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Résumé de l’exportation" sheetId="1" r:id="rId4"/>
    <sheet name="STATS 17-18" sheetId="2" r:id="rId5"/>
    <sheet name="RATES" sheetId="3" r:id="rId6"/>
    <sheet name="BIO - Tableau 1" sheetId="4" r:id="rId7"/>
    <sheet name="BIO - Tableau 2-1" sheetId="5" r:id="rId8"/>
    <sheet name="BIO - Tableau 2" sheetId="6" r:id="rId9"/>
    <sheet name="CK - Tableau 1" sheetId="7" r:id="rId10"/>
    <sheet name="CK - HITS" sheetId="8" r:id="rId11"/>
    <sheet name="FG - Tableau 1" sheetId="9" r:id="rId12"/>
    <sheet name="FG - FIGHTS" sheetId="10" r:id="rId13"/>
    <sheet name="DI - Tableau 1" sheetId="11" r:id="rId14"/>
    <sheet name="DI - PENALTIES" sheetId="12" r:id="rId15"/>
    <sheet name="SK - Tableau 1" sheetId="13" r:id="rId16"/>
    <sheet name="SK - HITS TAKEN" sheetId="14" r:id="rId17"/>
    <sheet name="ST - Tableau 1" sheetId="15" r:id="rId18"/>
    <sheet name="ST - MASSE CORPORELLE" sheetId="16" r:id="rId19"/>
    <sheet name="EN - Tableau 1" sheetId="17" r:id="rId20"/>
    <sheet name="EN - TEMPS DE GLACE ATT." sheetId="18" r:id="rId21"/>
    <sheet name="EN - TEMPS DE GLACE DÉF." sheetId="19" r:id="rId22"/>
    <sheet name="DU" sheetId="20" r:id="rId23"/>
    <sheet name="PH - Tableau 1" sheetId="21" r:id="rId24"/>
    <sheet name="PH - GIVEAWAYS" sheetId="22" r:id="rId25"/>
    <sheet name="PH - BLOCKED SHOTS" sheetId="23" r:id="rId26"/>
    <sheet name="PH - GAME SCORE" sheetId="24" r:id="rId27"/>
    <sheet name="FO - Tableau 1" sheetId="25" r:id="rId28"/>
    <sheet name="FO - FACEOFFS %" sheetId="26" r:id="rId29"/>
    <sheet name="PA - Tableau 1" sheetId="27" r:id="rId30"/>
    <sheet name="PA - ASSISTS" sheetId="28" r:id="rId31"/>
    <sheet name="SC - Tableau 1" sheetId="29" r:id="rId32"/>
    <sheet name="SC - SHOTS" sheetId="30" r:id="rId33"/>
    <sheet name="SC - GOALS" sheetId="31" r:id="rId34"/>
    <sheet name="DF - Tableau 1" sheetId="32" r:id="rId35"/>
    <sheet name="DF - Tableau 2" sheetId="33" r:id="rId36"/>
    <sheet name="DF - Tableau 3" sheetId="34" r:id="rId37"/>
    <sheet name="DF - Tableau 4" sheetId="35" r:id="rId38"/>
  </sheets>
</workbook>
</file>

<file path=xl/sharedStrings.xml><?xml version="1.0" encoding="utf-8"?>
<sst xmlns="http://schemas.openxmlformats.org/spreadsheetml/2006/main" uniqueCount="3536">
  <si>
    <t>Ce document a été exporté depuis Numbers. Chaque tableau a été converti en feuille de calcul Excel. Tous les autres objets sur chaque feuille Numbers ont été placés sur des feuilles de calcul différentes. Veuillez noter que les calculs de formules peuvent être différents dans Excel.</t>
  </si>
  <si>
    <t>Nom de la feuille Numbers</t>
  </si>
  <si>
    <t>Nom du tableau Numbers</t>
  </si>
  <si>
    <t>Nom de la feuille de calcul Excel</t>
  </si>
  <si>
    <t>STATS 17-18</t>
  </si>
  <si>
    <t>Tableau 1</t>
  </si>
  <si>
    <t>Player</t>
  </si>
  <si>
    <t>Team</t>
  </si>
  <si>
    <t>GP</t>
  </si>
  <si>
    <t>IGL</t>
  </si>
  <si>
    <t>TOI</t>
  </si>
  <si>
    <t>ATOI</t>
  </si>
  <si>
    <t>G</t>
  </si>
  <si>
    <t>G/60</t>
  </si>
  <si>
    <t>A</t>
  </si>
  <si>
    <t>GS</t>
  </si>
  <si>
    <t>GS/60</t>
  </si>
  <si>
    <t>FGT</t>
  </si>
  <si>
    <t>iPENT</t>
  </si>
  <si>
    <t>iPENT/60</t>
  </si>
  <si>
    <t>iSh%</t>
  </si>
  <si>
    <t>iFOW</t>
  </si>
  <si>
    <t>iFOL</t>
  </si>
  <si>
    <t>IFOT</t>
  </si>
  <si>
    <t>iFO%</t>
  </si>
  <si>
    <t>iGVA</t>
  </si>
  <si>
    <t>iTKA</t>
  </si>
  <si>
    <t>iGVA/60</t>
  </si>
  <si>
    <t>iTKA/60</t>
  </si>
  <si>
    <t>iHF</t>
  </si>
  <si>
    <t>iHA</t>
  </si>
  <si>
    <t>iHF/60</t>
  </si>
  <si>
    <t>iHA/60</t>
  </si>
  <si>
    <t>iBLK</t>
  </si>
  <si>
    <t>iBLK/60</t>
  </si>
  <si>
    <t>iSF</t>
  </si>
  <si>
    <t>iSF/60</t>
  </si>
  <si>
    <t>5EBASTIAN,AHO</t>
  </si>
  <si>
    <t>NYI</t>
  </si>
  <si>
    <t>A,J,,GREER</t>
  </si>
  <si>
    <t>COL</t>
  </si>
  <si>
    <t>AARON,EKBLAD</t>
  </si>
  <si>
    <t>FLA</t>
  </si>
  <si>
    <t>AARON,NESS</t>
  </si>
  <si>
    <t>WSH</t>
  </si>
  <si>
    <t>ADAM,CLENDENING</t>
  </si>
  <si>
    <t>ARI</t>
  </si>
  <si>
    <t>ADAM,CRACKNELL</t>
  </si>
  <si>
    <t>NYR/DAL</t>
  </si>
  <si>
    <t>ADAM,ERNE</t>
  </si>
  <si>
    <t>T,B</t>
  </si>
  <si>
    <t>ADAM,GAUDETTE</t>
  </si>
  <si>
    <t>VAN</t>
  </si>
  <si>
    <t>ADAM,HENRIQUE</t>
  </si>
  <si>
    <t>N,J/ANA</t>
  </si>
  <si>
    <t>ADAM,LARSSON</t>
  </si>
  <si>
    <t>EDM</t>
  </si>
  <si>
    <t>ADAM,LOWRY</t>
  </si>
  <si>
    <t>WPG</t>
  </si>
  <si>
    <t>ADAM,MCQUAID</t>
  </si>
  <si>
    <t>BOS</t>
  </si>
  <si>
    <t>ADAM,PELECH</t>
  </si>
  <si>
    <t>ADRIAN,KEMPE</t>
  </si>
  <si>
    <t>L,A</t>
  </si>
  <si>
    <t>ALAN,QUINE</t>
  </si>
  <si>
    <t>ALEC,MARTINEZ</t>
  </si>
  <si>
    <t>ALEKSANDER,BARKOV</t>
  </si>
  <si>
    <t>ALES,HEMSKY</t>
  </si>
  <si>
    <t>MTL</t>
  </si>
  <si>
    <t>ALEX,BIEGA</t>
  </si>
  <si>
    <t>ALEX,BROADHURST</t>
  </si>
  <si>
    <t>CBJ</t>
  </si>
  <si>
    <t>ALEX,BURMISTROV</t>
  </si>
  <si>
    <t>ALEX,BURROWS</t>
  </si>
  <si>
    <t>OTT</t>
  </si>
  <si>
    <t>ALEX,CHIASSON</t>
  </si>
  <si>
    <t>ALEX,DEBRINCAT</t>
  </si>
  <si>
    <t>CHI</t>
  </si>
  <si>
    <t>ALEX,EDLER</t>
  </si>
  <si>
    <t>ALEX,FORMENTON</t>
  </si>
  <si>
    <t>NA</t>
  </si>
  <si>
    <t>ALEX,GALCHENYUK</t>
  </si>
  <si>
    <t>ALEX,GOLIGOSKI</t>
  </si>
  <si>
    <t>ALEX,IAFALLO</t>
  </si>
  <si>
    <t>ALEX,KERFOOT</t>
  </si>
  <si>
    <t>ALEX,KILLORN</t>
  </si>
  <si>
    <t>ALEX,NYLANDER</t>
  </si>
  <si>
    <t>BUF</t>
  </si>
  <si>
    <t>ALEX,OVECHKIN</t>
  </si>
  <si>
    <t>ALEX,PETROVIC</t>
  </si>
  <si>
    <t>ALEX,PIETRANGELO</t>
  </si>
  <si>
    <t>STL</t>
  </si>
  <si>
    <t>ALEX,RADULOV</t>
  </si>
  <si>
    <t>DAL</t>
  </si>
  <si>
    <t>ALEX,STEEN</t>
  </si>
  <si>
    <t>ALEX,TUCH</t>
  </si>
  <si>
    <t>VGK</t>
  </si>
  <si>
    <t>ALEX,WENNBERG</t>
  </si>
  <si>
    <t>ALEXEI,EMELIN</t>
  </si>
  <si>
    <t>NSH</t>
  </si>
  <si>
    <t>ANDERS,BJORK</t>
  </si>
  <si>
    <t>ANDERS,LEE</t>
  </si>
  <si>
    <t>ANDRE,BURAKOVSKY</t>
  </si>
  <si>
    <t>ANDREAS,ATHANASIOU</t>
  </si>
  <si>
    <t>DET</t>
  </si>
  <si>
    <t>ANDREAS,BORGMAN</t>
  </si>
  <si>
    <t>TOR</t>
  </si>
  <si>
    <t>ANDREAS,ENGLUND</t>
  </si>
  <si>
    <t>ANDREAS,JOHNSSON</t>
  </si>
  <si>
    <t>ANDREAS,MARTINSEN</t>
  </si>
  <si>
    <t>ANDREI,MIRONOV</t>
  </si>
  <si>
    <t>ANDREJ,SEKERA</t>
  </si>
  <si>
    <t>ANDREJ,SUSTR</t>
  </si>
  <si>
    <t>ANDREW,COGLIANO</t>
  </si>
  <si>
    <t>ANA</t>
  </si>
  <si>
    <t>ANDREW,COPP</t>
  </si>
  <si>
    <t>ANDREW,CRESCENZI</t>
  </si>
  <si>
    <t>ANDREW,LADD</t>
  </si>
  <si>
    <t>ANDREW,MACDONALD</t>
  </si>
  <si>
    <t>PHI</t>
  </si>
  <si>
    <t>ANDREW,MANGIAPANE</t>
  </si>
  <si>
    <t>CGY</t>
  </si>
  <si>
    <t>ANDREW,SHAW</t>
  </si>
  <si>
    <t>ANDY,ANDREOFF</t>
  </si>
  <si>
    <t>ANDY,GREENE</t>
  </si>
  <si>
    <t>N,J</t>
  </si>
  <si>
    <t>ANDY,WELINSKI</t>
  </si>
  <si>
    <t>ANTHONY,BEAUVILLIER</t>
  </si>
  <si>
    <t>ANTHONY,BITETTO</t>
  </si>
  <si>
    <t>ANTHONY,CIRELLI</t>
  </si>
  <si>
    <t>ANTHONY,DUCLAIR</t>
  </si>
  <si>
    <t>ARI/CHI</t>
  </si>
  <si>
    <t>ANTHONY,MANTHA</t>
  </si>
  <si>
    <t>ANTHONY,PELUSO</t>
  </si>
  <si>
    <t>ANTOINE,ROUSSEL</t>
  </si>
  <si>
    <t>ANTOINE,VERMETTE</t>
  </si>
  <si>
    <t>ANTON,BLIDH</t>
  </si>
  <si>
    <t>ANTON,LINDHOLM</t>
  </si>
  <si>
    <t>ANTON,SLEPYSHEV</t>
  </si>
  <si>
    <t>ANTON,STRALMAN</t>
  </si>
  <si>
    <t>ANZE,KOPITAR</t>
  </si>
  <si>
    <t>ARTEM,ANISIMOV</t>
  </si>
  <si>
    <t>ARTEMI,PANARIN</t>
  </si>
  <si>
    <t>ARTTURI,LEHKONEN</t>
  </si>
  <si>
    <t>ASHTON,SAUTNER</t>
  </si>
  <si>
    <t>AUSTIN,CZARNIK</t>
  </si>
  <si>
    <t>AUSTIN,WATSON</t>
  </si>
  <si>
    <t>AUSTON,MATTHEWS</t>
  </si>
  <si>
    <t>BARCLAY,GOODROW</t>
  </si>
  <si>
    <t>S,J</t>
  </si>
  <si>
    <t>BEAU,BENNETT</t>
  </si>
  <si>
    <t>BEN,CHIAROT</t>
  </si>
  <si>
    <t>BEN,HARPUR</t>
  </si>
  <si>
    <t>BEN,HUTTON</t>
  </si>
  <si>
    <t>BEN,LOVEJOY</t>
  </si>
  <si>
    <t>BEN,SEXTON</t>
  </si>
  <si>
    <t>BENOIT,POULIOT</t>
  </si>
  <si>
    <t>BLAKE,COLEMAN</t>
  </si>
  <si>
    <t>BLAKE,COMEAU</t>
  </si>
  <si>
    <t>BLAKE,HILLMAN</t>
  </si>
  <si>
    <t>BLAKE,PIETILA</t>
  </si>
  <si>
    <t>BLAKE,WHEELER</t>
  </si>
  <si>
    <t>BO,HORVAT</t>
  </si>
  <si>
    <t>BOBBY,RYAN</t>
  </si>
  <si>
    <t>BOO,NIEVES</t>
  </si>
  <si>
    <t>NYR</t>
  </si>
  <si>
    <t>BOONE,JENNER</t>
  </si>
  <si>
    <t>BRAD,HUNT</t>
  </si>
  <si>
    <t>BRAD,MALONE</t>
  </si>
  <si>
    <t>BRAD,MARCHAND</t>
  </si>
  <si>
    <t>BRAD,RICHARDSON</t>
  </si>
  <si>
    <t>BRADY,SKJEI</t>
  </si>
  <si>
    <t>BRANDON,CARLO</t>
  </si>
  <si>
    <t>BRANDON,DAVIDSON</t>
  </si>
  <si>
    <t>MTL/EDM/NYI</t>
  </si>
  <si>
    <t>BRANDON,DUBINSKY</t>
  </si>
  <si>
    <t>BRANDON,MANNING</t>
  </si>
  <si>
    <t>BRANDON,MONTOUR</t>
  </si>
  <si>
    <t>BRANDON,PIRRI</t>
  </si>
  <si>
    <t>BRANDON,SAAD</t>
  </si>
  <si>
    <t>BRANDON,SUTTER</t>
  </si>
  <si>
    <t>BRANDON,TANEV</t>
  </si>
  <si>
    <t>BRAYDEN,MCNABB</t>
  </si>
  <si>
    <t>BRAYDEN,POINT</t>
  </si>
  <si>
    <t>BRAYDEN,SCHENN</t>
  </si>
  <si>
    <t>BRAYDON,COBURN</t>
  </si>
  <si>
    <t>BRENDAN,GALLAGHER</t>
  </si>
  <si>
    <t>BRENDAN,GAUNCE</t>
  </si>
  <si>
    <t>BRENDAN,GUHLE</t>
  </si>
  <si>
    <t>BRENDAN,LEIPSIC</t>
  </si>
  <si>
    <t>VGK/VAN</t>
  </si>
  <si>
    <t>BRENDAN,LEMIEUX</t>
  </si>
  <si>
    <t>BRENDAN,PERLINI</t>
  </si>
  <si>
    <t>BRENDAN,SMITH</t>
  </si>
  <si>
    <t>BRENDEN,DILLON</t>
  </si>
  <si>
    <t>BRENT,BURNS</t>
  </si>
  <si>
    <t>BRENT,SEABROOK</t>
  </si>
  <si>
    <t>BRETT,CONNOLLY</t>
  </si>
  <si>
    <t>BRETT,KULAK</t>
  </si>
  <si>
    <t>BRETT,LERNOUT</t>
  </si>
  <si>
    <t>BRETT,PESCE</t>
  </si>
  <si>
    <t>CAR</t>
  </si>
  <si>
    <t>BRETT,RITCHIE</t>
  </si>
  <si>
    <t>BRIAN,BOYLE</t>
  </si>
  <si>
    <t>BRIAN,DUMOULIN</t>
  </si>
  <si>
    <t>PIT</t>
  </si>
  <si>
    <t>BRIAN,GIBBONS</t>
  </si>
  <si>
    <t>BRIAN,GIONTA</t>
  </si>
  <si>
    <t>BRIAN,LASHOFF</t>
  </si>
  <si>
    <t>BROCK,BOESER</t>
  </si>
  <si>
    <t>BROCK,MCGINN</t>
  </si>
  <si>
    <t>BROCK,NELSON</t>
  </si>
  <si>
    <t>BROOKS,LAICH</t>
  </si>
  <si>
    <t>BROOKS,ORPIK</t>
  </si>
  <si>
    <t>BRYAN,LITTLE</t>
  </si>
  <si>
    <t>BRYAN,RUST</t>
  </si>
  <si>
    <t>BYRON,FROESE</t>
  </si>
  <si>
    <t>CAL,CLUTTERBUCK</t>
  </si>
  <si>
    <t>CAL,O'REILLY</t>
  </si>
  <si>
    <t>MIN</t>
  </si>
  <si>
    <t>CALLE,JARNKROK</t>
  </si>
  <si>
    <t>CALLE,ROSEN</t>
  </si>
  <si>
    <t>CALVIN,DE HAAN</t>
  </si>
  <si>
    <t>CAM,ATKINSON</t>
  </si>
  <si>
    <t>CAM,FOWLER</t>
  </si>
  <si>
    <t>CARL,DAHLSTROM</t>
  </si>
  <si>
    <t>CARL,GUNNARSSON</t>
  </si>
  <si>
    <t>CARL,HAGELIN</t>
  </si>
  <si>
    <t>CARL,SODERBERG</t>
  </si>
  <si>
    <t>CARSON,SOUCY</t>
  </si>
  <si>
    <t>CARTER,ROWNEY</t>
  </si>
  <si>
    <t>CASEY,CIZIKAS</t>
  </si>
  <si>
    <t>CASEY,MITTELSTADT</t>
  </si>
  <si>
    <t>CASEY,NELSON</t>
  </si>
  <si>
    <t>CEDRIC,PAQUETTE</t>
  </si>
  <si>
    <t>CHAD,RUHWEDEL</t>
  </si>
  <si>
    <t>CHANDLER,STEPHENSON</t>
  </si>
  <si>
    <t>CHARLES,HUDON</t>
  </si>
  <si>
    <t>CHARLIE,COYLE</t>
  </si>
  <si>
    <t>CHARLIE,MCAVOY</t>
  </si>
  <si>
    <t>CHASE,BALISY</t>
  </si>
  <si>
    <t>CHRIS,BIGRAS</t>
  </si>
  <si>
    <t>CHRIS,BUTLER</t>
  </si>
  <si>
    <t>CHRIS,DIDOMENICO</t>
  </si>
  <si>
    <t>CHRIS,KELLY</t>
  </si>
  <si>
    <t>CHRIS,KREIDER</t>
  </si>
  <si>
    <t>CHRIS,KUNITZ</t>
  </si>
  <si>
    <t>CHRIS,STEWART</t>
  </si>
  <si>
    <t>MIN/CGY</t>
  </si>
  <si>
    <t>CHRIS,TANEV</t>
  </si>
  <si>
    <t>CHRIS,THORBURN</t>
  </si>
  <si>
    <t>CHRIS,TIERNEY</t>
  </si>
  <si>
    <t>CHRIS,WAGNER</t>
  </si>
  <si>
    <t>ANA/NYI</t>
  </si>
  <si>
    <t>CHRIS,WIDEMAN</t>
  </si>
  <si>
    <t>CHRISTIAN,DJOOS</t>
  </si>
  <si>
    <t>CHRISTIAN,DVORAK</t>
  </si>
  <si>
    <t>CHRISTIAN,FISCHER</t>
  </si>
  <si>
    <t>CHRISTIAN,FOLIN</t>
  </si>
  <si>
    <t>CHRISTIAN,JAROS</t>
  </si>
  <si>
    <t>CHRISTIAN,WOLANIN</t>
  </si>
  <si>
    <t>CHRISTOPH,BERTSCHY</t>
  </si>
  <si>
    <t>CLAUDE,GIROUX</t>
  </si>
  <si>
    <t>CLAYTON,KELLER</t>
  </si>
  <si>
    <t>CODY,CECI</t>
  </si>
  <si>
    <t>CODY,EAKIN</t>
  </si>
  <si>
    <t>CODY,FRANSON</t>
  </si>
  <si>
    <t>CODY,MCLEOD</t>
  </si>
  <si>
    <t>NSH/NYR</t>
  </si>
  <si>
    <t>COLBY,CAVE</t>
  </si>
  <si>
    <t>COLIN,MILLER</t>
  </si>
  <si>
    <t>COLIN,WHITE</t>
  </si>
  <si>
    <t>COLIN,WILSON</t>
  </si>
  <si>
    <t>COLTON,PARAYKO</t>
  </si>
  <si>
    <t>COLTON,SCEVIOUR</t>
  </si>
  <si>
    <t>COLTON,SISSONS</t>
  </si>
  <si>
    <t>CONNOR,BRICKLEY</t>
  </si>
  <si>
    <t>CONNOR,BROWN</t>
  </si>
  <si>
    <t>CONNOR,CARRICK</t>
  </si>
  <si>
    <t>CONNOR,MCDAVID</t>
  </si>
  <si>
    <t>CONNOR,MURPHY</t>
  </si>
  <si>
    <t>CONOR,SHEARY</t>
  </si>
  <si>
    <t>COREY,PERRY</t>
  </si>
  <si>
    <t>CORY,CONACHER</t>
  </si>
  <si>
    <t>CRAIG,SMITH</t>
  </si>
  <si>
    <t>CURTIS,LAZAR</t>
  </si>
  <si>
    <t>CURTIS,MCKENZIE</t>
  </si>
  <si>
    <t>CURTIS,VALK</t>
  </si>
  <si>
    <t>DAKOTA,MERMIS</t>
  </si>
  <si>
    <t>DALE,WEISE</t>
  </si>
  <si>
    <t>DALTON,PROUT</t>
  </si>
  <si>
    <t>DAMON,SEVERSON</t>
  </si>
  <si>
    <t>DAN,GIRARDI</t>
  </si>
  <si>
    <t>DAN,HAMHUIS</t>
  </si>
  <si>
    <t>DANICK,MARTEL</t>
  </si>
  <si>
    <t>DANIEL,BRICKLEY</t>
  </si>
  <si>
    <t>DANIEL,CARR</t>
  </si>
  <si>
    <t>DANIEL,CATENACCI</t>
  </si>
  <si>
    <t>DANIEL,O'REGAN</t>
  </si>
  <si>
    <t>DANIEL,SEDIN</t>
  </si>
  <si>
    <t>DANIEL,SPRONG</t>
  </si>
  <si>
    <t>DANIEL,WINNIK</t>
  </si>
  <si>
    <t>DANNY,DEKEYSER</t>
  </si>
  <si>
    <t>DANNY,O'REGAN</t>
  </si>
  <si>
    <t>DANTON,HEINEN</t>
  </si>
  <si>
    <t>DARNELL,NURSE</t>
  </si>
  <si>
    <t>DARREN,ARCHIBALD</t>
  </si>
  <si>
    <t>DARREN,HELM</t>
  </si>
  <si>
    <t>DAVID,BACKES</t>
  </si>
  <si>
    <t>DAVID,BOOTH</t>
  </si>
  <si>
    <t>DAVID,DESHARNAIS</t>
  </si>
  <si>
    <t>DAVID,KAMPF</t>
  </si>
  <si>
    <t>DAVID,KREJCI</t>
  </si>
  <si>
    <t>DAVID,PASTRNAK</t>
  </si>
  <si>
    <t>DAVID,PERRON</t>
  </si>
  <si>
    <t>DAVID,SAVARD</t>
  </si>
  <si>
    <t>DAVID,SCHLEMKO</t>
  </si>
  <si>
    <t>DAVID,WARSOFSKY</t>
  </si>
  <si>
    <t>DEAN,KUKAN</t>
  </si>
  <si>
    <t>DENIS,MALGIN</t>
  </si>
  <si>
    <t>DENNIS,RASMUSSEN</t>
  </si>
  <si>
    <t>DENNIS,SEIDENBERG</t>
  </si>
  <si>
    <t>DEREK,DORSETT</t>
  </si>
  <si>
    <t>DEREK,FORBORT</t>
  </si>
  <si>
    <t>DEREK,GRANT</t>
  </si>
  <si>
    <t>DEREK,MACKENZIE</t>
  </si>
  <si>
    <t>DEREK,RYAN</t>
  </si>
  <si>
    <t>DEREK,STEPAN</t>
  </si>
  <si>
    <t>DERICK,BRASSARD</t>
  </si>
  <si>
    <t>OTT/PIT</t>
  </si>
  <si>
    <t>DERRICK,POULIOT</t>
  </si>
  <si>
    <t>DERYK,ENGELLAND</t>
  </si>
  <si>
    <t>DEVANTE,SMITH-PELLY</t>
  </si>
  <si>
    <t>DEVIN,SHORE</t>
  </si>
  <si>
    <t>DILLON,HEATHERINGTON</t>
  </si>
  <si>
    <t>DION,PHANEUF</t>
  </si>
  <si>
    <t>OTT/L,A</t>
  </si>
  <si>
    <t>DMITRIJ,JASKIN</t>
  </si>
  <si>
    <t>DMITRY,KULIKOV</t>
  </si>
  <si>
    <t>DMITRY,ORLOV</t>
  </si>
  <si>
    <t>DOMINIC,MOORE</t>
  </si>
  <si>
    <t>DOMINIC,TONINATO</t>
  </si>
  <si>
    <t>DOMINIC,TURGEON</t>
  </si>
  <si>
    <t>DOMINIK,SIMON</t>
  </si>
  <si>
    <t>DOUGIE,HAMILTON</t>
  </si>
  <si>
    <t>DRAKE,CAGGIULA</t>
  </si>
  <si>
    <t>DREW,DOUGHTY</t>
  </si>
  <si>
    <t>DREW,STAFFORD</t>
  </si>
  <si>
    <t>DRYDEN,HUNT</t>
  </si>
  <si>
    <t>DUNCAN,KEITH</t>
  </si>
  <si>
    <t>DUNCAN,SIEMENS</t>
  </si>
  <si>
    <t>DUSTIN,BROWN</t>
  </si>
  <si>
    <t>DUSTIN,BYFUGLIEN</t>
  </si>
  <si>
    <t>DYLAN,DEMELO</t>
  </si>
  <si>
    <t>DYLAN,GAMBRELL</t>
  </si>
  <si>
    <t>DYLAN,LARKIN</t>
  </si>
  <si>
    <t>DYLAN,SIKURA</t>
  </si>
  <si>
    <t>DYLAN,STROME</t>
  </si>
  <si>
    <t>EELI,TOLVANEN</t>
  </si>
  <si>
    <t>ELIAS,LINDHOLM</t>
  </si>
  <si>
    <t>ERIC,FEHR</t>
  </si>
  <si>
    <t>S,J/TOR</t>
  </si>
  <si>
    <t>ERIC,GRYBA</t>
  </si>
  <si>
    <t>ERIC,ROBINSON</t>
  </si>
  <si>
    <t>ERIC,STAAL</t>
  </si>
  <si>
    <t>ERIK,BURGDOERFER</t>
  </si>
  <si>
    <t>ERIK,GUDBRANSON</t>
  </si>
  <si>
    <t>ERIK,GUSTAFSSON</t>
  </si>
  <si>
    <t>ERIK,HAULA</t>
  </si>
  <si>
    <t>ERIK,JOHNSON</t>
  </si>
  <si>
    <t>ERIK,KARLSSON</t>
  </si>
  <si>
    <t>ESA,LINDELL</t>
  </si>
  <si>
    <t>ETHAN,BEAR</t>
  </si>
  <si>
    <t>EVAN,RODRIGUES</t>
  </si>
  <si>
    <t>EVANDER,KANE</t>
  </si>
  <si>
    <t>BUF/S,J</t>
  </si>
  <si>
    <t>EVGENI,MALKIN</t>
  </si>
  <si>
    <t>EVGENY,DADONOV</t>
  </si>
  <si>
    <t>EVGENY,KUZNETSOV</t>
  </si>
  <si>
    <t>EVGENY,SVECHNIKOV</t>
  </si>
  <si>
    <t>FILIP,CHLAPIK</t>
  </si>
  <si>
    <t>FILIP,CHYTIL</t>
  </si>
  <si>
    <t>FILIP,FORSBERG</t>
  </si>
  <si>
    <t>FRANCOIS,BEAUCHEMIN</t>
  </si>
  <si>
    <t>FRANK,CORRADO</t>
  </si>
  <si>
    <t>FRANK,VATRANO</t>
  </si>
  <si>
    <t>BOS/FLA</t>
  </si>
  <si>
    <t>FRANS,NIELSEN</t>
  </si>
  <si>
    <t>FREDDIE,HAMILTON</t>
  </si>
  <si>
    <t>CGY/ARI</t>
  </si>
  <si>
    <t>FREDERICK,GAUDREAU</t>
  </si>
  <si>
    <t>FREDERIK,GAUTHIER</t>
  </si>
  <si>
    <t>FREDRIK,CLAESSON</t>
  </si>
  <si>
    <t>GABRIEL,BOURQUE</t>
  </si>
  <si>
    <t>GABRIEL,CARLSSON</t>
  </si>
  <si>
    <t>GABRIEL,DUMONT</t>
  </si>
  <si>
    <t>OTT/T,B</t>
  </si>
  <si>
    <t>GABRIEL,LANDESKOG</t>
  </si>
  <si>
    <t>GARNET,HATHAWAY</t>
  </si>
  <si>
    <t>GEMEL,SMITH</t>
  </si>
  <si>
    <t>GIOVANNI,FIORE</t>
  </si>
  <si>
    <t>GREG,MCKEGG</t>
  </si>
  <si>
    <t>GREG,PATERYN</t>
  </si>
  <si>
    <t>GUSTAV,FORSLING</t>
  </si>
  <si>
    <t>GUSTAV,NYQUIST</t>
  </si>
  <si>
    <t>GUSTAV,OLOFSSON</t>
  </si>
  <si>
    <t>HAMPUS,LINDHOLM</t>
  </si>
  <si>
    <t>HAYDN,FLEURY</t>
  </si>
  <si>
    <t>HENRIK,BORGSTROM</t>
  </si>
  <si>
    <t>HENRIK,HAAPALA</t>
  </si>
  <si>
    <t>HENRIK,SEDIN</t>
  </si>
  <si>
    <t>HENRIK,ZETTERBERG</t>
  </si>
  <si>
    <t>HUDSON,FASCHING</t>
  </si>
  <si>
    <t>IAN,COLE</t>
  </si>
  <si>
    <t>PIT/CBJ</t>
  </si>
  <si>
    <t>IAN,MCCOSHEN</t>
  </si>
  <si>
    <t>IIRO,PAKARINEN</t>
  </si>
  <si>
    <t>IVAN,BARBASHEV</t>
  </si>
  <si>
    <t>IVAN,PROVOROV</t>
  </si>
  <si>
    <t>J,T,,BROWN</t>
  </si>
  <si>
    <t>ANA/T,B</t>
  </si>
  <si>
    <t>J,T,,COMPHER</t>
  </si>
  <si>
    <t>J,T,,MILLER</t>
  </si>
  <si>
    <t>NYR/T,B</t>
  </si>
  <si>
    <t>JACCOB,SLAVIN</t>
  </si>
  <si>
    <t>JACK,EICHEL</t>
  </si>
  <si>
    <t>JACK,JOHNSON</t>
  </si>
  <si>
    <t>JACK,RODEWALD</t>
  </si>
  <si>
    <t>JACK,ROSLOVIC</t>
  </si>
  <si>
    <t>JACOB,DE LA ROSE</t>
  </si>
  <si>
    <t>JACOB,JOSEFSON</t>
  </si>
  <si>
    <t>JACOB,TROUBA</t>
  </si>
  <si>
    <t>JADEN,SCHWARTZ</t>
  </si>
  <si>
    <t>JAKE,DEBRUSK</t>
  </si>
  <si>
    <t>JAKE,DOTCHIN</t>
  </si>
  <si>
    <t>JAKE,GARDINER</t>
  </si>
  <si>
    <t>JAKE,GUENTZEL</t>
  </si>
  <si>
    <t>JAKE,MCCABE</t>
  </si>
  <si>
    <t>JAKE,MUZZIN</t>
  </si>
  <si>
    <t>JAKE,VIRTANEN</t>
  </si>
  <si>
    <t>JAKOB,CHYCHRUN</t>
  </si>
  <si>
    <t>JAKOB,SILFVERBERG</t>
  </si>
  <si>
    <t>JAKUB,JERABEK</t>
  </si>
  <si>
    <t>MTL/WSH</t>
  </si>
  <si>
    <t>JAKUB,VORACEK</t>
  </si>
  <si>
    <t>JAKUB,VRANA</t>
  </si>
  <si>
    <t>JAMES,NEAL</t>
  </si>
  <si>
    <t>JAMES,VAN RIEMSDYK</t>
  </si>
  <si>
    <t>JAMIE,BENN</t>
  </si>
  <si>
    <t>JAMIE,MCGINN</t>
  </si>
  <si>
    <t>JAMIE,OLEKSIAK</t>
  </si>
  <si>
    <t>DAL/PIT</t>
  </si>
  <si>
    <t>JAN,RUTTA</t>
  </si>
  <si>
    <t>JANNE,KUOKKANEN</t>
  </si>
  <si>
    <t>JANNIK,HANSEN</t>
  </si>
  <si>
    <t>JARED,BOLL</t>
  </si>
  <si>
    <t>JARED,MCCANN</t>
  </si>
  <si>
    <t>JARED,SPURGEON</t>
  </si>
  <si>
    <t>JAROMIR,JAGR</t>
  </si>
  <si>
    <t>JASON,CHIMERA</t>
  </si>
  <si>
    <t>NYI/ANA</t>
  </si>
  <si>
    <t>JASON,DEMERS</t>
  </si>
  <si>
    <t>JASON,DICKINSON</t>
  </si>
  <si>
    <t>JASON,GARRISON</t>
  </si>
  <si>
    <t>JASON,POMINVILLE</t>
  </si>
  <si>
    <t>JASON,SPEZZA</t>
  </si>
  <si>
    <t>JASON,ZUCKER</t>
  </si>
  <si>
    <t>JAY,BEAGLE</t>
  </si>
  <si>
    <t>JAY,BOUWMEESTER</t>
  </si>
  <si>
    <t>JAYCOB,MEGNA</t>
  </si>
  <si>
    <t>JAYSON,MEGNA</t>
  </si>
  <si>
    <t>JEAN-GABRIEL,PAGEAU</t>
  </si>
  <si>
    <t>JEAN-SEBASTIEN,DEA</t>
  </si>
  <si>
    <t>JEFF,CARTER</t>
  </si>
  <si>
    <t>JEFF,PETRY</t>
  </si>
  <si>
    <t>JEFF,SKINNER</t>
  </si>
  <si>
    <t>JESPER,BRATT</t>
  </si>
  <si>
    <t>JESPER,FAST</t>
  </si>
  <si>
    <t>JESSE,PULJUJARVI</t>
  </si>
  <si>
    <t>JIM,O'BRIEN</t>
  </si>
  <si>
    <t>JIMMY,HAYES</t>
  </si>
  <si>
    <t>JIMMY,VESEY</t>
  </si>
  <si>
    <t>JOAKIM,NORDSTROM</t>
  </si>
  <si>
    <t>JOAKIM,RYAN</t>
  </si>
  <si>
    <t>JOE,HICKETTS</t>
  </si>
  <si>
    <t>JOE,MORROW</t>
  </si>
  <si>
    <t>MTL/WPG</t>
  </si>
  <si>
    <t>JOE,PAVELSKI</t>
  </si>
  <si>
    <t>JOE,THORNTON</t>
  </si>
  <si>
    <t>JOEL,ARMIA</t>
  </si>
  <si>
    <t>JOEL,EDMUNDSON</t>
  </si>
  <si>
    <t>JOEL,ERIKSSON EK</t>
  </si>
  <si>
    <t>JOEL,HANLEY</t>
  </si>
  <si>
    <t>JOEL,WARD</t>
  </si>
  <si>
    <t>JOHAN,LARSSON</t>
  </si>
  <si>
    <t>JOHN,CARLSON</t>
  </si>
  <si>
    <t>JOHN,GILMOUR</t>
  </si>
  <si>
    <t>JOHN,HAYDEN</t>
  </si>
  <si>
    <t>JOHN,KLINGBERG</t>
  </si>
  <si>
    <t>JOHN,MOORE</t>
  </si>
  <si>
    <t>JOHN,QUENNEVILLE</t>
  </si>
  <si>
    <t>JOHN,TAVARES</t>
  </si>
  <si>
    <t>JOHNNY,BOYCHUK</t>
  </si>
  <si>
    <t>JOHNNY,GAUDREAU</t>
  </si>
  <si>
    <t>JOHNNY,ODUYA</t>
  </si>
  <si>
    <t>OTT/PHI</t>
  </si>
  <si>
    <t>JON,MERRILL</t>
  </si>
  <si>
    <t>JONAS,BRODIN</t>
  </si>
  <si>
    <t>JONATHAN,DROUIN</t>
  </si>
  <si>
    <t>JONATHAN,ERICSSON</t>
  </si>
  <si>
    <t>JONATHAN,HUBERDEAU</t>
  </si>
  <si>
    <t>JONATHAN,MARCHESSAULT</t>
  </si>
  <si>
    <t>JONATHAN,TOEWS</t>
  </si>
  <si>
    <t>JONNY,BRODZINSKI</t>
  </si>
  <si>
    <t>JOONAS,DONSKOI</t>
  </si>
  <si>
    <t>JORDAN,EBERLE</t>
  </si>
  <si>
    <t>JORDAN,GREENWAY</t>
  </si>
  <si>
    <t>JORDAN,MARTINOOK</t>
  </si>
  <si>
    <t>JORDAN,NOLAN</t>
  </si>
  <si>
    <t>JORDAN,OESTERLE</t>
  </si>
  <si>
    <t>JORDAN,SCHMALTZ</t>
  </si>
  <si>
    <t>JORDAN,SCHROEDER</t>
  </si>
  <si>
    <t>JORDAN,STAAL</t>
  </si>
  <si>
    <t>JORDAN,SZWARZ</t>
  </si>
  <si>
    <t>JORDAN,WEAL</t>
  </si>
  <si>
    <t>JORDIE,BENN</t>
  </si>
  <si>
    <t>JORI,LEHTERA</t>
  </si>
  <si>
    <t>JOSEPH,BLANDISI</t>
  </si>
  <si>
    <t>JOSH,ANDERSON</t>
  </si>
  <si>
    <t>JOSH,ARCHIBALD</t>
  </si>
  <si>
    <t>PIT/ARI</t>
  </si>
  <si>
    <t>JOSH,BAILEY</t>
  </si>
  <si>
    <t>JOSH,GORGES</t>
  </si>
  <si>
    <t>JOSH,JOORIS</t>
  </si>
  <si>
    <t>CAR/PIT</t>
  </si>
  <si>
    <t>JOSH,LEIVO</t>
  </si>
  <si>
    <t>JOSH,MANSON</t>
  </si>
  <si>
    <t>JOSH,MORRISSEY</t>
  </si>
  <si>
    <t>JOSHUA,HO-SANG</t>
  </si>
  <si>
    <t>JUJHAR,KHAIRA</t>
  </si>
  <si>
    <t>JULIUS,HONKA</t>
  </si>
  <si>
    <t>JUSSI,JOKINEN</t>
  </si>
  <si>
    <t>EDM/CBJ/VAN/L,A</t>
  </si>
  <si>
    <t>JUSTIN,ABDELKADER</t>
  </si>
  <si>
    <t>JUSTIN,AUGER</t>
  </si>
  <si>
    <t>JUSTIN,BAILEY</t>
  </si>
  <si>
    <t>JUSTIN,BRAUN</t>
  </si>
  <si>
    <t>JUSTIN,FALK</t>
  </si>
  <si>
    <t>JUSTIN,FAULK</t>
  </si>
  <si>
    <t>JUSTIN,HOLL</t>
  </si>
  <si>
    <t>JUSTIN,KLOOS</t>
  </si>
  <si>
    <t>JUSTIN,SCHULTZ</t>
  </si>
  <si>
    <t>JUSTIN,WILLIAMS</t>
  </si>
  <si>
    <t>KAILER,YAMAMOTO</t>
  </si>
  <si>
    <t>KALLE,KOSSILA</t>
  </si>
  <si>
    <t>KARL,ALZNER</t>
  </si>
  <si>
    <t>KASPERI,KAPANEN</t>
  </si>
  <si>
    <t>KEEGAN,LOWE</t>
  </si>
  <si>
    <t>KEITH,YANDLE</t>
  </si>
  <si>
    <t>KENNY,AGOSTINO</t>
  </si>
  <si>
    <t>KERBY,RYCHEL</t>
  </si>
  <si>
    <t>KEVAN,MILLER</t>
  </si>
  <si>
    <t>KEVIN,BIEKSA</t>
  </si>
  <si>
    <t>KEVIN,CONNAUTON</t>
  </si>
  <si>
    <t>KEVIN,FIALA</t>
  </si>
  <si>
    <t>KEVIN,GRAVEL</t>
  </si>
  <si>
    <t>KEVIN,HAYES</t>
  </si>
  <si>
    <t>KEVIN,LABANC</t>
  </si>
  <si>
    <t>KEVIN,ROONEY</t>
  </si>
  <si>
    <t>KEVIN,ROY</t>
  </si>
  <si>
    <t>KEVIN,SHATTENKIRK</t>
  </si>
  <si>
    <t>KLAS,DAHLBECK</t>
  </si>
  <si>
    <t>KORBINIAN,HOLZER</t>
  </si>
  <si>
    <t>KRIS,LETANG</t>
  </si>
  <si>
    <t>KRIS,RUSSELL</t>
  </si>
  <si>
    <t>KRIS,VERSTEEG</t>
  </si>
  <si>
    <t>KURTIS,MACDERMID</t>
  </si>
  <si>
    <t>KYLE,BRODZIAK</t>
  </si>
  <si>
    <t>KYLE,CAPOBIANCO</t>
  </si>
  <si>
    <t>KYLE,CLIFFORD</t>
  </si>
  <si>
    <t>KYLE,CONNOR</t>
  </si>
  <si>
    <t>KYLE,CRISCUOLO</t>
  </si>
  <si>
    <t>KYLE,OKPOSO</t>
  </si>
  <si>
    <t>KYLE,PALMIERI</t>
  </si>
  <si>
    <t>KYLE,QUINCEY</t>
  </si>
  <si>
    <t>KYLE,RAU</t>
  </si>
  <si>
    <t>KYLE,TURRIS</t>
  </si>
  <si>
    <t>OTT/NSH</t>
  </si>
  <si>
    <t>LANCE,BOUMA</t>
  </si>
  <si>
    <t>LANDON,FERRARO</t>
  </si>
  <si>
    <t>LARS,ELLER</t>
  </si>
  <si>
    <t>LAURENT,DAUPHIN</t>
  </si>
  <si>
    <t>LAWSON,CROUSE</t>
  </si>
  <si>
    <t>LEE,STEMPNIAK</t>
  </si>
  <si>
    <t>LEO,KOMAROV</t>
  </si>
  <si>
    <t>LEON,DRAISAITL</t>
  </si>
  <si>
    <t>LIAM,O'BRIEN</t>
  </si>
  <si>
    <t>LIAS,ANDERSSON</t>
  </si>
  <si>
    <t>LOGAN,BROWN</t>
  </si>
  <si>
    <t>LOGAN,COUTURE</t>
  </si>
  <si>
    <t>LOGAN,SHAW</t>
  </si>
  <si>
    <t>ANA/MTL</t>
  </si>
  <si>
    <t>LOUI,ERIKSSON</t>
  </si>
  <si>
    <t>LOUIE,BELPEDIO</t>
  </si>
  <si>
    <t>LUCA,SBISA</t>
  </si>
  <si>
    <t>LUCAS,WALLMARK</t>
  </si>
  <si>
    <t>LUKAS,SEDLAK</t>
  </si>
  <si>
    <t>LUKE,GLENDENING</t>
  </si>
  <si>
    <t>LUKE,KUNIN</t>
  </si>
  <si>
    <t>LUKE,SCHENN</t>
  </si>
  <si>
    <t>LUKE,WITKOWSKI</t>
  </si>
  <si>
    <t>MACKENZIE,WEEGAR</t>
  </si>
  <si>
    <t>MADISON,BOWEY</t>
  </si>
  <si>
    <t>MAGNUS,PAAJARVI</t>
  </si>
  <si>
    <t>STL/OTT</t>
  </si>
  <si>
    <t>MARC-EDOUARD,VLASIC</t>
  </si>
  <si>
    <t>MARC,METHOT</t>
  </si>
  <si>
    <t>MARC,STAAL</t>
  </si>
  <si>
    <t>MARCO,SCANDELLA</t>
  </si>
  <si>
    <t>MARCUS,FOLIGNO</t>
  </si>
  <si>
    <t>MARCUS,JOHANSSON</t>
  </si>
  <si>
    <t>MARCUS,KRUGER</t>
  </si>
  <si>
    <t>MARCUS,PETTERSSON</t>
  </si>
  <si>
    <t>MARCUS,SORENSEN</t>
  </si>
  <si>
    <t>MAREK,HRIVIK</t>
  </si>
  <si>
    <t>MARIAN,GABORIK</t>
  </si>
  <si>
    <t>L,A/OTT</t>
  </si>
  <si>
    <t>MARIO,KEMPE</t>
  </si>
  <si>
    <t>MARK,ALT</t>
  </si>
  <si>
    <t>PHI/COL</t>
  </si>
  <si>
    <t>MARK,BARBERIO</t>
  </si>
  <si>
    <t>MARK,BOROWIECKI</t>
  </si>
  <si>
    <t>MARK,GIORDANO</t>
  </si>
  <si>
    <t>MARK,JANKOWSKI</t>
  </si>
  <si>
    <t>MARK,LETESTU</t>
  </si>
  <si>
    <t>EDM/CBJ</t>
  </si>
  <si>
    <t>MARK,PYSYK</t>
  </si>
  <si>
    <t>MARK,SCHEIFELE</t>
  </si>
  <si>
    <t>MARK,STONE</t>
  </si>
  <si>
    <t>MARK,STREIT</t>
  </si>
  <si>
    <t>MARKO,DANO</t>
  </si>
  <si>
    <t>MARKUS,GRANLUND</t>
  </si>
  <si>
    <t>MARKUS,HANNIKAINEN</t>
  </si>
  <si>
    <t>MARKUS,NUTIVAARA</t>
  </si>
  <si>
    <t>MARTIN,FRK</t>
  </si>
  <si>
    <t>MARTIN,HANZAL</t>
  </si>
  <si>
    <t>MARTIN,MARINCIN</t>
  </si>
  <si>
    <t>MARTIN,NECAS</t>
  </si>
  <si>
    <t>MATHEW,BARZAL</t>
  </si>
  <si>
    <t>MATHIEU,PERREAULT</t>
  </si>
  <si>
    <t>MATS,ZUCCARELLO</t>
  </si>
  <si>
    <t>MATT,BARTKOWSKI</t>
  </si>
  <si>
    <t>MATT,BELESKEY</t>
  </si>
  <si>
    <t>BOS/NYR</t>
  </si>
  <si>
    <t>MATT,BENNING</t>
  </si>
  <si>
    <t>MATT,CALVERT</t>
  </si>
  <si>
    <t>MATT,CULLEN</t>
  </si>
  <si>
    <t>MATT,DUCHENE</t>
  </si>
  <si>
    <t>COL/OTT</t>
  </si>
  <si>
    <t>MATT,DUMBA</t>
  </si>
  <si>
    <t>MATT,GRZELCYK</t>
  </si>
  <si>
    <t>MATT,HENDRICKS</t>
  </si>
  <si>
    <t>MATT,HUNWICK</t>
  </si>
  <si>
    <t>MATT,IRWIN</t>
  </si>
  <si>
    <t>MATT,MARTIN</t>
  </si>
  <si>
    <t>MATT,MOULSON</t>
  </si>
  <si>
    <t>MATT,NIETO</t>
  </si>
  <si>
    <t>MATT,NISKANEN</t>
  </si>
  <si>
    <t>MATT,READ</t>
  </si>
  <si>
    <t>MATT,STAJAN</t>
  </si>
  <si>
    <t>MATT,TENNYSON</t>
  </si>
  <si>
    <t>MATTHEW,HIGHMORE</t>
  </si>
  <si>
    <t>MATTHEW,PECA</t>
  </si>
  <si>
    <t>MATTHEW,TKACHUK</t>
  </si>
  <si>
    <t>MATTIAS,EKHOLM</t>
  </si>
  <si>
    <t>MATTIAS,JANMARK</t>
  </si>
  <si>
    <t>MAX,DOMI</t>
  </si>
  <si>
    <t>MAX,MCCORMICK</t>
  </si>
  <si>
    <t>MAX,PACIORETTY</t>
  </si>
  <si>
    <t>MAXIM,MAMIN</t>
  </si>
  <si>
    <t>MELKER,KARLSSON</t>
  </si>
  <si>
    <t>MICHAEL,AMADIO</t>
  </si>
  <si>
    <t>MICHAEL,BOURNIVAL</t>
  </si>
  <si>
    <t>MICHAEL,CHAPUT</t>
  </si>
  <si>
    <t>MICHAEL,DAL COLLE</t>
  </si>
  <si>
    <t>MICHAEL,DEL ZOTTO</t>
  </si>
  <si>
    <t>MICHAEL,FROLIK</t>
  </si>
  <si>
    <t>MICHAEL,GRABNER</t>
  </si>
  <si>
    <t>NYR/N,J</t>
  </si>
  <si>
    <t>MICHAEL,MCCARRON</t>
  </si>
  <si>
    <t>MICHAEL,RAFFL</t>
  </si>
  <si>
    <t>MICHAEL,STONE</t>
  </si>
  <si>
    <t>MICHAL,KEMPNY</t>
  </si>
  <si>
    <t>CHI/WSH</t>
  </si>
  <si>
    <t>MICHEAL,FERLAND</t>
  </si>
  <si>
    <t>MICHEAL,HALEY</t>
  </si>
  <si>
    <t>MIIKKA,SALOMAKI</t>
  </si>
  <si>
    <t>MIKA,ZIBANEJAD</t>
  </si>
  <si>
    <t>MIKAEL,BACKLUND</t>
  </si>
  <si>
    <t>MIKAEL,GRANLUND</t>
  </si>
  <si>
    <t>MIKE,BLUNDEN</t>
  </si>
  <si>
    <t>MIKE,CAMMALLERI</t>
  </si>
  <si>
    <t>L,A/EDM</t>
  </si>
  <si>
    <t>MIKE,FISHER</t>
  </si>
  <si>
    <t>MIKE,GREEN</t>
  </si>
  <si>
    <t>MIKE,HOFFMAN</t>
  </si>
  <si>
    <t>MIKE,LIAMBAS</t>
  </si>
  <si>
    <t>MIKE,MATHESON</t>
  </si>
  <si>
    <t>MIKE,REILLY</t>
  </si>
  <si>
    <t>MTL/MIN</t>
  </si>
  <si>
    <t>MIKHAIL,SERGACHEV</t>
  </si>
  <si>
    <t>MIKKEL,BOEDKER</t>
  </si>
  <si>
    <t>MIKKO,KOIVU</t>
  </si>
  <si>
    <t>MIKKO,RANTANEN</t>
  </si>
  <si>
    <t>MILAN,LUCIC</t>
  </si>
  <si>
    <t>MILES,WOOD</t>
  </si>
  <si>
    <t>MIRCO,MUELLER</t>
  </si>
  <si>
    <t>MITCH,MARNER</t>
  </si>
  <si>
    <t>MITCH,REINKE</t>
  </si>
  <si>
    <t>MORGAN,KLIMCHUK</t>
  </si>
  <si>
    <t>MORGAN,RIELLY</t>
  </si>
  <si>
    <t>NAIL,YAKUPOV</t>
  </si>
  <si>
    <t>NATE,PROSSER</t>
  </si>
  <si>
    <t>MIN/STL</t>
  </si>
  <si>
    <t>NATE,SCHMIDT</t>
  </si>
  <si>
    <t>NATE,THOMPSON</t>
  </si>
  <si>
    <t>NATHAN,BEAULIEU</t>
  </si>
  <si>
    <t>NATHAN,GERBE</t>
  </si>
  <si>
    <t>NATHAN,MACKINNON</t>
  </si>
  <si>
    <t>NATHAN,WALKER</t>
  </si>
  <si>
    <t>WSH/EDM</t>
  </si>
  <si>
    <t>NAZEM,KADRI</t>
  </si>
  <si>
    <t>NEAL,PIONK</t>
  </si>
  <si>
    <t>NIC,DOWD</t>
  </si>
  <si>
    <t>VAN/L,A</t>
  </si>
  <si>
    <t>NIC,PETAN</t>
  </si>
  <si>
    <t>NICHOLAS,BAPTISTE</t>
  </si>
  <si>
    <t>NICHOLAS,MERKLEY</t>
  </si>
  <si>
    <t>NICK,BJUGSTAD</t>
  </si>
  <si>
    <t>NICK,BONINO</t>
  </si>
  <si>
    <t>NICK,COUSINS</t>
  </si>
  <si>
    <t>NICK,FOLIGNO</t>
  </si>
  <si>
    <t>NICK,HOLDEN</t>
  </si>
  <si>
    <t>NYR/BOS</t>
  </si>
  <si>
    <t>NICK,JENSEN</t>
  </si>
  <si>
    <t>NICK,LAPPIN</t>
  </si>
  <si>
    <t>NICK,LEDDY</t>
  </si>
  <si>
    <t>NICK,PAUL</t>
  </si>
  <si>
    <t>NICK,RITCHIE</t>
  </si>
  <si>
    <t>NICK,SCHMALTZ</t>
  </si>
  <si>
    <t>NICK,SEELER</t>
  </si>
  <si>
    <t>NICK,SHORE</t>
  </si>
  <si>
    <t>L,A/OTT/CGY</t>
  </si>
  <si>
    <t>NICKLAS,BACKSTROM</t>
  </si>
  <si>
    <t>NICO,HISCHIER</t>
  </si>
  <si>
    <t>NICOLAS,DESLAURIERS</t>
  </si>
  <si>
    <t>NICOLAS,KERDILES</t>
  </si>
  <si>
    <t>NICOLAS,ROY</t>
  </si>
  <si>
    <t>NIKITA,KUCHEROV</t>
  </si>
  <si>
    <t>NIKITA,SCHERBAK</t>
  </si>
  <si>
    <t>NIKITA,SOSHNIKOV</t>
  </si>
  <si>
    <t>STL/TOR</t>
  </si>
  <si>
    <t>NIKITA,ZADOROV</t>
  </si>
  <si>
    <t>NIKITA,ZAITSEV</t>
  </si>
  <si>
    <t>NIKLAS,HJALMARSSON</t>
  </si>
  <si>
    <t>NIKLAS,KRONWALL</t>
  </si>
  <si>
    <t>NIKOLAJ,EHLERS</t>
  </si>
  <si>
    <t>NIKOLAY,GOLDOBIN</t>
  </si>
  <si>
    <t>NIKOLAY,KULEMIN</t>
  </si>
  <si>
    <t>NINO,NIEDERREITER</t>
  </si>
  <si>
    <t>NOAH,HANIFIN</t>
  </si>
  <si>
    <t>NOAH,JUULSEN</t>
  </si>
  <si>
    <t>NOEL,ACCIARI</t>
  </si>
  <si>
    <t>NOLAN,PATRICK</t>
  </si>
  <si>
    <t>OLIVER,BJORKSTRAND</t>
  </si>
  <si>
    <t>OLIVER,EKMAN-LARSSON</t>
  </si>
  <si>
    <t>OLLI,MAATTA</t>
  </si>
  <si>
    <t>ONDREJ,KASE</t>
  </si>
  <si>
    <t>ONDREJ,PALAT</t>
  </si>
  <si>
    <t>OSCAR,FANTENBERG</t>
  </si>
  <si>
    <t>OSCAR,KLEFBOM</t>
  </si>
  <si>
    <t>OSCAR,LINDBERG</t>
  </si>
  <si>
    <t>OSKAR,LINDBLOM</t>
  </si>
  <si>
    <t>OSKAR,SUNDQVIST</t>
  </si>
  <si>
    <t>OWEN,TIPPETT</t>
  </si>
  <si>
    <t>P,K,,SUBBAN</t>
  </si>
  <si>
    <t>PATRIC,HORNQVIST</t>
  </si>
  <si>
    <t>PATRICE,BERGERON</t>
  </si>
  <si>
    <t>PATRICK,EAVES</t>
  </si>
  <si>
    <t>PATRICK,KANE</t>
  </si>
  <si>
    <t>PATRICK,MARLEAU</t>
  </si>
  <si>
    <t>PATRICK,MAROON</t>
  </si>
  <si>
    <t>EDM/N,J</t>
  </si>
  <si>
    <t>PATRICK,SHARP</t>
  </si>
  <si>
    <t>PATRICK,SIELOFF</t>
  </si>
  <si>
    <t>PATRIK,BERGLUND</t>
  </si>
  <si>
    <t>PATRIK,LAINE</t>
  </si>
  <si>
    <t>PATRIK,NEMETH</t>
  </si>
  <si>
    <t>PAUL,BYRON</t>
  </si>
  <si>
    <t>PAUL,CAREY</t>
  </si>
  <si>
    <t>PAUL,LADUE</t>
  </si>
  <si>
    <t>PAUL,MARTIN</t>
  </si>
  <si>
    <t>PAUL,POSTMA</t>
  </si>
  <si>
    <t>PAUL,STASTNY</t>
  </si>
  <si>
    <t>STL/WPG</t>
  </si>
  <si>
    <t>PAVEL,BUCHNEVICH</t>
  </si>
  <si>
    <t>PAVEL,ZACHA</t>
  </si>
  <si>
    <t>PETER,CEHLARIK</t>
  </si>
  <si>
    <t>PETER,HOLLAND</t>
  </si>
  <si>
    <t>PHIL,KESSEL</t>
  </si>
  <si>
    <t>PHILIP,HOLM</t>
  </si>
  <si>
    <t>PHILLIP,DANAULT</t>
  </si>
  <si>
    <t>PHILLIP,DI GIUSEPPE</t>
  </si>
  <si>
    <t>PIERRE-EDOUARD,BELLEMARE</t>
  </si>
  <si>
    <t>PIERRE-LUC,DUBOIS</t>
  </si>
  <si>
    <t>PONTUS,ABERG</t>
  </si>
  <si>
    <t>EDM/NSH</t>
  </si>
  <si>
    <t>RADEK,FAKSA</t>
  </si>
  <si>
    <t>RADIM,VRBATA</t>
  </si>
  <si>
    <t>RADKO,GUDAS</t>
  </si>
  <si>
    <t>RASMUS,ANDERSSON</t>
  </si>
  <si>
    <t>RASMUS,RISTOLAINEN</t>
  </si>
  <si>
    <t>REID,BOUCHER</t>
  </si>
  <si>
    <t>REILLY,SMITH</t>
  </si>
  <si>
    <t>REMI,ELIE</t>
  </si>
  <si>
    <t>RICHARD,PANIK</t>
  </si>
  <si>
    <t>CHI/ARI</t>
  </si>
  <si>
    <t>RICK,NASH</t>
  </si>
  <si>
    <t>RICKARD,RAKELL</t>
  </si>
  <si>
    <t>RILEY,NASH</t>
  </si>
  <si>
    <t>RILEY,SHEAHAN</t>
  </si>
  <si>
    <t>DET/PIT</t>
  </si>
  <si>
    <t>RINAT,VALIEV</t>
  </si>
  <si>
    <t>ROB,O'GARA</t>
  </si>
  <si>
    <t>ROBERT,BORTUZZO</t>
  </si>
  <si>
    <t>ROBERT,HAGG</t>
  </si>
  <si>
    <t>ROCCO,GRIMALDI</t>
  </si>
  <si>
    <t>ROLAND,MCKEOWN</t>
  </si>
  <si>
    <t>ROMAN,JOSI</t>
  </si>
  <si>
    <t>ROMAN,POLAK</t>
  </si>
  <si>
    <t>RON,HAINSEY</t>
  </si>
  <si>
    <t>ROSS,JOHNSTON</t>
  </si>
  <si>
    <t>RYAN,CALLAHAN</t>
  </si>
  <si>
    <t>RYAN,CARPENTER</t>
  </si>
  <si>
    <t>S,J/VGK</t>
  </si>
  <si>
    <t>RYAN,DONATO</t>
  </si>
  <si>
    <t>RYAN,DZINGEL</t>
  </si>
  <si>
    <t>RYAN,ELLIS</t>
  </si>
  <si>
    <t>RYAN,GETZLAF</t>
  </si>
  <si>
    <t>RYAN,HARTMAN</t>
  </si>
  <si>
    <t>CHI/NSH</t>
  </si>
  <si>
    <t>RYAN,JOHANSEN</t>
  </si>
  <si>
    <t>RYAN,KESLER</t>
  </si>
  <si>
    <t>RYAN,LOMBERG</t>
  </si>
  <si>
    <t>RYAN,MCDONAGH</t>
  </si>
  <si>
    <t>RYAN,MURPHY</t>
  </si>
  <si>
    <t>RYAN,MURRAY</t>
  </si>
  <si>
    <t>RYAN,NUGENT-HOPKINS</t>
  </si>
  <si>
    <t>RYAN,O'REILLY</t>
  </si>
  <si>
    <t>RYAN,PULOCK</t>
  </si>
  <si>
    <t>RYAN,REAVES</t>
  </si>
  <si>
    <t>PIT/VGK</t>
  </si>
  <si>
    <t>RYAN,SPOONER</t>
  </si>
  <si>
    <t>RYAN,SPROUL</t>
  </si>
  <si>
    <t>RYAN,STROME</t>
  </si>
  <si>
    <t>RYAN,SUTER</t>
  </si>
  <si>
    <t>SAM,BENNETT</t>
  </si>
  <si>
    <t>SAM,GAGNER</t>
  </si>
  <si>
    <t>SAM,REINHART</t>
  </si>
  <si>
    <t>SAMI,NIKU</t>
  </si>
  <si>
    <t>SAMI,VATANEN</t>
  </si>
  <si>
    <t>ANA/N,J</t>
  </si>
  <si>
    <t>SAMMY,BLAIS</t>
  </si>
  <si>
    <t>SAMUEL,GIRARD</t>
  </si>
  <si>
    <t>NSH/COL</t>
  </si>
  <si>
    <t>SAMUEL,MORIN</t>
  </si>
  <si>
    <t>SCOTT,HARRINGTON</t>
  </si>
  <si>
    <t>SCOTT,HARTNELL</t>
  </si>
  <si>
    <t>SCOTT,LAUGHTON</t>
  </si>
  <si>
    <t>SCOTT,MAYFIELD</t>
  </si>
  <si>
    <t>SCOTT,WILSON</t>
  </si>
  <si>
    <t>BUF/DET/PIT</t>
  </si>
  <si>
    <t>SCOTTIE,UPSHALL</t>
  </si>
  <si>
    <t>SEAN,COUTURIER</t>
  </si>
  <si>
    <t>SEAN,KURALY</t>
  </si>
  <si>
    <t>SEAN,MONAHAN</t>
  </si>
  <si>
    <t>SEBASTIAN,AHO</t>
  </si>
  <si>
    <t>SETH,GRIFFITH</t>
  </si>
  <si>
    <t>SETH,JONES</t>
  </si>
  <si>
    <t>SHANE,GERSICH</t>
  </si>
  <si>
    <t>SHANE,PRINCE</t>
  </si>
  <si>
    <t>SHAWN,MATTHIAS</t>
  </si>
  <si>
    <t>SHAYNE,GOSTISBEHERE</t>
  </si>
  <si>
    <t>SHEA,THEODORE</t>
  </si>
  <si>
    <t>SHEA,WEBER</t>
  </si>
  <si>
    <t>SIDNEY,CROSBY</t>
  </si>
  <si>
    <t>SLATER,KOEKKOEK</t>
  </si>
  <si>
    <t>SONNY,MILANO</t>
  </si>
  <si>
    <t>SPENCER,FOO</t>
  </si>
  <si>
    <t>STEFAN,MATTEAU</t>
  </si>
  <si>
    <t>STEFAN,NOESEN</t>
  </si>
  <si>
    <t>STEPHEN,JOHNS</t>
  </si>
  <si>
    <t>STEVE,BERNIER</t>
  </si>
  <si>
    <t>STEVEN,FOGARTY</t>
  </si>
  <si>
    <t>STEVEN,KAMPFER</t>
  </si>
  <si>
    <t>STEVEN,SANTINI</t>
  </si>
  <si>
    <t>STEVEN,STAMKOS</t>
  </si>
  <si>
    <t>SVEN,ANDRIGHETTO</t>
  </si>
  <si>
    <t>SVEN,BAERTSCHI</t>
  </si>
  <si>
    <t>T,J,,OSHIE</t>
  </si>
  <si>
    <t>TAGE,THOMPSON</t>
  </si>
  <si>
    <t>TANNER,FRITZ</t>
  </si>
  <si>
    <t>TANNER,GLASS</t>
  </si>
  <si>
    <t>TANNER,KERO</t>
  </si>
  <si>
    <t>TANNER,PEARSON</t>
  </si>
  <si>
    <t>TAYLOR,CHORNEY</t>
  </si>
  <si>
    <t>WSH/CBJ</t>
  </si>
  <si>
    <t>TAYLOR,FEDUN</t>
  </si>
  <si>
    <t>TAYLOR,HALL</t>
  </si>
  <si>
    <t>TAYLOR,LEIER</t>
  </si>
  <si>
    <t>TEUVO,TERAVAINEN</t>
  </si>
  <si>
    <t>THOMAS,CHABOT</t>
  </si>
  <si>
    <t>THOMAS,HICKEY</t>
  </si>
  <si>
    <t>THOMAS,VANEK</t>
  </si>
  <si>
    <t>VAN/CBJ</t>
  </si>
  <si>
    <t>TIM,HEED</t>
  </si>
  <si>
    <t>TIM,SCHALLER</t>
  </si>
  <si>
    <t>TIMO,MEIER</t>
  </si>
  <si>
    <t>TJ,BRODIE</t>
  </si>
  <si>
    <t>TOBIAS,ENSTROM</t>
  </si>
  <si>
    <t>TOBIAS,RIEDER</t>
  </si>
  <si>
    <t>ARI/L,A</t>
  </si>
  <si>
    <t>TOM,KUHNHACKL</t>
  </si>
  <si>
    <t>TOM,PYATT</t>
  </si>
  <si>
    <t>TOM,WILSON</t>
  </si>
  <si>
    <t>TOMAS,HERTL</t>
  </si>
  <si>
    <t>TOMAS,HYKA</t>
  </si>
  <si>
    <t>TOMAS,JURCO</t>
  </si>
  <si>
    <t>TOMAS,NOSEK</t>
  </si>
  <si>
    <t>TOMAS,PLEKANEC</t>
  </si>
  <si>
    <t>MTL/TOR</t>
  </si>
  <si>
    <t>TOMAS,TATAR</t>
  </si>
  <si>
    <t>DET/VGK</t>
  </si>
  <si>
    <t>TOMMY,WINGELS</t>
  </si>
  <si>
    <t>CHI/BOS</t>
  </si>
  <si>
    <t>TONY,DEANGELO</t>
  </si>
  <si>
    <t>TOREY,KRUG</t>
  </si>
  <si>
    <t>TORREY,MITCHELL</t>
  </si>
  <si>
    <t>L,A/MTL</t>
  </si>
  <si>
    <t>TRAVIS,BOYD</t>
  </si>
  <si>
    <t>TRAVIS,DERMOTT</t>
  </si>
  <si>
    <t>TRAVIS,HAMONIC</t>
  </si>
  <si>
    <t>TRAVIS,KONECNY</t>
  </si>
  <si>
    <t>TRAVIS,SANHEIM</t>
  </si>
  <si>
    <t>TRAVIS,ZAJAC</t>
  </si>
  <si>
    <t>TREVOR,CARRICK</t>
  </si>
  <si>
    <t>TREVOR,DALEY</t>
  </si>
  <si>
    <t>TREVOR,LEWIS</t>
  </si>
  <si>
    <t>TREVOR,MURPHY</t>
  </si>
  <si>
    <t>TREVOR,VAN RIEMSDYK</t>
  </si>
  <si>
    <t>TROY,BROUWER</t>
  </si>
  <si>
    <t>TROY,STECHER</t>
  </si>
  <si>
    <t>TROY,TERRY</t>
  </si>
  <si>
    <t>TUCKER,POOLMAN</t>
  </si>
  <si>
    <t>TY,RATTIE</t>
  </si>
  <si>
    <t>TYLER,BERTUZZI</t>
  </si>
  <si>
    <t>TYLER,BOZAK</t>
  </si>
  <si>
    <t>TYLER,ENNIS</t>
  </si>
  <si>
    <t>TYLER,GRAOVAC</t>
  </si>
  <si>
    <t>TYLER,JOHNSON</t>
  </si>
  <si>
    <t>TYLER,MOTTE</t>
  </si>
  <si>
    <t>CBJ/VAN</t>
  </si>
  <si>
    <t>TYLER,MYERS</t>
  </si>
  <si>
    <t>TYLER,PITLICK</t>
  </si>
  <si>
    <t>TYLER,SEGUIN</t>
  </si>
  <si>
    <t>TYLER,TOFFOLI</t>
  </si>
  <si>
    <t>TYRELL,GOULBOURNE</t>
  </si>
  <si>
    <t>TYSON,BARRIE</t>
  </si>
  <si>
    <t>TYSON,JOST</t>
  </si>
  <si>
    <t>VADIM,SHIPACHYOV</t>
  </si>
  <si>
    <t>VALENTIN,ZYKOV</t>
  </si>
  <si>
    <t>VALTTERI,FILPPULA</t>
  </si>
  <si>
    <t>VICTOR,ANTIPIN</t>
  </si>
  <si>
    <t>VICTOR,EJDSELL</t>
  </si>
  <si>
    <t>VICTOR,HEDMAN</t>
  </si>
  <si>
    <t>VICTOR,METE</t>
  </si>
  <si>
    <t>VICTOR,RASK</t>
  </si>
  <si>
    <t>VIKTOR,ARVIDSSON</t>
  </si>
  <si>
    <t>VINCE,DUNN</t>
  </si>
  <si>
    <t>VINCENT,TROCHECK</t>
  </si>
  <si>
    <t>VINNI,LETTIERI</t>
  </si>
  <si>
    <t>VINNIE,HINOSTROZA</t>
  </si>
  <si>
    <t>VLADIMIR,SOBOTKA</t>
  </si>
  <si>
    <t>VLADIMIR,TARASENKO</t>
  </si>
  <si>
    <t>VLADISLAV,KAMENEV</t>
  </si>
  <si>
    <t>VLADISLAV,NAMESTNIKOV</t>
  </si>
  <si>
    <t>T,B/NYR</t>
  </si>
  <si>
    <t>WADE,MEGAN</t>
  </si>
  <si>
    <t>WARREN,FOEGELE</t>
  </si>
  <si>
    <t>WAYNE,SIMMONDS</t>
  </si>
  <si>
    <t>WILL,BUTCHER</t>
  </si>
  <si>
    <t>WILL,O'NEILL</t>
  </si>
  <si>
    <t>WILLIAM,CARRIER</t>
  </si>
  <si>
    <t>WILLIAM,KARLSSON</t>
  </si>
  <si>
    <t>WILLIAM,NYLANDER</t>
  </si>
  <si>
    <t>XAVIER,OUELLET</t>
  </si>
  <si>
    <t>YANNI,GOURDE</t>
  </si>
  <si>
    <t>YANNICK,WEBER</t>
  </si>
  <si>
    <t>YOHANN,AUVITU</t>
  </si>
  <si>
    <t>ZAC,DALPE</t>
  </si>
  <si>
    <t>ZAC,RINALDO</t>
  </si>
  <si>
    <t>ZACH,ASTON-REESE</t>
  </si>
  <si>
    <t>ZACH,BOGOSIAN</t>
  </si>
  <si>
    <t>ZACH,HYMAN</t>
  </si>
  <si>
    <t>ZACH,PARISE</t>
  </si>
  <si>
    <t>ZACH,REDMOND</t>
  </si>
  <si>
    <t>ZACH,TROTMAN</t>
  </si>
  <si>
    <t>ZACH,WERENSKI</t>
  </si>
  <si>
    <t>ZACH,WHITECLOUD</t>
  </si>
  <si>
    <t>ZACHARY,ASTON-REESE</t>
  </si>
  <si>
    <t>ZACK,KASSIAN</t>
  </si>
  <si>
    <t>ZACK,MITCHELL</t>
  </si>
  <si>
    <t>ZACK,SMITH</t>
  </si>
  <si>
    <t>ZDENO,CHARA</t>
  </si>
  <si>
    <t>ZEMGUS,GIRGENSONS</t>
  </si>
  <si>
    <t>RATES</t>
  </si>
  <si>
    <t>Position</t>
  </si>
  <si>
    <t>Country</t>
  </si>
  <si>
    <t>Rookie</t>
  </si>
  <si>
    <t>Year</t>
  </si>
  <si>
    <t>Month</t>
  </si>
  <si>
    <t>Day</t>
  </si>
  <si>
    <t>Height</t>
  </si>
  <si>
    <t>Weight</t>
  </si>
  <si>
    <t>Contract</t>
  </si>
  <si>
    <t>Salary</t>
  </si>
  <si>
    <t>UrlLink</t>
  </si>
  <si>
    <t>CK</t>
  </si>
  <si>
    <t>FG</t>
  </si>
  <si>
    <t xml:space="preserve">DI </t>
  </si>
  <si>
    <t xml:space="preserve">SK </t>
  </si>
  <si>
    <t xml:space="preserve">ST </t>
  </si>
  <si>
    <t>EN</t>
  </si>
  <si>
    <t xml:space="preserve">DU </t>
  </si>
  <si>
    <t>PH</t>
  </si>
  <si>
    <t>FO</t>
  </si>
  <si>
    <t xml:space="preserve">PA </t>
  </si>
  <si>
    <t xml:space="preserve">SC </t>
  </si>
  <si>
    <t xml:space="preserve">DF </t>
  </si>
  <si>
    <t>PS</t>
  </si>
  <si>
    <t xml:space="preserve">EX </t>
  </si>
  <si>
    <t xml:space="preserve">LD </t>
  </si>
  <si>
    <t>PO</t>
  </si>
  <si>
    <t xml:space="preserve">  5ebastian Aho</t>
  </si>
  <si>
    <t>SWE</t>
  </si>
  <si>
    <t>A.J. Greer</t>
  </si>
  <si>
    <t>CAN</t>
  </si>
  <si>
    <t>Aaron Ekblad</t>
  </si>
  <si>
    <t>Aaron Ness</t>
  </si>
  <si>
    <t>USA</t>
  </si>
  <si>
    <t>Adam Clendening</t>
  </si>
  <si>
    <t>Adam Cracknell</t>
  </si>
  <si>
    <t>Adam Erne</t>
  </si>
  <si>
    <t>Adam Gaudette</t>
  </si>
  <si>
    <t>Adam Henrique</t>
  </si>
  <si>
    <t>Adam Larsson</t>
  </si>
  <si>
    <t>Adam Lowry</t>
  </si>
  <si>
    <t>Adam McQuaid</t>
  </si>
  <si>
    <t>Adam Pelech</t>
  </si>
  <si>
    <t>Adrian Kempe</t>
  </si>
  <si>
    <t>Alan Quine</t>
  </si>
  <si>
    <t>Alec Martinez</t>
  </si>
  <si>
    <t>Aleksander Barkov</t>
  </si>
  <si>
    <t>FIN</t>
  </si>
  <si>
    <t>Ales Hemsky</t>
  </si>
  <si>
    <t>CZE</t>
  </si>
  <si>
    <t>Alex Biega</t>
  </si>
  <si>
    <t>Alex Broadhurst</t>
  </si>
  <si>
    <t>Alex Chiasson</t>
  </si>
  <si>
    <t>Alex DeBrincat</t>
  </si>
  <si>
    <t>Alex Formenton</t>
  </si>
  <si>
    <t>Alex Galchenyuk</t>
  </si>
  <si>
    <t>Alex Goligoski</t>
  </si>
  <si>
    <t>Alex Iafallo</t>
  </si>
  <si>
    <t>Alex Killorn</t>
  </si>
  <si>
    <t>Alex Ovechkin</t>
  </si>
  <si>
    <t>RUS</t>
  </si>
  <si>
    <t>Alex Petrovic</t>
  </si>
  <si>
    <t>Alex Pietrangelo</t>
  </si>
  <si>
    <t>Alex Tuch</t>
  </si>
  <si>
    <t>Alexander Burmistrov</t>
  </si>
  <si>
    <t>Alexander Edler</t>
  </si>
  <si>
    <t>Alexander Kerfoot</t>
  </si>
  <si>
    <t>Alexander Nylander</t>
  </si>
  <si>
    <t>Alexander Radulov</t>
  </si>
  <si>
    <t>Alexander Steen</t>
  </si>
  <si>
    <t>Alexander Wennberg</t>
  </si>
  <si>
    <t>Alexandre Burrows</t>
  </si>
  <si>
    <t>Alexei Emelin</t>
  </si>
  <si>
    <t>Anders Bjork</t>
  </si>
  <si>
    <t>Anders Lee</t>
  </si>
  <si>
    <t>Andre Burakovsky</t>
  </si>
  <si>
    <t>AUT</t>
  </si>
  <si>
    <t>Andreas Athanasiou</t>
  </si>
  <si>
    <t>Andreas Borgman</t>
  </si>
  <si>
    <t>Andreas Englund</t>
  </si>
  <si>
    <t>Andreas Johnsson</t>
  </si>
  <si>
    <t>Andreas Martinsen</t>
  </si>
  <si>
    <t>NOR</t>
  </si>
  <si>
    <t>Andrei Mironov</t>
  </si>
  <si>
    <t>Andrej Sekera</t>
  </si>
  <si>
    <t>SVK</t>
  </si>
  <si>
    <t>Andrej Sustr</t>
  </si>
  <si>
    <t>Andrew Cogliano</t>
  </si>
  <si>
    <t>Andrew Copp</t>
  </si>
  <si>
    <t>Andrew Crescenzi</t>
  </si>
  <si>
    <t>Andrew Ladd</t>
  </si>
  <si>
    <t>Andrew MacDonald</t>
  </si>
  <si>
    <t>Andrew Mangiapane</t>
  </si>
  <si>
    <t>Andrew Shaw</t>
  </si>
  <si>
    <t>Andy Andreoff</t>
  </si>
  <si>
    <t>Andy Greene</t>
  </si>
  <si>
    <t>Andy Welinski</t>
  </si>
  <si>
    <t>Anthony Beauvillier</t>
  </si>
  <si>
    <t>Anthony Bitetto</t>
  </si>
  <si>
    <t>Anthony Cirelli</t>
  </si>
  <si>
    <t>Anthony Duclair</t>
  </si>
  <si>
    <t>Anthony Mantha</t>
  </si>
  <si>
    <t>Anthony Peluso</t>
  </si>
  <si>
    <t>Antoine Roussel</t>
  </si>
  <si>
    <t>FRA</t>
  </si>
  <si>
    <t>Antoine Vermette</t>
  </si>
  <si>
    <t>Anton Blidh</t>
  </si>
  <si>
    <t>Anton Lindholm</t>
  </si>
  <si>
    <t>Anton Slepyshev</t>
  </si>
  <si>
    <t>Anton Stralman</t>
  </si>
  <si>
    <t>Anze Kopitar</t>
  </si>
  <si>
    <t>SVN</t>
  </si>
  <si>
    <t>Artem Anisimov</t>
  </si>
  <si>
    <t>Artemi Panarin</t>
  </si>
  <si>
    <t>Artturi Lehkonen</t>
  </si>
  <si>
    <t>Ashton Sautner</t>
  </si>
  <si>
    <t>Austin Czarnik</t>
  </si>
  <si>
    <t>Austin Watson</t>
  </si>
  <si>
    <t>Auston Matthews</t>
  </si>
  <si>
    <t>Barclay Goodrow</t>
  </si>
  <si>
    <t>Beau Bennett</t>
  </si>
  <si>
    <t>Ben Chiarot</t>
  </si>
  <si>
    <t>Ben Harpur</t>
  </si>
  <si>
    <t>Ben Hutton</t>
  </si>
  <si>
    <t>Ben Lovejoy</t>
  </si>
  <si>
    <t>Ben Sexton</t>
  </si>
  <si>
    <t>Benoit Pouliot</t>
  </si>
  <si>
    <t>Blake Coleman</t>
  </si>
  <si>
    <t>Blake Comeau</t>
  </si>
  <si>
    <t>Blake Hillman</t>
  </si>
  <si>
    <t>Blake Pietila</t>
  </si>
  <si>
    <t>Blake Wheeler</t>
  </si>
  <si>
    <t>Bo Horvat</t>
  </si>
  <si>
    <t>Bobby Ryan</t>
  </si>
  <si>
    <t>Boo Nieves</t>
  </si>
  <si>
    <t>Boone Jenner</t>
  </si>
  <si>
    <t>Brad Hunt</t>
  </si>
  <si>
    <t>Brad Malone</t>
  </si>
  <si>
    <t>Brad Marchand</t>
  </si>
  <si>
    <t>Brad Richardson</t>
  </si>
  <si>
    <t>Brady Skjei</t>
  </si>
  <si>
    <t>Brandon Carlo</t>
  </si>
  <si>
    <t>Brandon Davidson</t>
  </si>
  <si>
    <t>Brandon Dubinsky</t>
  </si>
  <si>
    <t>Brandon Manning</t>
  </si>
  <si>
    <t>Brandon Montour</t>
  </si>
  <si>
    <t>Brandon Pirri</t>
  </si>
  <si>
    <t>Brandon Saad</t>
  </si>
  <si>
    <t>Brandon Sutter</t>
  </si>
  <si>
    <t>Brandon Tanev</t>
  </si>
  <si>
    <t>Brayden McNabb</t>
  </si>
  <si>
    <t>Brayden Point</t>
  </si>
  <si>
    <t>Brayden Schenn</t>
  </si>
  <si>
    <t>Braydon Coburn</t>
  </si>
  <si>
    <t>Brendan Gallagher</t>
  </si>
  <si>
    <t>Brendan Gaunce</t>
  </si>
  <si>
    <t>Brendan Guhle</t>
  </si>
  <si>
    <t>Brendan Leipsic</t>
  </si>
  <si>
    <t>Brendan Lemieux</t>
  </si>
  <si>
    <t>Brendan Perlini</t>
  </si>
  <si>
    <t>GBR</t>
  </si>
  <si>
    <t>Brendan Smith</t>
  </si>
  <si>
    <t>Brenden Dillon</t>
  </si>
  <si>
    <t>Brent Burns</t>
  </si>
  <si>
    <t>Brent Seabrook</t>
  </si>
  <si>
    <t>Brett Connolly</t>
  </si>
  <si>
    <t>Brett Kulak</t>
  </si>
  <si>
    <t>Brett Lernout</t>
  </si>
  <si>
    <t>Brett Pesce</t>
  </si>
  <si>
    <t>Brett Ritchie</t>
  </si>
  <si>
    <t>Brian Boyle</t>
  </si>
  <si>
    <t>Brian Dumoulin</t>
  </si>
  <si>
    <t>Brian Gibbons</t>
  </si>
  <si>
    <t>Brian Gionta</t>
  </si>
  <si>
    <t>Brian Lashoff</t>
  </si>
  <si>
    <t>Brock Boeser</t>
  </si>
  <si>
    <t>Brock McGinn</t>
  </si>
  <si>
    <t>Brock Nelson</t>
  </si>
  <si>
    <t>Brooks Laich</t>
  </si>
  <si>
    <t>Brooks Orpik</t>
  </si>
  <si>
    <t>Bryan Little</t>
  </si>
  <si>
    <t>Bryan Rust</t>
  </si>
  <si>
    <t>Byron Froese</t>
  </si>
  <si>
    <t>Cal Clutterbuck</t>
  </si>
  <si>
    <t>Cal O'Reilly</t>
  </si>
  <si>
    <t>Calle Jarnkrok</t>
  </si>
  <si>
    <t>Calle Rosen</t>
  </si>
  <si>
    <t>Calvin de Haan</t>
  </si>
  <si>
    <t>Cam Atkinson</t>
  </si>
  <si>
    <t>Cam Fowler</t>
  </si>
  <si>
    <t>Carl Dahlstrom</t>
  </si>
  <si>
    <t>Carl Gunnarsson</t>
  </si>
  <si>
    <t>Carl Hagelin</t>
  </si>
  <si>
    <t>Carl Soderberg</t>
  </si>
  <si>
    <t>Carson Soucy</t>
  </si>
  <si>
    <t>Carter Rowney</t>
  </si>
  <si>
    <t>Casey Cizikas</t>
  </si>
  <si>
    <t>Casey Mittelstadt</t>
  </si>
  <si>
    <t>Casey Nelson</t>
  </si>
  <si>
    <t>Cedric Paquette</t>
  </si>
  <si>
    <t>Chad Ruhwedel</t>
  </si>
  <si>
    <t>Chandler Stephenson</t>
  </si>
  <si>
    <t>Charles Hudon</t>
  </si>
  <si>
    <t>Charlie Coyle</t>
  </si>
  <si>
    <t>Charlie McAvoy</t>
  </si>
  <si>
    <t>Chase Balisy</t>
  </si>
  <si>
    <t>Chris Bigras</t>
  </si>
  <si>
    <t>Chris Butler</t>
  </si>
  <si>
    <t>Christopher DiDomenico</t>
  </si>
  <si>
    <t>Chris Kelly</t>
  </si>
  <si>
    <t>Chris Kreider</t>
  </si>
  <si>
    <t>Chris Kunitz</t>
  </si>
  <si>
    <t>Chris Stewart</t>
  </si>
  <si>
    <t>Christopher Tanev</t>
  </si>
  <si>
    <t>Chris Thorburn</t>
  </si>
  <si>
    <t>Chris Tierney</t>
  </si>
  <si>
    <t>Chris Wagner</t>
  </si>
  <si>
    <t>Chris Wideman</t>
  </si>
  <si>
    <t>Christian Djoos</t>
  </si>
  <si>
    <t>Christian Dvorak</t>
  </si>
  <si>
    <t>Christian Fischer</t>
  </si>
  <si>
    <t>Christian Folin</t>
  </si>
  <si>
    <t>Christian Jaros</t>
  </si>
  <si>
    <t>Christian Wolanin</t>
  </si>
  <si>
    <t>Christoph Bertschy</t>
  </si>
  <si>
    <t>CHE</t>
  </si>
  <si>
    <t>Claude Giroux</t>
  </si>
  <si>
    <t>Clayton Keller</t>
  </si>
  <si>
    <t>Cody Ceci</t>
  </si>
  <si>
    <t>Cody Eakin</t>
  </si>
  <si>
    <t>Cody Franson</t>
  </si>
  <si>
    <t>Cody McLeod</t>
  </si>
  <si>
    <t>Colby Cave</t>
  </si>
  <si>
    <t>Colin Miller</t>
  </si>
  <si>
    <t>Colin White</t>
  </si>
  <si>
    <t>Colin Wilson</t>
  </si>
  <si>
    <t>Colton Parayko</t>
  </si>
  <si>
    <t>Colton Sceviour</t>
  </si>
  <si>
    <t>Colton Sissons</t>
  </si>
  <si>
    <t>Connor Brickley</t>
  </si>
  <si>
    <t>Connor Brown</t>
  </si>
  <si>
    <t>Connor Carrick</t>
  </si>
  <si>
    <t>Connor McDavid</t>
  </si>
  <si>
    <t>Connor Murphy</t>
  </si>
  <si>
    <t>Conor Sheary</t>
  </si>
  <si>
    <t>Corey Perry</t>
  </si>
  <si>
    <t>Cory Conacher</t>
  </si>
  <si>
    <t>Craig Smith</t>
  </si>
  <si>
    <t>Curtis Lazar</t>
  </si>
  <si>
    <t>Curtis McKenzie</t>
  </si>
  <si>
    <t>Curtis Valk</t>
  </si>
  <si>
    <t>Dakota Mermis</t>
  </si>
  <si>
    <t>Dale Weise</t>
  </si>
  <si>
    <t>Dalton Prout</t>
  </si>
  <si>
    <t>Damon Severson</t>
  </si>
  <si>
    <t>Dan Girardi</t>
  </si>
  <si>
    <t>Dan Hamhuis</t>
  </si>
  <si>
    <t>Danick Martel</t>
  </si>
  <si>
    <t>Daniel Brickley</t>
  </si>
  <si>
    <t>Daniel Carr</t>
  </si>
  <si>
    <t>Daniel Catenacci</t>
  </si>
  <si>
    <t>Danny O'Regan</t>
  </si>
  <si>
    <t>DEU</t>
  </si>
  <si>
    <t>Daniel Sedin</t>
  </si>
  <si>
    <t>Daniel Sprong</t>
  </si>
  <si>
    <t>NLD</t>
  </si>
  <si>
    <t>Daniel Winnik</t>
  </si>
  <si>
    <t>Danny DeKeyser</t>
  </si>
  <si>
    <t>Danton Heinen</t>
  </si>
  <si>
    <t>Darnell Nurse</t>
  </si>
  <si>
    <t>Darren Archibald</t>
  </si>
  <si>
    <t>Darren Helm</t>
  </si>
  <si>
    <t>David Backes</t>
  </si>
  <si>
    <t>David Booth</t>
  </si>
  <si>
    <t>David Desharnais</t>
  </si>
  <si>
    <t>David Kampf</t>
  </si>
  <si>
    <t>David Krejci</t>
  </si>
  <si>
    <t>David Pastrnak</t>
  </si>
  <si>
    <t>David Perron</t>
  </si>
  <si>
    <t>David Savard</t>
  </si>
  <si>
    <t>David Schlemko</t>
  </si>
  <si>
    <t>David Warsofsky</t>
  </si>
  <si>
    <t>Dean Kukan</t>
  </si>
  <si>
    <t>Denis Malgin</t>
  </si>
  <si>
    <t>Dennis Rasmussen</t>
  </si>
  <si>
    <t>Dennis Seidenberg</t>
  </si>
  <si>
    <t>Derek Dorsett</t>
  </si>
  <si>
    <t>Derek Forbort</t>
  </si>
  <si>
    <t>Derek Grant</t>
  </si>
  <si>
    <t>Derek MacKenzie</t>
  </si>
  <si>
    <t>Derek Ryan</t>
  </si>
  <si>
    <t>Derek Stepan</t>
  </si>
  <si>
    <t>Derick Brassard</t>
  </si>
  <si>
    <t>Derrick Pouliot</t>
  </si>
  <si>
    <t>Deryk Engelland</t>
  </si>
  <si>
    <t>Devante Smith-Pelly</t>
  </si>
  <si>
    <t>Devin Shore</t>
  </si>
  <si>
    <t>Dillon Heatherington</t>
  </si>
  <si>
    <t>Dion Phaneuf</t>
  </si>
  <si>
    <t>Dmitrij Jaskin</t>
  </si>
  <si>
    <t>Dmitry Kulikov</t>
  </si>
  <si>
    <t>Dmitry Orlov</t>
  </si>
  <si>
    <t>Dominic Moore</t>
  </si>
  <si>
    <t>Dominic Toninato</t>
  </si>
  <si>
    <t>Dominic Turgeon</t>
  </si>
  <si>
    <t>Dominik Simon</t>
  </si>
  <si>
    <t>Dougie Hamilton</t>
  </si>
  <si>
    <t>Drake Caggiula</t>
  </si>
  <si>
    <t>Drew Doughty</t>
  </si>
  <si>
    <t>Drew Stafford</t>
  </si>
  <si>
    <t>Dryden Hunt</t>
  </si>
  <si>
    <t>Duncan Keith</t>
  </si>
  <si>
    <t>Duncan Siemens</t>
  </si>
  <si>
    <t>Dustin Brown</t>
  </si>
  <si>
    <t>Dustin Byfuglien</t>
  </si>
  <si>
    <t>Dylan DeMelo</t>
  </si>
  <si>
    <t>Dylan Gambrell</t>
  </si>
  <si>
    <t>Dylan Larkin</t>
  </si>
  <si>
    <t>Dylan Sikura</t>
  </si>
  <si>
    <t>Dylan Strome</t>
  </si>
  <si>
    <t>Eeli Tolvanen</t>
  </si>
  <si>
    <t>Elias Lindholm</t>
  </si>
  <si>
    <t>Eric Fehr</t>
  </si>
  <si>
    <t>Eric Gryba</t>
  </si>
  <si>
    <t>Eric Robinson</t>
  </si>
  <si>
    <t>Eric Staal</t>
  </si>
  <si>
    <t>Erik Burgdoerfer</t>
  </si>
  <si>
    <t>Erik Gudbranson</t>
  </si>
  <si>
    <t>Erik Gustafsson</t>
  </si>
  <si>
    <t>Erik Haula</t>
  </si>
  <si>
    <t>Erik Johnson</t>
  </si>
  <si>
    <t>Erik Karlsson</t>
  </si>
  <si>
    <t>Esa Lindell</t>
  </si>
  <si>
    <t>Ethan Bear</t>
  </si>
  <si>
    <t>Evan Rodrigues</t>
  </si>
  <si>
    <t>Evander Kane</t>
  </si>
  <si>
    <t>Evgeni Malkin</t>
  </si>
  <si>
    <t>Evgenii Dadonov</t>
  </si>
  <si>
    <t>Evgeny Kuznetsov</t>
  </si>
  <si>
    <t>Evgeny Svechnikov</t>
  </si>
  <si>
    <t>Filip Chlapik</t>
  </si>
  <si>
    <t>Filip Chytil</t>
  </si>
  <si>
    <t>Filip Forsberg</t>
  </si>
  <si>
    <t>Francois Beauchemin</t>
  </si>
  <si>
    <t>Frank Corrado</t>
  </si>
  <si>
    <t>Frank Vatrano</t>
  </si>
  <si>
    <t>Frans Nielsen</t>
  </si>
  <si>
    <t>DNK</t>
  </si>
  <si>
    <t>Freddie Hamilton</t>
  </si>
  <si>
    <t>Frederick Gaudreau</t>
  </si>
  <si>
    <t>Frederik Gauthier</t>
  </si>
  <si>
    <t>Fredrik Claesson</t>
  </si>
  <si>
    <t>Gabriel Bourque</t>
  </si>
  <si>
    <t>Gabriel Carlsson</t>
  </si>
  <si>
    <t>Gabriel Dumont</t>
  </si>
  <si>
    <t>Gabriel Landeskog</t>
  </si>
  <si>
    <t>Garnet Hathaway</t>
  </si>
  <si>
    <t>Gemel Smith</t>
  </si>
  <si>
    <t>Giovanni Fiore</t>
  </si>
  <si>
    <t>Greg McKegg</t>
  </si>
  <si>
    <t>Greg Pateryn</t>
  </si>
  <si>
    <t>Gustav Forsling</t>
  </si>
  <si>
    <t>Gustav Nyquist</t>
  </si>
  <si>
    <t>Gustav Olofsson</t>
  </si>
  <si>
    <t>Hampus Lindholm</t>
  </si>
  <si>
    <t>Haydn Fleury</t>
  </si>
  <si>
    <t>Henrik Borgstrom</t>
  </si>
  <si>
    <t>Henrik Haapala</t>
  </si>
  <si>
    <t>Henrik Sedin</t>
  </si>
  <si>
    <t>Henrik Zetterberg</t>
  </si>
  <si>
    <t>Hudson Fasching</t>
  </si>
  <si>
    <t>Ian Cole</t>
  </si>
  <si>
    <t>Ian McCoshen</t>
  </si>
  <si>
    <t>Iiro Pakarinen</t>
  </si>
  <si>
    <t>Ivan Barbashev</t>
  </si>
  <si>
    <t>Ivan Provorov</t>
  </si>
  <si>
    <t>J.T. Brown</t>
  </si>
  <si>
    <t>J.T. Compher</t>
  </si>
  <si>
    <t>J.T. Miller</t>
  </si>
  <si>
    <t>Jaccob Slavin</t>
  </si>
  <si>
    <t>Jack Eichel</t>
  </si>
  <si>
    <t>Jack Johnson</t>
  </si>
  <si>
    <t>Jack Rodewald</t>
  </si>
  <si>
    <t>Jack Roslovic</t>
  </si>
  <si>
    <t>Jacob de la Rose</t>
  </si>
  <si>
    <t>Jacob Josefson</t>
  </si>
  <si>
    <t>Jacob Trouba</t>
  </si>
  <si>
    <t>Jaden Schwartz</t>
  </si>
  <si>
    <t>Jake DeBrusk</t>
  </si>
  <si>
    <t>Jake Dotchin</t>
  </si>
  <si>
    <t>Jake Gardiner</t>
  </si>
  <si>
    <t>Jake Guentzel</t>
  </si>
  <si>
    <t>Jake McCabe</t>
  </si>
  <si>
    <t>Jake Muzzin</t>
  </si>
  <si>
    <t>Jake Virtanen</t>
  </si>
  <si>
    <t>Jakob Chychrun</t>
  </si>
  <si>
    <t>Jakob Silfverberg</t>
  </si>
  <si>
    <t>Jakub Jerabek</t>
  </si>
  <si>
    <t>Jakub Voracek</t>
  </si>
  <si>
    <t>Jakub Vrana</t>
  </si>
  <si>
    <t>James Neal</t>
  </si>
  <si>
    <t>James van Riemsdyk</t>
  </si>
  <si>
    <t>Jamie Benn</t>
  </si>
  <si>
    <t>Jamie McGinn</t>
  </si>
  <si>
    <t>Jamie Oleksiak</t>
  </si>
  <si>
    <t>Jan Rutta</t>
  </si>
  <si>
    <t>Janne Kuokkanen</t>
  </si>
  <si>
    <t>Jannik Hansen</t>
  </si>
  <si>
    <t>Jared Boll</t>
  </si>
  <si>
    <t>Jared McCann</t>
  </si>
  <si>
    <t>Jared Spurgeon</t>
  </si>
  <si>
    <t>Jaromir Jagr</t>
  </si>
  <si>
    <t>Jason Chimera</t>
  </si>
  <si>
    <t>Jason Demers</t>
  </si>
  <si>
    <t>Jason Dickinson</t>
  </si>
  <si>
    <t>Jason Garrison</t>
  </si>
  <si>
    <t>Jason Pominville</t>
  </si>
  <si>
    <t>Jason Spezza</t>
  </si>
  <si>
    <t>Jason Zucker</t>
  </si>
  <si>
    <t>Jay Beagle</t>
  </si>
  <si>
    <t>Jay Bouwmeester</t>
  </si>
  <si>
    <t>Jaycob Megna</t>
  </si>
  <si>
    <t>Jayson Megna</t>
  </si>
  <si>
    <t>Jean-Gabriel Pageau</t>
  </si>
  <si>
    <t>Jean-Sebastien Dea</t>
  </si>
  <si>
    <t>Jeff Carter</t>
  </si>
  <si>
    <t>Jeff Petry</t>
  </si>
  <si>
    <t>Jeff Skinner</t>
  </si>
  <si>
    <t>Jesper Bratt</t>
  </si>
  <si>
    <t>Jesper Fast</t>
  </si>
  <si>
    <t>Jesse Puljujarvi</t>
  </si>
  <si>
    <t>Jim O'Brien</t>
  </si>
  <si>
    <t>Jimmy Hayes</t>
  </si>
  <si>
    <t>Jimmy Vesey</t>
  </si>
  <si>
    <t>Joakim Nordstrom</t>
  </si>
  <si>
    <t>Joakim Ryan</t>
  </si>
  <si>
    <t>Joe Hicketts</t>
  </si>
  <si>
    <t>Joe Morrow</t>
  </si>
  <si>
    <t>Joe Pavelski</t>
  </si>
  <si>
    <t>Joe Thornton</t>
  </si>
  <si>
    <t>Joel Armia</t>
  </si>
  <si>
    <t>Joel Edmundson</t>
  </si>
  <si>
    <t>Joel Eriksson Ek</t>
  </si>
  <si>
    <t>Joel Hanley</t>
  </si>
  <si>
    <t>Joel Ward</t>
  </si>
  <si>
    <t>Johan Larsson</t>
  </si>
  <si>
    <t>John Carlson</t>
  </si>
  <si>
    <t>John Gilmour</t>
  </si>
  <si>
    <t>John Hayden</t>
  </si>
  <si>
    <t>John Klingberg</t>
  </si>
  <si>
    <t>John Moore</t>
  </si>
  <si>
    <t>John Quenneville</t>
  </si>
  <si>
    <t>John Tavares</t>
  </si>
  <si>
    <t>Johnny Boychuk</t>
  </si>
  <si>
    <t>Johnny Gaudreau</t>
  </si>
  <si>
    <t>Johnny Oduya</t>
  </si>
  <si>
    <t>Jon Merrill</t>
  </si>
  <si>
    <t>Jonas Brodin</t>
  </si>
  <si>
    <t>Jonathan Drouin</t>
  </si>
  <si>
    <t>Jonathan Ericsson</t>
  </si>
  <si>
    <t>Jonathan Huberdeau</t>
  </si>
  <si>
    <t>Jonathan Marchessault</t>
  </si>
  <si>
    <t>Jonathan Toews</t>
  </si>
  <si>
    <t>Jonny Brodzinski</t>
  </si>
  <si>
    <t>Joonas Donskoi</t>
  </si>
  <si>
    <t>Jordan Eberle</t>
  </si>
  <si>
    <t>Jordan Greenway</t>
  </si>
  <si>
    <t>Jordan Martinook</t>
  </si>
  <si>
    <t>Jordan Nolan</t>
  </si>
  <si>
    <t>Jordan Oesterle</t>
  </si>
  <si>
    <t>Jordan Schmaltz</t>
  </si>
  <si>
    <t>Jordan Schroeder</t>
  </si>
  <si>
    <t>Jordan Staal</t>
  </si>
  <si>
    <t>Jordan Szwarz</t>
  </si>
  <si>
    <t>Jordan Weal</t>
  </si>
  <si>
    <t>Jordie Benn</t>
  </si>
  <si>
    <t>Jori Lehtera</t>
  </si>
  <si>
    <t>Joseph Blandisi</t>
  </si>
  <si>
    <t>Josh Anderson</t>
  </si>
  <si>
    <t>Josh Archibald</t>
  </si>
  <si>
    <t>Josh Bailey</t>
  </si>
  <si>
    <t>Josh Gorges</t>
  </si>
  <si>
    <t>Josh Jooris</t>
  </si>
  <si>
    <t>Josh Leivo</t>
  </si>
  <si>
    <t>Josh Manson</t>
  </si>
  <si>
    <t>Josh Morrissey</t>
  </si>
  <si>
    <t>Joshua Ho-Sang</t>
  </si>
  <si>
    <t>Jujhar Khaira</t>
  </si>
  <si>
    <t>Julius Honka</t>
  </si>
  <si>
    <t>Jussi Jokinen</t>
  </si>
  <si>
    <t>Justin Abdelkader</t>
  </si>
  <si>
    <t>Justin Auger</t>
  </si>
  <si>
    <t>Justin Bailey</t>
  </si>
  <si>
    <t>Justin Braun</t>
  </si>
  <si>
    <t>Justin Falk</t>
  </si>
  <si>
    <t>Justin Faulk</t>
  </si>
  <si>
    <t>Justin Holl</t>
  </si>
  <si>
    <t>Justin Kloos</t>
  </si>
  <si>
    <t>Justin Schultz</t>
  </si>
  <si>
    <t>Justin Williams</t>
  </si>
  <si>
    <t>Kailer Yamamoto</t>
  </si>
  <si>
    <t>Kalle Kossila</t>
  </si>
  <si>
    <t>Karl Alzner</t>
  </si>
  <si>
    <t>Kasperi Kapanen</t>
  </si>
  <si>
    <t>Keegan Lowe</t>
  </si>
  <si>
    <t>Keith Yandle</t>
  </si>
  <si>
    <t>Kenny Agostino</t>
  </si>
  <si>
    <t>Kerby Rychel</t>
  </si>
  <si>
    <t>Kevan Miller</t>
  </si>
  <si>
    <t>Kevin Bieksa</t>
  </si>
  <si>
    <t>Kevin Connauton</t>
  </si>
  <si>
    <t>Kevin Fiala</t>
  </si>
  <si>
    <t>Kevin Gravel</t>
  </si>
  <si>
    <t>Kevin Hayes</t>
  </si>
  <si>
    <t>Kevin Labanc</t>
  </si>
  <si>
    <t>Kevin Rooney</t>
  </si>
  <si>
    <t>Kevin Roy</t>
  </si>
  <si>
    <t>Kevin Shattenkirk</t>
  </si>
  <si>
    <t>Klas Dahlbeck</t>
  </si>
  <si>
    <t>Korbinian Holzer</t>
  </si>
  <si>
    <t>Kris Letang</t>
  </si>
  <si>
    <t>Kris Russell</t>
  </si>
  <si>
    <t>Kris Versteeg</t>
  </si>
  <si>
    <t>Kurtis MacDermid</t>
  </si>
  <si>
    <t>Kyle Brodziak</t>
  </si>
  <si>
    <t>Kyle Capobianco</t>
  </si>
  <si>
    <t>Kyle Clifford</t>
  </si>
  <si>
    <t>Kyle Connor</t>
  </si>
  <si>
    <t>Kyle Criscuolo</t>
  </si>
  <si>
    <t>Kyle Okposo</t>
  </si>
  <si>
    <t>Kyle Palmieri</t>
  </si>
  <si>
    <t>Kyle Quincey</t>
  </si>
  <si>
    <t>Kyle Rau</t>
  </si>
  <si>
    <t>Kyle Turris</t>
  </si>
  <si>
    <t>Lance Bouma</t>
  </si>
  <si>
    <t>Landon Ferraro</t>
  </si>
  <si>
    <t>Lars Eller</t>
  </si>
  <si>
    <t>Laurent Dauphin</t>
  </si>
  <si>
    <t>Lawson Crouse</t>
  </si>
  <si>
    <t>Lee Stempniak</t>
  </si>
  <si>
    <t>Leo Komarov</t>
  </si>
  <si>
    <t>EST</t>
  </si>
  <si>
    <t>Leon Draisaitl</t>
  </si>
  <si>
    <t>Liam O'Brien</t>
  </si>
  <si>
    <t>Lias Andersson</t>
  </si>
  <si>
    <t>Logan Brown</t>
  </si>
  <si>
    <t>Logan Couture</t>
  </si>
  <si>
    <t>Logan Shaw</t>
  </si>
  <si>
    <t>Loui Eriksson</t>
  </si>
  <si>
    <t>Louie Belpedio</t>
  </si>
  <si>
    <t>Luca Sbisa</t>
  </si>
  <si>
    <t>ITA</t>
  </si>
  <si>
    <t>Lucas Wallmark</t>
  </si>
  <si>
    <t>Lukas Sedlak</t>
  </si>
  <si>
    <t>Luke Glendening</t>
  </si>
  <si>
    <t>Luke Kunin</t>
  </si>
  <si>
    <t>Luke Schenn</t>
  </si>
  <si>
    <t>Luke Witkowski</t>
  </si>
  <si>
    <t>MacKenzie Weegar</t>
  </si>
  <si>
    <t>Madison Bowey</t>
  </si>
  <si>
    <t>Magnus Paajarvi</t>
  </si>
  <si>
    <t>Marc Methot</t>
  </si>
  <si>
    <t>Marc Staal</t>
  </si>
  <si>
    <t>Marc-Edouard Vlasic</t>
  </si>
  <si>
    <t>Marco Scandella</t>
  </si>
  <si>
    <t>Marcus Foligno</t>
  </si>
  <si>
    <t>Marcus Johansson</t>
  </si>
  <si>
    <t>Marcus Kruger</t>
  </si>
  <si>
    <t>Marcus Pettersson</t>
  </si>
  <si>
    <t>Marcus Sorensen</t>
  </si>
  <si>
    <t>Marek Hrivik</t>
  </si>
  <si>
    <t>Marian Gaborik</t>
  </si>
  <si>
    <t>Mario Kempe</t>
  </si>
  <si>
    <t>Mark Alt</t>
  </si>
  <si>
    <t>Mark Barberio</t>
  </si>
  <si>
    <t>Mark Borowiecki</t>
  </si>
  <si>
    <t>Mark Giordano</t>
  </si>
  <si>
    <t>Mark Jankowski</t>
  </si>
  <si>
    <t>Mark Letestu</t>
  </si>
  <si>
    <t>Mark Pysyk</t>
  </si>
  <si>
    <t>Mark Scheifele</t>
  </si>
  <si>
    <t>Mark Stone</t>
  </si>
  <si>
    <t>Mark Streit</t>
  </si>
  <si>
    <t>Marko Dano</t>
  </si>
  <si>
    <t>Markus Granlund</t>
  </si>
  <si>
    <t>Markus Hannikainen</t>
  </si>
  <si>
    <t>Markus Nutivaara</t>
  </si>
  <si>
    <t>Martin Frk</t>
  </si>
  <si>
    <t>Martin Hanzal</t>
  </si>
  <si>
    <t>Martin Marincin</t>
  </si>
  <si>
    <t>Martin Necas</t>
  </si>
  <si>
    <t>Mathew Barzal</t>
  </si>
  <si>
    <t>Mathieu Perreault</t>
  </si>
  <si>
    <t>Mats Zuccarello</t>
  </si>
  <si>
    <t>Matt Bartkowski</t>
  </si>
  <si>
    <t>Matt Beleskey</t>
  </si>
  <si>
    <t>Matt Calvert</t>
  </si>
  <si>
    <t>Matt Cullen</t>
  </si>
  <si>
    <t>Matt Duchene</t>
  </si>
  <si>
    <t>Matt Dumba</t>
  </si>
  <si>
    <t>Matt Grzelcyk</t>
  </si>
  <si>
    <t>Matt Hendricks</t>
  </si>
  <si>
    <t>Matt Hunwick</t>
  </si>
  <si>
    <t>Matt Irwin</t>
  </si>
  <si>
    <t>Matt Martin</t>
  </si>
  <si>
    <t>Matt Moulson</t>
  </si>
  <si>
    <t>Matt Nieto</t>
  </si>
  <si>
    <t>Matt Niskanen</t>
  </si>
  <si>
    <t>Matt Read</t>
  </si>
  <si>
    <t>Matt Stajan</t>
  </si>
  <si>
    <t>Matt Tennyson</t>
  </si>
  <si>
    <t>Matthew Benning</t>
  </si>
  <si>
    <t>Matthew Highmore</t>
  </si>
  <si>
    <t>Matthew Peca</t>
  </si>
  <si>
    <t>Matthew Tkachuk</t>
  </si>
  <si>
    <t>Mattias Ekholm</t>
  </si>
  <si>
    <t>Mattias Janmark</t>
  </si>
  <si>
    <t>Max Domi</t>
  </si>
  <si>
    <t>Max McCormick</t>
  </si>
  <si>
    <t>Max Pacioretty</t>
  </si>
  <si>
    <t>Maxim Mamin</t>
  </si>
  <si>
    <t>Melker Karlsson</t>
  </si>
  <si>
    <t>Michael Amadio</t>
  </si>
  <si>
    <t>Michael Bournival</t>
  </si>
  <si>
    <t>Michael Chaput</t>
  </si>
  <si>
    <t>Michael Dal Colle</t>
  </si>
  <si>
    <t>Michael Del Zotto</t>
  </si>
  <si>
    <t>Michael Frolik</t>
  </si>
  <si>
    <t>Michael Grabner</t>
  </si>
  <si>
    <t>Michael McCarron</t>
  </si>
  <si>
    <t>Michael Raffl</t>
  </si>
  <si>
    <t>Michael Stone</t>
  </si>
  <si>
    <t>Michal Kempny</t>
  </si>
  <si>
    <t>Micheal Ferland</t>
  </si>
  <si>
    <t>Micheal Haley</t>
  </si>
  <si>
    <t>Miikka Salomaki</t>
  </si>
  <si>
    <t>Mika Zibanejad</t>
  </si>
  <si>
    <t>Mikael Backlund</t>
  </si>
  <si>
    <t>Mikael Granlund</t>
  </si>
  <si>
    <t>Mike Blunden</t>
  </si>
  <si>
    <t>Mike Cammalleri</t>
  </si>
  <si>
    <t>Mike Fisher</t>
  </si>
  <si>
    <t>Mike Green</t>
  </si>
  <si>
    <t>Mike Hoffman</t>
  </si>
  <si>
    <t>Mike Liambas</t>
  </si>
  <si>
    <t>Mike Matheson</t>
  </si>
  <si>
    <t>Mike Reilly</t>
  </si>
  <si>
    <t>Mikhail Sergachev</t>
  </si>
  <si>
    <t>Mikkel Boedker</t>
  </si>
  <si>
    <t>Mikko Koivu</t>
  </si>
  <si>
    <t>Mikko Rantanen</t>
  </si>
  <si>
    <t>Milan Lucic</t>
  </si>
  <si>
    <t>Miles Wood</t>
  </si>
  <si>
    <t>Mirco Mueller</t>
  </si>
  <si>
    <t>Mitch Reinke</t>
  </si>
  <si>
    <t>Mitchell Marner</t>
  </si>
  <si>
    <t>Morgan Klimchuk</t>
  </si>
  <si>
    <t>Morgan Rielly</t>
  </si>
  <si>
    <t>Nail Yakupov</t>
  </si>
  <si>
    <t>Nate Prosser</t>
  </si>
  <si>
    <t>Nate Schmidt</t>
  </si>
  <si>
    <t>Nate Thompson</t>
  </si>
  <si>
    <t>Nathan Beaulieu</t>
  </si>
  <si>
    <t>Nathan Gerbe</t>
  </si>
  <si>
    <t>Nathan MacKinnon</t>
  </si>
  <si>
    <t>Nathan Walker</t>
  </si>
  <si>
    <t>Nazem Kadri</t>
  </si>
  <si>
    <t>Neal Pionk</t>
  </si>
  <si>
    <t>Nic Dowd</t>
  </si>
  <si>
    <t>Nic Petan</t>
  </si>
  <si>
    <t>Nicholas Baptiste</t>
  </si>
  <si>
    <t>Nicholas Merkley</t>
  </si>
  <si>
    <t>Nick Bjugstad</t>
  </si>
  <si>
    <t>Nick Bonino</t>
  </si>
  <si>
    <t>Nick Cousins</t>
  </si>
  <si>
    <t>Nick Foligno</t>
  </si>
  <si>
    <t>Nick Holden</t>
  </si>
  <si>
    <t>Nick Jensen</t>
  </si>
  <si>
    <t>Nick Lappin</t>
  </si>
  <si>
    <t>Nick Leddy</t>
  </si>
  <si>
    <t>Nick Paul</t>
  </si>
  <si>
    <t>Nick Ritchie</t>
  </si>
  <si>
    <t>Nick Schmaltz</t>
  </si>
  <si>
    <t>Nick Seeler</t>
  </si>
  <si>
    <t>Nick Shore</t>
  </si>
  <si>
    <t>Nicklas Backstrom</t>
  </si>
  <si>
    <t>Nico Hischier</t>
  </si>
  <si>
    <t>Nicolas Deslauriers</t>
  </si>
  <si>
    <t>Nicolas Kerdiles</t>
  </si>
  <si>
    <t>Nicolas Roy</t>
  </si>
  <si>
    <t>Nikita Kucherov</t>
  </si>
  <si>
    <t>Nikita Scherbak</t>
  </si>
  <si>
    <t>Nikita Soshnikov</t>
  </si>
  <si>
    <t>Nikita Zadorov</t>
  </si>
  <si>
    <t>Nikita Zaitsev</t>
  </si>
  <si>
    <t>Niklas Hjalmarsson</t>
  </si>
  <si>
    <t>Niklas Kronwall</t>
  </si>
  <si>
    <t>Nikolaj Ehlers</t>
  </si>
  <si>
    <t>Nikolay Goldobin</t>
  </si>
  <si>
    <t>Nikolay Kulemin</t>
  </si>
  <si>
    <t>Nino Niederreiter</t>
  </si>
  <si>
    <t>Noah Hanifin</t>
  </si>
  <si>
    <t>Noah Juulsen</t>
  </si>
  <si>
    <t>Noel Acciari</t>
  </si>
  <si>
    <t>Nolan Patrick</t>
  </si>
  <si>
    <t>Oliver Bjorkstrand</t>
  </si>
  <si>
    <t>Oliver Ekman-Larsson</t>
  </si>
  <si>
    <t>Olli Maatta</t>
  </si>
  <si>
    <t>Ondrej Kase</t>
  </si>
  <si>
    <t>Ondrej Palat</t>
  </si>
  <si>
    <t>Oscar Fantenberg</t>
  </si>
  <si>
    <t>Oscar Klefbom</t>
  </si>
  <si>
    <t>Oscar Lindberg</t>
  </si>
  <si>
    <t>Oskar Lindblom</t>
  </si>
  <si>
    <t>Oskar Sundqvist</t>
  </si>
  <si>
    <t>Owen Tippett</t>
  </si>
  <si>
    <t>P.K. Subban</t>
  </si>
  <si>
    <t>Patric Hornqvist</t>
  </si>
  <si>
    <t>Patrice Bergeron</t>
  </si>
  <si>
    <t>Patrick Eaves</t>
  </si>
  <si>
    <t>Patrick Kane</t>
  </si>
  <si>
    <t>Patrick Marleau</t>
  </si>
  <si>
    <t>Patrick Maroon</t>
  </si>
  <si>
    <t>Patrick Sharp</t>
  </si>
  <si>
    <t>Patrick Sieloff</t>
  </si>
  <si>
    <t>Patrik Berglund</t>
  </si>
  <si>
    <t>Patrik Laine</t>
  </si>
  <si>
    <t>Patrik Nemeth</t>
  </si>
  <si>
    <t>Paul Byron</t>
  </si>
  <si>
    <t>Paul Carey</t>
  </si>
  <si>
    <t>Paul LaDue</t>
  </si>
  <si>
    <t>Paul Martin</t>
  </si>
  <si>
    <t>Paul Postma</t>
  </si>
  <si>
    <t>Paul Stastny</t>
  </si>
  <si>
    <t>Pavel Buchnevich</t>
  </si>
  <si>
    <t>Pavel Zacha</t>
  </si>
  <si>
    <t>Peter Cehlarik</t>
  </si>
  <si>
    <t>Peter Holland</t>
  </si>
  <si>
    <t>Phil Kessel</t>
  </si>
  <si>
    <t>Philip Holm</t>
  </si>
  <si>
    <t>Phillip Danault</t>
  </si>
  <si>
    <t>Phillip Di Giuseppe</t>
  </si>
  <si>
    <t>Pierre-Edouard Bellemare</t>
  </si>
  <si>
    <t>Pierre-Luc Dubois</t>
  </si>
  <si>
    <t>Pontus Aberg</t>
  </si>
  <si>
    <t>Radek Faksa</t>
  </si>
  <si>
    <t>Radim Vrbata</t>
  </si>
  <si>
    <t>Radko Gudas</t>
  </si>
  <si>
    <t>Rasmus Andersson</t>
  </si>
  <si>
    <t>Rasmus Ristolainen</t>
  </si>
  <si>
    <t>Reid Boucher</t>
  </si>
  <si>
    <t>Reilly Smith</t>
  </si>
  <si>
    <t>Remi Elie</t>
  </si>
  <si>
    <t>Richard Panik</t>
  </si>
  <si>
    <t>Rick Nash</t>
  </si>
  <si>
    <t>Rickard Rakell</t>
  </si>
  <si>
    <t>Riley Nash</t>
  </si>
  <si>
    <t>Riley Sheahan</t>
  </si>
  <si>
    <t>Rinat Valiev</t>
  </si>
  <si>
    <t>ROU</t>
  </si>
  <si>
    <t>Rob O'Gara</t>
  </si>
  <si>
    <t>Robert Bortuzzo</t>
  </si>
  <si>
    <t>Robert Hagg</t>
  </si>
  <si>
    <t>Rocco Grimaldi</t>
  </si>
  <si>
    <t>Roland McKeown</t>
  </si>
  <si>
    <t>Roman Josi</t>
  </si>
  <si>
    <t>Roman Polak</t>
  </si>
  <si>
    <t>Ron Hainsey</t>
  </si>
  <si>
    <t>Ross Johnston</t>
  </si>
  <si>
    <t>Ryan Callahan</t>
  </si>
  <si>
    <t>Ryan Carpenter</t>
  </si>
  <si>
    <t>Ryan Donato</t>
  </si>
  <si>
    <t>Ryan Dzingel</t>
  </si>
  <si>
    <t>Ryan Ellis</t>
  </si>
  <si>
    <t>Ryan Getzlaf</t>
  </si>
  <si>
    <t>Ryan Hartman</t>
  </si>
  <si>
    <t>Ryan Johansen</t>
  </si>
  <si>
    <t>Ryan Kesler</t>
  </si>
  <si>
    <t>Ryan Lomberg</t>
  </si>
  <si>
    <t>Ryan McDonagh</t>
  </si>
  <si>
    <t>Ryan Murphy</t>
  </si>
  <si>
    <t>Ryan Murray</t>
  </si>
  <si>
    <t>Ryan Nugent-Hopkins</t>
  </si>
  <si>
    <t>Ryan O'Reilly</t>
  </si>
  <si>
    <t>Ryan Pulock</t>
  </si>
  <si>
    <t>Ryan Reaves</t>
  </si>
  <si>
    <t>Ryan Spooner</t>
  </si>
  <si>
    <t>Ryan Sproul</t>
  </si>
  <si>
    <t>Ryan Strome</t>
  </si>
  <si>
    <t>Ryan Suter</t>
  </si>
  <si>
    <t>Sam Bennett</t>
  </si>
  <si>
    <t>Sam Gagner</t>
  </si>
  <si>
    <t>Sam Reinhart</t>
  </si>
  <si>
    <t>Sami Niku</t>
  </si>
  <si>
    <t>Sami Vatanen</t>
  </si>
  <si>
    <t>Sammy Blais</t>
  </si>
  <si>
    <t>Samuel Girard</t>
  </si>
  <si>
    <t>Samuel Morin</t>
  </si>
  <si>
    <t>Scott Harrington</t>
  </si>
  <si>
    <t>Scott Hartnell</t>
  </si>
  <si>
    <t>Scott Laughton</t>
  </si>
  <si>
    <t>Scott Mayfield</t>
  </si>
  <si>
    <t>Scott Wilson</t>
  </si>
  <si>
    <t>Scottie Upshall</t>
  </si>
  <si>
    <t>Sean Couturier</t>
  </si>
  <si>
    <t>Sean Kuraly</t>
  </si>
  <si>
    <t>Sean Monahan</t>
  </si>
  <si>
    <t>Sebastian Aho</t>
  </si>
  <si>
    <t>Seth Griffith</t>
  </si>
  <si>
    <t>Seth Jones</t>
  </si>
  <si>
    <t>Shane Gersich</t>
  </si>
  <si>
    <t>Shane Prince</t>
  </si>
  <si>
    <t>Shawn Matthias</t>
  </si>
  <si>
    <t>Shayne Gostisbehere</t>
  </si>
  <si>
    <t>Shea Theodore</t>
  </si>
  <si>
    <t>Shea Weber</t>
  </si>
  <si>
    <t>Sidney Crosby</t>
  </si>
  <si>
    <t>Slater Koekkoek</t>
  </si>
  <si>
    <t>Sonny Milano</t>
  </si>
  <si>
    <t>Spencer Foo</t>
  </si>
  <si>
    <t>Stefan Matteau</t>
  </si>
  <si>
    <t>Stefan Noesen</t>
  </si>
  <si>
    <t>Stephen Johns</t>
  </si>
  <si>
    <t>Steve Bernier</t>
  </si>
  <si>
    <t>Steven Fogarty</t>
  </si>
  <si>
    <t>Steven Kampfer</t>
  </si>
  <si>
    <t>Steven Santini</t>
  </si>
  <si>
    <t>Steven Stamkos</t>
  </si>
  <si>
    <t>Sven Andrighetto</t>
  </si>
  <si>
    <t>Sven Baertschi</t>
  </si>
  <si>
    <t>T.J. Oshie</t>
  </si>
  <si>
    <t>Tage Thompson</t>
  </si>
  <si>
    <t>Tanner Fritz</t>
  </si>
  <si>
    <t>Tanner Glass</t>
  </si>
  <si>
    <t>Tanner Kero</t>
  </si>
  <si>
    <t>Tanner Pearson</t>
  </si>
  <si>
    <t>Taylor Chorney</t>
  </si>
  <si>
    <t>Taylor Fedun</t>
  </si>
  <si>
    <t>Taylor Hall</t>
  </si>
  <si>
    <t>Taylor Leier</t>
  </si>
  <si>
    <t>Teuvo Teravainen</t>
  </si>
  <si>
    <t>Thomas Chabot</t>
  </si>
  <si>
    <t>Thomas Hickey</t>
  </si>
  <si>
    <t>Thomas Vanek</t>
  </si>
  <si>
    <t>Tim Heed</t>
  </si>
  <si>
    <t>Tim Schaller</t>
  </si>
  <si>
    <t>Timo Meier</t>
  </si>
  <si>
    <t>TJ Brodie</t>
  </si>
  <si>
    <t>Tobias Rieder</t>
  </si>
  <si>
    <t>Toby Enstrom</t>
  </si>
  <si>
    <t>Tom Kuhnhackl</t>
  </si>
  <si>
    <t>Tom Pyatt</t>
  </si>
  <si>
    <t>Tom Wilson</t>
  </si>
  <si>
    <t>Tomas Hertl</t>
  </si>
  <si>
    <t>Tomas Hyka</t>
  </si>
  <si>
    <t>Tomas Jurco</t>
  </si>
  <si>
    <t>Tomas Nosek</t>
  </si>
  <si>
    <t>Tomas Plekanec</t>
  </si>
  <si>
    <t>Tomas Tatar</t>
  </si>
  <si>
    <t>Tommy Wingels</t>
  </si>
  <si>
    <t>Tony DeAngelo</t>
  </si>
  <si>
    <t>Torey Krug</t>
  </si>
  <si>
    <t>Torrey Mitchell</t>
  </si>
  <si>
    <t>Travis Boyd</t>
  </si>
  <si>
    <t>Travis Dermott</t>
  </si>
  <si>
    <t>Travis Hamonic</t>
  </si>
  <si>
    <t>Travis Konecny</t>
  </si>
  <si>
    <t>Travis Sanheim</t>
  </si>
  <si>
    <t>Travis Zajac</t>
  </si>
  <si>
    <t>Trevor Carrick</t>
  </si>
  <si>
    <t>Trevor Daley</t>
  </si>
  <si>
    <t>Trevor Lewis</t>
  </si>
  <si>
    <t>Trevor Murphy</t>
  </si>
  <si>
    <t>Trevor van Riemsdyk</t>
  </si>
  <si>
    <t>Troy Brouwer</t>
  </si>
  <si>
    <t>Troy Stecher</t>
  </si>
  <si>
    <t>Troy Terry</t>
  </si>
  <si>
    <t>Tucker Poolman</t>
  </si>
  <si>
    <t>Ty Rattie</t>
  </si>
  <si>
    <t>Tyler Bertuzzi</t>
  </si>
  <si>
    <t>Tyler Bozak</t>
  </si>
  <si>
    <t>Tyler Ennis</t>
  </si>
  <si>
    <t>Tyler Graovac</t>
  </si>
  <si>
    <t>Tyler Johnson</t>
  </si>
  <si>
    <t>Tyler Motte</t>
  </si>
  <si>
    <t>Tyler Myers</t>
  </si>
  <si>
    <t>Tyler Pitlick</t>
  </si>
  <si>
    <t>Tyler Seguin</t>
  </si>
  <si>
    <t>Tyler Toffoli</t>
  </si>
  <si>
    <t>Tyrell Goulbourne</t>
  </si>
  <si>
    <t>Tyson Barrie</t>
  </si>
  <si>
    <t>Tyson Jost</t>
  </si>
  <si>
    <t>Vadim Shipachyov</t>
  </si>
  <si>
    <t>Valentin Zykov</t>
  </si>
  <si>
    <t>Valtteri Filppula</t>
  </si>
  <si>
    <t>Victor Antipin</t>
  </si>
  <si>
    <t>KAZ</t>
  </si>
  <si>
    <t>Victor Ejdsell</t>
  </si>
  <si>
    <t>Victor Hedman</t>
  </si>
  <si>
    <t>Victor Mete</t>
  </si>
  <si>
    <t>Victor Rask</t>
  </si>
  <si>
    <t>Viktor Arvidsson</t>
  </si>
  <si>
    <t>Vince Dunn</t>
  </si>
  <si>
    <t>Vincent Trocheck</t>
  </si>
  <si>
    <t>Vinni Lettieri</t>
  </si>
  <si>
    <t>Vinnie Hinostroza</t>
  </si>
  <si>
    <t>Vladimir Sobotka</t>
  </si>
  <si>
    <t>Vladimir Tarasenko</t>
  </si>
  <si>
    <t>Vladislav Kamenev</t>
  </si>
  <si>
    <t>Vladislav Namestnikov</t>
  </si>
  <si>
    <t>Wade Megan</t>
  </si>
  <si>
    <t>Warren Foegele</t>
  </si>
  <si>
    <t>Wayne Simmonds</t>
  </si>
  <si>
    <t>Will Butcher</t>
  </si>
  <si>
    <t>Will O'Neill</t>
  </si>
  <si>
    <t>William Carrier</t>
  </si>
  <si>
    <t>William Karlsson</t>
  </si>
  <si>
    <t>William Nylander</t>
  </si>
  <si>
    <t>Xavier Ouellet</t>
  </si>
  <si>
    <t>Yanni Gourde</t>
  </si>
  <si>
    <t>Yannick Weber</t>
  </si>
  <si>
    <t>Yohann Auvitu</t>
  </si>
  <si>
    <t>Zac Dalpe</t>
  </si>
  <si>
    <t>Zac Rinaldo</t>
  </si>
  <si>
    <t>Zach Aston-Reese</t>
  </si>
  <si>
    <t>Zach Bogosian</t>
  </si>
  <si>
    <t>Zach Hyman</t>
  </si>
  <si>
    <t>Zach Parise</t>
  </si>
  <si>
    <t>Zach Redmond</t>
  </si>
  <si>
    <t>Zach Trotman</t>
  </si>
  <si>
    <t>Zach Werenski</t>
  </si>
  <si>
    <t>Zach Whitecloud</t>
  </si>
  <si>
    <t>Zack Kassian</t>
  </si>
  <si>
    <t>Zack Mitchell</t>
  </si>
  <si>
    <t>Zack Smith</t>
  </si>
  <si>
    <t>Zdeno Chara</t>
  </si>
  <si>
    <t>Zemgus Girgensons</t>
  </si>
  <si>
    <t>LVA</t>
  </si>
  <si>
    <t>BIO</t>
  </si>
  <si>
    <t>BIO - Tableau 1</t>
  </si>
  <si>
    <t>Age</t>
  </si>
  <si>
    <t>Date of Birth</t>
  </si>
  <si>
    <t>Birth City</t>
  </si>
  <si>
    <t>Birth State/Province</t>
  </si>
  <si>
    <t>Birth Country</t>
  </si>
  <si>
    <t>Nationality</t>
  </si>
  <si>
    <t>Height (in)</t>
  </si>
  <si>
    <t>Weight (lbs)</t>
  </si>
  <si>
    <t>Draft Year</t>
  </si>
  <si>
    <t>Draft Team</t>
  </si>
  <si>
    <t>Draft Round</t>
  </si>
  <si>
    <t>Round Pick</t>
  </si>
  <si>
    <t>Overall Draft Position</t>
  </si>
  <si>
    <t>D</t>
  </si>
  <si>
    <t>1996-02-17</t>
  </si>
  <si>
    <t>Umea</t>
  </si>
  <si>
    <t>L</t>
  </si>
  <si>
    <t>1996-12-14</t>
  </si>
  <si>
    <t>Joliette</t>
  </si>
  <si>
    <t>QC</t>
  </si>
  <si>
    <t>1996-02-07</t>
  </si>
  <si>
    <t>Windsor</t>
  </si>
  <si>
    <t>ON</t>
  </si>
  <si>
    <t>1990-05-18</t>
  </si>
  <si>
    <t>Roseau</t>
  </si>
  <si>
    <t>MN</t>
  </si>
  <si>
    <t>1992-10-26</t>
  </si>
  <si>
    <t>Niagara Falls</t>
  </si>
  <si>
    <t>NY</t>
  </si>
  <si>
    <t>DAL, NYR</t>
  </si>
  <si>
    <t>R</t>
  </si>
  <si>
    <t>1985-07-15</t>
  </si>
  <si>
    <t>Prince Albert</t>
  </si>
  <si>
    <t>SK</t>
  </si>
  <si>
    <t>T.B</t>
  </si>
  <si>
    <t>1995-04-20</t>
  </si>
  <si>
    <t>New Haven</t>
  </si>
  <si>
    <t>CT</t>
  </si>
  <si>
    <t>C</t>
  </si>
  <si>
    <t>1996-10-03</t>
  </si>
  <si>
    <t>Braintree</t>
  </si>
  <si>
    <t>MA</t>
  </si>
  <si>
    <t>ANA, N.J</t>
  </si>
  <si>
    <t>1990-02-06</t>
  </si>
  <si>
    <t>Brantford</t>
  </si>
  <si>
    <t>N.J</t>
  </si>
  <si>
    <t>1992-11-12</t>
  </si>
  <si>
    <t>Skellefteå</t>
  </si>
  <si>
    <t>1993-03-29</t>
  </si>
  <si>
    <t>St. Louis</t>
  </si>
  <si>
    <t>MO</t>
  </si>
  <si>
    <t>1986-10-12</t>
  </si>
  <si>
    <t>Charlottetown</t>
  </si>
  <si>
    <t>PE</t>
  </si>
  <si>
    <t>1994-08-16</t>
  </si>
  <si>
    <t>Toronto</t>
  </si>
  <si>
    <t>L.A</t>
  </si>
  <si>
    <t>1996-09-13</t>
  </si>
  <si>
    <t>Kramfors</t>
  </si>
  <si>
    <t>1993-02-25</t>
  </si>
  <si>
    <t>Belleville</t>
  </si>
  <si>
    <t>1987-07-26</t>
  </si>
  <si>
    <t>Rochester Hills</t>
  </si>
  <si>
    <t>MI</t>
  </si>
  <si>
    <t>1995-09-02</t>
  </si>
  <si>
    <t>Tampere</t>
  </si>
  <si>
    <t>1983-08-13</t>
  </si>
  <si>
    <t>Pardubice</t>
  </si>
  <si>
    <t>1988-04-04</t>
  </si>
  <si>
    <t>Montreal</t>
  </si>
  <si>
    <t>1993-03-07</t>
  </si>
  <si>
    <t>New Lenox</t>
  </si>
  <si>
    <t>IL</t>
  </si>
  <si>
    <t>1990-10-01</t>
  </si>
  <si>
    <t>1997-12-18</t>
  </si>
  <si>
    <t>Farmington Hills</t>
  </si>
  <si>
    <t>1999-09-13</t>
  </si>
  <si>
    <t>Barrie</t>
  </si>
  <si>
    <t>1994-02-12</t>
  </si>
  <si>
    <t>Milwaukee</t>
  </si>
  <si>
    <t>WI</t>
  </si>
  <si>
    <t>1985-07-30</t>
  </si>
  <si>
    <t>Grand Rapids</t>
  </si>
  <si>
    <t>1993-12-21</t>
  </si>
  <si>
    <t>Eden</t>
  </si>
  <si>
    <t>-</t>
  </si>
  <si>
    <t>1989-09-14</t>
  </si>
  <si>
    <t>Halifax</t>
  </si>
  <si>
    <t>NS</t>
  </si>
  <si>
    <t>1985-09-17</t>
  </si>
  <si>
    <t>Moscow</t>
  </si>
  <si>
    <t>1992-03-03</t>
  </si>
  <si>
    <t>Edmonton</t>
  </si>
  <si>
    <t>AB</t>
  </si>
  <si>
    <t>1990-01-18</t>
  </si>
  <si>
    <t>King City</t>
  </si>
  <si>
    <t>1996-05-10</t>
  </si>
  <si>
    <t>Syracuse</t>
  </si>
  <si>
    <t>1991-10-21</t>
  </si>
  <si>
    <t>Kazan</t>
  </si>
  <si>
    <t>ATL</t>
  </si>
  <si>
    <t>1986-04-21</t>
  </si>
  <si>
    <t>Ostersund</t>
  </si>
  <si>
    <t>1994-08-11</t>
  </si>
  <si>
    <t>Vancouver</t>
  </si>
  <si>
    <t>BC</t>
  </si>
  <si>
    <t>1998-03-02</t>
  </si>
  <si>
    <t>Calgary</t>
  </si>
  <si>
    <t>1986-07-05</t>
  </si>
  <si>
    <t>Nizhny Tagil</t>
  </si>
  <si>
    <t>1984-03-01</t>
  </si>
  <si>
    <t>Winnipeg</t>
  </si>
  <si>
    <t>MB</t>
  </si>
  <si>
    <t>1994-09-22</t>
  </si>
  <si>
    <t>Stockholm</t>
  </si>
  <si>
    <t>1981-04-11</t>
  </si>
  <si>
    <t>Pincourt</t>
  </si>
  <si>
    <t>1986-04-25</t>
  </si>
  <si>
    <t>Togliatti</t>
  </si>
  <si>
    <t>1996-08-05</t>
  </si>
  <si>
    <t>Mequon</t>
  </si>
  <si>
    <t>1990-07-03</t>
  </si>
  <si>
    <t>Edina</t>
  </si>
  <si>
    <t>1995-02-09</t>
  </si>
  <si>
    <t>Klagenfurt</t>
  </si>
  <si>
    <t>1994-08-06</t>
  </si>
  <si>
    <t>London</t>
  </si>
  <si>
    <t>1995-06-18</t>
  </si>
  <si>
    <t>1996-01-21</t>
  </si>
  <si>
    <t>1994-11-21</t>
  </si>
  <si>
    <t>Gävle</t>
  </si>
  <si>
    <t>1990-06-13</t>
  </si>
  <si>
    <t>Bærum</t>
  </si>
  <si>
    <t>1994-07-29</t>
  </si>
  <si>
    <t>1986-06-08</t>
  </si>
  <si>
    <t>Bojnice</t>
  </si>
  <si>
    <t>1990-11-29</t>
  </si>
  <si>
    <t>Plzen</t>
  </si>
  <si>
    <t>1987-06-14</t>
  </si>
  <si>
    <t>1994-07-08</t>
  </si>
  <si>
    <t>Ann Arbor</t>
  </si>
  <si>
    <t>1992-07-29</t>
  </si>
  <si>
    <t>Thornhill</t>
  </si>
  <si>
    <t>1985-12-12</t>
  </si>
  <si>
    <t>Maple Ridge</t>
  </si>
  <si>
    <t>1986-09-07</t>
  </si>
  <si>
    <t>Judique</t>
  </si>
  <si>
    <t>1996-04-04</t>
  </si>
  <si>
    <t>1991-07-20</t>
  </si>
  <si>
    <t>1991-05-17</t>
  </si>
  <si>
    <t>Pickering</t>
  </si>
  <si>
    <t>1982-10-30</t>
  </si>
  <si>
    <t>Trenton</t>
  </si>
  <si>
    <t>1993-04-27</t>
  </si>
  <si>
    <t>Duluth</t>
  </si>
  <si>
    <t>1997-06-08</t>
  </si>
  <si>
    <t>Sorel-Tracy</t>
  </si>
  <si>
    <t>1990-07-15</t>
  </si>
  <si>
    <t>Island Park</t>
  </si>
  <si>
    <t>1997-07-15</t>
  </si>
  <si>
    <t>Etobicoke</t>
  </si>
  <si>
    <t>ARI, CHI</t>
  </si>
  <si>
    <t>1995-08-26</t>
  </si>
  <si>
    <t>Pointe-Claire</t>
  </si>
  <si>
    <t>1994-09-16</t>
  </si>
  <si>
    <t>Longueuil</t>
  </si>
  <si>
    <t>1989-04-18</t>
  </si>
  <si>
    <t>North York</t>
  </si>
  <si>
    <t>1989-11-21</t>
  </si>
  <si>
    <t>Roubaix</t>
  </si>
  <si>
    <t>1982-07-20</t>
  </si>
  <si>
    <t>St. Agapit</t>
  </si>
  <si>
    <t>1995-03-14</t>
  </si>
  <si>
    <t>Molnlycke</t>
  </si>
  <si>
    <t>1994-11-29</t>
  </si>
  <si>
    <t>1994-05-13</t>
  </si>
  <si>
    <t>Penza</t>
  </si>
  <si>
    <t>1986-08-01</t>
  </si>
  <si>
    <t>Tibro</t>
  </si>
  <si>
    <t>1987-08-24</t>
  </si>
  <si>
    <t>Jesenice</t>
  </si>
  <si>
    <t>1988-05-24</t>
  </si>
  <si>
    <t>Yaroslavl</t>
  </si>
  <si>
    <t>1991-10-30</t>
  </si>
  <si>
    <t>Korkino</t>
  </si>
  <si>
    <t>1995-07-04</t>
  </si>
  <si>
    <t>Piikkio</t>
  </si>
  <si>
    <t>1994-05-27</t>
  </si>
  <si>
    <t>Flin Flon</t>
  </si>
  <si>
    <t>1992-12-12</t>
  </si>
  <si>
    <t>Detroit</t>
  </si>
  <si>
    <t>1992-01-13</t>
  </si>
  <si>
    <t>1997-09-17</t>
  </si>
  <si>
    <t>San Ramon</t>
  </si>
  <si>
    <t>CA</t>
  </si>
  <si>
    <t>S.J</t>
  </si>
  <si>
    <t>1993-02-26</t>
  </si>
  <si>
    <t>1991-11-27</t>
  </si>
  <si>
    <t>Gardena</t>
  </si>
  <si>
    <t>1991-05-09</t>
  </si>
  <si>
    <t>Hamilton</t>
  </si>
  <si>
    <t>1995-01-12</t>
  </si>
  <si>
    <t>1993-04-20</t>
  </si>
  <si>
    <t>Brockville</t>
  </si>
  <si>
    <t>1984-02-20</t>
  </si>
  <si>
    <t>Concord</t>
  </si>
  <si>
    <t>NH</t>
  </si>
  <si>
    <t>1991-06-06</t>
  </si>
  <si>
    <t>Ottawa</t>
  </si>
  <si>
    <t>1986-09-29</t>
  </si>
  <si>
    <t>Alfred</t>
  </si>
  <si>
    <t>1991-11-28</t>
  </si>
  <si>
    <t>Plano</t>
  </si>
  <si>
    <t>TX</t>
  </si>
  <si>
    <t>1986-02-18</t>
  </si>
  <si>
    <t>Meadow Lake</t>
  </si>
  <si>
    <t>1996-01-26</t>
  </si>
  <si>
    <t>Elk River</t>
  </si>
  <si>
    <t>1993-02-20</t>
  </si>
  <si>
    <t>Milford</t>
  </si>
  <si>
    <t>1986-08-31</t>
  </si>
  <si>
    <t>Plymouth</t>
  </si>
  <si>
    <t>PHX</t>
  </si>
  <si>
    <t>1995-04-05</t>
  </si>
  <si>
    <t>1987-03-17</t>
  </si>
  <si>
    <t>Cherry Hill</t>
  </si>
  <si>
    <t>NJ</t>
  </si>
  <si>
    <t>1994-01-23</t>
  </si>
  <si>
    <t>1993-06-15</t>
  </si>
  <si>
    <t>Dorchester</t>
  </si>
  <si>
    <t>1988-08-24</t>
  </si>
  <si>
    <t>1989-05-20</t>
  </si>
  <si>
    <t>Miramichi</t>
  </si>
  <si>
    <t>NB</t>
  </si>
  <si>
    <t>1988-05-11</t>
  </si>
  <si>
    <t>1985-02-04</t>
  </si>
  <si>
    <t>1994-03-26</t>
  </si>
  <si>
    <t>Lakeville</t>
  </si>
  <si>
    <t>1996-11-26</t>
  </si>
  <si>
    <t>Colorado Springs</t>
  </si>
  <si>
    <t>CO</t>
  </si>
  <si>
    <t>EDM, MTL, NYI</t>
  </si>
  <si>
    <t>1991-08-21</t>
  </si>
  <si>
    <t>Taber</t>
  </si>
  <si>
    <t>1986-04-29</t>
  </si>
  <si>
    <t>Anchorage</t>
  </si>
  <si>
    <t>AK</t>
  </si>
  <si>
    <t>1990-06-04</t>
  </si>
  <si>
    <t>Prince George</t>
  </si>
  <si>
    <t>1994-04-11</t>
  </si>
  <si>
    <t>1991-04-10</t>
  </si>
  <si>
    <t>1992-10-27</t>
  </si>
  <si>
    <t>Pittsburgh</t>
  </si>
  <si>
    <t>PA</t>
  </si>
  <si>
    <t>1989-02-14</t>
  </si>
  <si>
    <t>Huntington</t>
  </si>
  <si>
    <t>1991-12-31</t>
  </si>
  <si>
    <t>1991-01-21</t>
  </si>
  <si>
    <t>Davidson</t>
  </si>
  <si>
    <t>1996-03-13</t>
  </si>
  <si>
    <t>1991-08-22</t>
  </si>
  <si>
    <t>Saskatoon</t>
  </si>
  <si>
    <t>1985-02-27</t>
  </si>
  <si>
    <t>Shaunavon</t>
  </si>
  <si>
    <t>1992-05-06</t>
  </si>
  <si>
    <t>1994-03-25</t>
  </si>
  <si>
    <t>Sudbury</t>
  </si>
  <si>
    <t>1997-07-29</t>
  </si>
  <si>
    <t>VAN, VGK</t>
  </si>
  <si>
    <t>1994-05-19</t>
  </si>
  <si>
    <t>1996-03-15</t>
  </si>
  <si>
    <t>Denver</t>
  </si>
  <si>
    <t>1996-04-27</t>
  </si>
  <si>
    <t>Guildford</t>
  </si>
  <si>
    <t>1989-02-08</t>
  </si>
  <si>
    <t>Mimico</t>
  </si>
  <si>
    <t>1990-11-13</t>
  </si>
  <si>
    <t>New Westminster</t>
  </si>
  <si>
    <t>1985-03-09</t>
  </si>
  <si>
    <t>1985-04-20</t>
  </si>
  <si>
    <t>Richmond</t>
  </si>
  <si>
    <t>1992-05-02</t>
  </si>
  <si>
    <t>Campbell River</t>
  </si>
  <si>
    <t>1994-01-06</t>
  </si>
  <si>
    <t>1995-09-24</t>
  </si>
  <si>
    <t>1994-11-15</t>
  </si>
  <si>
    <t>Tarrytown</t>
  </si>
  <si>
    <t>1993-07-01</t>
  </si>
  <si>
    <t>Orangeville</t>
  </si>
  <si>
    <t>1984-12-18</t>
  </si>
  <si>
    <t>Hingham</t>
  </si>
  <si>
    <t>1991-09-06</t>
  </si>
  <si>
    <t>Biddeford</t>
  </si>
  <si>
    <t>ME</t>
  </si>
  <si>
    <t>1988-02-26</t>
  </si>
  <si>
    <t>1979-01-18</t>
  </si>
  <si>
    <t>Rochester</t>
  </si>
  <si>
    <t>1990-07-16</t>
  </si>
  <si>
    <t>Albany</t>
  </si>
  <si>
    <t>1997-02-25</t>
  </si>
  <si>
    <t>Burnsville</t>
  </si>
  <si>
    <t>1994-02-02</t>
  </si>
  <si>
    <t>Fergus</t>
  </si>
  <si>
    <t>1991-10-15</t>
  </si>
  <si>
    <t>Warroad</t>
  </si>
  <si>
    <t>1983-06-23</t>
  </si>
  <si>
    <t>Wawota</t>
  </si>
  <si>
    <t>1980-09-26</t>
  </si>
  <si>
    <t>San Francisco</t>
  </si>
  <si>
    <t>1987-11-12</t>
  </si>
  <si>
    <t>1992-05-11</t>
  </si>
  <si>
    <t>Pontiac</t>
  </si>
  <si>
    <t>1991-03-12</t>
  </si>
  <si>
    <t>Winkler</t>
  </si>
  <si>
    <t>1987-11-18</t>
  </si>
  <si>
    <t>Welland</t>
  </si>
  <si>
    <t>1986-09-30</t>
  </si>
  <si>
    <t>1991-09-25</t>
  </si>
  <si>
    <t>Vaxjo</t>
  </si>
  <si>
    <t>Carp</t>
  </si>
  <si>
    <t>1989-06-05</t>
  </si>
  <si>
    <t>Riverside</t>
  </si>
  <si>
    <t>1991-12-05</t>
  </si>
  <si>
    <t>1995-01-28</t>
  </si>
  <si>
    <t>1986-11-09</t>
  </si>
  <si>
    <t>Orebro</t>
  </si>
  <si>
    <t>1988-08-23</t>
  </si>
  <si>
    <t>Sodertalje</t>
  </si>
  <si>
    <t>1985-10-12</t>
  </si>
  <si>
    <t>Malmö</t>
  </si>
  <si>
    <t>1994-07-27</t>
  </si>
  <si>
    <t>Viking</t>
  </si>
  <si>
    <t>1989-05-10</t>
  </si>
  <si>
    <t>Grand Prairie</t>
  </si>
  <si>
    <t>1991-02-27</t>
  </si>
  <si>
    <t>1998-11-22</t>
  </si>
  <si>
    <t>1992-07-18</t>
  </si>
  <si>
    <t>Wisconsin Rapids</t>
  </si>
  <si>
    <t>1993-08-13</t>
  </si>
  <si>
    <t>Gaspe</t>
  </si>
  <si>
    <t>1990-05-07</t>
  </si>
  <si>
    <t>San Diego</t>
  </si>
  <si>
    <t>1994-04-22</t>
  </si>
  <si>
    <t>1994-06-23</t>
  </si>
  <si>
    <t>Alma</t>
  </si>
  <si>
    <t>1992-03-02</t>
  </si>
  <si>
    <t>E. Weymouth</t>
  </si>
  <si>
    <t>1997-12-21</t>
  </si>
  <si>
    <t>Long Beach</t>
  </si>
  <si>
    <t>1992-02-02</t>
  </si>
  <si>
    <t>Fullerton</t>
  </si>
  <si>
    <t>1995-02-22</t>
  </si>
  <si>
    <t>Orillia</t>
  </si>
  <si>
    <t>1986-10-27</t>
  </si>
  <si>
    <t>1989-02-20</t>
  </si>
  <si>
    <t>1980-11-11</t>
  </si>
  <si>
    <t>1991-04-30</t>
  </si>
  <si>
    <t>Boxford</t>
  </si>
  <si>
    <t>1979-09-26</t>
  </si>
  <si>
    <t>Regina</t>
  </si>
  <si>
    <t>CGY, MIN</t>
  </si>
  <si>
    <t>1987-10-30</t>
  </si>
  <si>
    <t>1989-12-20</t>
  </si>
  <si>
    <t>1983-06-03</t>
  </si>
  <si>
    <t>Sault Ste. Marie</t>
  </si>
  <si>
    <t>1994-07-01</t>
  </si>
  <si>
    <t>Keswick</t>
  </si>
  <si>
    <t>ANA, NYI</t>
  </si>
  <si>
    <t>C, R</t>
  </si>
  <si>
    <t>1991-05-27</t>
  </si>
  <si>
    <t>Walpole</t>
  </si>
  <si>
    <t>1990-01-07</t>
  </si>
  <si>
    <t>Gothenburg</t>
  </si>
  <si>
    <t>1996-02-02</t>
  </si>
  <si>
    <t>Palos</t>
  </si>
  <si>
    <t>1997-04-15</t>
  </si>
  <si>
    <t>Chicago</t>
  </si>
  <si>
    <t>1991-02-09</t>
  </si>
  <si>
    <t>1996-04-02</t>
  </si>
  <si>
    <t>Kosice</t>
  </si>
  <si>
    <t>1995-03-17</t>
  </si>
  <si>
    <t>Quebec City</t>
  </si>
  <si>
    <t>1994-04-05</t>
  </si>
  <si>
    <t>Fribourg</t>
  </si>
  <si>
    <t>1988-01-12</t>
  </si>
  <si>
    <t>Hearst</t>
  </si>
  <si>
    <t>1998-07-29</t>
  </si>
  <si>
    <t>Chesterfield</t>
  </si>
  <si>
    <t>1991-05-24</t>
  </si>
  <si>
    <t>1987-08-08</t>
  </si>
  <si>
    <t>Sicamous</t>
  </si>
  <si>
    <t>NSH, NYR</t>
  </si>
  <si>
    <t>1984-06-26</t>
  </si>
  <si>
    <t>Binscarth</t>
  </si>
  <si>
    <t>1994-12-26</t>
  </si>
  <si>
    <t>Battleford</t>
  </si>
  <si>
    <t>1992-10-29</t>
  </si>
  <si>
    <t>1997-01-30</t>
  </si>
  <si>
    <t>Boston</t>
  </si>
  <si>
    <t>1989-10-20</t>
  </si>
  <si>
    <t>Greenwich</t>
  </si>
  <si>
    <t>1993-05-12</t>
  </si>
  <si>
    <t>St. Albert</t>
  </si>
  <si>
    <t>1989-04-20</t>
  </si>
  <si>
    <t>Red Deer</t>
  </si>
  <si>
    <t>1993-11-05</t>
  </si>
  <si>
    <t>North Vancouver</t>
  </si>
  <si>
    <t>1992-02-25</t>
  </si>
  <si>
    <t>Everett</t>
  </si>
  <si>
    <t>1994-01-14</t>
  </si>
  <si>
    <t>1994-04-13</t>
  </si>
  <si>
    <t>Orland Park</t>
  </si>
  <si>
    <t>1997-01-13</t>
  </si>
  <si>
    <t>Richmond Hill</t>
  </si>
  <si>
    <t>1993-03-26</t>
  </si>
  <si>
    <t>Dublin</t>
  </si>
  <si>
    <t>OH</t>
  </si>
  <si>
    <t>1992-06-08</t>
  </si>
  <si>
    <t>Winchester</t>
  </si>
  <si>
    <t>1985-05-16</t>
  </si>
  <si>
    <t>Peterborough</t>
  </si>
  <si>
    <t>1989-12-14</t>
  </si>
  <si>
    <t>Burlington</t>
  </si>
  <si>
    <t>1989-09-05</t>
  </si>
  <si>
    <t>Madison</t>
  </si>
  <si>
    <t>1995-02-02</t>
  </si>
  <si>
    <t>Salmon Arm</t>
  </si>
  <si>
    <t>1991-02-22</t>
  </si>
  <si>
    <t>Golden</t>
  </si>
  <si>
    <t>1993-02-08</t>
  </si>
  <si>
    <t>Medicine Hat</t>
  </si>
  <si>
    <t>1994-01-05</t>
  </si>
  <si>
    <t>Alton</t>
  </si>
  <si>
    <t>1988-08-05</t>
  </si>
  <si>
    <t>1990-03-13</t>
  </si>
  <si>
    <t>Kingsville</t>
  </si>
  <si>
    <t>1994-08-07</t>
  </si>
  <si>
    <t>Melville</t>
  </si>
  <si>
    <t>1984-04-29</t>
  </si>
  <si>
    <t>1982-12-13</t>
  </si>
  <si>
    <t>Smithers</t>
  </si>
  <si>
    <t>1994-12-12</t>
  </si>
  <si>
    <t>Drummondville</t>
  </si>
  <si>
    <t>1995-03-30</t>
  </si>
  <si>
    <t>SANDY</t>
  </si>
  <si>
    <t>UT</t>
  </si>
  <si>
    <t>1991-11-01</t>
  </si>
  <si>
    <t>Sherwood Park</t>
  </si>
  <si>
    <t>1993-03-09</t>
  </si>
  <si>
    <t>BUF, S.J</t>
  </si>
  <si>
    <t>1994-01-30</t>
  </si>
  <si>
    <t>Berlin</t>
  </si>
  <si>
    <t>Ornskoldsvik</t>
  </si>
  <si>
    <t>1997-03-17</t>
  </si>
  <si>
    <t>Amsterdam</t>
  </si>
  <si>
    <t>1985-03-06</t>
  </si>
  <si>
    <t>1990-03-07</t>
  </si>
  <si>
    <t>1995-07-05</t>
  </si>
  <si>
    <t>Langley</t>
  </si>
  <si>
    <t>1995-02-04</t>
  </si>
  <si>
    <t>1990-02-09</t>
  </si>
  <si>
    <t>Newmarket</t>
  </si>
  <si>
    <t>1987-01-21</t>
  </si>
  <si>
    <t>St. Andrews</t>
  </si>
  <si>
    <t>1984-05-01</t>
  </si>
  <si>
    <t>Minneapolis</t>
  </si>
  <si>
    <t>1984-11-24</t>
  </si>
  <si>
    <t>1986-09-14</t>
  </si>
  <si>
    <t>Laurier-Station</t>
  </si>
  <si>
    <t>Chomutov</t>
  </si>
  <si>
    <t>1986-04-28</t>
  </si>
  <si>
    <t>Sternberk</t>
  </si>
  <si>
    <t>1996-05-25</t>
  </si>
  <si>
    <t>Havirov</t>
  </si>
  <si>
    <t>1988-05-28</t>
  </si>
  <si>
    <t>Sherbrooke</t>
  </si>
  <si>
    <t>1990-10-22</t>
  </si>
  <si>
    <t>St. Hyacinthe</t>
  </si>
  <si>
    <t>1987-05-07</t>
  </si>
  <si>
    <t>1990-05-30</t>
  </si>
  <si>
    <t>Marshfield</t>
  </si>
  <si>
    <t>1993-07-08</t>
  </si>
  <si>
    <t>Volketswil</t>
  </si>
  <si>
    <t>1997-01-18</t>
  </si>
  <si>
    <t>Olten</t>
  </si>
  <si>
    <t>Vasteras</t>
  </si>
  <si>
    <t>1981-07-18</t>
  </si>
  <si>
    <t>Schwenningen</t>
  </si>
  <si>
    <t>1986-12-20</t>
  </si>
  <si>
    <t>Kindersley</t>
  </si>
  <si>
    <t>1992-03-04</t>
  </si>
  <si>
    <t>1990-04-20</t>
  </si>
  <si>
    <t>Abbotsford</t>
  </si>
  <si>
    <t>1981-06-11</t>
  </si>
  <si>
    <t>1986-12-29</t>
  </si>
  <si>
    <t>Spokane</t>
  </si>
  <si>
    <t>WA</t>
  </si>
  <si>
    <t>1990-06-18</t>
  </si>
  <si>
    <t>Hastings</t>
  </si>
  <si>
    <t>OTT, PIT</t>
  </si>
  <si>
    <t>1987-09-22</t>
  </si>
  <si>
    <t>Hull</t>
  </si>
  <si>
    <t>1994-01-16</t>
  </si>
  <si>
    <t>Estevan</t>
  </si>
  <si>
    <t>1982-04-03</t>
  </si>
  <si>
    <t>1992-06-14</t>
  </si>
  <si>
    <t>Scarborough</t>
  </si>
  <si>
    <t>1994-07-19</t>
  </si>
  <si>
    <t>Ajax</t>
  </si>
  <si>
    <t>1995-05-09</t>
  </si>
  <si>
    <t>L.A, OTT</t>
  </si>
  <si>
    <t>1985-04-10</t>
  </si>
  <si>
    <t>1993-03-23</t>
  </si>
  <si>
    <t>Omsk</t>
  </si>
  <si>
    <t>1990-10-29</t>
  </si>
  <si>
    <t>Lipetsk</t>
  </si>
  <si>
    <t>1991-07-23</t>
  </si>
  <si>
    <t>Novokuznetsk</t>
  </si>
  <si>
    <t>1980-08-03</t>
  </si>
  <si>
    <t>1994-03-09</t>
  </si>
  <si>
    <t>1996-02-25</t>
  </si>
  <si>
    <t>1994-08-08</t>
  </si>
  <si>
    <t>Prague</t>
  </si>
  <si>
    <t>1993-06-17</t>
  </si>
  <si>
    <t>1994-06-20</t>
  </si>
  <si>
    <t>1989-12-08</t>
  </si>
  <si>
    <t>1985-10-30</t>
  </si>
  <si>
    <t>1995-11-24</t>
  </si>
  <si>
    <t>Cranbrook</t>
  </si>
  <si>
    <t>1983-07-16</t>
  </si>
  <si>
    <t>1993-09-07</t>
  </si>
  <si>
    <t>1984-11-04</t>
  </si>
  <si>
    <t>Ithaca</t>
  </si>
  <si>
    <t>1985-03-27</t>
  </si>
  <si>
    <t>1993-05-01</t>
  </si>
  <si>
    <t>1996-08-26</t>
  </si>
  <si>
    <t>Bonney Lake</t>
  </si>
  <si>
    <t>1996-07-30</t>
  </si>
  <si>
    <t>Waterford</t>
  </si>
  <si>
    <t>1995-06-01</t>
  </si>
  <si>
    <t>Aurora</t>
  </si>
  <si>
    <t>1997-03-07</t>
  </si>
  <si>
    <t>Mississauga</t>
  </si>
  <si>
    <t>1999-04-22</t>
  </si>
  <si>
    <t>Vihti</t>
  </si>
  <si>
    <t>1994-12-02</t>
  </si>
  <si>
    <t>Boden</t>
  </si>
  <si>
    <t>S.J, TOR</t>
  </si>
  <si>
    <t>1985-09-07</t>
  </si>
  <si>
    <t>1988-04-14</t>
  </si>
  <si>
    <t>1995-06-14</t>
  </si>
  <si>
    <t>BELLMAWR</t>
  </si>
  <si>
    <t>1984-10-29</t>
  </si>
  <si>
    <t>Thunder Bay</t>
  </si>
  <si>
    <t>1988-12-11</t>
  </si>
  <si>
    <t>Abington</t>
  </si>
  <si>
    <t>1992-01-07</t>
  </si>
  <si>
    <t>1992-03-14</t>
  </si>
  <si>
    <t>Nynashamn</t>
  </si>
  <si>
    <t>1991-03-23</t>
  </si>
  <si>
    <t>Pori</t>
  </si>
  <si>
    <t>1988-03-21</t>
  </si>
  <si>
    <t>Bloomington</t>
  </si>
  <si>
    <t>1990-05-31</t>
  </si>
  <si>
    <t>Landsbro</t>
  </si>
  <si>
    <t>1994-05-23</t>
  </si>
  <si>
    <t>Vantaa</t>
  </si>
  <si>
    <t>1997-06-26</t>
  </si>
  <si>
    <t>1993-07-28</t>
  </si>
  <si>
    <t>1991-08-02</t>
  </si>
  <si>
    <t>1986-07-31</t>
  </si>
  <si>
    <t>Magnitogorsk</t>
  </si>
  <si>
    <t>1989-03-12</t>
  </si>
  <si>
    <t>Chelyabinsk</t>
  </si>
  <si>
    <t>1992-05-19</t>
  </si>
  <si>
    <t>1996-10-31</t>
  </si>
  <si>
    <t>Yuzhno-Sakhalinsk</t>
  </si>
  <si>
    <t>1997-06-03</t>
  </si>
  <si>
    <t>1999-09-05</t>
  </si>
  <si>
    <t>Kromeriz</t>
  </si>
  <si>
    <t>1994-08-13</t>
  </si>
  <si>
    <t>Ostervala</t>
  </si>
  <si>
    <t>1980-06-04</t>
  </si>
  <si>
    <t>Sorel</t>
  </si>
  <si>
    <t>BOS, FLA</t>
  </si>
  <si>
    <t>1994-03-14</t>
  </si>
  <si>
    <t>East Longmeadow</t>
  </si>
  <si>
    <t>1984-04-24</t>
  </si>
  <si>
    <t>Herning</t>
  </si>
  <si>
    <t>ARI, CGY</t>
  </si>
  <si>
    <t>1992-01-01</t>
  </si>
  <si>
    <t>Bromont</t>
  </si>
  <si>
    <t>1995-04-26</t>
  </si>
  <si>
    <t>Laval</t>
  </si>
  <si>
    <t>1992-11-24</t>
  </si>
  <si>
    <t>1990-09-23</t>
  </si>
  <si>
    <t>Rimouski</t>
  </si>
  <si>
    <t>1997-01-02</t>
  </si>
  <si>
    <t>OTT, T.B</t>
  </si>
  <si>
    <t>1990-10-06</t>
  </si>
  <si>
    <t>Ville Degelis</t>
  </si>
  <si>
    <t>1992-11-23</t>
  </si>
  <si>
    <t>1991-11-23</t>
  </si>
  <si>
    <t>Kennebunkport</t>
  </si>
  <si>
    <t>1994-04-16</t>
  </si>
  <si>
    <t>1996-08-13</t>
  </si>
  <si>
    <t>1992-06-17</t>
  </si>
  <si>
    <t>St. Thomas</t>
  </si>
  <si>
    <t>1990-06-20</t>
  </si>
  <si>
    <t>Sterling Heights</t>
  </si>
  <si>
    <t>1996-06-12</t>
  </si>
  <si>
    <t>Linkoping</t>
  </si>
  <si>
    <t>1989-09-01</t>
  </si>
  <si>
    <t>Halmstad</t>
  </si>
  <si>
    <t>1994-12-01</t>
  </si>
  <si>
    <t>Boras</t>
  </si>
  <si>
    <t>1994-01-20</t>
  </si>
  <si>
    <t>Helsingborg</t>
  </si>
  <si>
    <t>1996-07-08</t>
  </si>
  <si>
    <t>Carlyle</t>
  </si>
  <si>
    <t>1997-08-06</t>
  </si>
  <si>
    <t>Helsinki</t>
  </si>
  <si>
    <t>1994-02-28</t>
  </si>
  <si>
    <t>Lempaala</t>
  </si>
  <si>
    <t>1980-10-09</t>
  </si>
  <si>
    <t>Njurunda</t>
  </si>
  <si>
    <t>1995-07-28</t>
  </si>
  <si>
    <t>CBJ, PIT</t>
  </si>
  <si>
    <t>1989-02-21</t>
  </si>
  <si>
    <t>1995-08-05</t>
  </si>
  <si>
    <t>Anaheim</t>
  </si>
  <si>
    <t>1991-08-25</t>
  </si>
  <si>
    <t>Loviisa</t>
  </si>
  <si>
    <t>1995-12-14</t>
  </si>
  <si>
    <t>ANA, T.B</t>
  </si>
  <si>
    <t>1990-07-02</t>
  </si>
  <si>
    <t>1995-04-08</t>
  </si>
  <si>
    <t>Northbrook</t>
  </si>
  <si>
    <t>NYR, T.B</t>
  </si>
  <si>
    <t>C, L</t>
  </si>
  <si>
    <t>1993-03-14</t>
  </si>
  <si>
    <t>East Palestine</t>
  </si>
  <si>
    <t>1994-05-01</t>
  </si>
  <si>
    <t>1996-10-28</t>
  </si>
  <si>
    <t>North Chelmsford</t>
  </si>
  <si>
    <t>1987-01-13</t>
  </si>
  <si>
    <t>Indianapolis</t>
  </si>
  <si>
    <t>IN</t>
  </si>
  <si>
    <t>1994-02-14</t>
  </si>
  <si>
    <t>1997-01-29</t>
  </si>
  <si>
    <t>Columbus</t>
  </si>
  <si>
    <t>1995-05-20</t>
  </si>
  <si>
    <t>Arvika</t>
  </si>
  <si>
    <t>1991-03-02</t>
  </si>
  <si>
    <t>1994-02-26</t>
  </si>
  <si>
    <t>1992-06-25</t>
  </si>
  <si>
    <t>Wilcox</t>
  </si>
  <si>
    <t>1996-10-17</t>
  </si>
  <si>
    <t>1994-03-24</t>
  </si>
  <si>
    <t>Cambridge</t>
  </si>
  <si>
    <t>1990-07-04</t>
  </si>
  <si>
    <t>Minnetonka</t>
  </si>
  <si>
    <t>1994-10-06</t>
  </si>
  <si>
    <t>Omaha</t>
  </si>
  <si>
    <t>NE</t>
  </si>
  <si>
    <t>1993-10-12</t>
  </si>
  <si>
    <t>Eau Claire</t>
  </si>
  <si>
    <t>Woodstock</t>
  </si>
  <si>
    <t>1996-08-17</t>
  </si>
  <si>
    <t>1998-03-31</t>
  </si>
  <si>
    <t>Boca Raton</t>
  </si>
  <si>
    <t>FL</t>
  </si>
  <si>
    <t>1990-10-13</t>
  </si>
  <si>
    <t>MTL, WSH</t>
  </si>
  <si>
    <t>1991-05-12</t>
  </si>
  <si>
    <t>Pilsen</t>
  </si>
  <si>
    <t>1989-08-15</t>
  </si>
  <si>
    <t>Kladno</t>
  </si>
  <si>
    <t>1996-02-28</t>
  </si>
  <si>
    <t>1987-09-03</t>
  </si>
  <si>
    <t>Whitby</t>
  </si>
  <si>
    <t>1989-05-04</t>
  </si>
  <si>
    <t>Middletown</t>
  </si>
  <si>
    <t>1989-07-18</t>
  </si>
  <si>
    <t>Victoria</t>
  </si>
  <si>
    <t>DAL, PIT</t>
  </si>
  <si>
    <t>1992-12-21</t>
  </si>
  <si>
    <t>1990-07-29</t>
  </si>
  <si>
    <t>Písek</t>
  </si>
  <si>
    <t>1998-05-25</t>
  </si>
  <si>
    <t>Oulunsalo</t>
  </si>
  <si>
    <t>1986-03-15</t>
  </si>
  <si>
    <t>Rødovre</t>
  </si>
  <si>
    <t>1986-05-13</t>
  </si>
  <si>
    <t>Charlotte</t>
  </si>
  <si>
    <t>NC</t>
  </si>
  <si>
    <t>1996-05-31</t>
  </si>
  <si>
    <t>Stratford</t>
  </si>
  <si>
    <t>1989-11-29</t>
  </si>
  <si>
    <t>1972-02-15</t>
  </si>
  <si>
    <t>1979-05-02</t>
  </si>
  <si>
    <t>1988-06-09</t>
  </si>
  <si>
    <t>Dorval</t>
  </si>
  <si>
    <t>Georgetown</t>
  </si>
  <si>
    <t>1984-11-13</t>
  </si>
  <si>
    <t>White Rock</t>
  </si>
  <si>
    <t>1982-11-30</t>
  </si>
  <si>
    <t>Repentigny</t>
  </si>
  <si>
    <t>1983-06-13</t>
  </si>
  <si>
    <t>1992-01-16</t>
  </si>
  <si>
    <t>Newport Beach</t>
  </si>
  <si>
    <t>1985-10-16</t>
  </si>
  <si>
    <t>1983-09-27</t>
  </si>
  <si>
    <t>1992-12-10</t>
  </si>
  <si>
    <t>Plantation</t>
  </si>
  <si>
    <t>1990-02-01</t>
  </si>
  <si>
    <t>Fort Lauderdale</t>
  </si>
  <si>
    <t>1992-11-11</t>
  </si>
  <si>
    <t>1994-02-08</t>
  </si>
  <si>
    <t>1985-01-01</t>
  </si>
  <si>
    <t>1987-12-09</t>
  </si>
  <si>
    <t>1992-05-16</t>
  </si>
  <si>
    <t>1998-07-30</t>
  </si>
  <si>
    <t>1991-12-02</t>
  </si>
  <si>
    <t>Nassjo</t>
  </si>
  <si>
    <t>1998-05-07</t>
  </si>
  <si>
    <t>Alvkarleby</t>
  </si>
  <si>
    <t>1989-01-29</t>
  </si>
  <si>
    <t>Maplewood</t>
  </si>
  <si>
    <t>1993-05-26</t>
  </si>
  <si>
    <t>Rumson</t>
  </si>
  <si>
    <t>1996-05-04</t>
  </si>
  <si>
    <t>Kamloops</t>
  </si>
  <si>
    <t>MTL, WPG</t>
  </si>
  <si>
    <t>1992-12-09</t>
  </si>
  <si>
    <t>1984-07-11</t>
  </si>
  <si>
    <t>Plover</t>
  </si>
  <si>
    <t>1979-07-02</t>
  </si>
  <si>
    <t>1993-05-31</t>
  </si>
  <si>
    <t>1993-06-28</t>
  </si>
  <si>
    <t>Brandon</t>
  </si>
  <si>
    <t>Karlstad</t>
  </si>
  <si>
    <t>1991-06-08</t>
  </si>
  <si>
    <t>1980-12-02</t>
  </si>
  <si>
    <t>1992-07-25</t>
  </si>
  <si>
    <t>Lau</t>
  </si>
  <si>
    <t>1990-01-10</t>
  </si>
  <si>
    <t>Natick</t>
  </si>
  <si>
    <t>1993-05-17</t>
  </si>
  <si>
    <t>1995-02-14</t>
  </si>
  <si>
    <t>1992-08-14</t>
  </si>
  <si>
    <t>1990-11-19</t>
  </si>
  <si>
    <t>Winnetka</t>
  </si>
  <si>
    <t>1996-04-16</t>
  </si>
  <si>
    <t>1990-09-20</t>
  </si>
  <si>
    <t>1984-01-19</t>
  </si>
  <si>
    <t>Salem</t>
  </si>
  <si>
    <t>OTT, PHI</t>
  </si>
  <si>
    <t>1981-10-01</t>
  </si>
  <si>
    <t>1992-02-03</t>
  </si>
  <si>
    <t>Oklahoma City</t>
  </si>
  <si>
    <t>OK</t>
  </si>
  <si>
    <t>1993-07-12</t>
  </si>
  <si>
    <t>1995-03-28</t>
  </si>
  <si>
    <t>Ste-Agathe</t>
  </si>
  <si>
    <t>1984-03-02</t>
  </si>
  <si>
    <t>Karlskrona</t>
  </si>
  <si>
    <t>1993-06-04</t>
  </si>
  <si>
    <t>Saint-Jerome</t>
  </si>
  <si>
    <t>1990-12-27</t>
  </si>
  <si>
    <t>Cap-Rouge</t>
  </si>
  <si>
    <t>1988-04-29</t>
  </si>
  <si>
    <t>1993-06-19</t>
  </si>
  <si>
    <t>Ham Lake</t>
  </si>
  <si>
    <t>1992-04-13</t>
  </si>
  <si>
    <t>Raahe</t>
  </si>
  <si>
    <t>1990-05-15</t>
  </si>
  <si>
    <t>1997-02-16</t>
  </si>
  <si>
    <t>Canton</t>
  </si>
  <si>
    <t>1989-06-23</t>
  </si>
  <si>
    <t>Garden River, First Nations</t>
  </si>
  <si>
    <t>Dearborn Heights</t>
  </si>
  <si>
    <t>1993-10-08</t>
  </si>
  <si>
    <t>1990-09-29</t>
  </si>
  <si>
    <t>1988-09-10</t>
  </si>
  <si>
    <t>1991-05-14</t>
  </si>
  <si>
    <t>1992-04-15</t>
  </si>
  <si>
    <t>1987-12-23</t>
  </si>
  <si>
    <t>1994-07-18</t>
  </si>
  <si>
    <t>Markham</t>
  </si>
  <si>
    <t>1994-05-07</t>
  </si>
  <si>
    <t>ARI, PIT</t>
  </si>
  <si>
    <t>1992-10-06</t>
  </si>
  <si>
    <t>1989-10-02</t>
  </si>
  <si>
    <t>Bowmanville</t>
  </si>
  <si>
    <t>1984-08-14</t>
  </si>
  <si>
    <t>Kelowna</t>
  </si>
  <si>
    <t>CAR, PIT</t>
  </si>
  <si>
    <t>1990-07-14</t>
  </si>
  <si>
    <t>Innisfil</t>
  </si>
  <si>
    <t>1991-10-07</t>
  </si>
  <si>
    <t>Hinsdale</t>
  </si>
  <si>
    <t>1996-01-22</t>
  </si>
  <si>
    <t>Surrey</t>
  </si>
  <si>
    <t>1995-12-03</t>
  </si>
  <si>
    <t>Jyväskylä</t>
  </si>
  <si>
    <t>CBJ, EDM, L.A, VAN</t>
  </si>
  <si>
    <t>1983-04-01</t>
  </si>
  <si>
    <t>Kalajoki</t>
  </si>
  <si>
    <t>1987-02-25</t>
  </si>
  <si>
    <t>Muskegon</t>
  </si>
  <si>
    <t>1994-05-14</t>
  </si>
  <si>
    <t>Kitchener</t>
  </si>
  <si>
    <t>1995-07-01</t>
  </si>
  <si>
    <t>Buffalo</t>
  </si>
  <si>
    <t>1987-02-10</t>
  </si>
  <si>
    <t>1988-10-11</t>
  </si>
  <si>
    <t>Snowflake</t>
  </si>
  <si>
    <t>1992-03-20</t>
  </si>
  <si>
    <t>South St.Paul</t>
  </si>
  <si>
    <t>1992-01-30</t>
  </si>
  <si>
    <t>Tonka Bay</t>
  </si>
  <si>
    <t>1993-11-30</t>
  </si>
  <si>
    <t>1990-07-06</t>
  </si>
  <si>
    <t>1981-10-04</t>
  </si>
  <si>
    <t>Cobourg</t>
  </si>
  <si>
    <t>1998-09-29</t>
  </si>
  <si>
    <t>1993-04-14</t>
  </si>
  <si>
    <t>Kauniainen</t>
  </si>
  <si>
    <t>1988-09-24</t>
  </si>
  <si>
    <t>Burnaby</t>
  </si>
  <si>
    <t>1996-07-23</t>
  </si>
  <si>
    <t>Kuopio</t>
  </si>
  <si>
    <t>1986-09-09</t>
  </si>
  <si>
    <t>1992-04-30</t>
  </si>
  <si>
    <t>Morristown</t>
  </si>
  <si>
    <t>L, R</t>
  </si>
  <si>
    <t>1994-10-07</t>
  </si>
  <si>
    <t>Torrance</t>
  </si>
  <si>
    <t>1987-11-15</t>
  </si>
  <si>
    <t>Los Angeles</t>
  </si>
  <si>
    <t>1981-06-16</t>
  </si>
  <si>
    <t>Grimsby</t>
  </si>
  <si>
    <t>1990-02-23</t>
  </si>
  <si>
    <t>1996-07-22</t>
  </si>
  <si>
    <t>St. Gallen</t>
  </si>
  <si>
    <t>1992-03-06</t>
  </si>
  <si>
    <t>Kingsford</t>
  </si>
  <si>
    <t>1992-05-08</t>
  </si>
  <si>
    <t>1995-12-12</t>
  </si>
  <si>
    <t>Brooklyn</t>
  </si>
  <si>
    <t>1993-05-21</t>
  </si>
  <si>
    <t>1993-05-20</t>
  </si>
  <si>
    <t>Greenfield Park</t>
  </si>
  <si>
    <t>New Rochelle</t>
  </si>
  <si>
    <t>1991-07-06</t>
  </si>
  <si>
    <t>Katrineholm</t>
  </si>
  <si>
    <t>1988-02-16</t>
  </si>
  <si>
    <t>Munich</t>
  </si>
  <si>
    <t>1987-04-24</t>
  </si>
  <si>
    <t>1987-05-02</t>
  </si>
  <si>
    <t>Caroline</t>
  </si>
  <si>
    <t>Lethbridge</t>
  </si>
  <si>
    <t>Sauble Beach</t>
  </si>
  <si>
    <t>1984-05-25</t>
  </si>
  <si>
    <t>St. Paul</t>
  </si>
  <si>
    <t>1997-08-13</t>
  </si>
  <si>
    <t>1991-01-13</t>
  </si>
  <si>
    <t>Ayr</t>
  </si>
  <si>
    <t>1996-12-09</t>
  </si>
  <si>
    <t>Shelby Twp.</t>
  </si>
  <si>
    <t>1992-05-05</t>
  </si>
  <si>
    <t>Southampton</t>
  </si>
  <si>
    <t>1988-04-16</t>
  </si>
  <si>
    <t>1991-02-01</t>
  </si>
  <si>
    <t>Smithtown</t>
  </si>
  <si>
    <t>1985-08-12</t>
  </si>
  <si>
    <t>1992-10-24</t>
  </si>
  <si>
    <t>Eden Prairie</t>
  </si>
  <si>
    <t>NSH, OTT</t>
  </si>
  <si>
    <t>1989-08-14</t>
  </si>
  <si>
    <t>1990-03-25</t>
  </si>
  <si>
    <t>Provost</t>
  </si>
  <si>
    <t>1991-08-08</t>
  </si>
  <si>
    <t>Trail</t>
  </si>
  <si>
    <t>1989-05-08</t>
  </si>
  <si>
    <t>Rodovre</t>
  </si>
  <si>
    <t>1995-03-27</t>
  </si>
  <si>
    <t>1997-06-23</t>
  </si>
  <si>
    <t>Mt. Brydges</t>
  </si>
  <si>
    <t>1983-02-04</t>
  </si>
  <si>
    <t>West Seneca</t>
  </si>
  <si>
    <t>1987-01-23</t>
  </si>
  <si>
    <t>Narva</t>
  </si>
  <si>
    <t>1995-10-27</t>
  </si>
  <si>
    <t>Cologne</t>
  </si>
  <si>
    <t>1998-10-13</t>
  </si>
  <si>
    <t>Smogen</t>
  </si>
  <si>
    <t>1998-03-05</t>
  </si>
  <si>
    <t>Raleigh</t>
  </si>
  <si>
    <t>1989-03-28</t>
  </si>
  <si>
    <t>Guelph</t>
  </si>
  <si>
    <t>ANA, MTL</t>
  </si>
  <si>
    <t>1992-10-05</t>
  </si>
  <si>
    <t>Glace Bay</t>
  </si>
  <si>
    <t>1985-07-17</t>
  </si>
  <si>
    <t>1996-05-14</t>
  </si>
  <si>
    <t>Skokie</t>
  </si>
  <si>
    <t>1990-01-30</t>
  </si>
  <si>
    <t>Ozieri</t>
  </si>
  <si>
    <t>1995-09-05</t>
  </si>
  <si>
    <t>Ceské Budejovice</t>
  </si>
  <si>
    <t>1989-04-28</t>
  </si>
  <si>
    <t>1997-12-04</t>
  </si>
  <si>
    <t>1989-11-02</t>
  </si>
  <si>
    <t>1990-04-14</t>
  </si>
  <si>
    <t>Holland</t>
  </si>
  <si>
    <t>1994-01-07</t>
  </si>
  <si>
    <t>1995-04-22</t>
  </si>
  <si>
    <t>OTT, STL</t>
  </si>
  <si>
    <t>1991-04-12</t>
  </si>
  <si>
    <t>Norrkoping</t>
  </si>
  <si>
    <t>1985-06-21</t>
  </si>
  <si>
    <t>1987-03-30</t>
  </si>
  <si>
    <t>1991-08-10</t>
  </si>
  <si>
    <t>Landskrona</t>
  </si>
  <si>
    <t>1990-05-27</t>
  </si>
  <si>
    <t>1996-05-08</t>
  </si>
  <si>
    <t>1992-04-07</t>
  </si>
  <si>
    <t>1991-08-28</t>
  </si>
  <si>
    <t>Cadca</t>
  </si>
  <si>
    <t>1982-02-14</t>
  </si>
  <si>
    <t>Trencin</t>
  </si>
  <si>
    <t>1988-09-19</t>
  </si>
  <si>
    <t>COL, PHI</t>
  </si>
  <si>
    <t>1991-10-18</t>
  </si>
  <si>
    <t>Kansas City</t>
  </si>
  <si>
    <t>1990-03-23</t>
  </si>
  <si>
    <t>1989-07-12</t>
  </si>
  <si>
    <t>1983-10-03</t>
  </si>
  <si>
    <t>1994-09-13</t>
  </si>
  <si>
    <t>CBJ, EDM</t>
  </si>
  <si>
    <t>Elk Point</t>
  </si>
  <si>
    <t>1992-01-11</t>
  </si>
  <si>
    <t>1993-03-15</t>
  </si>
  <si>
    <t>1992-05-13</t>
  </si>
  <si>
    <t>1977-12-11</t>
  </si>
  <si>
    <t>Bern</t>
  </si>
  <si>
    <t>1994-11-30</t>
  </si>
  <si>
    <t>Eisenstadt</t>
  </si>
  <si>
    <t>1993-04-16</t>
  </si>
  <si>
    <t>Oulu</t>
  </si>
  <si>
    <t>1994-06-06</t>
  </si>
  <si>
    <t>1993-10-05</t>
  </si>
  <si>
    <t>Pelhrimov</t>
  </si>
  <si>
    <t>1987-02-20</t>
  </si>
  <si>
    <t>Pisek</t>
  </si>
  <si>
    <t>1992-02-18</t>
  </si>
  <si>
    <t>1999-01-15</t>
  </si>
  <si>
    <t>Nove Mesto na Morave</t>
  </si>
  <si>
    <t>1997-05-26</t>
  </si>
  <si>
    <t>Coquitlam</t>
  </si>
  <si>
    <t>1988-01-05</t>
  </si>
  <si>
    <t>1987-09-01</t>
  </si>
  <si>
    <t>Oslo</t>
  </si>
  <si>
    <t>1988-06-04</t>
  </si>
  <si>
    <t>BOS, NYR</t>
  </si>
  <si>
    <t>1988-06-07</t>
  </si>
  <si>
    <t>1989-12-24</t>
  </si>
  <si>
    <t>1976-11-02</t>
  </si>
  <si>
    <t>Virginia</t>
  </si>
  <si>
    <t>COL, OTT</t>
  </si>
  <si>
    <t>1991-01-16</t>
  </si>
  <si>
    <t>Haliburton</t>
  </si>
  <si>
    <t>1994-07-25</t>
  </si>
  <si>
    <t>Charlestown</t>
  </si>
  <si>
    <t>1981-06-17</t>
  </si>
  <si>
    <t>Blaine</t>
  </si>
  <si>
    <t>1985-05-21</t>
  </si>
  <si>
    <t>Warren</t>
  </si>
  <si>
    <t>1987-11-29</t>
  </si>
  <si>
    <t>1983-11-01</t>
  </si>
  <si>
    <t>1992-11-05</t>
  </si>
  <si>
    <t>1986-12-06</t>
  </si>
  <si>
    <t>1986-06-14</t>
  </si>
  <si>
    <t>Ilderton</t>
  </si>
  <si>
    <t>1983-12-19</t>
  </si>
  <si>
    <t>1990-04-23</t>
  </si>
  <si>
    <t>1994-05-25</t>
  </si>
  <si>
    <t>1996-02-27</t>
  </si>
  <si>
    <t>Petawawa</t>
  </si>
  <si>
    <t>1997-12-11</t>
  </si>
  <si>
    <t>Scottsdale</t>
  </si>
  <si>
    <t>AZ</t>
  </si>
  <si>
    <t>1990-05-24</t>
  </si>
  <si>
    <t>Borlange</t>
  </si>
  <si>
    <t>1992-12-08</t>
  </si>
  <si>
    <t>1995-03-02</t>
  </si>
  <si>
    <t>1992-05-01</t>
  </si>
  <si>
    <t>De Pere</t>
  </si>
  <si>
    <t>1988-11-20</t>
  </si>
  <si>
    <t>New Canaan</t>
  </si>
  <si>
    <t>1995-01-13</t>
  </si>
  <si>
    <t>1990-07-18</t>
  </si>
  <si>
    <t>Lycksele</t>
  </si>
  <si>
    <t>1996-05-13</t>
  </si>
  <si>
    <t>1992-05-31</t>
  </si>
  <si>
    <t>Shawinigan</t>
  </si>
  <si>
    <t>1992-04-09</t>
  </si>
  <si>
    <t>Ile Bizard</t>
  </si>
  <si>
    <t>1996-06-20</t>
  </si>
  <si>
    <t>1990-06-24</t>
  </si>
  <si>
    <t>Stouffville</t>
  </si>
  <si>
    <t>1988-02-17</t>
  </si>
  <si>
    <t>N.J, NYR</t>
  </si>
  <si>
    <t>1987-10-05</t>
  </si>
  <si>
    <t>Villach</t>
  </si>
  <si>
    <t>1995-03-07</t>
  </si>
  <si>
    <t>Grosse Pointe</t>
  </si>
  <si>
    <t>1988-12-01</t>
  </si>
  <si>
    <t>1990-06-07</t>
  </si>
  <si>
    <t>CHI, WSH</t>
  </si>
  <si>
    <t>1990-09-08</t>
  </si>
  <si>
    <t>Hodonin</t>
  </si>
  <si>
    <t>1992-04-20</t>
  </si>
  <si>
    <t>Swan River</t>
  </si>
  <si>
    <t>1986-03-30</t>
  </si>
  <si>
    <t>1993-04-18</t>
  </si>
  <si>
    <t>Huddinge</t>
  </si>
  <si>
    <t>1989-03-17</t>
  </si>
  <si>
    <t>1992-02-26</t>
  </si>
  <si>
    <t>1986-12-15</t>
  </si>
  <si>
    <t>EDM, L.A</t>
  </si>
  <si>
    <t>1982-06-08</t>
  </si>
  <si>
    <t>1980-06-05</t>
  </si>
  <si>
    <t>1989-11-24</t>
  </si>
  <si>
    <t>1989-02-16</t>
  </si>
  <si>
    <t>1994-02-27</t>
  </si>
  <si>
    <t>MIN, MTL</t>
  </si>
  <si>
    <t>1993-07-13</t>
  </si>
  <si>
    <t>1998-06-25</t>
  </si>
  <si>
    <t>Nizhnekamsk</t>
  </si>
  <si>
    <t>1989-12-16</t>
  </si>
  <si>
    <t>Brondby</t>
  </si>
  <si>
    <t>1983-03-12</t>
  </si>
  <si>
    <t>Turku</t>
  </si>
  <si>
    <t>1996-10-29</t>
  </si>
  <si>
    <t>Nousiainen</t>
  </si>
  <si>
    <t>1995-09-13</t>
  </si>
  <si>
    <t>1995-03-21</t>
  </si>
  <si>
    <t>Winterthur</t>
  </si>
  <si>
    <t>1996-02-04</t>
  </si>
  <si>
    <t>STILLWATER</t>
  </si>
  <si>
    <t>1997-05-05</t>
  </si>
  <si>
    <t>1993-10-06</t>
  </si>
  <si>
    <t>MIN, STL</t>
  </si>
  <si>
    <t>1986-05-07</t>
  </si>
  <si>
    <t>1991-07-16</t>
  </si>
  <si>
    <t>St. Cloud</t>
  </si>
  <si>
    <t>1984-10-05</t>
  </si>
  <si>
    <t>1992-12-05</t>
  </si>
  <si>
    <t>Strathroy</t>
  </si>
  <si>
    <t>1987-07-24</t>
  </si>
  <si>
    <t>Oxford</t>
  </si>
  <si>
    <t>1995-09-01</t>
  </si>
  <si>
    <t>EDM, WSH</t>
  </si>
  <si>
    <t>1994-02-07</t>
  </si>
  <si>
    <t>Cardiff</t>
  </si>
  <si>
    <t>AUS</t>
  </si>
  <si>
    <t>1995-07-29</t>
  </si>
  <si>
    <t>Hermantown</t>
  </si>
  <si>
    <t>L.A, VAN</t>
  </si>
  <si>
    <t>Huntsville</t>
  </si>
  <si>
    <t>AL</t>
  </si>
  <si>
    <t>1995-03-22</t>
  </si>
  <si>
    <t>Delta</t>
  </si>
  <si>
    <t>1995-08-04</t>
  </si>
  <si>
    <t>1997-05-23</t>
  </si>
  <si>
    <t>1992-07-17</t>
  </si>
  <si>
    <t>1988-04-20</t>
  </si>
  <si>
    <t>Hartford</t>
  </si>
  <si>
    <t>1993-07-20</t>
  </si>
  <si>
    <t>1987-10-31</t>
  </si>
  <si>
    <t>1987-05-15</t>
  </si>
  <si>
    <t>1990-09-21</t>
  </si>
  <si>
    <t>1992-11-01</t>
  </si>
  <si>
    <t>Geneva</t>
  </si>
  <si>
    <t>1991-03-20</t>
  </si>
  <si>
    <t>1995-03-20</t>
  </si>
  <si>
    <t>1995-12-05</t>
  </si>
  <si>
    <t>1996-02-23</t>
  </si>
  <si>
    <t>1993-06-03</t>
  </si>
  <si>
    <t>CGY, L.A, OTT</t>
  </si>
  <si>
    <t>1992-09-26</t>
  </si>
  <si>
    <t>1987-11-23</t>
  </si>
  <si>
    <t>1999-01-04</t>
  </si>
  <si>
    <t>Brig</t>
  </si>
  <si>
    <t>LaSalle</t>
  </si>
  <si>
    <t>1994-01-11</t>
  </si>
  <si>
    <t>Lewisville</t>
  </si>
  <si>
    <t>1997-02-05</t>
  </si>
  <si>
    <t>Amos</t>
  </si>
  <si>
    <t>Maykop</t>
  </si>
  <si>
    <t>1995-12-30</t>
  </si>
  <si>
    <t>STL, TOR</t>
  </si>
  <si>
    <t>1993-10-14</t>
  </si>
  <si>
    <t>1995-04-16</t>
  </si>
  <si>
    <t>1991-10-29</t>
  </si>
  <si>
    <t>1987-06-06</t>
  </si>
  <si>
    <t>Eksjo</t>
  </si>
  <si>
    <t>1981-01-12</t>
  </si>
  <si>
    <t>1996-02-14</t>
  </si>
  <si>
    <t>Aalborg</t>
  </si>
  <si>
    <t>1995-10-07</t>
  </si>
  <si>
    <t>1986-07-14</t>
  </si>
  <si>
    <t>1992-09-08</t>
  </si>
  <si>
    <t>Chur</t>
  </si>
  <si>
    <t>1997-01-25</t>
  </si>
  <si>
    <t>1997-04-02</t>
  </si>
  <si>
    <t>1991-12-01</t>
  </si>
  <si>
    <t>Johnston</t>
  </si>
  <si>
    <t>RI</t>
  </si>
  <si>
    <t>1998-09-19</t>
  </si>
  <si>
    <t>1995-04-10</t>
  </si>
  <si>
    <t>1991-07-17</t>
  </si>
  <si>
    <t>1994-08-22</t>
  </si>
  <si>
    <t>1995-11-08</t>
  </si>
  <si>
    <t>Kadan</t>
  </si>
  <si>
    <t>1991-03-28</t>
  </si>
  <si>
    <t>Frydek-Mistek</t>
  </si>
  <si>
    <t>Ljunby</t>
  </si>
  <si>
    <t>1996-08-15</t>
  </si>
  <si>
    <t>1994-03-23</t>
  </si>
  <si>
    <t>1999-02-16</t>
  </si>
  <si>
    <t>1989-05-13</t>
  </si>
  <si>
    <t>1987-01-01</t>
  </si>
  <si>
    <t>Sollentuna</t>
  </si>
  <si>
    <t>1985-07-24</t>
  </si>
  <si>
    <t>Ancienne-Lorette</t>
  </si>
  <si>
    <t>1988-11-19</t>
  </si>
  <si>
    <t>1979-09-15</t>
  </si>
  <si>
    <t>Aneroid</t>
  </si>
  <si>
    <t>EDM, N.J</t>
  </si>
  <si>
    <t>1988-04-23</t>
  </si>
  <si>
    <t>1981-12-27</t>
  </si>
  <si>
    <t>1994-05-15</t>
  </si>
  <si>
    <t>1988-06-02</t>
  </si>
  <si>
    <t>Västerås</t>
  </si>
  <si>
    <t>1998-04-19</t>
  </si>
  <si>
    <t>1992-02-08</t>
  </si>
  <si>
    <t>1989-04-27</t>
  </si>
  <si>
    <t>1992-09-06</t>
  </si>
  <si>
    <t>Grand Forks</t>
  </si>
  <si>
    <t>ND</t>
  </si>
  <si>
    <t>1981-03-05</t>
  </si>
  <si>
    <t>1989-02-22</t>
  </si>
  <si>
    <t>STL, WPG</t>
  </si>
  <si>
    <t>1985-12-27</t>
  </si>
  <si>
    <t>1995-04-17</t>
  </si>
  <si>
    <t>Cherepovets</t>
  </si>
  <si>
    <t>1997-04-06</t>
  </si>
  <si>
    <t>Brno</t>
  </si>
  <si>
    <t>1995-08-02</t>
  </si>
  <si>
    <t>Zilina</t>
  </si>
  <si>
    <t>1991-01-14</t>
  </si>
  <si>
    <t>1987-10-02</t>
  </si>
  <si>
    <t>1991-12-08</t>
  </si>
  <si>
    <t>1993-02-24</t>
  </si>
  <si>
    <t>Victoriaville</t>
  </si>
  <si>
    <t>1993-10-09</t>
  </si>
  <si>
    <t>Le Blanc-Mesnil</t>
  </si>
  <si>
    <t>1998-06-24</t>
  </si>
  <si>
    <t>Ste-Agathe-Des-Monts</t>
  </si>
  <si>
    <t>EDM, NSH</t>
  </si>
  <si>
    <t>1993-09-23</t>
  </si>
  <si>
    <t>1994-01-09</t>
  </si>
  <si>
    <t>Vitkov</t>
  </si>
  <si>
    <t>1981-06-13</t>
  </si>
  <si>
    <t>Mlada Boleslav</t>
  </si>
  <si>
    <t>1990-06-05</t>
  </si>
  <si>
    <t>1996-10-27</t>
  </si>
  <si>
    <t>1994-10-27</t>
  </si>
  <si>
    <t>1993-09-08</t>
  </si>
  <si>
    <t>Lansing</t>
  </si>
  <si>
    <t>1991-04-01</t>
  </si>
  <si>
    <t>Cornwall</t>
  </si>
  <si>
    <t>1991-02-07</t>
  </si>
  <si>
    <t>Martin</t>
  </si>
  <si>
    <t>1984-06-16</t>
  </si>
  <si>
    <t>Brampton</t>
  </si>
  <si>
    <t>1993-05-05</t>
  </si>
  <si>
    <t>Sundbyberg</t>
  </si>
  <si>
    <t>1989-05-09</t>
  </si>
  <si>
    <t>Consort</t>
  </si>
  <si>
    <t>DET, PIT</t>
  </si>
  <si>
    <t>1991-12-07</t>
  </si>
  <si>
    <t>St. Catharines</t>
  </si>
  <si>
    <t>1995-05-11</t>
  </si>
  <si>
    <t>1993-07-06</t>
  </si>
  <si>
    <t>Massapequa</t>
  </si>
  <si>
    <t>1989-03-18</t>
  </si>
  <si>
    <t>1995-02-08</t>
  </si>
  <si>
    <t>Uppsala</t>
  </si>
  <si>
    <t>1996-01-20</t>
  </si>
  <si>
    <t>Listowel</t>
  </si>
  <si>
    <t>1990-06-01</t>
  </si>
  <si>
    <t>Ostrava</t>
  </si>
  <si>
    <t>1981-03-24</t>
  </si>
  <si>
    <t>Bolton</t>
  </si>
  <si>
    <t>1994-02-18</t>
  </si>
  <si>
    <t>1985-03-21</t>
  </si>
  <si>
    <t>S.J, VGK</t>
  </si>
  <si>
    <t>1991-01-18</t>
  </si>
  <si>
    <t>Oviedo</t>
  </si>
  <si>
    <t>1996-04-09</t>
  </si>
  <si>
    <t>1992-03-09</t>
  </si>
  <si>
    <t>Wheaton</t>
  </si>
  <si>
    <t>1991-01-03</t>
  </si>
  <si>
    <t>1985-05-10</t>
  </si>
  <si>
    <t>CHI, NSH</t>
  </si>
  <si>
    <t>1994-09-20</t>
  </si>
  <si>
    <t>Hilton Head Isl.</t>
  </si>
  <si>
    <t>SC</t>
  </si>
  <si>
    <t>1992-07-31</t>
  </si>
  <si>
    <t>1984-08-31</t>
  </si>
  <si>
    <t>Livonia</t>
  </si>
  <si>
    <t>1994-09-12</t>
  </si>
  <si>
    <t>1989-06-13</t>
  </si>
  <si>
    <t>1993-03-31</t>
  </si>
  <si>
    <t>1993-09-27</t>
  </si>
  <si>
    <t>1993-04-12</t>
  </si>
  <si>
    <t>Clinton</t>
  </si>
  <si>
    <t>Dauphin</t>
  </si>
  <si>
    <t>PIT, VGK</t>
  </si>
  <si>
    <t>1987-01-20</t>
  </si>
  <si>
    <t>1993-01-13</t>
  </si>
  <si>
    <t>1993-07-11</t>
  </si>
  <si>
    <t>1985-01-21</t>
  </si>
  <si>
    <t>Holland Landing</t>
  </si>
  <si>
    <t>1989-08-10</t>
  </si>
  <si>
    <t>1995-11-06</t>
  </si>
  <si>
    <t>West Vancouver</t>
  </si>
  <si>
    <t>1996-10-10</t>
  </si>
  <si>
    <t>Haapavesi</t>
  </si>
  <si>
    <t>1991-06-03</t>
  </si>
  <si>
    <t>1996-06-17</t>
  </si>
  <si>
    <t>Montmagny</t>
  </si>
  <si>
    <t>COL, NSH</t>
  </si>
  <si>
    <t>1998-05-12</t>
  </si>
  <si>
    <t>Roberval</t>
  </si>
  <si>
    <t>1995-07-12</t>
  </si>
  <si>
    <t>Lac-Beauport</t>
  </si>
  <si>
    <t>1993-03-10</t>
  </si>
  <si>
    <t>Kingston</t>
  </si>
  <si>
    <t>1982-04-18</t>
  </si>
  <si>
    <t>1994-05-30</t>
  </si>
  <si>
    <t>Oakville</t>
  </si>
  <si>
    <t>1992-10-14</t>
  </si>
  <si>
    <t>BUF, DET, PIT</t>
  </si>
  <si>
    <t>1992-04-24</t>
  </si>
  <si>
    <t>1983-10-07</t>
  </si>
  <si>
    <t>Fort McMurray</t>
  </si>
  <si>
    <t>1992-12-07</t>
  </si>
  <si>
    <t>Phoenix</t>
  </si>
  <si>
    <t>1993-01-20</t>
  </si>
  <si>
    <t>1994-10-12</t>
  </si>
  <si>
    <t>1997-07-26</t>
  </si>
  <si>
    <t>Rauma</t>
  </si>
  <si>
    <t>1993-01-04</t>
  </si>
  <si>
    <t>Wallaceburg</t>
  </si>
  <si>
    <t>1994-10-03</t>
  </si>
  <si>
    <t>Arlington</t>
  </si>
  <si>
    <t>1996-07-10</t>
  </si>
  <si>
    <t>Chaska</t>
  </si>
  <si>
    <t>1992-11-16</t>
  </si>
  <si>
    <t>1988-02-19</t>
  </si>
  <si>
    <t>Pembroke Pines</t>
  </si>
  <si>
    <t>1995-08-03</t>
  </si>
  <si>
    <t>1985-08-14</t>
  </si>
  <si>
    <t>1987-08-07</t>
  </si>
  <si>
    <t>Cole Harbour</t>
  </si>
  <si>
    <t>1996-05-12</t>
  </si>
  <si>
    <t>1994-02-23</t>
  </si>
  <si>
    <t>1993-02-12</t>
  </si>
  <si>
    <t>1992-04-18</t>
  </si>
  <si>
    <t>Ellwood City</t>
  </si>
  <si>
    <t>1985-03-31</t>
  </si>
  <si>
    <t>1993-04-19</t>
  </si>
  <si>
    <t>Chambersburg</t>
  </si>
  <si>
    <t>Bronxville</t>
  </si>
  <si>
    <t>1990-02-07</t>
  </si>
  <si>
    <t>1993-03-21</t>
  </si>
  <si>
    <t>Zurich</t>
  </si>
  <si>
    <t>1986-12-23</t>
  </si>
  <si>
    <t>1997-10-30</t>
  </si>
  <si>
    <t>1991-08-20</t>
  </si>
  <si>
    <t>Grande Prairie</t>
  </si>
  <si>
    <t>1983-11-29</t>
  </si>
  <si>
    <t>1992-07-24</t>
  </si>
  <si>
    <t>Hancock</t>
  </si>
  <si>
    <t>1992-08-10</t>
  </si>
  <si>
    <t>CBJ, WSH</t>
  </si>
  <si>
    <t>1987-04-27</t>
  </si>
  <si>
    <t>1991-11-14</t>
  </si>
  <si>
    <t>1994-02-15</t>
  </si>
  <si>
    <t>1994-09-11</t>
  </si>
  <si>
    <t>Sainte-Marie</t>
  </si>
  <si>
    <t>CBJ, VAN</t>
  </si>
  <si>
    <t>Vienna</t>
  </si>
  <si>
    <t>1991-01-27</t>
  </si>
  <si>
    <t>1990-11-16</t>
  </si>
  <si>
    <t>Merrimack</t>
  </si>
  <si>
    <t>1996-10-08</t>
  </si>
  <si>
    <t>Herisau</t>
  </si>
  <si>
    <t>Chatham</t>
  </si>
  <si>
    <t>ARI, L.A</t>
  </si>
  <si>
    <t>1993-01-10</t>
  </si>
  <si>
    <t>Landshut</t>
  </si>
  <si>
    <t>1984-11-05</t>
  </si>
  <si>
    <t>Nordingra</t>
  </si>
  <si>
    <t>1992-01-21</t>
  </si>
  <si>
    <t>1987-02-14</t>
  </si>
  <si>
    <t>1994-03-29</t>
  </si>
  <si>
    <t>1993-11-12</t>
  </si>
  <si>
    <t>Praha</t>
  </si>
  <si>
    <t>1992-12-28</t>
  </si>
  <si>
    <t>1992-09-01</t>
  </si>
  <si>
    <t>MTL, TOR</t>
  </si>
  <si>
    <t>1982-10-31</t>
  </si>
  <si>
    <t>DET, VGK</t>
  </si>
  <si>
    <t>1990-12-01</t>
  </si>
  <si>
    <t>Ilava</t>
  </si>
  <si>
    <t>BOS, CHI</t>
  </si>
  <si>
    <t>1988-04-12</t>
  </si>
  <si>
    <t>Evanston</t>
  </si>
  <si>
    <t>1995-10-24</t>
  </si>
  <si>
    <t>Sewell</t>
  </si>
  <si>
    <t>L.A, MTL</t>
  </si>
  <si>
    <t>1985-01-30</t>
  </si>
  <si>
    <t>1993-09-14</t>
  </si>
  <si>
    <t>Hopkins</t>
  </si>
  <si>
    <t>1996-12-22</t>
  </si>
  <si>
    <t>1990-08-16</t>
  </si>
  <si>
    <t>St. Malo</t>
  </si>
  <si>
    <t>1997-03-11</t>
  </si>
  <si>
    <t>1996-03-29</t>
  </si>
  <si>
    <t>Elkhorn</t>
  </si>
  <si>
    <t>1985-05-13</t>
  </si>
  <si>
    <t>1994-07-04</t>
  </si>
  <si>
    <t>1983-10-09</t>
  </si>
  <si>
    <t>1987-01-08</t>
  </si>
  <si>
    <t>Salt Lake City</t>
  </si>
  <si>
    <t>1995-07-17</t>
  </si>
  <si>
    <t>1991-07-24</t>
  </si>
  <si>
    <t>1985-08-17</t>
  </si>
  <si>
    <t>1994-04-07</t>
  </si>
  <si>
    <t>1997-09-10</t>
  </si>
  <si>
    <t>1993-06-08</t>
  </si>
  <si>
    <t>Dubuque</t>
  </si>
  <si>
    <t>IA</t>
  </si>
  <si>
    <t>1993-02-05</t>
  </si>
  <si>
    <t>1995-02-24</t>
  </si>
  <si>
    <t>1986-03-19</t>
  </si>
  <si>
    <t>1989-10-06</t>
  </si>
  <si>
    <t>1995-03-10</t>
  </si>
  <si>
    <t>St. Clair</t>
  </si>
  <si>
    <t>Houston</t>
  </si>
  <si>
    <t>1992-01-31</t>
  </si>
  <si>
    <t>1994-01-26</t>
  </si>
  <si>
    <t>1991-07-26</t>
  </si>
  <si>
    <t>1998-03-14</t>
  </si>
  <si>
    <t>1987-03-12</t>
  </si>
  <si>
    <t>1995-05-15</t>
  </si>
  <si>
    <t>St. Petersburg</t>
  </si>
  <si>
    <t>1984-03-20</t>
  </si>
  <si>
    <t>1992-12-06</t>
  </si>
  <si>
    <t>Ust-Kamenogorsk</t>
  </si>
  <si>
    <t>1995-06-06</t>
  </si>
  <si>
    <t>1990-12-18</t>
  </si>
  <si>
    <t>1998-06-07</t>
  </si>
  <si>
    <t>Woodbridge</t>
  </si>
  <si>
    <t>1993-03-01</t>
  </si>
  <si>
    <t>Leksand</t>
  </si>
  <si>
    <t>1993-04-08</t>
  </si>
  <si>
    <t>1995-02-06</t>
  </si>
  <si>
    <t>Excelsior</t>
  </si>
  <si>
    <t>1994-04-03</t>
  </si>
  <si>
    <t>1987-07-02</t>
  </si>
  <si>
    <t>Trebic</t>
  </si>
  <si>
    <t>1991-12-13</t>
  </si>
  <si>
    <t>1996-08-12</t>
  </si>
  <si>
    <t>Orsk</t>
  </si>
  <si>
    <t>1992-11-22</t>
  </si>
  <si>
    <t>Zhukovskiy</t>
  </si>
  <si>
    <t>1990-07-22</t>
  </si>
  <si>
    <t>1996-04-01</t>
  </si>
  <si>
    <t>1988-08-26</t>
  </si>
  <si>
    <t>1995-01-06</t>
  </si>
  <si>
    <t>Sun Prairie</t>
  </si>
  <si>
    <t>1988-04-28</t>
  </si>
  <si>
    <t>1994-12-20</t>
  </si>
  <si>
    <t>1993-01-08</t>
  </si>
  <si>
    <t>Marsta</t>
  </si>
  <si>
    <t>1996-05-01</t>
  </si>
  <si>
    <t>1993-07-29</t>
  </si>
  <si>
    <t>Bayonne</t>
  </si>
  <si>
    <t>1991-12-15</t>
  </si>
  <si>
    <t>Saint-Narcisse</t>
  </si>
  <si>
    <t>1988-09-23</t>
  </si>
  <si>
    <t>Morges</t>
  </si>
  <si>
    <t>1989-07-27</t>
  </si>
  <si>
    <t>Ivry-sur-Seine</t>
  </si>
  <si>
    <t>1989-11-01</t>
  </si>
  <si>
    <t>Paris</t>
  </si>
  <si>
    <t>1990-06-15</t>
  </si>
  <si>
    <t>1994-08-10</t>
  </si>
  <si>
    <t>Staten Island</t>
  </si>
  <si>
    <t>Massena</t>
  </si>
  <si>
    <t>1992-06-09</t>
  </si>
  <si>
    <t>1984-07-28</t>
  </si>
  <si>
    <t>1988-07-26</t>
  </si>
  <si>
    <t>Traverse City</t>
  </si>
  <si>
    <t>1990-08-26</t>
  </si>
  <si>
    <t>Carmel</t>
  </si>
  <si>
    <t>1997-07-19</t>
  </si>
  <si>
    <t>1996-11-28</t>
  </si>
  <si>
    <t>1991-01-24</t>
  </si>
  <si>
    <t>1993-01-07</t>
  </si>
  <si>
    <t>1988-04-05</t>
  </si>
  <si>
    <t>Maple Creek</t>
  </si>
  <si>
    <t>1977-03-18</t>
  </si>
  <si>
    <t>Riga</t>
  </si>
  <si>
    <t>Tableau 2-1</t>
  </si>
  <si>
    <t>BIO - Tableau 2-1</t>
  </si>
  <si>
    <t>POS</t>
  </si>
  <si>
    <t>LW</t>
  </si>
  <si>
    <t>LW/C</t>
  </si>
  <si>
    <t>RW</t>
  </si>
  <si>
    <t>RW/C</t>
  </si>
  <si>
    <t>RW/LW</t>
  </si>
  <si>
    <t>RW/C/LW</t>
  </si>
  <si>
    <t>D/C</t>
  </si>
  <si>
    <t>D/LW</t>
  </si>
  <si>
    <t>D/LW/C</t>
  </si>
  <si>
    <t>D/RW</t>
  </si>
  <si>
    <t>D/RW/C</t>
  </si>
  <si>
    <t>D/RW/LW</t>
  </si>
  <si>
    <t>D/RW/LW/C</t>
  </si>
  <si>
    <t>C/LW</t>
  </si>
  <si>
    <t>C/RW</t>
  </si>
  <si>
    <t>LW/RW</t>
  </si>
  <si>
    <t>C/LW/RW</t>
  </si>
  <si>
    <t>C/RW/LW</t>
  </si>
  <si>
    <t>RW/LW/C</t>
  </si>
  <si>
    <t>LW/C/RW</t>
  </si>
  <si>
    <t>LW/RW/C</t>
  </si>
  <si>
    <t>Tableau 2</t>
  </si>
  <si>
    <t>BIO - Tableau 2</t>
  </si>
  <si>
    <t>CK - Tableau 1</t>
  </si>
  <si>
    <t>COTES CK</t>
  </si>
  <si>
    <t>COTES SK MOD</t>
  </si>
  <si>
    <t>COTES MOD 2</t>
  </si>
  <si>
    <t>COTES SK MOD 3</t>
  </si>
  <si>
    <t>COTES SK MOD 4</t>
  </si>
  <si>
    <t>HITS</t>
  </si>
  <si>
    <t>CK - HITS</t>
  </si>
  <si>
    <t>FG - Tableau 1</t>
  </si>
  <si>
    <t>FG per G x 1000</t>
  </si>
  <si>
    <t>COTES FG</t>
  </si>
  <si>
    <t>FIGHTS</t>
  </si>
  <si>
    <t>FG - FIGHTS</t>
  </si>
  <si>
    <t>DI</t>
  </si>
  <si>
    <t>DI - Tableau 1</t>
  </si>
  <si>
    <t>COTES DI</t>
  </si>
  <si>
    <t>COTES DI MOD</t>
  </si>
  <si>
    <t>COTES DI MOD 2</t>
  </si>
  <si>
    <t>PENALTIES</t>
  </si>
  <si>
    <t>DI - PENALTIES</t>
  </si>
  <si>
    <t>SK - Tableau 1</t>
  </si>
  <si>
    <t>COTES SK</t>
  </si>
  <si>
    <t>COTES SK MOD 2</t>
  </si>
  <si>
    <t>HITS TAKEN</t>
  </si>
  <si>
    <t>SK - HITS TAKEN</t>
  </si>
  <si>
    <t>ST</t>
  </si>
  <si>
    <t>ST - Tableau 1</t>
  </si>
  <si>
    <t>MASSE CORPORELLE</t>
  </si>
  <si>
    <t>MASSE CORPORELLE MOD</t>
  </si>
  <si>
    <t>COTES ST</t>
  </si>
  <si>
    <t>5ebastian Aho</t>
  </si>
  <si>
    <t>ST - MASSE CORPORELLE</t>
  </si>
  <si>
    <t>EN - Tableau 1</t>
  </si>
  <si>
    <t>COTES EN</t>
  </si>
  <si>
    <t>COTES EN MOD</t>
  </si>
  <si>
    <t>COTES EN MOD 2</t>
  </si>
  <si>
    <t>TEMPS DE GLACE ATT.</t>
  </si>
  <si>
    <t>EN - TEMPS DE GLACE ATT.</t>
  </si>
  <si>
    <t>TEMPS DE GLACE DÉF.</t>
  </si>
  <si>
    <t>EN - TEMPS DE GLACE DÉF.</t>
  </si>
  <si>
    <t>DU</t>
  </si>
  <si>
    <t>99-IGL</t>
  </si>
  <si>
    <t>HEALTHY SCRATCH</t>
  </si>
  <si>
    <t>HEALTY SCRATCH MOD</t>
  </si>
  <si>
    <t>COTES DU</t>
  </si>
  <si>
    <t>PH - Tableau 1</t>
  </si>
  <si>
    <t>COTES GVA</t>
  </si>
  <si>
    <t>GVA MOD</t>
  </si>
  <si>
    <t>GVA MOD 2</t>
  </si>
  <si>
    <t>COTES BLCK</t>
  </si>
  <si>
    <t>COTES BLCK MOD</t>
  </si>
  <si>
    <t>COTES BLCK MOD 2</t>
  </si>
  <si>
    <t>DEFLECTION SHOTS</t>
  </si>
  <si>
    <t>MOY SK/GVA/GVA/BLCK</t>
  </si>
  <si>
    <t>GAME SCORE PER 60M</t>
  </si>
  <si>
    <t>COTES PH</t>
  </si>
  <si>
    <t xml:space="preserve">COTES PH MOD </t>
  </si>
  <si>
    <t>GIVEAWAYS</t>
  </si>
  <si>
    <t>PH - GIVEAWAYS</t>
  </si>
  <si>
    <t>BLOCKED SHOTS</t>
  </si>
  <si>
    <t>PH - BLOCKED SHOTS</t>
  </si>
  <si>
    <t>GAME SCORE</t>
  </si>
  <si>
    <t>PH - GAME SCORE</t>
  </si>
  <si>
    <t>FO - Tableau 1</t>
  </si>
  <si>
    <t>COTES FO</t>
  </si>
  <si>
    <t>COTES  FO MOD</t>
  </si>
  <si>
    <t>COTES FO MOD 2</t>
  </si>
  <si>
    <t>FACEOFFS %</t>
  </si>
  <si>
    <t>FO - FACEOFFS %</t>
  </si>
  <si>
    <t>PA - Tableau 1</t>
  </si>
  <si>
    <t xml:space="preserve">ASSISTS PER 60 </t>
  </si>
  <si>
    <t>COTES ASSISTS</t>
  </si>
  <si>
    <t>COTES ASSISTS MOD</t>
  </si>
  <si>
    <t>COTES ASSISTS MOD 2</t>
  </si>
  <si>
    <t>PASS PAR 60M</t>
  </si>
  <si>
    <t>COTES PASS</t>
  </si>
  <si>
    <t>COTES PASS MOD</t>
  </si>
  <si>
    <t>COTES PASS MOD 2</t>
  </si>
  <si>
    <t>COTES PA</t>
  </si>
  <si>
    <t>COTES PA MOD 2</t>
  </si>
  <si>
    <t>ASSISTS</t>
  </si>
  <si>
    <t>PA - ASSISTS</t>
  </si>
  <si>
    <t>SC - Tableau 1</t>
  </si>
  <si>
    <t>COTES ISF</t>
  </si>
  <si>
    <t>ISF MOD</t>
  </si>
  <si>
    <t>ISF MOD2</t>
  </si>
  <si>
    <t>COTES G</t>
  </si>
  <si>
    <t>COTES G MOD</t>
  </si>
  <si>
    <t>COTES G MOD 2</t>
  </si>
  <si>
    <t>COTES SC</t>
  </si>
  <si>
    <t>COTES SC MOD</t>
  </si>
  <si>
    <t>COTES SC MOD 2</t>
  </si>
  <si>
    <t>SHOTS</t>
  </si>
  <si>
    <t>SC - SHOTS</t>
  </si>
  <si>
    <t>GOALS</t>
  </si>
  <si>
    <t>SC - GOALS</t>
  </si>
  <si>
    <t>DF</t>
  </si>
  <si>
    <t>DF - Tableau 1</t>
  </si>
  <si>
    <t>COTES TKA</t>
  </si>
  <si>
    <t>COTES TKA MOD</t>
  </si>
  <si>
    <t>COTES TKA MOD 2</t>
  </si>
  <si>
    <t>COTES BLK</t>
  </si>
  <si>
    <t>COTES BLK MOD</t>
  </si>
  <si>
    <t>COTES BLD MOD 2</t>
  </si>
  <si>
    <t>COTES DF</t>
  </si>
  <si>
    <t>COTES DF MOD</t>
  </si>
  <si>
    <t>COTES DF MOD 2</t>
  </si>
  <si>
    <t>DF - Tableau 2</t>
  </si>
  <si>
    <t>Tableau 3</t>
  </si>
  <si>
    <t>DF - Tableau 3</t>
  </si>
  <si>
    <t>Tableau 4</t>
  </si>
  <si>
    <t>DF - Tableau 4</t>
  </si>
</sst>
</file>

<file path=xl/styles.xml><?xml version="1.0" encoding="utf-8"?>
<styleSheet xmlns="http://schemas.openxmlformats.org/spreadsheetml/2006/main">
  <numFmts count="2">
    <numFmt numFmtId="0" formatCode="General"/>
    <numFmt numFmtId="59" formatCode="0.0"/>
  </numFmts>
  <fonts count="11">
    <font>
      <sz val="10"/>
      <color indexed="8"/>
      <name val="Helvetica"/>
    </font>
    <font>
      <sz val="12"/>
      <color indexed="8"/>
      <name val="Helvetica"/>
    </font>
    <font>
      <sz val="14"/>
      <color indexed="8"/>
      <name val="Helvetica"/>
    </font>
    <font>
      <u val="single"/>
      <sz val="12"/>
      <color indexed="11"/>
      <name val="Helvetica"/>
    </font>
    <font>
      <b val="1"/>
      <sz val="10"/>
      <color indexed="8"/>
      <name val="Helvetica"/>
    </font>
    <font>
      <b val="1"/>
      <sz val="10"/>
      <color indexed="16"/>
      <name val="Arial"/>
    </font>
    <font>
      <b val="1"/>
      <sz val="10"/>
      <color indexed="8"/>
      <name val="Arial"/>
    </font>
    <font>
      <b val="1"/>
      <sz val="14"/>
      <color indexed="16"/>
      <name val="Helvetica"/>
    </font>
    <font>
      <sz val="10"/>
      <color indexed="8"/>
      <name val="Arial"/>
    </font>
    <font>
      <sz val="13"/>
      <color indexed="8"/>
      <name val="Arial"/>
    </font>
    <font>
      <b val="1"/>
      <sz val="12"/>
      <color indexed="8"/>
      <name val="Arial"/>
    </font>
  </fonts>
  <fills count="14">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5"/>
        <bgColor auto="1"/>
      </patternFill>
    </fill>
    <fill>
      <patternFill patternType="solid">
        <fgColor indexed="17"/>
        <bgColor auto="1"/>
      </patternFill>
    </fill>
    <fill>
      <patternFill patternType="solid">
        <fgColor indexed="19"/>
        <bgColor auto="1"/>
      </patternFill>
    </fill>
    <fill>
      <patternFill patternType="solid">
        <fgColor indexed="20"/>
        <bgColor auto="1"/>
      </patternFill>
    </fill>
    <fill>
      <patternFill patternType="solid">
        <fgColor indexed="22"/>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s>
  <borders count="24">
    <border>
      <left/>
      <right/>
      <top/>
      <bottom/>
      <diagonal/>
    </border>
    <border>
      <left style="thin">
        <color indexed="13"/>
      </left>
      <right style="thin">
        <color indexed="13"/>
      </right>
      <top style="thin">
        <color indexed="13"/>
      </top>
      <bottom style="thin">
        <color indexed="14"/>
      </bottom>
      <diagonal/>
    </border>
    <border>
      <left style="thin">
        <color indexed="13"/>
      </left>
      <right style="thin">
        <color indexed="14"/>
      </right>
      <top style="thin">
        <color indexed="14"/>
      </top>
      <bottom style="thin">
        <color indexed="13"/>
      </bottom>
      <diagonal/>
    </border>
    <border>
      <left style="thin">
        <color indexed="14"/>
      </left>
      <right style="thin">
        <color indexed="13"/>
      </right>
      <top style="thin">
        <color indexed="14"/>
      </top>
      <bottom style="thin">
        <color indexed="13"/>
      </bottom>
      <diagonal/>
    </border>
    <border>
      <left style="thin">
        <color indexed="13"/>
      </left>
      <right style="thin">
        <color indexed="13"/>
      </right>
      <top style="thin">
        <color indexed="14"/>
      </top>
      <bottom style="thin">
        <color indexed="13"/>
      </bottom>
      <diagonal/>
    </border>
    <border>
      <left style="thin">
        <color indexed="13"/>
      </left>
      <right style="thin">
        <color indexed="14"/>
      </right>
      <top style="thin">
        <color indexed="13"/>
      </top>
      <bottom style="thin">
        <color indexed="13"/>
      </bottom>
      <diagonal/>
    </border>
    <border>
      <left style="thin">
        <color indexed="14"/>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style="thin">
        <color indexed="18"/>
      </left>
      <right style="thin">
        <color indexed="8"/>
      </right>
      <top style="thin">
        <color indexed="13"/>
      </top>
      <bottom style="thin">
        <color indexed="14"/>
      </bottom>
      <diagonal/>
    </border>
    <border>
      <left style="thin">
        <color indexed="8"/>
      </left>
      <right style="thin">
        <color indexed="8"/>
      </right>
      <top style="thin">
        <color indexed="8"/>
      </top>
      <bottom style="thin">
        <color indexed="8"/>
      </bottom>
      <diagonal/>
    </border>
    <border>
      <left style="thin">
        <color indexed="14"/>
      </left>
      <right style="thin">
        <color indexed="13"/>
      </right>
      <top style="thin">
        <color indexed="8"/>
      </top>
      <bottom style="thin">
        <color indexed="13"/>
      </bottom>
      <diagonal/>
    </border>
    <border>
      <left style="thin">
        <color indexed="13"/>
      </left>
      <right style="thin">
        <color indexed="13"/>
      </right>
      <top style="thin">
        <color indexed="8"/>
      </top>
      <bottom style="thin">
        <color indexed="13"/>
      </bottom>
      <diagonal/>
    </border>
    <border>
      <left style="thin">
        <color indexed="18"/>
      </left>
      <right style="thin">
        <color indexed="14"/>
      </right>
      <top style="thin">
        <color indexed="13"/>
      </top>
      <bottom style="thin">
        <color indexed="13"/>
      </bottom>
      <diagonal/>
    </border>
    <border>
      <left style="thin">
        <color indexed="21"/>
      </left>
      <right style="thin">
        <color indexed="14"/>
      </right>
      <top style="thin">
        <color indexed="13"/>
      </top>
      <bottom style="thin">
        <color indexed="13"/>
      </bottom>
      <diagonal/>
    </border>
    <border>
      <left style="thin">
        <color indexed="18"/>
      </left>
      <right style="thin">
        <color indexed="18"/>
      </right>
      <top style="thin">
        <color indexed="13"/>
      </top>
      <bottom style="thin">
        <color indexed="14"/>
      </bottom>
      <diagonal/>
    </border>
    <border>
      <left style="thin">
        <color indexed="18"/>
      </left>
      <right style="thin">
        <color indexed="13"/>
      </right>
      <top style="thin">
        <color indexed="13"/>
      </top>
      <bottom style="thin">
        <color indexed="14"/>
      </bottom>
      <diagonal/>
    </border>
    <border>
      <left style="thin">
        <color indexed="18"/>
      </left>
      <right style="thin">
        <color indexed="18"/>
      </right>
      <top style="thin">
        <color indexed="13"/>
      </top>
      <bottom style="thin">
        <color indexed="13"/>
      </bottom>
      <diagonal/>
    </border>
    <border>
      <left style="thin">
        <color indexed="18"/>
      </left>
      <right style="thin">
        <color indexed="13"/>
      </right>
      <top style="thin">
        <color indexed="13"/>
      </top>
      <bottom style="thin">
        <color indexed="13"/>
      </bottom>
      <diagonal/>
    </border>
    <border>
      <left style="thin">
        <color indexed="21"/>
      </left>
      <right style="thin">
        <color indexed="21"/>
      </right>
      <top style="thin">
        <color indexed="13"/>
      </top>
      <bottom style="thin">
        <color indexed="13"/>
      </bottom>
      <diagonal/>
    </border>
    <border>
      <left style="thin">
        <color indexed="21"/>
      </left>
      <right style="thin">
        <color indexed="13"/>
      </right>
      <top style="thin">
        <color indexed="13"/>
      </top>
      <bottom style="thin">
        <color indexed="13"/>
      </bottom>
      <diagonal/>
    </border>
    <border>
      <left style="thin">
        <color indexed="13"/>
      </left>
      <right style="thin">
        <color indexed="13"/>
      </right>
      <top style="thin">
        <color indexed="13"/>
      </top>
      <bottom/>
      <diagonal/>
    </border>
    <border>
      <left/>
      <right/>
      <top/>
      <bottom/>
      <diagonal/>
    </border>
    <border>
      <left style="thin">
        <color indexed="13"/>
      </left>
      <right style="thin">
        <color indexed="14"/>
      </right>
      <top/>
      <bottom style="thin">
        <color indexed="13"/>
      </bottom>
      <diagonal/>
    </border>
    <border>
      <left style="thin">
        <color indexed="14"/>
      </left>
      <right style="thin">
        <color indexed="13"/>
      </right>
      <top/>
      <bottom style="thin">
        <color indexed="13"/>
      </bottom>
      <diagonal/>
    </border>
  </borders>
  <cellStyleXfs count="1">
    <xf numFmtId="0" fontId="0" applyNumberFormat="0" applyFont="1" applyFill="0" applyBorder="0" applyAlignment="1" applyProtection="0">
      <alignment vertical="top" wrapText="1"/>
    </xf>
  </cellStyleXfs>
  <cellXfs count="143">
    <xf numFmtId="0" fontId="0" applyNumberFormat="0" applyFont="1" applyFill="0" applyBorder="0" applyAlignment="1" applyProtection="0">
      <alignment vertical="top" wrapText="1"/>
    </xf>
    <xf numFmtId="0" fontId="1" applyNumberFormat="0" applyFont="1" applyFill="0" applyBorder="0" applyAlignment="1" applyProtection="0">
      <alignment vertical="top" wrapText="1"/>
    </xf>
    <xf numFmtId="0" fontId="2" applyNumberFormat="0" applyFont="1" applyFill="0" applyBorder="0" applyAlignment="0" applyProtection="0"/>
    <xf numFmtId="0" fontId="1" fillId="2" applyNumberFormat="0" applyFont="1" applyFill="1" applyBorder="0" applyAlignment="0" applyProtection="0"/>
    <xf numFmtId="0" fontId="1" fillId="3" applyNumberFormat="0" applyFont="1" applyFill="1" applyBorder="0" applyAlignment="0" applyProtection="0"/>
    <xf numFmtId="0" fontId="3" fillId="3" applyNumberFormat="0" applyFont="1" applyFill="1" applyBorder="0" applyAlignment="0" applyProtection="0"/>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4" fillId="4" borderId="1" applyNumberFormat="1" applyFont="1" applyFill="1" applyBorder="1" applyAlignment="1" applyProtection="0">
      <alignment vertical="top"/>
    </xf>
    <xf numFmtId="49" fontId="4" fillId="5" borderId="2" applyNumberFormat="1" applyFont="1" applyFill="1" applyBorder="1" applyAlignment="1" applyProtection="0">
      <alignment vertical="top"/>
    </xf>
    <xf numFmtId="49" fontId="0" borderId="3" applyNumberFormat="1" applyFont="1" applyFill="0" applyBorder="1" applyAlignment="1" applyProtection="0">
      <alignment vertical="top"/>
    </xf>
    <xf numFmtId="1" fontId="0" borderId="4" applyNumberFormat="1" applyFont="1" applyFill="0" applyBorder="1" applyAlignment="1" applyProtection="0">
      <alignment vertical="top"/>
    </xf>
    <xf numFmtId="2" fontId="0" borderId="4" applyNumberFormat="1" applyFont="1" applyFill="0" applyBorder="1" applyAlignment="1" applyProtection="0">
      <alignment vertical="top"/>
    </xf>
    <xf numFmtId="0" fontId="0" borderId="4" applyNumberFormat="1" applyFont="1" applyFill="0" applyBorder="1" applyAlignment="1" applyProtection="0">
      <alignment vertical="top"/>
    </xf>
    <xf numFmtId="49" fontId="4" fillId="5" borderId="5" applyNumberFormat="1" applyFont="1" applyFill="1" applyBorder="1" applyAlignment="1" applyProtection="0">
      <alignment vertical="top"/>
    </xf>
    <xf numFmtId="49" fontId="0" borderId="6" applyNumberFormat="1" applyFont="1" applyFill="0" applyBorder="1" applyAlignment="1" applyProtection="0">
      <alignment vertical="top"/>
    </xf>
    <xf numFmtId="1" fontId="0" borderId="7" applyNumberFormat="1" applyFont="1" applyFill="0" applyBorder="1" applyAlignment="1" applyProtection="0">
      <alignment vertical="top"/>
    </xf>
    <xf numFmtId="2" fontId="0" borderId="7"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0" fontId="0" applyNumberFormat="1" applyFont="1" applyFill="0" applyBorder="0" applyAlignment="1" applyProtection="0">
      <alignment vertical="top" wrapText="1"/>
    </xf>
    <xf numFmtId="49" fontId="5" fillId="6" borderId="8" applyNumberFormat="1" applyFont="1" applyFill="1" applyBorder="1" applyAlignment="1" applyProtection="0">
      <alignment horizontal="left" vertical="center" wrapText="1"/>
    </xf>
    <xf numFmtId="49" fontId="6" fillId="7" borderId="9" applyNumberFormat="1" applyFont="1" applyFill="1" applyBorder="1" applyAlignment="1" applyProtection="0">
      <alignment horizontal="center" vertical="bottom"/>
    </xf>
    <xf numFmtId="49" fontId="4" fillId="8" borderId="2" applyNumberFormat="1" applyFont="1" applyFill="1" applyBorder="1" applyAlignment="1" applyProtection="0">
      <alignment vertical="top" wrapText="1"/>
    </xf>
    <xf numFmtId="0" fontId="0" borderId="10" applyNumberFormat="0" applyFont="1" applyFill="0" applyBorder="1" applyAlignment="1" applyProtection="0">
      <alignment vertical="top" wrapText="1"/>
    </xf>
    <xf numFmtId="49" fontId="0" borderId="11" applyNumberFormat="1" applyFont="1" applyFill="0" applyBorder="1" applyAlignment="1" applyProtection="0">
      <alignment horizontal="center" vertical="top" wrapText="1"/>
    </xf>
    <xf numFmtId="0" fontId="0" borderId="11" applyNumberFormat="0" applyFont="1" applyFill="0" applyBorder="1" applyAlignment="1" applyProtection="0">
      <alignment vertical="top" wrapText="1"/>
    </xf>
    <xf numFmtId="0" fontId="0" borderId="11" applyNumberFormat="1" applyFont="1" applyFill="0" applyBorder="1" applyAlignment="1" applyProtection="0">
      <alignment horizontal="center" vertical="top" wrapText="1"/>
    </xf>
    <xf numFmtId="0" fontId="0" borderId="11" applyNumberFormat="1" applyFont="1" applyFill="0" applyBorder="1" applyAlignment="1" applyProtection="0">
      <alignment vertical="top" wrapText="1"/>
    </xf>
    <xf numFmtId="49" fontId="4" fillId="8" borderId="12" applyNumberFormat="1" applyFont="1" applyFill="1" applyBorder="1" applyAlignment="1" applyProtection="0">
      <alignment horizontal="left" vertical="center" wrapText="1"/>
    </xf>
    <xf numFmtId="0" fontId="0" borderId="6" applyNumberFormat="0" applyFont="1" applyFill="0" applyBorder="1" applyAlignment="1" applyProtection="0">
      <alignment vertical="top" wrapText="1"/>
    </xf>
    <xf numFmtId="49" fontId="0" borderId="7" applyNumberFormat="1" applyFont="1" applyFill="0" applyBorder="1" applyAlignment="1" applyProtection="0">
      <alignment horizontal="center" vertical="top" wrapText="1"/>
    </xf>
    <xf numFmtId="0" fontId="0" borderId="7" applyNumberFormat="0" applyFont="1" applyFill="0" applyBorder="1" applyAlignment="1" applyProtection="0">
      <alignment vertical="top" wrapText="1"/>
    </xf>
    <xf numFmtId="0" fontId="0" borderId="7" applyNumberFormat="1" applyFont="1" applyFill="0" applyBorder="1" applyAlignment="1" applyProtection="0">
      <alignment horizontal="center" vertical="top" wrapText="1"/>
    </xf>
    <xf numFmtId="0" fontId="0" borderId="7" applyNumberFormat="1" applyFont="1" applyFill="0" applyBorder="1" applyAlignment="1" applyProtection="0">
      <alignment vertical="top" wrapText="1"/>
    </xf>
    <xf numFmtId="49" fontId="4" fillId="8" borderId="13" applyNumberFormat="1" applyFont="1" applyFill="1" applyBorder="1" applyAlignment="1" applyProtection="0">
      <alignment horizontal="left" vertical="center" wrapText="1"/>
    </xf>
    <xf numFmtId="49" fontId="4" fillId="8" borderId="5" applyNumberFormat="1" applyFont="1" applyFill="1" applyBorder="1" applyAlignment="1" applyProtection="0">
      <alignment vertical="top" wrapText="1"/>
    </xf>
    <xf numFmtId="0" fontId="0" fillId="9" borderId="7" applyNumberFormat="1" applyFont="1" applyFill="1" applyBorder="1" applyAlignment="1" applyProtection="0">
      <alignment horizontal="center" vertical="top" wrapText="1"/>
    </xf>
    <xf numFmtId="49" fontId="4" fillId="5" borderId="5" applyNumberFormat="1" applyFont="1" applyFill="1" applyBorder="1" applyAlignment="1" applyProtection="0">
      <alignment vertical="top" wrapText="1"/>
    </xf>
    <xf numFmtId="0" fontId="0" applyNumberFormat="1" applyFont="1" applyFill="0" applyBorder="0" applyAlignment="1" applyProtection="0">
      <alignment vertical="top" wrapText="1"/>
    </xf>
    <xf numFmtId="49" fontId="7" fillId="9" borderId="14" applyNumberFormat="1" applyFont="1" applyFill="1" applyBorder="1" applyAlignment="1" applyProtection="0">
      <alignment horizontal="left" vertical="center" wrapText="1"/>
    </xf>
    <xf numFmtId="49" fontId="7" fillId="9" borderId="15" applyNumberFormat="1" applyFont="1" applyFill="1" applyBorder="1" applyAlignment="1" applyProtection="0">
      <alignment horizontal="left" vertical="center" wrapText="1"/>
    </xf>
    <xf numFmtId="49" fontId="4" fillId="4" borderId="1" applyNumberFormat="1" applyFont="1" applyFill="1" applyBorder="1" applyAlignment="1" applyProtection="0">
      <alignment vertical="top" wrapText="1"/>
    </xf>
    <xf numFmtId="49" fontId="0" borderId="4" applyNumberFormat="1" applyFont="1" applyFill="0" applyBorder="1" applyAlignment="1" applyProtection="0">
      <alignment vertical="top" wrapText="1"/>
    </xf>
    <xf numFmtId="0" fontId="0" borderId="4" applyNumberFormat="1" applyFont="1" applyFill="0" applyBorder="1" applyAlignment="1" applyProtection="0">
      <alignment vertical="top" wrapText="1"/>
    </xf>
    <xf numFmtId="0" fontId="0" borderId="4" applyNumberFormat="0" applyFont="1" applyFill="0" applyBorder="1" applyAlignment="1" applyProtection="0">
      <alignment vertical="top" wrapText="1"/>
    </xf>
    <xf numFmtId="49" fontId="0" fillId="10" borderId="16" applyNumberFormat="1" applyFont="1" applyFill="1" applyBorder="1" applyAlignment="1" applyProtection="0">
      <alignment horizontal="left" vertical="center" wrapText="1"/>
    </xf>
    <xf numFmtId="0" fontId="0" borderId="16" applyNumberFormat="1" applyFont="1" applyFill="0" applyBorder="1" applyAlignment="1" applyProtection="0">
      <alignment vertical="top" wrapText="1"/>
    </xf>
    <xf numFmtId="0" fontId="0" fillId="10" borderId="16" applyNumberFormat="1" applyFont="1" applyFill="1" applyBorder="1" applyAlignment="1" applyProtection="0">
      <alignment horizontal="left" vertical="center" wrapText="1"/>
    </xf>
    <xf numFmtId="49" fontId="0" fillId="10" borderId="17" applyNumberFormat="1" applyFont="1" applyFill="1" applyBorder="1" applyAlignment="1" applyProtection="0">
      <alignment horizontal="left" vertical="center" wrapText="1"/>
    </xf>
    <xf numFmtId="49" fontId="0" borderId="7" applyNumberFormat="1" applyFont="1" applyFill="0" applyBorder="1" applyAlignment="1" applyProtection="0">
      <alignment horizontal="left" vertical="top" wrapText="1"/>
    </xf>
    <xf numFmtId="0" fontId="0" borderId="7" applyNumberFormat="1" applyFont="1" applyFill="0" applyBorder="1" applyAlignment="1" applyProtection="0">
      <alignment horizontal="left" vertical="top" wrapText="1"/>
    </xf>
    <xf numFmtId="49" fontId="0" fillId="9" borderId="16" applyNumberFormat="1" applyFont="1" applyFill="1" applyBorder="1" applyAlignment="1" applyProtection="0">
      <alignment horizontal="left" vertical="center" wrapText="1"/>
    </xf>
    <xf numFmtId="0" fontId="0" fillId="9" borderId="16" applyNumberFormat="1" applyFont="1" applyFill="1" applyBorder="1" applyAlignment="1" applyProtection="0">
      <alignment horizontal="left" vertical="center" wrapText="1"/>
    </xf>
    <xf numFmtId="49" fontId="0" fillId="9" borderId="17" applyNumberFormat="1" applyFont="1" applyFill="1" applyBorder="1" applyAlignment="1" applyProtection="0">
      <alignment horizontal="left" vertical="center" wrapText="1"/>
    </xf>
    <xf numFmtId="49" fontId="0" fillId="11" borderId="18" applyNumberFormat="1" applyFont="1" applyFill="1" applyBorder="1" applyAlignment="1" applyProtection="0">
      <alignment horizontal="left" vertical="center" wrapText="1"/>
    </xf>
    <xf numFmtId="0" fontId="0" borderId="18" applyNumberFormat="1" applyFont="1" applyFill="0" applyBorder="1" applyAlignment="1" applyProtection="0">
      <alignment vertical="top" wrapText="1"/>
    </xf>
    <xf numFmtId="0" fontId="0" fillId="11" borderId="18" applyNumberFormat="1" applyFont="1" applyFill="1" applyBorder="1" applyAlignment="1" applyProtection="0">
      <alignment horizontal="left" vertical="center" wrapText="1"/>
    </xf>
    <xf numFmtId="49" fontId="0" fillId="11" borderId="19" applyNumberFormat="1" applyFont="1" applyFill="1" applyBorder="1" applyAlignment="1" applyProtection="0">
      <alignment horizontal="left" vertical="center" wrapText="1"/>
    </xf>
    <xf numFmtId="49" fontId="0" borderId="7" applyNumberFormat="1" applyFont="1" applyFill="0" applyBorder="1" applyAlignment="1" applyProtection="0">
      <alignment vertical="top" wrapText="1"/>
    </xf>
    <xf numFmtId="0" fontId="8" applyNumberFormat="1" applyFont="1" applyFill="0" applyBorder="0" applyAlignment="1" applyProtection="0">
      <alignment vertical="bottom"/>
    </xf>
    <xf numFmtId="0" fontId="9" applyNumberFormat="0" applyFont="1" applyFill="0" applyBorder="0" applyAlignment="1" applyProtection="0">
      <alignment horizontal="center" vertical="center"/>
    </xf>
    <xf numFmtId="0" fontId="8" fillId="4" borderId="20" applyNumberFormat="0" applyFont="1" applyFill="1" applyBorder="1" applyAlignment="1" applyProtection="0">
      <alignment vertical="bottom"/>
    </xf>
    <xf numFmtId="49" fontId="10" fillId="12" borderId="21" applyNumberFormat="1" applyFont="1" applyFill="1" applyBorder="1" applyAlignment="1" applyProtection="0">
      <alignment horizontal="center" vertical="bottom"/>
    </xf>
    <xf numFmtId="0" fontId="10" fillId="12" borderId="21" applyNumberFormat="0" applyFont="1" applyFill="1" applyBorder="1" applyAlignment="1" applyProtection="0">
      <alignment horizontal="center" vertical="bottom"/>
    </xf>
    <xf numFmtId="49" fontId="8" fillId="9" borderId="22" applyNumberFormat="1" applyFont="1" applyFill="1" applyBorder="1" applyAlignment="1" applyProtection="0">
      <alignment vertical="bottom"/>
    </xf>
    <xf numFmtId="1" fontId="8" fillId="9" borderId="23" applyNumberFormat="1" applyFont="1" applyFill="1" applyBorder="1" applyAlignment="1" applyProtection="0">
      <alignment vertical="bottom"/>
    </xf>
    <xf numFmtId="49" fontId="8" fillId="9" borderId="5" applyNumberFormat="1" applyFont="1" applyFill="1" applyBorder="1" applyAlignment="1" applyProtection="0">
      <alignment vertical="bottom"/>
    </xf>
    <xf numFmtId="1" fontId="8" fillId="9" borderId="6" applyNumberFormat="1" applyFont="1" applyFill="1" applyBorder="1" applyAlignment="1" applyProtection="0">
      <alignment vertical="bottom"/>
    </xf>
    <xf numFmtId="0" fontId="0" applyNumberFormat="1" applyFont="1" applyFill="0" applyBorder="0" applyAlignment="1" applyProtection="0">
      <alignment vertical="top" wrapText="1"/>
    </xf>
    <xf numFmtId="0" fontId="4" fillId="4" borderId="1" applyNumberFormat="0" applyFont="1" applyFill="1" applyBorder="1" applyAlignment="1" applyProtection="0">
      <alignment vertical="top" wrapText="1"/>
    </xf>
    <xf numFmtId="0" fontId="4" fillId="5" borderId="2" applyNumberFormat="0" applyFont="1" applyFill="1" applyBorder="1" applyAlignment="1" applyProtection="0">
      <alignment vertical="top" wrapText="1"/>
    </xf>
    <xf numFmtId="0" fontId="0" borderId="3" applyNumberFormat="0" applyFont="1" applyFill="0" applyBorder="1" applyAlignment="1" applyProtection="0">
      <alignment vertical="top" wrapText="1"/>
    </xf>
    <xf numFmtId="0" fontId="4" fillId="5" borderId="5" applyNumberFormat="0" applyFont="1" applyFill="1" applyBorder="1" applyAlignment="1" applyProtection="0">
      <alignment vertical="top" wrapText="1"/>
    </xf>
    <xf numFmtId="0" fontId="0" applyNumberFormat="1" applyFont="1" applyFill="0" applyBorder="0" applyAlignment="1" applyProtection="0">
      <alignment vertical="top" wrapText="1"/>
    </xf>
    <xf numFmtId="49" fontId="4" fillId="4" borderId="1" applyNumberFormat="1" applyFont="1" applyFill="1" applyBorder="1" applyAlignment="1" applyProtection="0">
      <alignment horizontal="center" vertical="top" wrapText="1"/>
    </xf>
    <xf numFmtId="49" fontId="4" fillId="13" borderId="1" applyNumberFormat="1" applyFont="1" applyFill="1" applyBorder="1" applyAlignment="1" applyProtection="0">
      <alignment horizontal="center" vertical="top" wrapText="1"/>
    </xf>
    <xf numFmtId="49" fontId="4" fillId="5" borderId="2" applyNumberFormat="1" applyFont="1" applyFill="1" applyBorder="1" applyAlignment="1" applyProtection="0">
      <alignment vertical="top" wrapText="1"/>
    </xf>
    <xf numFmtId="0" fontId="0" borderId="3" applyNumberFormat="1" applyFont="1" applyFill="0" applyBorder="1" applyAlignment="1" applyProtection="0">
      <alignment horizontal="center" vertical="top" wrapText="1"/>
    </xf>
    <xf numFmtId="0" fontId="0" borderId="4" applyNumberFormat="1" applyFont="1" applyFill="0" applyBorder="1" applyAlignment="1" applyProtection="0">
      <alignment horizontal="center" vertical="top" wrapText="1"/>
    </xf>
    <xf numFmtId="0" fontId="0" fillId="13" borderId="4" applyNumberFormat="1" applyFont="1" applyFill="1" applyBorder="1" applyAlignment="1" applyProtection="0">
      <alignment horizontal="center" vertical="top" wrapText="1"/>
    </xf>
    <xf numFmtId="0" fontId="0" borderId="6" applyNumberFormat="1" applyFont="1" applyFill="0" applyBorder="1" applyAlignment="1" applyProtection="0">
      <alignment horizontal="center" vertical="top" wrapText="1"/>
    </xf>
    <xf numFmtId="0" fontId="0" fillId="13" borderId="7" applyNumberFormat="1" applyFont="1" applyFill="1" applyBorder="1" applyAlignment="1" applyProtection="0">
      <alignment horizontal="center" vertical="top" wrapText="1"/>
    </xf>
    <xf numFmtId="0" fontId="0" applyNumberFormat="1" applyFont="1" applyFill="0" applyBorder="0" applyAlignment="1" applyProtection="0">
      <alignment vertical="top" wrapText="1"/>
    </xf>
    <xf numFmtId="0" fontId="4" fillId="5" borderId="2" applyNumberFormat="1" applyFont="1" applyFill="1" applyBorder="1" applyAlignment="1" applyProtection="0">
      <alignment vertical="top" wrapText="1"/>
    </xf>
    <xf numFmtId="0" fontId="0" borderId="3" applyNumberFormat="1" applyFont="1" applyFill="0" applyBorder="1" applyAlignment="1" applyProtection="0">
      <alignment vertical="top" wrapText="1"/>
    </xf>
    <xf numFmtId="0" fontId="4" fillId="5" borderId="5" applyNumberFormat="1" applyFont="1" applyFill="1" applyBorder="1" applyAlignment="1" applyProtection="0">
      <alignment vertical="top" wrapText="1"/>
    </xf>
    <xf numFmtId="0" fontId="0" borderId="6" applyNumberFormat="1" applyFont="1" applyFill="0" applyBorder="1" applyAlignment="1" applyProtection="0">
      <alignment vertical="top" wrapText="1"/>
    </xf>
    <xf numFmtId="0" fontId="0" applyNumberFormat="1" applyFont="1" applyFill="0" applyBorder="0" applyAlignment="1" applyProtection="0">
      <alignment vertical="top" wrapText="1"/>
    </xf>
    <xf numFmtId="1" fontId="0" borderId="3" applyNumberFormat="1" applyFont="1" applyFill="0" applyBorder="1" applyAlignment="1" applyProtection="0">
      <alignment horizontal="center" vertical="top" wrapText="1"/>
    </xf>
    <xf numFmtId="1" fontId="0" borderId="6" applyNumberFormat="1" applyFont="1" applyFill="0" applyBorder="1" applyAlignment="1" applyProtection="0">
      <alignment horizontal="center"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49" fontId="5" fillId="6" borderId="15" applyNumberFormat="1" applyFont="1" applyFill="1" applyBorder="1" applyAlignment="1" applyProtection="0">
      <alignment horizontal="left" vertical="center" wrapText="1"/>
    </xf>
    <xf numFmtId="2" fontId="0" borderId="3" applyNumberFormat="1" applyFont="1" applyFill="0" applyBorder="1" applyAlignment="1" applyProtection="0">
      <alignment horizontal="center" vertical="top" wrapText="1"/>
    </xf>
    <xf numFmtId="2" fontId="0" borderId="6" applyNumberFormat="1" applyFont="1" applyFill="0" applyBorder="1" applyAlignment="1" applyProtection="0">
      <alignment horizontal="center"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8" applyNumberFormat="1" applyFont="1" applyFill="0" applyBorder="0" applyAlignment="1" applyProtection="0">
      <alignment vertical="bottom"/>
    </xf>
    <xf numFmtId="0" fontId="8" fillId="4" borderId="1" applyNumberFormat="0" applyFont="1" applyFill="1" applyBorder="1" applyAlignment="1" applyProtection="0">
      <alignment vertical="bottom"/>
    </xf>
    <xf numFmtId="0" fontId="8" fillId="5" borderId="2" applyNumberFormat="1" applyFont="1" applyFill="1" applyBorder="1" applyAlignment="1" applyProtection="0">
      <alignment vertical="bottom"/>
    </xf>
    <xf numFmtId="0" fontId="8" borderId="3" applyNumberFormat="1" applyFont="1" applyFill="0" applyBorder="1" applyAlignment="1" applyProtection="0">
      <alignment vertical="bottom"/>
    </xf>
    <xf numFmtId="0" fontId="8" fillId="5" borderId="5" applyNumberFormat="1" applyFont="1" applyFill="1" applyBorder="1" applyAlignment="1" applyProtection="0">
      <alignment vertical="bottom"/>
    </xf>
    <xf numFmtId="0" fontId="8" borderId="6" applyNumberFormat="1" applyFont="1" applyFill="0" applyBorder="1" applyAlignment="1" applyProtection="0">
      <alignment vertical="bottom"/>
    </xf>
    <xf numFmtId="2" fontId="8" fillId="5" borderId="5" applyNumberFormat="1" applyFont="1" applyFill="1" applyBorder="1" applyAlignment="1" applyProtection="0">
      <alignment vertical="bottom"/>
    </xf>
    <xf numFmtId="0" fontId="8" applyNumberFormat="1" applyFont="1" applyFill="0" applyBorder="0" applyAlignment="1" applyProtection="0">
      <alignment vertical="bottom"/>
    </xf>
    <xf numFmtId="59" fontId="8" fillId="5" borderId="5" applyNumberFormat="1" applyFont="1" applyFill="1" applyBorder="1" applyAlignment="1" applyProtection="0">
      <alignment vertical="bottom"/>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49" fontId="4" fillId="6" borderId="1" applyNumberFormat="1" applyFont="1" applyFill="1" applyBorder="1" applyAlignment="1" applyProtection="0">
      <alignment vertical="top" wrapText="1"/>
    </xf>
    <xf numFmtId="1" fontId="0" borderId="4" applyNumberFormat="1" applyFont="1" applyFill="0" applyBorder="1" applyAlignment="1" applyProtection="0">
      <alignment horizontal="center" vertical="top" wrapText="1"/>
    </xf>
    <xf numFmtId="1" fontId="0" fillId="6" borderId="4" applyNumberFormat="1" applyFont="1" applyFill="1" applyBorder="1" applyAlignment="1" applyProtection="0">
      <alignment horizontal="center" vertical="top" wrapText="1"/>
    </xf>
    <xf numFmtId="1" fontId="0" borderId="7" applyNumberFormat="1" applyFont="1" applyFill="0" applyBorder="1" applyAlignment="1" applyProtection="0">
      <alignment horizontal="center" vertical="top" wrapText="1"/>
    </xf>
    <xf numFmtId="1" fontId="0" fillId="6" borderId="7" applyNumberFormat="1" applyFont="1" applyFill="1" applyBorder="1" applyAlignment="1" applyProtection="0">
      <alignment horizontal="center"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4" fillId="4" borderId="1" applyNumberFormat="1" applyFont="1" applyFill="1" applyBorder="1" applyAlignment="1" applyProtection="0">
      <alignment horizontal="center" vertical="top" wrapText="1"/>
    </xf>
    <xf numFmtId="0" fontId="4" fillId="5" borderId="2" applyNumberFormat="1" applyFont="1" applyFill="1" applyBorder="1" applyAlignment="1" applyProtection="0">
      <alignment horizontal="center" vertical="top" wrapText="1"/>
    </xf>
    <xf numFmtId="0" fontId="4" fillId="5" borderId="5" applyNumberFormat="1" applyFont="1" applyFill="1" applyBorder="1" applyAlignment="1" applyProtection="0">
      <alignment horizontal="center"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49" fontId="6" fillId="4" borderId="1" applyNumberFormat="1" applyFont="1" applyFill="1" applyBorder="1" applyAlignment="1" applyProtection="0">
      <alignment horizontal="center" vertical="top" wrapText="1"/>
    </xf>
    <xf numFmtId="49" fontId="6" fillId="6" borderId="1" applyNumberFormat="1" applyFont="1" applyFill="1" applyBorder="1" applyAlignment="1" applyProtection="0">
      <alignment horizontal="center" vertical="top" wrapText="1"/>
    </xf>
    <xf numFmtId="0" fontId="0" fillId="6" borderId="4" applyNumberFormat="1" applyFont="1" applyFill="1" applyBorder="1" applyAlignment="1" applyProtection="0">
      <alignment horizontal="center" vertical="top" wrapText="1"/>
    </xf>
    <xf numFmtId="0" fontId="0" fillId="6" borderId="7" applyNumberFormat="1" applyFont="1" applyFill="1" applyBorder="1" applyAlignment="1" applyProtection="0">
      <alignment horizontal="center"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1" fontId="0" fillId="13" borderId="4" applyNumberFormat="1" applyFont="1" applyFill="1" applyBorder="1" applyAlignment="1" applyProtection="0">
      <alignment horizontal="center" vertical="top" wrapText="1"/>
    </xf>
    <xf numFmtId="1" fontId="0" fillId="13" borderId="7" applyNumberFormat="1" applyFont="1" applyFill="1" applyBorder="1" applyAlignment="1" applyProtection="0">
      <alignment horizontal="center"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2" fontId="4" fillId="5" borderId="2" applyNumberFormat="1" applyFont="1" applyFill="1" applyBorder="1" applyAlignment="1" applyProtection="0">
      <alignment vertical="top" wrapText="1"/>
    </xf>
    <xf numFmtId="2" fontId="4" fillId="5" borderId="5" applyNumberFormat="1" applyFont="1" applyFill="1" applyBorder="1" applyAlignment="1" applyProtection="0">
      <alignment vertical="top" wrapText="1"/>
    </xf>
    <xf numFmtId="0" fontId="0" applyNumberFormat="1" applyFont="1" applyFill="0" applyBorder="0"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bdc0bf"/>
      <rgbColor rgb="ffa5a5a5"/>
      <rgbColor rgb="ff3f3f3f"/>
      <rgbColor rgb="ffdbdbdb"/>
      <rgbColor rgb="ff434343"/>
      <rgbColor rgb="ffffe061"/>
      <rgbColor rgb="ffcdcdcd"/>
      <rgbColor rgb="ffffcc00"/>
      <rgbColor rgb="ffdddddd"/>
      <rgbColor rgb="ff5f5f5f"/>
      <rgbColor rgb="fffefefe"/>
      <rgbColor rgb="ffebebeb"/>
      <rgbColor rgb="ff777777"/>
      <rgbColor rgb="ff99ccff"/>
      <rgbColor rgb="ff63b2de"/>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1025</v>
      </c>
      <c r="C11" s="3"/>
      <c r="D11" s="3"/>
    </row>
    <row r="12">
      <c r="B12" s="4"/>
      <c r="C12" t="s" s="4">
        <v>5</v>
      </c>
      <c r="D12" t="s" s="5">
        <v>1025</v>
      </c>
    </row>
    <row r="13">
      <c r="B13" t="s" s="3">
        <v>1964</v>
      </c>
      <c r="C13" s="3"/>
      <c r="D13" s="3"/>
    </row>
    <row r="14">
      <c r="B14" s="4"/>
      <c r="C14" t="s" s="4">
        <v>5</v>
      </c>
      <c r="D14" t="s" s="5">
        <v>1965</v>
      </c>
    </row>
    <row r="15">
      <c r="B15" s="4"/>
      <c r="C15" t="s" s="4">
        <v>3398</v>
      </c>
      <c r="D15" t="s" s="5">
        <v>3399</v>
      </c>
    </row>
    <row r="16">
      <c r="B16" s="4"/>
      <c r="C16" t="s" s="4">
        <v>3422</v>
      </c>
      <c r="D16" t="s" s="5">
        <v>3423</v>
      </c>
    </row>
    <row r="17">
      <c r="B17" t="s" s="3">
        <v>1037</v>
      </c>
      <c r="C17" s="3"/>
      <c r="D17" s="3"/>
    </row>
    <row r="18">
      <c r="B18" s="4"/>
      <c r="C18" t="s" s="4">
        <v>5</v>
      </c>
      <c r="D18" t="s" s="5">
        <v>3424</v>
      </c>
    </row>
    <row r="19">
      <c r="B19" s="4"/>
      <c r="C19" t="s" s="4">
        <v>3430</v>
      </c>
      <c r="D19" t="s" s="5">
        <v>3431</v>
      </c>
    </row>
    <row r="20">
      <c r="B20" t="s" s="3">
        <v>1038</v>
      </c>
      <c r="C20" s="3"/>
      <c r="D20" s="3"/>
    </row>
    <row r="21">
      <c r="B21" s="4"/>
      <c r="C21" t="s" s="4">
        <v>5</v>
      </c>
      <c r="D21" t="s" s="5">
        <v>3432</v>
      </c>
    </row>
    <row r="22">
      <c r="B22" s="4"/>
      <c r="C22" t="s" s="4">
        <v>3435</v>
      </c>
      <c r="D22" t="s" s="5">
        <v>3436</v>
      </c>
    </row>
    <row r="23">
      <c r="B23" t="s" s="3">
        <v>3437</v>
      </c>
      <c r="C23" s="3"/>
      <c r="D23" s="3"/>
    </row>
    <row r="24">
      <c r="B24" s="4"/>
      <c r="C24" t="s" s="4">
        <v>5</v>
      </c>
      <c r="D24" t="s" s="5">
        <v>3438</v>
      </c>
    </row>
    <row r="25">
      <c r="B25" s="4"/>
      <c r="C25" t="s" s="4">
        <v>3442</v>
      </c>
      <c r="D25" t="s" s="5">
        <v>3443</v>
      </c>
    </row>
    <row r="26">
      <c r="B26" t="s" s="3">
        <v>1999</v>
      </c>
      <c r="C26" s="3"/>
      <c r="D26" s="3"/>
    </row>
    <row r="27">
      <c r="B27" s="4"/>
      <c r="C27" t="s" s="4">
        <v>5</v>
      </c>
      <c r="D27" t="s" s="5">
        <v>3444</v>
      </c>
    </row>
    <row r="28">
      <c r="B28" s="4"/>
      <c r="C28" t="s" s="4">
        <v>3447</v>
      </c>
      <c r="D28" t="s" s="5">
        <v>3448</v>
      </c>
    </row>
    <row r="29">
      <c r="B29" t="s" s="3">
        <v>3449</v>
      </c>
      <c r="C29" s="3"/>
      <c r="D29" s="3"/>
    </row>
    <row r="30">
      <c r="B30" s="4"/>
      <c r="C30" t="s" s="4">
        <v>5</v>
      </c>
      <c r="D30" t="s" s="5">
        <v>3450</v>
      </c>
    </row>
    <row r="31">
      <c r="B31" s="4"/>
      <c r="C31" t="s" s="4">
        <v>3451</v>
      </c>
      <c r="D31" t="s" s="5">
        <v>3455</v>
      </c>
    </row>
    <row r="32">
      <c r="B32" t="s" s="3">
        <v>1042</v>
      </c>
      <c r="C32" s="3"/>
      <c r="D32" s="3"/>
    </row>
    <row r="33">
      <c r="B33" s="4"/>
      <c r="C33" t="s" s="4">
        <v>5</v>
      </c>
      <c r="D33" t="s" s="5">
        <v>3456</v>
      </c>
    </row>
    <row r="34">
      <c r="B34" s="4"/>
      <c r="C34" t="s" s="4">
        <v>3460</v>
      </c>
      <c r="D34" t="s" s="5">
        <v>3461</v>
      </c>
    </row>
    <row r="35">
      <c r="B35" s="4"/>
      <c r="C35" t="s" s="4">
        <v>3462</v>
      </c>
      <c r="D35" t="s" s="5">
        <v>3463</v>
      </c>
    </row>
    <row r="36">
      <c r="B36" t="s" s="3">
        <v>3464</v>
      </c>
      <c r="C36" s="3"/>
      <c r="D36" s="3"/>
    </row>
    <row r="37">
      <c r="B37" s="4"/>
      <c r="C37" t="s" s="4">
        <v>5</v>
      </c>
      <c r="D37" t="s" s="5">
        <v>3464</v>
      </c>
    </row>
    <row r="38">
      <c r="B38" t="s" s="3">
        <v>1044</v>
      </c>
      <c r="C38" s="3"/>
      <c r="D38" s="3"/>
    </row>
    <row r="39">
      <c r="B39" s="4"/>
      <c r="C39" t="s" s="4">
        <v>5</v>
      </c>
      <c r="D39" t="s" s="5">
        <v>3469</v>
      </c>
    </row>
    <row r="40">
      <c r="B40" s="4"/>
      <c r="C40" t="s" s="4">
        <v>3481</v>
      </c>
      <c r="D40" t="s" s="5">
        <v>3482</v>
      </c>
    </row>
    <row r="41">
      <c r="B41" s="4"/>
      <c r="C41" t="s" s="4">
        <v>3483</v>
      </c>
      <c r="D41" t="s" s="5">
        <v>3484</v>
      </c>
    </row>
    <row r="42">
      <c r="B42" s="4"/>
      <c r="C42" t="s" s="4">
        <v>3485</v>
      </c>
      <c r="D42" t="s" s="5">
        <v>3486</v>
      </c>
    </row>
    <row r="43">
      <c r="B43" t="s" s="3">
        <v>1045</v>
      </c>
      <c r="C43" s="3"/>
      <c r="D43" s="3"/>
    </row>
    <row r="44">
      <c r="B44" s="4"/>
      <c r="C44" t="s" s="4">
        <v>5</v>
      </c>
      <c r="D44" t="s" s="5">
        <v>3487</v>
      </c>
    </row>
    <row r="45">
      <c r="B45" s="4"/>
      <c r="C45" t="s" s="4">
        <v>3491</v>
      </c>
      <c r="D45" t="s" s="5">
        <v>3492</v>
      </c>
    </row>
    <row r="46">
      <c r="B46" t="s" s="3">
        <v>2219</v>
      </c>
      <c r="C46" s="3"/>
      <c r="D46" s="3"/>
    </row>
    <row r="47">
      <c r="B47" s="4"/>
      <c r="C47" t="s" s="4">
        <v>5</v>
      </c>
      <c r="D47" t="s" s="5">
        <v>3493</v>
      </c>
    </row>
    <row r="48">
      <c r="B48" s="4"/>
      <c r="C48" t="s" s="4">
        <v>3504</v>
      </c>
      <c r="D48" t="s" s="5">
        <v>3505</v>
      </c>
    </row>
    <row r="49">
      <c r="B49" t="s" s="3">
        <v>3188</v>
      </c>
      <c r="C49" s="3"/>
      <c r="D49" s="3"/>
    </row>
    <row r="50">
      <c r="B50" s="4"/>
      <c r="C50" t="s" s="4">
        <v>5</v>
      </c>
      <c r="D50" t="s" s="5">
        <v>3506</v>
      </c>
    </row>
    <row r="51">
      <c r="B51" s="4"/>
      <c r="C51" t="s" s="4">
        <v>3516</v>
      </c>
      <c r="D51" t="s" s="5">
        <v>3517</v>
      </c>
    </row>
    <row r="52">
      <c r="B52" s="4"/>
      <c r="C52" t="s" s="4">
        <v>3518</v>
      </c>
      <c r="D52" t="s" s="5">
        <v>3519</v>
      </c>
    </row>
    <row r="53">
      <c r="B53" t="s" s="3">
        <v>3520</v>
      </c>
      <c r="C53" s="3"/>
      <c r="D53" s="3"/>
    </row>
    <row r="54">
      <c r="B54" s="4"/>
      <c r="C54" t="s" s="4">
        <v>5</v>
      </c>
      <c r="D54" t="s" s="5">
        <v>3521</v>
      </c>
    </row>
    <row r="55">
      <c r="B55" s="4"/>
      <c r="C55" t="s" s="4">
        <v>3422</v>
      </c>
      <c r="D55" t="s" s="5">
        <v>3531</v>
      </c>
    </row>
    <row r="56">
      <c r="B56" s="4"/>
      <c r="C56" t="s" s="4">
        <v>3532</v>
      </c>
      <c r="D56" t="s" s="5">
        <v>3533</v>
      </c>
    </row>
    <row r="57">
      <c r="B57" s="4"/>
      <c r="C57" t="s" s="4">
        <v>3534</v>
      </c>
      <c r="D57" t="s" s="5">
        <v>3535</v>
      </c>
    </row>
  </sheetData>
  <mergeCells count="1">
    <mergeCell ref="B3:D3"/>
  </mergeCells>
  <hyperlinks>
    <hyperlink ref="D10" location="'STATS 17-18'!R2C1" tooltip="" display="STATS 17-18"/>
    <hyperlink ref="D12" location="'RATES'!R1C1" tooltip="" display="RATES"/>
    <hyperlink ref="D14" location="'BIO - Tableau 1'!R1C1" tooltip="" display="BIO - Tableau 1"/>
    <hyperlink ref="D15" location="'BIO - Tableau 2-1'!R2C1" tooltip="" display="BIO - Tableau 2-1"/>
    <hyperlink ref="D16" location="'BIO - Tableau 2'!R2C1" tooltip="" display="BIO - Tableau 2"/>
    <hyperlink ref="D18" location="'CK - Tableau 1'!R1C1" tooltip="" display="CK - Tableau 1"/>
    <hyperlink ref="D19" location="'CK - HITS'!R2C1" tooltip="" display="CK - HITS"/>
    <hyperlink ref="D21" location="'FG - Tableau 1'!R1C1" tooltip="" display="FG - Tableau 1"/>
    <hyperlink ref="D22" location="'FG - FIGHTS'!R2C1" tooltip="" display="FG - FIGHTS"/>
    <hyperlink ref="D24" location="'DI - Tableau 1'!R1C1" tooltip="" display="DI - Tableau 1"/>
    <hyperlink ref="D25" location="'DI - PENALTIES'!R2C1" tooltip="" display="DI - PENALTIES"/>
    <hyperlink ref="D27" location="'SK - Tableau 1'!R1C1" tooltip="" display="SK - Tableau 1"/>
    <hyperlink ref="D28" location="'SK - HITS TAKEN'!R2C1" tooltip="" display="SK - HITS TAKEN"/>
    <hyperlink ref="D30" location="'ST - Tableau 1'!R1C1" tooltip="" display="ST - Tableau 1"/>
    <hyperlink ref="D31" location="'ST - MASSE CORPORELLE'!R2C1" tooltip="" display="ST - MASSE CORPORELLE"/>
    <hyperlink ref="D33" location="'EN - Tableau 1'!R1C1" tooltip="" display="EN - Tableau 1"/>
    <hyperlink ref="D34" location="'EN - TEMPS DE GLACE ATT.'!R2C1" tooltip="" display="EN - TEMPS DE GLACE ATT."/>
    <hyperlink ref="D35" location="'EN - TEMPS DE GLACE DÉF.'!R2C1" tooltip="" display="EN - TEMPS DE GLACE DÉF."/>
    <hyperlink ref="D37" location="'DU'!R1C1" tooltip="" display="DU"/>
    <hyperlink ref="D39" location="'PH - Tableau 1'!R1C1" tooltip="" display="PH - Tableau 1"/>
    <hyperlink ref="D40" location="'PH - GIVEAWAYS'!R2C1" tooltip="" display="PH - GIVEAWAYS"/>
    <hyperlink ref="D41" location="'PH - BLOCKED SHOTS'!R2C1" tooltip="" display="PH - BLOCKED SHOTS"/>
    <hyperlink ref="D42" location="'PH - GAME SCORE'!R2C1" tooltip="" display="PH - GAME SCORE"/>
    <hyperlink ref="D44" location="'FO - Tableau 1'!R1C1" tooltip="" display="FO - Tableau 1"/>
    <hyperlink ref="D45" location="'FO - FACEOFFS %'!R2C1" tooltip="" display="FO - FACEOFFS %"/>
    <hyperlink ref="D47" location="'PA - Tableau 1'!R1C1" tooltip="" display="PA - Tableau 1"/>
    <hyperlink ref="D48" location="'PA - ASSISTS'!R2C1" tooltip="" display="PA - ASSISTS"/>
    <hyperlink ref="D50" location="'SC - Tableau 1'!R1C1" tooltip="" display="SC - Tableau 1"/>
    <hyperlink ref="D51" location="'SC - SHOTS'!R2C1" tooltip="" display="SC - SHOTS"/>
    <hyperlink ref="D52" location="'SC - GOALS'!R2C1" tooltip="" display="SC - GOALS"/>
    <hyperlink ref="D54" location="'DF - Tableau 1'!R1C1" tooltip="" display="DF - Tableau 1"/>
    <hyperlink ref="D55" location="'DF - Tableau 2'!R2C1" tooltip="" display="DF - Tableau 2"/>
    <hyperlink ref="D56" location="'DF - Tableau 3'!R2C1" tooltip="" display="DF - Tableau 3"/>
    <hyperlink ref="D57" location="'DF - Tableau 4'!R2C1" tooltip="" display="DF - Tableau 4"/>
  </hyperlinks>
</worksheet>
</file>

<file path=xl/worksheets/sheet2.xml><?xml version="1.0" encoding="utf-8"?>
<worksheet xmlns:r="http://schemas.openxmlformats.org/officeDocument/2006/relationships" xmlns="http://schemas.openxmlformats.org/spreadsheetml/2006/main">
  <sheetPr>
    <pageSetUpPr fitToPage="1"/>
  </sheetPr>
  <dimension ref="A2:AG894"/>
  <sheetViews>
    <sheetView workbookViewId="0" showGridLines="0" defaultGridColor="1">
      <pane topLeftCell="B1" xSplit="1" ySplit="0" activePane="topRight" state="frozen"/>
    </sheetView>
  </sheetViews>
  <sheetFormatPr defaultColWidth="8.33333" defaultRowHeight="18" customHeight="1" outlineLevelRow="0" outlineLevelCol="0"/>
  <cols>
    <col min="1" max="1" width="21.1719" style="6" customWidth="1"/>
    <col min="2" max="2" width="8.67188" style="6" customWidth="1"/>
    <col min="3" max="3" width="5.72656" style="6" customWidth="1"/>
    <col min="4" max="4" width="5.72656" style="6" customWidth="1"/>
    <col min="5" max="5" width="5.72656" style="6" customWidth="1"/>
    <col min="6" max="6" width="7.5" style="6" customWidth="1"/>
    <col min="7" max="7" width="7.5" style="6" customWidth="1"/>
    <col min="8" max="8" width="5.72656" style="6" customWidth="1"/>
    <col min="9" max="9" width="5.72656" style="6" customWidth="1"/>
    <col min="10" max="10" width="4.72656" style="6" customWidth="1"/>
    <col min="11" max="11" width="3.35156" style="6" customWidth="1"/>
    <col min="12" max="12" width="5.67188" style="6" customWidth="1"/>
    <col min="13" max="13" width="6.17188" style="6" customWidth="1"/>
    <col min="14" max="14" width="6.35156" style="6" customWidth="1"/>
    <col min="15" max="15" width="6.35156" style="6" customWidth="1"/>
    <col min="16" max="16" width="5.67188" style="6" customWidth="1"/>
    <col min="17" max="17" width="5.67188" style="6" customWidth="1"/>
    <col min="18" max="18" width="5.67188" style="6" customWidth="1"/>
    <col min="19" max="19" width="5.67188" style="6" customWidth="1"/>
    <col min="20" max="20" width="5.67188" style="6" customWidth="1"/>
    <col min="21" max="21" width="5.67188" style="6" customWidth="1"/>
    <col min="22" max="22" width="5.67188" style="6" customWidth="1"/>
    <col min="23" max="23" width="5.67188" style="6" customWidth="1"/>
    <col min="24" max="24" width="5.67188" style="6" customWidth="1"/>
    <col min="25" max="25" width="5.67188" style="6" customWidth="1"/>
    <col min="26" max="26" width="5.67188" style="6" customWidth="1"/>
    <col min="27" max="27" width="5.67188" style="6" customWidth="1"/>
    <col min="28" max="28" width="5.67188" style="6" customWidth="1"/>
    <col min="29" max="29" width="5.67188" style="6" customWidth="1"/>
    <col min="30" max="30" width="5.67188" style="6" customWidth="1"/>
    <col min="31" max="31" width="7.72656" style="6" customWidth="1"/>
    <col min="32" max="32" width="5.67188" style="6" customWidth="1"/>
    <col min="33" max="33" width="5.67188" style="6" customWidth="1"/>
    <col min="34" max="256" width="8.35156" style="6" customWidth="1"/>
  </cols>
  <sheetData>
    <row r="1" ht="28" customHeight="1">
      <c r="A1" t="s" s="7">
        <v>5</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row>
    <row r="2" ht="20.55" customHeight="1">
      <c r="A2" t="s" s="8">
        <v>6</v>
      </c>
      <c r="B2" t="s" s="8">
        <v>7</v>
      </c>
      <c r="C2" s="8"/>
      <c r="D2" s="8"/>
      <c r="E2" t="s" s="8">
        <v>8</v>
      </c>
      <c r="F2" t="s" s="8">
        <v>9</v>
      </c>
      <c r="G2" t="s" s="8">
        <v>10</v>
      </c>
      <c r="H2" t="s" s="8">
        <v>11</v>
      </c>
      <c r="I2" t="s" s="8">
        <v>12</v>
      </c>
      <c r="J2" t="s" s="8">
        <v>13</v>
      </c>
      <c r="K2" t="s" s="8">
        <v>14</v>
      </c>
      <c r="L2" t="s" s="8">
        <v>15</v>
      </c>
      <c r="M2" t="s" s="8">
        <v>16</v>
      </c>
      <c r="N2" t="s" s="8">
        <v>17</v>
      </c>
      <c r="O2" t="s" s="8">
        <v>18</v>
      </c>
      <c r="P2" t="s" s="8">
        <v>19</v>
      </c>
      <c r="Q2" t="s" s="8">
        <v>20</v>
      </c>
      <c r="R2" t="s" s="8">
        <v>21</v>
      </c>
      <c r="S2" t="s" s="8">
        <v>22</v>
      </c>
      <c r="T2" t="s" s="8">
        <v>23</v>
      </c>
      <c r="U2" t="s" s="8">
        <v>24</v>
      </c>
      <c r="V2" t="s" s="8">
        <v>25</v>
      </c>
      <c r="W2" t="s" s="8">
        <v>26</v>
      </c>
      <c r="X2" t="s" s="8">
        <v>27</v>
      </c>
      <c r="Y2" t="s" s="8">
        <v>28</v>
      </c>
      <c r="Z2" t="s" s="8">
        <v>29</v>
      </c>
      <c r="AA2" t="s" s="8">
        <v>30</v>
      </c>
      <c r="AB2" t="s" s="8">
        <v>31</v>
      </c>
      <c r="AC2" t="s" s="8">
        <v>32</v>
      </c>
      <c r="AD2" t="s" s="8">
        <v>33</v>
      </c>
      <c r="AE2" t="s" s="8">
        <v>34</v>
      </c>
      <c r="AF2" t="s" s="8">
        <v>35</v>
      </c>
      <c r="AG2" t="s" s="8">
        <v>36</v>
      </c>
    </row>
    <row r="3" ht="20.55" customHeight="1">
      <c r="A3" t="s" s="9">
        <v>37</v>
      </c>
      <c r="B3" t="s" s="10">
        <v>38</v>
      </c>
      <c r="C3" s="11"/>
      <c r="D3" s="11"/>
      <c r="E3" s="11">
        <v>22</v>
      </c>
      <c r="F3" s="11"/>
      <c r="G3" s="12">
        <v>357.4</v>
      </c>
      <c r="H3" s="12">
        <f>G3/E3</f>
        <v>16.24545454545455</v>
      </c>
      <c r="I3" s="11">
        <v>1</v>
      </c>
      <c r="J3" s="12">
        <v>0.17</v>
      </c>
      <c r="K3" s="11">
        <v>3</v>
      </c>
      <c r="L3" s="12">
        <v>2.79</v>
      </c>
      <c r="M3" s="12">
        <v>0.47</v>
      </c>
      <c r="N3" s="13"/>
      <c r="O3" s="13">
        <v>3</v>
      </c>
      <c r="P3" s="12">
        <v>0.37</v>
      </c>
      <c r="Q3" s="12">
        <v>4.17</v>
      </c>
      <c r="R3" s="13">
        <v>0</v>
      </c>
      <c r="S3" s="13">
        <v>1</v>
      </c>
      <c r="T3" s="11">
        <f>R3+S3</f>
        <v>1</v>
      </c>
      <c r="U3" s="12">
        <v>0</v>
      </c>
      <c r="V3" s="13">
        <v>12</v>
      </c>
      <c r="W3" s="13">
        <v>3</v>
      </c>
      <c r="X3" s="12">
        <v>2.01</v>
      </c>
      <c r="Y3" s="12">
        <v>0.5</v>
      </c>
      <c r="Z3" s="13">
        <v>10</v>
      </c>
      <c r="AA3" s="13">
        <v>25</v>
      </c>
      <c r="AB3" s="12">
        <v>1.68</v>
      </c>
      <c r="AC3" s="12">
        <v>4.2</v>
      </c>
      <c r="AD3" s="11">
        <v>14</v>
      </c>
      <c r="AE3" s="12">
        <v>2.35</v>
      </c>
      <c r="AF3" s="11">
        <v>24</v>
      </c>
      <c r="AG3" s="12">
        <v>4.03</v>
      </c>
    </row>
    <row r="4" ht="20.35" customHeight="1">
      <c r="A4" t="s" s="14">
        <v>39</v>
      </c>
      <c r="B4" t="s" s="15">
        <v>40</v>
      </c>
      <c r="C4" s="16"/>
      <c r="D4" s="16"/>
      <c r="E4" s="16">
        <v>17</v>
      </c>
      <c r="F4" s="16"/>
      <c r="G4" s="17">
        <v>125.68</v>
      </c>
      <c r="H4" s="17">
        <f>G4/E4</f>
        <v>7.392941176470589</v>
      </c>
      <c r="I4" s="16">
        <v>0</v>
      </c>
      <c r="J4" s="17">
        <v>0</v>
      </c>
      <c r="K4" s="16">
        <v>3</v>
      </c>
      <c r="L4" s="17">
        <v>1.04</v>
      </c>
      <c r="M4" s="17">
        <v>0.5</v>
      </c>
      <c r="N4" s="18">
        <v>1</v>
      </c>
      <c r="O4" s="18">
        <v>8</v>
      </c>
      <c r="P4" s="17">
        <v>3.93</v>
      </c>
      <c r="Q4" s="17">
        <v>0</v>
      </c>
      <c r="R4" s="18">
        <v>1</v>
      </c>
      <c r="S4" s="18">
        <v>2</v>
      </c>
      <c r="T4" s="16">
        <f>R4+S4</f>
        <v>3</v>
      </c>
      <c r="U4" s="17">
        <v>33.33</v>
      </c>
      <c r="V4" s="18">
        <v>2</v>
      </c>
      <c r="W4" s="18">
        <v>3</v>
      </c>
      <c r="X4" s="17">
        <v>0.95</v>
      </c>
      <c r="Y4" s="17">
        <v>1.43</v>
      </c>
      <c r="Z4" s="18">
        <v>30</v>
      </c>
      <c r="AA4" s="18">
        <v>16</v>
      </c>
      <c r="AB4" s="17">
        <v>14.32</v>
      </c>
      <c r="AC4" s="17">
        <v>7.64</v>
      </c>
      <c r="AD4" s="16">
        <v>5</v>
      </c>
      <c r="AE4" s="17">
        <v>2.39</v>
      </c>
      <c r="AF4" s="16">
        <v>12</v>
      </c>
      <c r="AG4" s="17">
        <v>5.73</v>
      </c>
    </row>
    <row r="5" ht="20.35" customHeight="1">
      <c r="A5" t="s" s="14">
        <v>41</v>
      </c>
      <c r="B5" t="s" s="15">
        <v>42</v>
      </c>
      <c r="C5" s="16"/>
      <c r="D5" s="16"/>
      <c r="E5" s="16">
        <v>82</v>
      </c>
      <c r="F5" s="16"/>
      <c r="G5" s="17">
        <v>1917.9</v>
      </c>
      <c r="H5" s="17">
        <f>G5/E5</f>
        <v>23.3890243902439</v>
      </c>
      <c r="I5" s="16">
        <v>16</v>
      </c>
      <c r="J5" s="17">
        <v>0.5</v>
      </c>
      <c r="K5" s="16">
        <v>22</v>
      </c>
      <c r="L5" s="17">
        <v>36.12</v>
      </c>
      <c r="M5" s="17">
        <v>1.13</v>
      </c>
      <c r="N5" s="18">
        <v>3</v>
      </c>
      <c r="O5" s="18">
        <v>32</v>
      </c>
      <c r="P5" s="17">
        <v>0.83</v>
      </c>
      <c r="Q5" s="17">
        <v>8.470000000000001</v>
      </c>
      <c r="R5" s="18">
        <v>0</v>
      </c>
      <c r="S5" s="18">
        <v>0</v>
      </c>
      <c r="T5" s="16">
        <f>R5+S5</f>
        <v>0</v>
      </c>
      <c r="U5" s="17">
        <v>0</v>
      </c>
      <c r="V5" s="18">
        <v>99</v>
      </c>
      <c r="W5" s="18">
        <v>40</v>
      </c>
      <c r="X5" s="17">
        <v>3.1</v>
      </c>
      <c r="Y5" s="17">
        <v>1.25</v>
      </c>
      <c r="Z5" s="18">
        <v>69</v>
      </c>
      <c r="AA5" s="18">
        <v>72</v>
      </c>
      <c r="AB5" s="17">
        <v>2.16</v>
      </c>
      <c r="AC5" s="17">
        <v>2.25</v>
      </c>
      <c r="AD5" s="16">
        <v>121</v>
      </c>
      <c r="AE5" s="17">
        <v>3.79</v>
      </c>
      <c r="AF5" s="16">
        <v>189</v>
      </c>
      <c r="AG5" s="17">
        <v>5.91</v>
      </c>
    </row>
    <row r="6" ht="20.35" customHeight="1">
      <c r="A6" t="s" s="14">
        <v>43</v>
      </c>
      <c r="B6" t="s" s="15">
        <v>44</v>
      </c>
      <c r="C6" s="16"/>
      <c r="D6" s="16"/>
      <c r="E6" s="16">
        <v>8</v>
      </c>
      <c r="F6" s="16"/>
      <c r="G6" s="17">
        <v>101.82</v>
      </c>
      <c r="H6" s="17">
        <f>G6/E6</f>
        <v>12.7275</v>
      </c>
      <c r="I6" s="16">
        <v>0</v>
      </c>
      <c r="J6" s="17">
        <v>0</v>
      </c>
      <c r="K6" s="16">
        <v>1</v>
      </c>
      <c r="L6" s="17">
        <v>-0.45</v>
      </c>
      <c r="M6" s="17">
        <v>-0.27</v>
      </c>
      <c r="N6" s="18"/>
      <c r="O6" s="18">
        <v>4</v>
      </c>
      <c r="P6" s="17">
        <v>2.55</v>
      </c>
      <c r="Q6" s="17">
        <v>0</v>
      </c>
      <c r="R6" s="18">
        <v>0</v>
      </c>
      <c r="S6" s="18">
        <v>0</v>
      </c>
      <c r="T6" s="16">
        <f>R6+S6</f>
        <v>0</v>
      </c>
      <c r="U6" s="17">
        <v>0</v>
      </c>
      <c r="V6" s="18">
        <v>2</v>
      </c>
      <c r="W6" s="18">
        <v>1</v>
      </c>
      <c r="X6" s="17">
        <v>1.18</v>
      </c>
      <c r="Y6" s="17">
        <v>0.59</v>
      </c>
      <c r="Z6" s="18">
        <v>1</v>
      </c>
      <c r="AA6" s="18">
        <v>14</v>
      </c>
      <c r="AB6" s="17">
        <v>0.59</v>
      </c>
      <c r="AC6" s="17">
        <v>8.25</v>
      </c>
      <c r="AD6" s="16">
        <v>8</v>
      </c>
      <c r="AE6" s="17">
        <v>4.71</v>
      </c>
      <c r="AF6" s="16">
        <v>2</v>
      </c>
      <c r="AG6" s="17">
        <v>1.18</v>
      </c>
    </row>
    <row r="7" ht="20.35" customHeight="1">
      <c r="A7" t="s" s="14">
        <v>45</v>
      </c>
      <c r="B7" t="s" s="15">
        <v>46</v>
      </c>
      <c r="C7" s="16"/>
      <c r="D7" s="16"/>
      <c r="E7" s="16">
        <v>5</v>
      </c>
      <c r="F7" s="16"/>
      <c r="G7" s="17">
        <v>79.67</v>
      </c>
      <c r="H7" s="17">
        <f>G7/E7</f>
        <v>15.934</v>
      </c>
      <c r="I7" s="16">
        <v>0</v>
      </c>
      <c r="J7" s="17">
        <v>0</v>
      </c>
      <c r="K7" s="16">
        <v>2</v>
      </c>
      <c r="L7" s="17">
        <v>0.65</v>
      </c>
      <c r="M7" s="17">
        <v>0.49</v>
      </c>
      <c r="N7" s="18"/>
      <c r="O7" s="18">
        <v>1</v>
      </c>
      <c r="P7" s="17">
        <v>0.79</v>
      </c>
      <c r="Q7" s="17">
        <v>0</v>
      </c>
      <c r="R7" s="18">
        <v>0</v>
      </c>
      <c r="S7" s="18">
        <v>0</v>
      </c>
      <c r="T7" s="16">
        <f>R7+S7</f>
        <v>0</v>
      </c>
      <c r="U7" s="17">
        <v>0</v>
      </c>
      <c r="V7" s="18">
        <v>4</v>
      </c>
      <c r="W7" s="18">
        <v>2</v>
      </c>
      <c r="X7" s="17">
        <v>3.01</v>
      </c>
      <c r="Y7" s="17">
        <v>1.51</v>
      </c>
      <c r="Z7" s="18">
        <v>2</v>
      </c>
      <c r="AA7" s="18">
        <v>5</v>
      </c>
      <c r="AB7" s="17">
        <v>1.51</v>
      </c>
      <c r="AC7" s="17">
        <v>3.77</v>
      </c>
      <c r="AD7" s="16">
        <v>6</v>
      </c>
      <c r="AE7" s="17">
        <v>4.52</v>
      </c>
      <c r="AF7" s="16">
        <v>4</v>
      </c>
      <c r="AG7" s="17">
        <v>3.01</v>
      </c>
    </row>
    <row r="8" ht="20.35" customHeight="1">
      <c r="A8" t="s" s="14">
        <v>47</v>
      </c>
      <c r="B8" t="s" s="15">
        <v>48</v>
      </c>
      <c r="C8" s="16"/>
      <c r="D8" s="16"/>
      <c r="E8" s="16">
        <v>5</v>
      </c>
      <c r="F8" s="16"/>
      <c r="G8" s="17">
        <v>38.55</v>
      </c>
      <c r="H8" s="17">
        <f>G8/E8</f>
        <v>7.709999999999999</v>
      </c>
      <c r="I8" s="16">
        <v>0</v>
      </c>
      <c r="J8" s="17">
        <v>0</v>
      </c>
      <c r="K8" s="16">
        <v>0</v>
      </c>
      <c r="L8" s="17">
        <v>0.15</v>
      </c>
      <c r="M8" s="17">
        <v>0.23</v>
      </c>
      <c r="N8" s="18"/>
      <c r="O8" s="18">
        <v>0</v>
      </c>
      <c r="P8" s="17">
        <v>0</v>
      </c>
      <c r="Q8" s="17">
        <v>0</v>
      </c>
      <c r="R8" s="18">
        <v>3</v>
      </c>
      <c r="S8" s="18">
        <v>3</v>
      </c>
      <c r="T8" s="16">
        <f>R8+S8</f>
        <v>6</v>
      </c>
      <c r="U8" s="17">
        <v>50</v>
      </c>
      <c r="V8" s="18">
        <v>2</v>
      </c>
      <c r="W8" s="18">
        <v>3</v>
      </c>
      <c r="X8" s="17">
        <v>3.11</v>
      </c>
      <c r="Y8" s="17">
        <v>4.67</v>
      </c>
      <c r="Z8" s="18">
        <v>12</v>
      </c>
      <c r="AA8" s="18">
        <v>3</v>
      </c>
      <c r="AB8" s="17">
        <v>18.68</v>
      </c>
      <c r="AC8" s="17">
        <v>4.67</v>
      </c>
      <c r="AD8" s="16">
        <v>1</v>
      </c>
      <c r="AE8" s="17">
        <v>1.56</v>
      </c>
      <c r="AF8" s="16">
        <v>6</v>
      </c>
      <c r="AG8" s="17">
        <v>9.34</v>
      </c>
    </row>
    <row r="9" ht="20.35" customHeight="1">
      <c r="A9" t="s" s="14">
        <v>49</v>
      </c>
      <c r="B9" t="s" s="15">
        <v>50</v>
      </c>
      <c r="C9" s="16"/>
      <c r="D9" s="16"/>
      <c r="E9" s="16">
        <v>23</v>
      </c>
      <c r="F9" s="16">
        <v>6</v>
      </c>
      <c r="G9" s="17">
        <v>232.73</v>
      </c>
      <c r="H9" s="17">
        <f>G9/E9</f>
        <v>10.11869565217391</v>
      </c>
      <c r="I9" s="16">
        <v>3</v>
      </c>
      <c r="J9" s="17">
        <v>0.77</v>
      </c>
      <c r="K9" s="16">
        <v>1</v>
      </c>
      <c r="L9" s="17">
        <v>6.75</v>
      </c>
      <c r="M9" s="17">
        <v>1.74</v>
      </c>
      <c r="N9" s="18">
        <v>1</v>
      </c>
      <c r="O9" s="18">
        <v>5</v>
      </c>
      <c r="P9" s="17">
        <v>1.06</v>
      </c>
      <c r="Q9" s="17">
        <v>10.34</v>
      </c>
      <c r="R9" s="18">
        <v>5</v>
      </c>
      <c r="S9" s="18">
        <v>3</v>
      </c>
      <c r="T9" s="16">
        <f>R9+S9</f>
        <v>8</v>
      </c>
      <c r="U9" s="17">
        <v>62.5</v>
      </c>
      <c r="V9" s="18">
        <v>4</v>
      </c>
      <c r="W9" s="18">
        <v>4</v>
      </c>
      <c r="X9" s="17">
        <v>1.03</v>
      </c>
      <c r="Y9" s="17">
        <v>1.03</v>
      </c>
      <c r="Z9" s="18">
        <v>37</v>
      </c>
      <c r="AA9" s="18">
        <v>21</v>
      </c>
      <c r="AB9" s="17">
        <v>9.539999999999999</v>
      </c>
      <c r="AC9" s="17">
        <v>5.41</v>
      </c>
      <c r="AD9" s="16">
        <v>8</v>
      </c>
      <c r="AE9" s="17">
        <v>2.06</v>
      </c>
      <c r="AF9" s="16">
        <v>29</v>
      </c>
      <c r="AG9" s="17">
        <v>7.48</v>
      </c>
    </row>
    <row r="10" ht="20.35" customHeight="1">
      <c r="A10" t="s" s="14">
        <v>51</v>
      </c>
      <c r="B10" t="s" s="15">
        <v>52</v>
      </c>
      <c r="C10" s="16"/>
      <c r="D10" s="16"/>
      <c r="E10" s="16">
        <v>5</v>
      </c>
      <c r="F10" s="16"/>
      <c r="G10" s="17">
        <v>63.93</v>
      </c>
      <c r="H10" s="17">
        <f>G10/E10</f>
        <v>12.786</v>
      </c>
      <c r="I10" s="16">
        <v>0</v>
      </c>
      <c r="J10" s="17">
        <v>0</v>
      </c>
      <c r="K10" s="16">
        <v>0</v>
      </c>
      <c r="L10" s="17">
        <v>0.78</v>
      </c>
      <c r="M10" s="17">
        <v>0.73</v>
      </c>
      <c r="N10" s="18"/>
      <c r="O10" s="18">
        <v>0</v>
      </c>
      <c r="P10" s="17">
        <v>0</v>
      </c>
      <c r="Q10" s="17">
        <v>0</v>
      </c>
      <c r="R10" s="18">
        <v>6</v>
      </c>
      <c r="S10" s="18">
        <v>10</v>
      </c>
      <c r="T10" s="16">
        <f>R10+S10</f>
        <v>16</v>
      </c>
      <c r="U10" s="17">
        <v>37.5</v>
      </c>
      <c r="V10" s="18">
        <v>4</v>
      </c>
      <c r="W10" s="18">
        <v>1</v>
      </c>
      <c r="X10" s="17">
        <v>3.75</v>
      </c>
      <c r="Y10" s="17">
        <v>0.9399999999999999</v>
      </c>
      <c r="Z10" s="18">
        <v>2</v>
      </c>
      <c r="AA10" s="18">
        <v>7</v>
      </c>
      <c r="AB10" s="17">
        <v>1.88</v>
      </c>
      <c r="AC10" s="17">
        <v>6.57</v>
      </c>
      <c r="AD10" s="16">
        <v>3</v>
      </c>
      <c r="AE10" s="17">
        <v>2.82</v>
      </c>
      <c r="AF10" s="16">
        <v>9</v>
      </c>
      <c r="AG10" s="17">
        <v>8.449999999999999</v>
      </c>
    </row>
    <row r="11" ht="20.35" customHeight="1">
      <c r="A11" t="s" s="14">
        <v>53</v>
      </c>
      <c r="B11" t="s" s="15">
        <v>54</v>
      </c>
      <c r="C11" s="16"/>
      <c r="D11" s="16"/>
      <c r="E11" s="16">
        <v>81</v>
      </c>
      <c r="F11" s="16"/>
      <c r="G11" s="17">
        <v>1440.32</v>
      </c>
      <c r="H11" s="17">
        <f>G11/E11</f>
        <v>17.78172839506173</v>
      </c>
      <c r="I11" s="16">
        <v>25</v>
      </c>
      <c r="J11" s="17">
        <v>1.04</v>
      </c>
      <c r="K11" s="16">
        <v>25</v>
      </c>
      <c r="L11" s="17">
        <v>47.66</v>
      </c>
      <c r="M11" s="17">
        <v>1.99</v>
      </c>
      <c r="N11" s="18"/>
      <c r="O11" s="18">
        <v>9</v>
      </c>
      <c r="P11" s="17">
        <v>0.35</v>
      </c>
      <c r="Q11" s="17">
        <v>16.45</v>
      </c>
      <c r="R11" s="18">
        <v>508</v>
      </c>
      <c r="S11" s="18">
        <v>547</v>
      </c>
      <c r="T11" s="16">
        <f>R11+S11</f>
        <v>1055</v>
      </c>
      <c r="U11" s="17">
        <v>48.15</v>
      </c>
      <c r="V11" s="18">
        <v>29</v>
      </c>
      <c r="W11" s="18">
        <v>40</v>
      </c>
      <c r="X11" s="17">
        <v>1.21</v>
      </c>
      <c r="Y11" s="17">
        <v>1.67</v>
      </c>
      <c r="Z11" s="18">
        <v>61</v>
      </c>
      <c r="AA11" s="18">
        <v>78</v>
      </c>
      <c r="AB11" s="17">
        <v>2.54</v>
      </c>
      <c r="AC11" s="17">
        <v>3.25</v>
      </c>
      <c r="AD11" s="16">
        <v>61</v>
      </c>
      <c r="AE11" s="17">
        <v>2.54</v>
      </c>
      <c r="AF11" s="16">
        <v>152</v>
      </c>
      <c r="AG11" s="17">
        <v>6.33</v>
      </c>
    </row>
    <row r="12" ht="20.35" customHeight="1">
      <c r="A12" t="s" s="14">
        <v>55</v>
      </c>
      <c r="B12" t="s" s="15">
        <v>56</v>
      </c>
      <c r="C12" s="16"/>
      <c r="D12" s="16"/>
      <c r="E12" s="16">
        <v>63</v>
      </c>
      <c r="F12" s="16">
        <v>8</v>
      </c>
      <c r="G12" s="17">
        <v>1382.05</v>
      </c>
      <c r="H12" s="17">
        <f>G12/E12</f>
        <v>21.93730158730159</v>
      </c>
      <c r="I12" s="16">
        <v>4</v>
      </c>
      <c r="J12" s="17">
        <v>0.17</v>
      </c>
      <c r="K12" s="16">
        <v>8</v>
      </c>
      <c r="L12" s="17">
        <v>20.95</v>
      </c>
      <c r="M12" s="17">
        <v>0.91</v>
      </c>
      <c r="N12" s="18"/>
      <c r="O12" s="18">
        <v>17</v>
      </c>
      <c r="P12" s="17">
        <v>0.82</v>
      </c>
      <c r="Q12" s="17">
        <v>4.35</v>
      </c>
      <c r="R12" s="18">
        <v>0</v>
      </c>
      <c r="S12" s="18">
        <v>0</v>
      </c>
      <c r="T12" s="16">
        <f>R12+S12</f>
        <v>0</v>
      </c>
      <c r="U12" s="17">
        <v>0</v>
      </c>
      <c r="V12" s="18">
        <v>52</v>
      </c>
      <c r="W12" s="18">
        <v>26</v>
      </c>
      <c r="X12" s="17">
        <v>2.26</v>
      </c>
      <c r="Y12" s="17">
        <v>1.13</v>
      </c>
      <c r="Z12" s="18">
        <v>239</v>
      </c>
      <c r="AA12" s="18">
        <v>105</v>
      </c>
      <c r="AB12" s="17">
        <v>10.38</v>
      </c>
      <c r="AC12" s="17">
        <v>4.56</v>
      </c>
      <c r="AD12" s="16">
        <v>139</v>
      </c>
      <c r="AE12" s="17">
        <v>6.03</v>
      </c>
      <c r="AF12" s="16">
        <v>92</v>
      </c>
      <c r="AG12" s="17">
        <v>3.99</v>
      </c>
    </row>
    <row r="13" ht="20.35" customHeight="1">
      <c r="A13" t="s" s="14">
        <v>57</v>
      </c>
      <c r="B13" t="s" s="15">
        <v>58</v>
      </c>
      <c r="C13" s="16"/>
      <c r="D13" s="16"/>
      <c r="E13" s="16">
        <v>45</v>
      </c>
      <c r="F13" s="16">
        <v>36</v>
      </c>
      <c r="G13" s="17">
        <v>670.03</v>
      </c>
      <c r="H13" s="17">
        <f>G13/E13</f>
        <v>14.88955555555555</v>
      </c>
      <c r="I13" s="16">
        <v>8</v>
      </c>
      <c r="J13" s="17">
        <v>0.72</v>
      </c>
      <c r="K13" s="16">
        <v>13</v>
      </c>
      <c r="L13" s="17">
        <v>30.13</v>
      </c>
      <c r="M13" s="17">
        <v>2.7</v>
      </c>
      <c r="N13" s="18"/>
      <c r="O13" s="18">
        <v>4</v>
      </c>
      <c r="P13" s="17">
        <v>0.34</v>
      </c>
      <c r="Q13" s="17">
        <v>11.43</v>
      </c>
      <c r="R13" s="18">
        <v>374</v>
      </c>
      <c r="S13" s="18">
        <v>296</v>
      </c>
      <c r="T13" s="16">
        <f>R13+S13</f>
        <v>670</v>
      </c>
      <c r="U13" s="17">
        <v>55.82</v>
      </c>
      <c r="V13" s="18">
        <v>4</v>
      </c>
      <c r="W13" s="18">
        <v>21</v>
      </c>
      <c r="X13" s="17">
        <v>0.36</v>
      </c>
      <c r="Y13" s="17">
        <v>1.88</v>
      </c>
      <c r="Z13" s="18">
        <v>124</v>
      </c>
      <c r="AA13" s="18">
        <v>60</v>
      </c>
      <c r="AB13" s="17">
        <v>11.1</v>
      </c>
      <c r="AC13" s="17">
        <v>5.37</v>
      </c>
      <c r="AD13" s="16">
        <v>28</v>
      </c>
      <c r="AE13" s="17">
        <v>2.51</v>
      </c>
      <c r="AF13" s="16">
        <v>70</v>
      </c>
      <c r="AG13" s="17">
        <v>6.27</v>
      </c>
    </row>
    <row r="14" ht="20.35" customHeight="1">
      <c r="A14" t="s" s="14">
        <v>59</v>
      </c>
      <c r="B14" t="s" s="15">
        <v>60</v>
      </c>
      <c r="C14" s="16"/>
      <c r="D14" s="16"/>
      <c r="E14" s="16">
        <v>38</v>
      </c>
      <c r="F14" s="16">
        <v>36</v>
      </c>
      <c r="G14" s="17">
        <v>596.7</v>
      </c>
      <c r="H14" s="17">
        <f>G14/E14</f>
        <v>15.70263157894737</v>
      </c>
      <c r="I14" s="16">
        <v>1</v>
      </c>
      <c r="J14" s="17">
        <v>0.1</v>
      </c>
      <c r="K14" s="16">
        <v>2</v>
      </c>
      <c r="L14" s="17">
        <v>6.72</v>
      </c>
      <c r="M14" s="17">
        <v>0.68</v>
      </c>
      <c r="N14" s="18">
        <v>6</v>
      </c>
      <c r="O14" s="18">
        <v>17</v>
      </c>
      <c r="P14" s="17">
        <v>1.54</v>
      </c>
      <c r="Q14" s="17">
        <v>2.56</v>
      </c>
      <c r="R14" s="18">
        <v>0</v>
      </c>
      <c r="S14" s="18">
        <v>0</v>
      </c>
      <c r="T14" s="16">
        <f>R14+S14</f>
        <v>0</v>
      </c>
      <c r="U14" s="17">
        <v>0</v>
      </c>
      <c r="V14" s="18">
        <v>13</v>
      </c>
      <c r="W14" s="18">
        <v>7</v>
      </c>
      <c r="X14" s="17">
        <v>1.31</v>
      </c>
      <c r="Y14" s="17">
        <v>0.7</v>
      </c>
      <c r="Z14" s="18">
        <v>80</v>
      </c>
      <c r="AA14" s="18">
        <v>56</v>
      </c>
      <c r="AB14" s="17">
        <v>8.039999999999999</v>
      </c>
      <c r="AC14" s="17">
        <v>5.63</v>
      </c>
      <c r="AD14" s="16">
        <v>56</v>
      </c>
      <c r="AE14" s="17">
        <v>5.63</v>
      </c>
      <c r="AF14" s="16">
        <v>39</v>
      </c>
      <c r="AG14" s="17">
        <v>3.92</v>
      </c>
    </row>
    <row r="15" ht="20.35" customHeight="1">
      <c r="A15" t="s" s="14">
        <v>61</v>
      </c>
      <c r="B15" t="s" s="15">
        <v>38</v>
      </c>
      <c r="C15" s="16"/>
      <c r="D15" s="16"/>
      <c r="E15" s="16">
        <v>78</v>
      </c>
      <c r="F15" s="16">
        <v>4</v>
      </c>
      <c r="G15" s="17">
        <v>1503.38</v>
      </c>
      <c r="H15" s="17">
        <f>G15/E15</f>
        <v>19.27410256410257</v>
      </c>
      <c r="I15" s="16">
        <v>3</v>
      </c>
      <c r="J15" s="17">
        <v>0.12</v>
      </c>
      <c r="K15" s="16">
        <v>15</v>
      </c>
      <c r="L15" s="17">
        <v>21.4</v>
      </c>
      <c r="M15" s="17">
        <v>0.85</v>
      </c>
      <c r="N15" s="18"/>
      <c r="O15" s="18">
        <v>13</v>
      </c>
      <c r="P15" s="17">
        <v>0.43</v>
      </c>
      <c r="Q15" s="17">
        <v>2.83</v>
      </c>
      <c r="R15" s="18">
        <v>0</v>
      </c>
      <c r="S15" s="18">
        <v>0</v>
      </c>
      <c r="T15" s="16">
        <f>R15+S15</f>
        <v>0</v>
      </c>
      <c r="U15" s="17">
        <v>0</v>
      </c>
      <c r="V15" s="18">
        <v>47</v>
      </c>
      <c r="W15" s="18">
        <v>32</v>
      </c>
      <c r="X15" s="17">
        <v>1.88</v>
      </c>
      <c r="Y15" s="17">
        <v>1.28</v>
      </c>
      <c r="Z15" s="18">
        <v>100</v>
      </c>
      <c r="AA15" s="18">
        <v>123</v>
      </c>
      <c r="AB15" s="17">
        <v>3.99</v>
      </c>
      <c r="AC15" s="17">
        <v>4.91</v>
      </c>
      <c r="AD15" s="16">
        <v>141</v>
      </c>
      <c r="AE15" s="17">
        <v>5.63</v>
      </c>
      <c r="AF15" s="16">
        <v>106</v>
      </c>
      <c r="AG15" s="17">
        <v>4.23</v>
      </c>
    </row>
    <row r="16" ht="20.35" customHeight="1">
      <c r="A16" t="s" s="14">
        <v>62</v>
      </c>
      <c r="B16" t="s" s="15">
        <v>63</v>
      </c>
      <c r="C16" s="16"/>
      <c r="D16" s="16"/>
      <c r="E16" s="16">
        <v>81</v>
      </c>
      <c r="F16" s="16">
        <v>1</v>
      </c>
      <c r="G16" s="17">
        <v>1079.82</v>
      </c>
      <c r="H16" s="17">
        <f>G16/E16</f>
        <v>13.33111111111111</v>
      </c>
      <c r="I16" s="16">
        <v>16</v>
      </c>
      <c r="J16" s="17">
        <v>0.89</v>
      </c>
      <c r="K16" s="16">
        <v>21</v>
      </c>
      <c r="L16" s="17">
        <v>30</v>
      </c>
      <c r="M16" s="17">
        <v>1.67</v>
      </c>
      <c r="N16" s="18">
        <v>1</v>
      </c>
      <c r="O16" s="18">
        <v>24</v>
      </c>
      <c r="P16" s="17">
        <v>1.41</v>
      </c>
      <c r="Q16" s="17">
        <v>13.45</v>
      </c>
      <c r="R16" s="18">
        <v>263</v>
      </c>
      <c r="S16" s="18">
        <v>420</v>
      </c>
      <c r="T16" s="16">
        <f>R16+S16</f>
        <v>683</v>
      </c>
      <c r="U16" s="17">
        <v>38.51</v>
      </c>
      <c r="V16" s="18">
        <v>30</v>
      </c>
      <c r="W16" s="18">
        <v>26</v>
      </c>
      <c r="X16" s="17">
        <v>1.67</v>
      </c>
      <c r="Y16" s="17">
        <v>1.44</v>
      </c>
      <c r="Z16" s="18">
        <v>91</v>
      </c>
      <c r="AA16" s="18">
        <v>68</v>
      </c>
      <c r="AB16" s="17">
        <v>5.06</v>
      </c>
      <c r="AC16" s="17">
        <v>3.78</v>
      </c>
      <c r="AD16" s="16">
        <v>18</v>
      </c>
      <c r="AE16" s="17">
        <v>1</v>
      </c>
      <c r="AF16" s="16">
        <v>119</v>
      </c>
      <c r="AG16" s="17">
        <v>6.61</v>
      </c>
    </row>
    <row r="17" ht="20.35" customHeight="1">
      <c r="A17" t="s" s="14">
        <v>64</v>
      </c>
      <c r="B17" t="s" s="15">
        <v>38</v>
      </c>
      <c r="C17" s="16"/>
      <c r="D17" s="16"/>
      <c r="E17" s="16">
        <v>21</v>
      </c>
      <c r="F17" s="16">
        <v>36</v>
      </c>
      <c r="G17" s="17">
        <v>246.45</v>
      </c>
      <c r="H17" s="17">
        <f>G17/E17</f>
        <v>11.73571428571429</v>
      </c>
      <c r="I17" s="16">
        <v>0</v>
      </c>
      <c r="J17" s="17">
        <v>0</v>
      </c>
      <c r="K17" s="16">
        <v>3</v>
      </c>
      <c r="L17" s="17">
        <v>-1.9</v>
      </c>
      <c r="M17" s="17">
        <v>-0.46</v>
      </c>
      <c r="N17" s="18"/>
      <c r="O17" s="18">
        <v>2</v>
      </c>
      <c r="P17" s="17">
        <v>0.26</v>
      </c>
      <c r="Q17" s="17">
        <v>0</v>
      </c>
      <c r="R17" s="18">
        <v>40</v>
      </c>
      <c r="S17" s="18">
        <v>63</v>
      </c>
      <c r="T17" s="16">
        <f>R17+S17</f>
        <v>103</v>
      </c>
      <c r="U17" s="17">
        <v>38.83</v>
      </c>
      <c r="V17" s="18">
        <v>6</v>
      </c>
      <c r="W17" s="18">
        <v>5</v>
      </c>
      <c r="X17" s="17">
        <v>1.46</v>
      </c>
      <c r="Y17" s="17">
        <v>1.22</v>
      </c>
      <c r="Z17" s="18">
        <v>32</v>
      </c>
      <c r="AA17" s="18">
        <v>18</v>
      </c>
      <c r="AB17" s="17">
        <v>7.79</v>
      </c>
      <c r="AC17" s="17">
        <v>4.38</v>
      </c>
      <c r="AD17" s="16">
        <v>9</v>
      </c>
      <c r="AE17" s="17">
        <v>2.19</v>
      </c>
      <c r="AF17" s="16">
        <v>15</v>
      </c>
      <c r="AG17" s="17">
        <v>3.65</v>
      </c>
    </row>
    <row r="18" ht="20.35" customHeight="1">
      <c r="A18" t="s" s="14">
        <v>65</v>
      </c>
      <c r="B18" t="s" s="15">
        <v>63</v>
      </c>
      <c r="C18" s="16"/>
      <c r="D18" s="16"/>
      <c r="E18" s="16">
        <v>77</v>
      </c>
      <c r="F18" s="16">
        <v>5</v>
      </c>
      <c r="G18" s="17">
        <v>1759.73</v>
      </c>
      <c r="H18" s="17">
        <f>G18/E18</f>
        <v>22.85363636363637</v>
      </c>
      <c r="I18" s="16">
        <v>9</v>
      </c>
      <c r="J18" s="17">
        <v>0.31</v>
      </c>
      <c r="K18" s="16">
        <v>16</v>
      </c>
      <c r="L18" s="17">
        <v>24.21</v>
      </c>
      <c r="M18" s="17">
        <v>0.83</v>
      </c>
      <c r="N18" s="18"/>
      <c r="O18" s="18">
        <v>17</v>
      </c>
      <c r="P18" s="17">
        <v>0.62</v>
      </c>
      <c r="Q18" s="17">
        <v>8.109999999999999</v>
      </c>
      <c r="R18" s="18">
        <v>0</v>
      </c>
      <c r="S18" s="18">
        <v>1</v>
      </c>
      <c r="T18" s="16">
        <f>R18+S18</f>
        <v>1</v>
      </c>
      <c r="U18" s="17">
        <v>0</v>
      </c>
      <c r="V18" s="18">
        <v>81</v>
      </c>
      <c r="W18" s="18">
        <v>11</v>
      </c>
      <c r="X18" s="17">
        <v>2.76</v>
      </c>
      <c r="Y18" s="17">
        <v>0.38</v>
      </c>
      <c r="Z18" s="18">
        <v>100</v>
      </c>
      <c r="AA18" s="18">
        <v>136</v>
      </c>
      <c r="AB18" s="17">
        <v>3.41</v>
      </c>
      <c r="AC18" s="17">
        <v>4.64</v>
      </c>
      <c r="AD18" s="16">
        <v>206</v>
      </c>
      <c r="AE18" s="17">
        <v>7.02</v>
      </c>
      <c r="AF18" s="16">
        <v>111</v>
      </c>
      <c r="AG18" s="17">
        <v>3.78</v>
      </c>
    </row>
    <row r="19" ht="20.35" customHeight="1">
      <c r="A19" t="s" s="14">
        <v>66</v>
      </c>
      <c r="B19" t="s" s="15">
        <v>42</v>
      </c>
      <c r="C19" s="16"/>
      <c r="D19" s="16"/>
      <c r="E19" s="16">
        <v>79</v>
      </c>
      <c r="F19" s="16">
        <v>3</v>
      </c>
      <c r="G19" s="17">
        <v>1743.53</v>
      </c>
      <c r="H19" s="17">
        <f>G19/E19</f>
        <v>22.07</v>
      </c>
      <c r="I19" s="16">
        <v>27</v>
      </c>
      <c r="J19" s="17">
        <v>0.93</v>
      </c>
      <c r="K19" s="16">
        <v>48</v>
      </c>
      <c r="L19" s="17">
        <v>81.64</v>
      </c>
      <c r="M19" s="17">
        <v>2.81</v>
      </c>
      <c r="N19" s="18"/>
      <c r="O19" s="18">
        <v>7</v>
      </c>
      <c r="P19" s="17">
        <v>0.25</v>
      </c>
      <c r="Q19" s="17">
        <v>10.55</v>
      </c>
      <c r="R19" s="18">
        <v>908</v>
      </c>
      <c r="S19" s="18">
        <v>789</v>
      </c>
      <c r="T19" s="16">
        <f>R19+S19</f>
        <v>1697</v>
      </c>
      <c r="U19" s="17">
        <v>53.51</v>
      </c>
      <c r="V19" s="18">
        <v>63</v>
      </c>
      <c r="W19" s="18">
        <v>82</v>
      </c>
      <c r="X19" s="17">
        <v>2.17</v>
      </c>
      <c r="Y19" s="17">
        <v>2.82</v>
      </c>
      <c r="Z19" s="18">
        <v>30</v>
      </c>
      <c r="AA19" s="18">
        <v>107</v>
      </c>
      <c r="AB19" s="17">
        <v>1.03</v>
      </c>
      <c r="AC19" s="17">
        <v>3.68</v>
      </c>
      <c r="AD19" s="16">
        <v>67</v>
      </c>
      <c r="AE19" s="17">
        <v>2.31</v>
      </c>
      <c r="AF19" s="16">
        <v>256</v>
      </c>
      <c r="AG19" s="17">
        <v>8.81</v>
      </c>
    </row>
    <row r="20" ht="20.35" customHeight="1">
      <c r="A20" t="s" s="14">
        <v>67</v>
      </c>
      <c r="B20" t="s" s="15">
        <v>68</v>
      </c>
      <c r="C20" s="16"/>
      <c r="D20" s="16"/>
      <c r="E20" s="16">
        <v>7</v>
      </c>
      <c r="F20" s="16">
        <v>74</v>
      </c>
      <c r="G20" s="17">
        <v>69.45</v>
      </c>
      <c r="H20" s="17">
        <f>G20/E20</f>
        <v>9.921428571428573</v>
      </c>
      <c r="I20" s="16">
        <v>0</v>
      </c>
      <c r="J20" s="17">
        <v>0</v>
      </c>
      <c r="K20" s="16">
        <v>0</v>
      </c>
      <c r="L20" s="17">
        <v>-0.28</v>
      </c>
      <c r="M20" s="17">
        <v>-0.24</v>
      </c>
      <c r="N20" s="18"/>
      <c r="O20" s="18">
        <v>5</v>
      </c>
      <c r="P20" s="17">
        <v>5.02</v>
      </c>
      <c r="Q20" s="17">
        <v>0</v>
      </c>
      <c r="R20" s="18">
        <v>0</v>
      </c>
      <c r="S20" s="18">
        <v>1</v>
      </c>
      <c r="T20" s="16">
        <f>R20+S20</f>
        <v>1</v>
      </c>
      <c r="U20" s="17">
        <v>0</v>
      </c>
      <c r="V20" s="18">
        <v>3</v>
      </c>
      <c r="W20" s="18">
        <v>1</v>
      </c>
      <c r="X20" s="17">
        <v>2.59</v>
      </c>
      <c r="Y20" s="17">
        <v>0.86</v>
      </c>
      <c r="Z20" s="18">
        <v>0</v>
      </c>
      <c r="AA20" s="18">
        <v>10</v>
      </c>
      <c r="AB20" s="17">
        <v>0</v>
      </c>
      <c r="AC20" s="17">
        <v>8.640000000000001</v>
      </c>
      <c r="AD20" s="16">
        <v>2</v>
      </c>
      <c r="AE20" s="17">
        <v>1.73</v>
      </c>
      <c r="AF20" s="16">
        <v>5</v>
      </c>
      <c r="AG20" s="17">
        <v>4.32</v>
      </c>
    </row>
    <row r="21" ht="20.35" customHeight="1">
      <c r="A21" t="s" s="14">
        <v>69</v>
      </c>
      <c r="B21" t="s" s="15">
        <v>52</v>
      </c>
      <c r="C21" s="16"/>
      <c r="D21" s="16"/>
      <c r="E21" s="16">
        <v>43</v>
      </c>
      <c r="F21" s="16"/>
      <c r="G21" s="17">
        <v>646.55</v>
      </c>
      <c r="H21" s="17">
        <f>G21/E21</f>
        <v>15.03604651162791</v>
      </c>
      <c r="I21" s="16">
        <v>1</v>
      </c>
      <c r="J21" s="17">
        <v>0.09</v>
      </c>
      <c r="K21" s="16">
        <v>7</v>
      </c>
      <c r="L21" s="17">
        <v>12.95</v>
      </c>
      <c r="M21" s="17">
        <v>1.2</v>
      </c>
      <c r="N21" s="18"/>
      <c r="O21" s="18">
        <v>16</v>
      </c>
      <c r="P21" s="17">
        <v>1.5</v>
      </c>
      <c r="Q21" s="17">
        <v>1.28</v>
      </c>
      <c r="R21" s="18">
        <v>0</v>
      </c>
      <c r="S21" s="18">
        <v>0</v>
      </c>
      <c r="T21" s="16">
        <f>R21+S21</f>
        <v>0</v>
      </c>
      <c r="U21" s="17">
        <v>0</v>
      </c>
      <c r="V21" s="18">
        <v>20</v>
      </c>
      <c r="W21" s="18">
        <v>9</v>
      </c>
      <c r="X21" s="17">
        <v>1.86</v>
      </c>
      <c r="Y21" s="17">
        <v>0.84</v>
      </c>
      <c r="Z21" s="18">
        <v>124</v>
      </c>
      <c r="AA21" s="18">
        <v>82</v>
      </c>
      <c r="AB21" s="17">
        <v>11.51</v>
      </c>
      <c r="AC21" s="17">
        <v>7.61</v>
      </c>
      <c r="AD21" s="16">
        <v>52</v>
      </c>
      <c r="AE21" s="17">
        <v>4.83</v>
      </c>
      <c r="AF21" s="16">
        <v>78</v>
      </c>
      <c r="AG21" s="17">
        <v>7.24</v>
      </c>
    </row>
    <row r="22" ht="20.35" customHeight="1">
      <c r="A22" t="s" s="14">
        <v>70</v>
      </c>
      <c r="B22" t="s" s="15">
        <v>71</v>
      </c>
      <c r="C22" s="16"/>
      <c r="D22" s="16"/>
      <c r="E22" s="16">
        <v>2</v>
      </c>
      <c r="F22" s="16"/>
      <c r="G22" s="17">
        <v>20.08</v>
      </c>
      <c r="H22" s="17">
        <f>G22/E22</f>
        <v>10.04</v>
      </c>
      <c r="I22" s="16">
        <v>0</v>
      </c>
      <c r="J22" s="17">
        <v>0</v>
      </c>
      <c r="K22" s="16">
        <v>0</v>
      </c>
      <c r="L22" s="17">
        <v>0.52</v>
      </c>
      <c r="M22" s="17">
        <v>1.55</v>
      </c>
      <c r="N22" s="18"/>
      <c r="O22" s="18">
        <v>1</v>
      </c>
      <c r="P22" s="17">
        <v>3.12</v>
      </c>
      <c r="Q22" s="17">
        <v>0</v>
      </c>
      <c r="R22" s="18">
        <v>0</v>
      </c>
      <c r="S22" s="18">
        <v>0</v>
      </c>
      <c r="T22" s="16">
        <f>R22+S22</f>
        <v>0</v>
      </c>
      <c r="U22" s="17">
        <v>0</v>
      </c>
      <c r="V22" s="18">
        <v>2</v>
      </c>
      <c r="W22" s="18">
        <v>2</v>
      </c>
      <c r="X22" s="17">
        <v>5.98</v>
      </c>
      <c r="Y22" s="17">
        <v>5.98</v>
      </c>
      <c r="Z22" s="18">
        <v>0</v>
      </c>
      <c r="AA22" s="18">
        <v>0</v>
      </c>
      <c r="AB22" s="17">
        <v>0</v>
      </c>
      <c r="AC22" s="17">
        <v>0</v>
      </c>
      <c r="AD22" s="16">
        <v>0</v>
      </c>
      <c r="AE22" s="17">
        <v>0</v>
      </c>
      <c r="AF22" s="16">
        <v>1</v>
      </c>
      <c r="AG22" s="17">
        <v>2.99</v>
      </c>
    </row>
    <row r="23" ht="20.35" customHeight="1">
      <c r="A23" t="s" s="14">
        <v>72</v>
      </c>
      <c r="B23" t="s" s="15">
        <v>52</v>
      </c>
      <c r="C23" s="16"/>
      <c r="D23" s="16"/>
      <c r="E23" s="16">
        <v>23</v>
      </c>
      <c r="F23" s="16"/>
      <c r="G23" s="17">
        <v>278.1</v>
      </c>
      <c r="H23" s="17">
        <f>G23/E23</f>
        <v>12.09130434782609</v>
      </c>
      <c r="I23" s="16">
        <v>2</v>
      </c>
      <c r="J23" s="17">
        <v>0.43</v>
      </c>
      <c r="K23" s="16">
        <v>4</v>
      </c>
      <c r="L23" s="17">
        <v>3.4</v>
      </c>
      <c r="M23" s="17">
        <v>0.73</v>
      </c>
      <c r="N23" s="18"/>
      <c r="O23" s="18">
        <v>5</v>
      </c>
      <c r="P23" s="17">
        <v>1</v>
      </c>
      <c r="Q23" s="17">
        <v>12.5</v>
      </c>
      <c r="R23" s="18">
        <v>86</v>
      </c>
      <c r="S23" s="18">
        <v>91</v>
      </c>
      <c r="T23" s="16">
        <f>R23+S23</f>
        <v>177</v>
      </c>
      <c r="U23" s="17">
        <v>48.59</v>
      </c>
      <c r="V23" s="18">
        <v>4</v>
      </c>
      <c r="W23" s="18">
        <v>5</v>
      </c>
      <c r="X23" s="17">
        <v>0.86</v>
      </c>
      <c r="Y23" s="17">
        <v>1.08</v>
      </c>
      <c r="Z23" s="18">
        <v>20</v>
      </c>
      <c r="AA23" s="18">
        <v>13</v>
      </c>
      <c r="AB23" s="17">
        <v>4.31</v>
      </c>
      <c r="AC23" s="17">
        <v>2.8</v>
      </c>
      <c r="AD23" s="16">
        <v>4</v>
      </c>
      <c r="AE23" s="17">
        <v>0.86</v>
      </c>
      <c r="AF23" s="16">
        <v>16</v>
      </c>
      <c r="AG23" s="17">
        <v>3.45</v>
      </c>
    </row>
    <row r="24" ht="20.35" customHeight="1">
      <c r="A24" t="s" s="14">
        <v>73</v>
      </c>
      <c r="B24" t="s" s="15">
        <v>74</v>
      </c>
      <c r="C24" s="16"/>
      <c r="D24" s="16"/>
      <c r="E24" s="16">
        <v>71</v>
      </c>
      <c r="F24" s="16"/>
      <c r="G24" s="17">
        <v>829.55</v>
      </c>
      <c r="H24" s="17">
        <f>G24/E24</f>
        <v>11.68380281690141</v>
      </c>
      <c r="I24" s="16">
        <v>6</v>
      </c>
      <c r="J24" s="17">
        <v>0.43</v>
      </c>
      <c r="K24" s="16">
        <v>8</v>
      </c>
      <c r="L24" s="17">
        <v>10.26</v>
      </c>
      <c r="M24" s="17">
        <v>0.74</v>
      </c>
      <c r="N24" s="18">
        <v>1</v>
      </c>
      <c r="O24" s="18">
        <v>18</v>
      </c>
      <c r="P24" s="17">
        <v>1.27</v>
      </c>
      <c r="Q24" s="17">
        <v>6.67</v>
      </c>
      <c r="R24" s="18">
        <v>8</v>
      </c>
      <c r="S24" s="18">
        <v>22</v>
      </c>
      <c r="T24" s="16">
        <f>R24+S24</f>
        <v>30</v>
      </c>
      <c r="U24" s="17">
        <v>26.67</v>
      </c>
      <c r="V24" s="18">
        <v>14</v>
      </c>
      <c r="W24" s="18">
        <v>7</v>
      </c>
      <c r="X24" s="17">
        <v>1.01</v>
      </c>
      <c r="Y24" s="17">
        <v>0.51</v>
      </c>
      <c r="Z24" s="18">
        <v>64</v>
      </c>
      <c r="AA24" s="18">
        <v>75</v>
      </c>
      <c r="AB24" s="17">
        <v>4.63</v>
      </c>
      <c r="AC24" s="17">
        <v>5.42</v>
      </c>
      <c r="AD24" s="16">
        <v>32</v>
      </c>
      <c r="AE24" s="17">
        <v>2.31</v>
      </c>
      <c r="AF24" s="16">
        <v>90</v>
      </c>
      <c r="AG24" s="17">
        <v>6.51</v>
      </c>
    </row>
    <row r="25" ht="20.35" customHeight="1">
      <c r="A25" t="s" s="14">
        <v>75</v>
      </c>
      <c r="B25" t="s" s="15">
        <v>44</v>
      </c>
      <c r="C25" s="16"/>
      <c r="D25" s="16"/>
      <c r="E25" s="16">
        <v>61</v>
      </c>
      <c r="F25" s="16"/>
      <c r="G25" s="17">
        <v>717.7</v>
      </c>
      <c r="H25" s="17">
        <f>G25/E25</f>
        <v>11.7655737704918</v>
      </c>
      <c r="I25" s="16">
        <v>9</v>
      </c>
      <c r="J25" s="17">
        <v>0.75</v>
      </c>
      <c r="K25" s="16">
        <v>9</v>
      </c>
      <c r="L25" s="17">
        <v>10.88</v>
      </c>
      <c r="M25" s="17">
        <v>0.91</v>
      </c>
      <c r="N25" s="18">
        <v>2</v>
      </c>
      <c r="O25" s="18">
        <v>10</v>
      </c>
      <c r="P25" s="17">
        <v>0.74</v>
      </c>
      <c r="Q25" s="17">
        <v>15.25</v>
      </c>
      <c r="R25" s="18">
        <v>11</v>
      </c>
      <c r="S25" s="18">
        <v>30</v>
      </c>
      <c r="T25" s="16">
        <f>R25+S25</f>
        <v>41</v>
      </c>
      <c r="U25" s="17">
        <v>26.83</v>
      </c>
      <c r="V25" s="18">
        <v>16</v>
      </c>
      <c r="W25" s="18">
        <v>29</v>
      </c>
      <c r="X25" s="17">
        <v>1.34</v>
      </c>
      <c r="Y25" s="17">
        <v>2.42</v>
      </c>
      <c r="Z25" s="18">
        <v>57</v>
      </c>
      <c r="AA25" s="18">
        <v>75</v>
      </c>
      <c r="AB25" s="17">
        <v>4.77</v>
      </c>
      <c r="AC25" s="17">
        <v>6.27</v>
      </c>
      <c r="AD25" s="16">
        <v>29</v>
      </c>
      <c r="AE25" s="17">
        <v>2.42</v>
      </c>
      <c r="AF25" s="16">
        <v>59</v>
      </c>
      <c r="AG25" s="17">
        <v>4.93</v>
      </c>
    </row>
    <row r="26" ht="20.35" customHeight="1">
      <c r="A26" t="s" s="14">
        <v>76</v>
      </c>
      <c r="B26" t="s" s="15">
        <v>77</v>
      </c>
      <c r="C26" s="16"/>
      <c r="D26" s="16"/>
      <c r="E26" s="16">
        <v>82</v>
      </c>
      <c r="F26" s="16"/>
      <c r="G26" s="17">
        <v>1213.77</v>
      </c>
      <c r="H26" s="17">
        <f>G26/E26</f>
        <v>14.80207317073171</v>
      </c>
      <c r="I26" s="16">
        <v>28</v>
      </c>
      <c r="J26" s="17">
        <v>1.38</v>
      </c>
      <c r="K26" s="16">
        <v>22</v>
      </c>
      <c r="L26" s="17">
        <v>60.69</v>
      </c>
      <c r="M26" s="17">
        <v>3</v>
      </c>
      <c r="N26" s="18"/>
      <c r="O26" s="18">
        <v>3</v>
      </c>
      <c r="P26" s="17">
        <v>0.18</v>
      </c>
      <c r="Q26" s="17">
        <v>15.47</v>
      </c>
      <c r="R26" s="18">
        <v>25</v>
      </c>
      <c r="S26" s="18">
        <v>34</v>
      </c>
      <c r="T26" s="16">
        <f>R26+S26</f>
        <v>59</v>
      </c>
      <c r="U26" s="17">
        <v>42.37</v>
      </c>
      <c r="V26" s="18">
        <v>24</v>
      </c>
      <c r="W26" s="18">
        <v>32</v>
      </c>
      <c r="X26" s="17">
        <v>1.19</v>
      </c>
      <c r="Y26" s="17">
        <v>1.58</v>
      </c>
      <c r="Z26" s="18">
        <v>40</v>
      </c>
      <c r="AA26" s="18">
        <v>102</v>
      </c>
      <c r="AB26" s="17">
        <v>1.98</v>
      </c>
      <c r="AC26" s="17">
        <v>5.04</v>
      </c>
      <c r="AD26" s="16">
        <v>25</v>
      </c>
      <c r="AE26" s="17">
        <v>1.24</v>
      </c>
      <c r="AF26" s="16">
        <v>181</v>
      </c>
      <c r="AG26" s="17">
        <v>8.949999999999999</v>
      </c>
    </row>
    <row r="27" ht="20.35" customHeight="1">
      <c r="A27" t="s" s="14">
        <v>78</v>
      </c>
      <c r="B27" t="s" s="15">
        <v>52</v>
      </c>
      <c r="C27" s="16"/>
      <c r="D27" s="16"/>
      <c r="E27" s="16">
        <v>70</v>
      </c>
      <c r="F27" s="16">
        <v>12</v>
      </c>
      <c r="G27" s="17">
        <v>1699.42</v>
      </c>
      <c r="H27" s="17">
        <f>G27/E27</f>
        <v>24.27742857142857</v>
      </c>
      <c r="I27" s="16">
        <v>6</v>
      </c>
      <c r="J27" s="17">
        <v>0.21</v>
      </c>
      <c r="K27" s="16">
        <v>28</v>
      </c>
      <c r="L27" s="17">
        <v>31</v>
      </c>
      <c r="M27" s="17">
        <v>1.09</v>
      </c>
      <c r="N27" s="18"/>
      <c r="O27" s="18">
        <v>34</v>
      </c>
      <c r="P27" s="17">
        <v>1.11</v>
      </c>
      <c r="Q27" s="17">
        <v>3.49</v>
      </c>
      <c r="R27" s="18">
        <v>1</v>
      </c>
      <c r="S27" s="18">
        <v>1</v>
      </c>
      <c r="T27" s="16">
        <f>R27+S27</f>
        <v>2</v>
      </c>
      <c r="U27" s="17">
        <v>50</v>
      </c>
      <c r="V27" s="18">
        <v>56</v>
      </c>
      <c r="W27" s="18">
        <v>31</v>
      </c>
      <c r="X27" s="17">
        <v>1.98</v>
      </c>
      <c r="Y27" s="17">
        <v>1.09</v>
      </c>
      <c r="Z27" s="18">
        <v>157</v>
      </c>
      <c r="AA27" s="18">
        <v>146</v>
      </c>
      <c r="AB27" s="17">
        <v>5.54</v>
      </c>
      <c r="AC27" s="17">
        <v>5.15</v>
      </c>
      <c r="AD27" s="16">
        <v>203</v>
      </c>
      <c r="AE27" s="17">
        <v>7.17</v>
      </c>
      <c r="AF27" s="16">
        <v>172</v>
      </c>
      <c r="AG27" s="17">
        <v>6.07</v>
      </c>
    </row>
    <row r="28" ht="20.35" customHeight="1">
      <c r="A28" t="s" s="14">
        <v>79</v>
      </c>
      <c r="B28" t="s" s="15">
        <v>74</v>
      </c>
      <c r="C28" s="16"/>
      <c r="D28" s="16"/>
      <c r="E28" s="16">
        <v>1</v>
      </c>
      <c r="F28" s="16"/>
      <c r="G28" s="17">
        <v>4.9</v>
      </c>
      <c r="H28" s="17">
        <f>G28/E28</f>
        <v>4.9</v>
      </c>
      <c r="I28" s="16">
        <v>0</v>
      </c>
      <c r="J28" s="17">
        <v>0</v>
      </c>
      <c r="K28" s="16">
        <v>0</v>
      </c>
      <c r="L28" s="17">
        <v>-0.15</v>
      </c>
      <c r="M28" s="17">
        <v>-1.84</v>
      </c>
      <c r="N28" s="18"/>
      <c r="O28" s="18">
        <v>0</v>
      </c>
      <c r="P28" s="17">
        <v>0</v>
      </c>
      <c r="Q28" t="s" s="19">
        <v>80</v>
      </c>
      <c r="R28" s="18">
        <v>0</v>
      </c>
      <c r="S28" s="18">
        <v>0</v>
      </c>
      <c r="T28" s="16">
        <f>R28+S28</f>
        <v>0</v>
      </c>
      <c r="U28" s="17">
        <v>0</v>
      </c>
      <c r="V28" s="18">
        <v>1</v>
      </c>
      <c r="W28" s="18">
        <v>0</v>
      </c>
      <c r="X28" s="17">
        <v>12.24</v>
      </c>
      <c r="Y28" s="17">
        <v>0</v>
      </c>
      <c r="Z28" s="18">
        <v>1</v>
      </c>
      <c r="AA28" s="18">
        <v>0</v>
      </c>
      <c r="AB28" s="17">
        <v>12.24</v>
      </c>
      <c r="AC28" s="17">
        <v>0</v>
      </c>
      <c r="AD28" s="16">
        <v>1</v>
      </c>
      <c r="AE28" s="17">
        <v>12.24</v>
      </c>
      <c r="AF28" s="16">
        <v>0</v>
      </c>
      <c r="AG28" s="17">
        <v>0</v>
      </c>
    </row>
    <row r="29" ht="20.35" customHeight="1">
      <c r="A29" t="s" s="14">
        <v>81</v>
      </c>
      <c r="B29" t="s" s="15">
        <v>68</v>
      </c>
      <c r="C29" s="16"/>
      <c r="D29" s="16"/>
      <c r="E29" s="16">
        <v>82</v>
      </c>
      <c r="F29" s="16"/>
      <c r="G29" s="17">
        <v>1331.13</v>
      </c>
      <c r="H29" s="17">
        <f>G29/E29</f>
        <v>16.23329268292683</v>
      </c>
      <c r="I29" s="16">
        <v>19</v>
      </c>
      <c r="J29" s="17">
        <v>0.86</v>
      </c>
      <c r="K29" s="16">
        <v>31</v>
      </c>
      <c r="L29" s="17">
        <v>47.27</v>
      </c>
      <c r="M29" s="17">
        <v>2.13</v>
      </c>
      <c r="N29" s="18"/>
      <c r="O29" s="18">
        <v>10</v>
      </c>
      <c r="P29" s="17">
        <v>0.41</v>
      </c>
      <c r="Q29" s="17">
        <v>8.92</v>
      </c>
      <c r="R29" s="18">
        <v>49</v>
      </c>
      <c r="S29" s="18">
        <v>60</v>
      </c>
      <c r="T29" s="16">
        <f>R29+S29</f>
        <v>109</v>
      </c>
      <c r="U29" s="17">
        <v>44.95</v>
      </c>
      <c r="V29" s="18">
        <v>56</v>
      </c>
      <c r="W29" s="18">
        <v>29</v>
      </c>
      <c r="X29" s="17">
        <v>2.52</v>
      </c>
      <c r="Y29" s="17">
        <v>1.31</v>
      </c>
      <c r="Z29" s="18">
        <v>33</v>
      </c>
      <c r="AA29" s="18">
        <v>93</v>
      </c>
      <c r="AB29" s="17">
        <v>1.49</v>
      </c>
      <c r="AC29" s="17">
        <v>4.19</v>
      </c>
      <c r="AD29" s="16">
        <v>37</v>
      </c>
      <c r="AE29" s="17">
        <v>1.67</v>
      </c>
      <c r="AF29" s="16">
        <v>213</v>
      </c>
      <c r="AG29" s="17">
        <v>9.6</v>
      </c>
    </row>
    <row r="30" ht="20.35" customHeight="1">
      <c r="A30" t="s" s="14">
        <v>82</v>
      </c>
      <c r="B30" t="s" s="15">
        <v>46</v>
      </c>
      <c r="C30" s="16"/>
      <c r="D30" s="16"/>
      <c r="E30" s="16">
        <v>78</v>
      </c>
      <c r="F30" s="16">
        <v>1</v>
      </c>
      <c r="G30" s="17">
        <v>1813.85</v>
      </c>
      <c r="H30" s="17">
        <f>G30/E30</f>
        <v>23.25448717948718</v>
      </c>
      <c r="I30" s="16">
        <v>12</v>
      </c>
      <c r="J30" s="17">
        <v>0.4</v>
      </c>
      <c r="K30" s="16">
        <v>23</v>
      </c>
      <c r="L30" s="17">
        <v>24.23</v>
      </c>
      <c r="M30" s="17">
        <v>0.8</v>
      </c>
      <c r="N30" s="18"/>
      <c r="O30" s="18">
        <v>13</v>
      </c>
      <c r="P30" s="17">
        <v>0.38</v>
      </c>
      <c r="Q30" s="17">
        <v>10.08</v>
      </c>
      <c r="R30" s="18">
        <v>0</v>
      </c>
      <c r="S30" s="18">
        <v>0</v>
      </c>
      <c r="T30" s="16">
        <f>R30+S30</f>
        <v>0</v>
      </c>
      <c r="U30" s="17">
        <v>0</v>
      </c>
      <c r="V30" s="18">
        <v>66</v>
      </c>
      <c r="W30" s="18">
        <v>16</v>
      </c>
      <c r="X30" s="17">
        <v>2.18</v>
      </c>
      <c r="Y30" s="17">
        <v>0.53</v>
      </c>
      <c r="Z30" s="18">
        <v>114</v>
      </c>
      <c r="AA30" s="18">
        <v>114</v>
      </c>
      <c r="AB30" s="17">
        <v>3.77</v>
      </c>
      <c r="AC30" s="17">
        <v>3.77</v>
      </c>
      <c r="AD30" s="16">
        <v>153</v>
      </c>
      <c r="AE30" s="17">
        <v>5.06</v>
      </c>
      <c r="AF30" s="16">
        <v>119</v>
      </c>
      <c r="AG30" s="17">
        <v>3.94</v>
      </c>
    </row>
    <row r="31" ht="20.35" customHeight="1">
      <c r="A31" t="s" s="14">
        <v>83</v>
      </c>
      <c r="B31" t="s" s="15">
        <v>63</v>
      </c>
      <c r="C31" s="16"/>
      <c r="D31" s="16"/>
      <c r="E31" s="16">
        <v>75</v>
      </c>
      <c r="F31" s="16">
        <v>4</v>
      </c>
      <c r="G31" s="17">
        <v>1132.77</v>
      </c>
      <c r="H31" s="17">
        <f>G31/E31</f>
        <v>15.1036</v>
      </c>
      <c r="I31" s="16">
        <v>9</v>
      </c>
      <c r="J31" s="17">
        <v>0.48</v>
      </c>
      <c r="K31" s="16">
        <v>16</v>
      </c>
      <c r="L31" s="17">
        <v>35.51</v>
      </c>
      <c r="M31" s="17">
        <v>1.88</v>
      </c>
      <c r="N31" s="18"/>
      <c r="O31" s="18">
        <v>7</v>
      </c>
      <c r="P31" s="17">
        <v>0.35</v>
      </c>
      <c r="Q31" s="17">
        <v>6.98</v>
      </c>
      <c r="R31" s="18">
        <v>14</v>
      </c>
      <c r="S31" s="18">
        <v>16</v>
      </c>
      <c r="T31" s="16">
        <f>R31+S31</f>
        <v>30</v>
      </c>
      <c r="U31" s="17">
        <v>46.67</v>
      </c>
      <c r="V31" s="18">
        <v>23</v>
      </c>
      <c r="W31" s="18">
        <v>24</v>
      </c>
      <c r="X31" s="17">
        <v>1.22</v>
      </c>
      <c r="Y31" s="17">
        <v>1.27</v>
      </c>
      <c r="Z31" s="18">
        <v>53</v>
      </c>
      <c r="AA31" s="18">
        <v>88</v>
      </c>
      <c r="AB31" s="17">
        <v>2.81</v>
      </c>
      <c r="AC31" s="17">
        <v>4.66</v>
      </c>
      <c r="AD31" s="16">
        <v>33</v>
      </c>
      <c r="AE31" s="17">
        <v>1.75</v>
      </c>
      <c r="AF31" s="16">
        <v>129</v>
      </c>
      <c r="AG31" s="17">
        <v>6.83</v>
      </c>
    </row>
    <row r="32" ht="20.35" customHeight="1">
      <c r="A32" t="s" s="14">
        <v>84</v>
      </c>
      <c r="B32" t="s" s="15">
        <v>40</v>
      </c>
      <c r="C32" s="16"/>
      <c r="D32" s="16"/>
      <c r="E32" s="16">
        <v>79</v>
      </c>
      <c r="F32" s="16">
        <v>3</v>
      </c>
      <c r="G32" s="17">
        <v>1061.9</v>
      </c>
      <c r="H32" s="17">
        <f>G32/E32</f>
        <v>13.44177215189874</v>
      </c>
      <c r="I32" s="16">
        <v>19</v>
      </c>
      <c r="J32" s="17">
        <v>1.07</v>
      </c>
      <c r="K32" s="16">
        <v>24</v>
      </c>
      <c r="L32" s="17">
        <v>32.52</v>
      </c>
      <c r="M32" s="17">
        <v>1.84</v>
      </c>
      <c r="N32" s="18"/>
      <c r="O32" s="18">
        <v>13</v>
      </c>
      <c r="P32" s="17">
        <v>0.87</v>
      </c>
      <c r="Q32" s="17">
        <v>23.17</v>
      </c>
      <c r="R32" s="18">
        <v>207</v>
      </c>
      <c r="S32" s="18">
        <v>285</v>
      </c>
      <c r="T32" s="16">
        <f>R32+S32</f>
        <v>492</v>
      </c>
      <c r="U32" s="17">
        <v>42.07</v>
      </c>
      <c r="V32" s="18">
        <v>24</v>
      </c>
      <c r="W32" s="18">
        <v>30</v>
      </c>
      <c r="X32" s="17">
        <v>1.36</v>
      </c>
      <c r="Y32" s="17">
        <v>1.7</v>
      </c>
      <c r="Z32" s="18">
        <v>42</v>
      </c>
      <c r="AA32" s="18">
        <v>106</v>
      </c>
      <c r="AB32" s="17">
        <v>2.37</v>
      </c>
      <c r="AC32" s="17">
        <v>5.99</v>
      </c>
      <c r="AD32" s="16">
        <v>35</v>
      </c>
      <c r="AE32" s="17">
        <v>1.98</v>
      </c>
      <c r="AF32" s="16">
        <v>82</v>
      </c>
      <c r="AG32" s="17">
        <v>4.63</v>
      </c>
    </row>
    <row r="33" ht="20.35" customHeight="1">
      <c r="A33" t="s" s="14">
        <v>85</v>
      </c>
      <c r="B33" t="s" s="15">
        <v>50</v>
      </c>
      <c r="C33" s="16"/>
      <c r="D33" s="16"/>
      <c r="E33" s="16">
        <v>82</v>
      </c>
      <c r="F33" s="16"/>
      <c r="G33" s="17">
        <v>1352.83</v>
      </c>
      <c r="H33" s="17">
        <f>G33/E33</f>
        <v>16.49792682926829</v>
      </c>
      <c r="I33" s="16">
        <v>15</v>
      </c>
      <c r="J33" s="17">
        <v>0.67</v>
      </c>
      <c r="K33" s="16">
        <v>31</v>
      </c>
      <c r="L33" s="17">
        <v>53.99</v>
      </c>
      <c r="M33" s="17">
        <v>2.39</v>
      </c>
      <c r="N33" s="18">
        <v>1</v>
      </c>
      <c r="O33" s="18">
        <v>19</v>
      </c>
      <c r="P33" s="17">
        <v>0.83</v>
      </c>
      <c r="Q33" s="17">
        <v>9.619999999999999</v>
      </c>
      <c r="R33" s="18">
        <v>22</v>
      </c>
      <c r="S33" s="18">
        <v>33</v>
      </c>
      <c r="T33" s="16">
        <f>R33+S33</f>
        <v>55</v>
      </c>
      <c r="U33" s="17">
        <v>40</v>
      </c>
      <c r="V33" s="18">
        <v>32</v>
      </c>
      <c r="W33" s="18">
        <v>32</v>
      </c>
      <c r="X33" s="17">
        <v>1.42</v>
      </c>
      <c r="Y33" s="17">
        <v>1.42</v>
      </c>
      <c r="Z33" s="18">
        <v>82</v>
      </c>
      <c r="AA33" s="18">
        <v>77</v>
      </c>
      <c r="AB33" s="17">
        <v>3.64</v>
      </c>
      <c r="AC33" s="17">
        <v>3.42</v>
      </c>
      <c r="AD33" s="16">
        <v>25</v>
      </c>
      <c r="AE33" s="17">
        <v>1.11</v>
      </c>
      <c r="AF33" s="16">
        <v>156</v>
      </c>
      <c r="AG33" s="17">
        <v>6.92</v>
      </c>
    </row>
    <row r="34" ht="20.35" customHeight="1">
      <c r="A34" t="s" s="14">
        <v>86</v>
      </c>
      <c r="B34" t="s" s="15">
        <v>87</v>
      </c>
      <c r="C34" s="16"/>
      <c r="D34" s="16"/>
      <c r="E34" s="16">
        <v>3</v>
      </c>
      <c r="F34" s="16"/>
      <c r="G34" s="17">
        <v>38.58</v>
      </c>
      <c r="H34" s="17">
        <f>G34/E34</f>
        <v>12.86</v>
      </c>
      <c r="I34" s="16">
        <v>1</v>
      </c>
      <c r="J34" s="17">
        <v>1.56</v>
      </c>
      <c r="K34" s="16">
        <v>0</v>
      </c>
      <c r="L34" s="17">
        <v>0.8</v>
      </c>
      <c r="M34" s="17">
        <v>1.24</v>
      </c>
      <c r="N34" s="18"/>
      <c r="O34" s="18">
        <v>0</v>
      </c>
      <c r="P34" s="17">
        <v>0</v>
      </c>
      <c r="Q34" s="17">
        <v>50</v>
      </c>
      <c r="R34" s="18">
        <v>0</v>
      </c>
      <c r="S34" s="18">
        <v>0</v>
      </c>
      <c r="T34" s="16">
        <f>R34+S34</f>
        <v>0</v>
      </c>
      <c r="U34" s="17">
        <v>0</v>
      </c>
      <c r="V34" s="18">
        <v>2</v>
      </c>
      <c r="W34" s="18">
        <v>0</v>
      </c>
      <c r="X34" s="17">
        <v>3.11</v>
      </c>
      <c r="Y34" s="17">
        <v>0</v>
      </c>
      <c r="Z34" s="18">
        <v>0</v>
      </c>
      <c r="AA34" s="18">
        <v>3</v>
      </c>
      <c r="AB34" s="17">
        <v>0</v>
      </c>
      <c r="AC34" s="17">
        <v>4.67</v>
      </c>
      <c r="AD34" s="16">
        <v>0</v>
      </c>
      <c r="AE34" s="17">
        <v>0</v>
      </c>
      <c r="AF34" s="16">
        <v>2</v>
      </c>
      <c r="AG34" s="17">
        <v>3.11</v>
      </c>
    </row>
    <row r="35" ht="20.35" customHeight="1">
      <c r="A35" t="s" s="14">
        <v>88</v>
      </c>
      <c r="B35" t="s" s="15">
        <v>44</v>
      </c>
      <c r="C35" s="16"/>
      <c r="D35" s="16"/>
      <c r="E35" s="16">
        <v>82</v>
      </c>
      <c r="F35" s="16"/>
      <c r="G35" s="17">
        <v>1651.73</v>
      </c>
      <c r="H35" s="17">
        <f>G35/E35</f>
        <v>20.14304878048781</v>
      </c>
      <c r="I35" s="16">
        <v>49</v>
      </c>
      <c r="J35" s="17">
        <v>1.78</v>
      </c>
      <c r="K35" s="16">
        <v>38</v>
      </c>
      <c r="L35" s="17">
        <v>91.61</v>
      </c>
      <c r="M35" s="17">
        <v>3.33</v>
      </c>
      <c r="N35" s="18"/>
      <c r="O35" s="18">
        <v>17</v>
      </c>
      <c r="P35" s="17">
        <v>0.44</v>
      </c>
      <c r="Q35" s="17">
        <v>13.8</v>
      </c>
      <c r="R35" s="18">
        <v>3</v>
      </c>
      <c r="S35" s="18">
        <v>5</v>
      </c>
      <c r="T35" s="16">
        <f>R35+S35</f>
        <v>8</v>
      </c>
      <c r="U35" s="17">
        <v>37.5</v>
      </c>
      <c r="V35" s="18">
        <v>71</v>
      </c>
      <c r="W35" s="18">
        <v>25</v>
      </c>
      <c r="X35" s="17">
        <v>2.58</v>
      </c>
      <c r="Y35" s="17">
        <v>0.91</v>
      </c>
      <c r="Z35" s="18">
        <v>139</v>
      </c>
      <c r="AA35" s="18">
        <v>47</v>
      </c>
      <c r="AB35" s="17">
        <v>5.05</v>
      </c>
      <c r="AC35" s="17">
        <v>1.71</v>
      </c>
      <c r="AD35" s="16">
        <v>21</v>
      </c>
      <c r="AE35" s="17">
        <v>0.76</v>
      </c>
      <c r="AF35" s="16">
        <v>355</v>
      </c>
      <c r="AG35" s="17">
        <v>12.9</v>
      </c>
    </row>
    <row r="36" ht="20.35" customHeight="1">
      <c r="A36" t="s" s="14">
        <v>89</v>
      </c>
      <c r="B36" t="s" s="15">
        <v>42</v>
      </c>
      <c r="C36" s="16"/>
      <c r="D36" s="16"/>
      <c r="E36" s="16">
        <v>67</v>
      </c>
      <c r="F36" s="16">
        <v>3</v>
      </c>
      <c r="G36" s="17">
        <v>982</v>
      </c>
      <c r="H36" s="17">
        <f>G36/E36</f>
        <v>14.65671641791045</v>
      </c>
      <c r="I36" s="16">
        <v>2</v>
      </c>
      <c r="J36" s="17">
        <v>0.12</v>
      </c>
      <c r="K36" s="16">
        <v>10</v>
      </c>
      <c r="L36" s="17">
        <v>16.2</v>
      </c>
      <c r="M36" s="17">
        <v>0.99</v>
      </c>
      <c r="N36" s="18">
        <v>6</v>
      </c>
      <c r="O36" s="18">
        <v>28</v>
      </c>
      <c r="P36" s="17">
        <v>1.41</v>
      </c>
      <c r="Q36" s="17">
        <v>3.33</v>
      </c>
      <c r="R36" s="18">
        <v>0</v>
      </c>
      <c r="S36" s="18">
        <v>0</v>
      </c>
      <c r="T36" s="16">
        <f>R36+S36</f>
        <v>0</v>
      </c>
      <c r="U36" s="17">
        <v>0</v>
      </c>
      <c r="V36" s="18">
        <v>33</v>
      </c>
      <c r="W36" s="18">
        <v>17</v>
      </c>
      <c r="X36" s="17">
        <v>2.02</v>
      </c>
      <c r="Y36" s="17">
        <v>1.04</v>
      </c>
      <c r="Z36" s="18">
        <v>142</v>
      </c>
      <c r="AA36" s="18">
        <v>102</v>
      </c>
      <c r="AB36" s="17">
        <v>8.68</v>
      </c>
      <c r="AC36" s="17">
        <v>6.23</v>
      </c>
      <c r="AD36" s="16">
        <v>74</v>
      </c>
      <c r="AE36" s="17">
        <v>4.52</v>
      </c>
      <c r="AF36" s="16">
        <v>60</v>
      </c>
      <c r="AG36" s="17">
        <v>3.67</v>
      </c>
    </row>
    <row r="37" ht="20.35" customHeight="1">
      <c r="A37" t="s" s="14">
        <v>90</v>
      </c>
      <c r="B37" t="s" s="15">
        <v>91</v>
      </c>
      <c r="C37" s="16"/>
      <c r="D37" s="16"/>
      <c r="E37" s="16">
        <v>78</v>
      </c>
      <c r="F37" s="16">
        <v>4</v>
      </c>
      <c r="G37" s="17">
        <v>2007.45</v>
      </c>
      <c r="H37" s="17">
        <f>G37/E37</f>
        <v>25.73653846153846</v>
      </c>
      <c r="I37" s="16">
        <v>15</v>
      </c>
      <c r="J37" s="17">
        <v>0.45</v>
      </c>
      <c r="K37" s="16">
        <v>38</v>
      </c>
      <c r="L37" s="17">
        <v>66.8</v>
      </c>
      <c r="M37" s="17">
        <v>2</v>
      </c>
      <c r="N37" s="18"/>
      <c r="O37" s="18">
        <v>11</v>
      </c>
      <c r="P37" s="17">
        <v>0.32</v>
      </c>
      <c r="Q37" s="17">
        <v>6.94</v>
      </c>
      <c r="R37" s="18">
        <v>0</v>
      </c>
      <c r="S37" s="18">
        <v>0</v>
      </c>
      <c r="T37" s="16">
        <f>R37+S37</f>
        <v>0</v>
      </c>
      <c r="U37" s="17">
        <v>0</v>
      </c>
      <c r="V37" s="18">
        <v>41</v>
      </c>
      <c r="W37" s="18">
        <v>54</v>
      </c>
      <c r="X37" s="17">
        <v>1.23</v>
      </c>
      <c r="Y37" s="17">
        <v>1.61</v>
      </c>
      <c r="Z37" s="18">
        <v>48</v>
      </c>
      <c r="AA37" s="18">
        <v>138</v>
      </c>
      <c r="AB37" s="17">
        <v>1.43</v>
      </c>
      <c r="AC37" s="17">
        <v>4.12</v>
      </c>
      <c r="AD37" s="16">
        <v>164</v>
      </c>
      <c r="AE37" s="17">
        <v>4.9</v>
      </c>
      <c r="AF37" s="16">
        <v>216</v>
      </c>
      <c r="AG37" s="17">
        <v>6.46</v>
      </c>
    </row>
    <row r="38" ht="20.35" customHeight="1">
      <c r="A38" t="s" s="14">
        <v>92</v>
      </c>
      <c r="B38" t="s" s="15">
        <v>93</v>
      </c>
      <c r="C38" s="16"/>
      <c r="D38" s="16"/>
      <c r="E38" s="16">
        <v>82</v>
      </c>
      <c r="F38" s="16"/>
      <c r="G38" s="17">
        <v>1650.45</v>
      </c>
      <c r="H38" s="17">
        <f>G38/E38</f>
        <v>20.12743902439025</v>
      </c>
      <c r="I38" s="16">
        <v>27</v>
      </c>
      <c r="J38" s="17">
        <v>0.98</v>
      </c>
      <c r="K38" s="16">
        <v>44</v>
      </c>
      <c r="L38" s="17">
        <v>73.3</v>
      </c>
      <c r="M38" s="17">
        <v>2.66</v>
      </c>
      <c r="N38" s="18"/>
      <c r="O38" s="18">
        <v>36</v>
      </c>
      <c r="P38" s="17">
        <v>1.12</v>
      </c>
      <c r="Q38" s="17">
        <v>12.44</v>
      </c>
      <c r="R38" s="18">
        <v>6</v>
      </c>
      <c r="S38" s="18">
        <v>4</v>
      </c>
      <c r="T38" s="16">
        <f>R38+S38</f>
        <v>10</v>
      </c>
      <c r="U38" s="17">
        <v>60</v>
      </c>
      <c r="V38" s="18">
        <v>50</v>
      </c>
      <c r="W38" s="18">
        <v>46</v>
      </c>
      <c r="X38" s="17">
        <v>1.82</v>
      </c>
      <c r="Y38" s="17">
        <v>1.67</v>
      </c>
      <c r="Z38" s="18">
        <v>77</v>
      </c>
      <c r="AA38" s="18">
        <v>86</v>
      </c>
      <c r="AB38" s="17">
        <v>2.8</v>
      </c>
      <c r="AC38" s="17">
        <v>3.13</v>
      </c>
      <c r="AD38" s="16">
        <v>64</v>
      </c>
      <c r="AE38" s="17">
        <v>2.33</v>
      </c>
      <c r="AF38" s="16">
        <v>217</v>
      </c>
      <c r="AG38" s="17">
        <v>7.89</v>
      </c>
    </row>
    <row r="39" ht="20.35" customHeight="1">
      <c r="A39" t="s" s="14">
        <v>94</v>
      </c>
      <c r="B39" t="s" s="15">
        <v>91</v>
      </c>
      <c r="C39" s="16"/>
      <c r="D39" s="16"/>
      <c r="E39" s="16">
        <v>76</v>
      </c>
      <c r="F39" s="16">
        <v>6</v>
      </c>
      <c r="G39" s="17">
        <v>1420.73</v>
      </c>
      <c r="H39" s="17">
        <f>G39/E39</f>
        <v>18.69381578947369</v>
      </c>
      <c r="I39" s="16">
        <v>15</v>
      </c>
      <c r="J39" s="17">
        <v>0.63</v>
      </c>
      <c r="K39" s="16">
        <v>31</v>
      </c>
      <c r="L39" s="17">
        <v>54.04</v>
      </c>
      <c r="M39" s="17">
        <v>2.28</v>
      </c>
      <c r="N39" s="18"/>
      <c r="O39" s="18">
        <v>10</v>
      </c>
      <c r="P39" s="17">
        <v>0.46</v>
      </c>
      <c r="Q39" s="17">
        <v>8.93</v>
      </c>
      <c r="R39" s="18">
        <v>24</v>
      </c>
      <c r="S39" s="18">
        <v>35</v>
      </c>
      <c r="T39" s="16">
        <f>R39+S39</f>
        <v>59</v>
      </c>
      <c r="U39" s="17">
        <v>40.68</v>
      </c>
      <c r="V39" s="18">
        <v>19</v>
      </c>
      <c r="W39" s="18">
        <v>34</v>
      </c>
      <c r="X39" s="17">
        <v>0.8</v>
      </c>
      <c r="Y39" s="17">
        <v>1.44</v>
      </c>
      <c r="Z39" s="18">
        <v>53</v>
      </c>
      <c r="AA39" s="18">
        <v>83</v>
      </c>
      <c r="AB39" s="17">
        <v>2.24</v>
      </c>
      <c r="AC39" s="17">
        <v>3.51</v>
      </c>
      <c r="AD39" s="16">
        <v>57</v>
      </c>
      <c r="AE39" s="17">
        <v>2.41</v>
      </c>
      <c r="AF39" s="16">
        <v>168</v>
      </c>
      <c r="AG39" s="17">
        <v>7.09</v>
      </c>
    </row>
    <row r="40" ht="20.35" customHeight="1">
      <c r="A40" t="s" s="14">
        <v>95</v>
      </c>
      <c r="B40" t="s" s="15">
        <v>96</v>
      </c>
      <c r="C40" s="16"/>
      <c r="D40" s="16"/>
      <c r="E40" s="16">
        <v>78</v>
      </c>
      <c r="F40" s="16"/>
      <c r="G40" s="17">
        <v>1188.53</v>
      </c>
      <c r="H40" s="17">
        <f>G40/E40</f>
        <v>15.2375641025641</v>
      </c>
      <c r="I40" s="16">
        <v>15</v>
      </c>
      <c r="J40" s="17">
        <v>0.76</v>
      </c>
      <c r="K40" s="16">
        <v>21</v>
      </c>
      <c r="L40" s="17">
        <v>43.67</v>
      </c>
      <c r="M40" s="17">
        <v>2.2</v>
      </c>
      <c r="N40" s="18">
        <v>1</v>
      </c>
      <c r="O40" s="18">
        <v>12</v>
      </c>
      <c r="P40" s="17">
        <v>0.57</v>
      </c>
      <c r="Q40" s="17">
        <v>8.77</v>
      </c>
      <c r="R40" s="18">
        <v>70</v>
      </c>
      <c r="S40" s="18">
        <v>95</v>
      </c>
      <c r="T40" s="16">
        <f>R40+S40</f>
        <v>165</v>
      </c>
      <c r="U40" s="17">
        <v>42.42</v>
      </c>
      <c r="V40" s="18">
        <v>29</v>
      </c>
      <c r="W40" s="18">
        <v>57</v>
      </c>
      <c r="X40" s="17">
        <v>1.46</v>
      </c>
      <c r="Y40" s="17">
        <v>2.88</v>
      </c>
      <c r="Z40" s="18">
        <v>98</v>
      </c>
      <c r="AA40" s="18">
        <v>109</v>
      </c>
      <c r="AB40" s="17">
        <v>4.95</v>
      </c>
      <c r="AC40" s="17">
        <v>5.5</v>
      </c>
      <c r="AD40" s="16">
        <v>42</v>
      </c>
      <c r="AE40" s="17">
        <v>2.12</v>
      </c>
      <c r="AF40" s="16">
        <v>171</v>
      </c>
      <c r="AG40" s="17">
        <v>8.630000000000001</v>
      </c>
    </row>
    <row r="41" ht="20.35" customHeight="1">
      <c r="A41" t="s" s="14">
        <v>97</v>
      </c>
      <c r="B41" t="s" s="15">
        <v>71</v>
      </c>
      <c r="C41" s="16"/>
      <c r="D41" s="16"/>
      <c r="E41" s="16">
        <v>66</v>
      </c>
      <c r="F41" s="16">
        <v>15</v>
      </c>
      <c r="G41" s="17">
        <v>1196.3</v>
      </c>
      <c r="H41" s="17">
        <f>G41/E41</f>
        <v>18.12575757575758</v>
      </c>
      <c r="I41" s="16">
        <v>8</v>
      </c>
      <c r="J41" s="17">
        <v>0.4</v>
      </c>
      <c r="K41" s="16">
        <v>27</v>
      </c>
      <c r="L41" s="17">
        <v>41.65</v>
      </c>
      <c r="M41" s="17">
        <v>2.09</v>
      </c>
      <c r="N41" s="18"/>
      <c r="O41" s="18">
        <v>5</v>
      </c>
      <c r="P41" s="17">
        <v>0.27</v>
      </c>
      <c r="Q41" s="17">
        <v>10.81</v>
      </c>
      <c r="R41" s="18">
        <v>349</v>
      </c>
      <c r="S41" s="18">
        <v>424</v>
      </c>
      <c r="T41" s="16">
        <f>R41+S41</f>
        <v>773</v>
      </c>
      <c r="U41" s="17">
        <v>45.15</v>
      </c>
      <c r="V41" s="18">
        <v>15</v>
      </c>
      <c r="W41" s="18">
        <v>36</v>
      </c>
      <c r="X41" s="17">
        <v>0.75</v>
      </c>
      <c r="Y41" s="17">
        <v>1.81</v>
      </c>
      <c r="Z41" s="18">
        <v>28</v>
      </c>
      <c r="AA41" s="18">
        <v>66</v>
      </c>
      <c r="AB41" s="17">
        <v>1.4</v>
      </c>
      <c r="AC41" s="17">
        <v>3.31</v>
      </c>
      <c r="AD41" s="16">
        <v>46</v>
      </c>
      <c r="AE41" s="17">
        <v>2.31</v>
      </c>
      <c r="AF41" s="16">
        <v>74</v>
      </c>
      <c r="AG41" s="17">
        <v>3.71</v>
      </c>
    </row>
    <row r="42" ht="20.35" customHeight="1">
      <c r="A42" t="s" s="14">
        <v>98</v>
      </c>
      <c r="B42" t="s" s="15">
        <v>99</v>
      </c>
      <c r="C42" s="16"/>
      <c r="D42" s="16"/>
      <c r="E42" s="16">
        <v>76</v>
      </c>
      <c r="F42" s="16">
        <v>2</v>
      </c>
      <c r="G42" s="17">
        <v>1282.98</v>
      </c>
      <c r="H42" s="17">
        <f>G42/E42</f>
        <v>16.88131578947369</v>
      </c>
      <c r="I42" s="16">
        <v>1</v>
      </c>
      <c r="J42" s="17">
        <v>0.05</v>
      </c>
      <c r="K42" s="16">
        <v>8</v>
      </c>
      <c r="L42" s="17">
        <v>8.130000000000001</v>
      </c>
      <c r="M42" s="17">
        <v>0.38</v>
      </c>
      <c r="N42" s="18"/>
      <c r="O42" s="18">
        <v>20</v>
      </c>
      <c r="P42" s="17">
        <v>0.85</v>
      </c>
      <c r="Q42" s="17">
        <v>1.69</v>
      </c>
      <c r="R42" s="18">
        <v>1</v>
      </c>
      <c r="S42" s="18">
        <v>0</v>
      </c>
      <c r="T42" s="16">
        <f>R42+S42</f>
        <v>1</v>
      </c>
      <c r="U42" s="17">
        <v>100</v>
      </c>
      <c r="V42" s="18">
        <v>39</v>
      </c>
      <c r="W42" s="18">
        <v>20</v>
      </c>
      <c r="X42" s="17">
        <v>1.82</v>
      </c>
      <c r="Y42" s="17">
        <v>0.9399999999999999</v>
      </c>
      <c r="Z42" s="18">
        <v>181</v>
      </c>
      <c r="AA42" s="18">
        <v>148</v>
      </c>
      <c r="AB42" s="17">
        <v>8.460000000000001</v>
      </c>
      <c r="AC42" s="17">
        <v>6.92</v>
      </c>
      <c r="AD42" s="16">
        <v>109</v>
      </c>
      <c r="AE42" s="17">
        <v>5.1</v>
      </c>
      <c r="AF42" s="16">
        <v>59</v>
      </c>
      <c r="AG42" s="17">
        <v>2.76</v>
      </c>
    </row>
    <row r="43" ht="20.35" customHeight="1">
      <c r="A43" t="s" s="14">
        <v>100</v>
      </c>
      <c r="B43" t="s" s="15">
        <v>60</v>
      </c>
      <c r="C43" s="16"/>
      <c r="D43" s="16"/>
      <c r="E43" s="16">
        <v>30</v>
      </c>
      <c r="F43" s="16">
        <v>41</v>
      </c>
      <c r="G43" s="17">
        <v>370.42</v>
      </c>
      <c r="H43" s="17">
        <f>G43/E43</f>
        <v>12.34733333333333</v>
      </c>
      <c r="I43" s="16">
        <v>4</v>
      </c>
      <c r="J43" s="17">
        <v>0.65</v>
      </c>
      <c r="K43" s="16">
        <v>8</v>
      </c>
      <c r="L43" s="17">
        <v>14.55</v>
      </c>
      <c r="M43" s="17">
        <v>2.36</v>
      </c>
      <c r="N43" s="18"/>
      <c r="O43" s="18">
        <v>2</v>
      </c>
      <c r="P43" s="17">
        <v>0.18</v>
      </c>
      <c r="Q43" s="17">
        <v>13.33</v>
      </c>
      <c r="R43" s="18">
        <v>1</v>
      </c>
      <c r="S43" s="18">
        <v>1</v>
      </c>
      <c r="T43" s="16">
        <f>R43+S43</f>
        <v>2</v>
      </c>
      <c r="U43" s="17">
        <v>50</v>
      </c>
      <c r="V43" s="18">
        <v>11</v>
      </c>
      <c r="W43" s="18">
        <v>16</v>
      </c>
      <c r="X43" s="17">
        <v>1.78</v>
      </c>
      <c r="Y43" s="17">
        <v>2.59</v>
      </c>
      <c r="Z43" s="18">
        <v>19</v>
      </c>
      <c r="AA43" s="18">
        <v>35</v>
      </c>
      <c r="AB43" s="17">
        <v>3.08</v>
      </c>
      <c r="AC43" s="17">
        <v>5.67</v>
      </c>
      <c r="AD43" s="16">
        <v>11</v>
      </c>
      <c r="AE43" s="17">
        <v>1.78</v>
      </c>
      <c r="AF43" s="16">
        <v>30</v>
      </c>
      <c r="AG43" s="17">
        <v>4.86</v>
      </c>
    </row>
    <row r="44" ht="20.35" customHeight="1">
      <c r="A44" t="s" s="14">
        <v>101</v>
      </c>
      <c r="B44" t="s" s="15">
        <v>38</v>
      </c>
      <c r="C44" s="16"/>
      <c r="D44" s="16"/>
      <c r="E44" s="16">
        <v>82</v>
      </c>
      <c r="F44" s="16"/>
      <c r="G44" s="17">
        <v>1415.88</v>
      </c>
      <c r="H44" s="17">
        <f>G44/E44</f>
        <v>17.26682926829269</v>
      </c>
      <c r="I44" s="16">
        <v>40</v>
      </c>
      <c r="J44" s="17">
        <v>1.7</v>
      </c>
      <c r="K44" s="16">
        <v>21</v>
      </c>
      <c r="L44" s="17">
        <v>53.28</v>
      </c>
      <c r="M44" s="17">
        <v>2.26</v>
      </c>
      <c r="N44" s="18"/>
      <c r="O44" s="18">
        <v>22</v>
      </c>
      <c r="P44" s="17">
        <v>0.86</v>
      </c>
      <c r="Q44" s="17">
        <v>19.32</v>
      </c>
      <c r="R44" s="18">
        <v>11</v>
      </c>
      <c r="S44" s="18">
        <v>5</v>
      </c>
      <c r="T44" s="16">
        <f>R44+S44</f>
        <v>16</v>
      </c>
      <c r="U44" s="17">
        <v>68.75</v>
      </c>
      <c r="V44" s="18">
        <v>35</v>
      </c>
      <c r="W44" s="18">
        <v>26</v>
      </c>
      <c r="X44" s="17">
        <v>1.48</v>
      </c>
      <c r="Y44" s="17">
        <v>1.1</v>
      </c>
      <c r="Z44" s="18">
        <v>102</v>
      </c>
      <c r="AA44" s="18">
        <v>78</v>
      </c>
      <c r="AB44" s="17">
        <v>4.32</v>
      </c>
      <c r="AC44" s="17">
        <v>3.31</v>
      </c>
      <c r="AD44" s="16">
        <v>38</v>
      </c>
      <c r="AE44" s="17">
        <v>1.61</v>
      </c>
      <c r="AF44" s="16">
        <v>207</v>
      </c>
      <c r="AG44" s="17">
        <v>8.77</v>
      </c>
    </row>
    <row r="45" ht="20.35" customHeight="1">
      <c r="A45" t="s" s="14">
        <v>102</v>
      </c>
      <c r="B45" t="s" s="15">
        <v>44</v>
      </c>
      <c r="C45" s="16"/>
      <c r="D45" s="16"/>
      <c r="E45" s="16">
        <v>56</v>
      </c>
      <c r="F45" s="16">
        <v>23</v>
      </c>
      <c r="G45" s="17">
        <v>774.95</v>
      </c>
      <c r="H45" s="17">
        <f>G45/E45</f>
        <v>13.83839285714286</v>
      </c>
      <c r="I45" s="16">
        <v>12</v>
      </c>
      <c r="J45" s="17">
        <v>0.93</v>
      </c>
      <c r="K45" s="16">
        <v>13</v>
      </c>
      <c r="L45" s="17">
        <v>28.73</v>
      </c>
      <c r="M45" s="17">
        <v>2.22</v>
      </c>
      <c r="N45" s="18">
        <v>1</v>
      </c>
      <c r="O45" s="18">
        <v>8</v>
      </c>
      <c r="P45" s="17">
        <v>0.18</v>
      </c>
      <c r="Q45" s="17">
        <v>14.29</v>
      </c>
      <c r="R45" s="18">
        <v>18</v>
      </c>
      <c r="S45" s="18">
        <v>15</v>
      </c>
      <c r="T45" s="16">
        <f>R45+S45</f>
        <v>33</v>
      </c>
      <c r="U45" s="17">
        <v>54.55</v>
      </c>
      <c r="V45" s="18">
        <v>34</v>
      </c>
      <c r="W45" s="18">
        <v>23</v>
      </c>
      <c r="X45" s="17">
        <v>2.63</v>
      </c>
      <c r="Y45" s="17">
        <v>1.78</v>
      </c>
      <c r="Z45" s="18">
        <v>40</v>
      </c>
      <c r="AA45" s="18">
        <v>79</v>
      </c>
      <c r="AB45" s="17">
        <v>3.1</v>
      </c>
      <c r="AC45" s="17">
        <v>6.12</v>
      </c>
      <c r="AD45" s="16">
        <v>26</v>
      </c>
      <c r="AE45" s="17">
        <v>2.01</v>
      </c>
      <c r="AF45" s="16">
        <v>84</v>
      </c>
      <c r="AG45" s="17">
        <v>6.5</v>
      </c>
    </row>
    <row r="46" ht="20.35" customHeight="1">
      <c r="A46" t="s" s="14">
        <v>103</v>
      </c>
      <c r="B46" t="s" s="15">
        <v>104</v>
      </c>
      <c r="C46" s="16"/>
      <c r="D46" s="16"/>
      <c r="E46" s="16">
        <v>70</v>
      </c>
      <c r="F46" s="16">
        <v>1</v>
      </c>
      <c r="G46" s="17">
        <v>1074.82</v>
      </c>
      <c r="H46" s="17">
        <f>G46/E46</f>
        <v>15.35457142857143</v>
      </c>
      <c r="I46" s="16">
        <v>16</v>
      </c>
      <c r="J46" s="17">
        <v>0.89</v>
      </c>
      <c r="K46" s="16">
        <v>16</v>
      </c>
      <c r="L46" s="17">
        <v>35.55</v>
      </c>
      <c r="M46" s="17">
        <v>1.98</v>
      </c>
      <c r="N46" s="18"/>
      <c r="O46" s="18">
        <v>8</v>
      </c>
      <c r="P46" s="17">
        <v>0.41</v>
      </c>
      <c r="Q46" s="17">
        <v>9.470000000000001</v>
      </c>
      <c r="R46" s="18">
        <v>104</v>
      </c>
      <c r="S46" s="18">
        <v>147</v>
      </c>
      <c r="T46" s="16">
        <f>R46+S46</f>
        <v>251</v>
      </c>
      <c r="U46" s="17">
        <v>41.43</v>
      </c>
      <c r="V46" s="18">
        <v>36</v>
      </c>
      <c r="W46" s="18">
        <v>38</v>
      </c>
      <c r="X46" s="17">
        <v>2.01</v>
      </c>
      <c r="Y46" s="17">
        <v>2.12</v>
      </c>
      <c r="Z46" s="18">
        <v>24</v>
      </c>
      <c r="AA46" s="18">
        <v>57</v>
      </c>
      <c r="AB46" s="17">
        <v>1.34</v>
      </c>
      <c r="AC46" s="17">
        <v>3.18</v>
      </c>
      <c r="AD46" s="16">
        <v>27</v>
      </c>
      <c r="AE46" s="17">
        <v>1.51</v>
      </c>
      <c r="AF46" s="16">
        <v>169</v>
      </c>
      <c r="AG46" s="17">
        <v>9.43</v>
      </c>
    </row>
    <row r="47" ht="20.35" customHeight="1">
      <c r="A47" t="s" s="14">
        <v>105</v>
      </c>
      <c r="B47" t="s" s="15">
        <v>106</v>
      </c>
      <c r="C47" s="16"/>
      <c r="D47" s="16"/>
      <c r="E47" s="16">
        <v>48</v>
      </c>
      <c r="F47" s="16"/>
      <c r="G47" s="17">
        <v>657</v>
      </c>
      <c r="H47" s="17">
        <f>G47/E47</f>
        <v>13.6875</v>
      </c>
      <c r="I47" s="16">
        <v>3</v>
      </c>
      <c r="J47" s="17">
        <v>0.27</v>
      </c>
      <c r="K47" s="16">
        <v>6</v>
      </c>
      <c r="L47" s="17">
        <v>11.1</v>
      </c>
      <c r="M47" s="17">
        <v>1.01</v>
      </c>
      <c r="N47" s="18"/>
      <c r="O47" s="18">
        <v>14</v>
      </c>
      <c r="P47" s="17">
        <v>1.33</v>
      </c>
      <c r="Q47" s="17">
        <v>6.52</v>
      </c>
      <c r="R47" s="18">
        <v>0</v>
      </c>
      <c r="S47" s="18">
        <v>0</v>
      </c>
      <c r="T47" s="16">
        <f>R47+S47</f>
        <v>0</v>
      </c>
      <c r="U47" s="17">
        <v>0</v>
      </c>
      <c r="V47" s="18">
        <v>36</v>
      </c>
      <c r="W47" s="18">
        <v>13</v>
      </c>
      <c r="X47" s="17">
        <v>3.29</v>
      </c>
      <c r="Y47" s="17">
        <v>1.19</v>
      </c>
      <c r="Z47" s="18">
        <v>121</v>
      </c>
      <c r="AA47" s="18">
        <v>86</v>
      </c>
      <c r="AB47" s="17">
        <v>11.05</v>
      </c>
      <c r="AC47" s="17">
        <v>7.85</v>
      </c>
      <c r="AD47" s="16">
        <v>36</v>
      </c>
      <c r="AE47" s="17">
        <v>3.29</v>
      </c>
      <c r="AF47" s="16">
        <v>46</v>
      </c>
      <c r="AG47" s="17">
        <v>4.2</v>
      </c>
    </row>
    <row r="48" ht="20.35" customHeight="1">
      <c r="A48" t="s" s="14">
        <v>107</v>
      </c>
      <c r="B48" t="s" s="15">
        <v>74</v>
      </c>
      <c r="C48" s="16"/>
      <c r="D48" s="16"/>
      <c r="E48" s="16">
        <v>1</v>
      </c>
      <c r="F48" s="16"/>
      <c r="G48" s="17">
        <v>11.35</v>
      </c>
      <c r="H48" s="17">
        <f>G48/E48</f>
        <v>11.35</v>
      </c>
      <c r="I48" s="16">
        <v>0</v>
      </c>
      <c r="J48" s="17">
        <v>0</v>
      </c>
      <c r="K48" s="16">
        <v>0</v>
      </c>
      <c r="L48" s="17">
        <v>-0.2</v>
      </c>
      <c r="M48" s="17">
        <v>-1.06</v>
      </c>
      <c r="N48" s="18"/>
      <c r="O48" s="18">
        <v>0</v>
      </c>
      <c r="P48" s="17">
        <v>0</v>
      </c>
      <c r="Q48" t="s" s="19">
        <v>80</v>
      </c>
      <c r="R48" s="18">
        <v>0</v>
      </c>
      <c r="S48" s="18">
        <v>0</v>
      </c>
      <c r="T48" s="16">
        <f>R48+S48</f>
        <v>0</v>
      </c>
      <c r="U48" s="17">
        <v>0</v>
      </c>
      <c r="V48" s="18">
        <v>1</v>
      </c>
      <c r="W48" s="18">
        <v>1</v>
      </c>
      <c r="X48" s="17">
        <v>5.29</v>
      </c>
      <c r="Y48" s="17">
        <v>5.29</v>
      </c>
      <c r="Z48" s="18">
        <v>3</v>
      </c>
      <c r="AA48" s="18">
        <v>0</v>
      </c>
      <c r="AB48" s="17">
        <v>15.86</v>
      </c>
      <c r="AC48" s="17">
        <v>0</v>
      </c>
      <c r="AD48" s="16">
        <v>2</v>
      </c>
      <c r="AE48" s="17">
        <v>10.57</v>
      </c>
      <c r="AF48" s="16">
        <v>0</v>
      </c>
      <c r="AG48" s="17">
        <v>0</v>
      </c>
    </row>
    <row r="49" ht="20.35" customHeight="1">
      <c r="A49" t="s" s="14">
        <v>108</v>
      </c>
      <c r="B49" t="s" s="15">
        <v>106</v>
      </c>
      <c r="C49" s="16"/>
      <c r="D49" s="16"/>
      <c r="E49" s="16">
        <v>9</v>
      </c>
      <c r="F49" s="16"/>
      <c r="G49" s="17">
        <v>105.3</v>
      </c>
      <c r="H49" s="17">
        <f>G49/E49</f>
        <v>11.7</v>
      </c>
      <c r="I49" s="16">
        <v>2</v>
      </c>
      <c r="J49" s="17">
        <v>1.14</v>
      </c>
      <c r="K49" s="16">
        <v>1</v>
      </c>
      <c r="L49" s="17">
        <v>4.75</v>
      </c>
      <c r="M49" s="17">
        <v>2.71</v>
      </c>
      <c r="N49" s="18"/>
      <c r="O49" s="18">
        <v>0</v>
      </c>
      <c r="P49" s="17">
        <v>0</v>
      </c>
      <c r="Q49" s="17">
        <v>10.53</v>
      </c>
      <c r="R49" s="18">
        <v>2</v>
      </c>
      <c r="S49" s="18">
        <v>4</v>
      </c>
      <c r="T49" s="16">
        <f>R49+S49</f>
        <v>6</v>
      </c>
      <c r="U49" s="17">
        <v>33.33</v>
      </c>
      <c r="V49" s="18">
        <v>5</v>
      </c>
      <c r="W49" s="18">
        <v>4</v>
      </c>
      <c r="X49" s="17">
        <v>2.85</v>
      </c>
      <c r="Y49" s="17">
        <v>2.28</v>
      </c>
      <c r="Z49" s="18">
        <v>5</v>
      </c>
      <c r="AA49" s="18">
        <v>14</v>
      </c>
      <c r="AB49" s="17">
        <v>2.85</v>
      </c>
      <c r="AC49" s="17">
        <v>7.98</v>
      </c>
      <c r="AD49" s="16">
        <v>5</v>
      </c>
      <c r="AE49" s="17">
        <v>2.85</v>
      </c>
      <c r="AF49" s="16">
        <v>19</v>
      </c>
      <c r="AG49" s="17">
        <v>10.83</v>
      </c>
    </row>
    <row r="50" ht="20.35" customHeight="1">
      <c r="A50" t="s" s="14">
        <v>109</v>
      </c>
      <c r="B50" t="s" s="15">
        <v>77</v>
      </c>
      <c r="C50" s="16"/>
      <c r="D50" s="16"/>
      <c r="E50" s="16">
        <v>9</v>
      </c>
      <c r="F50" s="16"/>
      <c r="G50" s="17">
        <v>113.77</v>
      </c>
      <c r="H50" s="17">
        <f>G50/E50</f>
        <v>12.64111111111111</v>
      </c>
      <c r="I50" s="16">
        <v>1</v>
      </c>
      <c r="J50" s="17">
        <v>0.53</v>
      </c>
      <c r="K50" s="16">
        <v>0</v>
      </c>
      <c r="L50" s="17">
        <v>1.8</v>
      </c>
      <c r="M50" s="17">
        <v>0.95</v>
      </c>
      <c r="N50" s="18">
        <v>1</v>
      </c>
      <c r="O50" s="18">
        <v>7</v>
      </c>
      <c r="P50" s="17">
        <v>3.3</v>
      </c>
      <c r="Q50" s="17">
        <v>7.14</v>
      </c>
      <c r="R50" s="18">
        <v>0</v>
      </c>
      <c r="S50" s="18">
        <v>0</v>
      </c>
      <c r="T50" s="16">
        <f>R50+S50</f>
        <v>0</v>
      </c>
      <c r="U50" s="17">
        <v>0</v>
      </c>
      <c r="V50" s="18">
        <v>3</v>
      </c>
      <c r="W50" s="18">
        <v>2</v>
      </c>
      <c r="X50" s="17">
        <v>1.58</v>
      </c>
      <c r="Y50" s="17">
        <v>1.05</v>
      </c>
      <c r="Z50" s="18">
        <v>35</v>
      </c>
      <c r="AA50" s="18">
        <v>19</v>
      </c>
      <c r="AB50" s="17">
        <v>18.46</v>
      </c>
      <c r="AC50" s="17">
        <v>10.02</v>
      </c>
      <c r="AD50" s="16">
        <v>4</v>
      </c>
      <c r="AE50" s="17">
        <v>2.11</v>
      </c>
      <c r="AF50" s="16">
        <v>14</v>
      </c>
      <c r="AG50" s="17">
        <v>7.38</v>
      </c>
    </row>
    <row r="51" ht="20.35" customHeight="1">
      <c r="A51" t="s" s="14">
        <v>110</v>
      </c>
      <c r="B51" t="s" s="15">
        <v>40</v>
      </c>
      <c r="C51" s="16"/>
      <c r="D51" s="16"/>
      <c r="E51" s="16">
        <v>10</v>
      </c>
      <c r="F51" s="16"/>
      <c r="G51" s="17">
        <v>110.47</v>
      </c>
      <c r="H51" s="17">
        <f>G51/E51</f>
        <v>11.047</v>
      </c>
      <c r="I51" s="16">
        <v>1</v>
      </c>
      <c r="J51" s="17">
        <v>0.54</v>
      </c>
      <c r="K51" s="16">
        <v>1</v>
      </c>
      <c r="L51" s="17">
        <v>0.28</v>
      </c>
      <c r="M51" s="17">
        <v>0.15</v>
      </c>
      <c r="N51" s="18"/>
      <c r="O51" s="18">
        <v>6</v>
      </c>
      <c r="P51" s="17">
        <v>3.15</v>
      </c>
      <c r="Q51" s="17">
        <v>33.33</v>
      </c>
      <c r="R51" s="18">
        <v>0</v>
      </c>
      <c r="S51" s="18">
        <v>0</v>
      </c>
      <c r="T51" s="16">
        <f>R51+S51</f>
        <v>0</v>
      </c>
      <c r="U51" s="17">
        <v>0</v>
      </c>
      <c r="V51" s="18">
        <v>3</v>
      </c>
      <c r="W51" s="18">
        <v>1</v>
      </c>
      <c r="X51" s="17">
        <v>1.63</v>
      </c>
      <c r="Y51" s="17">
        <v>0.54</v>
      </c>
      <c r="Z51" s="18">
        <v>19</v>
      </c>
      <c r="AA51" s="18">
        <v>8</v>
      </c>
      <c r="AB51" s="17">
        <v>10.32</v>
      </c>
      <c r="AC51" s="17">
        <v>4.35</v>
      </c>
      <c r="AD51" s="16">
        <v>16</v>
      </c>
      <c r="AE51" s="17">
        <v>8.69</v>
      </c>
      <c r="AF51" s="16">
        <v>3</v>
      </c>
      <c r="AG51" s="17">
        <v>1.63</v>
      </c>
    </row>
    <row r="52" ht="20.35" customHeight="1">
      <c r="A52" t="s" s="14">
        <v>111</v>
      </c>
      <c r="B52" t="s" s="15">
        <v>56</v>
      </c>
      <c r="C52" s="16"/>
      <c r="D52" s="16"/>
      <c r="E52" s="16">
        <v>36</v>
      </c>
      <c r="F52" s="16">
        <v>45</v>
      </c>
      <c r="G52" s="17">
        <v>587.8200000000001</v>
      </c>
      <c r="H52" s="17">
        <f>G52/E52</f>
        <v>16.32833333333333</v>
      </c>
      <c r="I52" s="16">
        <v>0</v>
      </c>
      <c r="J52" s="17">
        <v>0</v>
      </c>
      <c r="K52" s="16">
        <v>7</v>
      </c>
      <c r="L52" s="17">
        <v>4.8</v>
      </c>
      <c r="M52" s="17">
        <v>0.49</v>
      </c>
      <c r="N52" s="18"/>
      <c r="O52" s="18">
        <v>3</v>
      </c>
      <c r="P52" s="17">
        <v>0.36</v>
      </c>
      <c r="Q52" s="17">
        <v>0</v>
      </c>
      <c r="R52" s="18">
        <v>0</v>
      </c>
      <c r="S52" s="18">
        <v>0</v>
      </c>
      <c r="T52" s="16">
        <f>R52+S52</f>
        <v>0</v>
      </c>
      <c r="U52" s="17">
        <v>0</v>
      </c>
      <c r="V52" s="18">
        <v>18</v>
      </c>
      <c r="W52" s="18">
        <v>11</v>
      </c>
      <c r="X52" s="17">
        <v>1.84</v>
      </c>
      <c r="Y52" s="17">
        <v>1.12</v>
      </c>
      <c r="Z52" s="18">
        <v>27</v>
      </c>
      <c r="AA52" s="18">
        <v>48</v>
      </c>
      <c r="AB52" s="17">
        <v>2.76</v>
      </c>
      <c r="AC52" s="17">
        <v>4.9</v>
      </c>
      <c r="AD52" s="16">
        <v>42</v>
      </c>
      <c r="AE52" s="17">
        <v>4.29</v>
      </c>
      <c r="AF52" s="16">
        <v>36</v>
      </c>
      <c r="AG52" s="17">
        <v>3.67</v>
      </c>
    </row>
    <row r="53" ht="20.35" customHeight="1">
      <c r="A53" t="s" s="14">
        <v>112</v>
      </c>
      <c r="B53" t="s" s="15">
        <v>50</v>
      </c>
      <c r="C53" s="16"/>
      <c r="D53" s="16"/>
      <c r="E53" s="16">
        <v>44</v>
      </c>
      <c r="F53" s="16"/>
      <c r="G53" s="17">
        <v>564.92</v>
      </c>
      <c r="H53" s="17">
        <f>G53/E53</f>
        <v>12.83909090909091</v>
      </c>
      <c r="I53" s="16">
        <v>2</v>
      </c>
      <c r="J53" s="17">
        <v>0.21</v>
      </c>
      <c r="K53" s="16">
        <v>5</v>
      </c>
      <c r="L53" s="17">
        <v>8.43</v>
      </c>
      <c r="M53" s="17">
        <v>0.9</v>
      </c>
      <c r="N53" s="18"/>
      <c r="O53" s="18">
        <v>9</v>
      </c>
      <c r="P53" s="17">
        <v>0.78</v>
      </c>
      <c r="Q53" s="17">
        <v>4.44</v>
      </c>
      <c r="R53" s="18">
        <v>0</v>
      </c>
      <c r="S53" s="18">
        <v>0</v>
      </c>
      <c r="T53" s="16">
        <f>R53+S53</f>
        <v>0</v>
      </c>
      <c r="U53" s="17">
        <v>0</v>
      </c>
      <c r="V53" s="18">
        <v>16</v>
      </c>
      <c r="W53" s="18">
        <v>6</v>
      </c>
      <c r="X53" s="17">
        <v>1.7</v>
      </c>
      <c r="Y53" s="17">
        <v>0.64</v>
      </c>
      <c r="Z53" s="18">
        <v>9</v>
      </c>
      <c r="AA53" s="18">
        <v>49</v>
      </c>
      <c r="AB53" s="17">
        <v>0.96</v>
      </c>
      <c r="AC53" s="17">
        <v>5.2</v>
      </c>
      <c r="AD53" s="16">
        <v>33</v>
      </c>
      <c r="AE53" s="17">
        <v>3.5</v>
      </c>
      <c r="AF53" s="16">
        <v>45</v>
      </c>
      <c r="AG53" s="17">
        <v>4.78</v>
      </c>
    </row>
    <row r="54" ht="20.35" customHeight="1">
      <c r="A54" t="s" s="14">
        <v>113</v>
      </c>
      <c r="B54" t="s" s="15">
        <v>114</v>
      </c>
      <c r="C54" s="16"/>
      <c r="D54" s="16"/>
      <c r="E54" s="16">
        <v>80</v>
      </c>
      <c r="F54" s="16"/>
      <c r="G54" s="17">
        <v>1216.25</v>
      </c>
      <c r="H54" s="17">
        <f>G54/E54</f>
        <v>15.203125</v>
      </c>
      <c r="I54" s="16">
        <v>12</v>
      </c>
      <c r="J54" s="17">
        <v>0.59</v>
      </c>
      <c r="K54" s="16">
        <v>22</v>
      </c>
      <c r="L54" s="17">
        <v>38.13</v>
      </c>
      <c r="M54" s="17">
        <v>1.88</v>
      </c>
      <c r="N54" s="18">
        <v>1</v>
      </c>
      <c r="O54" s="18">
        <v>18</v>
      </c>
      <c r="P54" s="17">
        <v>0.87</v>
      </c>
      <c r="Q54" s="17">
        <v>6.9</v>
      </c>
      <c r="R54" s="18">
        <v>34</v>
      </c>
      <c r="S54" s="18">
        <v>36</v>
      </c>
      <c r="T54" s="16">
        <f>R54+S54</f>
        <v>70</v>
      </c>
      <c r="U54" s="17">
        <v>48.57</v>
      </c>
      <c r="V54" s="18">
        <v>41</v>
      </c>
      <c r="W54" s="18">
        <v>24</v>
      </c>
      <c r="X54" s="17">
        <v>2.02</v>
      </c>
      <c r="Y54" s="17">
        <v>1.18</v>
      </c>
      <c r="Z54" s="18">
        <v>80</v>
      </c>
      <c r="AA54" s="18">
        <v>70</v>
      </c>
      <c r="AB54" s="17">
        <v>3.95</v>
      </c>
      <c r="AC54" s="17">
        <v>3.45</v>
      </c>
      <c r="AD54" s="16">
        <v>31</v>
      </c>
      <c r="AE54" s="17">
        <v>1.53</v>
      </c>
      <c r="AF54" s="16">
        <v>174</v>
      </c>
      <c r="AG54" s="17">
        <v>8.58</v>
      </c>
    </row>
    <row r="55" ht="20.35" customHeight="1">
      <c r="A55" t="s" s="14">
        <v>115</v>
      </c>
      <c r="B55" t="s" s="15">
        <v>58</v>
      </c>
      <c r="C55" s="16"/>
      <c r="D55" s="16"/>
      <c r="E55" s="16">
        <v>82</v>
      </c>
      <c r="F55" s="16"/>
      <c r="G55" s="17">
        <v>1125.93</v>
      </c>
      <c r="H55" s="17">
        <f>G55/E55</f>
        <v>13.73085365853659</v>
      </c>
      <c r="I55" s="16">
        <v>9</v>
      </c>
      <c r="J55" s="17">
        <v>0.48</v>
      </c>
      <c r="K55" s="16">
        <v>17</v>
      </c>
      <c r="L55" s="17">
        <v>34.71</v>
      </c>
      <c r="M55" s="17">
        <v>1.85</v>
      </c>
      <c r="N55" s="18"/>
      <c r="O55" s="18">
        <v>7</v>
      </c>
      <c r="P55" s="17">
        <v>0.45</v>
      </c>
      <c r="Q55" s="17">
        <v>9.380000000000001</v>
      </c>
      <c r="R55" s="18">
        <v>296</v>
      </c>
      <c r="S55" s="18">
        <v>275</v>
      </c>
      <c r="T55" s="16">
        <f>R55+S55</f>
        <v>571</v>
      </c>
      <c r="U55" s="17">
        <v>51.84</v>
      </c>
      <c r="V55" s="18">
        <v>30</v>
      </c>
      <c r="W55" s="18">
        <v>29</v>
      </c>
      <c r="X55" s="17">
        <v>1.6</v>
      </c>
      <c r="Y55" s="17">
        <v>1.55</v>
      </c>
      <c r="Z55" s="18">
        <v>99</v>
      </c>
      <c r="AA55" s="18">
        <v>67</v>
      </c>
      <c r="AB55" s="17">
        <v>5.28</v>
      </c>
      <c r="AC55" s="17">
        <v>3.57</v>
      </c>
      <c r="AD55" s="16">
        <v>51</v>
      </c>
      <c r="AE55" s="17">
        <v>2.72</v>
      </c>
      <c r="AF55" s="16">
        <v>96</v>
      </c>
      <c r="AG55" s="17">
        <v>5.12</v>
      </c>
    </row>
    <row r="56" ht="20.35" customHeight="1">
      <c r="A56" t="s" s="14">
        <v>116</v>
      </c>
      <c r="B56" t="s" s="15">
        <v>63</v>
      </c>
      <c r="C56" s="16"/>
      <c r="D56" s="16"/>
      <c r="E56" s="16">
        <v>2</v>
      </c>
      <c r="F56" s="16"/>
      <c r="G56" s="17">
        <v>15.72</v>
      </c>
      <c r="H56" s="17">
        <f>G56/E56</f>
        <v>7.86</v>
      </c>
      <c r="I56" s="16">
        <v>0</v>
      </c>
      <c r="J56" s="17">
        <v>0</v>
      </c>
      <c r="K56" s="16">
        <v>0</v>
      </c>
      <c r="L56" s="17">
        <v>-0.75</v>
      </c>
      <c r="M56" s="17">
        <v>-2.86</v>
      </c>
      <c r="N56" s="18"/>
      <c r="O56" s="18">
        <v>1</v>
      </c>
      <c r="P56" s="17">
        <v>4.56</v>
      </c>
      <c r="Q56" t="s" s="19">
        <v>80</v>
      </c>
      <c r="R56" s="18">
        <v>8</v>
      </c>
      <c r="S56" s="18">
        <v>8</v>
      </c>
      <c r="T56" s="16">
        <f>R56+S56</f>
        <v>16</v>
      </c>
      <c r="U56" s="17">
        <v>50</v>
      </c>
      <c r="V56" s="18">
        <v>0</v>
      </c>
      <c r="W56" s="18">
        <v>1</v>
      </c>
      <c r="X56" s="17">
        <v>0</v>
      </c>
      <c r="Y56" s="17">
        <v>3.82</v>
      </c>
      <c r="Z56" s="18">
        <v>4</v>
      </c>
      <c r="AA56" s="18">
        <v>1</v>
      </c>
      <c r="AB56" s="17">
        <v>15.27</v>
      </c>
      <c r="AC56" s="17">
        <v>3.82</v>
      </c>
      <c r="AD56" s="16">
        <v>0</v>
      </c>
      <c r="AE56" s="17">
        <v>0</v>
      </c>
      <c r="AF56" s="16">
        <v>0</v>
      </c>
      <c r="AG56" s="17">
        <v>0</v>
      </c>
    </row>
    <row r="57" ht="20.35" customHeight="1">
      <c r="A57" t="s" s="14">
        <v>117</v>
      </c>
      <c r="B57" t="s" s="15">
        <v>38</v>
      </c>
      <c r="C57" s="16"/>
      <c r="D57" s="16"/>
      <c r="E57" s="16">
        <v>73</v>
      </c>
      <c r="F57" s="16">
        <v>9</v>
      </c>
      <c r="G57" s="17">
        <v>1160.2</v>
      </c>
      <c r="H57" s="17">
        <f>G57/E57</f>
        <v>15.89315068493151</v>
      </c>
      <c r="I57" s="16">
        <v>12</v>
      </c>
      <c r="J57" s="17">
        <v>0.62</v>
      </c>
      <c r="K57" s="16">
        <v>17</v>
      </c>
      <c r="L57" s="17">
        <v>35.12</v>
      </c>
      <c r="M57" s="17">
        <v>1.82</v>
      </c>
      <c r="N57" s="18"/>
      <c r="O57" s="18">
        <v>11</v>
      </c>
      <c r="P57" s="17">
        <v>0.59</v>
      </c>
      <c r="Q57" s="17">
        <v>10.71</v>
      </c>
      <c r="R57" s="18">
        <v>1</v>
      </c>
      <c r="S57" s="18">
        <v>9</v>
      </c>
      <c r="T57" s="16">
        <f>R57+S57</f>
        <v>10</v>
      </c>
      <c r="U57" s="17">
        <v>10</v>
      </c>
      <c r="V57" s="18">
        <v>40</v>
      </c>
      <c r="W57" s="18">
        <v>29</v>
      </c>
      <c r="X57" s="17">
        <v>2.07</v>
      </c>
      <c r="Y57" s="17">
        <v>1.5</v>
      </c>
      <c r="Z57" s="18">
        <v>76</v>
      </c>
      <c r="AA57" s="18">
        <v>78</v>
      </c>
      <c r="AB57" s="17">
        <v>3.93</v>
      </c>
      <c r="AC57" s="17">
        <v>4.03</v>
      </c>
      <c r="AD57" s="16">
        <v>40</v>
      </c>
      <c r="AE57" s="17">
        <v>2.07</v>
      </c>
      <c r="AF57" s="16">
        <v>112</v>
      </c>
      <c r="AG57" s="17">
        <v>5.79</v>
      </c>
    </row>
    <row r="58" ht="20.35" customHeight="1">
      <c r="A58" t="s" s="14">
        <v>118</v>
      </c>
      <c r="B58" t="s" s="15">
        <v>119</v>
      </c>
      <c r="C58" s="16"/>
      <c r="D58" s="16"/>
      <c r="E58" s="16">
        <v>66</v>
      </c>
      <c r="F58" s="16">
        <v>16</v>
      </c>
      <c r="G58" s="17">
        <v>1310.7</v>
      </c>
      <c r="H58" s="17">
        <f>G58/E58</f>
        <v>19.85909090909091</v>
      </c>
      <c r="I58" s="16">
        <v>6</v>
      </c>
      <c r="J58" s="17">
        <v>0.27</v>
      </c>
      <c r="K58" s="16">
        <v>13</v>
      </c>
      <c r="L58" s="17">
        <v>17.45</v>
      </c>
      <c r="M58" s="17">
        <v>0.8</v>
      </c>
      <c r="N58" s="18"/>
      <c r="O58" s="18">
        <v>15</v>
      </c>
      <c r="P58" s="17">
        <v>0.64</v>
      </c>
      <c r="Q58" s="17">
        <v>7.32</v>
      </c>
      <c r="R58" s="18">
        <v>0</v>
      </c>
      <c r="S58" s="18">
        <v>0</v>
      </c>
      <c r="T58" s="16">
        <f>R58+S58</f>
        <v>0</v>
      </c>
      <c r="U58" s="17">
        <v>0</v>
      </c>
      <c r="V58" s="18">
        <v>46</v>
      </c>
      <c r="W58" s="18">
        <v>16</v>
      </c>
      <c r="X58" s="17">
        <v>2.11</v>
      </c>
      <c r="Y58" s="17">
        <v>0.73</v>
      </c>
      <c r="Z58" s="18">
        <v>36</v>
      </c>
      <c r="AA58" s="18">
        <v>120</v>
      </c>
      <c r="AB58" s="17">
        <v>1.65</v>
      </c>
      <c r="AC58" s="17">
        <v>5.49</v>
      </c>
      <c r="AD58" s="16">
        <v>131</v>
      </c>
      <c r="AE58" s="17">
        <v>6</v>
      </c>
      <c r="AF58" s="16">
        <v>82</v>
      </c>
      <c r="AG58" s="17">
        <v>3.75</v>
      </c>
    </row>
    <row r="59" ht="20.35" customHeight="1">
      <c r="A59" t="s" s="14">
        <v>120</v>
      </c>
      <c r="B59" t="s" s="15">
        <v>121</v>
      </c>
      <c r="C59" s="16"/>
      <c r="D59" s="16"/>
      <c r="E59" s="16">
        <v>10</v>
      </c>
      <c r="F59" s="16"/>
      <c r="G59" s="17">
        <v>89.3</v>
      </c>
      <c r="H59" s="17">
        <f>G59/E59</f>
        <v>8.93</v>
      </c>
      <c r="I59" s="16">
        <v>0</v>
      </c>
      <c r="J59" s="17">
        <v>0</v>
      </c>
      <c r="K59" s="16">
        <v>0</v>
      </c>
      <c r="L59" s="17">
        <v>0.38</v>
      </c>
      <c r="M59" s="17">
        <v>0.26</v>
      </c>
      <c r="N59" s="18"/>
      <c r="O59" s="18">
        <v>1</v>
      </c>
      <c r="P59" s="17">
        <v>0.68</v>
      </c>
      <c r="Q59" s="17">
        <v>0</v>
      </c>
      <c r="R59" s="18">
        <v>1</v>
      </c>
      <c r="S59" s="18">
        <v>0</v>
      </c>
      <c r="T59" s="16">
        <f>R59+S59</f>
        <v>1</v>
      </c>
      <c r="U59" s="17">
        <v>100</v>
      </c>
      <c r="V59" s="18">
        <v>3</v>
      </c>
      <c r="W59" s="18">
        <v>2</v>
      </c>
      <c r="X59" s="17">
        <v>2.02</v>
      </c>
      <c r="Y59" s="17">
        <v>1.34</v>
      </c>
      <c r="Z59" s="18">
        <v>9</v>
      </c>
      <c r="AA59" s="18">
        <v>9</v>
      </c>
      <c r="AB59" s="17">
        <v>6.05</v>
      </c>
      <c r="AC59" s="17">
        <v>6.05</v>
      </c>
      <c r="AD59" s="16">
        <v>4</v>
      </c>
      <c r="AE59" s="17">
        <v>2.69</v>
      </c>
      <c r="AF59" s="16">
        <v>7</v>
      </c>
      <c r="AG59" s="17">
        <v>4.7</v>
      </c>
    </row>
    <row r="60" ht="20.35" customHeight="1">
      <c r="A60" t="s" s="14">
        <v>122</v>
      </c>
      <c r="B60" t="s" s="15">
        <v>68</v>
      </c>
      <c r="C60" s="16"/>
      <c r="D60" s="16"/>
      <c r="E60" s="16">
        <v>51</v>
      </c>
      <c r="F60" s="16">
        <v>31</v>
      </c>
      <c r="G60" s="17">
        <v>806.28</v>
      </c>
      <c r="H60" s="17">
        <f>G60/E60</f>
        <v>15.80941176470588</v>
      </c>
      <c r="I60" s="16">
        <v>10</v>
      </c>
      <c r="J60" s="17">
        <v>0.74</v>
      </c>
      <c r="K60" s="16">
        <v>11</v>
      </c>
      <c r="L60" s="17">
        <v>22.48</v>
      </c>
      <c r="M60" s="17">
        <v>1.67</v>
      </c>
      <c r="N60" s="18">
        <v>1</v>
      </c>
      <c r="O60" s="18">
        <v>21</v>
      </c>
      <c r="P60" s="17">
        <v>1.73</v>
      </c>
      <c r="Q60" s="17">
        <v>10.64</v>
      </c>
      <c r="R60" s="18">
        <v>177</v>
      </c>
      <c r="S60" s="18">
        <v>149</v>
      </c>
      <c r="T60" s="16">
        <f>R60+S60</f>
        <v>326</v>
      </c>
      <c r="U60" s="17">
        <v>54.29</v>
      </c>
      <c r="V60" s="18">
        <v>28</v>
      </c>
      <c r="W60" s="18">
        <v>19</v>
      </c>
      <c r="X60" s="17">
        <v>2.08</v>
      </c>
      <c r="Y60" s="17">
        <v>1.41</v>
      </c>
      <c r="Z60" s="18">
        <v>80</v>
      </c>
      <c r="AA60" s="18">
        <v>105</v>
      </c>
      <c r="AB60" s="17">
        <v>5.95</v>
      </c>
      <c r="AC60" s="17">
        <v>7.81</v>
      </c>
      <c r="AD60" s="16">
        <v>26</v>
      </c>
      <c r="AE60" s="17">
        <v>1.93</v>
      </c>
      <c r="AF60" s="16">
        <v>94</v>
      </c>
      <c r="AG60" s="17">
        <v>7</v>
      </c>
    </row>
    <row r="61" ht="20.35" customHeight="1">
      <c r="A61" t="s" s="14">
        <v>123</v>
      </c>
      <c r="B61" t="s" s="15">
        <v>63</v>
      </c>
      <c r="C61" s="16"/>
      <c r="D61" s="16"/>
      <c r="E61" s="16">
        <v>45</v>
      </c>
      <c r="F61" s="16">
        <v>5</v>
      </c>
      <c r="G61" s="17">
        <v>422.53</v>
      </c>
      <c r="H61" s="17">
        <f>G61/E61</f>
        <v>9.389555555555555</v>
      </c>
      <c r="I61" s="16">
        <v>3</v>
      </c>
      <c r="J61" s="17">
        <v>0.43</v>
      </c>
      <c r="K61" s="16">
        <v>6</v>
      </c>
      <c r="L61" s="17">
        <v>5.47</v>
      </c>
      <c r="M61" s="17">
        <v>0.78</v>
      </c>
      <c r="N61" s="18">
        <v>6</v>
      </c>
      <c r="O61" s="18">
        <v>15</v>
      </c>
      <c r="P61" s="17">
        <v>1.87</v>
      </c>
      <c r="Q61" s="17">
        <v>6.38</v>
      </c>
      <c r="R61" s="18">
        <v>24</v>
      </c>
      <c r="S61" s="18">
        <v>29</v>
      </c>
      <c r="T61" s="16">
        <f>R61+S61</f>
        <v>53</v>
      </c>
      <c r="U61" s="17">
        <v>45.28</v>
      </c>
      <c r="V61" s="18">
        <v>7</v>
      </c>
      <c r="W61" s="18">
        <v>3</v>
      </c>
      <c r="X61" s="17">
        <v>0.99</v>
      </c>
      <c r="Y61" s="17">
        <v>0.43</v>
      </c>
      <c r="Z61" s="18">
        <v>77</v>
      </c>
      <c r="AA61" s="18">
        <v>48</v>
      </c>
      <c r="AB61" s="17">
        <v>10.93</v>
      </c>
      <c r="AC61" s="17">
        <v>6.82</v>
      </c>
      <c r="AD61" s="16">
        <v>11</v>
      </c>
      <c r="AE61" s="17">
        <v>1.56</v>
      </c>
      <c r="AF61" s="16">
        <v>47</v>
      </c>
      <c r="AG61" s="17">
        <v>6.67</v>
      </c>
    </row>
    <row r="62" ht="20.35" customHeight="1">
      <c r="A62" t="s" s="14">
        <v>124</v>
      </c>
      <c r="B62" t="s" s="15">
        <v>125</v>
      </c>
      <c r="C62" s="16"/>
      <c r="D62" s="16"/>
      <c r="E62" s="16">
        <v>81</v>
      </c>
      <c r="F62" s="16"/>
      <c r="G62" s="17">
        <v>1711.03</v>
      </c>
      <c r="H62" s="17">
        <f>G62/E62</f>
        <v>21.12382716049383</v>
      </c>
      <c r="I62" s="16">
        <v>3</v>
      </c>
      <c r="J62" s="17">
        <v>0.11</v>
      </c>
      <c r="K62" s="16">
        <v>9</v>
      </c>
      <c r="L62" s="17">
        <v>10.18</v>
      </c>
      <c r="M62" s="17">
        <v>0.36</v>
      </c>
      <c r="N62" s="18">
        <v>1</v>
      </c>
      <c r="O62" s="18">
        <v>9</v>
      </c>
      <c r="P62" s="17">
        <v>0.31</v>
      </c>
      <c r="Q62" s="17">
        <v>3.23</v>
      </c>
      <c r="R62" s="18">
        <v>0</v>
      </c>
      <c r="S62" s="18">
        <v>0</v>
      </c>
      <c r="T62" s="16">
        <f>R62+S62</f>
        <v>0</v>
      </c>
      <c r="U62" s="17">
        <v>0</v>
      </c>
      <c r="V62" s="18">
        <v>37</v>
      </c>
      <c r="W62" s="18">
        <v>24</v>
      </c>
      <c r="X62" s="17">
        <v>1.3</v>
      </c>
      <c r="Y62" s="17">
        <v>0.84</v>
      </c>
      <c r="Z62" s="18">
        <v>84</v>
      </c>
      <c r="AA62" s="18">
        <v>112</v>
      </c>
      <c r="AB62" s="17">
        <v>2.95</v>
      </c>
      <c r="AC62" s="17">
        <v>3.93</v>
      </c>
      <c r="AD62" s="16">
        <v>188</v>
      </c>
      <c r="AE62" s="17">
        <v>6.59</v>
      </c>
      <c r="AF62" s="16">
        <v>93</v>
      </c>
      <c r="AG62" s="17">
        <v>3.26</v>
      </c>
    </row>
    <row r="63" ht="20.35" customHeight="1">
      <c r="A63" t="s" s="14">
        <v>126</v>
      </c>
      <c r="B63" t="s" s="15">
        <v>114</v>
      </c>
      <c r="C63" s="16"/>
      <c r="D63" s="16"/>
      <c r="E63" s="16">
        <v>7</v>
      </c>
      <c r="F63" s="16"/>
      <c r="G63" s="17">
        <v>113.22</v>
      </c>
      <c r="H63" s="17">
        <f>G63/E63</f>
        <v>16.17428571428571</v>
      </c>
      <c r="I63" s="16">
        <v>0</v>
      </c>
      <c r="J63" s="17">
        <v>0</v>
      </c>
      <c r="K63" s="16">
        <v>2</v>
      </c>
      <c r="L63" s="17">
        <v>0.25</v>
      </c>
      <c r="M63" s="17">
        <v>0.13</v>
      </c>
      <c r="N63" s="18"/>
      <c r="O63" s="18">
        <v>0</v>
      </c>
      <c r="P63" s="17">
        <v>0</v>
      </c>
      <c r="Q63" s="17">
        <v>0</v>
      </c>
      <c r="R63" s="18">
        <v>0</v>
      </c>
      <c r="S63" s="18">
        <v>0</v>
      </c>
      <c r="T63" s="16">
        <f>R63+S63</f>
        <v>0</v>
      </c>
      <c r="U63" s="17">
        <v>0</v>
      </c>
      <c r="V63" s="18">
        <v>5</v>
      </c>
      <c r="W63" s="18">
        <v>1</v>
      </c>
      <c r="X63" s="17">
        <v>2.65</v>
      </c>
      <c r="Y63" s="17">
        <v>0.53</v>
      </c>
      <c r="Z63" s="18">
        <v>4</v>
      </c>
      <c r="AA63" s="18">
        <v>7</v>
      </c>
      <c r="AB63" s="17">
        <v>2.12</v>
      </c>
      <c r="AC63" s="17">
        <v>3.71</v>
      </c>
      <c r="AD63" s="16">
        <v>8</v>
      </c>
      <c r="AE63" s="17">
        <v>4.24</v>
      </c>
      <c r="AF63" s="16">
        <v>6</v>
      </c>
      <c r="AG63" s="17">
        <v>3.18</v>
      </c>
    </row>
    <row r="64" ht="20.35" customHeight="1">
      <c r="A64" t="s" s="14">
        <v>127</v>
      </c>
      <c r="B64" t="s" s="15">
        <v>38</v>
      </c>
      <c r="C64" s="16"/>
      <c r="D64" s="16"/>
      <c r="E64" s="16">
        <v>71</v>
      </c>
      <c r="F64" s="16">
        <v>1</v>
      </c>
      <c r="G64" s="17">
        <v>1031.4</v>
      </c>
      <c r="H64" s="17">
        <f>G64/E64</f>
        <v>14.52676056338028</v>
      </c>
      <c r="I64" s="16">
        <v>20</v>
      </c>
      <c r="J64" s="17">
        <v>1.16</v>
      </c>
      <c r="K64" s="16">
        <v>15</v>
      </c>
      <c r="L64" s="17">
        <v>34.2</v>
      </c>
      <c r="M64" s="17">
        <v>1.99</v>
      </c>
      <c r="N64" s="18"/>
      <c r="O64" s="18">
        <v>9</v>
      </c>
      <c r="P64" s="17">
        <v>0.54</v>
      </c>
      <c r="Q64" s="17">
        <v>15.27</v>
      </c>
      <c r="R64" s="18">
        <v>72</v>
      </c>
      <c r="S64" s="18">
        <v>94</v>
      </c>
      <c r="T64" s="16">
        <f>R64+S64</f>
        <v>166</v>
      </c>
      <c r="U64" s="17">
        <v>43.37</v>
      </c>
      <c r="V64" s="18">
        <v>20</v>
      </c>
      <c r="W64" s="18">
        <v>26</v>
      </c>
      <c r="X64" s="17">
        <v>1.16</v>
      </c>
      <c r="Y64" s="17">
        <v>1.51</v>
      </c>
      <c r="Z64" s="18">
        <v>80</v>
      </c>
      <c r="AA64" s="18">
        <v>88</v>
      </c>
      <c r="AB64" s="17">
        <v>4.65</v>
      </c>
      <c r="AC64" s="17">
        <v>5.12</v>
      </c>
      <c r="AD64" s="16">
        <v>29</v>
      </c>
      <c r="AE64" s="17">
        <v>1.69</v>
      </c>
      <c r="AF64" s="16">
        <v>131</v>
      </c>
      <c r="AG64" s="17">
        <v>7.62</v>
      </c>
    </row>
    <row r="65" ht="20.35" customHeight="1">
      <c r="A65" t="s" s="14">
        <v>128</v>
      </c>
      <c r="B65" t="s" s="15">
        <v>99</v>
      </c>
      <c r="C65" s="16"/>
      <c r="D65" s="16"/>
      <c r="E65" s="16">
        <v>32</v>
      </c>
      <c r="F65" s="16"/>
      <c r="G65" s="17">
        <v>430.45</v>
      </c>
      <c r="H65" s="17">
        <f>G65/E65</f>
        <v>13.4515625</v>
      </c>
      <c r="I65" s="16">
        <v>1</v>
      </c>
      <c r="J65" s="17">
        <v>0.14</v>
      </c>
      <c r="K65" s="16">
        <v>2</v>
      </c>
      <c r="L65" s="17">
        <v>-0.18</v>
      </c>
      <c r="M65" s="17">
        <v>-0.03</v>
      </c>
      <c r="N65" s="18">
        <v>1</v>
      </c>
      <c r="O65" s="18">
        <v>11</v>
      </c>
      <c r="P65" s="17">
        <v>1.46</v>
      </c>
      <c r="Q65" s="17">
        <v>4</v>
      </c>
      <c r="R65" s="18">
        <v>0</v>
      </c>
      <c r="S65" s="18">
        <v>0</v>
      </c>
      <c r="T65" s="16">
        <f>R65+S65</f>
        <v>0</v>
      </c>
      <c r="U65" s="17">
        <v>0</v>
      </c>
      <c r="V65" s="18">
        <v>16</v>
      </c>
      <c r="W65" s="18">
        <v>7</v>
      </c>
      <c r="X65" s="17">
        <v>2.23</v>
      </c>
      <c r="Y65" s="17">
        <v>0.98</v>
      </c>
      <c r="Z65" s="18">
        <v>40</v>
      </c>
      <c r="AA65" s="18">
        <v>55</v>
      </c>
      <c r="AB65" s="17">
        <v>5.58</v>
      </c>
      <c r="AC65" s="17">
        <v>7.67</v>
      </c>
      <c r="AD65" s="16">
        <v>31</v>
      </c>
      <c r="AE65" s="17">
        <v>4.32</v>
      </c>
      <c r="AF65" s="16">
        <v>25</v>
      </c>
      <c r="AG65" s="17">
        <v>3.48</v>
      </c>
    </row>
    <row r="66" ht="20.35" customHeight="1">
      <c r="A66" t="s" s="14">
        <v>129</v>
      </c>
      <c r="B66" t="s" s="15">
        <v>50</v>
      </c>
      <c r="C66" s="16"/>
      <c r="D66" s="16"/>
      <c r="E66" s="16">
        <v>18</v>
      </c>
      <c r="F66" s="16"/>
      <c r="G66" s="17">
        <v>238.17</v>
      </c>
      <c r="H66" s="17">
        <f>G66/E66</f>
        <v>13.23166666666667</v>
      </c>
      <c r="I66" s="16">
        <v>5</v>
      </c>
      <c r="J66" s="17">
        <v>1.26</v>
      </c>
      <c r="K66" s="16">
        <v>6</v>
      </c>
      <c r="L66" s="17">
        <v>12.69</v>
      </c>
      <c r="M66" s="17">
        <v>3.2</v>
      </c>
      <c r="N66" s="18"/>
      <c r="O66" s="18">
        <v>3</v>
      </c>
      <c r="P66" s="17">
        <v>0.87</v>
      </c>
      <c r="Q66" s="17">
        <v>19.23</v>
      </c>
      <c r="R66" s="18">
        <v>96</v>
      </c>
      <c r="S66" s="18">
        <v>117</v>
      </c>
      <c r="T66" s="16">
        <f>R66+S66</f>
        <v>213</v>
      </c>
      <c r="U66" s="17">
        <v>45.07</v>
      </c>
      <c r="V66" s="18">
        <v>4</v>
      </c>
      <c r="W66" s="18">
        <v>8</v>
      </c>
      <c r="X66" s="17">
        <v>1.01</v>
      </c>
      <c r="Y66" s="17">
        <v>2.02</v>
      </c>
      <c r="Z66" s="18">
        <v>17</v>
      </c>
      <c r="AA66" s="18">
        <v>30</v>
      </c>
      <c r="AB66" s="17">
        <v>4.28</v>
      </c>
      <c r="AC66" s="17">
        <v>7.56</v>
      </c>
      <c r="AD66" s="16">
        <v>6</v>
      </c>
      <c r="AE66" s="17">
        <v>1.51</v>
      </c>
      <c r="AF66" s="16">
        <v>26</v>
      </c>
      <c r="AG66" s="17">
        <v>6.55</v>
      </c>
    </row>
    <row r="67" ht="20.35" customHeight="1">
      <c r="A67" t="s" s="14">
        <v>130</v>
      </c>
      <c r="B67" t="s" s="15">
        <v>131</v>
      </c>
      <c r="C67" s="16"/>
      <c r="D67" s="16"/>
      <c r="E67" s="16">
        <v>56</v>
      </c>
      <c r="F67" s="16">
        <v>13</v>
      </c>
      <c r="G67" s="17">
        <v>743.78</v>
      </c>
      <c r="H67" s="17">
        <f>G67/E67</f>
        <v>13.28178571428571</v>
      </c>
      <c r="I67" s="16">
        <v>11</v>
      </c>
      <c r="J67" s="17">
        <v>0.89</v>
      </c>
      <c r="K67" s="16">
        <v>12</v>
      </c>
      <c r="L67" s="17">
        <v>25.68</v>
      </c>
      <c r="M67" s="17">
        <v>2.07</v>
      </c>
      <c r="N67" s="18"/>
      <c r="O67" s="18">
        <v>8</v>
      </c>
      <c r="P67" s="17">
        <v>0.67</v>
      </c>
      <c r="Q67" s="17">
        <v>11.34</v>
      </c>
      <c r="R67" s="18">
        <v>1</v>
      </c>
      <c r="S67" s="18">
        <v>1</v>
      </c>
      <c r="T67" s="16">
        <f>R67+S67</f>
        <v>2</v>
      </c>
      <c r="U67" s="17">
        <v>50</v>
      </c>
      <c r="V67" s="18">
        <v>8</v>
      </c>
      <c r="W67" s="18">
        <v>21</v>
      </c>
      <c r="X67" s="17">
        <v>0.65</v>
      </c>
      <c r="Y67" s="17">
        <v>1.69</v>
      </c>
      <c r="Z67" s="18">
        <v>46</v>
      </c>
      <c r="AA67" s="18">
        <v>82</v>
      </c>
      <c r="AB67" s="17">
        <v>3.71</v>
      </c>
      <c r="AC67" s="17">
        <v>6.61</v>
      </c>
      <c r="AD67" s="16">
        <v>25</v>
      </c>
      <c r="AE67" s="17">
        <v>2.02</v>
      </c>
      <c r="AF67" s="16">
        <v>97</v>
      </c>
      <c r="AG67" s="17">
        <v>7.82</v>
      </c>
    </row>
    <row r="68" ht="20.35" customHeight="1">
      <c r="A68" t="s" s="14">
        <v>132</v>
      </c>
      <c r="B68" t="s" s="15">
        <v>104</v>
      </c>
      <c r="C68" s="16"/>
      <c r="D68" s="16"/>
      <c r="E68" s="16">
        <v>79</v>
      </c>
      <c r="F68" s="16">
        <v>2</v>
      </c>
      <c r="G68" s="17">
        <v>1366.07</v>
      </c>
      <c r="H68" s="17">
        <f>G68/E68</f>
        <v>17.2920253164557</v>
      </c>
      <c r="I68" s="16">
        <v>24</v>
      </c>
      <c r="J68" s="17">
        <v>1.05</v>
      </c>
      <c r="K68" s="16">
        <v>24</v>
      </c>
      <c r="L68" s="17">
        <v>52.86</v>
      </c>
      <c r="M68" s="17">
        <v>2.32</v>
      </c>
      <c r="N68" s="18">
        <v>2</v>
      </c>
      <c r="O68" s="18">
        <v>15</v>
      </c>
      <c r="P68" s="17">
        <v>0.6899999999999999</v>
      </c>
      <c r="Q68" s="17">
        <v>12.77</v>
      </c>
      <c r="R68" s="18">
        <v>16</v>
      </c>
      <c r="S68" s="18">
        <v>35</v>
      </c>
      <c r="T68" s="16">
        <f>R68+S68</f>
        <v>51</v>
      </c>
      <c r="U68" s="17">
        <v>31.37</v>
      </c>
      <c r="V68" s="18">
        <v>67</v>
      </c>
      <c r="W68" s="18">
        <v>36</v>
      </c>
      <c r="X68" s="17">
        <v>2.94</v>
      </c>
      <c r="Y68" s="17">
        <v>1.58</v>
      </c>
      <c r="Z68" s="18">
        <v>91</v>
      </c>
      <c r="AA68" s="18">
        <v>74</v>
      </c>
      <c r="AB68" s="17">
        <v>4</v>
      </c>
      <c r="AC68" s="17">
        <v>3.25</v>
      </c>
      <c r="AD68" s="16">
        <v>36</v>
      </c>
      <c r="AE68" s="17">
        <v>1.58</v>
      </c>
      <c r="AF68" s="16">
        <v>188</v>
      </c>
      <c r="AG68" s="17">
        <v>8.26</v>
      </c>
    </row>
    <row r="69" ht="20.35" customHeight="1">
      <c r="A69" t="s" s="14">
        <v>133</v>
      </c>
      <c r="B69" t="s" s="15">
        <v>44</v>
      </c>
      <c r="C69" s="16"/>
      <c r="D69" s="16"/>
      <c r="E69" s="16">
        <v>2</v>
      </c>
      <c r="F69" s="16"/>
      <c r="G69" s="17">
        <v>9.279999999999999</v>
      </c>
      <c r="H69" s="17">
        <f>G69/E69</f>
        <v>4.64</v>
      </c>
      <c r="I69" s="16">
        <v>0</v>
      </c>
      <c r="J69" s="17">
        <v>0</v>
      </c>
      <c r="K69" s="16">
        <v>0</v>
      </c>
      <c r="L69" s="17">
        <v>-0.2</v>
      </c>
      <c r="M69" s="17">
        <v>-1.29</v>
      </c>
      <c r="N69" s="18"/>
      <c r="O69" s="18">
        <v>2</v>
      </c>
      <c r="P69" s="17">
        <v>12.93</v>
      </c>
      <c r="Q69" t="s" s="19">
        <v>80</v>
      </c>
      <c r="R69" s="18">
        <v>0</v>
      </c>
      <c r="S69" s="18">
        <v>0</v>
      </c>
      <c r="T69" s="16">
        <f>R69+S69</f>
        <v>0</v>
      </c>
      <c r="U69" s="17">
        <v>0</v>
      </c>
      <c r="V69" s="18">
        <v>1</v>
      </c>
      <c r="W69" s="18">
        <v>0</v>
      </c>
      <c r="X69" s="17">
        <v>6.47</v>
      </c>
      <c r="Y69" s="17">
        <v>0</v>
      </c>
      <c r="Z69" s="18">
        <v>4</v>
      </c>
      <c r="AA69" s="18">
        <v>1</v>
      </c>
      <c r="AB69" s="17">
        <v>25.86</v>
      </c>
      <c r="AC69" s="17">
        <v>6.47</v>
      </c>
      <c r="AD69" s="16">
        <v>0</v>
      </c>
      <c r="AE69" s="17">
        <v>0</v>
      </c>
      <c r="AF69" s="16">
        <v>0</v>
      </c>
      <c r="AG69" s="17">
        <v>0</v>
      </c>
    </row>
    <row r="70" ht="20.35" customHeight="1">
      <c r="A70" t="s" s="14">
        <v>134</v>
      </c>
      <c r="B70" t="s" s="15">
        <v>93</v>
      </c>
      <c r="C70" s="16"/>
      <c r="D70" s="16"/>
      <c r="E70" s="16">
        <v>73</v>
      </c>
      <c r="F70" s="16">
        <v>9</v>
      </c>
      <c r="G70" s="17">
        <v>907.5</v>
      </c>
      <c r="H70" s="17">
        <f>G70/E70</f>
        <v>12.43150684931507</v>
      </c>
      <c r="I70" s="16">
        <v>5</v>
      </c>
      <c r="J70" s="17">
        <v>0.33</v>
      </c>
      <c r="K70" s="16">
        <v>12</v>
      </c>
      <c r="L70" s="17">
        <v>23.79</v>
      </c>
      <c r="M70" s="17">
        <v>1.57</v>
      </c>
      <c r="N70" s="18">
        <v>6</v>
      </c>
      <c r="O70" s="18">
        <v>38</v>
      </c>
      <c r="P70" s="17">
        <v>2.48</v>
      </c>
      <c r="Q70" s="17">
        <v>5.88</v>
      </c>
      <c r="R70" s="18">
        <v>22</v>
      </c>
      <c r="S70" s="18">
        <v>16</v>
      </c>
      <c r="T70" s="16">
        <f>R70+S70</f>
        <v>38</v>
      </c>
      <c r="U70" s="17">
        <v>57.89</v>
      </c>
      <c r="V70" s="18">
        <v>23</v>
      </c>
      <c r="W70" s="18">
        <v>16</v>
      </c>
      <c r="X70" s="17">
        <v>1.52</v>
      </c>
      <c r="Y70" s="17">
        <v>1.06</v>
      </c>
      <c r="Z70" s="18">
        <v>104</v>
      </c>
      <c r="AA70" s="18">
        <v>109</v>
      </c>
      <c r="AB70" s="17">
        <v>6.88</v>
      </c>
      <c r="AC70" s="17">
        <v>7.21</v>
      </c>
      <c r="AD70" s="16">
        <v>42</v>
      </c>
      <c r="AE70" s="17">
        <v>2.78</v>
      </c>
      <c r="AF70" s="16">
        <v>85</v>
      </c>
      <c r="AG70" s="17">
        <v>5.62</v>
      </c>
    </row>
    <row r="71" ht="20.35" customHeight="1">
      <c r="A71" t="s" s="14">
        <v>135</v>
      </c>
      <c r="B71" t="s" s="15">
        <v>114</v>
      </c>
      <c r="C71" s="16"/>
      <c r="D71" s="16"/>
      <c r="E71" s="16">
        <v>64</v>
      </c>
      <c r="F71" s="16"/>
      <c r="G71" s="17">
        <v>880.23</v>
      </c>
      <c r="H71" s="17">
        <f>G71/E71</f>
        <v>13.75359375</v>
      </c>
      <c r="I71" s="16">
        <v>8</v>
      </c>
      <c r="J71" s="17">
        <v>0.55</v>
      </c>
      <c r="K71" s="16">
        <v>8</v>
      </c>
      <c r="L71" s="17">
        <v>14.9</v>
      </c>
      <c r="M71" s="17">
        <v>1.02</v>
      </c>
      <c r="N71" s="18"/>
      <c r="O71" s="18">
        <v>17</v>
      </c>
      <c r="P71" s="17">
        <v>1.18</v>
      </c>
      <c r="Q71" s="17">
        <v>8.789999999999999</v>
      </c>
      <c r="R71" s="18">
        <v>609</v>
      </c>
      <c r="S71" s="18">
        <v>406</v>
      </c>
      <c r="T71" s="16">
        <f>R71+S71</f>
        <v>1015</v>
      </c>
      <c r="U71" s="17">
        <v>60</v>
      </c>
      <c r="V71" s="18">
        <v>17</v>
      </c>
      <c r="W71" s="18">
        <v>14</v>
      </c>
      <c r="X71" s="17">
        <v>1.16</v>
      </c>
      <c r="Y71" s="17">
        <v>0.95</v>
      </c>
      <c r="Z71" s="18">
        <v>38</v>
      </c>
      <c r="AA71" s="18">
        <v>53</v>
      </c>
      <c r="AB71" s="17">
        <v>2.59</v>
      </c>
      <c r="AC71" s="17">
        <v>3.61</v>
      </c>
      <c r="AD71" s="16">
        <v>40</v>
      </c>
      <c r="AE71" s="17">
        <v>2.73</v>
      </c>
      <c r="AF71" s="16">
        <v>91</v>
      </c>
      <c r="AG71" s="17">
        <v>6.2</v>
      </c>
    </row>
    <row r="72" ht="20.35" customHeight="1">
      <c r="A72" t="s" s="14">
        <v>136</v>
      </c>
      <c r="B72" t="s" s="15">
        <v>60</v>
      </c>
      <c r="C72" s="16"/>
      <c r="D72" s="16"/>
      <c r="E72" s="16">
        <v>1</v>
      </c>
      <c r="F72" s="16"/>
      <c r="G72" s="17">
        <v>10.38</v>
      </c>
      <c r="H72" s="17">
        <f>G72/E72</f>
        <v>10.38</v>
      </c>
      <c r="I72" s="16">
        <v>0</v>
      </c>
      <c r="J72" s="17">
        <v>0</v>
      </c>
      <c r="K72" s="16">
        <v>0</v>
      </c>
      <c r="L72" s="17">
        <v>0</v>
      </c>
      <c r="M72" s="17">
        <v>0</v>
      </c>
      <c r="N72" s="18"/>
      <c r="O72" s="18">
        <v>0</v>
      </c>
      <c r="P72" s="17">
        <v>0</v>
      </c>
      <c r="Q72" t="s" s="19">
        <v>80</v>
      </c>
      <c r="R72" s="18">
        <v>0</v>
      </c>
      <c r="S72" s="18">
        <v>0</v>
      </c>
      <c r="T72" s="16">
        <f>R72+S72</f>
        <v>0</v>
      </c>
      <c r="U72" s="17">
        <v>0</v>
      </c>
      <c r="V72" s="18">
        <v>0</v>
      </c>
      <c r="W72" s="18">
        <v>0</v>
      </c>
      <c r="X72" s="17">
        <v>0</v>
      </c>
      <c r="Y72" s="17">
        <v>0</v>
      </c>
      <c r="Z72" s="18">
        <v>3</v>
      </c>
      <c r="AA72" s="18">
        <v>0</v>
      </c>
      <c r="AB72" s="17">
        <v>17.34</v>
      </c>
      <c r="AC72" s="17">
        <v>0</v>
      </c>
      <c r="AD72" s="16">
        <v>0</v>
      </c>
      <c r="AE72" s="17">
        <v>0</v>
      </c>
      <c r="AF72" s="16">
        <v>0</v>
      </c>
      <c r="AG72" s="17">
        <v>0</v>
      </c>
    </row>
    <row r="73" ht="20.35" customHeight="1">
      <c r="A73" t="s" s="14">
        <v>137</v>
      </c>
      <c r="B73" t="s" s="15">
        <v>40</v>
      </c>
      <c r="C73" s="16"/>
      <c r="D73" s="16"/>
      <c r="E73" s="16">
        <v>48</v>
      </c>
      <c r="F73" s="16">
        <v>14</v>
      </c>
      <c r="G73" s="17">
        <v>632.12</v>
      </c>
      <c r="H73" s="17">
        <f>G73/E73</f>
        <v>13.16916666666667</v>
      </c>
      <c r="I73" s="16">
        <v>0</v>
      </c>
      <c r="J73" s="17">
        <v>0</v>
      </c>
      <c r="K73" s="16">
        <v>4</v>
      </c>
      <c r="L73" s="17">
        <v>1.2</v>
      </c>
      <c r="M73" s="17">
        <v>0.11</v>
      </c>
      <c r="N73" s="18"/>
      <c r="O73" s="18">
        <v>7</v>
      </c>
      <c r="P73" s="17">
        <v>0.66</v>
      </c>
      <c r="Q73" s="17">
        <v>0</v>
      </c>
      <c r="R73" s="18">
        <v>0</v>
      </c>
      <c r="S73" s="18">
        <v>0</v>
      </c>
      <c r="T73" s="16">
        <f>R73+S73</f>
        <v>0</v>
      </c>
      <c r="U73" s="17">
        <v>0</v>
      </c>
      <c r="V73" s="18">
        <v>9</v>
      </c>
      <c r="W73" s="18">
        <v>8</v>
      </c>
      <c r="X73" s="17">
        <v>0.85</v>
      </c>
      <c r="Y73" s="17">
        <v>0.76</v>
      </c>
      <c r="Z73" s="18">
        <v>99</v>
      </c>
      <c r="AA73" s="18">
        <v>50</v>
      </c>
      <c r="AB73" s="17">
        <v>9.4</v>
      </c>
      <c r="AC73" s="17">
        <v>4.75</v>
      </c>
      <c r="AD73" s="16">
        <v>51</v>
      </c>
      <c r="AE73" s="17">
        <v>4.84</v>
      </c>
      <c r="AF73" s="16">
        <v>22</v>
      </c>
      <c r="AG73" s="17">
        <v>2.09</v>
      </c>
    </row>
    <row r="74" ht="20.35" customHeight="1">
      <c r="A74" t="s" s="14">
        <v>138</v>
      </c>
      <c r="B74" t="s" s="15">
        <v>56</v>
      </c>
      <c r="C74" s="16"/>
      <c r="D74" s="16"/>
      <c r="E74" s="16">
        <v>50</v>
      </c>
      <c r="F74" s="16">
        <v>10</v>
      </c>
      <c r="G74" s="17">
        <v>590.6</v>
      </c>
      <c r="H74" s="17">
        <f>G74/E74</f>
        <v>11.812</v>
      </c>
      <c r="I74" s="16">
        <v>6</v>
      </c>
      <c r="J74" s="17">
        <v>0.61</v>
      </c>
      <c r="K74" s="16">
        <v>6</v>
      </c>
      <c r="L74" s="17">
        <v>16.88</v>
      </c>
      <c r="M74" s="17">
        <v>1.71</v>
      </c>
      <c r="N74" s="18"/>
      <c r="O74" s="18">
        <v>4</v>
      </c>
      <c r="P74" s="17">
        <v>0.42</v>
      </c>
      <c r="Q74" s="17">
        <v>8.220000000000001</v>
      </c>
      <c r="R74" s="18">
        <v>1</v>
      </c>
      <c r="S74" s="18">
        <v>6</v>
      </c>
      <c r="T74" s="16">
        <f>R74+S74</f>
        <v>7</v>
      </c>
      <c r="U74" s="17">
        <v>14.29</v>
      </c>
      <c r="V74" s="18">
        <v>18</v>
      </c>
      <c r="W74" s="18">
        <v>25</v>
      </c>
      <c r="X74" s="17">
        <v>1.83</v>
      </c>
      <c r="Y74" s="17">
        <v>2.54</v>
      </c>
      <c r="Z74" s="18">
        <v>61</v>
      </c>
      <c r="AA74" s="18">
        <v>63</v>
      </c>
      <c r="AB74" s="17">
        <v>6.2</v>
      </c>
      <c r="AC74" s="17">
        <v>6.4</v>
      </c>
      <c r="AD74" s="16">
        <v>18</v>
      </c>
      <c r="AE74" s="17">
        <v>1.83</v>
      </c>
      <c r="AF74" s="16">
        <v>73</v>
      </c>
      <c r="AG74" s="17">
        <v>7.42</v>
      </c>
    </row>
    <row r="75" ht="20.35" customHeight="1">
      <c r="A75" t="s" s="14">
        <v>139</v>
      </c>
      <c r="B75" t="s" s="15">
        <v>50</v>
      </c>
      <c r="C75" s="16"/>
      <c r="D75" s="16"/>
      <c r="E75" s="16">
        <v>80</v>
      </c>
      <c r="F75" s="16">
        <v>2</v>
      </c>
      <c r="G75" s="17">
        <v>1719.08</v>
      </c>
      <c r="H75" s="17">
        <f>G75/E75</f>
        <v>21.4885</v>
      </c>
      <c r="I75" s="16">
        <v>4</v>
      </c>
      <c r="J75" s="17">
        <v>0.14</v>
      </c>
      <c r="K75" s="16">
        <v>14</v>
      </c>
      <c r="L75" s="17">
        <v>36.6</v>
      </c>
      <c r="M75" s="17">
        <v>1.28</v>
      </c>
      <c r="N75" s="18"/>
      <c r="O75" s="18">
        <v>9</v>
      </c>
      <c r="P75" s="17">
        <v>0.3</v>
      </c>
      <c r="Q75" s="17">
        <v>3.08</v>
      </c>
      <c r="R75" s="18">
        <v>0</v>
      </c>
      <c r="S75" s="18">
        <v>0</v>
      </c>
      <c r="T75" s="16">
        <f>R75+S75</f>
        <v>0</v>
      </c>
      <c r="U75" s="17">
        <v>0</v>
      </c>
      <c r="V75" s="18">
        <v>29</v>
      </c>
      <c r="W75" s="18">
        <v>31</v>
      </c>
      <c r="X75" s="17">
        <v>1.01</v>
      </c>
      <c r="Y75" s="17">
        <v>1.08</v>
      </c>
      <c r="Z75" s="18">
        <v>104</v>
      </c>
      <c r="AA75" s="18">
        <v>90</v>
      </c>
      <c r="AB75" s="17">
        <v>3.63</v>
      </c>
      <c r="AC75" s="17">
        <v>3.14</v>
      </c>
      <c r="AD75" s="16">
        <v>100</v>
      </c>
      <c r="AE75" s="17">
        <v>3.49</v>
      </c>
      <c r="AF75" s="16">
        <v>130</v>
      </c>
      <c r="AG75" s="17">
        <v>4.54</v>
      </c>
    </row>
    <row r="76" ht="20.35" customHeight="1">
      <c r="A76" t="s" s="14">
        <v>140</v>
      </c>
      <c r="B76" t="s" s="15">
        <v>63</v>
      </c>
      <c r="C76" s="16"/>
      <c r="D76" s="16"/>
      <c r="E76" s="16">
        <v>82</v>
      </c>
      <c r="F76" s="16"/>
      <c r="G76" s="17">
        <v>1810.97</v>
      </c>
      <c r="H76" s="17">
        <f>G76/E76</f>
        <v>22.085</v>
      </c>
      <c r="I76" s="16">
        <v>35</v>
      </c>
      <c r="J76" s="17">
        <v>1.16</v>
      </c>
      <c r="K76" s="16">
        <v>56</v>
      </c>
      <c r="L76" s="17">
        <v>88.94</v>
      </c>
      <c r="M76" s="17">
        <v>2.95</v>
      </c>
      <c r="N76" s="18"/>
      <c r="O76" s="18">
        <v>11</v>
      </c>
      <c r="P76" s="17">
        <v>0.33</v>
      </c>
      <c r="Q76" s="17">
        <v>17.5</v>
      </c>
      <c r="R76" s="18">
        <v>982</v>
      </c>
      <c r="S76" s="18">
        <v>833</v>
      </c>
      <c r="T76" s="16">
        <f>R76+S76</f>
        <v>1815</v>
      </c>
      <c r="U76" s="17">
        <v>54.1</v>
      </c>
      <c r="V76" s="18">
        <v>70</v>
      </c>
      <c r="W76" s="18">
        <v>54</v>
      </c>
      <c r="X76" s="17">
        <v>2.32</v>
      </c>
      <c r="Y76" s="17">
        <v>1.79</v>
      </c>
      <c r="Z76" s="18">
        <v>50</v>
      </c>
      <c r="AA76" s="18">
        <v>102</v>
      </c>
      <c r="AB76" s="17">
        <v>1.66</v>
      </c>
      <c r="AC76" s="17">
        <v>3.38</v>
      </c>
      <c r="AD76" s="16">
        <v>64</v>
      </c>
      <c r="AE76" s="17">
        <v>2.12</v>
      </c>
      <c r="AF76" s="16">
        <v>200</v>
      </c>
      <c r="AG76" s="17">
        <v>6.63</v>
      </c>
    </row>
    <row r="77" ht="20.35" customHeight="1">
      <c r="A77" t="s" s="14">
        <v>141</v>
      </c>
      <c r="B77" t="s" s="15">
        <v>77</v>
      </c>
      <c r="C77" s="16"/>
      <c r="D77" s="16"/>
      <c r="E77" s="16">
        <v>72</v>
      </c>
      <c r="F77" s="16">
        <v>10</v>
      </c>
      <c r="G77" s="17">
        <v>1208.78</v>
      </c>
      <c r="H77" s="17">
        <f>G77/E77</f>
        <v>16.78861111111111</v>
      </c>
      <c r="I77" s="16">
        <v>20</v>
      </c>
      <c r="J77" s="17">
        <v>0.99</v>
      </c>
      <c r="K77" s="16">
        <v>11</v>
      </c>
      <c r="L77" s="17">
        <v>30.47</v>
      </c>
      <c r="M77" s="17">
        <v>1.51</v>
      </c>
      <c r="N77" s="18"/>
      <c r="O77" s="18">
        <v>11</v>
      </c>
      <c r="P77" s="17">
        <v>0.5600000000000001</v>
      </c>
      <c r="Q77" s="17">
        <v>15.38</v>
      </c>
      <c r="R77" s="18">
        <v>416</v>
      </c>
      <c r="S77" s="18">
        <v>494</v>
      </c>
      <c r="T77" s="16">
        <f>R77+S77</f>
        <v>910</v>
      </c>
      <c r="U77" s="17">
        <v>45.71</v>
      </c>
      <c r="V77" s="18">
        <v>26</v>
      </c>
      <c r="W77" s="18">
        <v>18</v>
      </c>
      <c r="X77" s="17">
        <v>1.29</v>
      </c>
      <c r="Y77" s="17">
        <v>0.89</v>
      </c>
      <c r="Z77" s="18">
        <v>15</v>
      </c>
      <c r="AA77" s="18">
        <v>72</v>
      </c>
      <c r="AB77" s="17">
        <v>0.74</v>
      </c>
      <c r="AC77" s="17">
        <v>3.57</v>
      </c>
      <c r="AD77" s="16">
        <v>40</v>
      </c>
      <c r="AE77" s="17">
        <v>1.99</v>
      </c>
      <c r="AF77" s="16">
        <v>130</v>
      </c>
      <c r="AG77" s="17">
        <v>6.45</v>
      </c>
    </row>
    <row r="78" ht="20.35" customHeight="1">
      <c r="A78" t="s" s="14">
        <v>142</v>
      </c>
      <c r="B78" t="s" s="15">
        <v>71</v>
      </c>
      <c r="C78" s="16"/>
      <c r="D78" s="16"/>
      <c r="E78" s="16">
        <v>81</v>
      </c>
      <c r="F78" s="16"/>
      <c r="G78" s="17">
        <v>1630.68</v>
      </c>
      <c r="H78" s="17">
        <f>G78/E78</f>
        <v>20.13185185185185</v>
      </c>
      <c r="I78" s="16">
        <v>27</v>
      </c>
      <c r="J78" s="17">
        <v>0.99</v>
      </c>
      <c r="K78" s="16">
        <v>55</v>
      </c>
      <c r="L78" s="17">
        <v>95.58</v>
      </c>
      <c r="M78" s="17">
        <v>3.52</v>
      </c>
      <c r="N78" s="18"/>
      <c r="O78" s="18">
        <v>15</v>
      </c>
      <c r="P78" s="17">
        <v>0.42</v>
      </c>
      <c r="Q78" s="17">
        <v>11.84</v>
      </c>
      <c r="R78" s="18">
        <v>0</v>
      </c>
      <c r="S78" s="18">
        <v>7</v>
      </c>
      <c r="T78" s="16">
        <f>R78+S78</f>
        <v>7</v>
      </c>
      <c r="U78" s="17">
        <v>0</v>
      </c>
      <c r="V78" s="18">
        <v>51</v>
      </c>
      <c r="W78" s="18">
        <v>70</v>
      </c>
      <c r="X78" s="17">
        <v>1.88</v>
      </c>
      <c r="Y78" s="17">
        <v>2.58</v>
      </c>
      <c r="Z78" s="18">
        <v>15</v>
      </c>
      <c r="AA78" s="18">
        <v>56</v>
      </c>
      <c r="AB78" s="17">
        <v>0.55</v>
      </c>
      <c r="AC78" s="17">
        <v>2.06</v>
      </c>
      <c r="AD78" s="16">
        <v>19</v>
      </c>
      <c r="AE78" s="17">
        <v>0.7</v>
      </c>
      <c r="AF78" s="16">
        <v>228</v>
      </c>
      <c r="AG78" s="17">
        <v>8.390000000000001</v>
      </c>
    </row>
    <row r="79" ht="20.35" customHeight="1">
      <c r="A79" t="s" s="14">
        <v>143</v>
      </c>
      <c r="B79" t="s" s="15">
        <v>68</v>
      </c>
      <c r="C79" s="16"/>
      <c r="D79" s="16"/>
      <c r="E79" s="16">
        <v>66</v>
      </c>
      <c r="F79" s="16">
        <v>16</v>
      </c>
      <c r="G79" s="17">
        <v>1088.03</v>
      </c>
      <c r="H79" s="17">
        <f>G79/E79</f>
        <v>16.48530303030303</v>
      </c>
      <c r="I79" s="16">
        <v>12</v>
      </c>
      <c r="J79" s="17">
        <v>0.66</v>
      </c>
      <c r="K79" s="16">
        <v>9</v>
      </c>
      <c r="L79" s="17">
        <v>32.02</v>
      </c>
      <c r="M79" s="17">
        <v>1.77</v>
      </c>
      <c r="N79" s="18"/>
      <c r="O79" s="18">
        <v>10</v>
      </c>
      <c r="P79" s="17">
        <v>0.59</v>
      </c>
      <c r="Q79" s="17">
        <v>7.32</v>
      </c>
      <c r="R79" s="18">
        <v>11</v>
      </c>
      <c r="S79" s="18">
        <v>19</v>
      </c>
      <c r="T79" s="16">
        <f>R79+S79</f>
        <v>30</v>
      </c>
      <c r="U79" s="17">
        <v>36.67</v>
      </c>
      <c r="V79" s="18">
        <v>19</v>
      </c>
      <c r="W79" s="18">
        <v>27</v>
      </c>
      <c r="X79" s="17">
        <v>1.05</v>
      </c>
      <c r="Y79" s="17">
        <v>1.49</v>
      </c>
      <c r="Z79" s="18">
        <v>71</v>
      </c>
      <c r="AA79" s="18">
        <v>107</v>
      </c>
      <c r="AB79" s="17">
        <v>3.92</v>
      </c>
      <c r="AC79" s="17">
        <v>5.9</v>
      </c>
      <c r="AD79" s="16">
        <v>23</v>
      </c>
      <c r="AE79" s="17">
        <v>1.27</v>
      </c>
      <c r="AF79" s="16">
        <v>164</v>
      </c>
      <c r="AG79" s="17">
        <v>9.039999999999999</v>
      </c>
    </row>
    <row r="80" ht="20.35" customHeight="1">
      <c r="A80" t="s" s="14">
        <v>144</v>
      </c>
      <c r="B80" t="s" s="15">
        <v>52</v>
      </c>
      <c r="C80" s="16"/>
      <c r="D80" s="16"/>
      <c r="E80" s="16">
        <v>5</v>
      </c>
      <c r="F80" s="16"/>
      <c r="G80" s="17">
        <v>66.8</v>
      </c>
      <c r="H80" s="17">
        <f>G80/E80</f>
        <v>13.36</v>
      </c>
      <c r="I80" s="16">
        <v>0</v>
      </c>
      <c r="J80" s="17">
        <v>0</v>
      </c>
      <c r="K80" s="16">
        <v>2</v>
      </c>
      <c r="L80" s="17">
        <v>1.68</v>
      </c>
      <c r="M80" s="17">
        <v>1.51</v>
      </c>
      <c r="N80" s="18"/>
      <c r="O80" s="18">
        <v>1</v>
      </c>
      <c r="P80" s="17">
        <v>0.9</v>
      </c>
      <c r="Q80" s="17">
        <v>0</v>
      </c>
      <c r="R80" s="18">
        <v>0</v>
      </c>
      <c r="S80" s="18">
        <v>0</v>
      </c>
      <c r="T80" s="16">
        <f>R80+S80</f>
        <v>0</v>
      </c>
      <c r="U80" s="17">
        <v>0</v>
      </c>
      <c r="V80" s="18">
        <v>0</v>
      </c>
      <c r="W80" s="18">
        <v>0</v>
      </c>
      <c r="X80" s="17">
        <v>0</v>
      </c>
      <c r="Y80" s="17">
        <v>0</v>
      </c>
      <c r="Z80" s="18">
        <v>9</v>
      </c>
      <c r="AA80" s="18">
        <v>4</v>
      </c>
      <c r="AB80" s="17">
        <v>8.08</v>
      </c>
      <c r="AC80" s="17">
        <v>3.59</v>
      </c>
      <c r="AD80" s="16">
        <v>5</v>
      </c>
      <c r="AE80" s="17">
        <v>4.49</v>
      </c>
      <c r="AF80" s="16">
        <v>3</v>
      </c>
      <c r="AG80" s="17">
        <v>2.69</v>
      </c>
    </row>
    <row r="81" ht="20.35" customHeight="1">
      <c r="A81" t="s" s="14">
        <v>145</v>
      </c>
      <c r="B81" t="s" s="15">
        <v>60</v>
      </c>
      <c r="C81" s="16"/>
      <c r="D81" s="16"/>
      <c r="E81" s="16">
        <v>10</v>
      </c>
      <c r="F81" s="16">
        <v>1</v>
      </c>
      <c r="G81" s="17">
        <v>109.12</v>
      </c>
      <c r="H81" s="17">
        <f>G81/E81</f>
        <v>10.912</v>
      </c>
      <c r="I81" s="16">
        <v>0</v>
      </c>
      <c r="J81" s="17">
        <v>0</v>
      </c>
      <c r="K81" s="16">
        <v>4</v>
      </c>
      <c r="L81" s="17">
        <v>4.53</v>
      </c>
      <c r="M81" s="17">
        <v>2.49</v>
      </c>
      <c r="N81" s="18"/>
      <c r="O81" s="18">
        <v>0</v>
      </c>
      <c r="P81" s="17">
        <v>0</v>
      </c>
      <c r="Q81" s="17">
        <v>0</v>
      </c>
      <c r="R81" s="18">
        <v>14</v>
      </c>
      <c r="S81" s="18">
        <v>14</v>
      </c>
      <c r="T81" s="16">
        <f>R81+S81</f>
        <v>28</v>
      </c>
      <c r="U81" s="17">
        <v>50</v>
      </c>
      <c r="V81" s="18">
        <v>2</v>
      </c>
      <c r="W81" s="18">
        <v>2</v>
      </c>
      <c r="X81" s="17">
        <v>1.1</v>
      </c>
      <c r="Y81" s="17">
        <v>1.1</v>
      </c>
      <c r="Z81" s="18">
        <v>4</v>
      </c>
      <c r="AA81" s="18">
        <v>13</v>
      </c>
      <c r="AB81" s="17">
        <v>2.2</v>
      </c>
      <c r="AC81" s="17">
        <v>7.15</v>
      </c>
      <c r="AD81" s="16">
        <v>0</v>
      </c>
      <c r="AE81" s="17">
        <v>0</v>
      </c>
      <c r="AF81" s="16">
        <v>7</v>
      </c>
      <c r="AG81" s="17">
        <v>3.85</v>
      </c>
    </row>
    <row r="82" ht="20.35" customHeight="1">
      <c r="A82" t="s" s="14">
        <v>146</v>
      </c>
      <c r="B82" t="s" s="15">
        <v>99</v>
      </c>
      <c r="C82" s="16"/>
      <c r="D82" s="16"/>
      <c r="E82" s="16">
        <v>76</v>
      </c>
      <c r="F82" s="16">
        <v>3</v>
      </c>
      <c r="G82" s="17">
        <v>937.0700000000001</v>
      </c>
      <c r="H82" s="17">
        <f>G82/E82</f>
        <v>12.32986842105263</v>
      </c>
      <c r="I82" s="16">
        <v>14</v>
      </c>
      <c r="J82" s="17">
        <v>0.9</v>
      </c>
      <c r="K82" s="16">
        <v>5</v>
      </c>
      <c r="L82" s="17">
        <v>18.26</v>
      </c>
      <c r="M82" s="17">
        <v>1.17</v>
      </c>
      <c r="N82" s="18">
        <v>7</v>
      </c>
      <c r="O82" s="18">
        <v>32</v>
      </c>
      <c r="P82" s="17">
        <v>2.34</v>
      </c>
      <c r="Q82" s="17">
        <v>14.58</v>
      </c>
      <c r="R82" s="18">
        <v>27</v>
      </c>
      <c r="S82" s="18">
        <v>16</v>
      </c>
      <c r="T82" s="16">
        <f>R82+S82</f>
        <v>43</v>
      </c>
      <c r="U82" s="17">
        <v>62.79</v>
      </c>
      <c r="V82" s="18">
        <v>27</v>
      </c>
      <c r="W82" s="18">
        <v>29</v>
      </c>
      <c r="X82" s="17">
        <v>1.73</v>
      </c>
      <c r="Y82" s="17">
        <v>1.86</v>
      </c>
      <c r="Z82" s="18">
        <v>187</v>
      </c>
      <c r="AA82" s="18">
        <v>71</v>
      </c>
      <c r="AB82" s="17">
        <v>11.97</v>
      </c>
      <c r="AC82" s="17">
        <v>4.55</v>
      </c>
      <c r="AD82" s="16">
        <v>78</v>
      </c>
      <c r="AE82" s="17">
        <v>4.99</v>
      </c>
      <c r="AF82" s="16">
        <v>96</v>
      </c>
      <c r="AG82" s="17">
        <v>6.15</v>
      </c>
    </row>
    <row r="83" ht="20.35" customHeight="1">
      <c r="A83" t="s" s="14">
        <v>147</v>
      </c>
      <c r="B83" t="s" s="15">
        <v>106</v>
      </c>
      <c r="C83" s="16"/>
      <c r="D83" s="16"/>
      <c r="E83" s="16">
        <v>62</v>
      </c>
      <c r="F83" s="16">
        <v>20</v>
      </c>
      <c r="G83" s="17">
        <v>1123.95</v>
      </c>
      <c r="H83" s="17">
        <f>G83/E83</f>
        <v>18.12822580645161</v>
      </c>
      <c r="I83" s="16">
        <v>34</v>
      </c>
      <c r="J83" s="17">
        <v>1.82</v>
      </c>
      <c r="K83" s="16">
        <v>29</v>
      </c>
      <c r="L83" s="17">
        <v>68.39</v>
      </c>
      <c r="M83" s="17">
        <v>3.65</v>
      </c>
      <c r="N83" s="18"/>
      <c r="O83" s="18">
        <v>6</v>
      </c>
      <c r="P83" s="17">
        <v>0.2</v>
      </c>
      <c r="Q83" s="17">
        <v>18.18</v>
      </c>
      <c r="R83" s="18">
        <v>375</v>
      </c>
      <c r="S83" s="18">
        <v>313</v>
      </c>
      <c r="T83" s="16">
        <f>R83+S83</f>
        <v>688</v>
      </c>
      <c r="U83" s="17">
        <v>54.51</v>
      </c>
      <c r="V83" s="18">
        <v>59</v>
      </c>
      <c r="W83" s="18">
        <v>59</v>
      </c>
      <c r="X83" s="17">
        <v>3.15</v>
      </c>
      <c r="Y83" s="17">
        <v>3.15</v>
      </c>
      <c r="Z83" s="18">
        <v>16</v>
      </c>
      <c r="AA83" s="18">
        <v>90</v>
      </c>
      <c r="AB83" s="17">
        <v>0.85</v>
      </c>
      <c r="AC83" s="17">
        <v>4.8</v>
      </c>
      <c r="AD83" s="16">
        <v>61</v>
      </c>
      <c r="AE83" s="17">
        <v>3.26</v>
      </c>
      <c r="AF83" s="16">
        <v>187</v>
      </c>
      <c r="AG83" s="17">
        <v>9.98</v>
      </c>
    </row>
    <row r="84" ht="20.35" customHeight="1">
      <c r="A84" t="s" s="14">
        <v>148</v>
      </c>
      <c r="B84" t="s" s="15">
        <v>149</v>
      </c>
      <c r="C84" s="16"/>
      <c r="D84" s="16"/>
      <c r="E84" s="16">
        <v>47</v>
      </c>
      <c r="F84" s="16">
        <v>22</v>
      </c>
      <c r="G84" s="17">
        <v>511.55</v>
      </c>
      <c r="H84" s="17">
        <f>G84/E84</f>
        <v>10.88404255319149</v>
      </c>
      <c r="I84" s="16">
        <v>7</v>
      </c>
      <c r="J84" s="17">
        <v>0.82</v>
      </c>
      <c r="K84" s="16">
        <v>7</v>
      </c>
      <c r="L84" s="17">
        <v>15.73</v>
      </c>
      <c r="M84" s="17">
        <v>1.84</v>
      </c>
      <c r="N84" s="18">
        <v>2</v>
      </c>
      <c r="O84" s="18">
        <v>11</v>
      </c>
      <c r="P84" s="17">
        <v>1.18</v>
      </c>
      <c r="Q84" s="17">
        <v>12.28</v>
      </c>
      <c r="R84" s="18">
        <v>154</v>
      </c>
      <c r="S84" s="18">
        <v>108</v>
      </c>
      <c r="T84" s="16">
        <f>R84+S84</f>
        <v>262</v>
      </c>
      <c r="U84" s="17">
        <v>58.78</v>
      </c>
      <c r="V84" s="18">
        <v>9</v>
      </c>
      <c r="W84" s="18">
        <v>20</v>
      </c>
      <c r="X84" s="17">
        <v>1.06</v>
      </c>
      <c r="Y84" s="17">
        <v>2.35</v>
      </c>
      <c r="Z84" s="18">
        <v>68</v>
      </c>
      <c r="AA84" s="18">
        <v>80</v>
      </c>
      <c r="AB84" s="17">
        <v>7.98</v>
      </c>
      <c r="AC84" s="17">
        <v>9.380000000000001</v>
      </c>
      <c r="AD84" s="16">
        <v>30</v>
      </c>
      <c r="AE84" s="17">
        <v>3.52</v>
      </c>
      <c r="AF84" s="16">
        <v>57</v>
      </c>
      <c r="AG84" s="17">
        <v>6.69</v>
      </c>
    </row>
    <row r="85" ht="20.35" customHeight="1">
      <c r="A85" t="s" s="14">
        <v>150</v>
      </c>
      <c r="B85" t="s" s="15">
        <v>91</v>
      </c>
      <c r="C85" s="16"/>
      <c r="D85" s="16"/>
      <c r="E85" s="16">
        <v>6</v>
      </c>
      <c r="F85" s="16"/>
      <c r="G85" s="17">
        <v>64.81999999999999</v>
      </c>
      <c r="H85" s="17">
        <f>G85/E85</f>
        <v>10.80333333333333</v>
      </c>
      <c r="I85" s="16">
        <v>0</v>
      </c>
      <c r="J85" s="17">
        <v>0</v>
      </c>
      <c r="K85" s="16">
        <v>0</v>
      </c>
      <c r="L85" s="17">
        <v>0.39</v>
      </c>
      <c r="M85" s="17">
        <v>0.36</v>
      </c>
      <c r="N85" s="18"/>
      <c r="O85" s="18">
        <v>1</v>
      </c>
      <c r="P85" s="17">
        <v>1</v>
      </c>
      <c r="Q85" s="17">
        <v>0</v>
      </c>
      <c r="R85" s="18">
        <v>1</v>
      </c>
      <c r="S85" s="18">
        <v>2</v>
      </c>
      <c r="T85" s="16">
        <f>R85+S85</f>
        <v>3</v>
      </c>
      <c r="U85" s="17">
        <v>33.33</v>
      </c>
      <c r="V85" s="18">
        <v>0</v>
      </c>
      <c r="W85" s="18">
        <v>2</v>
      </c>
      <c r="X85" s="17">
        <v>0</v>
      </c>
      <c r="Y85" s="17">
        <v>1.85</v>
      </c>
      <c r="Z85" s="18">
        <v>9</v>
      </c>
      <c r="AA85" s="18">
        <v>7</v>
      </c>
      <c r="AB85" s="17">
        <v>8.33</v>
      </c>
      <c r="AC85" s="17">
        <v>6.48</v>
      </c>
      <c r="AD85" s="16">
        <v>1</v>
      </c>
      <c r="AE85" s="17">
        <v>0.93</v>
      </c>
      <c r="AF85" s="16">
        <v>6</v>
      </c>
      <c r="AG85" s="17">
        <v>5.55</v>
      </c>
    </row>
    <row r="86" ht="20.35" customHeight="1">
      <c r="A86" t="s" s="14">
        <v>151</v>
      </c>
      <c r="B86" t="s" s="15">
        <v>58</v>
      </c>
      <c r="C86" s="16"/>
      <c r="D86" s="16"/>
      <c r="E86" s="16">
        <v>57</v>
      </c>
      <c r="F86" s="16"/>
      <c r="G86" s="17">
        <v>870.55</v>
      </c>
      <c r="H86" s="17">
        <f>G86/E86</f>
        <v>15.27280701754386</v>
      </c>
      <c r="I86" s="16">
        <v>2</v>
      </c>
      <c r="J86" s="17">
        <v>0.14</v>
      </c>
      <c r="K86" s="16">
        <v>12</v>
      </c>
      <c r="L86" s="17">
        <v>16.68</v>
      </c>
      <c r="M86" s="17">
        <v>1.15</v>
      </c>
      <c r="N86" s="18"/>
      <c r="O86" s="18">
        <v>16</v>
      </c>
      <c r="P86" s="17">
        <v>0.85</v>
      </c>
      <c r="Q86" s="17">
        <v>3.51</v>
      </c>
      <c r="R86" s="18">
        <v>0</v>
      </c>
      <c r="S86" s="18">
        <v>0</v>
      </c>
      <c r="T86" s="16">
        <f>R86+S86</f>
        <v>0</v>
      </c>
      <c r="U86" s="17">
        <v>0</v>
      </c>
      <c r="V86" s="18">
        <v>34</v>
      </c>
      <c r="W86" s="18">
        <v>10</v>
      </c>
      <c r="X86" s="17">
        <v>2.34</v>
      </c>
      <c r="Y86" s="17">
        <v>0.6899999999999999</v>
      </c>
      <c r="Z86" s="18">
        <v>105</v>
      </c>
      <c r="AA86" s="18">
        <v>99</v>
      </c>
      <c r="AB86" s="17">
        <v>7.24</v>
      </c>
      <c r="AC86" s="17">
        <v>6.82</v>
      </c>
      <c r="AD86" s="16">
        <v>75</v>
      </c>
      <c r="AE86" s="17">
        <v>5.17</v>
      </c>
      <c r="AF86" s="16">
        <v>57</v>
      </c>
      <c r="AG86" s="17">
        <v>3.93</v>
      </c>
    </row>
    <row r="87" ht="20.35" customHeight="1">
      <c r="A87" t="s" s="14">
        <v>152</v>
      </c>
      <c r="B87" t="s" s="15">
        <v>74</v>
      </c>
      <c r="C87" s="16"/>
      <c r="D87" s="16"/>
      <c r="E87" s="16">
        <v>41</v>
      </c>
      <c r="F87" s="16">
        <v>7</v>
      </c>
      <c r="G87" s="17">
        <v>610.33</v>
      </c>
      <c r="H87" s="17">
        <f>G87/E87</f>
        <v>14.88609756097561</v>
      </c>
      <c r="I87" s="16">
        <v>0</v>
      </c>
      <c r="J87" s="17">
        <v>0</v>
      </c>
      <c r="K87" s="16">
        <v>1</v>
      </c>
      <c r="L87" s="17">
        <v>-3.75</v>
      </c>
      <c r="M87" s="17">
        <v>-0.37</v>
      </c>
      <c r="N87" s="18">
        <v>1</v>
      </c>
      <c r="O87" s="18">
        <v>8</v>
      </c>
      <c r="P87" s="17">
        <v>0.67</v>
      </c>
      <c r="Q87" s="17">
        <v>0</v>
      </c>
      <c r="R87" s="18">
        <v>0</v>
      </c>
      <c r="S87" s="18">
        <v>0</v>
      </c>
      <c r="T87" s="16">
        <f>R87+S87</f>
        <v>0</v>
      </c>
      <c r="U87" s="17">
        <v>0</v>
      </c>
      <c r="V87" s="18">
        <v>19</v>
      </c>
      <c r="W87" s="18">
        <v>8</v>
      </c>
      <c r="X87" s="17">
        <v>1.87</v>
      </c>
      <c r="Y87" s="17">
        <v>0.79</v>
      </c>
      <c r="Z87" s="18">
        <v>71</v>
      </c>
      <c r="AA87" s="18">
        <v>62</v>
      </c>
      <c r="AB87" s="17">
        <v>6.98</v>
      </c>
      <c r="AC87" s="17">
        <v>6.1</v>
      </c>
      <c r="AD87" s="16">
        <v>35</v>
      </c>
      <c r="AE87" s="17">
        <v>3.44</v>
      </c>
      <c r="AF87" s="16">
        <v>26</v>
      </c>
      <c r="AG87" s="17">
        <v>2.56</v>
      </c>
    </row>
    <row r="88" ht="20.35" customHeight="1">
      <c r="A88" t="s" s="14">
        <v>153</v>
      </c>
      <c r="B88" t="s" s="15">
        <v>52</v>
      </c>
      <c r="C88" s="16"/>
      <c r="D88" s="16"/>
      <c r="E88" s="16">
        <v>60</v>
      </c>
      <c r="F88" s="16">
        <v>9</v>
      </c>
      <c r="G88" s="17">
        <v>1101.37</v>
      </c>
      <c r="H88" s="17">
        <f>G88/E88</f>
        <v>18.35616666666666</v>
      </c>
      <c r="I88" s="16">
        <v>0</v>
      </c>
      <c r="J88" s="17">
        <v>0</v>
      </c>
      <c r="K88" s="16">
        <v>5</v>
      </c>
      <c r="L88" s="17">
        <v>10.84</v>
      </c>
      <c r="M88" s="17">
        <v>0.59</v>
      </c>
      <c r="N88" s="18">
        <v>1</v>
      </c>
      <c r="O88" s="18">
        <v>10</v>
      </c>
      <c r="P88" s="17">
        <v>0.59</v>
      </c>
      <c r="Q88" s="17">
        <v>0</v>
      </c>
      <c r="R88" s="18">
        <v>0</v>
      </c>
      <c r="S88" s="18">
        <v>1</v>
      </c>
      <c r="T88" s="16">
        <f>R88+S88</f>
        <v>1</v>
      </c>
      <c r="U88" s="17">
        <v>0</v>
      </c>
      <c r="V88" s="18">
        <v>40</v>
      </c>
      <c r="W88" s="18">
        <v>25</v>
      </c>
      <c r="X88" s="17">
        <v>2.18</v>
      </c>
      <c r="Y88" s="17">
        <v>1.36</v>
      </c>
      <c r="Z88" s="18">
        <v>40</v>
      </c>
      <c r="AA88" s="18">
        <v>79</v>
      </c>
      <c r="AB88" s="17">
        <v>2.18</v>
      </c>
      <c r="AC88" s="17">
        <v>4.3</v>
      </c>
      <c r="AD88" s="16">
        <v>67</v>
      </c>
      <c r="AE88" s="17">
        <v>3.65</v>
      </c>
      <c r="AF88" s="16">
        <v>100</v>
      </c>
      <c r="AG88" s="17">
        <v>5.45</v>
      </c>
    </row>
    <row r="89" ht="20.35" customHeight="1">
      <c r="A89" t="s" s="14">
        <v>154</v>
      </c>
      <c r="B89" t="s" s="15">
        <v>125</v>
      </c>
      <c r="C89" s="16"/>
      <c r="D89" s="16"/>
      <c r="E89" s="16">
        <v>57</v>
      </c>
      <c r="F89" s="16"/>
      <c r="G89" s="17">
        <v>945.63</v>
      </c>
      <c r="H89" s="17">
        <f>G89/E89</f>
        <v>16.59</v>
      </c>
      <c r="I89" s="16">
        <v>2</v>
      </c>
      <c r="J89" s="17">
        <v>0.13</v>
      </c>
      <c r="K89" s="16">
        <v>6</v>
      </c>
      <c r="L89" s="17">
        <v>18.05</v>
      </c>
      <c r="M89" s="17">
        <v>1.15</v>
      </c>
      <c r="N89" s="18">
        <v>1</v>
      </c>
      <c r="O89" s="18">
        <v>11</v>
      </c>
      <c r="P89" s="17">
        <v>0.48</v>
      </c>
      <c r="Q89" s="17">
        <v>2.7</v>
      </c>
      <c r="R89" s="18">
        <v>0</v>
      </c>
      <c r="S89" s="18">
        <v>0</v>
      </c>
      <c r="T89" s="16">
        <f>R89+S89</f>
        <v>0</v>
      </c>
      <c r="U89" s="17">
        <v>0</v>
      </c>
      <c r="V89" s="18">
        <v>27</v>
      </c>
      <c r="W89" s="18">
        <v>22</v>
      </c>
      <c r="X89" s="17">
        <v>1.71</v>
      </c>
      <c r="Y89" s="17">
        <v>1.4</v>
      </c>
      <c r="Z89" s="18">
        <v>84</v>
      </c>
      <c r="AA89" s="18">
        <v>96</v>
      </c>
      <c r="AB89" s="17">
        <v>5.33</v>
      </c>
      <c r="AC89" s="17">
        <v>6.09</v>
      </c>
      <c r="AD89" s="16">
        <v>86</v>
      </c>
      <c r="AE89" s="17">
        <v>5.46</v>
      </c>
      <c r="AF89" s="16">
        <v>74</v>
      </c>
      <c r="AG89" s="17">
        <v>4.7</v>
      </c>
    </row>
    <row r="90" ht="20.35" customHeight="1">
      <c r="A90" t="s" s="14">
        <v>155</v>
      </c>
      <c r="B90" t="s" s="15">
        <v>74</v>
      </c>
      <c r="C90" s="16"/>
      <c r="D90" s="16"/>
      <c r="E90" s="16">
        <v>2</v>
      </c>
      <c r="F90" s="16"/>
      <c r="G90" s="17">
        <v>20.55</v>
      </c>
      <c r="H90" s="17">
        <f>G90/E90</f>
        <v>10.275</v>
      </c>
      <c r="I90" s="16">
        <v>0</v>
      </c>
      <c r="J90" s="17">
        <v>0</v>
      </c>
      <c r="K90" s="16">
        <v>0</v>
      </c>
      <c r="L90" s="17">
        <v>0.28</v>
      </c>
      <c r="M90" s="17">
        <v>0.82</v>
      </c>
      <c r="N90" s="18"/>
      <c r="O90" s="18">
        <v>0</v>
      </c>
      <c r="P90" s="17">
        <v>0</v>
      </c>
      <c r="Q90" s="17">
        <v>0</v>
      </c>
      <c r="R90" s="18">
        <v>3</v>
      </c>
      <c r="S90" s="18">
        <v>2</v>
      </c>
      <c r="T90" s="16">
        <f>R90+S90</f>
        <v>5</v>
      </c>
      <c r="U90" s="17">
        <v>60</v>
      </c>
      <c r="V90" s="18">
        <v>1</v>
      </c>
      <c r="W90" s="18">
        <v>0</v>
      </c>
      <c r="X90" s="17">
        <v>2.92</v>
      </c>
      <c r="Y90" s="17">
        <v>0</v>
      </c>
      <c r="Z90" s="18">
        <v>6</v>
      </c>
      <c r="AA90" s="18">
        <v>5</v>
      </c>
      <c r="AB90" s="17">
        <v>17.52</v>
      </c>
      <c r="AC90" s="17">
        <v>14.6</v>
      </c>
      <c r="AD90" s="16">
        <v>0</v>
      </c>
      <c r="AE90" s="17">
        <v>0</v>
      </c>
      <c r="AF90" s="16">
        <v>1</v>
      </c>
      <c r="AG90" s="17">
        <v>2.92</v>
      </c>
    </row>
    <row r="91" ht="20.35" customHeight="1">
      <c r="A91" t="s" s="14">
        <v>156</v>
      </c>
      <c r="B91" t="s" s="15">
        <v>87</v>
      </c>
      <c r="C91" s="16"/>
      <c r="D91" s="16"/>
      <c r="E91" s="16">
        <v>74</v>
      </c>
      <c r="F91" s="16"/>
      <c r="G91" s="17">
        <v>1012.52</v>
      </c>
      <c r="H91" s="17">
        <f>G91/E91</f>
        <v>13.6827027027027</v>
      </c>
      <c r="I91" s="16">
        <v>14</v>
      </c>
      <c r="J91" s="17">
        <v>0.83</v>
      </c>
      <c r="K91" s="16">
        <v>5</v>
      </c>
      <c r="L91" s="17">
        <v>13.76</v>
      </c>
      <c r="M91" s="17">
        <v>0.82</v>
      </c>
      <c r="N91" s="18"/>
      <c r="O91" s="18">
        <v>11</v>
      </c>
      <c r="P91" s="17">
        <v>0.66</v>
      </c>
      <c r="Q91" s="17">
        <v>16.67</v>
      </c>
      <c r="R91" s="18">
        <v>12</v>
      </c>
      <c r="S91" s="18">
        <v>21</v>
      </c>
      <c r="T91" s="16">
        <f>R91+S91</f>
        <v>33</v>
      </c>
      <c r="U91" s="17">
        <v>36.36</v>
      </c>
      <c r="V91" s="18">
        <v>31</v>
      </c>
      <c r="W91" s="18">
        <v>35</v>
      </c>
      <c r="X91" s="17">
        <v>1.84</v>
      </c>
      <c r="Y91" s="17">
        <v>2.07</v>
      </c>
      <c r="Z91" s="18">
        <v>69</v>
      </c>
      <c r="AA91" s="18">
        <v>49</v>
      </c>
      <c r="AB91" s="17">
        <v>4.09</v>
      </c>
      <c r="AC91" s="17">
        <v>2.9</v>
      </c>
      <c r="AD91" s="16">
        <v>34</v>
      </c>
      <c r="AE91" s="17">
        <v>2.01</v>
      </c>
      <c r="AF91" s="16">
        <v>84</v>
      </c>
      <c r="AG91" s="17">
        <v>4.98</v>
      </c>
    </row>
    <row r="92" ht="20.35" customHeight="1">
      <c r="A92" t="s" s="14">
        <v>157</v>
      </c>
      <c r="B92" t="s" s="15">
        <v>125</v>
      </c>
      <c r="C92" s="16"/>
      <c r="D92" s="16"/>
      <c r="E92" s="16">
        <v>79</v>
      </c>
      <c r="F92" s="16"/>
      <c r="G92" s="17">
        <v>1137.13</v>
      </c>
      <c r="H92" s="17">
        <f>G92/E92</f>
        <v>14.39405063291139</v>
      </c>
      <c r="I92" s="16">
        <v>13</v>
      </c>
      <c r="J92" s="17">
        <v>0.6899999999999999</v>
      </c>
      <c r="K92" s="16">
        <v>11</v>
      </c>
      <c r="L92" s="17">
        <v>29.61</v>
      </c>
      <c r="M92" s="17">
        <v>1.56</v>
      </c>
      <c r="N92" s="18">
        <v>2</v>
      </c>
      <c r="O92" s="18">
        <v>22</v>
      </c>
      <c r="P92" s="17">
        <v>0.9</v>
      </c>
      <c r="Q92" s="17">
        <v>8.9</v>
      </c>
      <c r="R92" s="18">
        <v>251</v>
      </c>
      <c r="S92" s="18">
        <v>285</v>
      </c>
      <c r="T92" s="16">
        <f>R92+S92</f>
        <v>536</v>
      </c>
      <c r="U92" s="17">
        <v>46.83</v>
      </c>
      <c r="V92" s="18">
        <v>21</v>
      </c>
      <c r="W92" s="18">
        <v>67</v>
      </c>
      <c r="X92" s="17">
        <v>1.11</v>
      </c>
      <c r="Y92" s="17">
        <v>3.54</v>
      </c>
      <c r="Z92" s="18">
        <v>216</v>
      </c>
      <c r="AA92" s="18">
        <v>111</v>
      </c>
      <c r="AB92" s="17">
        <v>11.4</v>
      </c>
      <c r="AC92" s="17">
        <v>5.86</v>
      </c>
      <c r="AD92" s="16">
        <v>57</v>
      </c>
      <c r="AE92" s="17">
        <v>3.01</v>
      </c>
      <c r="AF92" s="16">
        <v>146</v>
      </c>
      <c r="AG92" s="17">
        <v>7.7</v>
      </c>
    </row>
    <row r="93" ht="20.35" customHeight="1">
      <c r="A93" t="s" s="14">
        <v>158</v>
      </c>
      <c r="B93" t="s" s="15">
        <v>40</v>
      </c>
      <c r="C93" s="16"/>
      <c r="D93" s="16"/>
      <c r="E93" s="16">
        <v>79</v>
      </c>
      <c r="F93" s="16">
        <v>3</v>
      </c>
      <c r="G93" s="17">
        <v>1254.17</v>
      </c>
      <c r="H93" s="17">
        <f>G93/E93</f>
        <v>15.87556962025316</v>
      </c>
      <c r="I93" s="16">
        <v>13</v>
      </c>
      <c r="J93" s="17">
        <v>0.62</v>
      </c>
      <c r="K93" s="16">
        <v>20</v>
      </c>
      <c r="L93" s="17">
        <v>27.8</v>
      </c>
      <c r="M93" s="17">
        <v>1.33</v>
      </c>
      <c r="N93" s="18"/>
      <c r="O93" s="18">
        <v>25</v>
      </c>
      <c r="P93" s="17">
        <v>0.71</v>
      </c>
      <c r="Q93" s="17">
        <v>10.57</v>
      </c>
      <c r="R93" s="18">
        <v>104</v>
      </c>
      <c r="S93" s="18">
        <v>167</v>
      </c>
      <c r="T93" s="16">
        <f>R93+S93</f>
        <v>271</v>
      </c>
      <c r="U93" s="17">
        <v>38.38</v>
      </c>
      <c r="V93" s="18">
        <v>29</v>
      </c>
      <c r="W93" s="18">
        <v>47</v>
      </c>
      <c r="X93" s="17">
        <v>1.39</v>
      </c>
      <c r="Y93" s="17">
        <v>2.25</v>
      </c>
      <c r="Z93" s="18">
        <v>145</v>
      </c>
      <c r="AA93" s="18">
        <v>56</v>
      </c>
      <c r="AB93" s="17">
        <v>6.94</v>
      </c>
      <c r="AC93" s="17">
        <v>2.68</v>
      </c>
      <c r="AD93" s="16">
        <v>38</v>
      </c>
      <c r="AE93" s="17">
        <v>1.82</v>
      </c>
      <c r="AF93" s="16">
        <v>123</v>
      </c>
      <c r="AG93" s="17">
        <v>5.88</v>
      </c>
    </row>
    <row r="94" ht="20.35" customHeight="1">
      <c r="A94" t="s" s="14">
        <v>159</v>
      </c>
      <c r="B94" t="s" s="15">
        <v>77</v>
      </c>
      <c r="C94" s="16"/>
      <c r="D94" s="16"/>
      <c r="E94" s="16">
        <v>4</v>
      </c>
      <c r="F94" s="16"/>
      <c r="G94" s="17">
        <v>72.12</v>
      </c>
      <c r="H94" s="17">
        <f>G94/E94</f>
        <v>18.03</v>
      </c>
      <c r="I94" s="16">
        <v>1</v>
      </c>
      <c r="J94" s="17">
        <v>0.83</v>
      </c>
      <c r="K94" s="16">
        <v>0</v>
      </c>
      <c r="L94" s="17">
        <v>0.12</v>
      </c>
      <c r="M94" s="17">
        <v>0.1</v>
      </c>
      <c r="N94" s="18"/>
      <c r="O94" s="18">
        <v>0</v>
      </c>
      <c r="P94" s="17">
        <v>0</v>
      </c>
      <c r="Q94" s="17">
        <v>20</v>
      </c>
      <c r="R94" s="18">
        <v>0</v>
      </c>
      <c r="S94" s="18">
        <v>0</v>
      </c>
      <c r="T94" s="16">
        <f>R94+S94</f>
        <v>0</v>
      </c>
      <c r="U94" s="17">
        <v>0</v>
      </c>
      <c r="V94" s="18">
        <v>0</v>
      </c>
      <c r="W94" s="18">
        <v>0</v>
      </c>
      <c r="X94" s="17">
        <v>0</v>
      </c>
      <c r="Y94" s="17">
        <v>0</v>
      </c>
      <c r="Z94" s="18">
        <v>5</v>
      </c>
      <c r="AA94" s="18">
        <v>8</v>
      </c>
      <c r="AB94" s="17">
        <v>4.16</v>
      </c>
      <c r="AC94" s="17">
        <v>6.66</v>
      </c>
      <c r="AD94" s="16">
        <v>8</v>
      </c>
      <c r="AE94" s="17">
        <v>6.66</v>
      </c>
      <c r="AF94" s="16">
        <v>5</v>
      </c>
      <c r="AG94" s="17">
        <v>4.16</v>
      </c>
    </row>
    <row r="95" ht="20.35" customHeight="1">
      <c r="A95" t="s" s="14">
        <v>160</v>
      </c>
      <c r="B95" t="s" s="15">
        <v>125</v>
      </c>
      <c r="C95" s="16"/>
      <c r="D95" s="16"/>
      <c r="E95" s="16">
        <v>2</v>
      </c>
      <c r="F95" s="16"/>
      <c r="G95" s="17">
        <v>18.92</v>
      </c>
      <c r="H95" s="17">
        <f>G95/E95</f>
        <v>9.460000000000001</v>
      </c>
      <c r="I95" s="16">
        <v>0</v>
      </c>
      <c r="J95" s="17">
        <v>0</v>
      </c>
      <c r="K95" s="16">
        <v>0</v>
      </c>
      <c r="L95" s="17">
        <v>-0.02</v>
      </c>
      <c r="M95" s="17">
        <v>-0.06</v>
      </c>
      <c r="N95" s="18"/>
      <c r="O95" s="18">
        <v>0</v>
      </c>
      <c r="P95" s="17">
        <v>0</v>
      </c>
      <c r="Q95" s="17">
        <v>0</v>
      </c>
      <c r="R95" s="18">
        <v>0</v>
      </c>
      <c r="S95" s="18">
        <v>0</v>
      </c>
      <c r="T95" s="16">
        <f>R95+S95</f>
        <v>0</v>
      </c>
      <c r="U95" s="17">
        <v>0</v>
      </c>
      <c r="V95" s="18">
        <v>1</v>
      </c>
      <c r="W95" s="18">
        <v>2</v>
      </c>
      <c r="X95" s="17">
        <v>3.17</v>
      </c>
      <c r="Y95" s="17">
        <v>6.34</v>
      </c>
      <c r="Z95" s="18">
        <v>5</v>
      </c>
      <c r="AA95" s="18">
        <v>2</v>
      </c>
      <c r="AB95" s="17">
        <v>15.86</v>
      </c>
      <c r="AC95" s="17">
        <v>6.34</v>
      </c>
      <c r="AD95" s="16">
        <v>0</v>
      </c>
      <c r="AE95" s="17">
        <v>0</v>
      </c>
      <c r="AF95" s="16">
        <v>1</v>
      </c>
      <c r="AG95" s="17">
        <v>3.17</v>
      </c>
    </row>
    <row r="96" ht="20.35" customHeight="1">
      <c r="A96" t="s" s="14">
        <v>161</v>
      </c>
      <c r="B96" t="s" s="15">
        <v>58</v>
      </c>
      <c r="C96" s="16"/>
      <c r="D96" s="16"/>
      <c r="E96" s="16">
        <v>81</v>
      </c>
      <c r="F96" s="16"/>
      <c r="G96" s="17">
        <v>1640.78</v>
      </c>
      <c r="H96" s="17">
        <f>G96/E96</f>
        <v>20.25654320987654</v>
      </c>
      <c r="I96" s="16">
        <v>23</v>
      </c>
      <c r="J96" s="17">
        <v>0.84</v>
      </c>
      <c r="K96" s="16">
        <v>68</v>
      </c>
      <c r="L96" s="17">
        <v>85.34999999999999</v>
      </c>
      <c r="M96" s="17">
        <v>3.12</v>
      </c>
      <c r="N96" s="18"/>
      <c r="O96" s="18">
        <v>25</v>
      </c>
      <c r="P96" s="17">
        <v>1.06</v>
      </c>
      <c r="Q96" s="17">
        <v>9.35</v>
      </c>
      <c r="R96" s="18">
        <v>166</v>
      </c>
      <c r="S96" s="18">
        <v>196</v>
      </c>
      <c r="T96" s="16">
        <f>R96+S96</f>
        <v>362</v>
      </c>
      <c r="U96" s="17">
        <v>45.86</v>
      </c>
      <c r="V96" s="18">
        <v>55</v>
      </c>
      <c r="W96" s="18">
        <v>34</v>
      </c>
      <c r="X96" s="17">
        <v>2.01</v>
      </c>
      <c r="Y96" s="17">
        <v>1.24</v>
      </c>
      <c r="Z96" s="18">
        <v>94</v>
      </c>
      <c r="AA96" s="18">
        <v>90</v>
      </c>
      <c r="AB96" s="17">
        <v>3.44</v>
      </c>
      <c r="AC96" s="17">
        <v>3.29</v>
      </c>
      <c r="AD96" s="16">
        <v>66</v>
      </c>
      <c r="AE96" s="17">
        <v>2.41</v>
      </c>
      <c r="AF96" s="16">
        <v>246</v>
      </c>
      <c r="AG96" s="17">
        <v>9</v>
      </c>
    </row>
    <row r="97" ht="20.35" customHeight="1">
      <c r="A97" t="s" s="14">
        <v>162</v>
      </c>
      <c r="B97" t="s" s="15">
        <v>52</v>
      </c>
      <c r="C97" s="16"/>
      <c r="D97" s="16"/>
      <c r="E97" s="16">
        <v>63</v>
      </c>
      <c r="F97" s="16">
        <v>18</v>
      </c>
      <c r="G97" s="17">
        <v>1218.42</v>
      </c>
      <c r="H97" s="17">
        <f>G97/E97</f>
        <v>19.34</v>
      </c>
      <c r="I97" s="16">
        <v>22</v>
      </c>
      <c r="J97" s="17">
        <v>1.08</v>
      </c>
      <c r="K97" s="16">
        <v>21</v>
      </c>
      <c r="L97" s="17">
        <v>45.03</v>
      </c>
      <c r="M97" s="17">
        <v>2.22</v>
      </c>
      <c r="N97" s="18"/>
      <c r="O97" s="18">
        <v>5</v>
      </c>
      <c r="P97" s="17">
        <v>0.13</v>
      </c>
      <c r="Q97" s="17">
        <v>14.1</v>
      </c>
      <c r="R97" s="18">
        <v>703</v>
      </c>
      <c r="S97" s="18">
        <v>600</v>
      </c>
      <c r="T97" s="16">
        <f>R97+S97</f>
        <v>1303</v>
      </c>
      <c r="U97" s="17">
        <v>53.95</v>
      </c>
      <c r="V97" s="18">
        <v>25</v>
      </c>
      <c r="W97" s="18">
        <v>22</v>
      </c>
      <c r="X97" s="17">
        <v>1.23</v>
      </c>
      <c r="Y97" s="17">
        <v>1.08</v>
      </c>
      <c r="Z97" s="18">
        <v>35</v>
      </c>
      <c r="AA97" s="18">
        <v>63</v>
      </c>
      <c r="AB97" s="17">
        <v>1.72</v>
      </c>
      <c r="AC97" s="17">
        <v>3.1</v>
      </c>
      <c r="AD97" s="16">
        <v>29</v>
      </c>
      <c r="AE97" s="17">
        <v>1.43</v>
      </c>
      <c r="AF97" s="16">
        <v>156</v>
      </c>
      <c r="AG97" s="17">
        <v>7.68</v>
      </c>
    </row>
    <row r="98" ht="20.35" customHeight="1">
      <c r="A98" t="s" s="14">
        <v>163</v>
      </c>
      <c r="B98" t="s" s="15">
        <v>74</v>
      </c>
      <c r="C98" s="16"/>
      <c r="D98" s="16"/>
      <c r="E98" s="16">
        <v>62</v>
      </c>
      <c r="F98" s="16">
        <v>20</v>
      </c>
      <c r="G98" s="17">
        <v>1019.38</v>
      </c>
      <c r="H98" s="17">
        <f>G98/E98</f>
        <v>16.44161290322581</v>
      </c>
      <c r="I98" s="16">
        <v>11</v>
      </c>
      <c r="J98" s="17">
        <v>0.65</v>
      </c>
      <c r="K98" s="16">
        <v>22</v>
      </c>
      <c r="L98" s="17">
        <v>30.37</v>
      </c>
      <c r="M98" s="17">
        <v>1.79</v>
      </c>
      <c r="N98" s="18"/>
      <c r="O98" s="18">
        <v>7</v>
      </c>
      <c r="P98" s="17">
        <v>0.22</v>
      </c>
      <c r="Q98" s="17">
        <v>9.82</v>
      </c>
      <c r="R98" s="18">
        <v>12</v>
      </c>
      <c r="S98" s="18">
        <v>10</v>
      </c>
      <c r="T98" s="16">
        <f>R98+S98</f>
        <v>22</v>
      </c>
      <c r="U98" s="17">
        <v>54.55</v>
      </c>
      <c r="V98" s="18">
        <v>37</v>
      </c>
      <c r="W98" s="18">
        <v>24</v>
      </c>
      <c r="X98" s="17">
        <v>2.18</v>
      </c>
      <c r="Y98" s="17">
        <v>1.41</v>
      </c>
      <c r="Z98" s="18">
        <v>97</v>
      </c>
      <c r="AA98" s="18">
        <v>84</v>
      </c>
      <c r="AB98" s="17">
        <v>5.71</v>
      </c>
      <c r="AC98" s="17">
        <v>4.94</v>
      </c>
      <c r="AD98" s="16">
        <v>52</v>
      </c>
      <c r="AE98" s="17">
        <v>3.06</v>
      </c>
      <c r="AF98" s="16">
        <v>112</v>
      </c>
      <c r="AG98" s="17">
        <v>6.59</v>
      </c>
    </row>
    <row r="99" ht="20.35" customHeight="1">
      <c r="A99" t="s" s="14">
        <v>164</v>
      </c>
      <c r="B99" t="s" s="15">
        <v>165</v>
      </c>
      <c r="C99" s="16"/>
      <c r="D99" s="16"/>
      <c r="E99" s="16">
        <v>28</v>
      </c>
      <c r="F99" s="16">
        <v>10</v>
      </c>
      <c r="G99" s="17">
        <v>285.57</v>
      </c>
      <c r="H99" s="17">
        <f>G99/E99</f>
        <v>10.19892857142857</v>
      </c>
      <c r="I99" s="16">
        <v>1</v>
      </c>
      <c r="J99" s="17">
        <v>0.21</v>
      </c>
      <c r="K99" s="16">
        <v>8</v>
      </c>
      <c r="L99" s="17">
        <v>5.83</v>
      </c>
      <c r="M99" s="17">
        <v>1.22</v>
      </c>
      <c r="N99" s="18"/>
      <c r="O99" s="18">
        <v>5</v>
      </c>
      <c r="P99" s="17">
        <v>1.11</v>
      </c>
      <c r="Q99" s="17">
        <v>4.35</v>
      </c>
      <c r="R99" s="18">
        <v>97</v>
      </c>
      <c r="S99" s="18">
        <v>122</v>
      </c>
      <c r="T99" s="16">
        <f>R99+S99</f>
        <v>219</v>
      </c>
      <c r="U99" s="17">
        <v>44.29</v>
      </c>
      <c r="V99" s="18">
        <v>9</v>
      </c>
      <c r="W99" s="18">
        <v>15</v>
      </c>
      <c r="X99" s="17">
        <v>1.89</v>
      </c>
      <c r="Y99" s="17">
        <v>3.15</v>
      </c>
      <c r="Z99" s="18">
        <v>30</v>
      </c>
      <c r="AA99" s="18">
        <v>31</v>
      </c>
      <c r="AB99" s="17">
        <v>6.3</v>
      </c>
      <c r="AC99" s="17">
        <v>6.51</v>
      </c>
      <c r="AD99" s="16">
        <v>19</v>
      </c>
      <c r="AE99" s="17">
        <v>3.99</v>
      </c>
      <c r="AF99" s="16">
        <v>23</v>
      </c>
      <c r="AG99" s="17">
        <v>4.83</v>
      </c>
    </row>
    <row r="100" ht="20.35" customHeight="1">
      <c r="A100" t="s" s="14">
        <v>166</v>
      </c>
      <c r="B100" t="s" s="15">
        <v>71</v>
      </c>
      <c r="C100" s="16"/>
      <c r="D100" s="16"/>
      <c r="E100" s="16">
        <v>75</v>
      </c>
      <c r="F100" s="16">
        <v>7</v>
      </c>
      <c r="G100" s="17">
        <v>1234.6</v>
      </c>
      <c r="H100" s="17">
        <f>G100/E100</f>
        <v>16.46133333333333</v>
      </c>
      <c r="I100" s="16">
        <v>13</v>
      </c>
      <c r="J100" s="17">
        <v>0.63</v>
      </c>
      <c r="K100" s="16">
        <v>19</v>
      </c>
      <c r="L100" s="17">
        <v>35.76</v>
      </c>
      <c r="M100" s="17">
        <v>1.74</v>
      </c>
      <c r="N100" s="18"/>
      <c r="O100" s="18">
        <v>13</v>
      </c>
      <c r="P100" s="17">
        <v>0.7</v>
      </c>
      <c r="Q100" s="17">
        <v>6.95</v>
      </c>
      <c r="R100" s="18">
        <v>268</v>
      </c>
      <c r="S100" s="18">
        <v>215</v>
      </c>
      <c r="T100" s="16">
        <f>R100+S100</f>
        <v>483</v>
      </c>
      <c r="U100" s="17">
        <v>55.49</v>
      </c>
      <c r="V100" s="18">
        <v>17</v>
      </c>
      <c r="W100" s="18">
        <v>33</v>
      </c>
      <c r="X100" s="17">
        <v>0.83</v>
      </c>
      <c r="Y100" s="17">
        <v>1.6</v>
      </c>
      <c r="Z100" s="18">
        <v>205</v>
      </c>
      <c r="AA100" s="18">
        <v>105</v>
      </c>
      <c r="AB100" s="17">
        <v>9.960000000000001</v>
      </c>
      <c r="AC100" s="17">
        <v>5.1</v>
      </c>
      <c r="AD100" s="16">
        <v>83</v>
      </c>
      <c r="AE100" s="17">
        <v>4.03</v>
      </c>
      <c r="AF100" s="16">
        <v>187</v>
      </c>
      <c r="AG100" s="17">
        <v>9.09</v>
      </c>
    </row>
    <row r="101" ht="20.35" customHeight="1">
      <c r="A101" t="s" s="14">
        <v>167</v>
      </c>
      <c r="B101" t="s" s="15">
        <v>96</v>
      </c>
      <c r="C101" s="16"/>
      <c r="D101" s="16"/>
      <c r="E101" s="16">
        <v>45</v>
      </c>
      <c r="F101" s="16"/>
      <c r="G101" s="17">
        <v>748.7</v>
      </c>
      <c r="H101" s="17">
        <f>G101/E101</f>
        <v>16.63777777777778</v>
      </c>
      <c r="I101" s="16">
        <v>3</v>
      </c>
      <c r="J101" s="17">
        <v>0.24</v>
      </c>
      <c r="K101" s="16">
        <v>14</v>
      </c>
      <c r="L101" s="17">
        <v>20.24</v>
      </c>
      <c r="M101" s="17">
        <v>1.62</v>
      </c>
      <c r="N101" s="18"/>
      <c r="O101" s="18">
        <v>3</v>
      </c>
      <c r="P101" s="17">
        <v>0.29</v>
      </c>
      <c r="Q101" s="17">
        <v>3.85</v>
      </c>
      <c r="R101" s="18">
        <v>0</v>
      </c>
      <c r="S101" s="18">
        <v>1</v>
      </c>
      <c r="T101" s="16">
        <f>R101+S101</f>
        <v>1</v>
      </c>
      <c r="U101" s="17">
        <v>0</v>
      </c>
      <c r="V101" s="18">
        <v>11</v>
      </c>
      <c r="W101" s="18">
        <v>22</v>
      </c>
      <c r="X101" s="17">
        <v>0.88</v>
      </c>
      <c r="Y101" s="17">
        <v>1.76</v>
      </c>
      <c r="Z101" s="18">
        <v>19</v>
      </c>
      <c r="AA101" s="18">
        <v>58</v>
      </c>
      <c r="AB101" s="17">
        <v>1.52</v>
      </c>
      <c r="AC101" s="17">
        <v>4.65</v>
      </c>
      <c r="AD101" s="16">
        <v>36</v>
      </c>
      <c r="AE101" s="17">
        <v>2.89</v>
      </c>
      <c r="AF101" s="16">
        <v>78</v>
      </c>
      <c r="AG101" s="17">
        <v>6.25</v>
      </c>
    </row>
    <row r="102" ht="20.35" customHeight="1">
      <c r="A102" t="s" s="14">
        <v>168</v>
      </c>
      <c r="B102" t="s" s="15">
        <v>56</v>
      </c>
      <c r="C102" s="16"/>
      <c r="D102" s="16"/>
      <c r="E102" s="16">
        <v>7</v>
      </c>
      <c r="F102" s="16"/>
      <c r="G102" s="17">
        <v>55.92</v>
      </c>
      <c r="H102" s="17">
        <f>G102/E102</f>
        <v>7.988571428571428</v>
      </c>
      <c r="I102" s="16">
        <v>0</v>
      </c>
      <c r="J102" s="17">
        <v>0</v>
      </c>
      <c r="K102" s="16">
        <v>0</v>
      </c>
      <c r="L102" s="17">
        <v>1.08</v>
      </c>
      <c r="M102" s="17">
        <v>1.16</v>
      </c>
      <c r="N102" s="18"/>
      <c r="O102" s="18">
        <v>3</v>
      </c>
      <c r="P102" s="17">
        <v>3.7</v>
      </c>
      <c r="Q102" s="17">
        <v>0</v>
      </c>
      <c r="R102" s="18">
        <v>21</v>
      </c>
      <c r="S102" s="18">
        <v>10</v>
      </c>
      <c r="T102" s="16">
        <f>R102+S102</f>
        <v>31</v>
      </c>
      <c r="U102" s="17">
        <v>67.73999999999999</v>
      </c>
      <c r="V102" s="18">
        <v>3</v>
      </c>
      <c r="W102" s="18">
        <v>2</v>
      </c>
      <c r="X102" s="17">
        <v>3.22</v>
      </c>
      <c r="Y102" s="17">
        <v>2.15</v>
      </c>
      <c r="Z102" s="18">
        <v>19</v>
      </c>
      <c r="AA102" s="18">
        <v>9</v>
      </c>
      <c r="AB102" s="17">
        <v>20.39</v>
      </c>
      <c r="AC102" s="17">
        <v>9.66</v>
      </c>
      <c r="AD102" s="16">
        <v>3</v>
      </c>
      <c r="AE102" s="17">
        <v>3.22</v>
      </c>
      <c r="AF102" s="16">
        <v>9</v>
      </c>
      <c r="AG102" s="17">
        <v>9.66</v>
      </c>
    </row>
    <row r="103" ht="20.35" customHeight="1">
      <c r="A103" t="s" s="14">
        <v>169</v>
      </c>
      <c r="B103" t="s" s="15">
        <v>60</v>
      </c>
      <c r="C103" s="16"/>
      <c r="D103" s="16"/>
      <c r="E103" s="16">
        <v>68</v>
      </c>
      <c r="F103" s="16">
        <v>9</v>
      </c>
      <c r="G103" s="17">
        <v>1340.68</v>
      </c>
      <c r="H103" s="17">
        <f>G103/E103</f>
        <v>19.71588235294118</v>
      </c>
      <c r="I103" s="16">
        <v>34</v>
      </c>
      <c r="J103" s="17">
        <v>1.52</v>
      </c>
      <c r="K103" s="16">
        <v>51</v>
      </c>
      <c r="L103" s="17">
        <v>87.34</v>
      </c>
      <c r="M103" s="17">
        <v>3.91</v>
      </c>
      <c r="N103" s="18"/>
      <c r="O103" s="18">
        <v>25</v>
      </c>
      <c r="P103" s="17">
        <v>1.03</v>
      </c>
      <c r="Q103" s="17">
        <v>18.68</v>
      </c>
      <c r="R103" s="18">
        <v>50</v>
      </c>
      <c r="S103" s="18">
        <v>76</v>
      </c>
      <c r="T103" s="16">
        <f>R103+S103</f>
        <v>126</v>
      </c>
      <c r="U103" s="17">
        <v>39.68</v>
      </c>
      <c r="V103" s="18">
        <v>76</v>
      </c>
      <c r="W103" s="18">
        <v>57</v>
      </c>
      <c r="X103" s="17">
        <v>3.4</v>
      </c>
      <c r="Y103" s="17">
        <v>2.55</v>
      </c>
      <c r="Z103" s="18">
        <v>37</v>
      </c>
      <c r="AA103" s="18">
        <v>102</v>
      </c>
      <c r="AB103" s="17">
        <v>1.66</v>
      </c>
      <c r="AC103" s="17">
        <v>4.56</v>
      </c>
      <c r="AD103" s="16">
        <v>25</v>
      </c>
      <c r="AE103" s="17">
        <v>1.12</v>
      </c>
      <c r="AF103" s="16">
        <v>182</v>
      </c>
      <c r="AG103" s="17">
        <v>8.15</v>
      </c>
    </row>
    <row r="104" ht="20.35" customHeight="1">
      <c r="A104" t="s" s="14">
        <v>170</v>
      </c>
      <c r="B104" t="s" s="15">
        <v>46</v>
      </c>
      <c r="C104" s="16"/>
      <c r="D104" s="16"/>
      <c r="E104" s="16">
        <v>76</v>
      </c>
      <c r="F104" s="16">
        <v>6</v>
      </c>
      <c r="G104" s="17">
        <v>1122.97</v>
      </c>
      <c r="H104" s="17">
        <f>G104/E104</f>
        <v>14.77592105263158</v>
      </c>
      <c r="I104" s="16">
        <v>3</v>
      </c>
      <c r="J104" s="17">
        <v>0.16</v>
      </c>
      <c r="K104" s="16">
        <v>11</v>
      </c>
      <c r="L104" s="17">
        <v>13.43</v>
      </c>
      <c r="M104" s="17">
        <v>0.72</v>
      </c>
      <c r="N104" s="18">
        <v>3</v>
      </c>
      <c r="O104" s="18">
        <v>17</v>
      </c>
      <c r="P104" s="17">
        <v>0.91</v>
      </c>
      <c r="Q104" s="17">
        <v>2.86</v>
      </c>
      <c r="R104" s="18">
        <v>543</v>
      </c>
      <c r="S104" s="18">
        <v>498</v>
      </c>
      <c r="T104" s="16">
        <f>R104+S104</f>
        <v>1041</v>
      </c>
      <c r="U104" s="17">
        <v>52.16</v>
      </c>
      <c r="V104" s="18">
        <v>15</v>
      </c>
      <c r="W104" s="18">
        <v>24</v>
      </c>
      <c r="X104" s="17">
        <v>0.8</v>
      </c>
      <c r="Y104" s="17">
        <v>1.28</v>
      </c>
      <c r="Z104" s="18">
        <v>72</v>
      </c>
      <c r="AA104" s="18">
        <v>76</v>
      </c>
      <c r="AB104" s="17">
        <v>3.85</v>
      </c>
      <c r="AC104" s="17">
        <v>4.06</v>
      </c>
      <c r="AD104" s="16">
        <v>52</v>
      </c>
      <c r="AE104" s="17">
        <v>2.78</v>
      </c>
      <c r="AF104" s="16">
        <v>105</v>
      </c>
      <c r="AG104" s="17">
        <v>5.61</v>
      </c>
    </row>
    <row r="105" ht="20.35" customHeight="1">
      <c r="A105" t="s" s="14">
        <v>171</v>
      </c>
      <c r="B105" t="s" s="15">
        <v>165</v>
      </c>
      <c r="C105" s="16"/>
      <c r="D105" s="16"/>
      <c r="E105" s="16">
        <v>82</v>
      </c>
      <c r="F105" s="16"/>
      <c r="G105" s="17">
        <v>1723.28</v>
      </c>
      <c r="H105" s="17">
        <f>G105/E105</f>
        <v>21.01560975609756</v>
      </c>
      <c r="I105" s="16">
        <v>4</v>
      </c>
      <c r="J105" s="17">
        <v>0.14</v>
      </c>
      <c r="K105" s="16">
        <v>18</v>
      </c>
      <c r="L105" s="17">
        <v>18.82</v>
      </c>
      <c r="M105" s="17">
        <v>0.66</v>
      </c>
      <c r="N105" s="18">
        <v>1</v>
      </c>
      <c r="O105" s="18">
        <v>19</v>
      </c>
      <c r="P105" s="17">
        <v>0.55</v>
      </c>
      <c r="Q105" s="17">
        <v>2.61</v>
      </c>
      <c r="R105" s="18">
        <v>0</v>
      </c>
      <c r="S105" s="18">
        <v>0</v>
      </c>
      <c r="T105" s="16">
        <f>R105+S105</f>
        <v>0</v>
      </c>
      <c r="U105" s="17">
        <v>0</v>
      </c>
      <c r="V105" s="18">
        <v>62</v>
      </c>
      <c r="W105" s="18">
        <v>27</v>
      </c>
      <c r="X105" s="17">
        <v>2.16</v>
      </c>
      <c r="Y105" s="17">
        <v>0.9399999999999999</v>
      </c>
      <c r="Z105" s="18">
        <v>127</v>
      </c>
      <c r="AA105" s="18">
        <v>108</v>
      </c>
      <c r="AB105" s="17">
        <v>4.42</v>
      </c>
      <c r="AC105" s="17">
        <v>3.76</v>
      </c>
      <c r="AD105" s="16">
        <v>119</v>
      </c>
      <c r="AE105" s="17">
        <v>4.14</v>
      </c>
      <c r="AF105" s="16">
        <v>153</v>
      </c>
      <c r="AG105" s="17">
        <v>5.33</v>
      </c>
    </row>
    <row r="106" ht="20.35" customHeight="1">
      <c r="A106" t="s" s="14">
        <v>172</v>
      </c>
      <c r="B106" t="s" s="15">
        <v>60</v>
      </c>
      <c r="C106" s="16"/>
      <c r="D106" s="16"/>
      <c r="E106" s="16">
        <v>76</v>
      </c>
      <c r="F106" s="16">
        <v>5</v>
      </c>
      <c r="G106" s="17">
        <v>1462.03</v>
      </c>
      <c r="H106" s="17">
        <f>G106/E106</f>
        <v>19.23723684210526</v>
      </c>
      <c r="I106" s="16">
        <v>0</v>
      </c>
      <c r="J106" s="17">
        <v>0</v>
      </c>
      <c r="K106" s="16">
        <v>5</v>
      </c>
      <c r="L106" s="17">
        <v>15.91</v>
      </c>
      <c r="M106" s="17">
        <v>0.65</v>
      </c>
      <c r="N106" s="18">
        <v>1</v>
      </c>
      <c r="O106" s="18">
        <v>21</v>
      </c>
      <c r="P106" s="17">
        <v>0.9</v>
      </c>
      <c r="Q106" s="17">
        <v>0</v>
      </c>
      <c r="R106" s="18">
        <v>1</v>
      </c>
      <c r="S106" s="18">
        <v>0</v>
      </c>
      <c r="T106" s="16">
        <f>R106+S106</f>
        <v>1</v>
      </c>
      <c r="U106" s="17">
        <v>100</v>
      </c>
      <c r="V106" s="18">
        <v>45</v>
      </c>
      <c r="W106" s="18">
        <v>26</v>
      </c>
      <c r="X106" s="17">
        <v>1.85</v>
      </c>
      <c r="Y106" s="17">
        <v>1.07</v>
      </c>
      <c r="Z106" s="18">
        <v>89</v>
      </c>
      <c r="AA106" s="18">
        <v>202</v>
      </c>
      <c r="AB106" s="17">
        <v>3.65</v>
      </c>
      <c r="AC106" s="17">
        <v>8.289999999999999</v>
      </c>
      <c r="AD106" s="16">
        <v>84</v>
      </c>
      <c r="AE106" s="17">
        <v>3.45</v>
      </c>
      <c r="AF106" s="16">
        <v>76</v>
      </c>
      <c r="AG106" s="17">
        <v>3.12</v>
      </c>
    </row>
    <row r="107" ht="20.35" customHeight="1">
      <c r="A107" t="s" s="14">
        <v>173</v>
      </c>
      <c r="B107" t="s" s="15">
        <v>174</v>
      </c>
      <c r="C107" s="16"/>
      <c r="D107" s="16"/>
      <c r="E107" s="16">
        <v>51</v>
      </c>
      <c r="F107" s="16">
        <v>3</v>
      </c>
      <c r="G107" s="17">
        <v>857.73</v>
      </c>
      <c r="H107" s="17">
        <f>G107/E107</f>
        <v>16.81823529411765</v>
      </c>
      <c r="I107" s="16">
        <v>4</v>
      </c>
      <c r="J107" s="17">
        <v>0.28</v>
      </c>
      <c r="K107" s="16">
        <v>3</v>
      </c>
      <c r="L107" s="17">
        <v>12.97</v>
      </c>
      <c r="M107" s="17">
        <v>0.91</v>
      </c>
      <c r="N107" s="18">
        <v>1</v>
      </c>
      <c r="O107" s="18">
        <v>10</v>
      </c>
      <c r="P107" s="17">
        <v>0.8100000000000001</v>
      </c>
      <c r="Q107" s="17">
        <v>6.35</v>
      </c>
      <c r="R107" s="18">
        <v>0</v>
      </c>
      <c r="S107" s="18">
        <v>0</v>
      </c>
      <c r="T107" s="16">
        <f>R107+S107</f>
        <v>0</v>
      </c>
      <c r="U107" s="17">
        <v>0</v>
      </c>
      <c r="V107" s="18">
        <v>44</v>
      </c>
      <c r="W107" s="18">
        <v>13</v>
      </c>
      <c r="X107" s="17">
        <v>3.08</v>
      </c>
      <c r="Y107" s="17">
        <v>0.91</v>
      </c>
      <c r="Z107" s="18">
        <v>105</v>
      </c>
      <c r="AA107" s="18">
        <v>135</v>
      </c>
      <c r="AB107" s="17">
        <v>7.34</v>
      </c>
      <c r="AC107" s="17">
        <v>9.44</v>
      </c>
      <c r="AD107" s="16">
        <v>89</v>
      </c>
      <c r="AE107" s="17">
        <v>6.23</v>
      </c>
      <c r="AF107" s="16">
        <v>63</v>
      </c>
      <c r="AG107" s="17">
        <v>4.41</v>
      </c>
    </row>
    <row r="108" ht="20.35" customHeight="1">
      <c r="A108" t="s" s="14">
        <v>175</v>
      </c>
      <c r="B108" t="s" s="15">
        <v>71</v>
      </c>
      <c r="C108" s="16"/>
      <c r="D108" s="16"/>
      <c r="E108" s="16">
        <v>62</v>
      </c>
      <c r="F108" s="16">
        <v>18</v>
      </c>
      <c r="G108" s="17">
        <v>951.23</v>
      </c>
      <c r="H108" s="17">
        <f>G108/E108</f>
        <v>15.34241935483871</v>
      </c>
      <c r="I108" s="16">
        <v>6</v>
      </c>
      <c r="J108" s="17">
        <v>0.38</v>
      </c>
      <c r="K108" s="16">
        <v>10</v>
      </c>
      <c r="L108" s="17">
        <v>15.53</v>
      </c>
      <c r="M108" s="17">
        <v>0.98</v>
      </c>
      <c r="N108" s="18">
        <v>1</v>
      </c>
      <c r="O108" s="18">
        <v>14</v>
      </c>
      <c r="P108" s="17">
        <v>1.04</v>
      </c>
      <c r="Q108" s="17">
        <v>6.74</v>
      </c>
      <c r="R108" s="18">
        <v>521</v>
      </c>
      <c r="S108" s="18">
        <v>431</v>
      </c>
      <c r="T108" s="16">
        <f>R108+S108</f>
        <v>952</v>
      </c>
      <c r="U108" s="17">
        <v>54.73</v>
      </c>
      <c r="V108" s="18">
        <v>12</v>
      </c>
      <c r="W108" s="18">
        <v>25</v>
      </c>
      <c r="X108" s="17">
        <v>0.76</v>
      </c>
      <c r="Y108" s="17">
        <v>1.58</v>
      </c>
      <c r="Z108" s="18">
        <v>145</v>
      </c>
      <c r="AA108" s="18">
        <v>39</v>
      </c>
      <c r="AB108" s="17">
        <v>9.15</v>
      </c>
      <c r="AC108" s="17">
        <v>2.46</v>
      </c>
      <c r="AD108" s="16">
        <v>47</v>
      </c>
      <c r="AE108" s="17">
        <v>2.96</v>
      </c>
      <c r="AF108" s="16">
        <v>89</v>
      </c>
      <c r="AG108" s="17">
        <v>5.61</v>
      </c>
    </row>
    <row r="109" ht="20.35" customHeight="1">
      <c r="A109" t="s" s="14">
        <v>176</v>
      </c>
      <c r="B109" t="s" s="15">
        <v>119</v>
      </c>
      <c r="C109" s="16"/>
      <c r="D109" s="16"/>
      <c r="E109" s="16">
        <v>65</v>
      </c>
      <c r="F109" s="16">
        <v>10</v>
      </c>
      <c r="G109" s="17">
        <v>1166.88</v>
      </c>
      <c r="H109" s="17">
        <f>G109/E109</f>
        <v>17.952</v>
      </c>
      <c r="I109" s="16">
        <v>7</v>
      </c>
      <c r="J109" s="17">
        <v>0.36</v>
      </c>
      <c r="K109" s="16">
        <v>11</v>
      </c>
      <c r="L109" s="17">
        <v>23.77</v>
      </c>
      <c r="M109" s="17">
        <v>1.22</v>
      </c>
      <c r="N109" s="18">
        <v>4</v>
      </c>
      <c r="O109" s="18">
        <v>22</v>
      </c>
      <c r="P109" s="17">
        <v>1.21</v>
      </c>
      <c r="Q109" s="17">
        <v>6.31</v>
      </c>
      <c r="R109" s="18">
        <v>0</v>
      </c>
      <c r="S109" s="18">
        <v>0</v>
      </c>
      <c r="T109" s="16">
        <f>R109+S109</f>
        <v>0</v>
      </c>
      <c r="U109" s="17">
        <v>0</v>
      </c>
      <c r="V109" s="18">
        <v>34</v>
      </c>
      <c r="W109" s="18">
        <v>17</v>
      </c>
      <c r="X109" s="17">
        <v>1.75</v>
      </c>
      <c r="Y109" s="17">
        <v>0.87</v>
      </c>
      <c r="Z109" s="18">
        <v>113</v>
      </c>
      <c r="AA109" s="18">
        <v>102</v>
      </c>
      <c r="AB109" s="17">
        <v>5.81</v>
      </c>
      <c r="AC109" s="17">
        <v>5.24</v>
      </c>
      <c r="AD109" s="16">
        <v>76</v>
      </c>
      <c r="AE109" s="17">
        <v>3.91</v>
      </c>
      <c r="AF109" s="16">
        <v>111</v>
      </c>
      <c r="AG109" s="17">
        <v>5.71</v>
      </c>
    </row>
    <row r="110" ht="20.35" customHeight="1">
      <c r="A110" t="s" s="14">
        <v>177</v>
      </c>
      <c r="B110" t="s" s="15">
        <v>114</v>
      </c>
      <c r="C110" s="16"/>
      <c r="D110" s="16"/>
      <c r="E110" s="16">
        <v>80</v>
      </c>
      <c r="F110" s="16">
        <v>1</v>
      </c>
      <c r="G110" s="17">
        <v>1637.25</v>
      </c>
      <c r="H110" s="17">
        <f>G110/E110</f>
        <v>20.465625</v>
      </c>
      <c r="I110" s="16">
        <v>9</v>
      </c>
      <c r="J110" s="17">
        <v>0.33</v>
      </c>
      <c r="K110" s="16">
        <v>22</v>
      </c>
      <c r="L110" s="17">
        <v>35.85</v>
      </c>
      <c r="M110" s="17">
        <v>1.31</v>
      </c>
      <c r="N110" s="18"/>
      <c r="O110" s="18">
        <v>21</v>
      </c>
      <c r="P110" s="17">
        <v>0.76</v>
      </c>
      <c r="Q110" s="17">
        <v>5.62</v>
      </c>
      <c r="R110" s="18">
        <v>0</v>
      </c>
      <c r="S110" s="18">
        <v>0</v>
      </c>
      <c r="T110" s="16">
        <f>R110+S110</f>
        <v>0</v>
      </c>
      <c r="U110" s="17">
        <v>0</v>
      </c>
      <c r="V110" s="18">
        <v>51</v>
      </c>
      <c r="W110" s="18">
        <v>20</v>
      </c>
      <c r="X110" s="17">
        <v>1.87</v>
      </c>
      <c r="Y110" s="17">
        <v>0.73</v>
      </c>
      <c r="Z110" s="18">
        <v>95</v>
      </c>
      <c r="AA110" s="18">
        <v>127</v>
      </c>
      <c r="AB110" s="17">
        <v>3.48</v>
      </c>
      <c r="AC110" s="17">
        <v>4.65</v>
      </c>
      <c r="AD110" s="16">
        <v>83</v>
      </c>
      <c r="AE110" s="17">
        <v>3.04</v>
      </c>
      <c r="AF110" s="16">
        <v>160</v>
      </c>
      <c r="AG110" s="17">
        <v>5.86</v>
      </c>
    </row>
    <row r="111" ht="20.35" customHeight="1">
      <c r="A111" t="s" s="14">
        <v>178</v>
      </c>
      <c r="B111" t="s" s="15">
        <v>96</v>
      </c>
      <c r="C111" s="16"/>
      <c r="D111" s="16"/>
      <c r="E111" s="16">
        <v>2</v>
      </c>
      <c r="F111" s="16"/>
      <c r="G111" s="17">
        <v>35.23</v>
      </c>
      <c r="H111" s="17">
        <f>G111/E111</f>
        <v>17.615</v>
      </c>
      <c r="I111" s="16">
        <v>3</v>
      </c>
      <c r="J111" s="17">
        <v>5.11</v>
      </c>
      <c r="K111" s="16">
        <v>0</v>
      </c>
      <c r="L111" s="17">
        <v>4.03</v>
      </c>
      <c r="M111" s="17">
        <v>6.86</v>
      </c>
      <c r="N111" s="18"/>
      <c r="O111" s="18">
        <v>0</v>
      </c>
      <c r="P111" s="17">
        <v>0</v>
      </c>
      <c r="Q111" s="17">
        <v>27.27</v>
      </c>
      <c r="R111" s="18">
        <v>1</v>
      </c>
      <c r="S111" s="18">
        <v>1</v>
      </c>
      <c r="T111" s="16">
        <f>R111+S111</f>
        <v>2</v>
      </c>
      <c r="U111" s="17">
        <v>50</v>
      </c>
      <c r="V111" s="18">
        <v>1</v>
      </c>
      <c r="W111" s="18">
        <v>2</v>
      </c>
      <c r="X111" s="17">
        <v>1.7</v>
      </c>
      <c r="Y111" s="17">
        <v>3.41</v>
      </c>
      <c r="Z111" s="18">
        <v>2</v>
      </c>
      <c r="AA111" s="18">
        <v>1</v>
      </c>
      <c r="AB111" s="17">
        <v>3.41</v>
      </c>
      <c r="AC111" s="17">
        <v>1.7</v>
      </c>
      <c r="AD111" s="16">
        <v>0</v>
      </c>
      <c r="AE111" s="17">
        <v>0</v>
      </c>
      <c r="AF111" s="16">
        <v>11</v>
      </c>
      <c r="AG111" s="17">
        <v>18.73</v>
      </c>
    </row>
    <row r="112" ht="20.35" customHeight="1">
      <c r="A112" t="s" s="14">
        <v>179</v>
      </c>
      <c r="B112" t="s" s="15">
        <v>77</v>
      </c>
      <c r="C112" s="16"/>
      <c r="D112" s="16"/>
      <c r="E112" s="16">
        <v>82</v>
      </c>
      <c r="F112" s="16"/>
      <c r="G112" s="17">
        <v>1435.33</v>
      </c>
      <c r="H112" s="17">
        <f>G112/E112</f>
        <v>17.5040243902439</v>
      </c>
      <c r="I112" s="16">
        <v>18</v>
      </c>
      <c r="J112" s="17">
        <v>0.75</v>
      </c>
      <c r="K112" s="16">
        <v>17</v>
      </c>
      <c r="L112" s="17">
        <v>57.11</v>
      </c>
      <c r="M112" s="17">
        <v>2.39</v>
      </c>
      <c r="N112" s="18"/>
      <c r="O112" s="18">
        <v>7</v>
      </c>
      <c r="P112" s="17">
        <v>0.34</v>
      </c>
      <c r="Q112" s="17">
        <v>7.63</v>
      </c>
      <c r="R112" s="18">
        <v>56</v>
      </c>
      <c r="S112" s="18">
        <v>65</v>
      </c>
      <c r="T112" s="16">
        <f>R112+S112</f>
        <v>121</v>
      </c>
      <c r="U112" s="17">
        <v>46.28</v>
      </c>
      <c r="V112" s="18">
        <v>16</v>
      </c>
      <c r="W112" s="18">
        <v>45</v>
      </c>
      <c r="X112" s="17">
        <v>0.67</v>
      </c>
      <c r="Y112" s="17">
        <v>1.88</v>
      </c>
      <c r="Z112" s="18">
        <v>29</v>
      </c>
      <c r="AA112" s="18">
        <v>75</v>
      </c>
      <c r="AB112" s="17">
        <v>1.21</v>
      </c>
      <c r="AC112" s="17">
        <v>3.14</v>
      </c>
      <c r="AD112" s="16">
        <v>32</v>
      </c>
      <c r="AE112" s="17">
        <v>1.34</v>
      </c>
      <c r="AF112" s="16">
        <v>236</v>
      </c>
      <c r="AG112" s="17">
        <v>9.869999999999999</v>
      </c>
    </row>
    <row r="113" ht="20.35" customHeight="1">
      <c r="A113" t="s" s="14">
        <v>180</v>
      </c>
      <c r="B113" t="s" s="15">
        <v>52</v>
      </c>
      <c r="C113" s="16"/>
      <c r="D113" s="16"/>
      <c r="E113" s="16">
        <v>60</v>
      </c>
      <c r="F113" s="16">
        <v>21</v>
      </c>
      <c r="G113" s="17">
        <v>1040.82</v>
      </c>
      <c r="H113" s="17">
        <f>G113/E113</f>
        <v>17.347</v>
      </c>
      <c r="I113" s="16">
        <v>11</v>
      </c>
      <c r="J113" s="17">
        <v>0.63</v>
      </c>
      <c r="K113" s="16">
        <v>14</v>
      </c>
      <c r="L113" s="17">
        <v>21.09</v>
      </c>
      <c r="M113" s="17">
        <v>1.22</v>
      </c>
      <c r="N113" s="18"/>
      <c r="O113" s="18">
        <v>4</v>
      </c>
      <c r="P113" s="17">
        <v>0.23</v>
      </c>
      <c r="Q113" s="17">
        <v>10.58</v>
      </c>
      <c r="R113" s="18">
        <v>561</v>
      </c>
      <c r="S113" s="18">
        <v>522</v>
      </c>
      <c r="T113" s="16">
        <f>R113+S113</f>
        <v>1083</v>
      </c>
      <c r="U113" s="17">
        <v>51.8</v>
      </c>
      <c r="V113" s="18">
        <v>14</v>
      </c>
      <c r="W113" s="18">
        <v>28</v>
      </c>
      <c r="X113" s="17">
        <v>0.8100000000000001</v>
      </c>
      <c r="Y113" s="17">
        <v>1.61</v>
      </c>
      <c r="Z113" s="18">
        <v>54</v>
      </c>
      <c r="AA113" s="18">
        <v>67</v>
      </c>
      <c r="AB113" s="17">
        <v>3.11</v>
      </c>
      <c r="AC113" s="17">
        <v>3.86</v>
      </c>
      <c r="AD113" s="16">
        <v>32</v>
      </c>
      <c r="AE113" s="17">
        <v>1.84</v>
      </c>
      <c r="AF113" s="16">
        <v>104</v>
      </c>
      <c r="AG113" s="17">
        <v>6</v>
      </c>
    </row>
    <row r="114" ht="20.35" customHeight="1">
      <c r="A114" t="s" s="14">
        <v>181</v>
      </c>
      <c r="B114" t="s" s="15">
        <v>58</v>
      </c>
      <c r="C114" s="16"/>
      <c r="D114" s="16"/>
      <c r="E114" s="16">
        <v>61</v>
      </c>
      <c r="F114" s="16">
        <v>16</v>
      </c>
      <c r="G114" s="17">
        <v>772.33</v>
      </c>
      <c r="H114" s="17">
        <f>G114/E114</f>
        <v>12.66114754098361</v>
      </c>
      <c r="I114" s="16">
        <v>8</v>
      </c>
      <c r="J114" s="17">
        <v>0.62</v>
      </c>
      <c r="K114" s="16">
        <v>9</v>
      </c>
      <c r="L114" s="17">
        <v>24.23</v>
      </c>
      <c r="M114" s="17">
        <v>1.88</v>
      </c>
      <c r="N114" s="18"/>
      <c r="O114" s="18">
        <v>9</v>
      </c>
      <c r="P114" s="17">
        <v>0.84</v>
      </c>
      <c r="Q114" s="17">
        <v>10.13</v>
      </c>
      <c r="R114" s="18">
        <v>3</v>
      </c>
      <c r="S114" s="18">
        <v>8</v>
      </c>
      <c r="T114" s="16">
        <f>R114+S114</f>
        <v>11</v>
      </c>
      <c r="U114" s="17">
        <v>27.27</v>
      </c>
      <c r="V114" s="18">
        <v>14</v>
      </c>
      <c r="W114" s="18">
        <v>20</v>
      </c>
      <c r="X114" s="17">
        <v>1.09</v>
      </c>
      <c r="Y114" s="17">
        <v>1.55</v>
      </c>
      <c r="Z114" s="18">
        <v>188</v>
      </c>
      <c r="AA114" s="18">
        <v>100</v>
      </c>
      <c r="AB114" s="17">
        <v>14.61</v>
      </c>
      <c r="AC114" s="17">
        <v>7.77</v>
      </c>
      <c r="AD114" s="16">
        <v>56</v>
      </c>
      <c r="AE114" s="17">
        <v>4.35</v>
      </c>
      <c r="AF114" s="16">
        <v>79</v>
      </c>
      <c r="AG114" s="17">
        <v>6.14</v>
      </c>
    </row>
    <row r="115" ht="20.35" customHeight="1">
      <c r="A115" t="s" s="14">
        <v>182</v>
      </c>
      <c r="B115" t="s" s="15">
        <v>96</v>
      </c>
      <c r="C115" s="16"/>
      <c r="D115" s="16"/>
      <c r="E115" s="16">
        <v>76</v>
      </c>
      <c r="F115" s="16">
        <v>3</v>
      </c>
      <c r="G115" s="17">
        <v>1530.08</v>
      </c>
      <c r="H115" s="17">
        <f>G115/E115</f>
        <v>20.13263157894737</v>
      </c>
      <c r="I115" s="16">
        <v>5</v>
      </c>
      <c r="J115" s="17">
        <v>0.2</v>
      </c>
      <c r="K115" s="16">
        <v>10</v>
      </c>
      <c r="L115" s="17">
        <v>29.95</v>
      </c>
      <c r="M115" s="17">
        <v>1.17</v>
      </c>
      <c r="N115" s="18">
        <v>2</v>
      </c>
      <c r="O115" s="18">
        <v>22</v>
      </c>
      <c r="P115" s="17">
        <v>0.76</v>
      </c>
      <c r="Q115" s="17">
        <v>5.68</v>
      </c>
      <c r="R115" s="18">
        <v>0</v>
      </c>
      <c r="S115" s="18">
        <v>0</v>
      </c>
      <c r="T115" s="16">
        <f>R115+S115</f>
        <v>0</v>
      </c>
      <c r="U115" s="17">
        <v>0</v>
      </c>
      <c r="V115" s="18">
        <v>40</v>
      </c>
      <c r="W115" s="18">
        <v>29</v>
      </c>
      <c r="X115" s="17">
        <v>1.57</v>
      </c>
      <c r="Y115" s="17">
        <v>1.14</v>
      </c>
      <c r="Z115" s="18">
        <v>225</v>
      </c>
      <c r="AA115" s="18">
        <v>98</v>
      </c>
      <c r="AB115" s="17">
        <v>8.82</v>
      </c>
      <c r="AC115" s="17">
        <v>3.84</v>
      </c>
      <c r="AD115" s="16">
        <v>176</v>
      </c>
      <c r="AE115" s="17">
        <v>6.9</v>
      </c>
      <c r="AF115" s="16">
        <v>88</v>
      </c>
      <c r="AG115" s="17">
        <v>3.45</v>
      </c>
    </row>
    <row r="116" ht="20.35" customHeight="1">
      <c r="A116" t="s" s="14">
        <v>183</v>
      </c>
      <c r="B116" t="s" s="15">
        <v>50</v>
      </c>
      <c r="C116" s="16"/>
      <c r="D116" s="16"/>
      <c r="E116" s="16">
        <v>82</v>
      </c>
      <c r="F116" s="16"/>
      <c r="G116" s="17">
        <v>1608.82</v>
      </c>
      <c r="H116" s="17">
        <f>G116/E116</f>
        <v>19.61975609756097</v>
      </c>
      <c r="I116" s="16">
        <v>32</v>
      </c>
      <c r="J116" s="17">
        <v>1.19</v>
      </c>
      <c r="K116" s="16">
        <v>34</v>
      </c>
      <c r="L116" s="17">
        <v>73.48</v>
      </c>
      <c r="M116" s="17">
        <v>2.74</v>
      </c>
      <c r="N116" s="18">
        <v>2</v>
      </c>
      <c r="O116" s="18">
        <v>9</v>
      </c>
      <c r="P116" s="17">
        <v>0.36</v>
      </c>
      <c r="Q116" s="17">
        <v>14.75</v>
      </c>
      <c r="R116" s="18">
        <v>557</v>
      </c>
      <c r="S116" s="18">
        <v>616</v>
      </c>
      <c r="T116" s="16">
        <f>R116+S116</f>
        <v>1173</v>
      </c>
      <c r="U116" s="17">
        <v>47.49</v>
      </c>
      <c r="V116" s="18">
        <v>23</v>
      </c>
      <c r="W116" s="18">
        <v>56</v>
      </c>
      <c r="X116" s="17">
        <v>0.86</v>
      </c>
      <c r="Y116" s="17">
        <v>2.09</v>
      </c>
      <c r="Z116" s="18">
        <v>26</v>
      </c>
      <c r="AA116" s="18">
        <v>90</v>
      </c>
      <c r="AB116" s="17">
        <v>0.97</v>
      </c>
      <c r="AC116" s="17">
        <v>3.36</v>
      </c>
      <c r="AD116" s="16">
        <v>57</v>
      </c>
      <c r="AE116" s="17">
        <v>2.13</v>
      </c>
      <c r="AF116" s="16">
        <v>217</v>
      </c>
      <c r="AG116" s="17">
        <v>8.09</v>
      </c>
    </row>
    <row r="117" ht="20.35" customHeight="1">
      <c r="A117" t="s" s="14">
        <v>184</v>
      </c>
      <c r="B117" t="s" s="15">
        <v>91</v>
      </c>
      <c r="C117" s="16"/>
      <c r="D117" s="16"/>
      <c r="E117" s="16">
        <v>82</v>
      </c>
      <c r="F117" s="16"/>
      <c r="G117" s="17">
        <v>1617.48</v>
      </c>
      <c r="H117" s="17">
        <f>G117/E117</f>
        <v>19.72536585365854</v>
      </c>
      <c r="I117" s="16">
        <v>28</v>
      </c>
      <c r="J117" s="17">
        <v>1.04</v>
      </c>
      <c r="K117" s="16">
        <v>42</v>
      </c>
      <c r="L117" s="17">
        <v>77.92</v>
      </c>
      <c r="M117" s="17">
        <v>2.89</v>
      </c>
      <c r="N117" s="18">
        <v>2</v>
      </c>
      <c r="O117" s="18">
        <v>21</v>
      </c>
      <c r="P117" s="17">
        <v>0.6899999999999999</v>
      </c>
      <c r="Q117" s="17">
        <v>13.33</v>
      </c>
      <c r="R117" s="18">
        <v>660</v>
      </c>
      <c r="S117" s="18">
        <v>713</v>
      </c>
      <c r="T117" s="16">
        <f>R117+S117</f>
        <v>1373</v>
      </c>
      <c r="U117" s="17">
        <v>48.07</v>
      </c>
      <c r="V117" s="18">
        <v>42</v>
      </c>
      <c r="W117" s="18">
        <v>56</v>
      </c>
      <c r="X117" s="17">
        <v>1.56</v>
      </c>
      <c r="Y117" s="17">
        <v>2.08</v>
      </c>
      <c r="Z117" s="18">
        <v>154</v>
      </c>
      <c r="AA117" s="18">
        <v>102</v>
      </c>
      <c r="AB117" s="17">
        <v>5.71</v>
      </c>
      <c r="AC117" s="17">
        <v>3.78</v>
      </c>
      <c r="AD117" s="16">
        <v>37</v>
      </c>
      <c r="AE117" s="17">
        <v>1.37</v>
      </c>
      <c r="AF117" s="16">
        <v>210</v>
      </c>
      <c r="AG117" s="17">
        <v>7.79</v>
      </c>
    </row>
    <row r="118" ht="20.35" customHeight="1">
      <c r="A118" t="s" s="14">
        <v>185</v>
      </c>
      <c r="B118" t="s" s="15">
        <v>50</v>
      </c>
      <c r="C118" s="16"/>
      <c r="D118" s="16"/>
      <c r="E118" s="16">
        <v>72</v>
      </c>
      <c r="F118" s="16">
        <v>6</v>
      </c>
      <c r="G118" s="17">
        <v>1153.72</v>
      </c>
      <c r="H118" s="17">
        <f>G118/E118</f>
        <v>16.02388888888889</v>
      </c>
      <c r="I118" s="16">
        <v>1</v>
      </c>
      <c r="J118" s="17">
        <v>0.05</v>
      </c>
      <c r="K118" s="16">
        <v>14</v>
      </c>
      <c r="L118" s="17">
        <v>15.47</v>
      </c>
      <c r="M118" s="17">
        <v>0.8</v>
      </c>
      <c r="N118" s="18">
        <v>2</v>
      </c>
      <c r="O118" s="18">
        <v>17</v>
      </c>
      <c r="P118" s="17">
        <v>0.99</v>
      </c>
      <c r="Q118" s="17">
        <v>1.37</v>
      </c>
      <c r="R118" s="18">
        <v>0</v>
      </c>
      <c r="S118" s="18">
        <v>0</v>
      </c>
      <c r="T118" s="16">
        <f>R118+S118</f>
        <v>0</v>
      </c>
      <c r="U118" s="17">
        <v>0</v>
      </c>
      <c r="V118" s="18">
        <v>23</v>
      </c>
      <c r="W118" s="18">
        <v>11</v>
      </c>
      <c r="X118" s="17">
        <v>1.2</v>
      </c>
      <c r="Y118" s="17">
        <v>0.57</v>
      </c>
      <c r="Z118" s="18">
        <v>77</v>
      </c>
      <c r="AA118" s="18">
        <v>82</v>
      </c>
      <c r="AB118" s="17">
        <v>4</v>
      </c>
      <c r="AC118" s="17">
        <v>4.26</v>
      </c>
      <c r="AD118" s="16">
        <v>75</v>
      </c>
      <c r="AE118" s="17">
        <v>3.9</v>
      </c>
      <c r="AF118" s="16">
        <v>73</v>
      </c>
      <c r="AG118" s="17">
        <v>3.8</v>
      </c>
    </row>
    <row r="119" ht="20.35" customHeight="1">
      <c r="A119" t="s" s="14">
        <v>186</v>
      </c>
      <c r="B119" t="s" s="15">
        <v>68</v>
      </c>
      <c r="C119" s="16"/>
      <c r="D119" s="16"/>
      <c r="E119" s="16">
        <v>82</v>
      </c>
      <c r="F119" s="16"/>
      <c r="G119" s="17">
        <v>1323.9</v>
      </c>
      <c r="H119" s="17">
        <f>G119/E119</f>
        <v>16.14512195121951</v>
      </c>
      <c r="I119" s="16">
        <v>31</v>
      </c>
      <c r="J119" s="17">
        <v>1.4</v>
      </c>
      <c r="K119" s="16">
        <v>23</v>
      </c>
      <c r="L119" s="17">
        <v>70.83</v>
      </c>
      <c r="M119" s="17">
        <v>3.21</v>
      </c>
      <c r="N119" s="18"/>
      <c r="O119" s="18">
        <v>16</v>
      </c>
      <c r="P119" s="17">
        <v>0.86</v>
      </c>
      <c r="Q119" s="17">
        <v>11.15</v>
      </c>
      <c r="R119" s="18">
        <v>85</v>
      </c>
      <c r="S119" s="18">
        <v>97</v>
      </c>
      <c r="T119" s="16">
        <f>R119+S119</f>
        <v>182</v>
      </c>
      <c r="U119" s="17">
        <v>46.7</v>
      </c>
      <c r="V119" s="18">
        <v>27</v>
      </c>
      <c r="W119" s="18">
        <v>42</v>
      </c>
      <c r="X119" s="17">
        <v>1.22</v>
      </c>
      <c r="Y119" s="17">
        <v>1.9</v>
      </c>
      <c r="Z119" s="18">
        <v>88</v>
      </c>
      <c r="AA119" s="18">
        <v>139</v>
      </c>
      <c r="AB119" s="17">
        <v>3.99</v>
      </c>
      <c r="AC119" s="17">
        <v>6.3</v>
      </c>
      <c r="AD119" s="16">
        <v>41</v>
      </c>
      <c r="AE119" s="17">
        <v>1.86</v>
      </c>
      <c r="AF119" s="16">
        <v>278</v>
      </c>
      <c r="AG119" s="17">
        <v>12.6</v>
      </c>
    </row>
    <row r="120" ht="20.35" customHeight="1">
      <c r="A120" t="s" s="14">
        <v>187</v>
      </c>
      <c r="B120" t="s" s="15">
        <v>52</v>
      </c>
      <c r="C120" s="16"/>
      <c r="D120" s="16"/>
      <c r="E120" s="16">
        <v>37</v>
      </c>
      <c r="F120" s="16">
        <v>37</v>
      </c>
      <c r="G120" s="17">
        <v>492.47</v>
      </c>
      <c r="H120" s="17">
        <f>G120/E120</f>
        <v>13.31</v>
      </c>
      <c r="I120" s="16">
        <v>4</v>
      </c>
      <c r="J120" s="17">
        <v>0.49</v>
      </c>
      <c r="K120" s="16">
        <v>2</v>
      </c>
      <c r="L120" s="17">
        <v>6</v>
      </c>
      <c r="M120" s="17">
        <v>0.73</v>
      </c>
      <c r="N120" s="18"/>
      <c r="O120" s="18">
        <v>6</v>
      </c>
      <c r="P120" s="17">
        <v>0.72</v>
      </c>
      <c r="Q120" s="17">
        <v>7.27</v>
      </c>
      <c r="R120" s="18">
        <v>38</v>
      </c>
      <c r="S120" s="18">
        <v>46</v>
      </c>
      <c r="T120" s="16">
        <f>R120+S120</f>
        <v>84</v>
      </c>
      <c r="U120" s="17">
        <v>45.24</v>
      </c>
      <c r="V120" s="18">
        <v>16</v>
      </c>
      <c r="W120" s="18">
        <v>16</v>
      </c>
      <c r="X120" s="17">
        <v>1.95</v>
      </c>
      <c r="Y120" s="17">
        <v>1.95</v>
      </c>
      <c r="Z120" s="18">
        <v>48</v>
      </c>
      <c r="AA120" s="18">
        <v>31</v>
      </c>
      <c r="AB120" s="17">
        <v>5.85</v>
      </c>
      <c r="AC120" s="17">
        <v>3.78</v>
      </c>
      <c r="AD120" s="16">
        <v>11</v>
      </c>
      <c r="AE120" s="17">
        <v>1.34</v>
      </c>
      <c r="AF120" s="16">
        <v>55</v>
      </c>
      <c r="AG120" s="17">
        <v>6.7</v>
      </c>
    </row>
    <row r="121" ht="20.35" customHeight="1">
      <c r="A121" t="s" s="14">
        <v>188</v>
      </c>
      <c r="B121" t="s" s="15">
        <v>87</v>
      </c>
      <c r="C121" s="16"/>
      <c r="D121" s="16"/>
      <c r="E121" s="16">
        <v>18</v>
      </c>
      <c r="F121" s="16">
        <v>1</v>
      </c>
      <c r="G121" s="17">
        <v>325.9</v>
      </c>
      <c r="H121" s="17">
        <f>G121/E121</f>
        <v>18.10555555555555</v>
      </c>
      <c r="I121" s="16">
        <v>0</v>
      </c>
      <c r="J121" s="17">
        <v>0</v>
      </c>
      <c r="K121" s="16">
        <v>5</v>
      </c>
      <c r="L121" s="17">
        <v>6.38</v>
      </c>
      <c r="M121" s="17">
        <v>1.17</v>
      </c>
      <c r="N121" s="18"/>
      <c r="O121" s="18">
        <v>5</v>
      </c>
      <c r="P121" s="17">
        <v>0.62</v>
      </c>
      <c r="Q121" s="17">
        <v>0</v>
      </c>
      <c r="R121" s="18">
        <v>0</v>
      </c>
      <c r="S121" s="18">
        <v>0</v>
      </c>
      <c r="T121" s="16">
        <f>R121+S121</f>
        <v>0</v>
      </c>
      <c r="U121" s="17">
        <v>0</v>
      </c>
      <c r="V121" s="18">
        <v>9</v>
      </c>
      <c r="W121" s="18">
        <v>1</v>
      </c>
      <c r="X121" s="17">
        <v>1.66</v>
      </c>
      <c r="Y121" s="17">
        <v>0.18</v>
      </c>
      <c r="Z121" s="18">
        <v>10</v>
      </c>
      <c r="AA121" s="18">
        <v>28</v>
      </c>
      <c r="AB121" s="17">
        <v>1.84</v>
      </c>
      <c r="AC121" s="17">
        <v>5.15</v>
      </c>
      <c r="AD121" s="16">
        <v>8</v>
      </c>
      <c r="AE121" s="17">
        <v>1.47</v>
      </c>
      <c r="AF121" s="16">
        <v>37</v>
      </c>
      <c r="AG121" s="17">
        <v>6.81</v>
      </c>
    </row>
    <row r="122" ht="20.35" customHeight="1">
      <c r="A122" t="s" s="14">
        <v>189</v>
      </c>
      <c r="B122" t="s" s="15">
        <v>190</v>
      </c>
      <c r="C122" s="16"/>
      <c r="D122" s="16"/>
      <c r="E122" s="16">
        <v>58</v>
      </c>
      <c r="F122" s="16">
        <v>7</v>
      </c>
      <c r="G122" s="17">
        <v>762.45</v>
      </c>
      <c r="H122" s="17">
        <f>G122/E122</f>
        <v>13.14568965517241</v>
      </c>
      <c r="I122" s="16">
        <v>5</v>
      </c>
      <c r="J122" s="17">
        <v>0.39</v>
      </c>
      <c r="K122" s="16">
        <v>16</v>
      </c>
      <c r="L122" s="17">
        <v>22</v>
      </c>
      <c r="M122" s="17">
        <v>1.73</v>
      </c>
      <c r="N122" s="18"/>
      <c r="O122" s="18">
        <v>7</v>
      </c>
      <c r="P122" s="17">
        <v>0.62</v>
      </c>
      <c r="Q122" s="17">
        <v>5.26</v>
      </c>
      <c r="R122" s="18">
        <v>8</v>
      </c>
      <c r="S122" s="18">
        <v>6</v>
      </c>
      <c r="T122" s="16">
        <f>R122+S122</f>
        <v>14</v>
      </c>
      <c r="U122" s="17">
        <v>57.14</v>
      </c>
      <c r="V122" s="18">
        <v>33</v>
      </c>
      <c r="W122" s="18">
        <v>39</v>
      </c>
      <c r="X122" s="17">
        <v>2.6</v>
      </c>
      <c r="Y122" s="17">
        <v>3.07</v>
      </c>
      <c r="Z122" s="18">
        <v>32</v>
      </c>
      <c r="AA122" s="18">
        <v>55</v>
      </c>
      <c r="AB122" s="17">
        <v>2.52</v>
      </c>
      <c r="AC122" s="17">
        <v>4.33</v>
      </c>
      <c r="AD122" s="16">
        <v>22</v>
      </c>
      <c r="AE122" s="17">
        <v>1.73</v>
      </c>
      <c r="AF122" s="16">
        <v>95</v>
      </c>
      <c r="AG122" s="17">
        <v>7.48</v>
      </c>
    </row>
    <row r="123" ht="20.35" customHeight="1">
      <c r="A123" t="s" s="14">
        <v>191</v>
      </c>
      <c r="B123" t="s" s="15">
        <v>58</v>
      </c>
      <c r="C123" s="16"/>
      <c r="D123" s="16"/>
      <c r="E123" s="16">
        <v>9</v>
      </c>
      <c r="F123" s="16"/>
      <c r="G123" s="17">
        <v>71.47</v>
      </c>
      <c r="H123" s="17">
        <f>G123/E123</f>
        <v>7.941111111111111</v>
      </c>
      <c r="I123" s="16">
        <v>1</v>
      </c>
      <c r="J123" s="17">
        <v>0.84</v>
      </c>
      <c r="K123" s="16">
        <v>0</v>
      </c>
      <c r="L123" s="17">
        <v>1.1</v>
      </c>
      <c r="M123" s="17">
        <v>0.92</v>
      </c>
      <c r="N123" s="18">
        <v>1</v>
      </c>
      <c r="O123" s="18">
        <v>5</v>
      </c>
      <c r="P123" s="17">
        <v>4.53</v>
      </c>
      <c r="Q123" s="17">
        <v>16.67</v>
      </c>
      <c r="R123" s="18">
        <v>0</v>
      </c>
      <c r="S123" s="18">
        <v>0</v>
      </c>
      <c r="T123" s="16">
        <f>R123+S123</f>
        <v>0</v>
      </c>
      <c r="U123" s="17">
        <v>0</v>
      </c>
      <c r="V123" s="18">
        <v>2</v>
      </c>
      <c r="W123" s="18">
        <v>1</v>
      </c>
      <c r="X123" s="17">
        <v>1.68</v>
      </c>
      <c r="Y123" s="17">
        <v>0.84</v>
      </c>
      <c r="Z123" s="18">
        <v>12</v>
      </c>
      <c r="AA123" s="18">
        <v>8</v>
      </c>
      <c r="AB123" s="17">
        <v>10.07</v>
      </c>
      <c r="AC123" s="17">
        <v>6.72</v>
      </c>
      <c r="AD123" s="16">
        <v>1</v>
      </c>
      <c r="AE123" s="17">
        <v>0.84</v>
      </c>
      <c r="AF123" s="16">
        <v>6</v>
      </c>
      <c r="AG123" s="17">
        <v>5.04</v>
      </c>
    </row>
    <row r="124" ht="20.35" customHeight="1">
      <c r="A124" t="s" s="14">
        <v>192</v>
      </c>
      <c r="B124" t="s" s="15">
        <v>46</v>
      </c>
      <c r="C124" s="16"/>
      <c r="D124" s="16"/>
      <c r="E124" s="16">
        <v>74</v>
      </c>
      <c r="F124" s="16">
        <v>6</v>
      </c>
      <c r="G124" s="17">
        <v>1074.05</v>
      </c>
      <c r="H124" s="17">
        <f>G124/E124</f>
        <v>14.51418918918919</v>
      </c>
      <c r="I124" s="16">
        <v>17</v>
      </c>
      <c r="J124" s="17">
        <v>0.95</v>
      </c>
      <c r="K124" s="16">
        <v>13</v>
      </c>
      <c r="L124" s="17">
        <v>26.41</v>
      </c>
      <c r="M124" s="17">
        <v>1.48</v>
      </c>
      <c r="N124" s="18"/>
      <c r="O124" s="18">
        <v>12</v>
      </c>
      <c r="P124" s="17">
        <v>0.68</v>
      </c>
      <c r="Q124" s="17">
        <v>13.18</v>
      </c>
      <c r="R124" s="18">
        <v>5</v>
      </c>
      <c r="S124" s="18">
        <v>6</v>
      </c>
      <c r="T124" s="16">
        <f>R124+S124</f>
        <v>11</v>
      </c>
      <c r="U124" s="17">
        <v>45.45</v>
      </c>
      <c r="V124" s="18">
        <v>22</v>
      </c>
      <c r="W124" s="18">
        <v>16</v>
      </c>
      <c r="X124" s="17">
        <v>1.23</v>
      </c>
      <c r="Y124" s="17">
        <v>0.89</v>
      </c>
      <c r="Z124" s="18">
        <v>83</v>
      </c>
      <c r="AA124" s="18">
        <v>74</v>
      </c>
      <c r="AB124" s="17">
        <v>4.64</v>
      </c>
      <c r="AC124" s="17">
        <v>4.13</v>
      </c>
      <c r="AD124" s="16">
        <v>34</v>
      </c>
      <c r="AE124" s="17">
        <v>1.9</v>
      </c>
      <c r="AF124" s="16">
        <v>129</v>
      </c>
      <c r="AG124" s="17">
        <v>7.21</v>
      </c>
    </row>
    <row r="125" ht="20.35" customHeight="1">
      <c r="A125" t="s" s="14">
        <v>193</v>
      </c>
      <c r="B125" t="s" s="15">
        <v>165</v>
      </c>
      <c r="C125" s="16"/>
      <c r="D125" s="16"/>
      <c r="E125" s="16">
        <v>44</v>
      </c>
      <c r="F125" s="16"/>
      <c r="G125" s="17">
        <v>756</v>
      </c>
      <c r="H125" s="17">
        <f>G125/E125</f>
        <v>17.18181818181818</v>
      </c>
      <c r="I125" s="16">
        <v>1</v>
      </c>
      <c r="J125" s="17">
        <v>0.08</v>
      </c>
      <c r="K125" s="16">
        <v>7</v>
      </c>
      <c r="L125" s="17">
        <v>6.3</v>
      </c>
      <c r="M125" s="17">
        <v>0.5</v>
      </c>
      <c r="N125" s="18">
        <v>2</v>
      </c>
      <c r="O125" s="18">
        <v>26</v>
      </c>
      <c r="P125" s="17">
        <v>2.13</v>
      </c>
      <c r="Q125" s="17">
        <v>1.52</v>
      </c>
      <c r="R125" s="18">
        <v>0</v>
      </c>
      <c r="S125" s="18">
        <v>0</v>
      </c>
      <c r="T125" s="16">
        <f>R125+S125</f>
        <v>0</v>
      </c>
      <c r="U125" s="17">
        <v>0</v>
      </c>
      <c r="V125" s="18">
        <v>46</v>
      </c>
      <c r="W125" s="18">
        <v>23</v>
      </c>
      <c r="X125" s="17">
        <v>3.65</v>
      </c>
      <c r="Y125" s="17">
        <v>1.83</v>
      </c>
      <c r="Z125" s="18">
        <v>58</v>
      </c>
      <c r="AA125" s="18">
        <v>73</v>
      </c>
      <c r="AB125" s="17">
        <v>4.6</v>
      </c>
      <c r="AC125" s="17">
        <v>5.79</v>
      </c>
      <c r="AD125" s="16">
        <v>37</v>
      </c>
      <c r="AE125" s="17">
        <v>2.94</v>
      </c>
      <c r="AF125" s="16">
        <v>66</v>
      </c>
      <c r="AG125" s="17">
        <v>5.24</v>
      </c>
    </row>
    <row r="126" ht="20.35" customHeight="1">
      <c r="A126" t="s" s="14">
        <v>194</v>
      </c>
      <c r="B126" t="s" s="15">
        <v>149</v>
      </c>
      <c r="C126" s="16"/>
      <c r="D126" s="16"/>
      <c r="E126" s="16">
        <v>81</v>
      </c>
      <c r="F126" s="16"/>
      <c r="G126" s="17">
        <v>1402.9</v>
      </c>
      <c r="H126" s="17">
        <f>G126/E126</f>
        <v>17.31975308641976</v>
      </c>
      <c r="I126" s="16">
        <v>4</v>
      </c>
      <c r="J126" s="17">
        <v>0.17</v>
      </c>
      <c r="K126" s="16">
        <v>17</v>
      </c>
      <c r="L126" s="17">
        <v>26.38</v>
      </c>
      <c r="M126" s="17">
        <v>1.13</v>
      </c>
      <c r="N126" s="18">
        <v>3</v>
      </c>
      <c r="O126" s="18">
        <v>20</v>
      </c>
      <c r="P126" s="17">
        <v>0.77</v>
      </c>
      <c r="Q126" s="17">
        <v>4.6</v>
      </c>
      <c r="R126" s="18">
        <v>0</v>
      </c>
      <c r="S126" s="18">
        <v>0</v>
      </c>
      <c r="T126" s="16">
        <f>R126+S126</f>
        <v>0</v>
      </c>
      <c r="U126" s="17">
        <v>0</v>
      </c>
      <c r="V126" s="18">
        <v>29</v>
      </c>
      <c r="W126" s="18">
        <v>11</v>
      </c>
      <c r="X126" s="17">
        <v>1.24</v>
      </c>
      <c r="Y126" s="17">
        <v>0.47</v>
      </c>
      <c r="Z126" s="18">
        <v>197</v>
      </c>
      <c r="AA126" s="18">
        <v>132</v>
      </c>
      <c r="AB126" s="17">
        <v>8.43</v>
      </c>
      <c r="AC126" s="17">
        <v>5.65</v>
      </c>
      <c r="AD126" s="16">
        <v>107</v>
      </c>
      <c r="AE126" s="17">
        <v>4.58</v>
      </c>
      <c r="AF126" s="16">
        <v>87</v>
      </c>
      <c r="AG126" s="17">
        <v>3.72</v>
      </c>
    </row>
    <row r="127" ht="20.35" customHeight="1">
      <c r="A127" t="s" s="14">
        <v>195</v>
      </c>
      <c r="B127" t="s" s="15">
        <v>149</v>
      </c>
      <c r="C127" s="16"/>
      <c r="D127" s="16"/>
      <c r="E127" s="16">
        <v>82</v>
      </c>
      <c r="F127" s="16"/>
      <c r="G127" s="17">
        <v>2069.77</v>
      </c>
      <c r="H127" s="17">
        <f>G127/E127</f>
        <v>25.24109756097561</v>
      </c>
      <c r="I127" s="16">
        <v>12</v>
      </c>
      <c r="J127" s="17">
        <v>0.35</v>
      </c>
      <c r="K127" s="16">
        <v>53</v>
      </c>
      <c r="L127" s="17">
        <v>83.38</v>
      </c>
      <c r="M127" s="17">
        <v>2.42</v>
      </c>
      <c r="N127" s="18"/>
      <c r="O127" s="18">
        <v>25</v>
      </c>
      <c r="P127" s="17">
        <v>0.66</v>
      </c>
      <c r="Q127" s="17">
        <v>3.63</v>
      </c>
      <c r="R127" s="18">
        <v>0</v>
      </c>
      <c r="S127" s="18">
        <v>0</v>
      </c>
      <c r="T127" s="16">
        <f>R127+S127</f>
        <v>0</v>
      </c>
      <c r="U127" s="17">
        <v>0</v>
      </c>
      <c r="V127" s="18">
        <v>124</v>
      </c>
      <c r="W127" s="18">
        <v>75</v>
      </c>
      <c r="X127" s="17">
        <v>3.59</v>
      </c>
      <c r="Y127" s="17">
        <v>2.17</v>
      </c>
      <c r="Z127" s="18">
        <v>79</v>
      </c>
      <c r="AA127" s="18">
        <v>79</v>
      </c>
      <c r="AB127" s="17">
        <v>2.29</v>
      </c>
      <c r="AC127" s="17">
        <v>2.29</v>
      </c>
      <c r="AD127" s="16">
        <v>136</v>
      </c>
      <c r="AE127" s="17">
        <v>3.94</v>
      </c>
      <c r="AF127" s="16">
        <v>331</v>
      </c>
      <c r="AG127" s="17">
        <v>9.6</v>
      </c>
    </row>
    <row r="128" ht="20.35" customHeight="1">
      <c r="A128" t="s" s="14">
        <v>196</v>
      </c>
      <c r="B128" t="s" s="15">
        <v>77</v>
      </c>
      <c r="C128" s="16"/>
      <c r="D128" s="16"/>
      <c r="E128" s="16">
        <v>81</v>
      </c>
      <c r="F128" s="16"/>
      <c r="G128" s="17">
        <v>1635.98</v>
      </c>
      <c r="H128" s="17">
        <f>G128/E128</f>
        <v>20.19728395061728</v>
      </c>
      <c r="I128" s="16">
        <v>7</v>
      </c>
      <c r="J128" s="17">
        <v>0.26</v>
      </c>
      <c r="K128" s="16">
        <v>17</v>
      </c>
      <c r="L128" s="17">
        <v>36.38</v>
      </c>
      <c r="M128" s="17">
        <v>1.33</v>
      </c>
      <c r="N128" s="18"/>
      <c r="O128" s="18">
        <v>19</v>
      </c>
      <c r="P128" s="17">
        <v>0.68</v>
      </c>
      <c r="Q128" s="17">
        <v>5.15</v>
      </c>
      <c r="R128" s="18">
        <v>0</v>
      </c>
      <c r="S128" s="18">
        <v>2</v>
      </c>
      <c r="T128" s="16">
        <f>R128+S128</f>
        <v>2</v>
      </c>
      <c r="U128" s="17">
        <v>0</v>
      </c>
      <c r="V128" s="18">
        <v>71</v>
      </c>
      <c r="W128" s="18">
        <v>25</v>
      </c>
      <c r="X128" s="17">
        <v>2.6</v>
      </c>
      <c r="Y128" s="17">
        <v>0.92</v>
      </c>
      <c r="Z128" s="18">
        <v>85</v>
      </c>
      <c r="AA128" s="18">
        <v>101</v>
      </c>
      <c r="AB128" s="17">
        <v>3.12</v>
      </c>
      <c r="AC128" s="17">
        <v>3.7</v>
      </c>
      <c r="AD128" s="16">
        <v>170</v>
      </c>
      <c r="AE128" s="17">
        <v>6.23</v>
      </c>
      <c r="AF128" s="16">
        <v>136</v>
      </c>
      <c r="AG128" s="17">
        <v>4.99</v>
      </c>
    </row>
    <row r="129" ht="20.35" customHeight="1">
      <c r="A129" t="s" s="14">
        <v>197</v>
      </c>
      <c r="B129" t="s" s="15">
        <v>44</v>
      </c>
      <c r="C129" s="16"/>
      <c r="D129" s="16"/>
      <c r="E129" s="16">
        <v>70</v>
      </c>
      <c r="F129" s="16">
        <v>7</v>
      </c>
      <c r="G129" s="17">
        <v>840.6799999999999</v>
      </c>
      <c r="H129" s="17">
        <f>G129/E129</f>
        <v>12.00971428571428</v>
      </c>
      <c r="I129" s="16">
        <v>15</v>
      </c>
      <c r="J129" s="17">
        <v>1.07</v>
      </c>
      <c r="K129" s="16">
        <v>12</v>
      </c>
      <c r="L129" s="17">
        <v>19.75</v>
      </c>
      <c r="M129" s="17">
        <v>1.41</v>
      </c>
      <c r="N129" s="18"/>
      <c r="O129" s="18">
        <v>11</v>
      </c>
      <c r="P129" s="17">
        <v>0.58</v>
      </c>
      <c r="Q129" s="17">
        <v>22.39</v>
      </c>
      <c r="R129" s="18">
        <v>14</v>
      </c>
      <c r="S129" s="18">
        <v>17</v>
      </c>
      <c r="T129" s="16">
        <f>R129+S129</f>
        <v>31</v>
      </c>
      <c r="U129" s="17">
        <v>45.16</v>
      </c>
      <c r="V129" s="18">
        <v>19</v>
      </c>
      <c r="W129" s="18">
        <v>17</v>
      </c>
      <c r="X129" s="17">
        <v>1.36</v>
      </c>
      <c r="Y129" s="17">
        <v>1.21</v>
      </c>
      <c r="Z129" s="18">
        <v>72</v>
      </c>
      <c r="AA129" s="18">
        <v>53</v>
      </c>
      <c r="AB129" s="17">
        <v>5.14</v>
      </c>
      <c r="AC129" s="17">
        <v>3.78</v>
      </c>
      <c r="AD129" s="16">
        <v>24</v>
      </c>
      <c r="AE129" s="17">
        <v>1.71</v>
      </c>
      <c r="AF129" s="16">
        <v>67</v>
      </c>
      <c r="AG129" s="17">
        <v>4.78</v>
      </c>
    </row>
    <row r="130" ht="20.35" customHeight="1">
      <c r="A130" t="s" s="14">
        <v>198</v>
      </c>
      <c r="B130" t="s" s="15">
        <v>121</v>
      </c>
      <c r="C130" s="16"/>
      <c r="D130" s="16"/>
      <c r="E130" s="16">
        <v>71</v>
      </c>
      <c r="F130" s="16"/>
      <c r="G130" s="17">
        <v>921.95</v>
      </c>
      <c r="H130" s="17">
        <f>G130/E130</f>
        <v>12.98521126760564</v>
      </c>
      <c r="I130" s="16">
        <v>2</v>
      </c>
      <c r="J130" s="17">
        <v>0.13</v>
      </c>
      <c r="K130" s="16">
        <v>6</v>
      </c>
      <c r="L130" s="17">
        <v>16.25</v>
      </c>
      <c r="M130" s="17">
        <v>1.06</v>
      </c>
      <c r="N130" s="18">
        <v>1</v>
      </c>
      <c r="O130" s="18">
        <v>12</v>
      </c>
      <c r="P130" s="17">
        <v>0.61</v>
      </c>
      <c r="Q130" s="17">
        <v>2.78</v>
      </c>
      <c r="R130" s="18">
        <v>0</v>
      </c>
      <c r="S130" s="18">
        <v>0</v>
      </c>
      <c r="T130" s="16">
        <f>R130+S130</f>
        <v>0</v>
      </c>
      <c r="U130" s="17">
        <v>0</v>
      </c>
      <c r="V130" s="18">
        <v>24</v>
      </c>
      <c r="W130" s="18">
        <v>17</v>
      </c>
      <c r="X130" s="17">
        <v>1.56</v>
      </c>
      <c r="Y130" s="17">
        <v>1.11</v>
      </c>
      <c r="Z130" s="18">
        <v>45</v>
      </c>
      <c r="AA130" s="18">
        <v>68</v>
      </c>
      <c r="AB130" s="17">
        <v>2.93</v>
      </c>
      <c r="AC130" s="17">
        <v>4.43</v>
      </c>
      <c r="AD130" s="16">
        <v>49</v>
      </c>
      <c r="AE130" s="17">
        <v>3.19</v>
      </c>
      <c r="AF130" s="16">
        <v>72</v>
      </c>
      <c r="AG130" s="17">
        <v>4.69</v>
      </c>
    </row>
    <row r="131" ht="20.35" customHeight="1">
      <c r="A131" t="s" s="14">
        <v>199</v>
      </c>
      <c r="B131" t="s" s="15">
        <v>68</v>
      </c>
      <c r="C131" s="16"/>
      <c r="D131" s="16"/>
      <c r="E131" s="16">
        <v>18</v>
      </c>
      <c r="F131" s="16"/>
      <c r="G131" s="17">
        <v>301.05</v>
      </c>
      <c r="H131" s="17">
        <f>G131/E131</f>
        <v>16.725</v>
      </c>
      <c r="I131" s="16">
        <v>0</v>
      </c>
      <c r="J131" s="17">
        <v>0</v>
      </c>
      <c r="K131" s="16">
        <v>1</v>
      </c>
      <c r="L131" s="17">
        <v>-0.9</v>
      </c>
      <c r="M131" s="17">
        <v>-0.18</v>
      </c>
      <c r="N131" s="18"/>
      <c r="O131" s="18">
        <v>4</v>
      </c>
      <c r="P131" s="17">
        <v>0.65</v>
      </c>
      <c r="Q131" s="17">
        <v>0</v>
      </c>
      <c r="R131" s="18">
        <v>0</v>
      </c>
      <c r="S131" s="18">
        <v>0</v>
      </c>
      <c r="T131" s="16">
        <f>R131+S131</f>
        <v>0</v>
      </c>
      <c r="U131" s="17">
        <v>0</v>
      </c>
      <c r="V131" s="18">
        <v>11</v>
      </c>
      <c r="W131" s="18">
        <v>4</v>
      </c>
      <c r="X131" s="17">
        <v>2.19</v>
      </c>
      <c r="Y131" s="17">
        <v>0.8</v>
      </c>
      <c r="Z131" s="18">
        <v>56</v>
      </c>
      <c r="AA131" s="18">
        <v>20</v>
      </c>
      <c r="AB131" s="17">
        <v>11.16</v>
      </c>
      <c r="AC131" s="17">
        <v>3.99</v>
      </c>
      <c r="AD131" s="16">
        <v>18</v>
      </c>
      <c r="AE131" s="17">
        <v>3.59</v>
      </c>
      <c r="AF131" s="16">
        <v>14</v>
      </c>
      <c r="AG131" s="17">
        <v>2.79</v>
      </c>
    </row>
    <row r="132" ht="20.35" customHeight="1">
      <c r="A132" t="s" s="14">
        <v>200</v>
      </c>
      <c r="B132" t="s" s="15">
        <v>201</v>
      </c>
      <c r="C132" s="16"/>
      <c r="D132" s="16"/>
      <c r="E132" s="16">
        <v>65</v>
      </c>
      <c r="F132" s="16">
        <v>17</v>
      </c>
      <c r="G132" s="17">
        <v>1358.77</v>
      </c>
      <c r="H132" s="17">
        <f>G132/E132</f>
        <v>20.90415384615385</v>
      </c>
      <c r="I132" s="16">
        <v>3</v>
      </c>
      <c r="J132" s="17">
        <v>0.13</v>
      </c>
      <c r="K132" s="16">
        <v>15</v>
      </c>
      <c r="L132" s="17">
        <v>30.59</v>
      </c>
      <c r="M132" s="17">
        <v>1.35</v>
      </c>
      <c r="N132" s="18"/>
      <c r="O132" s="18">
        <v>9</v>
      </c>
      <c r="P132" s="17">
        <v>0.26</v>
      </c>
      <c r="Q132" s="17">
        <v>3.41</v>
      </c>
      <c r="R132" s="18">
        <v>0</v>
      </c>
      <c r="S132" s="18">
        <v>1</v>
      </c>
      <c r="T132" s="16">
        <f>R132+S132</f>
        <v>1</v>
      </c>
      <c r="U132" s="17">
        <v>0</v>
      </c>
      <c r="V132" s="18">
        <v>24</v>
      </c>
      <c r="W132" s="18">
        <v>38</v>
      </c>
      <c r="X132" s="17">
        <v>1.06</v>
      </c>
      <c r="Y132" s="17">
        <v>1.68</v>
      </c>
      <c r="Z132" s="18">
        <v>57</v>
      </c>
      <c r="AA132" s="18">
        <v>92</v>
      </c>
      <c r="AB132" s="17">
        <v>2.52</v>
      </c>
      <c r="AC132" s="17">
        <v>4.06</v>
      </c>
      <c r="AD132" s="16">
        <v>101</v>
      </c>
      <c r="AE132" s="17">
        <v>4.46</v>
      </c>
      <c r="AF132" s="16">
        <v>88</v>
      </c>
      <c r="AG132" s="17">
        <v>3.89</v>
      </c>
    </row>
    <row r="133" ht="20.35" customHeight="1">
      <c r="A133" t="s" s="14">
        <v>202</v>
      </c>
      <c r="B133" t="s" s="15">
        <v>93</v>
      </c>
      <c r="C133" s="16"/>
      <c r="D133" s="16"/>
      <c r="E133" s="16">
        <v>71</v>
      </c>
      <c r="F133" s="16">
        <v>4</v>
      </c>
      <c r="G133" s="17">
        <v>769.58</v>
      </c>
      <c r="H133" s="17">
        <f>G133/E133</f>
        <v>10.83915492957746</v>
      </c>
      <c r="I133" s="16">
        <v>7</v>
      </c>
      <c r="J133" s="17">
        <v>0.55</v>
      </c>
      <c r="K133" s="16">
        <v>7</v>
      </c>
      <c r="L133" s="17">
        <v>25.54</v>
      </c>
      <c r="M133" s="17">
        <v>1.99</v>
      </c>
      <c r="N133" s="18">
        <v>2</v>
      </c>
      <c r="O133" s="18">
        <v>18</v>
      </c>
      <c r="P133" s="17">
        <v>1.27</v>
      </c>
      <c r="Q133" s="17">
        <v>6.03</v>
      </c>
      <c r="R133" s="18">
        <v>0</v>
      </c>
      <c r="S133" s="18">
        <v>1</v>
      </c>
      <c r="T133" s="16">
        <f>R133+S133</f>
        <v>1</v>
      </c>
      <c r="U133" s="17">
        <v>0</v>
      </c>
      <c r="V133" s="18">
        <v>16</v>
      </c>
      <c r="W133" s="18">
        <v>9</v>
      </c>
      <c r="X133" s="17">
        <v>1.25</v>
      </c>
      <c r="Y133" s="17">
        <v>0.7</v>
      </c>
      <c r="Z133" s="18">
        <v>172</v>
      </c>
      <c r="AA133" s="18">
        <v>61</v>
      </c>
      <c r="AB133" s="17">
        <v>13.41</v>
      </c>
      <c r="AC133" s="17">
        <v>4.76</v>
      </c>
      <c r="AD133" s="16">
        <v>10</v>
      </c>
      <c r="AE133" s="17">
        <v>0.78</v>
      </c>
      <c r="AF133" s="16">
        <v>116</v>
      </c>
      <c r="AG133" s="17">
        <v>9.039999999999999</v>
      </c>
    </row>
    <row r="134" ht="20.35" customHeight="1">
      <c r="A134" t="s" s="14">
        <v>203</v>
      </c>
      <c r="B134" t="s" s="15">
        <v>125</v>
      </c>
      <c r="C134" s="16"/>
      <c r="D134" s="16"/>
      <c r="E134" s="16">
        <v>69</v>
      </c>
      <c r="F134" s="16">
        <v>13</v>
      </c>
      <c r="G134" s="17">
        <v>916.23</v>
      </c>
      <c r="H134" s="17">
        <f>G134/E134</f>
        <v>13.27869565217391</v>
      </c>
      <c r="I134" s="16">
        <v>13</v>
      </c>
      <c r="J134" s="17">
        <v>0.85</v>
      </c>
      <c r="K134" s="16">
        <v>9</v>
      </c>
      <c r="L134" s="17">
        <v>22.33</v>
      </c>
      <c r="M134" s="17">
        <v>1.46</v>
      </c>
      <c r="N134" s="18">
        <v>1</v>
      </c>
      <c r="O134" s="18">
        <v>13</v>
      </c>
      <c r="P134" s="17">
        <v>0.83</v>
      </c>
      <c r="Q134" s="17">
        <v>10.83</v>
      </c>
      <c r="R134" s="18">
        <v>420</v>
      </c>
      <c r="S134" s="18">
        <v>412</v>
      </c>
      <c r="T134" s="16">
        <f>R134+S134</f>
        <v>832</v>
      </c>
      <c r="U134" s="17">
        <v>50.48</v>
      </c>
      <c r="V134" s="18">
        <v>18</v>
      </c>
      <c r="W134" s="18">
        <v>19</v>
      </c>
      <c r="X134" s="17">
        <v>1.18</v>
      </c>
      <c r="Y134" s="17">
        <v>1.24</v>
      </c>
      <c r="Z134" s="18">
        <v>124</v>
      </c>
      <c r="AA134" s="18">
        <v>49</v>
      </c>
      <c r="AB134" s="17">
        <v>8.119999999999999</v>
      </c>
      <c r="AC134" s="17">
        <v>3.21</v>
      </c>
      <c r="AD134" s="16">
        <v>26</v>
      </c>
      <c r="AE134" s="17">
        <v>1.7</v>
      </c>
      <c r="AF134" s="16">
        <v>120</v>
      </c>
      <c r="AG134" s="17">
        <v>7.86</v>
      </c>
    </row>
    <row r="135" ht="20.35" customHeight="1">
      <c r="A135" t="s" s="14">
        <v>204</v>
      </c>
      <c r="B135" t="s" s="15">
        <v>205</v>
      </c>
      <c r="C135" s="16"/>
      <c r="D135" s="16"/>
      <c r="E135" s="16">
        <v>80</v>
      </c>
      <c r="F135" s="16">
        <v>2</v>
      </c>
      <c r="G135" s="17">
        <v>1649.38</v>
      </c>
      <c r="H135" s="17">
        <f>G135/E135</f>
        <v>20.61725</v>
      </c>
      <c r="I135" s="16">
        <v>5</v>
      </c>
      <c r="J135" s="17">
        <v>0.18</v>
      </c>
      <c r="K135" s="16">
        <v>13</v>
      </c>
      <c r="L135" s="17">
        <v>33.4</v>
      </c>
      <c r="M135" s="17">
        <v>1.22</v>
      </c>
      <c r="N135" s="18"/>
      <c r="O135" s="18">
        <v>15</v>
      </c>
      <c r="P135" s="17">
        <v>0.49</v>
      </c>
      <c r="Q135" s="17">
        <v>4.9</v>
      </c>
      <c r="R135" s="18">
        <v>0</v>
      </c>
      <c r="S135" s="18">
        <v>0</v>
      </c>
      <c r="T135" s="16">
        <f>R135+S135</f>
        <v>0</v>
      </c>
      <c r="U135" s="17">
        <v>0</v>
      </c>
      <c r="V135" s="18">
        <v>43</v>
      </c>
      <c r="W135" s="18">
        <v>35</v>
      </c>
      <c r="X135" s="17">
        <v>1.56</v>
      </c>
      <c r="Y135" s="17">
        <v>1.27</v>
      </c>
      <c r="Z135" s="18">
        <v>101</v>
      </c>
      <c r="AA135" s="18">
        <v>157</v>
      </c>
      <c r="AB135" s="17">
        <v>3.67</v>
      </c>
      <c r="AC135" s="17">
        <v>5.71</v>
      </c>
      <c r="AD135" s="16">
        <v>132</v>
      </c>
      <c r="AE135" s="17">
        <v>4.8</v>
      </c>
      <c r="AF135" s="16">
        <v>102</v>
      </c>
      <c r="AG135" s="17">
        <v>3.71</v>
      </c>
    </row>
    <row r="136" ht="20.35" customHeight="1">
      <c r="A136" t="s" s="14">
        <v>206</v>
      </c>
      <c r="B136" t="s" s="15">
        <v>125</v>
      </c>
      <c r="C136" s="16"/>
      <c r="D136" s="16"/>
      <c r="E136" s="16">
        <v>59</v>
      </c>
      <c r="F136" s="16">
        <v>22</v>
      </c>
      <c r="G136" s="17">
        <v>851.12</v>
      </c>
      <c r="H136" s="17">
        <f>G136/E136</f>
        <v>14.42576271186441</v>
      </c>
      <c r="I136" s="16">
        <v>12</v>
      </c>
      <c r="J136" s="17">
        <v>0.85</v>
      </c>
      <c r="K136" s="16">
        <v>14</v>
      </c>
      <c r="L136" s="17">
        <v>21.78</v>
      </c>
      <c r="M136" s="17">
        <v>1.54</v>
      </c>
      <c r="N136" s="18"/>
      <c r="O136" s="18">
        <v>10</v>
      </c>
      <c r="P136" s="17">
        <v>0.55</v>
      </c>
      <c r="Q136" s="17">
        <v>16.67</v>
      </c>
      <c r="R136" s="18">
        <v>22</v>
      </c>
      <c r="S136" s="18">
        <v>29</v>
      </c>
      <c r="T136" s="16">
        <f>R136+S136</f>
        <v>51</v>
      </c>
      <c r="U136" s="17">
        <v>43.14</v>
      </c>
      <c r="V136" s="18">
        <v>10</v>
      </c>
      <c r="W136" s="18">
        <v>35</v>
      </c>
      <c r="X136" s="17">
        <v>0.7</v>
      </c>
      <c r="Y136" s="17">
        <v>2.47</v>
      </c>
      <c r="Z136" s="18">
        <v>35</v>
      </c>
      <c r="AA136" s="18">
        <v>61</v>
      </c>
      <c r="AB136" s="17">
        <v>2.47</v>
      </c>
      <c r="AC136" s="17">
        <v>4.3</v>
      </c>
      <c r="AD136" s="16">
        <v>58</v>
      </c>
      <c r="AE136" s="17">
        <v>4.09</v>
      </c>
      <c r="AF136" s="16">
        <v>72</v>
      </c>
      <c r="AG136" s="17">
        <v>5.08</v>
      </c>
    </row>
    <row r="137" ht="20.35" customHeight="1">
      <c r="A137" t="s" s="14">
        <v>207</v>
      </c>
      <c r="B137" t="s" s="15">
        <v>60</v>
      </c>
      <c r="C137" s="16"/>
      <c r="D137" s="16"/>
      <c r="E137" s="16">
        <v>20</v>
      </c>
      <c r="F137" s="16"/>
      <c r="G137" s="17">
        <v>261.35</v>
      </c>
      <c r="H137" s="17">
        <f>G137/E137</f>
        <v>13.0675</v>
      </c>
      <c r="I137" s="16">
        <v>2</v>
      </c>
      <c r="J137" s="17">
        <v>0.46</v>
      </c>
      <c r="K137" s="16">
        <v>4</v>
      </c>
      <c r="L137" s="17">
        <v>8.890000000000001</v>
      </c>
      <c r="M137" s="17">
        <v>2.04</v>
      </c>
      <c r="N137" s="18"/>
      <c r="O137" s="18">
        <v>1</v>
      </c>
      <c r="P137" s="17">
        <v>0.29</v>
      </c>
      <c r="Q137" s="17">
        <v>4.76</v>
      </c>
      <c r="R137" s="18">
        <v>6</v>
      </c>
      <c r="S137" s="18">
        <v>7</v>
      </c>
      <c r="T137" s="16">
        <f>R137+S137</f>
        <v>13</v>
      </c>
      <c r="U137" s="17">
        <v>46.15</v>
      </c>
      <c r="V137" s="18">
        <v>1</v>
      </c>
      <c r="W137" s="18">
        <v>5</v>
      </c>
      <c r="X137" s="17">
        <v>0.23</v>
      </c>
      <c r="Y137" s="17">
        <v>1.15</v>
      </c>
      <c r="Z137" s="18">
        <v>17</v>
      </c>
      <c r="AA137" s="18">
        <v>22</v>
      </c>
      <c r="AB137" s="17">
        <v>3.9</v>
      </c>
      <c r="AC137" s="17">
        <v>5.05</v>
      </c>
      <c r="AD137" s="16">
        <v>6</v>
      </c>
      <c r="AE137" s="17">
        <v>1.38</v>
      </c>
      <c r="AF137" s="16">
        <v>42</v>
      </c>
      <c r="AG137" s="17">
        <v>9.640000000000001</v>
      </c>
    </row>
    <row r="138" ht="20.35" customHeight="1">
      <c r="A138" t="s" s="14">
        <v>208</v>
      </c>
      <c r="B138" t="s" s="15">
        <v>104</v>
      </c>
      <c r="C138" s="16"/>
      <c r="D138" s="16"/>
      <c r="E138" s="16">
        <v>1</v>
      </c>
      <c r="F138" s="16"/>
      <c r="G138" s="17">
        <v>4.03</v>
      </c>
      <c r="H138" s="17">
        <f>G138/E138</f>
        <v>4.03</v>
      </c>
      <c r="I138" s="16">
        <v>0</v>
      </c>
      <c r="J138" s="17">
        <v>0</v>
      </c>
      <c r="K138" s="16">
        <v>0</v>
      </c>
      <c r="L138" s="17">
        <v>-0.05</v>
      </c>
      <c r="M138" s="17">
        <v>-0.74</v>
      </c>
      <c r="N138" s="18"/>
      <c r="O138" s="18">
        <v>0</v>
      </c>
      <c r="P138" s="17">
        <v>0</v>
      </c>
      <c r="Q138" t="s" s="19">
        <v>80</v>
      </c>
      <c r="R138" s="18">
        <v>0</v>
      </c>
      <c r="S138" s="18">
        <v>0</v>
      </c>
      <c r="T138" s="16">
        <f>R138+S138</f>
        <v>0</v>
      </c>
      <c r="U138" s="17">
        <v>0</v>
      </c>
      <c r="V138" s="18">
        <v>0</v>
      </c>
      <c r="W138" s="18">
        <v>0</v>
      </c>
      <c r="X138" s="17">
        <v>0</v>
      </c>
      <c r="Y138" s="17">
        <v>0</v>
      </c>
      <c r="Z138" s="18">
        <v>0</v>
      </c>
      <c r="AA138" s="18">
        <v>0</v>
      </c>
      <c r="AB138" s="17">
        <v>0</v>
      </c>
      <c r="AC138" s="17">
        <v>0</v>
      </c>
      <c r="AD138" s="16">
        <v>0</v>
      </c>
      <c r="AE138" s="17">
        <v>0</v>
      </c>
      <c r="AF138" s="16">
        <v>0</v>
      </c>
      <c r="AG138" s="17">
        <v>0</v>
      </c>
    </row>
    <row r="139" ht="20.35" customHeight="1">
      <c r="A139" t="s" s="14">
        <v>209</v>
      </c>
      <c r="B139" t="s" s="15">
        <v>52</v>
      </c>
      <c r="C139" s="16"/>
      <c r="D139" s="16"/>
      <c r="E139" s="16">
        <v>61</v>
      </c>
      <c r="F139" s="16">
        <v>18</v>
      </c>
      <c r="G139" s="17">
        <v>1066.3</v>
      </c>
      <c r="H139" s="17">
        <f>G139/E139</f>
        <v>17.48032786885246</v>
      </c>
      <c r="I139" s="16">
        <v>29</v>
      </c>
      <c r="J139" s="17">
        <v>1.63</v>
      </c>
      <c r="K139" s="16">
        <v>26</v>
      </c>
      <c r="L139" s="17">
        <v>50.19</v>
      </c>
      <c r="M139" s="17">
        <v>2.82</v>
      </c>
      <c r="N139" s="18"/>
      <c r="O139" s="18">
        <v>6</v>
      </c>
      <c r="P139" s="17">
        <v>0.28</v>
      </c>
      <c r="Q139" s="17">
        <v>16.2</v>
      </c>
      <c r="R139" s="18">
        <v>10</v>
      </c>
      <c r="S139" s="18">
        <v>29</v>
      </c>
      <c r="T139" s="16">
        <f>R139+S139</f>
        <v>39</v>
      </c>
      <c r="U139" s="17">
        <v>25.64</v>
      </c>
      <c r="V139" s="18">
        <v>28</v>
      </c>
      <c r="W139" s="18">
        <v>26</v>
      </c>
      <c r="X139" s="17">
        <v>1.58</v>
      </c>
      <c r="Y139" s="17">
        <v>1.46</v>
      </c>
      <c r="Z139" s="18">
        <v>29</v>
      </c>
      <c r="AA139" s="18">
        <v>48</v>
      </c>
      <c r="AB139" s="17">
        <v>1.63</v>
      </c>
      <c r="AC139" s="17">
        <v>2.7</v>
      </c>
      <c r="AD139" s="16">
        <v>24</v>
      </c>
      <c r="AE139" s="17">
        <v>1.35</v>
      </c>
      <c r="AF139" s="16">
        <v>179</v>
      </c>
      <c r="AG139" s="17">
        <v>10.07</v>
      </c>
    </row>
    <row r="140" ht="20.35" customHeight="1">
      <c r="A140" t="s" s="14">
        <v>210</v>
      </c>
      <c r="B140" t="s" s="15">
        <v>201</v>
      </c>
      <c r="C140" s="16"/>
      <c r="D140" s="16"/>
      <c r="E140" s="16">
        <v>80</v>
      </c>
      <c r="F140" s="16">
        <v>1</v>
      </c>
      <c r="G140" s="17">
        <v>1159.73</v>
      </c>
      <c r="H140" s="17">
        <f>G140/E140</f>
        <v>14.496625</v>
      </c>
      <c r="I140" s="16">
        <v>16</v>
      </c>
      <c r="J140" s="17">
        <v>0.83</v>
      </c>
      <c r="K140" s="16">
        <v>14</v>
      </c>
      <c r="L140" s="17">
        <v>43.24</v>
      </c>
      <c r="M140" s="17">
        <v>2.24</v>
      </c>
      <c r="N140" s="18">
        <v>2</v>
      </c>
      <c r="O140" s="18">
        <v>7</v>
      </c>
      <c r="P140" s="17">
        <v>0.42</v>
      </c>
      <c r="Q140" s="17">
        <v>10.06</v>
      </c>
      <c r="R140" s="18">
        <v>17</v>
      </c>
      <c r="S140" s="18">
        <v>20</v>
      </c>
      <c r="T140" s="16">
        <f>R140+S140</f>
        <v>37</v>
      </c>
      <c r="U140" s="17">
        <v>45.95</v>
      </c>
      <c r="V140" s="18">
        <v>34</v>
      </c>
      <c r="W140" s="18">
        <v>38</v>
      </c>
      <c r="X140" s="17">
        <v>1.76</v>
      </c>
      <c r="Y140" s="17">
        <v>1.97</v>
      </c>
      <c r="Z140" s="18">
        <v>137</v>
      </c>
      <c r="AA140" s="18">
        <v>95</v>
      </c>
      <c r="AB140" s="17">
        <v>7.09</v>
      </c>
      <c r="AC140" s="17">
        <v>4.91</v>
      </c>
      <c r="AD140" s="16">
        <v>17</v>
      </c>
      <c r="AE140" s="17">
        <v>0.88</v>
      </c>
      <c r="AF140" s="16">
        <v>159</v>
      </c>
      <c r="AG140" s="17">
        <v>8.23</v>
      </c>
    </row>
    <row r="141" ht="20.35" customHeight="1">
      <c r="A141" t="s" s="14">
        <v>211</v>
      </c>
      <c r="B141" t="s" s="15">
        <v>38</v>
      </c>
      <c r="C141" s="16"/>
      <c r="D141" s="16"/>
      <c r="E141" s="16">
        <v>82</v>
      </c>
      <c r="F141" s="16"/>
      <c r="G141" s="17">
        <v>1207.47</v>
      </c>
      <c r="H141" s="17">
        <f>G141/E141</f>
        <v>14.72524390243903</v>
      </c>
      <c r="I141" s="16">
        <v>19</v>
      </c>
      <c r="J141" s="17">
        <v>0.9399999999999999</v>
      </c>
      <c r="K141" s="16">
        <v>16</v>
      </c>
      <c r="L141" s="17">
        <v>28.61</v>
      </c>
      <c r="M141" s="17">
        <v>1.42</v>
      </c>
      <c r="N141" s="18">
        <v>1</v>
      </c>
      <c r="O141" s="18">
        <v>19</v>
      </c>
      <c r="P141" s="17">
        <v>0.93</v>
      </c>
      <c r="Q141" s="17">
        <v>13.87</v>
      </c>
      <c r="R141" s="18">
        <v>389</v>
      </c>
      <c r="S141" s="18">
        <v>415</v>
      </c>
      <c r="T141" s="16">
        <f>R141+S141</f>
        <v>804</v>
      </c>
      <c r="U141" s="17">
        <v>48.38</v>
      </c>
      <c r="V141" s="18">
        <v>29</v>
      </c>
      <c r="W141" s="18">
        <v>34</v>
      </c>
      <c r="X141" s="17">
        <v>1.44</v>
      </c>
      <c r="Y141" s="17">
        <v>1.69</v>
      </c>
      <c r="Z141" s="18">
        <v>50</v>
      </c>
      <c r="AA141" s="18">
        <v>91</v>
      </c>
      <c r="AB141" s="17">
        <v>2.48</v>
      </c>
      <c r="AC141" s="17">
        <v>4.52</v>
      </c>
      <c r="AD141" s="16">
        <v>52</v>
      </c>
      <c r="AE141" s="17">
        <v>2.58</v>
      </c>
      <c r="AF141" s="16">
        <v>137</v>
      </c>
      <c r="AG141" s="17">
        <v>6.81</v>
      </c>
    </row>
    <row r="142" ht="20.35" customHeight="1">
      <c r="A142" t="s" s="14">
        <v>212</v>
      </c>
      <c r="B142" t="s" s="15">
        <v>63</v>
      </c>
      <c r="C142" s="16"/>
      <c r="D142" s="16"/>
      <c r="E142" s="16">
        <v>12</v>
      </c>
      <c r="F142" s="16"/>
      <c r="G142" s="17">
        <v>134.32</v>
      </c>
      <c r="H142" s="17">
        <f>G142/E142</f>
        <v>11.19333333333333</v>
      </c>
      <c r="I142" s="16">
        <v>0</v>
      </c>
      <c r="J142" s="17">
        <v>0</v>
      </c>
      <c r="K142" s="16">
        <v>1</v>
      </c>
      <c r="L142" s="17">
        <v>-0.93</v>
      </c>
      <c r="M142" s="17">
        <v>-0.42</v>
      </c>
      <c r="N142" s="18"/>
      <c r="O142" s="18">
        <v>3</v>
      </c>
      <c r="P142" s="17">
        <v>1.58</v>
      </c>
      <c r="Q142" s="17">
        <v>0</v>
      </c>
      <c r="R142" s="18">
        <v>53</v>
      </c>
      <c r="S142" s="18">
        <v>56</v>
      </c>
      <c r="T142" s="16">
        <f>R142+S142</f>
        <v>109</v>
      </c>
      <c r="U142" s="17">
        <v>48.62</v>
      </c>
      <c r="V142" s="18">
        <v>2</v>
      </c>
      <c r="W142" s="18">
        <v>4</v>
      </c>
      <c r="X142" s="17">
        <v>0.89</v>
      </c>
      <c r="Y142" s="17">
        <v>1.79</v>
      </c>
      <c r="Z142" s="18">
        <v>22</v>
      </c>
      <c r="AA142" s="18">
        <v>18</v>
      </c>
      <c r="AB142" s="17">
        <v>9.83</v>
      </c>
      <c r="AC142" s="17">
        <v>8.039999999999999</v>
      </c>
      <c r="AD142" s="16">
        <v>5</v>
      </c>
      <c r="AE142" s="17">
        <v>2.23</v>
      </c>
      <c r="AF142" s="16">
        <v>10</v>
      </c>
      <c r="AG142" s="17">
        <v>4.47</v>
      </c>
    </row>
    <row r="143" ht="20.35" customHeight="1">
      <c r="A143" t="s" s="14">
        <v>213</v>
      </c>
      <c r="B143" t="s" s="15">
        <v>44</v>
      </c>
      <c r="C143" s="16"/>
      <c r="D143" s="16"/>
      <c r="E143" s="16">
        <v>81</v>
      </c>
      <c r="F143" s="16">
        <v>1</v>
      </c>
      <c r="G143" s="17">
        <v>1568.4</v>
      </c>
      <c r="H143" s="17">
        <f>G143/E143</f>
        <v>19.36296296296296</v>
      </c>
      <c r="I143" s="16">
        <v>0</v>
      </c>
      <c r="J143" s="17">
        <v>0</v>
      </c>
      <c r="K143" s="16">
        <v>9</v>
      </c>
      <c r="L143" s="17">
        <v>-0.45</v>
      </c>
      <c r="M143" s="17">
        <v>-0.02</v>
      </c>
      <c r="N143" s="18">
        <v>2</v>
      </c>
      <c r="O143" s="18">
        <v>31</v>
      </c>
      <c r="P143" s="17">
        <v>1.27</v>
      </c>
      <c r="Q143" s="17">
        <v>0</v>
      </c>
      <c r="R143" s="18">
        <v>0</v>
      </c>
      <c r="S143" s="18">
        <v>0</v>
      </c>
      <c r="T143" s="16">
        <f>R143+S143</f>
        <v>0</v>
      </c>
      <c r="U143" s="17">
        <v>0</v>
      </c>
      <c r="V143" s="18">
        <v>44</v>
      </c>
      <c r="W143" s="18">
        <v>17</v>
      </c>
      <c r="X143" s="17">
        <v>1.68</v>
      </c>
      <c r="Y143" s="17">
        <v>0.65</v>
      </c>
      <c r="Z143" s="18">
        <v>218</v>
      </c>
      <c r="AA143" s="18">
        <v>113</v>
      </c>
      <c r="AB143" s="17">
        <v>8.34</v>
      </c>
      <c r="AC143" s="17">
        <v>4.32</v>
      </c>
      <c r="AD143" s="16">
        <v>168</v>
      </c>
      <c r="AE143" s="17">
        <v>6.43</v>
      </c>
      <c r="AF143" s="16">
        <v>54</v>
      </c>
      <c r="AG143" s="17">
        <v>2.07</v>
      </c>
    </row>
    <row r="144" ht="20.35" customHeight="1">
      <c r="A144" t="s" s="14">
        <v>214</v>
      </c>
      <c r="B144" t="s" s="15">
        <v>58</v>
      </c>
      <c r="C144" s="16"/>
      <c r="D144" s="16"/>
      <c r="E144" s="16">
        <v>82</v>
      </c>
      <c r="F144" s="16"/>
      <c r="G144" s="17">
        <v>1388.57</v>
      </c>
      <c r="H144" s="17">
        <f>G144/E144</f>
        <v>16.93378048780488</v>
      </c>
      <c r="I144" s="16">
        <v>16</v>
      </c>
      <c r="J144" s="17">
        <v>0.6899999999999999</v>
      </c>
      <c r="K144" s="16">
        <v>27</v>
      </c>
      <c r="L144" s="17">
        <v>44.41</v>
      </c>
      <c r="M144" s="17">
        <v>1.92</v>
      </c>
      <c r="N144" s="18"/>
      <c r="O144" s="18">
        <v>14</v>
      </c>
      <c r="P144" s="17">
        <v>0.6899999999999999</v>
      </c>
      <c r="Q144" s="17">
        <v>12.4</v>
      </c>
      <c r="R144" s="18">
        <v>732</v>
      </c>
      <c r="S144" s="18">
        <v>574</v>
      </c>
      <c r="T144" s="16">
        <f>R144+S144</f>
        <v>1306</v>
      </c>
      <c r="U144" s="17">
        <v>56.05</v>
      </c>
      <c r="V144" s="18">
        <v>20</v>
      </c>
      <c r="W144" s="18">
        <v>37</v>
      </c>
      <c r="X144" s="17">
        <v>0.86</v>
      </c>
      <c r="Y144" s="17">
        <v>1.6</v>
      </c>
      <c r="Z144" s="18">
        <v>50</v>
      </c>
      <c r="AA144" s="18">
        <v>66</v>
      </c>
      <c r="AB144" s="17">
        <v>2.16</v>
      </c>
      <c r="AC144" s="17">
        <v>2.85</v>
      </c>
      <c r="AD144" s="16">
        <v>33</v>
      </c>
      <c r="AE144" s="17">
        <v>1.43</v>
      </c>
      <c r="AF144" s="16">
        <v>129</v>
      </c>
      <c r="AG144" s="17">
        <v>5.57</v>
      </c>
    </row>
    <row r="145" ht="20.35" customHeight="1">
      <c r="A145" t="s" s="14">
        <v>215</v>
      </c>
      <c r="B145" t="s" s="15">
        <v>205</v>
      </c>
      <c r="C145" s="16"/>
      <c r="D145" s="16"/>
      <c r="E145" s="16">
        <v>69</v>
      </c>
      <c r="F145" s="16">
        <v>13</v>
      </c>
      <c r="G145" s="17">
        <v>1107.38</v>
      </c>
      <c r="H145" s="17">
        <f>G145/E145</f>
        <v>16.04898550724638</v>
      </c>
      <c r="I145" s="16">
        <v>13</v>
      </c>
      <c r="J145" s="17">
        <v>0.7</v>
      </c>
      <c r="K145" s="16">
        <v>25</v>
      </c>
      <c r="L145" s="17">
        <v>50.02</v>
      </c>
      <c r="M145" s="17">
        <v>2.71</v>
      </c>
      <c r="N145" s="18"/>
      <c r="O145" s="18">
        <v>12</v>
      </c>
      <c r="P145" s="17">
        <v>0.72</v>
      </c>
      <c r="Q145" s="17">
        <v>10.57</v>
      </c>
      <c r="R145" s="18">
        <v>8</v>
      </c>
      <c r="S145" s="18">
        <v>23</v>
      </c>
      <c r="T145" s="16">
        <f>R145+S145</f>
        <v>31</v>
      </c>
      <c r="U145" s="17">
        <v>25.81</v>
      </c>
      <c r="V145" s="18">
        <v>32</v>
      </c>
      <c r="W145" s="18">
        <v>31</v>
      </c>
      <c r="X145" s="17">
        <v>1.73</v>
      </c>
      <c r="Y145" s="17">
        <v>1.68</v>
      </c>
      <c r="Z145" s="18">
        <v>97</v>
      </c>
      <c r="AA145" s="18">
        <v>122</v>
      </c>
      <c r="AB145" s="17">
        <v>5.26</v>
      </c>
      <c r="AC145" s="17">
        <v>6.61</v>
      </c>
      <c r="AD145" s="16">
        <v>40</v>
      </c>
      <c r="AE145" s="17">
        <v>2.17</v>
      </c>
      <c r="AF145" s="16">
        <v>123</v>
      </c>
      <c r="AG145" s="17">
        <v>6.66</v>
      </c>
    </row>
    <row r="146" ht="20.35" customHeight="1">
      <c r="A146" t="s" s="14">
        <v>216</v>
      </c>
      <c r="B146" t="s" s="15">
        <v>68</v>
      </c>
      <c r="C146" s="16"/>
      <c r="D146" s="16"/>
      <c r="E146" s="16">
        <v>48</v>
      </c>
      <c r="F146" s="16">
        <v>2</v>
      </c>
      <c r="G146" s="17">
        <v>555.8200000000001</v>
      </c>
      <c r="H146" s="17">
        <f>G146/E146</f>
        <v>11.57958333333333</v>
      </c>
      <c r="I146" s="16">
        <v>3</v>
      </c>
      <c r="J146" s="17">
        <v>0.32</v>
      </c>
      <c r="K146" s="16">
        <v>8</v>
      </c>
      <c r="L146" s="17">
        <v>8.529999999999999</v>
      </c>
      <c r="M146" s="17">
        <v>0.92</v>
      </c>
      <c r="N146" s="18"/>
      <c r="O146" s="18">
        <v>13</v>
      </c>
      <c r="P146" s="17">
        <v>1.36</v>
      </c>
      <c r="Q146" s="17">
        <v>6.12</v>
      </c>
      <c r="R146" s="18">
        <v>156</v>
      </c>
      <c r="S146" s="18">
        <v>196</v>
      </c>
      <c r="T146" s="16">
        <f>R146+S146</f>
        <v>352</v>
      </c>
      <c r="U146" s="17">
        <v>44.32</v>
      </c>
      <c r="V146" s="18">
        <v>11</v>
      </c>
      <c r="W146" s="18">
        <v>19</v>
      </c>
      <c r="X146" s="17">
        <v>1.19</v>
      </c>
      <c r="Y146" s="17">
        <v>2.05</v>
      </c>
      <c r="Z146" s="18">
        <v>54</v>
      </c>
      <c r="AA146" s="18">
        <v>58</v>
      </c>
      <c r="AB146" s="17">
        <v>5.83</v>
      </c>
      <c r="AC146" s="17">
        <v>6.26</v>
      </c>
      <c r="AD146" s="16">
        <v>42</v>
      </c>
      <c r="AE146" s="17">
        <v>4.53</v>
      </c>
      <c r="AF146" s="16">
        <v>49</v>
      </c>
      <c r="AG146" s="17">
        <v>5.29</v>
      </c>
    </row>
    <row r="147" ht="20.35" customHeight="1">
      <c r="A147" t="s" s="14">
        <v>217</v>
      </c>
      <c r="B147" t="s" s="15">
        <v>38</v>
      </c>
      <c r="C147" s="16"/>
      <c r="D147" s="16"/>
      <c r="E147" s="16">
        <v>76</v>
      </c>
      <c r="F147" s="16">
        <v>6</v>
      </c>
      <c r="G147" s="17">
        <v>970.8200000000001</v>
      </c>
      <c r="H147" s="17">
        <f>G147/E147</f>
        <v>12.77394736842105</v>
      </c>
      <c r="I147" s="16">
        <v>8</v>
      </c>
      <c r="J147" s="17">
        <v>0.49</v>
      </c>
      <c r="K147" s="16">
        <v>10</v>
      </c>
      <c r="L147" s="17">
        <v>8.52</v>
      </c>
      <c r="M147" s="17">
        <v>0.53</v>
      </c>
      <c r="N147" s="18">
        <v>1</v>
      </c>
      <c r="O147" s="18">
        <v>13</v>
      </c>
      <c r="P147" s="17">
        <v>0.6899999999999999</v>
      </c>
      <c r="Q147" s="17">
        <v>8.08</v>
      </c>
      <c r="R147" s="18">
        <v>7</v>
      </c>
      <c r="S147" s="18">
        <v>13</v>
      </c>
      <c r="T147" s="16">
        <f>R147+S147</f>
        <v>20</v>
      </c>
      <c r="U147" s="17">
        <v>35</v>
      </c>
      <c r="V147" s="18">
        <v>31</v>
      </c>
      <c r="W147" s="18">
        <v>14</v>
      </c>
      <c r="X147" s="17">
        <v>1.92</v>
      </c>
      <c r="Y147" s="17">
        <v>0.87</v>
      </c>
      <c r="Z147" s="18">
        <v>226</v>
      </c>
      <c r="AA147" s="18">
        <v>76</v>
      </c>
      <c r="AB147" s="17">
        <v>13.97</v>
      </c>
      <c r="AC147" s="17">
        <v>4.7</v>
      </c>
      <c r="AD147" s="16">
        <v>53</v>
      </c>
      <c r="AE147" s="17">
        <v>3.28</v>
      </c>
      <c r="AF147" s="16">
        <v>99</v>
      </c>
      <c r="AG147" s="17">
        <v>6.12</v>
      </c>
    </row>
    <row r="148" ht="20.35" customHeight="1">
      <c r="A148" t="s" s="14">
        <v>218</v>
      </c>
      <c r="B148" t="s" s="15">
        <v>219</v>
      </c>
      <c r="C148" s="16"/>
      <c r="D148" s="16"/>
      <c r="E148" s="16">
        <v>1</v>
      </c>
      <c r="F148" s="16"/>
      <c r="G148" s="17">
        <v>8.27</v>
      </c>
      <c r="H148" s="17">
        <f>G148/E148</f>
        <v>8.27</v>
      </c>
      <c r="I148" s="16">
        <v>0</v>
      </c>
      <c r="J148" s="17">
        <v>0</v>
      </c>
      <c r="K148" s="16">
        <v>0</v>
      </c>
      <c r="L148" s="17">
        <v>-0.18</v>
      </c>
      <c r="M148" s="17">
        <v>-1.31</v>
      </c>
      <c r="N148" s="18"/>
      <c r="O148" s="18">
        <v>0</v>
      </c>
      <c r="P148" s="17">
        <v>0</v>
      </c>
      <c r="Q148" s="17">
        <v>0</v>
      </c>
      <c r="R148" s="18">
        <v>2</v>
      </c>
      <c r="S148" s="18">
        <v>3</v>
      </c>
      <c r="T148" s="16">
        <f>R148+S148</f>
        <v>5</v>
      </c>
      <c r="U148" s="17">
        <v>40</v>
      </c>
      <c r="V148" s="18">
        <v>0</v>
      </c>
      <c r="W148" s="18">
        <v>1</v>
      </c>
      <c r="X148" s="17">
        <v>0</v>
      </c>
      <c r="Y148" s="17">
        <v>7.26</v>
      </c>
      <c r="Z148" s="18">
        <v>0</v>
      </c>
      <c r="AA148" s="18">
        <v>0</v>
      </c>
      <c r="AB148" s="17">
        <v>0</v>
      </c>
      <c r="AC148" s="17">
        <v>0</v>
      </c>
      <c r="AD148" s="16">
        <v>1</v>
      </c>
      <c r="AE148" s="17">
        <v>7.26</v>
      </c>
      <c r="AF148" s="16">
        <v>1</v>
      </c>
      <c r="AG148" s="17">
        <v>7.26</v>
      </c>
    </row>
    <row r="149" ht="20.35" customHeight="1">
      <c r="A149" t="s" s="14">
        <v>220</v>
      </c>
      <c r="B149" t="s" s="15">
        <v>99</v>
      </c>
      <c r="C149" s="16"/>
      <c r="D149" s="16"/>
      <c r="E149" s="16">
        <v>68</v>
      </c>
      <c r="F149" s="16">
        <v>13</v>
      </c>
      <c r="G149" s="17">
        <v>1080.2</v>
      </c>
      <c r="H149" s="17">
        <f>G149/E149</f>
        <v>15.88529411764706</v>
      </c>
      <c r="I149" s="16">
        <v>16</v>
      </c>
      <c r="J149" s="17">
        <v>0.89</v>
      </c>
      <c r="K149" s="16">
        <v>19</v>
      </c>
      <c r="L149" s="17">
        <v>34.76</v>
      </c>
      <c r="M149" s="17">
        <v>1.93</v>
      </c>
      <c r="N149" s="18"/>
      <c r="O149" s="18">
        <v>6</v>
      </c>
      <c r="P149" s="17">
        <v>0.43</v>
      </c>
      <c r="Q149" s="17">
        <v>15.24</v>
      </c>
      <c r="R149" s="18">
        <v>266</v>
      </c>
      <c r="S149" s="18">
        <v>253</v>
      </c>
      <c r="T149" s="16">
        <f>R149+S149</f>
        <v>519</v>
      </c>
      <c r="U149" s="17">
        <v>51.25</v>
      </c>
      <c r="V149" s="18">
        <v>10</v>
      </c>
      <c r="W149" s="18">
        <v>22</v>
      </c>
      <c r="X149" s="17">
        <v>0.5600000000000001</v>
      </c>
      <c r="Y149" s="17">
        <v>1.22</v>
      </c>
      <c r="Z149" s="18">
        <v>36</v>
      </c>
      <c r="AA149" s="18">
        <v>61</v>
      </c>
      <c r="AB149" s="17">
        <v>2</v>
      </c>
      <c r="AC149" s="17">
        <v>3.39</v>
      </c>
      <c r="AD149" s="16">
        <v>31</v>
      </c>
      <c r="AE149" s="17">
        <v>1.72</v>
      </c>
      <c r="AF149" s="16">
        <v>105</v>
      </c>
      <c r="AG149" s="17">
        <v>5.83</v>
      </c>
    </row>
    <row r="150" ht="20.35" customHeight="1">
      <c r="A150" t="s" s="14">
        <v>221</v>
      </c>
      <c r="B150" t="s" s="15">
        <v>106</v>
      </c>
      <c r="C150" s="16"/>
      <c r="D150" s="16"/>
      <c r="E150" s="16">
        <v>4</v>
      </c>
      <c r="F150" s="16"/>
      <c r="G150" s="17">
        <v>51.15</v>
      </c>
      <c r="H150" s="17">
        <f>G150/E150</f>
        <v>12.7875</v>
      </c>
      <c r="I150" s="16">
        <v>0</v>
      </c>
      <c r="J150" s="17">
        <v>0</v>
      </c>
      <c r="K150" s="16">
        <v>1</v>
      </c>
      <c r="L150" s="17">
        <v>1.23</v>
      </c>
      <c r="M150" s="17">
        <v>1.44</v>
      </c>
      <c r="N150" s="18"/>
      <c r="O150" s="18">
        <v>2</v>
      </c>
      <c r="P150" s="17">
        <v>1.25</v>
      </c>
      <c r="Q150" s="17">
        <v>0</v>
      </c>
      <c r="R150" s="18">
        <v>0</v>
      </c>
      <c r="S150" s="18">
        <v>0</v>
      </c>
      <c r="T150" s="16">
        <f>R150+S150</f>
        <v>0</v>
      </c>
      <c r="U150" s="17">
        <v>0</v>
      </c>
      <c r="V150" s="18">
        <v>1</v>
      </c>
      <c r="W150" s="18">
        <v>2</v>
      </c>
      <c r="X150" s="17">
        <v>1.17</v>
      </c>
      <c r="Y150" s="17">
        <v>2.35</v>
      </c>
      <c r="Z150" s="18">
        <v>1</v>
      </c>
      <c r="AA150" s="18">
        <v>3</v>
      </c>
      <c r="AB150" s="17">
        <v>1.17</v>
      </c>
      <c r="AC150" s="17">
        <v>3.52</v>
      </c>
      <c r="AD150" s="16">
        <v>0</v>
      </c>
      <c r="AE150" s="17">
        <v>0</v>
      </c>
      <c r="AF150" s="16">
        <v>5</v>
      </c>
      <c r="AG150" s="17">
        <v>5.87</v>
      </c>
    </row>
    <row r="151" ht="20.35" customHeight="1">
      <c r="A151" t="s" s="14">
        <v>222</v>
      </c>
      <c r="B151" t="s" s="15">
        <v>38</v>
      </c>
      <c r="C151" s="16"/>
      <c r="D151" s="16"/>
      <c r="E151" s="16">
        <v>33</v>
      </c>
      <c r="F151" s="16">
        <v>49</v>
      </c>
      <c r="G151" s="17">
        <v>618.7</v>
      </c>
      <c r="H151" s="17">
        <f>G151/E151</f>
        <v>18.74848484848485</v>
      </c>
      <c r="I151" s="16">
        <v>1</v>
      </c>
      <c r="J151" s="17">
        <v>0.1</v>
      </c>
      <c r="K151" s="16">
        <v>11</v>
      </c>
      <c r="L151" s="17">
        <v>14.25</v>
      </c>
      <c r="M151" s="17">
        <v>1.38</v>
      </c>
      <c r="N151" s="18"/>
      <c r="O151" s="18">
        <v>3</v>
      </c>
      <c r="P151" s="17">
        <v>0.23</v>
      </c>
      <c r="Q151" s="17">
        <v>2.27</v>
      </c>
      <c r="R151" s="18">
        <v>0</v>
      </c>
      <c r="S151" s="18">
        <v>0</v>
      </c>
      <c r="T151" s="16">
        <f>R151+S151</f>
        <v>0</v>
      </c>
      <c r="U151" s="17">
        <v>0</v>
      </c>
      <c r="V151" s="18">
        <v>24</v>
      </c>
      <c r="W151" s="18">
        <v>14</v>
      </c>
      <c r="X151" s="17">
        <v>2.33</v>
      </c>
      <c r="Y151" s="17">
        <v>1.36</v>
      </c>
      <c r="Z151" s="18">
        <v>45</v>
      </c>
      <c r="AA151" s="18">
        <v>42</v>
      </c>
      <c r="AB151" s="17">
        <v>4.36</v>
      </c>
      <c r="AC151" s="17">
        <v>4.07</v>
      </c>
      <c r="AD151" s="16">
        <v>65</v>
      </c>
      <c r="AE151" s="17">
        <v>6.3</v>
      </c>
      <c r="AF151" s="16">
        <v>44</v>
      </c>
      <c r="AG151" s="17">
        <v>4.27</v>
      </c>
    </row>
    <row r="152" ht="20.35" customHeight="1">
      <c r="A152" t="s" s="14">
        <v>223</v>
      </c>
      <c r="B152" t="s" s="15">
        <v>71</v>
      </c>
      <c r="C152" s="16"/>
      <c r="D152" s="16"/>
      <c r="E152" s="16">
        <v>65</v>
      </c>
      <c r="F152" s="16">
        <v>15</v>
      </c>
      <c r="G152" s="17">
        <v>1228.57</v>
      </c>
      <c r="H152" s="17">
        <f>G152/E152</f>
        <v>18.90107692307692</v>
      </c>
      <c r="I152" s="16">
        <v>24</v>
      </c>
      <c r="J152" s="17">
        <v>1.17</v>
      </c>
      <c r="K152" s="16">
        <v>22</v>
      </c>
      <c r="L152" s="17">
        <v>58.15</v>
      </c>
      <c r="M152" s="17">
        <v>2.84</v>
      </c>
      <c r="N152" s="18"/>
      <c r="O152" s="18">
        <v>6</v>
      </c>
      <c r="P152" s="17">
        <v>0.13</v>
      </c>
      <c r="Q152" s="17">
        <v>10.39</v>
      </c>
      <c r="R152" s="18">
        <v>21</v>
      </c>
      <c r="S152" s="18">
        <v>44</v>
      </c>
      <c r="T152" s="16">
        <f>R152+S152</f>
        <v>65</v>
      </c>
      <c r="U152" s="17">
        <v>32.31</v>
      </c>
      <c r="V152" s="18">
        <v>19</v>
      </c>
      <c r="W152" s="18">
        <v>31</v>
      </c>
      <c r="X152" s="17">
        <v>0.93</v>
      </c>
      <c r="Y152" s="17">
        <v>1.51</v>
      </c>
      <c r="Z152" s="18">
        <v>32</v>
      </c>
      <c r="AA152" s="18">
        <v>20</v>
      </c>
      <c r="AB152" s="17">
        <v>1.56</v>
      </c>
      <c r="AC152" s="17">
        <v>0.98</v>
      </c>
      <c r="AD152" s="16">
        <v>29</v>
      </c>
      <c r="AE152" s="17">
        <v>1.42</v>
      </c>
      <c r="AF152" s="16">
        <v>231</v>
      </c>
      <c r="AG152" s="17">
        <v>11.28</v>
      </c>
    </row>
    <row r="153" ht="20.35" customHeight="1">
      <c r="A153" t="s" s="14">
        <v>224</v>
      </c>
      <c r="B153" t="s" s="15">
        <v>114</v>
      </c>
      <c r="C153" s="16"/>
      <c r="D153" s="16"/>
      <c r="E153" s="16">
        <v>67</v>
      </c>
      <c r="F153" s="16">
        <v>15</v>
      </c>
      <c r="G153" s="17">
        <v>1664.85</v>
      </c>
      <c r="H153" s="17">
        <f>G153/E153</f>
        <v>24.84850746268657</v>
      </c>
      <c r="I153" s="16">
        <v>8</v>
      </c>
      <c r="J153" s="17">
        <v>0.29</v>
      </c>
      <c r="K153" s="16">
        <v>23</v>
      </c>
      <c r="L153" s="17">
        <v>30.9</v>
      </c>
      <c r="M153" s="17">
        <v>1.11</v>
      </c>
      <c r="N153" s="18"/>
      <c r="O153" s="18">
        <v>14</v>
      </c>
      <c r="P153" s="17">
        <v>0.44</v>
      </c>
      <c r="Q153" s="17">
        <v>6.56</v>
      </c>
      <c r="R153" s="18">
        <v>1</v>
      </c>
      <c r="S153" s="18">
        <v>1</v>
      </c>
      <c r="T153" s="16">
        <f>R153+S153</f>
        <v>2</v>
      </c>
      <c r="U153" s="17">
        <v>50</v>
      </c>
      <c r="V153" s="18">
        <v>47</v>
      </c>
      <c r="W153" s="18">
        <v>27</v>
      </c>
      <c r="X153" s="17">
        <v>1.69</v>
      </c>
      <c r="Y153" s="17">
        <v>0.97</v>
      </c>
      <c r="Z153" s="18">
        <v>21</v>
      </c>
      <c r="AA153" s="18">
        <v>98</v>
      </c>
      <c r="AB153" s="17">
        <v>0.76</v>
      </c>
      <c r="AC153" s="17">
        <v>3.53</v>
      </c>
      <c r="AD153" s="16">
        <v>108</v>
      </c>
      <c r="AE153" s="17">
        <v>3.89</v>
      </c>
      <c r="AF153" s="16">
        <v>122</v>
      </c>
      <c r="AG153" s="17">
        <v>4.4</v>
      </c>
    </row>
    <row r="154" ht="20.35" customHeight="1">
      <c r="A154" t="s" s="14">
        <v>225</v>
      </c>
      <c r="B154" t="s" s="15">
        <v>77</v>
      </c>
      <c r="C154" s="16"/>
      <c r="D154" s="16"/>
      <c r="E154" s="16">
        <v>11</v>
      </c>
      <c r="F154" s="16"/>
      <c r="G154" s="17">
        <v>192.65</v>
      </c>
      <c r="H154" s="17">
        <f>G154/E154</f>
        <v>17.51363636363637</v>
      </c>
      <c r="I154" s="16">
        <v>0</v>
      </c>
      <c r="J154" s="17">
        <v>0</v>
      </c>
      <c r="K154" s="16">
        <v>3</v>
      </c>
      <c r="L154" s="17">
        <v>3.76</v>
      </c>
      <c r="M154" s="17">
        <v>1.17</v>
      </c>
      <c r="N154" s="18"/>
      <c r="O154" s="18">
        <v>0</v>
      </c>
      <c r="P154" s="17">
        <v>0</v>
      </c>
      <c r="Q154" s="17">
        <v>0</v>
      </c>
      <c r="R154" s="18">
        <v>1</v>
      </c>
      <c r="S154" s="18">
        <v>0</v>
      </c>
      <c r="T154" s="16">
        <f>R154+S154</f>
        <v>1</v>
      </c>
      <c r="U154" s="17">
        <v>100</v>
      </c>
      <c r="V154" s="18">
        <v>7</v>
      </c>
      <c r="W154" s="18">
        <v>2</v>
      </c>
      <c r="X154" s="17">
        <v>2.18</v>
      </c>
      <c r="Y154" s="17">
        <v>0.62</v>
      </c>
      <c r="Z154" s="18">
        <v>6</v>
      </c>
      <c r="AA154" s="18">
        <v>20</v>
      </c>
      <c r="AB154" s="17">
        <v>1.87</v>
      </c>
      <c r="AC154" s="17">
        <v>6.23</v>
      </c>
      <c r="AD154" s="16">
        <v>9</v>
      </c>
      <c r="AE154" s="17">
        <v>2.8</v>
      </c>
      <c r="AF154" s="16">
        <v>12</v>
      </c>
      <c r="AG154" s="17">
        <v>3.74</v>
      </c>
    </row>
    <row r="155" ht="20.35" customHeight="1">
      <c r="A155" t="s" s="14">
        <v>226</v>
      </c>
      <c r="B155" t="s" s="15">
        <v>91</v>
      </c>
      <c r="C155" s="16"/>
      <c r="D155" s="16"/>
      <c r="E155" s="16">
        <v>63</v>
      </c>
      <c r="F155" s="16">
        <v>9</v>
      </c>
      <c r="G155" s="17">
        <v>1018.45</v>
      </c>
      <c r="H155" s="17">
        <f>G155/E155</f>
        <v>16.16587301587302</v>
      </c>
      <c r="I155" s="16">
        <v>5</v>
      </c>
      <c r="J155" s="17">
        <v>0.29</v>
      </c>
      <c r="K155" s="16">
        <v>3</v>
      </c>
      <c r="L155" s="17">
        <v>11.53</v>
      </c>
      <c r="M155" s="17">
        <v>0.68</v>
      </c>
      <c r="N155" s="18"/>
      <c r="O155" s="18">
        <v>10</v>
      </c>
      <c r="P155" s="17">
        <v>0.52</v>
      </c>
      <c r="Q155" s="17">
        <v>8.470000000000001</v>
      </c>
      <c r="R155" s="18">
        <v>0</v>
      </c>
      <c r="S155" s="18">
        <v>0</v>
      </c>
      <c r="T155" s="16">
        <f>R155+S155</f>
        <v>0</v>
      </c>
      <c r="U155" s="17">
        <v>0</v>
      </c>
      <c r="V155" s="18">
        <v>22</v>
      </c>
      <c r="W155" s="18">
        <v>7</v>
      </c>
      <c r="X155" s="17">
        <v>1.3</v>
      </c>
      <c r="Y155" s="17">
        <v>0.41</v>
      </c>
      <c r="Z155" s="18">
        <v>35</v>
      </c>
      <c r="AA155" s="18">
        <v>94</v>
      </c>
      <c r="AB155" s="17">
        <v>2.06</v>
      </c>
      <c r="AC155" s="17">
        <v>5.54</v>
      </c>
      <c r="AD155" s="16">
        <v>102</v>
      </c>
      <c r="AE155" s="17">
        <v>6.01</v>
      </c>
      <c r="AF155" s="16">
        <v>59</v>
      </c>
      <c r="AG155" s="17">
        <v>3.48</v>
      </c>
    </row>
    <row r="156" ht="20.35" customHeight="1">
      <c r="A156" t="s" s="14">
        <v>227</v>
      </c>
      <c r="B156" t="s" s="15">
        <v>205</v>
      </c>
      <c r="C156" s="16"/>
      <c r="D156" s="16"/>
      <c r="E156" s="16">
        <v>81</v>
      </c>
      <c r="F156" s="16"/>
      <c r="G156" s="17">
        <v>1291.3</v>
      </c>
      <c r="H156" s="17">
        <f>G156/E156</f>
        <v>15.94197530864198</v>
      </c>
      <c r="I156" s="16">
        <v>10</v>
      </c>
      <c r="J156" s="17">
        <v>0.46</v>
      </c>
      <c r="K156" s="16">
        <v>20</v>
      </c>
      <c r="L156" s="17">
        <v>44.6</v>
      </c>
      <c r="M156" s="17">
        <v>2.07</v>
      </c>
      <c r="N156" s="18"/>
      <c r="O156" s="18">
        <v>13</v>
      </c>
      <c r="P156" s="17">
        <v>0.57</v>
      </c>
      <c r="Q156" s="17">
        <v>5.92</v>
      </c>
      <c r="R156" s="18">
        <v>21</v>
      </c>
      <c r="S156" s="18">
        <v>28</v>
      </c>
      <c r="T156" s="16">
        <f>R156+S156</f>
        <v>49</v>
      </c>
      <c r="U156" s="17">
        <v>42.86</v>
      </c>
      <c r="V156" s="18">
        <v>25</v>
      </c>
      <c r="W156" s="18">
        <v>46</v>
      </c>
      <c r="X156" s="17">
        <v>1.16</v>
      </c>
      <c r="Y156" s="17">
        <v>2.14</v>
      </c>
      <c r="Z156" s="18">
        <v>112</v>
      </c>
      <c r="AA156" s="18">
        <v>116</v>
      </c>
      <c r="AB156" s="17">
        <v>5.2</v>
      </c>
      <c r="AC156" s="17">
        <v>5.39</v>
      </c>
      <c r="AD156" s="16">
        <v>36</v>
      </c>
      <c r="AE156" s="17">
        <v>1.67</v>
      </c>
      <c r="AF156" s="16">
        <v>169</v>
      </c>
      <c r="AG156" s="17">
        <v>7.85</v>
      </c>
    </row>
    <row r="157" ht="20.35" customHeight="1">
      <c r="A157" t="s" s="14">
        <v>228</v>
      </c>
      <c r="B157" t="s" s="15">
        <v>40</v>
      </c>
      <c r="C157" s="16"/>
      <c r="D157" s="16"/>
      <c r="E157" s="16">
        <v>77</v>
      </c>
      <c r="F157" s="16">
        <v>2</v>
      </c>
      <c r="G157" s="17">
        <v>1335.93</v>
      </c>
      <c r="H157" s="17">
        <f>G157/E157</f>
        <v>17.34974025974026</v>
      </c>
      <c r="I157" s="16">
        <v>16</v>
      </c>
      <c r="J157" s="17">
        <v>0.72</v>
      </c>
      <c r="K157" s="16">
        <v>21</v>
      </c>
      <c r="L157" s="17">
        <v>32.41</v>
      </c>
      <c r="M157" s="17">
        <v>1.46</v>
      </c>
      <c r="N157" s="18"/>
      <c r="O157" s="18">
        <v>13</v>
      </c>
      <c r="P157" s="17">
        <v>0.63</v>
      </c>
      <c r="Q157" s="17">
        <v>10.67</v>
      </c>
      <c r="R157" s="18">
        <v>425</v>
      </c>
      <c r="S157" s="18">
        <v>514</v>
      </c>
      <c r="T157" s="16">
        <f>R157+S157</f>
        <v>939</v>
      </c>
      <c r="U157" s="17">
        <v>45.26</v>
      </c>
      <c r="V157" s="18">
        <v>14</v>
      </c>
      <c r="W157" s="18">
        <v>41</v>
      </c>
      <c r="X157" s="17">
        <v>0.63</v>
      </c>
      <c r="Y157" s="17">
        <v>1.84</v>
      </c>
      <c r="Z157" s="18">
        <v>71</v>
      </c>
      <c r="AA157" s="18">
        <v>66</v>
      </c>
      <c r="AB157" s="17">
        <v>3.19</v>
      </c>
      <c r="AC157" s="17">
        <v>2.96</v>
      </c>
      <c r="AD157" s="16">
        <v>64</v>
      </c>
      <c r="AE157" s="17">
        <v>2.87</v>
      </c>
      <c r="AF157" s="16">
        <v>150</v>
      </c>
      <c r="AG157" s="17">
        <v>6.74</v>
      </c>
    </row>
    <row r="158" ht="20.35" customHeight="1">
      <c r="A158" t="s" s="14">
        <v>229</v>
      </c>
      <c r="B158" t="s" s="15">
        <v>219</v>
      </c>
      <c r="C158" s="16"/>
      <c r="D158" s="16"/>
      <c r="E158" s="16">
        <v>3</v>
      </c>
      <c r="F158" s="16"/>
      <c r="G158" s="17">
        <v>44.53</v>
      </c>
      <c r="H158" s="17">
        <f>G158/E158</f>
        <v>14.84333333333333</v>
      </c>
      <c r="I158" s="16">
        <v>0</v>
      </c>
      <c r="J158" s="17">
        <v>0</v>
      </c>
      <c r="K158" s="16">
        <v>0</v>
      </c>
      <c r="L158" s="17">
        <v>0.25</v>
      </c>
      <c r="M158" s="17">
        <v>0.34</v>
      </c>
      <c r="N158" s="18"/>
      <c r="O158" s="18">
        <v>1</v>
      </c>
      <c r="P158" s="17">
        <v>1.48</v>
      </c>
      <c r="Q158" s="17">
        <v>0</v>
      </c>
      <c r="R158" s="18">
        <v>0</v>
      </c>
      <c r="S158" s="18">
        <v>0</v>
      </c>
      <c r="T158" s="16">
        <f>R158+S158</f>
        <v>0</v>
      </c>
      <c r="U158" s="17">
        <v>0</v>
      </c>
      <c r="V158" s="18">
        <v>0</v>
      </c>
      <c r="W158" s="18">
        <v>1</v>
      </c>
      <c r="X158" s="17">
        <v>0</v>
      </c>
      <c r="Y158" s="17">
        <v>1.35</v>
      </c>
      <c r="Z158" s="18">
        <v>4</v>
      </c>
      <c r="AA158" s="18">
        <v>3</v>
      </c>
      <c r="AB158" s="17">
        <v>5.39</v>
      </c>
      <c r="AC158" s="17">
        <v>4.04</v>
      </c>
      <c r="AD158" s="16">
        <v>3</v>
      </c>
      <c r="AE158" s="17">
        <v>4.04</v>
      </c>
      <c r="AF158" s="16">
        <v>4</v>
      </c>
      <c r="AG158" s="17">
        <v>5.39</v>
      </c>
    </row>
    <row r="159" ht="20.35" customHeight="1">
      <c r="A159" t="s" s="14">
        <v>230</v>
      </c>
      <c r="B159" t="s" s="15">
        <v>205</v>
      </c>
      <c r="C159" s="16"/>
      <c r="D159" s="16"/>
      <c r="E159" s="16">
        <v>44</v>
      </c>
      <c r="F159" s="16">
        <v>34</v>
      </c>
      <c r="G159" s="17">
        <v>411.25</v>
      </c>
      <c r="H159" s="17">
        <f>G159/E159</f>
        <v>9.346590909090908</v>
      </c>
      <c r="I159" s="16">
        <v>2</v>
      </c>
      <c r="J159" s="17">
        <v>0.29</v>
      </c>
      <c r="K159" s="16">
        <v>3</v>
      </c>
      <c r="L159" s="17">
        <v>2.96</v>
      </c>
      <c r="M159" s="17">
        <v>0.43</v>
      </c>
      <c r="N159" s="18"/>
      <c r="O159" s="18">
        <v>2</v>
      </c>
      <c r="P159" s="17">
        <v>0.4</v>
      </c>
      <c r="Q159" s="17">
        <v>9.52</v>
      </c>
      <c r="R159" s="18">
        <v>164</v>
      </c>
      <c r="S159" s="18">
        <v>146</v>
      </c>
      <c r="T159" s="16">
        <f>R159+S159</f>
        <v>310</v>
      </c>
      <c r="U159" s="17">
        <v>52.9</v>
      </c>
      <c r="V159" s="18">
        <v>6</v>
      </c>
      <c r="W159" s="18">
        <v>5</v>
      </c>
      <c r="X159" s="17">
        <v>0.88</v>
      </c>
      <c r="Y159" s="17">
        <v>0.73</v>
      </c>
      <c r="Z159" s="18">
        <v>74</v>
      </c>
      <c r="AA159" s="18">
        <v>43</v>
      </c>
      <c r="AB159" s="17">
        <v>10.8</v>
      </c>
      <c r="AC159" s="17">
        <v>6.27</v>
      </c>
      <c r="AD159" s="16">
        <v>24</v>
      </c>
      <c r="AE159" s="17">
        <v>3.5</v>
      </c>
      <c r="AF159" s="16">
        <v>21</v>
      </c>
      <c r="AG159" s="17">
        <v>3.06</v>
      </c>
    </row>
    <row r="160" ht="20.35" customHeight="1">
      <c r="A160" t="s" s="14">
        <v>231</v>
      </c>
      <c r="B160" t="s" s="15">
        <v>38</v>
      </c>
      <c r="C160" s="16"/>
      <c r="D160" s="16"/>
      <c r="E160" s="16">
        <v>64</v>
      </c>
      <c r="F160" s="16">
        <v>17</v>
      </c>
      <c r="G160" s="17">
        <v>844.92</v>
      </c>
      <c r="H160" s="17">
        <f>G160/E160</f>
        <v>13.201875</v>
      </c>
      <c r="I160" s="16">
        <v>7</v>
      </c>
      <c r="J160" s="17">
        <v>0.5</v>
      </c>
      <c r="K160" s="16">
        <v>10</v>
      </c>
      <c r="L160" s="17">
        <v>11.3</v>
      </c>
      <c r="M160" s="17">
        <v>0.8</v>
      </c>
      <c r="N160" s="18">
        <v>1</v>
      </c>
      <c r="O160" s="18">
        <v>9</v>
      </c>
      <c r="P160" s="17">
        <v>0.8100000000000001</v>
      </c>
      <c r="Q160" s="17">
        <v>9.460000000000001</v>
      </c>
      <c r="R160" s="18">
        <v>473</v>
      </c>
      <c r="S160" s="18">
        <v>418</v>
      </c>
      <c r="T160" s="16">
        <f>R160+S160</f>
        <v>891</v>
      </c>
      <c r="U160" s="17">
        <v>53.09</v>
      </c>
      <c r="V160" s="18">
        <v>23</v>
      </c>
      <c r="W160" s="18">
        <v>33</v>
      </c>
      <c r="X160" s="17">
        <v>1.63</v>
      </c>
      <c r="Y160" s="17">
        <v>2.34</v>
      </c>
      <c r="Z160" s="18">
        <v>128</v>
      </c>
      <c r="AA160" s="18">
        <v>71</v>
      </c>
      <c r="AB160" s="17">
        <v>9.09</v>
      </c>
      <c r="AC160" s="17">
        <v>5.04</v>
      </c>
      <c r="AD160" s="16">
        <v>53</v>
      </c>
      <c r="AE160" s="17">
        <v>3.76</v>
      </c>
      <c r="AF160" s="16">
        <v>74</v>
      </c>
      <c r="AG160" s="17">
        <v>5.25</v>
      </c>
    </row>
    <row r="161" ht="20.35" customHeight="1">
      <c r="A161" t="s" s="14">
        <v>232</v>
      </c>
      <c r="B161" t="s" s="15">
        <v>87</v>
      </c>
      <c r="C161" s="16"/>
      <c r="D161" s="16"/>
      <c r="E161" s="16">
        <v>6</v>
      </c>
      <c r="F161" s="16"/>
      <c r="G161" s="17">
        <v>84.12</v>
      </c>
      <c r="H161" s="17">
        <f>G161/E161</f>
        <v>14.02</v>
      </c>
      <c r="I161" s="16">
        <v>1</v>
      </c>
      <c r="J161" s="17">
        <v>0.71</v>
      </c>
      <c r="K161" s="16">
        <v>4</v>
      </c>
      <c r="L161" s="17">
        <v>4.05</v>
      </c>
      <c r="M161" s="17">
        <v>2.89</v>
      </c>
      <c r="N161" s="18"/>
      <c r="O161" s="18">
        <v>1</v>
      </c>
      <c r="P161" s="17">
        <v>0.88</v>
      </c>
      <c r="Q161" s="17">
        <v>11.11</v>
      </c>
      <c r="R161" s="18">
        <v>17</v>
      </c>
      <c r="S161" s="18">
        <v>19</v>
      </c>
      <c r="T161" s="16">
        <f>R161+S161</f>
        <v>36</v>
      </c>
      <c r="U161" s="17">
        <v>47.22</v>
      </c>
      <c r="V161" s="18">
        <v>5</v>
      </c>
      <c r="W161" s="18">
        <v>0</v>
      </c>
      <c r="X161" s="17">
        <v>3.57</v>
      </c>
      <c r="Y161" s="17">
        <v>0</v>
      </c>
      <c r="Z161" s="18">
        <v>2</v>
      </c>
      <c r="AA161" s="18">
        <v>8</v>
      </c>
      <c r="AB161" s="17">
        <v>1.43</v>
      </c>
      <c r="AC161" s="17">
        <v>5.71</v>
      </c>
      <c r="AD161" s="16">
        <v>2</v>
      </c>
      <c r="AE161" s="17">
        <v>1.43</v>
      </c>
      <c r="AF161" s="16">
        <v>9</v>
      </c>
      <c r="AG161" s="17">
        <v>6.42</v>
      </c>
    </row>
    <row r="162" ht="20.35" customHeight="1">
      <c r="A162" t="s" s="14">
        <v>233</v>
      </c>
      <c r="B162" t="s" s="15">
        <v>87</v>
      </c>
      <c r="C162" s="16"/>
      <c r="D162" s="16"/>
      <c r="E162" s="16">
        <v>37</v>
      </c>
      <c r="F162" s="16">
        <v>1</v>
      </c>
      <c r="G162" s="17">
        <v>694.87</v>
      </c>
      <c r="H162" s="17">
        <f>G162/E162</f>
        <v>18.78027027027027</v>
      </c>
      <c r="I162" s="16">
        <v>3</v>
      </c>
      <c r="J162" s="17">
        <v>0.26</v>
      </c>
      <c r="K162" s="16">
        <v>4</v>
      </c>
      <c r="L162" s="17">
        <v>5.9</v>
      </c>
      <c r="M162" s="17">
        <v>0.51</v>
      </c>
      <c r="N162" s="18"/>
      <c r="O162" s="18">
        <v>4</v>
      </c>
      <c r="P162" s="17">
        <v>0.29</v>
      </c>
      <c r="Q162" s="17">
        <v>6.25</v>
      </c>
      <c r="R162" s="18">
        <v>0</v>
      </c>
      <c r="S162" s="18">
        <v>0</v>
      </c>
      <c r="T162" s="16">
        <f>R162+S162</f>
        <v>0</v>
      </c>
      <c r="U162" s="17">
        <v>0</v>
      </c>
      <c r="V162" s="18">
        <v>23</v>
      </c>
      <c r="W162" s="18">
        <v>8</v>
      </c>
      <c r="X162" s="17">
        <v>1.99</v>
      </c>
      <c r="Y162" s="17">
        <v>0.6899999999999999</v>
      </c>
      <c r="Z162" s="18">
        <v>31</v>
      </c>
      <c r="AA162" s="18">
        <v>53</v>
      </c>
      <c r="AB162" s="17">
        <v>2.68</v>
      </c>
      <c r="AC162" s="17">
        <v>4.58</v>
      </c>
      <c r="AD162" s="16">
        <v>37</v>
      </c>
      <c r="AE162" s="17">
        <v>3.19</v>
      </c>
      <c r="AF162" s="16">
        <v>48</v>
      </c>
      <c r="AG162" s="17">
        <v>4.14</v>
      </c>
    </row>
    <row r="163" ht="20.35" customHeight="1">
      <c r="A163" t="s" s="14">
        <v>234</v>
      </c>
      <c r="B163" t="s" s="15">
        <v>50</v>
      </c>
      <c r="C163" s="16"/>
      <c r="D163" s="16"/>
      <c r="E163" s="16">
        <v>56</v>
      </c>
      <c r="F163" s="16">
        <v>14</v>
      </c>
      <c r="G163" s="17">
        <v>571.6</v>
      </c>
      <c r="H163" s="17">
        <f>G163/E163</f>
        <v>10.20714285714286</v>
      </c>
      <c r="I163" s="16">
        <v>5</v>
      </c>
      <c r="J163" s="17">
        <v>0.52</v>
      </c>
      <c r="K163" s="16">
        <v>4</v>
      </c>
      <c r="L163" s="17">
        <v>10.95</v>
      </c>
      <c r="M163" s="17">
        <v>1.15</v>
      </c>
      <c r="N163" s="18">
        <v>1</v>
      </c>
      <c r="O163" s="18">
        <v>18</v>
      </c>
      <c r="P163" s="17">
        <v>2.02</v>
      </c>
      <c r="Q163" s="17">
        <v>7.81</v>
      </c>
      <c r="R163" s="18">
        <v>234</v>
      </c>
      <c r="S163" s="18">
        <v>264</v>
      </c>
      <c r="T163" s="16">
        <f>R163+S163</f>
        <v>498</v>
      </c>
      <c r="U163" s="17">
        <v>46.99</v>
      </c>
      <c r="V163" s="18">
        <v>6</v>
      </c>
      <c r="W163" s="18">
        <v>8</v>
      </c>
      <c r="X163" s="17">
        <v>0.63</v>
      </c>
      <c r="Y163" s="17">
        <v>0.84</v>
      </c>
      <c r="Z163" s="18">
        <v>112</v>
      </c>
      <c r="AA163" s="18">
        <v>80</v>
      </c>
      <c r="AB163" s="17">
        <v>11.76</v>
      </c>
      <c r="AC163" s="17">
        <v>8.4</v>
      </c>
      <c r="AD163" s="16">
        <v>32</v>
      </c>
      <c r="AE163" s="17">
        <v>3.36</v>
      </c>
      <c r="AF163" s="16">
        <v>64</v>
      </c>
      <c r="AG163" s="17">
        <v>6.72</v>
      </c>
    </row>
    <row r="164" ht="20.35" customHeight="1">
      <c r="A164" t="s" s="14">
        <v>235</v>
      </c>
      <c r="B164" t="s" s="15">
        <v>205</v>
      </c>
      <c r="C164" s="16"/>
      <c r="D164" s="16"/>
      <c r="E164" s="16">
        <v>44</v>
      </c>
      <c r="F164" s="16">
        <v>12</v>
      </c>
      <c r="G164" s="17">
        <v>691.95</v>
      </c>
      <c r="H164" s="17">
        <f>G164/E164</f>
        <v>15.72613636363636</v>
      </c>
      <c r="I164" s="16">
        <v>2</v>
      </c>
      <c r="J164" s="17">
        <v>0.17</v>
      </c>
      <c r="K164" s="16">
        <v>2</v>
      </c>
      <c r="L164" s="17">
        <v>12.97</v>
      </c>
      <c r="M164" s="17">
        <v>1.12</v>
      </c>
      <c r="N164" s="18"/>
      <c r="O164" s="18">
        <v>8</v>
      </c>
      <c r="P164" s="17">
        <v>0.5600000000000001</v>
      </c>
      <c r="Q164" s="17">
        <v>2.99</v>
      </c>
      <c r="R164" s="18">
        <v>0</v>
      </c>
      <c r="S164" s="18">
        <v>0</v>
      </c>
      <c r="T164" s="16">
        <f>R164+S164</f>
        <v>0</v>
      </c>
      <c r="U164" s="17">
        <v>0</v>
      </c>
      <c r="V164" s="18">
        <v>9</v>
      </c>
      <c r="W164" s="18">
        <v>11</v>
      </c>
      <c r="X164" s="17">
        <v>0.78</v>
      </c>
      <c r="Y164" s="17">
        <v>0.95</v>
      </c>
      <c r="Z164" s="18">
        <v>66</v>
      </c>
      <c r="AA164" s="18">
        <v>41</v>
      </c>
      <c r="AB164" s="17">
        <v>5.72</v>
      </c>
      <c r="AC164" s="17">
        <v>3.56</v>
      </c>
      <c r="AD164" s="16">
        <v>43</v>
      </c>
      <c r="AE164" s="17">
        <v>3.73</v>
      </c>
      <c r="AF164" s="16">
        <v>67</v>
      </c>
      <c r="AG164" s="17">
        <v>5.81</v>
      </c>
    </row>
    <row r="165" ht="20.35" customHeight="1">
      <c r="A165" t="s" s="14">
        <v>236</v>
      </c>
      <c r="B165" t="s" s="15">
        <v>44</v>
      </c>
      <c r="C165" s="16"/>
      <c r="D165" s="16"/>
      <c r="E165" s="16">
        <v>67</v>
      </c>
      <c r="F165" s="16">
        <v>1</v>
      </c>
      <c r="G165" s="17">
        <v>795.22</v>
      </c>
      <c r="H165" s="17">
        <f>G165/E165</f>
        <v>11.8689552238806</v>
      </c>
      <c r="I165" s="16">
        <v>6</v>
      </c>
      <c r="J165" s="17">
        <v>0.45</v>
      </c>
      <c r="K165" s="16">
        <v>12</v>
      </c>
      <c r="L165" s="17">
        <v>11.07</v>
      </c>
      <c r="M165" s="17">
        <v>0.84</v>
      </c>
      <c r="N165" s="18"/>
      <c r="O165" s="18">
        <v>4</v>
      </c>
      <c r="P165" s="17">
        <v>0.35</v>
      </c>
      <c r="Q165" s="17">
        <v>16.67</v>
      </c>
      <c r="R165" s="18">
        <v>40</v>
      </c>
      <c r="S165" s="18">
        <v>33</v>
      </c>
      <c r="T165" s="16">
        <f>R165+S165</f>
        <v>73</v>
      </c>
      <c r="U165" s="17">
        <v>54.79</v>
      </c>
      <c r="V165" s="18">
        <v>16</v>
      </c>
      <c r="W165" s="18">
        <v>24</v>
      </c>
      <c r="X165" s="17">
        <v>1.21</v>
      </c>
      <c r="Y165" s="17">
        <v>1.81</v>
      </c>
      <c r="Z165" s="18">
        <v>26</v>
      </c>
      <c r="AA165" s="18">
        <v>59</v>
      </c>
      <c r="AB165" s="17">
        <v>1.96</v>
      </c>
      <c r="AC165" s="17">
        <v>4.45</v>
      </c>
      <c r="AD165" s="16">
        <v>33</v>
      </c>
      <c r="AE165" s="17">
        <v>2.49</v>
      </c>
      <c r="AF165" s="16">
        <v>36</v>
      </c>
      <c r="AG165" s="17">
        <v>2.72</v>
      </c>
    </row>
    <row r="166" ht="20.35" customHeight="1">
      <c r="A166" t="s" s="14">
        <v>237</v>
      </c>
      <c r="B166" t="s" s="15">
        <v>68</v>
      </c>
      <c r="C166" s="16"/>
      <c r="D166" s="16"/>
      <c r="E166" s="16">
        <v>72</v>
      </c>
      <c r="F166" s="16">
        <v>8</v>
      </c>
      <c r="G166" s="17">
        <v>1010.08</v>
      </c>
      <c r="H166" s="17">
        <f>G166/E166</f>
        <v>14.02888888888889</v>
      </c>
      <c r="I166" s="16">
        <v>10</v>
      </c>
      <c r="J166" s="17">
        <v>0.59</v>
      </c>
      <c r="K166" s="16">
        <v>20</v>
      </c>
      <c r="L166" s="17">
        <v>37.52</v>
      </c>
      <c r="M166" s="17">
        <v>2.23</v>
      </c>
      <c r="N166" s="18"/>
      <c r="O166" s="18">
        <v>16</v>
      </c>
      <c r="P166" s="17">
        <v>1.04</v>
      </c>
      <c r="Q166" s="17">
        <v>5.62</v>
      </c>
      <c r="R166" s="18">
        <v>88</v>
      </c>
      <c r="S166" s="18">
        <v>131</v>
      </c>
      <c r="T166" s="16">
        <f>R166+S166</f>
        <v>219</v>
      </c>
      <c r="U166" s="17">
        <v>40.18</v>
      </c>
      <c r="V166" s="18">
        <v>25</v>
      </c>
      <c r="W166" s="18">
        <v>37</v>
      </c>
      <c r="X166" s="17">
        <v>1.49</v>
      </c>
      <c r="Y166" s="17">
        <v>2.2</v>
      </c>
      <c r="Z166" s="18">
        <v>125</v>
      </c>
      <c r="AA166" s="18">
        <v>81</v>
      </c>
      <c r="AB166" s="17">
        <v>7.43</v>
      </c>
      <c r="AC166" s="17">
        <v>4.81</v>
      </c>
      <c r="AD166" s="16">
        <v>38</v>
      </c>
      <c r="AE166" s="17">
        <v>2.26</v>
      </c>
      <c r="AF166" s="16">
        <v>178</v>
      </c>
      <c r="AG166" s="17">
        <v>10.57</v>
      </c>
    </row>
    <row r="167" ht="20.35" customHeight="1">
      <c r="A167" t="s" s="14">
        <v>238</v>
      </c>
      <c r="B167" t="s" s="15">
        <v>219</v>
      </c>
      <c r="C167" s="16"/>
      <c r="D167" s="16"/>
      <c r="E167" s="16">
        <v>66</v>
      </c>
      <c r="F167" s="16">
        <v>16</v>
      </c>
      <c r="G167" s="17">
        <v>1091.18</v>
      </c>
      <c r="H167" s="17">
        <f>G167/E167</f>
        <v>16.5330303030303</v>
      </c>
      <c r="I167" s="16">
        <v>11</v>
      </c>
      <c r="J167" s="17">
        <v>0.6</v>
      </c>
      <c r="K167" s="16">
        <v>26</v>
      </c>
      <c r="L167" s="17">
        <v>30.73</v>
      </c>
      <c r="M167" s="17">
        <v>1.69</v>
      </c>
      <c r="N167" s="18"/>
      <c r="O167" s="18">
        <v>9</v>
      </c>
      <c r="P167" s="17">
        <v>0.34</v>
      </c>
      <c r="Q167" s="17">
        <v>9.4</v>
      </c>
      <c r="R167" s="18">
        <v>240</v>
      </c>
      <c r="S167" s="18">
        <v>220</v>
      </c>
      <c r="T167" s="16">
        <f>R167+S167</f>
        <v>460</v>
      </c>
      <c r="U167" s="17">
        <v>52.17</v>
      </c>
      <c r="V167" s="18">
        <v>26</v>
      </c>
      <c r="W167" s="18">
        <v>29</v>
      </c>
      <c r="X167" s="17">
        <v>1.43</v>
      </c>
      <c r="Y167" s="17">
        <v>1.59</v>
      </c>
      <c r="Z167" s="18">
        <v>76</v>
      </c>
      <c r="AA167" s="18">
        <v>56</v>
      </c>
      <c r="AB167" s="17">
        <v>4.18</v>
      </c>
      <c r="AC167" s="17">
        <v>3.08</v>
      </c>
      <c r="AD167" s="16">
        <v>63</v>
      </c>
      <c r="AE167" s="17">
        <v>3.46</v>
      </c>
      <c r="AF167" s="16">
        <v>117</v>
      </c>
      <c r="AG167" s="17">
        <v>6.43</v>
      </c>
    </row>
    <row r="168" ht="20.35" customHeight="1">
      <c r="A168" t="s" s="14">
        <v>239</v>
      </c>
      <c r="B168" t="s" s="15">
        <v>60</v>
      </c>
      <c r="C168" s="16"/>
      <c r="D168" s="16"/>
      <c r="E168" s="16">
        <v>63</v>
      </c>
      <c r="F168" s="16">
        <v>19</v>
      </c>
      <c r="G168" s="17">
        <v>1395.28</v>
      </c>
      <c r="H168" s="17">
        <f>G168/E168</f>
        <v>22.14730158730159</v>
      </c>
      <c r="I168" s="16">
        <v>7</v>
      </c>
      <c r="J168" s="17">
        <v>0.3</v>
      </c>
      <c r="K168" s="16">
        <v>24</v>
      </c>
      <c r="L168" s="17">
        <v>42.92</v>
      </c>
      <c r="M168" s="17">
        <v>1.85</v>
      </c>
      <c r="N168" s="18">
        <v>1</v>
      </c>
      <c r="O168" s="18">
        <v>25</v>
      </c>
      <c r="P168" s="17">
        <v>1</v>
      </c>
      <c r="Q168" s="17">
        <v>9.09</v>
      </c>
      <c r="R168" s="18">
        <v>0</v>
      </c>
      <c r="S168" s="18">
        <v>0</v>
      </c>
      <c r="T168" s="16">
        <f>R168+S168</f>
        <v>0</v>
      </c>
      <c r="U168" s="17">
        <v>0</v>
      </c>
      <c r="V168" s="18">
        <v>44</v>
      </c>
      <c r="W168" s="18">
        <v>22</v>
      </c>
      <c r="X168" s="17">
        <v>1.89</v>
      </c>
      <c r="Y168" s="17">
        <v>0.95</v>
      </c>
      <c r="Z168" s="18">
        <v>132</v>
      </c>
      <c r="AA168" s="18">
        <v>163</v>
      </c>
      <c r="AB168" s="17">
        <v>5.68</v>
      </c>
      <c r="AC168" s="17">
        <v>7.01</v>
      </c>
      <c r="AD168" s="16">
        <v>80</v>
      </c>
      <c r="AE168" s="17">
        <v>3.44</v>
      </c>
      <c r="AF168" s="16">
        <v>77</v>
      </c>
      <c r="AG168" s="17">
        <v>3.31</v>
      </c>
    </row>
    <row r="169" ht="20.35" customHeight="1">
      <c r="A169" t="s" s="14">
        <v>240</v>
      </c>
      <c r="B169" t="s" s="15">
        <v>42</v>
      </c>
      <c r="C169" s="16"/>
      <c r="D169" s="16"/>
      <c r="E169" s="16">
        <v>8</v>
      </c>
      <c r="F169" s="16"/>
      <c r="G169" s="17">
        <v>78.53</v>
      </c>
      <c r="H169" s="17">
        <f>G169/E169</f>
        <v>9.81625</v>
      </c>
      <c r="I169" s="16">
        <v>0</v>
      </c>
      <c r="J169" s="17">
        <v>0</v>
      </c>
      <c r="K169" s="16">
        <v>0</v>
      </c>
      <c r="L169" s="17">
        <v>0.47</v>
      </c>
      <c r="M169" s="17">
        <v>0.36</v>
      </c>
      <c r="N169" s="18"/>
      <c r="O169" s="18">
        <v>0</v>
      </c>
      <c r="P169" s="17">
        <v>0</v>
      </c>
      <c r="Q169" s="17">
        <v>0</v>
      </c>
      <c r="R169" s="18">
        <v>11</v>
      </c>
      <c r="S169" s="18">
        <v>19</v>
      </c>
      <c r="T169" s="16">
        <f>R169+S169</f>
        <v>30</v>
      </c>
      <c r="U169" s="17">
        <v>36.67</v>
      </c>
      <c r="V169" s="18">
        <v>2</v>
      </c>
      <c r="W169" s="18">
        <v>5</v>
      </c>
      <c r="X169" s="17">
        <v>1.53</v>
      </c>
      <c r="Y169" s="17">
        <v>3.82</v>
      </c>
      <c r="Z169" s="18">
        <v>4</v>
      </c>
      <c r="AA169" s="18">
        <v>5</v>
      </c>
      <c r="AB169" s="17">
        <v>3.06</v>
      </c>
      <c r="AC169" s="17">
        <v>3.82</v>
      </c>
      <c r="AD169" s="16">
        <v>2</v>
      </c>
      <c r="AE169" s="17">
        <v>1.53</v>
      </c>
      <c r="AF169" s="16">
        <v>6</v>
      </c>
      <c r="AG169" s="17">
        <v>4.58</v>
      </c>
    </row>
    <row r="170" ht="20.35" customHeight="1">
      <c r="A170" t="s" s="14">
        <v>241</v>
      </c>
      <c r="B170" t="s" s="15">
        <v>40</v>
      </c>
      <c r="C170" s="16"/>
      <c r="D170" s="16"/>
      <c r="E170" s="16">
        <v>15</v>
      </c>
      <c r="F170" s="16">
        <v>1</v>
      </c>
      <c r="G170" s="17">
        <v>207.9</v>
      </c>
      <c r="H170" s="17">
        <f>G170/E170</f>
        <v>13.86</v>
      </c>
      <c r="I170" s="16">
        <v>0</v>
      </c>
      <c r="J170" s="17">
        <v>0</v>
      </c>
      <c r="K170" s="16">
        <v>1</v>
      </c>
      <c r="L170" s="17">
        <v>-0.75</v>
      </c>
      <c r="M170" s="17">
        <v>-0.22</v>
      </c>
      <c r="N170" s="18"/>
      <c r="O170" s="18">
        <v>1</v>
      </c>
      <c r="P170" s="17">
        <v>0.34</v>
      </c>
      <c r="Q170" s="17">
        <v>0</v>
      </c>
      <c r="R170" s="18">
        <v>0</v>
      </c>
      <c r="S170" s="18">
        <v>0</v>
      </c>
      <c r="T170" s="16">
        <f>R170+S170</f>
        <v>0</v>
      </c>
      <c r="U170" s="17">
        <v>0</v>
      </c>
      <c r="V170" s="18">
        <v>8</v>
      </c>
      <c r="W170" s="18">
        <v>1</v>
      </c>
      <c r="X170" s="17">
        <v>2.31</v>
      </c>
      <c r="Y170" s="17">
        <v>0.29</v>
      </c>
      <c r="Z170" s="18">
        <v>12</v>
      </c>
      <c r="AA170" s="18">
        <v>12</v>
      </c>
      <c r="AB170" s="17">
        <v>3.46</v>
      </c>
      <c r="AC170" s="17">
        <v>3.46</v>
      </c>
      <c r="AD170" s="16">
        <v>15</v>
      </c>
      <c r="AE170" s="17">
        <v>4.33</v>
      </c>
      <c r="AF170" s="16">
        <v>8</v>
      </c>
      <c r="AG170" s="17">
        <v>2.31</v>
      </c>
    </row>
    <row r="171" ht="20.35" customHeight="1">
      <c r="A171" t="s" s="14">
        <v>242</v>
      </c>
      <c r="B171" t="s" s="15">
        <v>91</v>
      </c>
      <c r="C171" s="16"/>
      <c r="D171" s="16"/>
      <c r="E171" s="16">
        <v>6</v>
      </c>
      <c r="F171" s="16"/>
      <c r="G171" s="17">
        <v>79.83</v>
      </c>
      <c r="H171" s="17">
        <f>G171/E171</f>
        <v>13.305</v>
      </c>
      <c r="I171" s="16">
        <v>0</v>
      </c>
      <c r="J171" s="17">
        <v>0</v>
      </c>
      <c r="K171" s="16">
        <v>0</v>
      </c>
      <c r="L171" s="17">
        <v>1.1</v>
      </c>
      <c r="M171" s="17">
        <v>0.83</v>
      </c>
      <c r="N171" s="18"/>
      <c r="O171" s="18">
        <v>1</v>
      </c>
      <c r="P171" s="17">
        <v>0.8100000000000001</v>
      </c>
      <c r="Q171" s="17">
        <v>0</v>
      </c>
      <c r="R171" s="18">
        <v>0</v>
      </c>
      <c r="S171" s="18">
        <v>0</v>
      </c>
      <c r="T171" s="16">
        <f>R171+S171</f>
        <v>0</v>
      </c>
      <c r="U171" s="17">
        <v>0</v>
      </c>
      <c r="V171" s="18">
        <v>2</v>
      </c>
      <c r="W171" s="18">
        <v>0</v>
      </c>
      <c r="X171" s="17">
        <v>1.5</v>
      </c>
      <c r="Y171" s="17">
        <v>0</v>
      </c>
      <c r="Z171" s="18">
        <v>3</v>
      </c>
      <c r="AA171" s="18">
        <v>3</v>
      </c>
      <c r="AB171" s="17">
        <v>2.25</v>
      </c>
      <c r="AC171" s="17">
        <v>2.25</v>
      </c>
      <c r="AD171" s="16">
        <v>3</v>
      </c>
      <c r="AE171" s="17">
        <v>2.25</v>
      </c>
      <c r="AF171" s="16">
        <v>2</v>
      </c>
      <c r="AG171" s="17">
        <v>1.5</v>
      </c>
    </row>
    <row r="172" ht="20.35" customHeight="1">
      <c r="A172" t="s" s="14">
        <v>243</v>
      </c>
      <c r="B172" t="s" s="15">
        <v>74</v>
      </c>
      <c r="C172" s="16"/>
      <c r="D172" s="16"/>
      <c r="E172" s="16">
        <v>24</v>
      </c>
      <c r="F172" s="16"/>
      <c r="G172" s="17">
        <v>282.87</v>
      </c>
      <c r="H172" s="17">
        <f>G172/E172</f>
        <v>11.78625</v>
      </c>
      <c r="I172" s="16">
        <v>6</v>
      </c>
      <c r="J172" s="17">
        <v>1.27</v>
      </c>
      <c r="K172" s="16">
        <v>4</v>
      </c>
      <c r="L172" s="17">
        <v>6.86</v>
      </c>
      <c r="M172" s="17">
        <v>1.46</v>
      </c>
      <c r="N172" s="18"/>
      <c r="O172" s="18">
        <v>5</v>
      </c>
      <c r="P172" s="17">
        <v>0.74</v>
      </c>
      <c r="Q172" s="17">
        <v>26.09</v>
      </c>
      <c r="R172" s="18">
        <v>6</v>
      </c>
      <c r="S172" s="18">
        <v>13</v>
      </c>
      <c r="T172" s="16">
        <f>R172+S172</f>
        <v>19</v>
      </c>
      <c r="U172" s="17">
        <v>31.58</v>
      </c>
      <c r="V172" s="18">
        <v>8</v>
      </c>
      <c r="W172" s="18">
        <v>10</v>
      </c>
      <c r="X172" s="17">
        <v>1.7</v>
      </c>
      <c r="Y172" s="17">
        <v>2.12</v>
      </c>
      <c r="Z172" s="18">
        <v>20</v>
      </c>
      <c r="AA172" s="18">
        <v>33</v>
      </c>
      <c r="AB172" s="17">
        <v>4.24</v>
      </c>
      <c r="AC172" s="17">
        <v>7</v>
      </c>
      <c r="AD172" s="16">
        <v>14</v>
      </c>
      <c r="AE172" s="17">
        <v>2.97</v>
      </c>
      <c r="AF172" s="16">
        <v>23</v>
      </c>
      <c r="AG172" s="17">
        <v>4.88</v>
      </c>
    </row>
    <row r="173" ht="20.35" customHeight="1">
      <c r="A173" t="s" s="14">
        <v>244</v>
      </c>
      <c r="B173" t="s" s="15">
        <v>114</v>
      </c>
      <c r="C173" s="16"/>
      <c r="D173" s="16"/>
      <c r="E173" s="16">
        <v>12</v>
      </c>
      <c r="F173" s="16"/>
      <c r="G173" s="17">
        <v>91.93000000000001</v>
      </c>
      <c r="H173" s="17">
        <f>G173/E173</f>
        <v>7.660833333333334</v>
      </c>
      <c r="I173" s="16">
        <v>0</v>
      </c>
      <c r="J173" s="17">
        <v>0</v>
      </c>
      <c r="K173" s="16">
        <v>2</v>
      </c>
      <c r="L173" s="17">
        <v>1.02</v>
      </c>
      <c r="M173" s="17">
        <v>0.67</v>
      </c>
      <c r="N173" s="18"/>
      <c r="O173" s="18">
        <v>1</v>
      </c>
      <c r="P173" s="17">
        <v>0.72</v>
      </c>
      <c r="Q173" s="17">
        <v>0</v>
      </c>
      <c r="R173" s="18">
        <v>2</v>
      </c>
      <c r="S173" s="18">
        <v>7</v>
      </c>
      <c r="T173" s="16">
        <f>R173+S173</f>
        <v>9</v>
      </c>
      <c r="U173" s="17">
        <v>22.22</v>
      </c>
      <c r="V173" s="18">
        <v>1</v>
      </c>
      <c r="W173" s="18">
        <v>0</v>
      </c>
      <c r="X173" s="17">
        <v>0.65</v>
      </c>
      <c r="Y173" s="17">
        <v>0</v>
      </c>
      <c r="Z173" s="18">
        <v>7</v>
      </c>
      <c r="AA173" s="18">
        <v>4</v>
      </c>
      <c r="AB173" s="17">
        <v>4.57</v>
      </c>
      <c r="AC173" s="17">
        <v>2.61</v>
      </c>
      <c r="AD173" s="16">
        <v>6</v>
      </c>
      <c r="AE173" s="17">
        <v>3.92</v>
      </c>
      <c r="AF173" s="16">
        <v>5</v>
      </c>
      <c r="AG173" s="17">
        <v>3.26</v>
      </c>
    </row>
    <row r="174" ht="20.35" customHeight="1">
      <c r="A174" t="s" s="14">
        <v>245</v>
      </c>
      <c r="B174" t="s" s="15">
        <v>165</v>
      </c>
      <c r="C174" s="16"/>
      <c r="D174" s="16"/>
      <c r="E174" s="16">
        <v>58</v>
      </c>
      <c r="F174" s="16">
        <v>24</v>
      </c>
      <c r="G174" s="17">
        <v>905.87</v>
      </c>
      <c r="H174" s="17">
        <f>G174/E174</f>
        <v>15.61844827586207</v>
      </c>
      <c r="I174" s="16">
        <v>16</v>
      </c>
      <c r="J174" s="17">
        <v>1.06</v>
      </c>
      <c r="K174" s="16">
        <v>21</v>
      </c>
      <c r="L174" s="17">
        <v>37.02</v>
      </c>
      <c r="M174" s="17">
        <v>2.45</v>
      </c>
      <c r="N174" s="18">
        <v>2</v>
      </c>
      <c r="O174" s="18">
        <v>21</v>
      </c>
      <c r="P174" s="17">
        <v>1.58</v>
      </c>
      <c r="Q174" s="17">
        <v>11.68</v>
      </c>
      <c r="R174" s="18">
        <v>25</v>
      </c>
      <c r="S174" s="18">
        <v>35</v>
      </c>
      <c r="T174" s="16">
        <f>R174+S174</f>
        <v>60</v>
      </c>
      <c r="U174" s="17">
        <v>41.67</v>
      </c>
      <c r="V174" s="18">
        <v>39</v>
      </c>
      <c r="W174" s="18">
        <v>18</v>
      </c>
      <c r="X174" s="17">
        <v>2.58</v>
      </c>
      <c r="Y174" s="17">
        <v>1.19</v>
      </c>
      <c r="Z174" s="18">
        <v>102</v>
      </c>
      <c r="AA174" s="18">
        <v>48</v>
      </c>
      <c r="AB174" s="17">
        <v>6.76</v>
      </c>
      <c r="AC174" s="17">
        <v>3.18</v>
      </c>
      <c r="AD174" s="16">
        <v>24</v>
      </c>
      <c r="AE174" s="17">
        <v>1.59</v>
      </c>
      <c r="AF174" s="16">
        <v>137</v>
      </c>
      <c r="AG174" s="17">
        <v>9.07</v>
      </c>
    </row>
    <row r="175" ht="20.35" customHeight="1">
      <c r="A175" t="s" s="14">
        <v>246</v>
      </c>
      <c r="B175" t="s" s="15">
        <v>50</v>
      </c>
      <c r="C175" s="16"/>
      <c r="D175" s="16"/>
      <c r="E175" s="16">
        <v>82</v>
      </c>
      <c r="F175" s="16"/>
      <c r="G175" s="17">
        <v>979.6</v>
      </c>
      <c r="H175" s="17">
        <f>G175/E175</f>
        <v>11.94634146341463</v>
      </c>
      <c r="I175" s="16">
        <v>13</v>
      </c>
      <c r="J175" s="17">
        <v>0.8</v>
      </c>
      <c r="K175" s="16">
        <v>15</v>
      </c>
      <c r="L175" s="17">
        <v>26.77</v>
      </c>
      <c r="M175" s="17">
        <v>1.64</v>
      </c>
      <c r="N175" s="18">
        <v>1</v>
      </c>
      <c r="O175" s="18">
        <v>15</v>
      </c>
      <c r="P175" s="17">
        <v>0.74</v>
      </c>
      <c r="Q175" s="17">
        <v>16.05</v>
      </c>
      <c r="R175" s="18">
        <v>7</v>
      </c>
      <c r="S175" s="18">
        <v>12</v>
      </c>
      <c r="T175" s="16">
        <f>R175+S175</f>
        <v>19</v>
      </c>
      <c r="U175" s="17">
        <v>36.84</v>
      </c>
      <c r="V175" s="18">
        <v>29</v>
      </c>
      <c r="W175" s="18">
        <v>38</v>
      </c>
      <c r="X175" s="17">
        <v>1.78</v>
      </c>
      <c r="Y175" s="17">
        <v>2.33</v>
      </c>
      <c r="Z175" s="18">
        <v>131</v>
      </c>
      <c r="AA175" s="18">
        <v>81</v>
      </c>
      <c r="AB175" s="17">
        <v>8.02</v>
      </c>
      <c r="AC175" s="17">
        <v>4.96</v>
      </c>
      <c r="AD175" s="16">
        <v>29</v>
      </c>
      <c r="AE175" s="17">
        <v>1.78</v>
      </c>
      <c r="AF175" s="16">
        <v>81</v>
      </c>
      <c r="AG175" s="17">
        <v>4.96</v>
      </c>
    </row>
    <row r="176" ht="20.35" customHeight="1">
      <c r="A176" t="s" s="14">
        <v>247</v>
      </c>
      <c r="B176" t="s" s="15">
        <v>248</v>
      </c>
      <c r="C176" s="16"/>
      <c r="D176" s="16"/>
      <c r="E176" s="16">
        <v>54</v>
      </c>
      <c r="F176" s="16"/>
      <c r="G176" s="17">
        <v>580.08</v>
      </c>
      <c r="H176" s="17">
        <f>G176/E176</f>
        <v>10.74222222222222</v>
      </c>
      <c r="I176" s="16">
        <v>10</v>
      </c>
      <c r="J176" s="17">
        <v>1.03</v>
      </c>
      <c r="K176" s="16">
        <v>6</v>
      </c>
      <c r="L176" s="17">
        <v>7.91</v>
      </c>
      <c r="M176" s="17">
        <v>0.82</v>
      </c>
      <c r="N176" s="18">
        <v>3</v>
      </c>
      <c r="O176" s="18">
        <v>10</v>
      </c>
      <c r="P176" s="17">
        <v>1.09</v>
      </c>
      <c r="Q176" s="17">
        <v>14.71</v>
      </c>
      <c r="R176" s="18">
        <v>3</v>
      </c>
      <c r="S176" s="18">
        <v>7</v>
      </c>
      <c r="T176" s="16">
        <f>R176+S176</f>
        <v>10</v>
      </c>
      <c r="U176" s="17">
        <v>30</v>
      </c>
      <c r="V176" s="18">
        <v>10</v>
      </c>
      <c r="W176" s="18">
        <v>7</v>
      </c>
      <c r="X176" s="17">
        <v>1.03</v>
      </c>
      <c r="Y176" s="17">
        <v>0.72</v>
      </c>
      <c r="Z176" s="18">
        <v>48</v>
      </c>
      <c r="AA176" s="18">
        <v>20</v>
      </c>
      <c r="AB176" s="17">
        <v>4.96</v>
      </c>
      <c r="AC176" s="17">
        <v>2.07</v>
      </c>
      <c r="AD176" s="16">
        <v>14</v>
      </c>
      <c r="AE176" s="17">
        <v>1.45</v>
      </c>
      <c r="AF176" s="16">
        <v>68</v>
      </c>
      <c r="AG176" s="17">
        <v>7.03</v>
      </c>
    </row>
    <row r="177" ht="20.35" customHeight="1">
      <c r="A177" t="s" s="14">
        <v>249</v>
      </c>
      <c r="B177" t="s" s="15">
        <v>52</v>
      </c>
      <c r="C177" s="16"/>
      <c r="D177" s="16"/>
      <c r="E177" s="16">
        <v>41</v>
      </c>
      <c r="F177" s="16">
        <v>40</v>
      </c>
      <c r="G177" s="17">
        <v>811.45</v>
      </c>
      <c r="H177" s="17">
        <f>G177/E177</f>
        <v>19.79146341463415</v>
      </c>
      <c r="I177" s="16">
        <v>2</v>
      </c>
      <c r="J177" s="17">
        <v>0.15</v>
      </c>
      <c r="K177" s="16">
        <v>9</v>
      </c>
      <c r="L177" s="17">
        <v>10.07</v>
      </c>
      <c r="M177" s="17">
        <v>0.74</v>
      </c>
      <c r="N177" s="18"/>
      <c r="O177" s="18">
        <v>5</v>
      </c>
      <c r="P177" s="17">
        <v>0.37</v>
      </c>
      <c r="Q177" s="17">
        <v>6.45</v>
      </c>
      <c r="R177" s="18">
        <v>0</v>
      </c>
      <c r="S177" s="18">
        <v>0</v>
      </c>
      <c r="T177" s="16">
        <f>R177+S177</f>
        <v>0</v>
      </c>
      <c r="U177" s="17">
        <v>0</v>
      </c>
      <c r="V177" s="18">
        <v>15</v>
      </c>
      <c r="W177" s="18">
        <v>14</v>
      </c>
      <c r="X177" s="17">
        <v>1.11</v>
      </c>
      <c r="Y177" s="17">
        <v>1.04</v>
      </c>
      <c r="Z177" s="18">
        <v>19</v>
      </c>
      <c r="AA177" s="18">
        <v>66</v>
      </c>
      <c r="AB177" s="17">
        <v>1.4</v>
      </c>
      <c r="AC177" s="17">
        <v>4.88</v>
      </c>
      <c r="AD177" s="16">
        <v>70</v>
      </c>
      <c r="AE177" s="17">
        <v>5.18</v>
      </c>
      <c r="AF177" s="16">
        <v>31</v>
      </c>
      <c r="AG177" s="17">
        <v>2.29</v>
      </c>
    </row>
    <row r="178" ht="20.35" customHeight="1">
      <c r="A178" t="s" s="14">
        <v>250</v>
      </c>
      <c r="B178" t="s" s="15">
        <v>91</v>
      </c>
      <c r="C178" s="16"/>
      <c r="D178" s="16"/>
      <c r="E178" s="16">
        <v>50</v>
      </c>
      <c r="F178" s="16"/>
      <c r="G178" s="17">
        <v>351.92</v>
      </c>
      <c r="H178" s="17">
        <f>G178/E178</f>
        <v>7.0384</v>
      </c>
      <c r="I178" s="16">
        <v>1</v>
      </c>
      <c r="J178" s="17">
        <v>0.17</v>
      </c>
      <c r="K178" s="16">
        <v>5</v>
      </c>
      <c r="L178" s="17">
        <v>4.2</v>
      </c>
      <c r="M178" s="17">
        <v>0.72</v>
      </c>
      <c r="N178" s="18">
        <v>8</v>
      </c>
      <c r="O178" s="18">
        <v>14</v>
      </c>
      <c r="P178" s="17">
        <v>2.4</v>
      </c>
      <c r="Q178" s="17">
        <v>2.86</v>
      </c>
      <c r="R178" s="18">
        <v>7</v>
      </c>
      <c r="S178" s="18">
        <v>5</v>
      </c>
      <c r="T178" s="16">
        <f>R178+S178</f>
        <v>12</v>
      </c>
      <c r="U178" s="17">
        <v>58.33</v>
      </c>
      <c r="V178" s="18">
        <v>6</v>
      </c>
      <c r="W178" s="18">
        <v>5</v>
      </c>
      <c r="X178" s="17">
        <v>1.02</v>
      </c>
      <c r="Y178" s="17">
        <v>0.85</v>
      </c>
      <c r="Z178" s="18">
        <v>99</v>
      </c>
      <c r="AA178" s="18">
        <v>31</v>
      </c>
      <c r="AB178" s="17">
        <v>16.88</v>
      </c>
      <c r="AC178" s="17">
        <v>5.29</v>
      </c>
      <c r="AD178" s="16">
        <v>16</v>
      </c>
      <c r="AE178" s="17">
        <v>2.73</v>
      </c>
      <c r="AF178" s="16">
        <v>35</v>
      </c>
      <c r="AG178" s="17">
        <v>5.97</v>
      </c>
    </row>
    <row r="179" ht="20.35" customHeight="1">
      <c r="A179" t="s" s="14">
        <v>251</v>
      </c>
      <c r="B179" t="s" s="15">
        <v>149</v>
      </c>
      <c r="C179" s="16"/>
      <c r="D179" s="16"/>
      <c r="E179" s="16">
        <v>82</v>
      </c>
      <c r="F179" s="16"/>
      <c r="G179" s="17">
        <v>1311.98</v>
      </c>
      <c r="H179" s="17">
        <f>G179/E179</f>
        <v>15.99975609756098</v>
      </c>
      <c r="I179" s="16">
        <v>17</v>
      </c>
      <c r="J179" s="17">
        <v>0.78</v>
      </c>
      <c r="K179" s="16">
        <v>23</v>
      </c>
      <c r="L179" s="17">
        <v>38.05</v>
      </c>
      <c r="M179" s="17">
        <v>1.74</v>
      </c>
      <c r="N179" s="18"/>
      <c r="O179" s="18">
        <v>4</v>
      </c>
      <c r="P179" s="17">
        <v>0.23</v>
      </c>
      <c r="Q179" s="17">
        <v>14.41</v>
      </c>
      <c r="R179" s="18">
        <v>488</v>
      </c>
      <c r="S179" s="18">
        <v>468</v>
      </c>
      <c r="T179" s="16">
        <f>R179+S179</f>
        <v>956</v>
      </c>
      <c r="U179" s="17">
        <v>51.05</v>
      </c>
      <c r="V179" s="18">
        <v>55</v>
      </c>
      <c r="W179" s="18">
        <v>49</v>
      </c>
      <c r="X179" s="17">
        <v>2.52</v>
      </c>
      <c r="Y179" s="17">
        <v>2.24</v>
      </c>
      <c r="Z179" s="18">
        <v>26</v>
      </c>
      <c r="AA179" s="18">
        <v>74</v>
      </c>
      <c r="AB179" s="17">
        <v>1.19</v>
      </c>
      <c r="AC179" s="17">
        <v>3.38</v>
      </c>
      <c r="AD179" s="16">
        <v>45</v>
      </c>
      <c r="AE179" s="17">
        <v>2.06</v>
      </c>
      <c r="AF179" s="16">
        <v>118</v>
      </c>
      <c r="AG179" s="17">
        <v>5.4</v>
      </c>
    </row>
    <row r="180" ht="20.35" customHeight="1">
      <c r="A180" t="s" s="14">
        <v>252</v>
      </c>
      <c r="B180" t="s" s="15">
        <v>253</v>
      </c>
      <c r="C180" s="16"/>
      <c r="D180" s="16"/>
      <c r="E180" s="16">
        <v>79</v>
      </c>
      <c r="F180" s="16"/>
      <c r="G180" s="17">
        <v>1048.97</v>
      </c>
      <c r="H180" s="17">
        <f>G180/E180</f>
        <v>13.27810126582279</v>
      </c>
      <c r="I180" s="16">
        <v>7</v>
      </c>
      <c r="J180" s="17">
        <v>0.4</v>
      </c>
      <c r="K180" s="16">
        <v>8</v>
      </c>
      <c r="L180" s="17">
        <v>10.1</v>
      </c>
      <c r="M180" s="17">
        <v>0.58</v>
      </c>
      <c r="N180" s="18">
        <v>1</v>
      </c>
      <c r="O180" s="18">
        <v>17</v>
      </c>
      <c r="P180" s="17">
        <v>0.96</v>
      </c>
      <c r="Q180" s="17">
        <v>7.61</v>
      </c>
      <c r="R180" s="18">
        <v>230</v>
      </c>
      <c r="S180" s="18">
        <v>240</v>
      </c>
      <c r="T180" s="16">
        <f>R180+S180</f>
        <v>470</v>
      </c>
      <c r="U180" s="17">
        <v>48.94</v>
      </c>
      <c r="V180" s="18">
        <v>21</v>
      </c>
      <c r="W180" s="18">
        <v>16</v>
      </c>
      <c r="X180" s="17">
        <v>1.2</v>
      </c>
      <c r="Y180" s="17">
        <v>0.92</v>
      </c>
      <c r="Z180" s="18">
        <v>253</v>
      </c>
      <c r="AA180" s="18">
        <v>100</v>
      </c>
      <c r="AB180" s="17">
        <v>14.47</v>
      </c>
      <c r="AC180" s="17">
        <v>5.72</v>
      </c>
      <c r="AD180" s="16">
        <v>49</v>
      </c>
      <c r="AE180" s="17">
        <v>2.8</v>
      </c>
      <c r="AF180" s="16">
        <v>92</v>
      </c>
      <c r="AG180" s="17">
        <v>5.26</v>
      </c>
    </row>
    <row r="181" ht="20.35" customHeight="1">
      <c r="A181" t="s" s="14">
        <v>254</v>
      </c>
      <c r="B181" t="s" s="15">
        <v>74</v>
      </c>
      <c r="C181" s="16"/>
      <c r="D181" s="16"/>
      <c r="E181" s="16">
        <v>16</v>
      </c>
      <c r="F181" s="16">
        <v>66</v>
      </c>
      <c r="G181" s="17">
        <v>184.9</v>
      </c>
      <c r="H181" s="17">
        <f>G181/E181</f>
        <v>11.55625</v>
      </c>
      <c r="I181" s="16">
        <v>3</v>
      </c>
      <c r="J181" s="17">
        <v>0.97</v>
      </c>
      <c r="K181" s="16">
        <v>5</v>
      </c>
      <c r="L181" s="17">
        <v>8.6</v>
      </c>
      <c r="M181" s="17">
        <v>2.79</v>
      </c>
      <c r="N181" s="18"/>
      <c r="O181" s="18">
        <v>4</v>
      </c>
      <c r="P181" s="17">
        <v>1.25</v>
      </c>
      <c r="Q181" s="17">
        <v>12.5</v>
      </c>
      <c r="R181" s="18">
        <v>0</v>
      </c>
      <c r="S181" s="18">
        <v>0</v>
      </c>
      <c r="T181" s="16">
        <f>R181+S181</f>
        <v>0</v>
      </c>
      <c r="U181" s="17">
        <v>0</v>
      </c>
      <c r="V181" s="18">
        <v>9</v>
      </c>
      <c r="W181" s="18">
        <v>0</v>
      </c>
      <c r="X181" s="17">
        <v>2.92</v>
      </c>
      <c r="Y181" s="17">
        <v>0</v>
      </c>
      <c r="Z181" s="18">
        <v>17</v>
      </c>
      <c r="AA181" s="18">
        <v>26</v>
      </c>
      <c r="AB181" s="17">
        <v>5.52</v>
      </c>
      <c r="AC181" s="17">
        <v>8.44</v>
      </c>
      <c r="AD181" s="16">
        <v>9</v>
      </c>
      <c r="AE181" s="17">
        <v>2.92</v>
      </c>
      <c r="AF181" s="16">
        <v>24</v>
      </c>
      <c r="AG181" s="17">
        <v>7.79</v>
      </c>
    </row>
    <row r="182" ht="20.35" customHeight="1">
      <c r="A182" t="s" s="14">
        <v>255</v>
      </c>
      <c r="B182" t="s" s="15">
        <v>44</v>
      </c>
      <c r="C182" s="16"/>
      <c r="D182" s="16"/>
      <c r="E182" s="16">
        <v>63</v>
      </c>
      <c r="F182" s="16">
        <v>6</v>
      </c>
      <c r="G182" s="17">
        <v>884.17</v>
      </c>
      <c r="H182" s="17">
        <f>G182/E182</f>
        <v>14.03444444444444</v>
      </c>
      <c r="I182" s="16">
        <v>3</v>
      </c>
      <c r="J182" s="17">
        <v>0.2</v>
      </c>
      <c r="K182" s="16">
        <v>11</v>
      </c>
      <c r="L182" s="17">
        <v>21.35</v>
      </c>
      <c r="M182" s="17">
        <v>1.45</v>
      </c>
      <c r="N182" s="18"/>
      <c r="O182" s="18">
        <v>5</v>
      </c>
      <c r="P182" s="17">
        <v>0.36</v>
      </c>
      <c r="Q182" s="17">
        <v>5</v>
      </c>
      <c r="R182" s="18">
        <v>0</v>
      </c>
      <c r="S182" s="18">
        <v>0</v>
      </c>
      <c r="T182" s="16">
        <f>R182+S182</f>
        <v>0</v>
      </c>
      <c r="U182" s="17">
        <v>0</v>
      </c>
      <c r="V182" s="18">
        <v>33</v>
      </c>
      <c r="W182" s="18">
        <v>13</v>
      </c>
      <c r="X182" s="17">
        <v>2.24</v>
      </c>
      <c r="Y182" s="17">
        <v>0.88</v>
      </c>
      <c r="Z182" s="18">
        <v>22</v>
      </c>
      <c r="AA182" s="18">
        <v>56</v>
      </c>
      <c r="AB182" s="17">
        <v>1.49</v>
      </c>
      <c r="AC182" s="17">
        <v>3.8</v>
      </c>
      <c r="AD182" s="16">
        <v>55</v>
      </c>
      <c r="AE182" s="17">
        <v>3.73</v>
      </c>
      <c r="AF182" s="16">
        <v>60</v>
      </c>
      <c r="AG182" s="17">
        <v>4.07</v>
      </c>
    </row>
    <row r="183" ht="20.35" customHeight="1">
      <c r="A183" t="s" s="14">
        <v>256</v>
      </c>
      <c r="B183" t="s" s="15">
        <v>46</v>
      </c>
      <c r="C183" s="16"/>
      <c r="D183" s="16"/>
      <c r="E183" s="16">
        <v>78</v>
      </c>
      <c r="F183" s="16">
        <v>4</v>
      </c>
      <c r="G183" s="17">
        <v>1281.13</v>
      </c>
      <c r="H183" s="17">
        <f>G183/E183</f>
        <v>16.42474358974359</v>
      </c>
      <c r="I183" s="16">
        <v>15</v>
      </c>
      <c r="J183" s="17">
        <v>0.7</v>
      </c>
      <c r="K183" s="16">
        <v>21</v>
      </c>
      <c r="L183" s="17">
        <v>33.46</v>
      </c>
      <c r="M183" s="17">
        <v>1.57</v>
      </c>
      <c r="N183" s="18"/>
      <c r="O183" s="18">
        <v>11</v>
      </c>
      <c r="P183" s="17">
        <v>0.62</v>
      </c>
      <c r="Q183" s="17">
        <v>10</v>
      </c>
      <c r="R183" s="18">
        <v>585</v>
      </c>
      <c r="S183" s="18">
        <v>554</v>
      </c>
      <c r="T183" s="16">
        <f>R183+S183</f>
        <v>1139</v>
      </c>
      <c r="U183" s="17">
        <v>51.36</v>
      </c>
      <c r="V183" s="18">
        <v>25</v>
      </c>
      <c r="W183" s="18">
        <v>20</v>
      </c>
      <c r="X183" s="17">
        <v>1.17</v>
      </c>
      <c r="Y183" s="17">
        <v>0.9399999999999999</v>
      </c>
      <c r="Z183" s="18">
        <v>92</v>
      </c>
      <c r="AA183" s="18">
        <v>103</v>
      </c>
      <c r="AB183" s="17">
        <v>4.31</v>
      </c>
      <c r="AC183" s="17">
        <v>4.82</v>
      </c>
      <c r="AD183" s="16">
        <v>48</v>
      </c>
      <c r="AE183" s="17">
        <v>2.25</v>
      </c>
      <c r="AF183" s="16">
        <v>150</v>
      </c>
      <c r="AG183" s="17">
        <v>7.03</v>
      </c>
    </row>
    <row r="184" ht="20.35" customHeight="1">
      <c r="A184" t="s" s="14">
        <v>257</v>
      </c>
      <c r="B184" t="s" s="15">
        <v>46</v>
      </c>
      <c r="C184" s="16"/>
      <c r="D184" s="16"/>
      <c r="E184" s="16">
        <v>79</v>
      </c>
      <c r="F184" s="16">
        <v>1</v>
      </c>
      <c r="G184" s="17">
        <v>1098.22</v>
      </c>
      <c r="H184" s="17">
        <f>G184/E184</f>
        <v>13.90151898734177</v>
      </c>
      <c r="I184" s="16">
        <v>15</v>
      </c>
      <c r="J184" s="17">
        <v>0.82</v>
      </c>
      <c r="K184" s="16">
        <v>18</v>
      </c>
      <c r="L184" s="17">
        <v>32.16</v>
      </c>
      <c r="M184" s="17">
        <v>1.76</v>
      </c>
      <c r="N184" s="18"/>
      <c r="O184" s="18">
        <v>7</v>
      </c>
      <c r="P184" s="17">
        <v>0.34</v>
      </c>
      <c r="Q184" s="17">
        <v>9.74</v>
      </c>
      <c r="R184" s="18">
        <v>5</v>
      </c>
      <c r="S184" s="18">
        <v>24</v>
      </c>
      <c r="T184" s="16">
        <f>R184+S184</f>
        <v>29</v>
      </c>
      <c r="U184" s="17">
        <v>17.24</v>
      </c>
      <c r="V184" s="18">
        <v>11</v>
      </c>
      <c r="W184" s="18">
        <v>15</v>
      </c>
      <c r="X184" s="17">
        <v>0.6</v>
      </c>
      <c r="Y184" s="17">
        <v>0.82</v>
      </c>
      <c r="Z184" s="18">
        <v>109</v>
      </c>
      <c r="AA184" s="18">
        <v>101</v>
      </c>
      <c r="AB184" s="17">
        <v>5.96</v>
      </c>
      <c r="AC184" s="17">
        <v>5.52</v>
      </c>
      <c r="AD184" s="16">
        <v>23</v>
      </c>
      <c r="AE184" s="17">
        <v>1.26</v>
      </c>
      <c r="AF184" s="16">
        <v>154</v>
      </c>
      <c r="AG184" s="17">
        <v>8.41</v>
      </c>
    </row>
    <row r="185" ht="20.35" customHeight="1">
      <c r="A185" t="s" s="14">
        <v>258</v>
      </c>
      <c r="B185" t="s" s="15">
        <v>63</v>
      </c>
      <c r="C185" s="16"/>
      <c r="D185" s="16"/>
      <c r="E185" s="16">
        <v>65</v>
      </c>
      <c r="F185" s="16">
        <v>6</v>
      </c>
      <c r="G185" s="17">
        <v>1017.72</v>
      </c>
      <c r="H185" s="17">
        <f>G185/E185</f>
        <v>15.65723076923077</v>
      </c>
      <c r="I185" s="16">
        <v>3</v>
      </c>
      <c r="J185" s="17">
        <v>0.18</v>
      </c>
      <c r="K185" s="16">
        <v>9</v>
      </c>
      <c r="L185" s="17">
        <v>17.4</v>
      </c>
      <c r="M185" s="17">
        <v>1.03</v>
      </c>
      <c r="N185" s="18">
        <v>2</v>
      </c>
      <c r="O185" s="18">
        <v>12</v>
      </c>
      <c r="P185" s="17">
        <v>0.65</v>
      </c>
      <c r="Q185" s="17">
        <v>5.17</v>
      </c>
      <c r="R185" s="18">
        <v>0</v>
      </c>
      <c r="S185" s="18">
        <v>0</v>
      </c>
      <c r="T185" s="16">
        <f>R185+S185</f>
        <v>0</v>
      </c>
      <c r="U185" s="17">
        <v>0</v>
      </c>
      <c r="V185" s="18">
        <v>34</v>
      </c>
      <c r="W185" s="18">
        <v>8</v>
      </c>
      <c r="X185" s="17">
        <v>2</v>
      </c>
      <c r="Y185" s="17">
        <v>0.47</v>
      </c>
      <c r="Z185" s="18">
        <v>167</v>
      </c>
      <c r="AA185" s="18">
        <v>131</v>
      </c>
      <c r="AB185" s="17">
        <v>9.85</v>
      </c>
      <c r="AC185" s="17">
        <v>7.72</v>
      </c>
      <c r="AD185" s="16">
        <v>106</v>
      </c>
      <c r="AE185" s="17">
        <v>6.25</v>
      </c>
      <c r="AF185" s="16">
        <v>58</v>
      </c>
      <c r="AG185" s="17">
        <v>3.42</v>
      </c>
    </row>
    <row r="186" ht="20.35" customHeight="1">
      <c r="A186" t="s" s="14">
        <v>259</v>
      </c>
      <c r="B186" t="s" s="15">
        <v>74</v>
      </c>
      <c r="C186" s="16"/>
      <c r="D186" s="16"/>
      <c r="E186" s="16">
        <v>2</v>
      </c>
      <c r="F186" s="16"/>
      <c r="G186" s="17">
        <v>15.93</v>
      </c>
      <c r="H186" s="17">
        <f>G186/E186</f>
        <v>7.965</v>
      </c>
      <c r="I186" s="16">
        <v>0</v>
      </c>
      <c r="J186" s="17">
        <v>0</v>
      </c>
      <c r="K186" s="16">
        <v>0</v>
      </c>
      <c r="L186" s="17">
        <v>0.1</v>
      </c>
      <c r="M186" s="17">
        <v>0.38</v>
      </c>
      <c r="N186" s="18"/>
      <c r="O186" s="18">
        <v>0</v>
      </c>
      <c r="P186" s="17">
        <v>0</v>
      </c>
      <c r="Q186" t="s" s="19">
        <v>80</v>
      </c>
      <c r="R186" s="18">
        <v>0</v>
      </c>
      <c r="S186" s="18">
        <v>0</v>
      </c>
      <c r="T186" s="16">
        <f>R186+S186</f>
        <v>0</v>
      </c>
      <c r="U186" s="17">
        <v>0</v>
      </c>
      <c r="V186" s="18">
        <v>0</v>
      </c>
      <c r="W186" s="18">
        <v>0</v>
      </c>
      <c r="X186" s="17">
        <v>0</v>
      </c>
      <c r="Y186" s="17">
        <v>0</v>
      </c>
      <c r="Z186" s="18">
        <v>4</v>
      </c>
      <c r="AA186" s="18">
        <v>0</v>
      </c>
      <c r="AB186" s="17">
        <v>15.07</v>
      </c>
      <c r="AC186" s="17">
        <v>0</v>
      </c>
      <c r="AD186" s="16">
        <v>0</v>
      </c>
      <c r="AE186" s="17">
        <v>0</v>
      </c>
      <c r="AF186" s="16">
        <v>0</v>
      </c>
      <c r="AG186" s="17">
        <v>0</v>
      </c>
    </row>
    <row r="187" ht="20.35" customHeight="1">
      <c r="A187" t="s" s="14">
        <v>260</v>
      </c>
      <c r="B187" t="s" s="15">
        <v>74</v>
      </c>
      <c r="C187" s="16"/>
      <c r="D187" s="16"/>
      <c r="E187" s="16">
        <v>10</v>
      </c>
      <c r="F187" s="16"/>
      <c r="G187" s="17">
        <v>146.47</v>
      </c>
      <c r="H187" s="17">
        <f>G187/E187</f>
        <v>14.647</v>
      </c>
      <c r="I187" s="16">
        <v>1</v>
      </c>
      <c r="J187" s="17">
        <v>0.41</v>
      </c>
      <c r="K187" s="16">
        <v>2</v>
      </c>
      <c r="L187" s="17">
        <v>3.6</v>
      </c>
      <c r="M187" s="17">
        <v>1.47</v>
      </c>
      <c r="N187" s="18"/>
      <c r="O187" s="18">
        <v>0</v>
      </c>
      <c r="P187" s="17">
        <v>0</v>
      </c>
      <c r="Q187" s="17">
        <v>7.14</v>
      </c>
      <c r="R187" s="18">
        <v>0</v>
      </c>
      <c r="S187" s="18">
        <v>0</v>
      </c>
      <c r="T187" s="16">
        <f>R187+S187</f>
        <v>0</v>
      </c>
      <c r="U187" s="17">
        <v>0</v>
      </c>
      <c r="V187" s="18">
        <v>5</v>
      </c>
      <c r="W187" s="18">
        <v>3</v>
      </c>
      <c r="X187" s="17">
        <v>2.05</v>
      </c>
      <c r="Y187" s="17">
        <v>1.23</v>
      </c>
      <c r="Z187" s="18">
        <v>5</v>
      </c>
      <c r="AA187" s="18">
        <v>9</v>
      </c>
      <c r="AB187" s="17">
        <v>2.05</v>
      </c>
      <c r="AC187" s="17">
        <v>3.69</v>
      </c>
      <c r="AD187" s="16">
        <v>5</v>
      </c>
      <c r="AE187" s="17">
        <v>2.05</v>
      </c>
      <c r="AF187" s="16">
        <v>14</v>
      </c>
      <c r="AG187" s="17">
        <v>5.73</v>
      </c>
    </row>
    <row r="188" ht="20.35" customHeight="1">
      <c r="A188" t="s" s="14">
        <v>261</v>
      </c>
      <c r="B188" t="s" s="15">
        <v>219</v>
      </c>
      <c r="C188" s="16"/>
      <c r="D188" s="16"/>
      <c r="E188" s="16">
        <v>1</v>
      </c>
      <c r="F188" s="16"/>
      <c r="G188" s="17">
        <v>5.38</v>
      </c>
      <c r="H188" s="17">
        <f>G188/E188</f>
        <v>5.38</v>
      </c>
      <c r="I188" s="16">
        <v>0</v>
      </c>
      <c r="J188" s="17">
        <v>0</v>
      </c>
      <c r="K188" s="16">
        <v>0</v>
      </c>
      <c r="L188" s="17">
        <v>-0.35</v>
      </c>
      <c r="M188" s="17">
        <v>-3.9</v>
      </c>
      <c r="N188" s="18"/>
      <c r="O188" s="18">
        <v>2</v>
      </c>
      <c r="P188" s="17">
        <v>12.58</v>
      </c>
      <c r="Q188" t="s" s="19">
        <v>80</v>
      </c>
      <c r="R188" s="18">
        <v>0</v>
      </c>
      <c r="S188" s="18">
        <v>0</v>
      </c>
      <c r="T188" s="16">
        <f>R188+S188</f>
        <v>0</v>
      </c>
      <c r="U188" s="17">
        <v>0</v>
      </c>
      <c r="V188" s="18">
        <v>1</v>
      </c>
      <c r="W188" s="18">
        <v>0</v>
      </c>
      <c r="X188" s="17">
        <v>11.15</v>
      </c>
      <c r="Y188" s="17">
        <v>0</v>
      </c>
      <c r="Z188" s="18">
        <v>0</v>
      </c>
      <c r="AA188" s="18">
        <v>0</v>
      </c>
      <c r="AB188" s="17">
        <v>0</v>
      </c>
      <c r="AC188" s="17">
        <v>0</v>
      </c>
      <c r="AD188" s="16">
        <v>0</v>
      </c>
      <c r="AE188" s="17">
        <v>0</v>
      </c>
      <c r="AF188" s="16">
        <v>0</v>
      </c>
      <c r="AG188" s="17">
        <v>0</v>
      </c>
    </row>
    <row r="189" ht="20.35" customHeight="1">
      <c r="A189" t="s" s="14">
        <v>262</v>
      </c>
      <c r="B189" t="s" s="15">
        <v>119</v>
      </c>
      <c r="C189" s="16"/>
      <c r="D189" s="16"/>
      <c r="E189" s="16">
        <v>82</v>
      </c>
      <c r="F189" s="16"/>
      <c r="G189" s="17">
        <v>1668.65</v>
      </c>
      <c r="H189" s="17">
        <f>G189/E189</f>
        <v>20.34939024390244</v>
      </c>
      <c r="I189" s="16">
        <v>34</v>
      </c>
      <c r="J189" s="17">
        <v>1.22</v>
      </c>
      <c r="K189" s="16">
        <v>67</v>
      </c>
      <c r="L189" s="17">
        <v>98.02</v>
      </c>
      <c r="M189" s="17">
        <v>3.52</v>
      </c>
      <c r="N189" s="18"/>
      <c r="O189" s="18">
        <v>10</v>
      </c>
      <c r="P189" s="17">
        <v>0.45</v>
      </c>
      <c r="Q189" s="17">
        <v>17.71</v>
      </c>
      <c r="R189" s="18">
        <v>637</v>
      </c>
      <c r="S189" s="18">
        <v>450</v>
      </c>
      <c r="T189" s="16">
        <f>R189+S189</f>
        <v>1087</v>
      </c>
      <c r="U189" s="17">
        <v>58.6</v>
      </c>
      <c r="V189" s="18">
        <v>44</v>
      </c>
      <c r="W189" s="18">
        <v>34</v>
      </c>
      <c r="X189" s="17">
        <v>1.58</v>
      </c>
      <c r="Y189" s="17">
        <v>1.22</v>
      </c>
      <c r="Z189" s="18">
        <v>30</v>
      </c>
      <c r="AA189" s="18">
        <v>54</v>
      </c>
      <c r="AB189" s="17">
        <v>1.08</v>
      </c>
      <c r="AC189" s="17">
        <v>1.94</v>
      </c>
      <c r="AD189" s="16">
        <v>23</v>
      </c>
      <c r="AE189" s="17">
        <v>0.83</v>
      </c>
      <c r="AF189" s="16">
        <v>192</v>
      </c>
      <c r="AG189" s="17">
        <v>6.9</v>
      </c>
    </row>
    <row r="190" ht="20.35" customHeight="1">
      <c r="A190" t="s" s="14">
        <v>263</v>
      </c>
      <c r="B190" t="s" s="15">
        <v>46</v>
      </c>
      <c r="C190" s="16"/>
      <c r="D190" s="16"/>
      <c r="E190" s="16">
        <v>82</v>
      </c>
      <c r="F190" s="16"/>
      <c r="G190" s="17">
        <v>1482.5</v>
      </c>
      <c r="H190" s="17">
        <f>G190/E190</f>
        <v>18.07926829268293</v>
      </c>
      <c r="I190" s="16">
        <v>23</v>
      </c>
      <c r="J190" s="17">
        <v>0.93</v>
      </c>
      <c r="K190" s="16">
        <v>42</v>
      </c>
      <c r="L190" s="17">
        <v>59.41</v>
      </c>
      <c r="M190" s="17">
        <v>2.4</v>
      </c>
      <c r="N190" s="18"/>
      <c r="O190" s="18">
        <v>12</v>
      </c>
      <c r="P190" s="17">
        <v>0.48</v>
      </c>
      <c r="Q190" s="17">
        <v>10.85</v>
      </c>
      <c r="R190" s="18">
        <v>37</v>
      </c>
      <c r="S190" s="18">
        <v>41</v>
      </c>
      <c r="T190" s="16">
        <f>R190+S190</f>
        <v>78</v>
      </c>
      <c r="U190" s="17">
        <v>47.44</v>
      </c>
      <c r="V190" s="18">
        <v>50</v>
      </c>
      <c r="W190" s="18">
        <v>42</v>
      </c>
      <c r="X190" s="17">
        <v>2.02</v>
      </c>
      <c r="Y190" s="17">
        <v>1.7</v>
      </c>
      <c r="Z190" s="18">
        <v>7</v>
      </c>
      <c r="AA190" s="18">
        <v>94</v>
      </c>
      <c r="AB190" s="17">
        <v>0.28</v>
      </c>
      <c r="AC190" s="17">
        <v>3.8</v>
      </c>
      <c r="AD190" s="16">
        <v>28</v>
      </c>
      <c r="AE190" s="17">
        <v>1.13</v>
      </c>
      <c r="AF190" s="16">
        <v>212</v>
      </c>
      <c r="AG190" s="17">
        <v>8.58</v>
      </c>
    </row>
    <row r="191" ht="20.35" customHeight="1">
      <c r="A191" t="s" s="14">
        <v>264</v>
      </c>
      <c r="B191" t="s" s="15">
        <v>74</v>
      </c>
      <c r="C191" s="16"/>
      <c r="D191" s="16"/>
      <c r="E191" s="16">
        <v>82</v>
      </c>
      <c r="F191" s="16"/>
      <c r="G191" s="17">
        <v>1912.27</v>
      </c>
      <c r="H191" s="17">
        <f>G191/E191</f>
        <v>23.32036585365854</v>
      </c>
      <c r="I191" s="16">
        <v>5</v>
      </c>
      <c r="J191" s="17">
        <v>0.16</v>
      </c>
      <c r="K191" s="16">
        <v>14</v>
      </c>
      <c r="L191" s="17">
        <v>9.949999999999999</v>
      </c>
      <c r="M191" s="17">
        <v>0.31</v>
      </c>
      <c r="N191" s="18"/>
      <c r="O191" s="18">
        <v>7</v>
      </c>
      <c r="P191" s="17">
        <v>0.23</v>
      </c>
      <c r="Q191" s="17">
        <v>3.52</v>
      </c>
      <c r="R191" s="18">
        <v>0</v>
      </c>
      <c r="S191" s="18">
        <v>0</v>
      </c>
      <c r="T191" s="16">
        <f>R191+S191</f>
        <v>0</v>
      </c>
      <c r="U191" s="17">
        <v>0</v>
      </c>
      <c r="V191" s="18">
        <v>40</v>
      </c>
      <c r="W191" s="18">
        <v>18</v>
      </c>
      <c r="X191" s="17">
        <v>1.26</v>
      </c>
      <c r="Y191" s="17">
        <v>0.5600000000000001</v>
      </c>
      <c r="Z191" s="18">
        <v>162</v>
      </c>
      <c r="AA191" s="18">
        <v>131</v>
      </c>
      <c r="AB191" s="17">
        <v>5.08</v>
      </c>
      <c r="AC191" s="17">
        <v>4.11</v>
      </c>
      <c r="AD191" s="16">
        <v>171</v>
      </c>
      <c r="AE191" s="17">
        <v>5.37</v>
      </c>
      <c r="AF191" s="16">
        <v>142</v>
      </c>
      <c r="AG191" s="17">
        <v>4.46</v>
      </c>
    </row>
    <row r="192" ht="20.35" customHeight="1">
      <c r="A192" t="s" s="14">
        <v>265</v>
      </c>
      <c r="B192" t="s" s="15">
        <v>96</v>
      </c>
      <c r="C192" s="16"/>
      <c r="D192" s="16"/>
      <c r="E192" s="16">
        <v>80</v>
      </c>
      <c r="F192" s="16">
        <v>1</v>
      </c>
      <c r="G192" s="17">
        <v>1162.5</v>
      </c>
      <c r="H192" s="17">
        <f>G192/E192</f>
        <v>14.53125</v>
      </c>
      <c r="I192" s="16">
        <v>11</v>
      </c>
      <c r="J192" s="17">
        <v>0.57</v>
      </c>
      <c r="K192" s="16">
        <v>16</v>
      </c>
      <c r="L192" s="17">
        <v>22.9</v>
      </c>
      <c r="M192" s="17">
        <v>1.18</v>
      </c>
      <c r="N192" s="18"/>
      <c r="O192" s="18">
        <v>11</v>
      </c>
      <c r="P192" s="17">
        <v>0.63</v>
      </c>
      <c r="Q192" s="17">
        <v>10.38</v>
      </c>
      <c r="R192" s="18">
        <v>479</v>
      </c>
      <c r="S192" s="18">
        <v>439</v>
      </c>
      <c r="T192" s="16">
        <f>R192+S192</f>
        <v>918</v>
      </c>
      <c r="U192" s="17">
        <v>52.18</v>
      </c>
      <c r="V192" s="18">
        <v>31</v>
      </c>
      <c r="W192" s="18">
        <v>60</v>
      </c>
      <c r="X192" s="17">
        <v>1.6</v>
      </c>
      <c r="Y192" s="17">
        <v>3.1</v>
      </c>
      <c r="Z192" s="18">
        <v>63</v>
      </c>
      <c r="AA192" s="18">
        <v>101</v>
      </c>
      <c r="AB192" s="17">
        <v>3.25</v>
      </c>
      <c r="AC192" s="17">
        <v>5.21</v>
      </c>
      <c r="AD192" s="16">
        <v>45</v>
      </c>
      <c r="AE192" s="17">
        <v>2.32</v>
      </c>
      <c r="AF192" s="16">
        <v>106</v>
      </c>
      <c r="AG192" s="17">
        <v>5.47</v>
      </c>
    </row>
    <row r="193" ht="20.35" customHeight="1">
      <c r="A193" t="s" s="14">
        <v>266</v>
      </c>
      <c r="B193" t="s" s="15">
        <v>77</v>
      </c>
      <c r="C193" s="16"/>
      <c r="D193" s="16"/>
      <c r="E193" s="16">
        <v>23</v>
      </c>
      <c r="F193" s="16"/>
      <c r="G193" s="17">
        <v>382.17</v>
      </c>
      <c r="H193" s="17">
        <f>G193/E193</f>
        <v>16.61608695652174</v>
      </c>
      <c r="I193" s="16">
        <v>1</v>
      </c>
      <c r="J193" s="17">
        <v>0.16</v>
      </c>
      <c r="K193" s="16">
        <v>6</v>
      </c>
      <c r="L193" s="17">
        <v>15.07</v>
      </c>
      <c r="M193" s="17">
        <v>2.37</v>
      </c>
      <c r="N193" s="18"/>
      <c r="O193" s="18">
        <v>4</v>
      </c>
      <c r="P193" s="17">
        <v>0.74</v>
      </c>
      <c r="Q193" s="17">
        <v>1.96</v>
      </c>
      <c r="R193" s="18">
        <v>0</v>
      </c>
      <c r="S193" s="18">
        <v>0</v>
      </c>
      <c r="T193" s="16">
        <f>R193+S193</f>
        <v>0</v>
      </c>
      <c r="U193" s="17">
        <v>0</v>
      </c>
      <c r="V193" s="18">
        <v>21</v>
      </c>
      <c r="W193" s="18">
        <v>7</v>
      </c>
      <c r="X193" s="17">
        <v>3.3</v>
      </c>
      <c r="Y193" s="17">
        <v>1.1</v>
      </c>
      <c r="Z193" s="18">
        <v>18</v>
      </c>
      <c r="AA193" s="18">
        <v>12</v>
      </c>
      <c r="AB193" s="17">
        <v>2.83</v>
      </c>
      <c r="AC193" s="17">
        <v>1.88</v>
      </c>
      <c r="AD193" s="16">
        <v>18</v>
      </c>
      <c r="AE193" s="17">
        <v>2.83</v>
      </c>
      <c r="AF193" s="16">
        <v>51</v>
      </c>
      <c r="AG193" s="17">
        <v>8.01</v>
      </c>
    </row>
    <row r="194" ht="20.35" customHeight="1">
      <c r="A194" t="s" s="14">
        <v>267</v>
      </c>
      <c r="B194" t="s" s="15">
        <v>268</v>
      </c>
      <c r="C194" s="16"/>
      <c r="D194" s="16"/>
      <c r="E194" s="16">
        <v>48</v>
      </c>
      <c r="F194" s="16">
        <v>3</v>
      </c>
      <c r="G194" s="17">
        <v>354.4</v>
      </c>
      <c r="H194" s="17">
        <f>G194/E194</f>
        <v>7.383333333333333</v>
      </c>
      <c r="I194" s="16">
        <v>1</v>
      </c>
      <c r="J194" s="17">
        <v>0.17</v>
      </c>
      <c r="K194" s="16">
        <v>3</v>
      </c>
      <c r="L194" s="17">
        <v>-3.4</v>
      </c>
      <c r="M194" s="17">
        <v>-0.58</v>
      </c>
      <c r="N194" s="18">
        <v>13</v>
      </c>
      <c r="O194" s="18">
        <v>24</v>
      </c>
      <c r="P194" s="17">
        <v>3.74</v>
      </c>
      <c r="Q194" s="17">
        <v>2.78</v>
      </c>
      <c r="R194" s="18">
        <v>0</v>
      </c>
      <c r="S194" s="18">
        <v>0</v>
      </c>
      <c r="T194" s="16">
        <f>R194+S194</f>
        <v>0</v>
      </c>
      <c r="U194" s="17">
        <v>0</v>
      </c>
      <c r="V194" s="18">
        <v>6</v>
      </c>
      <c r="W194" s="18">
        <v>2</v>
      </c>
      <c r="X194" s="17">
        <v>1.02</v>
      </c>
      <c r="Y194" s="17">
        <v>0.34</v>
      </c>
      <c r="Z194" s="18">
        <v>130</v>
      </c>
      <c r="AA194" s="18">
        <v>37</v>
      </c>
      <c r="AB194" s="17">
        <v>22.01</v>
      </c>
      <c r="AC194" s="17">
        <v>6.26</v>
      </c>
      <c r="AD194" s="16">
        <v>19</v>
      </c>
      <c r="AE194" s="17">
        <v>3.22</v>
      </c>
      <c r="AF194" s="16">
        <v>36</v>
      </c>
      <c r="AG194" s="17">
        <v>6.09</v>
      </c>
    </row>
    <row r="195" ht="20.35" customHeight="1">
      <c r="A195" t="s" s="14">
        <v>269</v>
      </c>
      <c r="B195" t="s" s="15">
        <v>60</v>
      </c>
      <c r="C195" s="16"/>
      <c r="D195" s="16"/>
      <c r="E195" s="16">
        <v>3</v>
      </c>
      <c r="F195" s="16"/>
      <c r="G195" s="17">
        <v>34.37</v>
      </c>
      <c r="H195" s="17">
        <f>G195/E195</f>
        <v>11.45666666666667</v>
      </c>
      <c r="I195" s="16">
        <v>0</v>
      </c>
      <c r="J195" s="17">
        <v>0</v>
      </c>
      <c r="K195" s="16">
        <v>0</v>
      </c>
      <c r="L195" s="17">
        <v>0.01</v>
      </c>
      <c r="M195" s="17">
        <v>0.02</v>
      </c>
      <c r="N195" s="18"/>
      <c r="O195" s="18">
        <v>1</v>
      </c>
      <c r="P195" s="17">
        <v>1.94</v>
      </c>
      <c r="Q195" s="17">
        <v>0</v>
      </c>
      <c r="R195" s="18">
        <v>10</v>
      </c>
      <c r="S195" s="18">
        <v>14</v>
      </c>
      <c r="T195" s="16">
        <f>R195+S195</f>
        <v>24</v>
      </c>
      <c r="U195" s="17">
        <v>41.67</v>
      </c>
      <c r="V195" s="18">
        <v>0</v>
      </c>
      <c r="W195" s="18">
        <v>1</v>
      </c>
      <c r="X195" s="17">
        <v>0</v>
      </c>
      <c r="Y195" s="17">
        <v>1.75</v>
      </c>
      <c r="Z195" s="18">
        <v>3</v>
      </c>
      <c r="AA195" s="18">
        <v>2</v>
      </c>
      <c r="AB195" s="17">
        <v>5.24</v>
      </c>
      <c r="AC195" s="17">
        <v>3.49</v>
      </c>
      <c r="AD195" s="16">
        <v>2</v>
      </c>
      <c r="AE195" s="17">
        <v>3.49</v>
      </c>
      <c r="AF195" s="16">
        <v>2</v>
      </c>
      <c r="AG195" s="17">
        <v>3.49</v>
      </c>
    </row>
    <row r="196" ht="20.35" customHeight="1">
      <c r="A196" t="s" s="14">
        <v>270</v>
      </c>
      <c r="B196" t="s" s="15">
        <v>96</v>
      </c>
      <c r="C196" s="16"/>
      <c r="D196" s="16"/>
      <c r="E196" s="16">
        <v>82</v>
      </c>
      <c r="F196" s="16"/>
      <c r="G196" s="17">
        <v>1585.15</v>
      </c>
      <c r="H196" s="17">
        <f>G196/E196</f>
        <v>19.33109756097561</v>
      </c>
      <c r="I196" s="16">
        <v>10</v>
      </c>
      <c r="J196" s="17">
        <v>0.38</v>
      </c>
      <c r="K196" s="16">
        <v>30</v>
      </c>
      <c r="L196" s="17">
        <v>54.73</v>
      </c>
      <c r="M196" s="17">
        <v>2.07</v>
      </c>
      <c r="N196" s="18">
        <v>1</v>
      </c>
      <c r="O196" s="18">
        <v>25</v>
      </c>
      <c r="P196" s="17">
        <v>0.98</v>
      </c>
      <c r="Q196" s="17">
        <v>5.65</v>
      </c>
      <c r="R196" s="18">
        <v>1</v>
      </c>
      <c r="S196" s="18">
        <v>0</v>
      </c>
      <c r="T196" s="16">
        <f>R196+S196</f>
        <v>1</v>
      </c>
      <c r="U196" s="17">
        <v>100</v>
      </c>
      <c r="V196" s="18">
        <v>56</v>
      </c>
      <c r="W196" s="18">
        <v>35</v>
      </c>
      <c r="X196" s="17">
        <v>2.12</v>
      </c>
      <c r="Y196" s="17">
        <v>1.32</v>
      </c>
      <c r="Z196" s="18">
        <v>165</v>
      </c>
      <c r="AA196" s="18">
        <v>119</v>
      </c>
      <c r="AB196" s="17">
        <v>6.25</v>
      </c>
      <c r="AC196" s="17">
        <v>4.5</v>
      </c>
      <c r="AD196" s="16">
        <v>64</v>
      </c>
      <c r="AE196" s="17">
        <v>2.42</v>
      </c>
      <c r="AF196" s="16">
        <v>177</v>
      </c>
      <c r="AG196" s="17">
        <v>6.7</v>
      </c>
    </row>
    <row r="197" ht="20.35" customHeight="1">
      <c r="A197" t="s" s="14">
        <v>271</v>
      </c>
      <c r="B197" t="s" s="15">
        <v>74</v>
      </c>
      <c r="C197" s="16"/>
      <c r="D197" s="16"/>
      <c r="E197" s="16">
        <v>21</v>
      </c>
      <c r="F197" s="16"/>
      <c r="G197" s="17">
        <v>280.23</v>
      </c>
      <c r="H197" s="17">
        <f>G197/E197</f>
        <v>13.34428571428571</v>
      </c>
      <c r="I197" s="16">
        <v>2</v>
      </c>
      <c r="J197" s="17">
        <v>0.43</v>
      </c>
      <c r="K197" s="16">
        <v>4</v>
      </c>
      <c r="L197" s="17">
        <v>3.4</v>
      </c>
      <c r="M197" s="17">
        <v>0.73</v>
      </c>
      <c r="N197" s="18"/>
      <c r="O197" s="18">
        <v>4</v>
      </c>
      <c r="P197" s="17">
        <v>0.91</v>
      </c>
      <c r="Q197" s="17">
        <v>8.33</v>
      </c>
      <c r="R197" s="18">
        <v>20</v>
      </c>
      <c r="S197" s="18">
        <v>40</v>
      </c>
      <c r="T197" s="16">
        <f>R197+S197</f>
        <v>60</v>
      </c>
      <c r="U197" s="17">
        <v>33.33</v>
      </c>
      <c r="V197" s="18">
        <v>12</v>
      </c>
      <c r="W197" s="18">
        <v>7</v>
      </c>
      <c r="X197" s="17">
        <v>2.57</v>
      </c>
      <c r="Y197" s="17">
        <v>1.5</v>
      </c>
      <c r="Z197" s="18">
        <v>12</v>
      </c>
      <c r="AA197" s="18">
        <v>34</v>
      </c>
      <c r="AB197" s="17">
        <v>2.57</v>
      </c>
      <c r="AC197" s="17">
        <v>7.28</v>
      </c>
      <c r="AD197" s="16">
        <v>15</v>
      </c>
      <c r="AE197" s="17">
        <v>3.21</v>
      </c>
      <c r="AF197" s="16">
        <v>24</v>
      </c>
      <c r="AG197" s="17">
        <v>5.14</v>
      </c>
    </row>
    <row r="198" ht="20.35" customHeight="1">
      <c r="A198" t="s" s="14">
        <v>272</v>
      </c>
      <c r="B198" t="s" s="15">
        <v>40</v>
      </c>
      <c r="C198" s="16"/>
      <c r="D198" s="16"/>
      <c r="E198" s="16">
        <v>56</v>
      </c>
      <c r="F198" s="16">
        <v>26</v>
      </c>
      <c r="G198" s="17">
        <v>735.42</v>
      </c>
      <c r="H198" s="17">
        <f>G198/E198</f>
        <v>13.1325</v>
      </c>
      <c r="I198" s="16">
        <v>6</v>
      </c>
      <c r="J198" s="17">
        <v>0.49</v>
      </c>
      <c r="K198" s="16">
        <v>12</v>
      </c>
      <c r="L198" s="17">
        <v>17.68</v>
      </c>
      <c r="M198" s="17">
        <v>1.44</v>
      </c>
      <c r="N198" s="18"/>
      <c r="O198" s="18">
        <v>3</v>
      </c>
      <c r="P198" s="17">
        <v>0.3</v>
      </c>
      <c r="Q198" s="17">
        <v>8</v>
      </c>
      <c r="R198" s="18">
        <v>60</v>
      </c>
      <c r="S198" s="18">
        <v>55</v>
      </c>
      <c r="T198" s="16">
        <f>R198+S198</f>
        <v>115</v>
      </c>
      <c r="U198" s="17">
        <v>52.17</v>
      </c>
      <c r="V198" s="18">
        <v>13</v>
      </c>
      <c r="W198" s="18">
        <v>11</v>
      </c>
      <c r="X198" s="17">
        <v>1.06</v>
      </c>
      <c r="Y198" s="17">
        <v>0.9</v>
      </c>
      <c r="Z198" s="18">
        <v>38</v>
      </c>
      <c r="AA198" s="18">
        <v>63</v>
      </c>
      <c r="AB198" s="17">
        <v>3.1</v>
      </c>
      <c r="AC198" s="17">
        <v>5.14</v>
      </c>
      <c r="AD198" s="16">
        <v>23</v>
      </c>
      <c r="AE198" s="17">
        <v>1.88</v>
      </c>
      <c r="AF198" s="16">
        <v>75</v>
      </c>
      <c r="AG198" s="17">
        <v>6.12</v>
      </c>
    </row>
    <row r="199" ht="20.35" customHeight="1">
      <c r="A199" t="s" s="14">
        <v>273</v>
      </c>
      <c r="B199" t="s" s="15">
        <v>91</v>
      </c>
      <c r="C199" s="16"/>
      <c r="D199" s="16"/>
      <c r="E199" s="16">
        <v>82</v>
      </c>
      <c r="F199" s="16"/>
      <c r="G199" s="17">
        <v>1854.38</v>
      </c>
      <c r="H199" s="17">
        <f>G199/E199</f>
        <v>22.61439024390244</v>
      </c>
      <c r="I199" s="16">
        <v>6</v>
      </c>
      <c r="J199" s="17">
        <v>0.19</v>
      </c>
      <c r="K199" s="16">
        <v>27</v>
      </c>
      <c r="L199" s="17">
        <v>53.75</v>
      </c>
      <c r="M199" s="17">
        <v>1.74</v>
      </c>
      <c r="N199" s="18"/>
      <c r="O199" s="18">
        <v>4</v>
      </c>
      <c r="P199" s="17">
        <v>0.12</v>
      </c>
      <c r="Q199" s="17">
        <v>2.83</v>
      </c>
      <c r="R199" s="18">
        <v>0</v>
      </c>
      <c r="S199" s="18">
        <v>0</v>
      </c>
      <c r="T199" s="16">
        <f>R199+S199</f>
        <v>0</v>
      </c>
      <c r="U199" s="17">
        <v>0</v>
      </c>
      <c r="V199" s="18">
        <v>43</v>
      </c>
      <c r="W199" s="18">
        <v>54</v>
      </c>
      <c r="X199" s="17">
        <v>1.39</v>
      </c>
      <c r="Y199" s="17">
        <v>1.75</v>
      </c>
      <c r="Z199" s="18">
        <v>120</v>
      </c>
      <c r="AA199" s="18">
        <v>149</v>
      </c>
      <c r="AB199" s="17">
        <v>3.88</v>
      </c>
      <c r="AC199" s="17">
        <v>4.82</v>
      </c>
      <c r="AD199" s="16">
        <v>141</v>
      </c>
      <c r="AE199" s="17">
        <v>4.56</v>
      </c>
      <c r="AF199" s="16">
        <v>212</v>
      </c>
      <c r="AG199" s="17">
        <v>6.86</v>
      </c>
    </row>
    <row r="200" ht="20.35" customHeight="1">
      <c r="A200" t="s" s="14">
        <v>274</v>
      </c>
      <c r="B200" t="s" s="15">
        <v>42</v>
      </c>
      <c r="C200" s="16"/>
      <c r="D200" s="16"/>
      <c r="E200" s="16">
        <v>76</v>
      </c>
      <c r="F200" s="16">
        <v>6</v>
      </c>
      <c r="G200" s="17">
        <v>1021.4</v>
      </c>
      <c r="H200" s="17">
        <f>G200/E200</f>
        <v>13.43947368421053</v>
      </c>
      <c r="I200" s="16">
        <v>11</v>
      </c>
      <c r="J200" s="17">
        <v>0.65</v>
      </c>
      <c r="K200" s="16">
        <v>13</v>
      </c>
      <c r="L200" s="17">
        <v>25.73</v>
      </c>
      <c r="M200" s="17">
        <v>1.51</v>
      </c>
      <c r="N200" s="18">
        <v>2</v>
      </c>
      <c r="O200" s="18">
        <v>8</v>
      </c>
      <c r="P200" s="17">
        <v>0.37</v>
      </c>
      <c r="Q200" s="17">
        <v>7.8</v>
      </c>
      <c r="R200" s="18">
        <v>77</v>
      </c>
      <c r="S200" s="18">
        <v>81</v>
      </c>
      <c r="T200" s="16">
        <f>R200+S200</f>
        <v>158</v>
      </c>
      <c r="U200" s="17">
        <v>48.73</v>
      </c>
      <c r="V200" s="18">
        <v>32</v>
      </c>
      <c r="W200" s="18">
        <v>31</v>
      </c>
      <c r="X200" s="17">
        <v>1.88</v>
      </c>
      <c r="Y200" s="17">
        <v>1.82</v>
      </c>
      <c r="Z200" s="18">
        <v>84</v>
      </c>
      <c r="AA200" s="18">
        <v>99</v>
      </c>
      <c r="AB200" s="17">
        <v>4.93</v>
      </c>
      <c r="AC200" s="17">
        <v>5.82</v>
      </c>
      <c r="AD200" s="16">
        <v>69</v>
      </c>
      <c r="AE200" s="17">
        <v>4.05</v>
      </c>
      <c r="AF200" s="16">
        <v>141</v>
      </c>
      <c r="AG200" s="17">
        <v>8.279999999999999</v>
      </c>
    </row>
    <row r="201" ht="20.35" customHeight="1">
      <c r="A201" t="s" s="14">
        <v>275</v>
      </c>
      <c r="B201" t="s" s="15">
        <v>99</v>
      </c>
      <c r="C201" s="16"/>
      <c r="D201" s="16"/>
      <c r="E201" s="16">
        <v>81</v>
      </c>
      <c r="F201" s="16">
        <v>1</v>
      </c>
      <c r="G201" s="17">
        <v>1303.65</v>
      </c>
      <c r="H201" s="17">
        <f>G201/E201</f>
        <v>16.09444444444444</v>
      </c>
      <c r="I201" s="16">
        <v>9</v>
      </c>
      <c r="J201" s="17">
        <v>0.41</v>
      </c>
      <c r="K201" s="16">
        <v>16</v>
      </c>
      <c r="L201" s="17">
        <v>28.88</v>
      </c>
      <c r="M201" s="17">
        <v>1.33</v>
      </c>
      <c r="N201" s="18"/>
      <c r="O201" s="18">
        <v>19</v>
      </c>
      <c r="P201" s="17">
        <v>0.99</v>
      </c>
      <c r="Q201" s="17">
        <v>7.56</v>
      </c>
      <c r="R201" s="18">
        <v>517</v>
      </c>
      <c r="S201" s="18">
        <v>417</v>
      </c>
      <c r="T201" s="16">
        <f>R201+S201</f>
        <v>934</v>
      </c>
      <c r="U201" s="17">
        <v>55.35</v>
      </c>
      <c r="V201" s="18">
        <v>30</v>
      </c>
      <c r="W201" s="18">
        <v>25</v>
      </c>
      <c r="X201" s="17">
        <v>1.38</v>
      </c>
      <c r="Y201" s="17">
        <v>1.15</v>
      </c>
      <c r="Z201" s="18">
        <v>135</v>
      </c>
      <c r="AA201" s="18">
        <v>102</v>
      </c>
      <c r="AB201" s="17">
        <v>6.21</v>
      </c>
      <c r="AC201" s="17">
        <v>4.69</v>
      </c>
      <c r="AD201" s="16">
        <v>48</v>
      </c>
      <c r="AE201" s="17">
        <v>2.21</v>
      </c>
      <c r="AF201" s="16">
        <v>119</v>
      </c>
      <c r="AG201" s="17">
        <v>5.48</v>
      </c>
    </row>
    <row r="202" ht="20.35" customHeight="1">
      <c r="A202" t="s" s="14">
        <v>276</v>
      </c>
      <c r="B202" t="s" s="15">
        <v>42</v>
      </c>
      <c r="C202" s="16"/>
      <c r="D202" s="16"/>
      <c r="E202" s="16">
        <v>44</v>
      </c>
      <c r="F202" s="16">
        <v>3</v>
      </c>
      <c r="G202" s="17">
        <v>523.2</v>
      </c>
      <c r="H202" s="17">
        <f>G202/E202</f>
        <v>11.89090909090909</v>
      </c>
      <c r="I202" s="16">
        <v>4</v>
      </c>
      <c r="J202" s="17">
        <v>0.46</v>
      </c>
      <c r="K202" s="16">
        <v>8</v>
      </c>
      <c r="L202" s="17">
        <v>9.949999999999999</v>
      </c>
      <c r="M202" s="17">
        <v>1.14</v>
      </c>
      <c r="N202" s="18">
        <v>1</v>
      </c>
      <c r="O202" s="18">
        <v>8</v>
      </c>
      <c r="P202" s="17">
        <v>1.02</v>
      </c>
      <c r="Q202" s="17">
        <v>6.45</v>
      </c>
      <c r="R202" s="18">
        <v>3</v>
      </c>
      <c r="S202" s="18">
        <v>13</v>
      </c>
      <c r="T202" s="16">
        <f>R202+S202</f>
        <v>16</v>
      </c>
      <c r="U202" s="17">
        <v>18.75</v>
      </c>
      <c r="V202" s="18">
        <v>17</v>
      </c>
      <c r="W202" s="18">
        <v>10</v>
      </c>
      <c r="X202" s="17">
        <v>1.95</v>
      </c>
      <c r="Y202" s="17">
        <v>1.15</v>
      </c>
      <c r="Z202" s="18">
        <v>82</v>
      </c>
      <c r="AA202" s="18">
        <v>53</v>
      </c>
      <c r="AB202" s="17">
        <v>9.4</v>
      </c>
      <c r="AC202" s="17">
        <v>6.08</v>
      </c>
      <c r="AD202" s="16">
        <v>28</v>
      </c>
      <c r="AE202" s="17">
        <v>3.21</v>
      </c>
      <c r="AF202" s="16">
        <v>62</v>
      </c>
      <c r="AG202" s="17">
        <v>7.11</v>
      </c>
    </row>
    <row r="203" ht="20.35" customHeight="1">
      <c r="A203" t="s" s="14">
        <v>277</v>
      </c>
      <c r="B203" t="s" s="15">
        <v>106</v>
      </c>
      <c r="C203" s="16"/>
      <c r="D203" s="16"/>
      <c r="E203" s="16">
        <v>82</v>
      </c>
      <c r="F203" s="16"/>
      <c r="G203" s="17">
        <v>1230.42</v>
      </c>
      <c r="H203" s="17">
        <f>G203/E203</f>
        <v>15.00512195121951</v>
      </c>
      <c r="I203" s="16">
        <v>14</v>
      </c>
      <c r="J203" s="17">
        <v>0.68</v>
      </c>
      <c r="K203" s="16">
        <v>14</v>
      </c>
      <c r="L203" s="17">
        <v>29.39</v>
      </c>
      <c r="M203" s="17">
        <v>1.43</v>
      </c>
      <c r="N203" s="18"/>
      <c r="O203" s="18">
        <v>9</v>
      </c>
      <c r="P203" s="17">
        <v>0.45</v>
      </c>
      <c r="Q203" s="17">
        <v>11.76</v>
      </c>
      <c r="R203" s="18">
        <v>59</v>
      </c>
      <c r="S203" s="18">
        <v>92</v>
      </c>
      <c r="T203" s="16">
        <f>R203+S203</f>
        <v>151</v>
      </c>
      <c r="U203" s="17">
        <v>39.07</v>
      </c>
      <c r="V203" s="18">
        <v>26</v>
      </c>
      <c r="W203" s="18">
        <v>45</v>
      </c>
      <c r="X203" s="17">
        <v>1.27</v>
      </c>
      <c r="Y203" s="17">
        <v>2.19</v>
      </c>
      <c r="Z203" s="18">
        <v>23</v>
      </c>
      <c r="AA203" s="18">
        <v>85</v>
      </c>
      <c r="AB203" s="17">
        <v>1.12</v>
      </c>
      <c r="AC203" s="17">
        <v>4.14</v>
      </c>
      <c r="AD203" s="16">
        <v>28</v>
      </c>
      <c r="AE203" s="17">
        <v>1.37</v>
      </c>
      <c r="AF203" s="16">
        <v>119</v>
      </c>
      <c r="AG203" s="17">
        <v>5.8</v>
      </c>
    </row>
    <row r="204" ht="20.35" customHeight="1">
      <c r="A204" t="s" s="14">
        <v>278</v>
      </c>
      <c r="B204" t="s" s="15">
        <v>106</v>
      </c>
      <c r="C204" s="16"/>
      <c r="D204" s="16"/>
      <c r="E204" s="16">
        <v>47</v>
      </c>
      <c r="F204" s="16">
        <v>2</v>
      </c>
      <c r="G204" s="17">
        <v>711.33</v>
      </c>
      <c r="H204" s="17">
        <f>G204/E204</f>
        <v>15.13468085106383</v>
      </c>
      <c r="I204" s="16">
        <v>4</v>
      </c>
      <c r="J204" s="17">
        <v>0.34</v>
      </c>
      <c r="K204" s="16">
        <v>8</v>
      </c>
      <c r="L204" s="17">
        <v>17.52</v>
      </c>
      <c r="M204" s="17">
        <v>1.48</v>
      </c>
      <c r="N204" s="18">
        <v>1</v>
      </c>
      <c r="O204" s="18">
        <v>12</v>
      </c>
      <c r="P204" s="17">
        <v>0.89</v>
      </c>
      <c r="Q204" s="17">
        <v>7.27</v>
      </c>
      <c r="R204" s="18">
        <v>0</v>
      </c>
      <c r="S204" s="18">
        <v>0</v>
      </c>
      <c r="T204" s="16">
        <f>R204+S204</f>
        <v>0</v>
      </c>
      <c r="U204" s="17">
        <v>0</v>
      </c>
      <c r="V204" s="18">
        <v>21</v>
      </c>
      <c r="W204" s="18">
        <v>10</v>
      </c>
      <c r="X204" s="17">
        <v>1.77</v>
      </c>
      <c r="Y204" s="17">
        <v>0.84</v>
      </c>
      <c r="Z204" s="18">
        <v>42</v>
      </c>
      <c r="AA204" s="18">
        <v>101</v>
      </c>
      <c r="AB204" s="17">
        <v>3.54</v>
      </c>
      <c r="AC204" s="17">
        <v>8.52</v>
      </c>
      <c r="AD204" s="16">
        <v>53</v>
      </c>
      <c r="AE204" s="17">
        <v>4.47</v>
      </c>
      <c r="AF204" s="16">
        <v>55</v>
      </c>
      <c r="AG204" s="17">
        <v>4.64</v>
      </c>
    </row>
    <row r="205" ht="20.35" customHeight="1">
      <c r="A205" t="s" s="14">
        <v>279</v>
      </c>
      <c r="B205" t="s" s="15">
        <v>56</v>
      </c>
      <c r="C205" s="16"/>
      <c r="D205" s="16"/>
      <c r="E205" s="16">
        <v>82</v>
      </c>
      <c r="F205" s="16"/>
      <c r="G205" s="17">
        <v>1765.9</v>
      </c>
      <c r="H205" s="17">
        <f>G205/E205</f>
        <v>21.53536585365854</v>
      </c>
      <c r="I205" s="16">
        <v>41</v>
      </c>
      <c r="J205" s="17">
        <v>1.39</v>
      </c>
      <c r="K205" s="16">
        <v>66</v>
      </c>
      <c r="L205" s="17">
        <v>108.31</v>
      </c>
      <c r="M205" s="17">
        <v>3.68</v>
      </c>
      <c r="N205" s="18"/>
      <c r="O205" s="18">
        <v>8</v>
      </c>
      <c r="P205" s="17">
        <v>0.27</v>
      </c>
      <c r="Q205" s="17">
        <v>14.91</v>
      </c>
      <c r="R205" s="18">
        <v>376</v>
      </c>
      <c r="S205" s="18">
        <v>533</v>
      </c>
      <c r="T205" s="16">
        <f>R205+S205</f>
        <v>909</v>
      </c>
      <c r="U205" s="17">
        <v>41.36</v>
      </c>
      <c r="V205" s="18">
        <v>67</v>
      </c>
      <c r="W205" s="18">
        <v>111</v>
      </c>
      <c r="X205" s="17">
        <v>2.28</v>
      </c>
      <c r="Y205" s="17">
        <v>3.77</v>
      </c>
      <c r="Z205" s="18">
        <v>28</v>
      </c>
      <c r="AA205" s="18">
        <v>118</v>
      </c>
      <c r="AB205" s="17">
        <v>0.95</v>
      </c>
      <c r="AC205" s="17">
        <v>4.01</v>
      </c>
      <c r="AD205" s="16">
        <v>46</v>
      </c>
      <c r="AE205" s="17">
        <v>1.56</v>
      </c>
      <c r="AF205" s="16">
        <v>275</v>
      </c>
      <c r="AG205" s="17">
        <v>9.34</v>
      </c>
    </row>
    <row r="206" ht="20.35" customHeight="1">
      <c r="A206" t="s" s="14">
        <v>280</v>
      </c>
      <c r="B206" t="s" s="15">
        <v>77</v>
      </c>
      <c r="C206" s="16"/>
      <c r="D206" s="16"/>
      <c r="E206" s="16">
        <v>76</v>
      </c>
      <c r="F206" s="16"/>
      <c r="G206" s="17">
        <v>1244.3</v>
      </c>
      <c r="H206" s="17">
        <f>G206/E206</f>
        <v>16.37236842105263</v>
      </c>
      <c r="I206" s="16">
        <v>2</v>
      </c>
      <c r="J206" s="17">
        <v>0.1</v>
      </c>
      <c r="K206" s="16">
        <v>11</v>
      </c>
      <c r="L206" s="17">
        <v>28.43</v>
      </c>
      <c r="M206" s="17">
        <v>1.37</v>
      </c>
      <c r="N206" s="18">
        <v>2</v>
      </c>
      <c r="O206" s="18">
        <v>14</v>
      </c>
      <c r="P206" s="17">
        <v>0.58</v>
      </c>
      <c r="Q206" s="17">
        <v>1.83</v>
      </c>
      <c r="R206" s="18">
        <v>0</v>
      </c>
      <c r="S206" s="18">
        <v>0</v>
      </c>
      <c r="T206" s="16">
        <f>R206+S206</f>
        <v>0</v>
      </c>
      <c r="U206" s="17">
        <v>0</v>
      </c>
      <c r="V206" s="18">
        <v>33</v>
      </c>
      <c r="W206" s="18">
        <v>15</v>
      </c>
      <c r="X206" s="17">
        <v>1.59</v>
      </c>
      <c r="Y206" s="17">
        <v>0.72</v>
      </c>
      <c r="Z206" s="18">
        <v>138</v>
      </c>
      <c r="AA206" s="18">
        <v>163</v>
      </c>
      <c r="AB206" s="17">
        <v>6.65</v>
      </c>
      <c r="AC206" s="17">
        <v>7.86</v>
      </c>
      <c r="AD206" s="16">
        <v>101</v>
      </c>
      <c r="AE206" s="17">
        <v>4.87</v>
      </c>
      <c r="AF206" s="16">
        <v>109</v>
      </c>
      <c r="AG206" s="17">
        <v>5.26</v>
      </c>
    </row>
    <row r="207" ht="20.35" customHeight="1">
      <c r="A207" t="s" s="14">
        <v>281</v>
      </c>
      <c r="B207" t="s" s="15">
        <v>205</v>
      </c>
      <c r="C207" s="16"/>
      <c r="D207" s="16"/>
      <c r="E207" s="16">
        <v>79</v>
      </c>
      <c r="F207" s="16">
        <v>3</v>
      </c>
      <c r="G207" s="17">
        <v>1101.83</v>
      </c>
      <c r="H207" s="17">
        <f>G207/E207</f>
        <v>13.94721518987342</v>
      </c>
      <c r="I207" s="16">
        <v>18</v>
      </c>
      <c r="J207" s="17">
        <v>0.98</v>
      </c>
      <c r="K207" s="16">
        <v>11</v>
      </c>
      <c r="L207" s="17">
        <v>38.27</v>
      </c>
      <c r="M207" s="17">
        <v>2.08</v>
      </c>
      <c r="N207" s="18"/>
      <c r="O207" s="18">
        <v>6</v>
      </c>
      <c r="P207" s="17">
        <v>0.37</v>
      </c>
      <c r="Q207" s="17">
        <v>12.68</v>
      </c>
      <c r="R207" s="18">
        <v>4</v>
      </c>
      <c r="S207" s="18">
        <v>7</v>
      </c>
      <c r="T207" s="16">
        <f>R207+S207</f>
        <v>11</v>
      </c>
      <c r="U207" s="17">
        <v>36.36</v>
      </c>
      <c r="V207" s="18">
        <v>37</v>
      </c>
      <c r="W207" s="18">
        <v>36</v>
      </c>
      <c r="X207" s="17">
        <v>2.01</v>
      </c>
      <c r="Y207" s="17">
        <v>1.96</v>
      </c>
      <c r="Z207" s="18">
        <v>29</v>
      </c>
      <c r="AA207" s="18">
        <v>82</v>
      </c>
      <c r="AB207" s="17">
        <v>1.58</v>
      </c>
      <c r="AC207" s="17">
        <v>4.47</v>
      </c>
      <c r="AD207" s="16">
        <v>31</v>
      </c>
      <c r="AE207" s="17">
        <v>1.69</v>
      </c>
      <c r="AF207" s="16">
        <v>142</v>
      </c>
      <c r="AG207" s="17">
        <v>7.73</v>
      </c>
    </row>
    <row r="208" ht="20.35" customHeight="1">
      <c r="A208" t="s" s="14">
        <v>282</v>
      </c>
      <c r="B208" t="s" s="15">
        <v>114</v>
      </c>
      <c r="C208" s="16"/>
      <c r="D208" s="16"/>
      <c r="E208" s="16">
        <v>71</v>
      </c>
      <c r="F208" s="16">
        <v>11</v>
      </c>
      <c r="G208" s="17">
        <v>1262.17</v>
      </c>
      <c r="H208" s="17">
        <f>G208/E208</f>
        <v>17.77704225352113</v>
      </c>
      <c r="I208" s="16">
        <v>16</v>
      </c>
      <c r="J208" s="17">
        <v>0.76</v>
      </c>
      <c r="K208" s="16">
        <v>32</v>
      </c>
      <c r="L208" s="17">
        <v>41.63</v>
      </c>
      <c r="M208" s="17">
        <v>1.98</v>
      </c>
      <c r="N208" s="18">
        <v>5</v>
      </c>
      <c r="O208" s="18">
        <v>23</v>
      </c>
      <c r="P208" s="17">
        <v>0.87</v>
      </c>
      <c r="Q208" s="17">
        <v>9.52</v>
      </c>
      <c r="R208" s="18">
        <v>2</v>
      </c>
      <c r="S208" s="18">
        <v>14</v>
      </c>
      <c r="T208" s="16">
        <f>R208+S208</f>
        <v>16</v>
      </c>
      <c r="U208" s="17">
        <v>12.5</v>
      </c>
      <c r="V208" s="18">
        <v>42</v>
      </c>
      <c r="W208" s="18">
        <v>18</v>
      </c>
      <c r="X208" s="17">
        <v>2</v>
      </c>
      <c r="Y208" s="17">
        <v>0.86</v>
      </c>
      <c r="Z208" s="18">
        <v>59</v>
      </c>
      <c r="AA208" s="18">
        <v>78</v>
      </c>
      <c r="AB208" s="17">
        <v>2.8</v>
      </c>
      <c r="AC208" s="17">
        <v>3.71</v>
      </c>
      <c r="AD208" s="16">
        <v>36</v>
      </c>
      <c r="AE208" s="17">
        <v>1.71</v>
      </c>
      <c r="AF208" s="16">
        <v>168</v>
      </c>
      <c r="AG208" s="17">
        <v>7.99</v>
      </c>
    </row>
    <row r="209" ht="20.35" customHeight="1">
      <c r="A209" t="s" s="14">
        <v>283</v>
      </c>
      <c r="B209" t="s" s="15">
        <v>50</v>
      </c>
      <c r="C209" s="16"/>
      <c r="D209" s="16"/>
      <c r="E209" s="16">
        <v>36</v>
      </c>
      <c r="F209" s="16"/>
      <c r="G209" s="17">
        <v>359.8</v>
      </c>
      <c r="H209" s="17">
        <f>G209/E209</f>
        <v>9.994444444444445</v>
      </c>
      <c r="I209" s="16">
        <v>8</v>
      </c>
      <c r="J209" s="17">
        <v>1.33</v>
      </c>
      <c r="K209" s="16">
        <v>4</v>
      </c>
      <c r="L209" s="17">
        <v>13.64</v>
      </c>
      <c r="M209" s="17">
        <v>2.27</v>
      </c>
      <c r="N209" s="18"/>
      <c r="O209" s="18">
        <v>12</v>
      </c>
      <c r="P209" s="17">
        <v>1.94</v>
      </c>
      <c r="Q209" s="17">
        <v>17.78</v>
      </c>
      <c r="R209" s="18">
        <v>4</v>
      </c>
      <c r="S209" s="18">
        <v>12</v>
      </c>
      <c r="T209" s="16">
        <f>R209+S209</f>
        <v>16</v>
      </c>
      <c r="U209" s="17">
        <v>25</v>
      </c>
      <c r="V209" s="18">
        <v>5</v>
      </c>
      <c r="W209" s="18">
        <v>5</v>
      </c>
      <c r="X209" s="17">
        <v>0.83</v>
      </c>
      <c r="Y209" s="17">
        <v>0.83</v>
      </c>
      <c r="Z209" s="18">
        <v>32</v>
      </c>
      <c r="AA209" s="18">
        <v>39</v>
      </c>
      <c r="AB209" s="17">
        <v>5.34</v>
      </c>
      <c r="AC209" s="17">
        <v>6.5</v>
      </c>
      <c r="AD209" s="16">
        <v>14</v>
      </c>
      <c r="AE209" s="17">
        <v>2.33</v>
      </c>
      <c r="AF209" s="16">
        <v>45</v>
      </c>
      <c r="AG209" s="17">
        <v>7.5</v>
      </c>
    </row>
    <row r="210" ht="20.35" customHeight="1">
      <c r="A210" t="s" s="14">
        <v>284</v>
      </c>
      <c r="B210" t="s" s="15">
        <v>99</v>
      </c>
      <c r="C210" s="16"/>
      <c r="D210" s="16"/>
      <c r="E210" s="16">
        <v>79</v>
      </c>
      <c r="F210" s="16">
        <v>1</v>
      </c>
      <c r="G210" s="17">
        <v>1215.15</v>
      </c>
      <c r="H210" s="17">
        <f>G210/E210</f>
        <v>15.38164556962025</v>
      </c>
      <c r="I210" s="16">
        <v>25</v>
      </c>
      <c r="J210" s="17">
        <v>1.23</v>
      </c>
      <c r="K210" s="16">
        <v>25</v>
      </c>
      <c r="L210" s="17">
        <v>70.89</v>
      </c>
      <c r="M210" s="17">
        <v>3.5</v>
      </c>
      <c r="N210" s="18"/>
      <c r="O210" s="18">
        <v>12</v>
      </c>
      <c r="P210" s="17">
        <v>0.67</v>
      </c>
      <c r="Q210" s="17">
        <v>10.92</v>
      </c>
      <c r="R210" s="18">
        <v>40</v>
      </c>
      <c r="S210" s="18">
        <v>54</v>
      </c>
      <c r="T210" s="16">
        <f>R210+S210</f>
        <v>94</v>
      </c>
      <c r="U210" s="17">
        <v>42.55</v>
      </c>
      <c r="V210" s="18">
        <v>28</v>
      </c>
      <c r="W210" s="18">
        <v>61</v>
      </c>
      <c r="X210" s="17">
        <v>1.38</v>
      </c>
      <c r="Y210" s="17">
        <v>3.01</v>
      </c>
      <c r="Z210" s="18">
        <v>60</v>
      </c>
      <c r="AA210" s="18">
        <v>101</v>
      </c>
      <c r="AB210" s="17">
        <v>2.96</v>
      </c>
      <c r="AC210" s="17">
        <v>4.99</v>
      </c>
      <c r="AD210" s="16">
        <v>35</v>
      </c>
      <c r="AE210" s="17">
        <v>1.73</v>
      </c>
      <c r="AF210" s="16">
        <v>229</v>
      </c>
      <c r="AG210" s="17">
        <v>11.31</v>
      </c>
    </row>
    <row r="211" ht="20.35" customHeight="1">
      <c r="A211" t="s" s="14">
        <v>285</v>
      </c>
      <c r="B211" t="s" s="15">
        <v>121</v>
      </c>
      <c r="C211" s="16"/>
      <c r="D211" s="16"/>
      <c r="E211" s="16">
        <v>65</v>
      </c>
      <c r="F211" s="16"/>
      <c r="G211" s="17">
        <v>640.72</v>
      </c>
      <c r="H211" s="17">
        <f>G211/E211</f>
        <v>9.857230769230769</v>
      </c>
      <c r="I211" s="16">
        <v>2</v>
      </c>
      <c r="J211" s="17">
        <v>0.19</v>
      </c>
      <c r="K211" s="16">
        <v>10</v>
      </c>
      <c r="L211" s="17">
        <v>14.8</v>
      </c>
      <c r="M211" s="17">
        <v>1.39</v>
      </c>
      <c r="N211" s="18">
        <v>1</v>
      </c>
      <c r="O211" s="18">
        <v>9</v>
      </c>
      <c r="P211" s="17">
        <v>0.7</v>
      </c>
      <c r="Q211" s="17">
        <v>3.12</v>
      </c>
      <c r="R211" s="18">
        <v>48</v>
      </c>
      <c r="S211" s="18">
        <v>73</v>
      </c>
      <c r="T211" s="16">
        <f>R211+S211</f>
        <v>121</v>
      </c>
      <c r="U211" s="17">
        <v>39.67</v>
      </c>
      <c r="V211" s="18">
        <v>18</v>
      </c>
      <c r="W211" s="18">
        <v>9</v>
      </c>
      <c r="X211" s="17">
        <v>1.69</v>
      </c>
      <c r="Y211" s="17">
        <v>0.84</v>
      </c>
      <c r="Z211" s="18">
        <v>130</v>
      </c>
      <c r="AA211" s="18">
        <v>71</v>
      </c>
      <c r="AB211" s="17">
        <v>12.17</v>
      </c>
      <c r="AC211" s="17">
        <v>6.65</v>
      </c>
      <c r="AD211" s="16">
        <v>26</v>
      </c>
      <c r="AE211" s="17">
        <v>2.43</v>
      </c>
      <c r="AF211" s="16">
        <v>64</v>
      </c>
      <c r="AG211" s="17">
        <v>5.99</v>
      </c>
    </row>
    <row r="212" ht="20.35" customHeight="1">
      <c r="A212" t="s" s="14">
        <v>286</v>
      </c>
      <c r="B212" t="s" s="15">
        <v>93</v>
      </c>
      <c r="C212" s="16"/>
      <c r="D212" s="16"/>
      <c r="E212" s="16">
        <v>7</v>
      </c>
      <c r="F212" s="16"/>
      <c r="G212" s="17">
        <v>56.72</v>
      </c>
      <c r="H212" s="17">
        <f>G212/E212</f>
        <v>8.102857142857143</v>
      </c>
      <c r="I212" s="16">
        <v>0</v>
      </c>
      <c r="J212" s="17">
        <v>0</v>
      </c>
      <c r="K212" s="16">
        <v>2</v>
      </c>
      <c r="L212" s="17">
        <v>3.02</v>
      </c>
      <c r="M212" s="17">
        <v>3.19</v>
      </c>
      <c r="N212" s="18">
        <v>1</v>
      </c>
      <c r="O212" s="18">
        <v>4</v>
      </c>
      <c r="P212" s="17">
        <v>4.58</v>
      </c>
      <c r="Q212" s="17">
        <v>0</v>
      </c>
      <c r="R212" s="18">
        <v>0</v>
      </c>
      <c r="S212" s="18">
        <v>1</v>
      </c>
      <c r="T212" s="16">
        <f>R212+S212</f>
        <v>1</v>
      </c>
      <c r="U212" s="17">
        <v>0</v>
      </c>
      <c r="V212" s="18">
        <v>2</v>
      </c>
      <c r="W212" s="18">
        <v>3</v>
      </c>
      <c r="X212" s="17">
        <v>2.12</v>
      </c>
      <c r="Y212" s="17">
        <v>3.17</v>
      </c>
      <c r="Z212" s="18">
        <v>8</v>
      </c>
      <c r="AA212" s="18">
        <v>4</v>
      </c>
      <c r="AB212" s="17">
        <v>8.460000000000001</v>
      </c>
      <c r="AC212" s="17">
        <v>4.23</v>
      </c>
      <c r="AD212" s="16">
        <v>1</v>
      </c>
      <c r="AE212" s="17">
        <v>1.06</v>
      </c>
      <c r="AF212" s="16">
        <v>11</v>
      </c>
      <c r="AG212" s="17">
        <v>11.64</v>
      </c>
    </row>
    <row r="213" ht="20.35" customHeight="1">
      <c r="A213" t="s" s="14">
        <v>287</v>
      </c>
      <c r="B213" t="s" s="15">
        <v>42</v>
      </c>
      <c r="C213" s="16"/>
      <c r="D213" s="16"/>
      <c r="E213" s="16">
        <v>1</v>
      </c>
      <c r="F213" s="16"/>
      <c r="G213" s="17">
        <v>3.42</v>
      </c>
      <c r="H213" s="17">
        <f>G213/E213</f>
        <v>3.42</v>
      </c>
      <c r="I213" s="16">
        <v>0</v>
      </c>
      <c r="J213" s="17">
        <v>0</v>
      </c>
      <c r="K213" s="16">
        <v>0</v>
      </c>
      <c r="L213" s="17">
        <v>-0.03</v>
      </c>
      <c r="M213" s="17">
        <v>-0.53</v>
      </c>
      <c r="N213" s="18"/>
      <c r="O213" s="18">
        <v>0</v>
      </c>
      <c r="P213" s="17">
        <v>0</v>
      </c>
      <c r="Q213" t="s" s="19">
        <v>80</v>
      </c>
      <c r="R213" s="18">
        <v>0</v>
      </c>
      <c r="S213" s="18">
        <v>3</v>
      </c>
      <c r="T213" s="16">
        <f>R213+S213</f>
        <v>3</v>
      </c>
      <c r="U213" s="17">
        <v>0</v>
      </c>
      <c r="V213" s="18">
        <v>0</v>
      </c>
      <c r="W213" s="18">
        <v>0</v>
      </c>
      <c r="X213" s="17">
        <v>0</v>
      </c>
      <c r="Y213" s="17">
        <v>0</v>
      </c>
      <c r="Z213" s="18">
        <v>1</v>
      </c>
      <c r="AA213" s="18">
        <v>0</v>
      </c>
      <c r="AB213" s="17">
        <v>17.54</v>
      </c>
      <c r="AC213" s="17">
        <v>0</v>
      </c>
      <c r="AD213" s="16">
        <v>0</v>
      </c>
      <c r="AE213" s="17">
        <v>0</v>
      </c>
      <c r="AF213" s="16">
        <v>0</v>
      </c>
      <c r="AG213" s="17">
        <v>0</v>
      </c>
    </row>
    <row r="214" ht="20.35" customHeight="1">
      <c r="A214" t="s" s="14">
        <v>288</v>
      </c>
      <c r="B214" t="s" s="15">
        <v>46</v>
      </c>
      <c r="C214" s="16"/>
      <c r="D214" s="16"/>
      <c r="E214" s="16">
        <v>9</v>
      </c>
      <c r="F214" s="16"/>
      <c r="G214" s="17">
        <v>98.87</v>
      </c>
      <c r="H214" s="17">
        <f>G214/E214</f>
        <v>10.98555555555556</v>
      </c>
      <c r="I214" s="16">
        <v>0</v>
      </c>
      <c r="J214" s="17">
        <v>0</v>
      </c>
      <c r="K214" s="16">
        <v>0</v>
      </c>
      <c r="L214" s="17">
        <v>0.08</v>
      </c>
      <c r="M214" s="17">
        <v>0.05</v>
      </c>
      <c r="N214" s="18"/>
      <c r="O214" s="18">
        <v>0</v>
      </c>
      <c r="P214" s="17">
        <v>0</v>
      </c>
      <c r="Q214" s="17">
        <v>0</v>
      </c>
      <c r="R214" s="18">
        <v>0</v>
      </c>
      <c r="S214" s="18">
        <v>0</v>
      </c>
      <c r="T214" s="16">
        <f>R214+S214</f>
        <v>0</v>
      </c>
      <c r="U214" s="17">
        <v>0</v>
      </c>
      <c r="V214" s="18">
        <v>1</v>
      </c>
      <c r="W214" s="18">
        <v>0</v>
      </c>
      <c r="X214" s="17">
        <v>0.61</v>
      </c>
      <c r="Y214" s="17">
        <v>0</v>
      </c>
      <c r="Z214" s="18">
        <v>5</v>
      </c>
      <c r="AA214" s="18">
        <v>11</v>
      </c>
      <c r="AB214" s="17">
        <v>3.03</v>
      </c>
      <c r="AC214" s="17">
        <v>6.68</v>
      </c>
      <c r="AD214" s="16">
        <v>6</v>
      </c>
      <c r="AE214" s="17">
        <v>3.64</v>
      </c>
      <c r="AF214" s="16">
        <v>7</v>
      </c>
      <c r="AG214" s="17">
        <v>4.25</v>
      </c>
    </row>
    <row r="215" ht="20.35" customHeight="1">
      <c r="A215" t="s" s="14">
        <v>289</v>
      </c>
      <c r="B215" t="s" s="15">
        <v>119</v>
      </c>
      <c r="C215" s="16"/>
      <c r="D215" s="16"/>
      <c r="E215" s="16">
        <v>46</v>
      </c>
      <c r="F215" s="16"/>
      <c r="G215" s="17">
        <v>486.33</v>
      </c>
      <c r="H215" s="17">
        <f>G215/E215</f>
        <v>10.57239130434783</v>
      </c>
      <c r="I215" s="16">
        <v>4</v>
      </c>
      <c r="J215" s="17">
        <v>0.49</v>
      </c>
      <c r="K215" s="16">
        <v>4</v>
      </c>
      <c r="L215" s="17">
        <v>4</v>
      </c>
      <c r="M215" s="17">
        <v>0.49</v>
      </c>
      <c r="N215" s="18">
        <v>1</v>
      </c>
      <c r="O215" s="18">
        <v>10</v>
      </c>
      <c r="P215" s="17">
        <v>0.91</v>
      </c>
      <c r="Q215" s="17">
        <v>9.09</v>
      </c>
      <c r="R215" s="18">
        <v>1</v>
      </c>
      <c r="S215" s="18">
        <v>1</v>
      </c>
      <c r="T215" s="16">
        <f>R215+S215</f>
        <v>2</v>
      </c>
      <c r="U215" s="17">
        <v>50</v>
      </c>
      <c r="V215" s="18">
        <v>8</v>
      </c>
      <c r="W215" s="18">
        <v>13</v>
      </c>
      <c r="X215" s="17">
        <v>0.99</v>
      </c>
      <c r="Y215" s="17">
        <v>1.6</v>
      </c>
      <c r="Z215" s="18">
        <v>77</v>
      </c>
      <c r="AA215" s="18">
        <v>54</v>
      </c>
      <c r="AB215" s="17">
        <v>9.5</v>
      </c>
      <c r="AC215" s="17">
        <v>6.66</v>
      </c>
      <c r="AD215" s="16">
        <v>14</v>
      </c>
      <c r="AE215" s="17">
        <v>1.73</v>
      </c>
      <c r="AF215" s="16">
        <v>44</v>
      </c>
      <c r="AG215" s="17">
        <v>5.43</v>
      </c>
    </row>
    <row r="216" ht="20.35" customHeight="1">
      <c r="A216" t="s" s="14">
        <v>290</v>
      </c>
      <c r="B216" t="s" s="15">
        <v>125</v>
      </c>
      <c r="C216" s="16"/>
      <c r="D216" s="16"/>
      <c r="E216" s="16">
        <v>4</v>
      </c>
      <c r="F216" s="16"/>
      <c r="G216" s="17">
        <v>55.95</v>
      </c>
      <c r="H216" s="17">
        <f>G216/E216</f>
        <v>13.9875</v>
      </c>
      <c r="I216" s="16">
        <v>0</v>
      </c>
      <c r="J216" s="17">
        <v>0</v>
      </c>
      <c r="K216" s="16">
        <v>0</v>
      </c>
      <c r="L216" s="17">
        <v>-0.12</v>
      </c>
      <c r="M216" s="17">
        <v>-0.13</v>
      </c>
      <c r="N216" s="18">
        <v>1</v>
      </c>
      <c r="O216" s="18">
        <v>5</v>
      </c>
      <c r="P216" s="17">
        <v>5.71</v>
      </c>
      <c r="Q216" s="17">
        <v>0</v>
      </c>
      <c r="R216" s="18">
        <v>0</v>
      </c>
      <c r="S216" s="18">
        <v>0</v>
      </c>
      <c r="T216" s="16">
        <f>R216+S216</f>
        <v>0</v>
      </c>
      <c r="U216" s="17">
        <v>0</v>
      </c>
      <c r="V216" s="18">
        <v>4</v>
      </c>
      <c r="W216" s="18">
        <v>0</v>
      </c>
      <c r="X216" s="17">
        <v>4.29</v>
      </c>
      <c r="Y216" s="17">
        <v>0</v>
      </c>
      <c r="Z216" s="18">
        <v>7</v>
      </c>
      <c r="AA216" s="18">
        <v>4</v>
      </c>
      <c r="AB216" s="17">
        <v>7.51</v>
      </c>
      <c r="AC216" s="17">
        <v>4.29</v>
      </c>
      <c r="AD216" s="16">
        <v>3</v>
      </c>
      <c r="AE216" s="17">
        <v>3.22</v>
      </c>
      <c r="AF216" s="16">
        <v>5</v>
      </c>
      <c r="AG216" s="17">
        <v>5.36</v>
      </c>
    </row>
    <row r="217" ht="20.35" customHeight="1">
      <c r="A217" t="s" s="14">
        <v>291</v>
      </c>
      <c r="B217" t="s" s="15">
        <v>125</v>
      </c>
      <c r="C217" s="16"/>
      <c r="D217" s="16"/>
      <c r="E217" s="16">
        <v>76</v>
      </c>
      <c r="F217" s="16"/>
      <c r="G217" s="17">
        <v>1495.15</v>
      </c>
      <c r="H217" s="17">
        <f>G217/E217</f>
        <v>19.67302631578947</v>
      </c>
      <c r="I217" s="16">
        <v>9</v>
      </c>
      <c r="J217" s="17">
        <v>0.36</v>
      </c>
      <c r="K217" s="16">
        <v>13</v>
      </c>
      <c r="L217" s="17">
        <v>24.98</v>
      </c>
      <c r="M217" s="17">
        <v>1</v>
      </c>
      <c r="N217" s="18">
        <v>2</v>
      </c>
      <c r="O217" s="18">
        <v>18</v>
      </c>
      <c r="P217" s="17">
        <v>0.65</v>
      </c>
      <c r="Q217" s="17">
        <v>7.44</v>
      </c>
      <c r="R217" s="18">
        <v>0</v>
      </c>
      <c r="S217" s="18">
        <v>0</v>
      </c>
      <c r="T217" s="16">
        <f>R217+S217</f>
        <v>0</v>
      </c>
      <c r="U217" s="17">
        <v>0</v>
      </c>
      <c r="V217" s="18">
        <v>49</v>
      </c>
      <c r="W217" s="18">
        <v>26</v>
      </c>
      <c r="X217" s="17">
        <v>1.97</v>
      </c>
      <c r="Y217" s="17">
        <v>1.04</v>
      </c>
      <c r="Z217" s="18">
        <v>107</v>
      </c>
      <c r="AA217" s="18">
        <v>64</v>
      </c>
      <c r="AB217" s="17">
        <v>4.29</v>
      </c>
      <c r="AC217" s="17">
        <v>2.57</v>
      </c>
      <c r="AD217" s="16">
        <v>62</v>
      </c>
      <c r="AE217" s="17">
        <v>2.49</v>
      </c>
      <c r="AF217" s="16">
        <v>121</v>
      </c>
      <c r="AG217" s="17">
        <v>4.86</v>
      </c>
    </row>
    <row r="218" ht="20.35" customHeight="1">
      <c r="A218" t="s" s="14">
        <v>292</v>
      </c>
      <c r="B218" t="s" s="15">
        <v>50</v>
      </c>
      <c r="C218" s="16"/>
      <c r="D218" s="16"/>
      <c r="E218" s="16">
        <v>77</v>
      </c>
      <c r="F218" s="16">
        <v>5</v>
      </c>
      <c r="G218" s="17">
        <v>1338.67</v>
      </c>
      <c r="H218" s="17">
        <f>G218/E218</f>
        <v>17.38532467532468</v>
      </c>
      <c r="I218" s="16">
        <v>6</v>
      </c>
      <c r="J218" s="17">
        <v>0.27</v>
      </c>
      <c r="K218" s="16">
        <v>12</v>
      </c>
      <c r="L218" s="17">
        <v>25.91</v>
      </c>
      <c r="M218" s="17">
        <v>1.16</v>
      </c>
      <c r="N218" s="18">
        <v>1</v>
      </c>
      <c r="O218" s="18">
        <v>11</v>
      </c>
      <c r="P218" s="17">
        <v>0.55</v>
      </c>
      <c r="Q218" s="17">
        <v>6.45</v>
      </c>
      <c r="R218" s="18">
        <v>0</v>
      </c>
      <c r="S218" s="18">
        <v>1</v>
      </c>
      <c r="T218" s="16">
        <f>R218+S218</f>
        <v>1</v>
      </c>
      <c r="U218" s="17">
        <v>0</v>
      </c>
      <c r="V218" s="18">
        <v>27</v>
      </c>
      <c r="W218" s="18">
        <v>15</v>
      </c>
      <c r="X218" s="17">
        <v>1.21</v>
      </c>
      <c r="Y218" s="17">
        <v>0.67</v>
      </c>
      <c r="Z218" s="18">
        <v>133</v>
      </c>
      <c r="AA218" s="18">
        <v>97</v>
      </c>
      <c r="AB218" s="17">
        <v>5.96</v>
      </c>
      <c r="AC218" s="17">
        <v>4.35</v>
      </c>
      <c r="AD218" s="16">
        <v>155</v>
      </c>
      <c r="AE218" s="17">
        <v>6.95</v>
      </c>
      <c r="AF218" s="16">
        <v>93</v>
      </c>
      <c r="AG218" s="17">
        <v>4.17</v>
      </c>
    </row>
    <row r="219" ht="20.35" customHeight="1">
      <c r="A219" t="s" s="14">
        <v>293</v>
      </c>
      <c r="B219" t="s" s="15">
        <v>93</v>
      </c>
      <c r="C219" s="16"/>
      <c r="D219" s="16"/>
      <c r="E219" s="16">
        <v>80</v>
      </c>
      <c r="F219" s="16">
        <v>2</v>
      </c>
      <c r="G219" s="17">
        <v>1615.28</v>
      </c>
      <c r="H219" s="17">
        <f>G219/E219</f>
        <v>20.191</v>
      </c>
      <c r="I219" s="16">
        <v>3</v>
      </c>
      <c r="J219" s="17">
        <v>0.11</v>
      </c>
      <c r="K219" s="16">
        <v>18</v>
      </c>
      <c r="L219" s="17">
        <v>20.29</v>
      </c>
      <c r="M219" s="17">
        <v>0.75</v>
      </c>
      <c r="N219" s="18">
        <v>1</v>
      </c>
      <c r="O219" s="18">
        <v>15</v>
      </c>
      <c r="P219" s="17">
        <v>0.59</v>
      </c>
      <c r="Q219" s="17">
        <v>4.55</v>
      </c>
      <c r="R219" s="18">
        <v>0</v>
      </c>
      <c r="S219" s="18">
        <v>1</v>
      </c>
      <c r="T219" s="16">
        <f>R219+S219</f>
        <v>1</v>
      </c>
      <c r="U219" s="17">
        <v>0</v>
      </c>
      <c r="V219" s="18">
        <v>30</v>
      </c>
      <c r="W219" s="18">
        <v>13</v>
      </c>
      <c r="X219" s="17">
        <v>1.11</v>
      </c>
      <c r="Y219" s="17">
        <v>0.48</v>
      </c>
      <c r="Z219" s="18">
        <v>82</v>
      </c>
      <c r="AA219" s="18">
        <v>88</v>
      </c>
      <c r="AB219" s="17">
        <v>3.05</v>
      </c>
      <c r="AC219" s="17">
        <v>3.27</v>
      </c>
      <c r="AD219" s="16">
        <v>113</v>
      </c>
      <c r="AE219" s="17">
        <v>4.2</v>
      </c>
      <c r="AF219" s="16">
        <v>66</v>
      </c>
      <c r="AG219" s="17">
        <v>2.45</v>
      </c>
    </row>
    <row r="220" ht="20.35" customHeight="1">
      <c r="A220" t="s" s="14">
        <v>294</v>
      </c>
      <c r="B220" t="s" s="15">
        <v>119</v>
      </c>
      <c r="C220" s="16"/>
      <c r="D220" s="16"/>
      <c r="E220" s="16">
        <v>4</v>
      </c>
      <c r="F220" s="16"/>
      <c r="G220" s="17">
        <v>40.87</v>
      </c>
      <c r="H220" s="17">
        <f>G220/E220</f>
        <v>10.2175</v>
      </c>
      <c r="I220" s="16">
        <v>0</v>
      </c>
      <c r="J220" s="17">
        <v>0</v>
      </c>
      <c r="K220" s="16">
        <v>0</v>
      </c>
      <c r="L220" s="17">
        <v>-0.2</v>
      </c>
      <c r="M220" s="17">
        <v>-0.29</v>
      </c>
      <c r="N220" s="18"/>
      <c r="O220" s="18">
        <v>0</v>
      </c>
      <c r="P220" s="17">
        <v>0</v>
      </c>
      <c r="Q220" s="17">
        <v>0</v>
      </c>
      <c r="R220" s="18">
        <v>0</v>
      </c>
      <c r="S220" s="18">
        <v>0</v>
      </c>
      <c r="T220" s="16">
        <f>R220+S220</f>
        <v>0</v>
      </c>
      <c r="U220" s="17">
        <v>0</v>
      </c>
      <c r="V220" s="18">
        <v>0</v>
      </c>
      <c r="W220" s="18">
        <v>1</v>
      </c>
      <c r="X220" s="17">
        <v>0</v>
      </c>
      <c r="Y220" s="17">
        <v>1.47</v>
      </c>
      <c r="Z220" s="18">
        <v>2</v>
      </c>
      <c r="AA220" s="18">
        <v>3</v>
      </c>
      <c r="AB220" s="17">
        <v>2.94</v>
      </c>
      <c r="AC220" s="17">
        <v>4.4</v>
      </c>
      <c r="AD220" s="16">
        <v>9</v>
      </c>
      <c r="AE220" s="17">
        <v>13.21</v>
      </c>
      <c r="AF220" s="16">
        <v>6</v>
      </c>
      <c r="AG220" s="17">
        <v>8.81</v>
      </c>
    </row>
    <row r="221" ht="20.35" customHeight="1">
      <c r="A221" t="s" s="14">
        <v>295</v>
      </c>
      <c r="B221" t="s" s="15">
        <v>63</v>
      </c>
      <c r="C221" s="16"/>
      <c r="D221" s="16"/>
      <c r="E221" s="16">
        <v>1</v>
      </c>
      <c r="F221" s="16"/>
      <c r="G221" s="17">
        <v>10.8</v>
      </c>
      <c r="H221" s="17">
        <f>G221/E221</f>
        <v>10.8</v>
      </c>
      <c r="I221" s="16">
        <v>0</v>
      </c>
      <c r="J221" s="17">
        <v>0</v>
      </c>
      <c r="K221" s="16">
        <v>1</v>
      </c>
      <c r="L221" s="17">
        <v>0.8</v>
      </c>
      <c r="M221" s="17">
        <v>4.44</v>
      </c>
      <c r="N221" s="18"/>
      <c r="O221" s="18">
        <v>0</v>
      </c>
      <c r="P221" s="17">
        <v>0</v>
      </c>
      <c r="Q221" t="s" s="19">
        <v>80</v>
      </c>
      <c r="R221" s="18">
        <v>0</v>
      </c>
      <c r="S221" s="18">
        <v>0</v>
      </c>
      <c r="T221" s="16">
        <f>R221+S221</f>
        <v>0</v>
      </c>
      <c r="U221" s="17">
        <v>0</v>
      </c>
      <c r="V221" s="18">
        <v>0</v>
      </c>
      <c r="W221" s="18">
        <v>0</v>
      </c>
      <c r="X221" s="17">
        <v>0</v>
      </c>
      <c r="Y221" s="17">
        <v>0</v>
      </c>
      <c r="Z221" s="18">
        <v>1</v>
      </c>
      <c r="AA221" s="18">
        <v>0</v>
      </c>
      <c r="AB221" s="17">
        <v>5.56</v>
      </c>
      <c r="AC221" s="17">
        <v>0</v>
      </c>
      <c r="AD221" s="16">
        <v>1</v>
      </c>
      <c r="AE221" s="17">
        <v>5.56</v>
      </c>
      <c r="AF221" s="16">
        <v>0</v>
      </c>
      <c r="AG221" s="17">
        <v>0</v>
      </c>
    </row>
    <row r="222" ht="20.35" customHeight="1">
      <c r="A222" t="s" s="14">
        <v>296</v>
      </c>
      <c r="B222" t="s" s="15">
        <v>68</v>
      </c>
      <c r="C222" s="16"/>
      <c r="D222" s="16"/>
      <c r="E222" s="16">
        <v>38</v>
      </c>
      <c r="F222" s="16"/>
      <c r="G222" s="17">
        <v>461.08</v>
      </c>
      <c r="H222" s="17">
        <f>G222/E222</f>
        <v>12.13368421052632</v>
      </c>
      <c r="I222" s="16">
        <v>6</v>
      </c>
      <c r="J222" s="17">
        <v>0.78</v>
      </c>
      <c r="K222" s="16">
        <v>9</v>
      </c>
      <c r="L222" s="17">
        <v>13.14</v>
      </c>
      <c r="M222" s="17">
        <v>1.71</v>
      </c>
      <c r="N222" s="18"/>
      <c r="O222" s="18">
        <v>5</v>
      </c>
      <c r="P222" s="17">
        <v>0.58</v>
      </c>
      <c r="Q222" s="17">
        <v>11.54</v>
      </c>
      <c r="R222" s="18">
        <v>3</v>
      </c>
      <c r="S222" s="18">
        <v>14</v>
      </c>
      <c r="T222" s="16">
        <f>R222+S222</f>
        <v>17</v>
      </c>
      <c r="U222" s="17">
        <v>17.65</v>
      </c>
      <c r="V222" s="18">
        <v>12</v>
      </c>
      <c r="W222" s="18">
        <v>12</v>
      </c>
      <c r="X222" s="17">
        <v>1.56</v>
      </c>
      <c r="Y222" s="17">
        <v>1.56</v>
      </c>
      <c r="Z222" s="18">
        <v>30</v>
      </c>
      <c r="AA222" s="18">
        <v>69</v>
      </c>
      <c r="AB222" s="17">
        <v>3.9</v>
      </c>
      <c r="AC222" s="17">
        <v>8.98</v>
      </c>
      <c r="AD222" s="16">
        <v>16</v>
      </c>
      <c r="AE222" s="17">
        <v>2.08</v>
      </c>
      <c r="AF222" s="16">
        <v>52</v>
      </c>
      <c r="AG222" s="17">
        <v>6.77</v>
      </c>
    </row>
    <row r="223" ht="20.35" customHeight="1">
      <c r="A223" t="s" s="14">
        <v>297</v>
      </c>
      <c r="B223" t="s" s="15">
        <v>165</v>
      </c>
      <c r="C223" s="16"/>
      <c r="D223" s="16"/>
      <c r="E223" s="16">
        <v>1</v>
      </c>
      <c r="F223" s="16"/>
      <c r="G223" s="17">
        <v>11.05</v>
      </c>
      <c r="H223" s="17">
        <f>G223/E223</f>
        <v>11.05</v>
      </c>
      <c r="I223" s="16">
        <v>0</v>
      </c>
      <c r="J223" s="17">
        <v>0</v>
      </c>
      <c r="K223" s="16">
        <v>0</v>
      </c>
      <c r="L223" s="17">
        <v>-0.62</v>
      </c>
      <c r="M223" s="17">
        <v>-3.37</v>
      </c>
      <c r="N223" s="18"/>
      <c r="O223" s="18">
        <v>0</v>
      </c>
      <c r="P223" s="17">
        <v>0</v>
      </c>
      <c r="Q223" s="17">
        <v>0</v>
      </c>
      <c r="R223" s="18">
        <v>0</v>
      </c>
      <c r="S223" s="18">
        <v>0</v>
      </c>
      <c r="T223" s="16">
        <f>R223+S223</f>
        <v>0</v>
      </c>
      <c r="U223" s="17">
        <v>0</v>
      </c>
      <c r="V223" s="18">
        <v>0</v>
      </c>
      <c r="W223" s="18">
        <v>0</v>
      </c>
      <c r="X223" s="17">
        <v>0</v>
      </c>
      <c r="Y223" s="17">
        <v>0</v>
      </c>
      <c r="Z223" s="18">
        <v>1</v>
      </c>
      <c r="AA223" s="18">
        <v>2</v>
      </c>
      <c r="AB223" s="17">
        <v>5.43</v>
      </c>
      <c r="AC223" s="17">
        <v>10.86</v>
      </c>
      <c r="AD223" s="16">
        <v>1</v>
      </c>
      <c r="AE223" s="17">
        <v>5.43</v>
      </c>
      <c r="AF223" s="16">
        <v>1</v>
      </c>
      <c r="AG223" s="17">
        <v>5.43</v>
      </c>
    </row>
    <row r="224" ht="20.35" customHeight="1">
      <c r="A224" t="s" s="14">
        <v>298</v>
      </c>
      <c r="B224" t="s" s="15">
        <v>149</v>
      </c>
      <c r="C224" s="16"/>
      <c r="D224" s="16"/>
      <c r="E224" s="16">
        <v>19</v>
      </c>
      <c r="F224" s="16"/>
      <c r="G224" s="17">
        <v>189.55</v>
      </c>
      <c r="H224" s="17">
        <f>G224/E224</f>
        <v>9.976315789473684</v>
      </c>
      <c r="I224" s="16">
        <v>0</v>
      </c>
      <c r="J224" s="17">
        <v>0</v>
      </c>
      <c r="K224" s="16">
        <v>4</v>
      </c>
      <c r="L224" s="17">
        <v>1.16</v>
      </c>
      <c r="M224" s="17">
        <v>0.37</v>
      </c>
      <c r="N224" s="18"/>
      <c r="O224" s="18">
        <v>1</v>
      </c>
      <c r="P224" s="17">
        <v>0</v>
      </c>
      <c r="Q224" s="17">
        <v>0</v>
      </c>
      <c r="R224" s="18">
        <v>56</v>
      </c>
      <c r="S224" s="18">
        <v>58</v>
      </c>
      <c r="T224" s="16">
        <f>R224+S224</f>
        <v>114</v>
      </c>
      <c r="U224" s="17">
        <v>49.12</v>
      </c>
      <c r="V224" s="18">
        <v>6</v>
      </c>
      <c r="W224" s="18">
        <v>7</v>
      </c>
      <c r="X224" s="17">
        <v>1.9</v>
      </c>
      <c r="Y224" s="17">
        <v>2.22</v>
      </c>
      <c r="Z224" s="18">
        <v>5</v>
      </c>
      <c r="AA224" s="18">
        <v>23</v>
      </c>
      <c r="AB224" s="17">
        <v>1.58</v>
      </c>
      <c r="AC224" s="17">
        <v>7.28</v>
      </c>
      <c r="AD224" s="16">
        <v>6</v>
      </c>
      <c r="AE224" s="17">
        <v>1.9</v>
      </c>
      <c r="AF224" s="16">
        <v>17</v>
      </c>
      <c r="AG224" s="17">
        <v>5.38</v>
      </c>
    </row>
    <row r="225" ht="20.35" customHeight="1">
      <c r="A225" t="s" s="14">
        <v>299</v>
      </c>
      <c r="B225" t="s" s="15">
        <v>52</v>
      </c>
      <c r="C225" s="16"/>
      <c r="D225" s="16"/>
      <c r="E225" s="16">
        <v>80</v>
      </c>
      <c r="F225" s="16">
        <v>1</v>
      </c>
      <c r="G225" s="17">
        <v>1219.83</v>
      </c>
      <c r="H225" s="17">
        <f>G225/E225</f>
        <v>15.247875</v>
      </c>
      <c r="I225" s="16">
        <v>22</v>
      </c>
      <c r="J225" s="17">
        <v>1.08</v>
      </c>
      <c r="K225" s="16">
        <v>31</v>
      </c>
      <c r="L225" s="17">
        <v>52.52</v>
      </c>
      <c r="M225" s="17">
        <v>2.58</v>
      </c>
      <c r="N225" s="18"/>
      <c r="O225" s="18">
        <v>16</v>
      </c>
      <c r="P225" s="17">
        <v>0.57</v>
      </c>
      <c r="Q225" s="17">
        <v>11.7</v>
      </c>
      <c r="R225" s="18">
        <v>18</v>
      </c>
      <c r="S225" s="18">
        <v>21</v>
      </c>
      <c r="T225" s="16">
        <f>R225+S225</f>
        <v>39</v>
      </c>
      <c r="U225" s="17">
        <v>46.15</v>
      </c>
      <c r="V225" s="18">
        <v>37</v>
      </c>
      <c r="W225" s="18">
        <v>17</v>
      </c>
      <c r="X225" s="17">
        <v>1.82</v>
      </c>
      <c r="Y225" s="17">
        <v>0.84</v>
      </c>
      <c r="Z225" s="18">
        <v>38</v>
      </c>
      <c r="AA225" s="18">
        <v>51</v>
      </c>
      <c r="AB225" s="17">
        <v>1.87</v>
      </c>
      <c r="AC225" s="17">
        <v>2.51</v>
      </c>
      <c r="AD225" s="16">
        <v>2</v>
      </c>
      <c r="AE225" s="17">
        <v>0.1</v>
      </c>
      <c r="AF225" s="16">
        <v>188</v>
      </c>
      <c r="AG225" s="17">
        <v>9.25</v>
      </c>
    </row>
    <row r="226" ht="20.35" customHeight="1">
      <c r="A226" t="s" s="14">
        <v>300</v>
      </c>
      <c r="B226" t="s" s="15">
        <v>205</v>
      </c>
      <c r="C226" s="16"/>
      <c r="D226" s="16"/>
      <c r="E226" s="16">
        <v>8</v>
      </c>
      <c r="F226" s="16"/>
      <c r="G226" s="17">
        <v>111.83</v>
      </c>
      <c r="H226" s="17">
        <f>G226/E226</f>
        <v>13.97875</v>
      </c>
      <c r="I226" s="16">
        <v>2</v>
      </c>
      <c r="J226" s="17">
        <v>1.07</v>
      </c>
      <c r="K226" s="16">
        <v>1</v>
      </c>
      <c r="L226" s="17">
        <v>7.15</v>
      </c>
      <c r="M226" s="17">
        <v>3.84</v>
      </c>
      <c r="N226" s="18"/>
      <c r="O226" s="18">
        <v>0</v>
      </c>
      <c r="P226" s="17">
        <v>0</v>
      </c>
      <c r="Q226" s="17">
        <v>9.09</v>
      </c>
      <c r="R226" s="18">
        <v>0</v>
      </c>
      <c r="S226" s="18">
        <v>0</v>
      </c>
      <c r="T226" s="16">
        <f>R226+S226</f>
        <v>0</v>
      </c>
      <c r="U226" s="17">
        <v>0</v>
      </c>
      <c r="V226" s="18">
        <v>2</v>
      </c>
      <c r="W226" s="18">
        <v>0</v>
      </c>
      <c r="X226" s="17">
        <v>1.07</v>
      </c>
      <c r="Y226" s="17">
        <v>0</v>
      </c>
      <c r="Z226" s="18">
        <v>9</v>
      </c>
      <c r="AA226" s="18">
        <v>11</v>
      </c>
      <c r="AB226" s="17">
        <v>4.83</v>
      </c>
      <c r="AC226" s="17">
        <v>5.9</v>
      </c>
      <c r="AD226" s="16">
        <v>4</v>
      </c>
      <c r="AE226" s="17">
        <v>2.15</v>
      </c>
      <c r="AF226" s="16">
        <v>22</v>
      </c>
      <c r="AG226" s="17">
        <v>11.8</v>
      </c>
    </row>
    <row r="227" ht="20.35" customHeight="1">
      <c r="A227" t="s" s="14">
        <v>301</v>
      </c>
      <c r="B227" t="s" s="15">
        <v>219</v>
      </c>
      <c r="C227" s="16"/>
      <c r="D227" s="16"/>
      <c r="E227" s="16">
        <v>81</v>
      </c>
      <c r="F227" s="16"/>
      <c r="G227" s="17">
        <v>1099</v>
      </c>
      <c r="H227" s="17">
        <f>G227/E227</f>
        <v>13.5679012345679</v>
      </c>
      <c r="I227" s="16">
        <v>6</v>
      </c>
      <c r="J227" s="17">
        <v>0.33</v>
      </c>
      <c r="K227" s="16">
        <v>17</v>
      </c>
      <c r="L227" s="17">
        <v>14.99</v>
      </c>
      <c r="M227" s="17">
        <v>0.82</v>
      </c>
      <c r="N227" s="18">
        <v>1</v>
      </c>
      <c r="O227" s="18">
        <v>12</v>
      </c>
      <c r="P227" s="17">
        <v>0.58</v>
      </c>
      <c r="Q227" s="17">
        <v>7.32</v>
      </c>
      <c r="R227" s="18">
        <v>89</v>
      </c>
      <c r="S227" s="18">
        <v>110</v>
      </c>
      <c r="T227" s="16">
        <f>R227+S227</f>
        <v>199</v>
      </c>
      <c r="U227" s="17">
        <v>44.72</v>
      </c>
      <c r="V227" s="18">
        <v>10</v>
      </c>
      <c r="W227" s="18">
        <v>23</v>
      </c>
      <c r="X227" s="17">
        <v>0.55</v>
      </c>
      <c r="Y227" s="17">
        <v>1.26</v>
      </c>
      <c r="Z227" s="18">
        <v>27</v>
      </c>
      <c r="AA227" s="18">
        <v>72</v>
      </c>
      <c r="AB227" s="17">
        <v>1.47</v>
      </c>
      <c r="AC227" s="17">
        <v>3.93</v>
      </c>
      <c r="AD227" s="16">
        <v>53</v>
      </c>
      <c r="AE227" s="17">
        <v>2.89</v>
      </c>
      <c r="AF227" s="16">
        <v>82</v>
      </c>
      <c r="AG227" s="17">
        <v>4.48</v>
      </c>
    </row>
    <row r="228" ht="20.35" customHeight="1">
      <c r="A228" t="s" s="14">
        <v>302</v>
      </c>
      <c r="B228" t="s" s="15">
        <v>104</v>
      </c>
      <c r="C228" s="16"/>
      <c r="D228" s="16"/>
      <c r="E228" s="16">
        <v>65</v>
      </c>
      <c r="F228" s="16">
        <v>17</v>
      </c>
      <c r="G228" s="17">
        <v>1320.93</v>
      </c>
      <c r="H228" s="17">
        <f>G228/E228</f>
        <v>20.322</v>
      </c>
      <c r="I228" s="16">
        <v>6</v>
      </c>
      <c r="J228" s="17">
        <v>0.27</v>
      </c>
      <c r="K228" s="16">
        <v>6</v>
      </c>
      <c r="L228" s="17">
        <v>16.07</v>
      </c>
      <c r="M228" s="17">
        <v>0.73</v>
      </c>
      <c r="N228" s="18"/>
      <c r="O228" s="18">
        <v>14</v>
      </c>
      <c r="P228" s="17">
        <v>0.59</v>
      </c>
      <c r="Q228" s="17">
        <v>9.23</v>
      </c>
      <c r="R228" s="18">
        <v>0</v>
      </c>
      <c r="S228" s="18">
        <v>0</v>
      </c>
      <c r="T228" s="16">
        <f>R228+S228</f>
        <v>0</v>
      </c>
      <c r="U228" s="17">
        <v>0</v>
      </c>
      <c r="V228" s="18">
        <v>31</v>
      </c>
      <c r="W228" s="18">
        <v>6</v>
      </c>
      <c r="X228" s="17">
        <v>1.41</v>
      </c>
      <c r="Y228" s="17">
        <v>0.27</v>
      </c>
      <c r="Z228" s="18">
        <v>76</v>
      </c>
      <c r="AA228" s="18">
        <v>88</v>
      </c>
      <c r="AB228" s="17">
        <v>3.45</v>
      </c>
      <c r="AC228" s="17">
        <v>4</v>
      </c>
      <c r="AD228" s="16">
        <v>125</v>
      </c>
      <c r="AE228" s="17">
        <v>5.68</v>
      </c>
      <c r="AF228" s="16">
        <v>65</v>
      </c>
      <c r="AG228" s="17">
        <v>2.95</v>
      </c>
    </row>
    <row r="229" ht="20.35" customHeight="1">
      <c r="A229" t="s" s="14">
        <v>303</v>
      </c>
      <c r="B229" t="s" s="15">
        <v>87</v>
      </c>
      <c r="C229" s="16"/>
      <c r="D229" s="16"/>
      <c r="E229" s="16">
        <v>2</v>
      </c>
      <c r="F229" s="16"/>
      <c r="G229" s="17">
        <v>19.78</v>
      </c>
      <c r="H229" s="17">
        <f>G229/E229</f>
        <v>9.890000000000001</v>
      </c>
      <c r="I229" s="16">
        <v>0</v>
      </c>
      <c r="J229" s="17">
        <v>0</v>
      </c>
      <c r="K229" s="16">
        <v>0</v>
      </c>
      <c r="L229" s="17">
        <v>-0.12</v>
      </c>
      <c r="M229" s="17">
        <v>-0.36</v>
      </c>
      <c r="N229" s="18"/>
      <c r="O229" s="18">
        <v>0</v>
      </c>
      <c r="P229" s="17">
        <v>0</v>
      </c>
      <c r="Q229" t="s" s="19">
        <v>80</v>
      </c>
      <c r="R229" s="18">
        <v>2</v>
      </c>
      <c r="S229" s="18">
        <v>4</v>
      </c>
      <c r="T229" s="16">
        <f>R229+S229</f>
        <v>6</v>
      </c>
      <c r="U229" s="17">
        <v>33.33</v>
      </c>
      <c r="V229" s="18">
        <v>0</v>
      </c>
      <c r="W229" s="18">
        <v>1</v>
      </c>
      <c r="X229" s="17">
        <v>0</v>
      </c>
      <c r="Y229" s="17">
        <v>3.03</v>
      </c>
      <c r="Z229" s="18">
        <v>0</v>
      </c>
      <c r="AA229" s="18">
        <v>0</v>
      </c>
      <c r="AB229" s="17">
        <v>0</v>
      </c>
      <c r="AC229" s="17">
        <v>0</v>
      </c>
      <c r="AD229" s="16">
        <v>0</v>
      </c>
      <c r="AE229" s="17">
        <v>0</v>
      </c>
      <c r="AF229" s="16">
        <v>0</v>
      </c>
      <c r="AG229" s="17">
        <v>0</v>
      </c>
    </row>
    <row r="230" ht="20.35" customHeight="1">
      <c r="A230" t="s" s="14">
        <v>304</v>
      </c>
      <c r="B230" t="s" s="15">
        <v>60</v>
      </c>
      <c r="C230" s="16"/>
      <c r="D230" s="16"/>
      <c r="E230" s="16">
        <v>77</v>
      </c>
      <c r="F230" s="16"/>
      <c r="G230" s="17">
        <v>1156.7</v>
      </c>
      <c r="H230" s="17">
        <f>G230/E230</f>
        <v>15.02207792207792</v>
      </c>
      <c r="I230" s="16">
        <v>16</v>
      </c>
      <c r="J230" s="17">
        <v>0.83</v>
      </c>
      <c r="K230" s="16">
        <v>31</v>
      </c>
      <c r="L230" s="17">
        <v>54.3</v>
      </c>
      <c r="M230" s="17">
        <v>2.82</v>
      </c>
      <c r="N230" s="18"/>
      <c r="O230" s="18">
        <v>8</v>
      </c>
      <c r="P230" s="17">
        <v>0.38</v>
      </c>
      <c r="Q230" s="17">
        <v>11.85</v>
      </c>
      <c r="R230" s="18">
        <v>10</v>
      </c>
      <c r="S230" s="18">
        <v>13</v>
      </c>
      <c r="T230" s="16">
        <f>R230+S230</f>
        <v>23</v>
      </c>
      <c r="U230" s="17">
        <v>43.48</v>
      </c>
      <c r="V230" s="18">
        <v>26</v>
      </c>
      <c r="W230" s="18">
        <v>42</v>
      </c>
      <c r="X230" s="17">
        <v>1.35</v>
      </c>
      <c r="Y230" s="17">
        <v>2.18</v>
      </c>
      <c r="Z230" s="18">
        <v>45</v>
      </c>
      <c r="AA230" s="18">
        <v>76</v>
      </c>
      <c r="AB230" s="17">
        <v>2.33</v>
      </c>
      <c r="AC230" s="17">
        <v>3.94</v>
      </c>
      <c r="AD230" s="16">
        <v>33</v>
      </c>
      <c r="AE230" s="17">
        <v>1.71</v>
      </c>
      <c r="AF230" s="16">
        <v>135</v>
      </c>
      <c r="AG230" s="17">
        <v>7</v>
      </c>
    </row>
    <row r="231" ht="20.35" customHeight="1">
      <c r="A231" t="s" s="14">
        <v>305</v>
      </c>
      <c r="B231" t="s" s="15">
        <v>56</v>
      </c>
      <c r="C231" s="16"/>
      <c r="D231" s="16"/>
      <c r="E231" s="16">
        <v>82</v>
      </c>
      <c r="F231" s="16"/>
      <c r="G231" s="17">
        <v>1824.67</v>
      </c>
      <c r="H231" s="17">
        <f>G231/E231</f>
        <v>22.25207317073171</v>
      </c>
      <c r="I231" s="16">
        <v>6</v>
      </c>
      <c r="J231" s="17">
        <v>0.2</v>
      </c>
      <c r="K231" s="16">
        <v>15</v>
      </c>
      <c r="L231" s="17">
        <v>39.2</v>
      </c>
      <c r="M231" s="17">
        <v>1.29</v>
      </c>
      <c r="N231" s="18">
        <v>3</v>
      </c>
      <c r="O231" s="18">
        <v>29</v>
      </c>
      <c r="P231" s="17">
        <v>0.9399999999999999</v>
      </c>
      <c r="Q231" s="17">
        <v>3.09</v>
      </c>
      <c r="R231" s="18">
        <v>0</v>
      </c>
      <c r="S231" s="18">
        <v>0</v>
      </c>
      <c r="T231" s="16">
        <f>R231+S231</f>
        <v>0</v>
      </c>
      <c r="U231" s="17">
        <v>0</v>
      </c>
      <c r="V231" s="18">
        <v>72</v>
      </c>
      <c r="W231" s="18">
        <v>28</v>
      </c>
      <c r="X231" s="17">
        <v>2.37</v>
      </c>
      <c r="Y231" s="17">
        <v>0.92</v>
      </c>
      <c r="Z231" s="18">
        <v>161</v>
      </c>
      <c r="AA231" s="18">
        <v>73</v>
      </c>
      <c r="AB231" s="17">
        <v>5.29</v>
      </c>
      <c r="AC231" s="17">
        <v>2.4</v>
      </c>
      <c r="AD231" s="16">
        <v>153</v>
      </c>
      <c r="AE231" s="17">
        <v>5.03</v>
      </c>
      <c r="AF231" s="16">
        <v>194</v>
      </c>
      <c r="AG231" s="17">
        <v>6.38</v>
      </c>
    </row>
    <row r="232" ht="20.35" customHeight="1">
      <c r="A232" t="s" s="14">
        <v>306</v>
      </c>
      <c r="B232" t="s" s="15">
        <v>52</v>
      </c>
      <c r="C232" s="16"/>
      <c r="D232" s="16"/>
      <c r="E232" s="16">
        <v>27</v>
      </c>
      <c r="F232" s="16"/>
      <c r="G232" s="17">
        <v>401.2</v>
      </c>
      <c r="H232" s="17">
        <f>G232/E232</f>
        <v>14.85925925925926</v>
      </c>
      <c r="I232" s="16">
        <v>4</v>
      </c>
      <c r="J232" s="17">
        <v>0.6</v>
      </c>
      <c r="K232" s="16">
        <v>4</v>
      </c>
      <c r="L232" s="17">
        <v>4.04</v>
      </c>
      <c r="M232" s="17">
        <v>0.6</v>
      </c>
      <c r="N232" s="18">
        <v>2</v>
      </c>
      <c r="O232" s="18">
        <v>4</v>
      </c>
      <c r="P232" s="17">
        <v>0.5600000000000001</v>
      </c>
      <c r="Q232" s="17">
        <v>14.29</v>
      </c>
      <c r="R232" s="18">
        <v>0</v>
      </c>
      <c r="S232" s="18">
        <v>1</v>
      </c>
      <c r="T232" s="16">
        <f>R232+S232</f>
        <v>1</v>
      </c>
      <c r="U232" s="17">
        <v>0</v>
      </c>
      <c r="V232" s="18">
        <v>1</v>
      </c>
      <c r="W232" s="18">
        <v>5</v>
      </c>
      <c r="X232" s="17">
        <v>0.15</v>
      </c>
      <c r="Y232" s="17">
        <v>0.75</v>
      </c>
      <c r="Z232" s="18">
        <v>80</v>
      </c>
      <c r="AA232" s="18">
        <v>35</v>
      </c>
      <c r="AB232" s="17">
        <v>11.96</v>
      </c>
      <c r="AC232" s="17">
        <v>5.23</v>
      </c>
      <c r="AD232" s="16">
        <v>14</v>
      </c>
      <c r="AE232" s="17">
        <v>2.09</v>
      </c>
      <c r="AF232" s="16">
        <v>28</v>
      </c>
      <c r="AG232" s="17">
        <v>4.19</v>
      </c>
    </row>
    <row r="233" ht="20.35" customHeight="1">
      <c r="A233" t="s" s="14">
        <v>307</v>
      </c>
      <c r="B233" t="s" s="15">
        <v>104</v>
      </c>
      <c r="C233" s="16"/>
      <c r="D233" s="16"/>
      <c r="E233" s="16">
        <v>74</v>
      </c>
      <c r="F233" s="16">
        <v>7</v>
      </c>
      <c r="G233" s="17">
        <v>1151.65</v>
      </c>
      <c r="H233" s="17">
        <f>G233/E233</f>
        <v>15.56283783783784</v>
      </c>
      <c r="I233" s="16">
        <v>12</v>
      </c>
      <c r="J233" s="17">
        <v>0.63</v>
      </c>
      <c r="K233" s="16">
        <v>17</v>
      </c>
      <c r="L233" s="17">
        <v>26.04</v>
      </c>
      <c r="M233" s="17">
        <v>1.36</v>
      </c>
      <c r="N233" s="18">
        <v>1</v>
      </c>
      <c r="O233" s="18">
        <v>18</v>
      </c>
      <c r="P233" s="17">
        <v>1</v>
      </c>
      <c r="Q233" s="17">
        <v>8.82</v>
      </c>
      <c r="R233" s="18">
        <v>45</v>
      </c>
      <c r="S233" s="18">
        <v>56</v>
      </c>
      <c r="T233" s="16">
        <f>R233+S233</f>
        <v>101</v>
      </c>
      <c r="U233" s="17">
        <v>44.55</v>
      </c>
      <c r="V233" s="18">
        <v>33</v>
      </c>
      <c r="W233" s="18">
        <v>38</v>
      </c>
      <c r="X233" s="17">
        <v>1.72</v>
      </c>
      <c r="Y233" s="17">
        <v>1.98</v>
      </c>
      <c r="Z233" s="18">
        <v>129</v>
      </c>
      <c r="AA233" s="18">
        <v>74</v>
      </c>
      <c r="AB233" s="17">
        <v>6.72</v>
      </c>
      <c r="AC233" s="17">
        <v>3.86</v>
      </c>
      <c r="AD233" s="16">
        <v>35</v>
      </c>
      <c r="AE233" s="17">
        <v>1.82</v>
      </c>
      <c r="AF233" s="16">
        <v>136</v>
      </c>
      <c r="AG233" s="17">
        <v>7.09</v>
      </c>
    </row>
    <row r="234" ht="20.35" customHeight="1">
      <c r="A234" t="s" s="14">
        <v>308</v>
      </c>
      <c r="B234" t="s" s="15">
        <v>60</v>
      </c>
      <c r="C234" s="16"/>
      <c r="D234" s="16"/>
      <c r="E234" s="16">
        <v>57</v>
      </c>
      <c r="F234" s="16">
        <v>22</v>
      </c>
      <c r="G234" s="17">
        <v>877.53</v>
      </c>
      <c r="H234" s="17">
        <f>G234/E234</f>
        <v>15.39526315789474</v>
      </c>
      <c r="I234" s="16">
        <v>14</v>
      </c>
      <c r="J234" s="17">
        <v>0.96</v>
      </c>
      <c r="K234" s="16">
        <v>19</v>
      </c>
      <c r="L234" s="17">
        <v>41.93</v>
      </c>
      <c r="M234" s="17">
        <v>2.87</v>
      </c>
      <c r="N234" s="18">
        <v>2</v>
      </c>
      <c r="O234" s="18">
        <v>12</v>
      </c>
      <c r="P234" s="17">
        <v>0.99</v>
      </c>
      <c r="Q234" s="17">
        <v>8.75</v>
      </c>
      <c r="R234" s="18">
        <v>125</v>
      </c>
      <c r="S234" s="18">
        <v>117</v>
      </c>
      <c r="T234" s="16">
        <f>R234+S234</f>
        <v>242</v>
      </c>
      <c r="U234" s="17">
        <v>51.65</v>
      </c>
      <c r="V234" s="18">
        <v>21</v>
      </c>
      <c r="W234" s="18">
        <v>31</v>
      </c>
      <c r="X234" s="17">
        <v>1.44</v>
      </c>
      <c r="Y234" s="17">
        <v>2.12</v>
      </c>
      <c r="Z234" s="18">
        <v>137</v>
      </c>
      <c r="AA234" s="18">
        <v>85</v>
      </c>
      <c r="AB234" s="17">
        <v>9.369999999999999</v>
      </c>
      <c r="AC234" s="17">
        <v>5.81</v>
      </c>
      <c r="AD234" s="16">
        <v>25</v>
      </c>
      <c r="AE234" s="17">
        <v>1.71</v>
      </c>
      <c r="AF234" s="16">
        <v>160</v>
      </c>
      <c r="AG234" s="17">
        <v>10.94</v>
      </c>
    </row>
    <row r="235" ht="20.35" customHeight="1">
      <c r="A235" t="s" s="14">
        <v>309</v>
      </c>
      <c r="B235" t="s" s="15">
        <v>104</v>
      </c>
      <c r="C235" s="16"/>
      <c r="D235" s="16"/>
      <c r="E235" s="16">
        <v>28</v>
      </c>
      <c r="F235" s="16">
        <v>1</v>
      </c>
      <c r="G235" s="17">
        <v>195.18</v>
      </c>
      <c r="H235" s="17">
        <f>G235/E235</f>
        <v>6.970714285714286</v>
      </c>
      <c r="I235" s="16">
        <v>4</v>
      </c>
      <c r="J235" s="17">
        <v>1.23</v>
      </c>
      <c r="K235" s="16">
        <v>1</v>
      </c>
      <c r="L235" s="17">
        <v>2.06</v>
      </c>
      <c r="M235" s="17">
        <v>0.63</v>
      </c>
      <c r="N235" s="18"/>
      <c r="O235" s="18">
        <v>5</v>
      </c>
      <c r="P235" s="17">
        <v>0.95</v>
      </c>
      <c r="Q235" s="17">
        <v>12.12</v>
      </c>
      <c r="R235" s="18">
        <v>4</v>
      </c>
      <c r="S235" s="18">
        <v>6</v>
      </c>
      <c r="T235" s="16">
        <f>R235+S235</f>
        <v>10</v>
      </c>
      <c r="U235" s="17">
        <v>40</v>
      </c>
      <c r="V235" s="18">
        <v>9</v>
      </c>
      <c r="W235" s="18">
        <v>0</v>
      </c>
      <c r="X235" s="17">
        <v>2.77</v>
      </c>
      <c r="Y235" s="17">
        <v>0</v>
      </c>
      <c r="Z235" s="18">
        <v>23</v>
      </c>
      <c r="AA235" s="18">
        <v>17</v>
      </c>
      <c r="AB235" s="17">
        <v>7.07</v>
      </c>
      <c r="AC235" s="17">
        <v>5.23</v>
      </c>
      <c r="AD235" s="16">
        <v>7</v>
      </c>
      <c r="AE235" s="17">
        <v>2.15</v>
      </c>
      <c r="AF235" s="16">
        <v>33</v>
      </c>
      <c r="AG235" s="17">
        <v>10.14</v>
      </c>
    </row>
    <row r="236" ht="20.35" customHeight="1">
      <c r="A236" t="s" s="14">
        <v>310</v>
      </c>
      <c r="B236" t="s" s="15">
        <v>165</v>
      </c>
      <c r="C236" s="16"/>
      <c r="D236" s="16"/>
      <c r="E236" s="16">
        <v>71</v>
      </c>
      <c r="F236" s="16">
        <v>2</v>
      </c>
      <c r="G236" s="17">
        <v>927.03</v>
      </c>
      <c r="H236" s="17">
        <f>G236/E236</f>
        <v>13.05676056338028</v>
      </c>
      <c r="I236" s="16">
        <v>6</v>
      </c>
      <c r="J236" s="17">
        <v>0.39</v>
      </c>
      <c r="K236" s="16">
        <v>22</v>
      </c>
      <c r="L236" s="17">
        <v>11.84</v>
      </c>
      <c r="M236" s="17">
        <v>0.77</v>
      </c>
      <c r="N236" s="18"/>
      <c r="O236" s="18">
        <v>9</v>
      </c>
      <c r="P236" s="17">
        <v>0.37</v>
      </c>
      <c r="Q236" s="17">
        <v>10.91</v>
      </c>
      <c r="R236" s="18">
        <v>386</v>
      </c>
      <c r="S236" s="18">
        <v>315</v>
      </c>
      <c r="T236" s="16">
        <f>R236+S236</f>
        <v>701</v>
      </c>
      <c r="U236" s="17">
        <v>55.06</v>
      </c>
      <c r="V236" s="18">
        <v>26</v>
      </c>
      <c r="W236" s="18">
        <v>26</v>
      </c>
      <c r="X236" s="17">
        <v>1.68</v>
      </c>
      <c r="Y236" s="17">
        <v>1.68</v>
      </c>
      <c r="Z236" s="18">
        <v>22</v>
      </c>
      <c r="AA236" s="18">
        <v>75</v>
      </c>
      <c r="AB236" s="17">
        <v>1.42</v>
      </c>
      <c r="AC236" s="17">
        <v>4.85</v>
      </c>
      <c r="AD236" s="16">
        <v>36</v>
      </c>
      <c r="AE236" s="17">
        <v>2.33</v>
      </c>
      <c r="AF236" s="16">
        <v>55</v>
      </c>
      <c r="AG236" s="17">
        <v>3.56</v>
      </c>
    </row>
    <row r="237" ht="20.35" customHeight="1">
      <c r="A237" t="s" s="14">
        <v>311</v>
      </c>
      <c r="B237" t="s" s="15">
        <v>77</v>
      </c>
      <c r="C237" s="16"/>
      <c r="D237" s="16"/>
      <c r="E237" s="16">
        <v>46</v>
      </c>
      <c r="F237" s="16"/>
      <c r="G237" s="17">
        <v>588.78</v>
      </c>
      <c r="H237" s="17">
        <f>G237/E237</f>
        <v>12.7995652173913</v>
      </c>
      <c r="I237" s="16">
        <v>4</v>
      </c>
      <c r="J237" s="17">
        <v>0.41</v>
      </c>
      <c r="K237" s="16">
        <v>7</v>
      </c>
      <c r="L237" s="17">
        <v>13.23</v>
      </c>
      <c r="M237" s="17">
        <v>1.35</v>
      </c>
      <c r="N237" s="18"/>
      <c r="O237" s="18">
        <v>6</v>
      </c>
      <c r="P237" s="17">
        <v>0.35</v>
      </c>
      <c r="Q237" s="17">
        <v>8.699999999999999</v>
      </c>
      <c r="R237" s="18">
        <v>291</v>
      </c>
      <c r="S237" s="18">
        <v>258</v>
      </c>
      <c r="T237" s="16">
        <f>R237+S237</f>
        <v>549</v>
      </c>
      <c r="U237" s="17">
        <v>53.01</v>
      </c>
      <c r="V237" s="18">
        <v>8</v>
      </c>
      <c r="W237" s="18">
        <v>14</v>
      </c>
      <c r="X237" s="17">
        <v>0.82</v>
      </c>
      <c r="Y237" s="17">
        <v>1.43</v>
      </c>
      <c r="Z237" s="18">
        <v>29</v>
      </c>
      <c r="AA237" s="18">
        <v>77</v>
      </c>
      <c r="AB237" s="17">
        <v>2.96</v>
      </c>
      <c r="AC237" s="17">
        <v>7.85</v>
      </c>
      <c r="AD237" s="16">
        <v>23</v>
      </c>
      <c r="AE237" s="17">
        <v>2.34</v>
      </c>
      <c r="AF237" s="16">
        <v>46</v>
      </c>
      <c r="AG237" s="17">
        <v>4.69</v>
      </c>
    </row>
    <row r="238" ht="20.35" customHeight="1">
      <c r="A238" t="s" s="14">
        <v>312</v>
      </c>
      <c r="B238" t="s" s="15">
        <v>60</v>
      </c>
      <c r="C238" s="16"/>
      <c r="D238" s="16"/>
      <c r="E238" s="16">
        <v>64</v>
      </c>
      <c r="F238" s="16">
        <v>18</v>
      </c>
      <c r="G238" s="17">
        <v>1080.05</v>
      </c>
      <c r="H238" s="17">
        <f>G238/E238</f>
        <v>16.87578125</v>
      </c>
      <c r="I238" s="16">
        <v>17</v>
      </c>
      <c r="J238" s="17">
        <v>0.9399999999999999</v>
      </c>
      <c r="K238" s="16">
        <v>27</v>
      </c>
      <c r="L238" s="17">
        <v>49.99</v>
      </c>
      <c r="M238" s="17">
        <v>2.78</v>
      </c>
      <c r="N238" s="18"/>
      <c r="O238" s="18">
        <v>9</v>
      </c>
      <c r="P238" s="17">
        <v>0.5600000000000001</v>
      </c>
      <c r="Q238" s="17">
        <v>14.29</v>
      </c>
      <c r="R238" s="18">
        <v>502</v>
      </c>
      <c r="S238" s="18">
        <v>465</v>
      </c>
      <c r="T238" s="16">
        <f>R238+S238</f>
        <v>967</v>
      </c>
      <c r="U238" s="17">
        <v>51.91</v>
      </c>
      <c r="V238" s="18">
        <v>30</v>
      </c>
      <c r="W238" s="18">
        <v>25</v>
      </c>
      <c r="X238" s="17">
        <v>1.67</v>
      </c>
      <c r="Y238" s="17">
        <v>1.39</v>
      </c>
      <c r="Z238" s="18">
        <v>31</v>
      </c>
      <c r="AA238" s="18">
        <v>89</v>
      </c>
      <c r="AB238" s="17">
        <v>1.72</v>
      </c>
      <c r="AC238" s="17">
        <v>4.94</v>
      </c>
      <c r="AD238" s="16">
        <v>35</v>
      </c>
      <c r="AE238" s="17">
        <v>1.94</v>
      </c>
      <c r="AF238" s="16">
        <v>119</v>
      </c>
      <c r="AG238" s="17">
        <v>6.61</v>
      </c>
    </row>
    <row r="239" ht="20.35" customHeight="1">
      <c r="A239" t="s" s="14">
        <v>313</v>
      </c>
      <c r="B239" t="s" s="15">
        <v>60</v>
      </c>
      <c r="C239" s="16"/>
      <c r="D239" s="16"/>
      <c r="E239" s="16">
        <v>82</v>
      </c>
      <c r="F239" s="16"/>
      <c r="G239" s="17">
        <v>1473.2</v>
      </c>
      <c r="H239" s="17">
        <f>G239/E239</f>
        <v>17.96585365853658</v>
      </c>
      <c r="I239" s="16">
        <v>36</v>
      </c>
      <c r="J239" s="17">
        <v>1.47</v>
      </c>
      <c r="K239" s="16">
        <v>44</v>
      </c>
      <c r="L239" s="17">
        <v>93.19</v>
      </c>
      <c r="M239" s="17">
        <v>3.8</v>
      </c>
      <c r="N239" s="18">
        <v>1</v>
      </c>
      <c r="O239" s="18">
        <v>16</v>
      </c>
      <c r="P239" s="17">
        <v>0.68</v>
      </c>
      <c r="Q239" s="17">
        <v>14.57</v>
      </c>
      <c r="R239" s="18">
        <v>5</v>
      </c>
      <c r="S239" s="18">
        <v>19</v>
      </c>
      <c r="T239" s="16">
        <f>R239+S239</f>
        <v>24</v>
      </c>
      <c r="U239" s="17">
        <v>20.83</v>
      </c>
      <c r="V239" s="18">
        <v>76</v>
      </c>
      <c r="W239" s="18">
        <v>50</v>
      </c>
      <c r="X239" s="17">
        <v>3.1</v>
      </c>
      <c r="Y239" s="17">
        <v>2.04</v>
      </c>
      <c r="Z239" s="18">
        <v>55</v>
      </c>
      <c r="AA239" s="18">
        <v>130</v>
      </c>
      <c r="AB239" s="17">
        <v>2.24</v>
      </c>
      <c r="AC239" s="17">
        <v>5.29</v>
      </c>
      <c r="AD239" s="16">
        <v>31</v>
      </c>
      <c r="AE239" s="17">
        <v>1.26</v>
      </c>
      <c r="AF239" s="16">
        <v>247</v>
      </c>
      <c r="AG239" s="17">
        <v>10.06</v>
      </c>
    </row>
    <row r="240" ht="20.35" customHeight="1">
      <c r="A240" t="s" s="14">
        <v>314</v>
      </c>
      <c r="B240" t="s" s="15">
        <v>96</v>
      </c>
      <c r="C240" s="16"/>
      <c r="D240" s="16"/>
      <c r="E240" s="16">
        <v>70</v>
      </c>
      <c r="F240" s="16">
        <v>12</v>
      </c>
      <c r="G240" s="17">
        <v>1245.7</v>
      </c>
      <c r="H240" s="17">
        <f>G240/E240</f>
        <v>17.79571428571429</v>
      </c>
      <c r="I240" s="16">
        <v>15</v>
      </c>
      <c r="J240" s="17">
        <v>0.72</v>
      </c>
      <c r="K240" s="16">
        <v>50</v>
      </c>
      <c r="L240" s="17">
        <v>50.85</v>
      </c>
      <c r="M240" s="17">
        <v>2.45</v>
      </c>
      <c r="N240" s="18"/>
      <c r="O240" s="18">
        <v>26</v>
      </c>
      <c r="P240" s="17">
        <v>1.04</v>
      </c>
      <c r="Q240" s="17">
        <v>12.1</v>
      </c>
      <c r="R240" s="18">
        <v>96</v>
      </c>
      <c r="S240" s="18">
        <v>141</v>
      </c>
      <c r="T240" s="16">
        <f>R240+S240</f>
        <v>237</v>
      </c>
      <c r="U240" s="17">
        <v>40.51</v>
      </c>
      <c r="V240" s="18">
        <v>33</v>
      </c>
      <c r="W240" s="18">
        <v>47</v>
      </c>
      <c r="X240" s="17">
        <v>1.59</v>
      </c>
      <c r="Y240" s="17">
        <v>2.26</v>
      </c>
      <c r="Z240" s="18">
        <v>118</v>
      </c>
      <c r="AA240" s="18">
        <v>123</v>
      </c>
      <c r="AB240" s="17">
        <v>5.68</v>
      </c>
      <c r="AC240" s="17">
        <v>5.92</v>
      </c>
      <c r="AD240" s="16">
        <v>20</v>
      </c>
      <c r="AE240" s="17">
        <v>0.96</v>
      </c>
      <c r="AF240" s="16">
        <v>124</v>
      </c>
      <c r="AG240" s="17">
        <v>5.97</v>
      </c>
    </row>
    <row r="241" ht="20.35" customHeight="1">
      <c r="A241" t="s" s="14">
        <v>315</v>
      </c>
      <c r="B241" t="s" s="15">
        <v>71</v>
      </c>
      <c r="C241" s="16"/>
      <c r="D241" s="16"/>
      <c r="E241" s="16">
        <v>81</v>
      </c>
      <c r="F241" s="16"/>
      <c r="G241" s="17">
        <v>1569.75</v>
      </c>
      <c r="H241" s="17">
        <f>G241/E241</f>
        <v>19.37962962962963</v>
      </c>
      <c r="I241" s="16">
        <v>4</v>
      </c>
      <c r="J241" s="17">
        <v>0.15</v>
      </c>
      <c r="K241" s="16">
        <v>12</v>
      </c>
      <c r="L241" s="17">
        <v>26.38</v>
      </c>
      <c r="M241" s="17">
        <v>1.01</v>
      </c>
      <c r="N241" s="18"/>
      <c r="O241" s="18">
        <v>16</v>
      </c>
      <c r="P241" s="17">
        <v>0.68</v>
      </c>
      <c r="Q241" s="17">
        <v>2.76</v>
      </c>
      <c r="R241" s="18">
        <v>0</v>
      </c>
      <c r="S241" s="18">
        <v>0</v>
      </c>
      <c r="T241" s="16">
        <f>R241+S241</f>
        <v>0</v>
      </c>
      <c r="U241" s="17">
        <v>0</v>
      </c>
      <c r="V241" s="18">
        <v>27</v>
      </c>
      <c r="W241" s="18">
        <v>24</v>
      </c>
      <c r="X241" s="17">
        <v>1.03</v>
      </c>
      <c r="Y241" s="17">
        <v>0.92</v>
      </c>
      <c r="Z241" s="18">
        <v>144</v>
      </c>
      <c r="AA241" s="18">
        <v>106</v>
      </c>
      <c r="AB241" s="17">
        <v>5.5</v>
      </c>
      <c r="AC241" s="17">
        <v>4.05</v>
      </c>
      <c r="AD241" s="16">
        <v>143</v>
      </c>
      <c r="AE241" s="17">
        <v>5.47</v>
      </c>
      <c r="AF241" s="16">
        <v>145</v>
      </c>
      <c r="AG241" s="17">
        <v>5.54</v>
      </c>
    </row>
    <row r="242" ht="20.35" customHeight="1">
      <c r="A242" t="s" s="14">
        <v>316</v>
      </c>
      <c r="B242" t="s" s="15">
        <v>68</v>
      </c>
      <c r="C242" s="16"/>
      <c r="D242" s="16"/>
      <c r="E242" s="16">
        <v>37</v>
      </c>
      <c r="F242" s="16">
        <v>40</v>
      </c>
      <c r="G242" s="17">
        <v>668.4</v>
      </c>
      <c r="H242" s="17">
        <f>G242/E242</f>
        <v>18.06486486486487</v>
      </c>
      <c r="I242" s="16">
        <v>1</v>
      </c>
      <c r="J242" s="17">
        <v>0.09</v>
      </c>
      <c r="K242" s="16">
        <v>4</v>
      </c>
      <c r="L242" s="17">
        <v>8.9</v>
      </c>
      <c r="M242" s="17">
        <v>0.8</v>
      </c>
      <c r="N242" s="18"/>
      <c r="O242" s="18">
        <v>3</v>
      </c>
      <c r="P242" s="17">
        <v>0.32</v>
      </c>
      <c r="Q242" s="17">
        <v>2.63</v>
      </c>
      <c r="R242" s="18">
        <v>0</v>
      </c>
      <c r="S242" s="18">
        <v>0</v>
      </c>
      <c r="T242" s="16">
        <f>R242+S242</f>
        <v>0</v>
      </c>
      <c r="U242" s="17">
        <v>0</v>
      </c>
      <c r="V242" s="18">
        <v>27</v>
      </c>
      <c r="W242" s="18">
        <v>13</v>
      </c>
      <c r="X242" s="17">
        <v>2.42</v>
      </c>
      <c r="Y242" s="17">
        <v>1.17</v>
      </c>
      <c r="Z242" s="18">
        <v>33</v>
      </c>
      <c r="AA242" s="18">
        <v>82</v>
      </c>
      <c r="AB242" s="17">
        <v>2.96</v>
      </c>
      <c r="AC242" s="17">
        <v>7.36</v>
      </c>
      <c r="AD242" s="16">
        <v>72</v>
      </c>
      <c r="AE242" s="17">
        <v>6.46</v>
      </c>
      <c r="AF242" s="16">
        <v>38</v>
      </c>
      <c r="AG242" s="17">
        <v>3.41</v>
      </c>
    </row>
    <row r="243" ht="20.35" customHeight="1">
      <c r="A243" t="s" s="14">
        <v>317</v>
      </c>
      <c r="B243" t="s" s="15">
        <v>40</v>
      </c>
      <c r="C243" s="16"/>
      <c r="D243" s="16"/>
      <c r="E243" s="16">
        <v>16</v>
      </c>
      <c r="F243" s="16"/>
      <c r="G243" s="17">
        <v>214.32</v>
      </c>
      <c r="H243" s="17">
        <f>G243/E243</f>
        <v>13.395</v>
      </c>
      <c r="I243" s="16">
        <v>0</v>
      </c>
      <c r="J243" s="17">
        <v>0</v>
      </c>
      <c r="K243" s="16">
        <v>5</v>
      </c>
      <c r="L243" s="17">
        <v>5.4</v>
      </c>
      <c r="M243" s="17">
        <v>1.51</v>
      </c>
      <c r="N243" s="18"/>
      <c r="O243" s="18">
        <v>0</v>
      </c>
      <c r="P243" s="17">
        <v>0</v>
      </c>
      <c r="Q243" s="17">
        <v>0</v>
      </c>
      <c r="R243" s="18">
        <v>0</v>
      </c>
      <c r="S243" s="18">
        <v>0</v>
      </c>
      <c r="T243" s="16">
        <f>R243+S243</f>
        <v>0</v>
      </c>
      <c r="U243" s="17">
        <v>0</v>
      </c>
      <c r="V243" s="18">
        <v>7</v>
      </c>
      <c r="W243" s="18">
        <v>4</v>
      </c>
      <c r="X243" s="17">
        <v>1.96</v>
      </c>
      <c r="Y243" s="17">
        <v>1.12</v>
      </c>
      <c r="Z243" s="18">
        <v>1</v>
      </c>
      <c r="AA243" s="18">
        <v>13</v>
      </c>
      <c r="AB243" s="17">
        <v>0.28</v>
      </c>
      <c r="AC243" s="17">
        <v>3.64</v>
      </c>
      <c r="AD243" s="16">
        <v>22</v>
      </c>
      <c r="AE243" s="17">
        <v>6.16</v>
      </c>
      <c r="AF243" s="16">
        <v>18</v>
      </c>
      <c r="AG243" s="17">
        <v>5.04</v>
      </c>
    </row>
    <row r="244" ht="20.35" customHeight="1">
      <c r="A244" t="s" s="14">
        <v>318</v>
      </c>
      <c r="B244" t="s" s="15">
        <v>71</v>
      </c>
      <c r="C244" s="16"/>
      <c r="D244" s="16"/>
      <c r="E244" s="16">
        <v>11</v>
      </c>
      <c r="F244" s="16">
        <v>12</v>
      </c>
      <c r="G244" s="17">
        <v>135.98</v>
      </c>
      <c r="H244" s="17">
        <f>G244/E244</f>
        <v>12.36181818181818</v>
      </c>
      <c r="I244" s="16">
        <v>0</v>
      </c>
      <c r="J244" s="17">
        <v>0</v>
      </c>
      <c r="K244" s="16">
        <v>4</v>
      </c>
      <c r="L244" s="17">
        <v>6.15</v>
      </c>
      <c r="M244" s="17">
        <v>2.71</v>
      </c>
      <c r="N244" s="18"/>
      <c r="O244" s="18">
        <v>1</v>
      </c>
      <c r="P244" s="17">
        <v>0.46</v>
      </c>
      <c r="Q244" s="17">
        <v>0</v>
      </c>
      <c r="R244" s="18">
        <v>0</v>
      </c>
      <c r="S244" s="18">
        <v>0</v>
      </c>
      <c r="T244" s="16">
        <f>R244+S244</f>
        <v>0</v>
      </c>
      <c r="U244" s="17">
        <v>0</v>
      </c>
      <c r="V244" s="18">
        <v>3</v>
      </c>
      <c r="W244" s="18">
        <v>0</v>
      </c>
      <c r="X244" s="17">
        <v>1.32</v>
      </c>
      <c r="Y244" s="17">
        <v>0</v>
      </c>
      <c r="Z244" s="18">
        <v>2</v>
      </c>
      <c r="AA244" s="18">
        <v>11</v>
      </c>
      <c r="AB244" s="17">
        <v>0.88</v>
      </c>
      <c r="AC244" s="17">
        <v>4.85</v>
      </c>
      <c r="AD244" s="16">
        <v>10</v>
      </c>
      <c r="AE244" s="17">
        <v>4.41</v>
      </c>
      <c r="AF244" s="16">
        <v>12</v>
      </c>
      <c r="AG244" s="17">
        <v>5.29</v>
      </c>
    </row>
    <row r="245" ht="20.35" customHeight="1">
      <c r="A245" t="s" s="14">
        <v>319</v>
      </c>
      <c r="B245" t="s" s="15">
        <v>42</v>
      </c>
      <c r="C245" s="16"/>
      <c r="D245" s="16"/>
      <c r="E245" s="16">
        <v>51</v>
      </c>
      <c r="F245" s="16">
        <v>9</v>
      </c>
      <c r="G245" s="17">
        <v>706.5</v>
      </c>
      <c r="H245" s="17">
        <f>G245/E245</f>
        <v>13.85294117647059</v>
      </c>
      <c r="I245" s="16">
        <v>11</v>
      </c>
      <c r="J245" s="17">
        <v>0.93</v>
      </c>
      <c r="K245" s="16">
        <v>11</v>
      </c>
      <c r="L245" s="17">
        <v>25.05</v>
      </c>
      <c r="M245" s="17">
        <v>2.13</v>
      </c>
      <c r="N245" s="18"/>
      <c r="O245" s="18">
        <v>3</v>
      </c>
      <c r="P245" s="17">
        <v>0.1</v>
      </c>
      <c r="Q245" s="17">
        <v>13.92</v>
      </c>
      <c r="R245" s="18">
        <v>52</v>
      </c>
      <c r="S245" s="18">
        <v>70</v>
      </c>
      <c r="T245" s="16">
        <f>R245+S245</f>
        <v>122</v>
      </c>
      <c r="U245" s="17">
        <v>42.62</v>
      </c>
      <c r="V245" s="18">
        <v>21</v>
      </c>
      <c r="W245" s="18">
        <v>31</v>
      </c>
      <c r="X245" s="17">
        <v>1.78</v>
      </c>
      <c r="Y245" s="17">
        <v>2.63</v>
      </c>
      <c r="Z245" s="18">
        <v>48</v>
      </c>
      <c r="AA245" s="18">
        <v>50</v>
      </c>
      <c r="AB245" s="17">
        <v>4.08</v>
      </c>
      <c r="AC245" s="17">
        <v>4.25</v>
      </c>
      <c r="AD245" s="16">
        <v>24</v>
      </c>
      <c r="AE245" s="17">
        <v>2.04</v>
      </c>
      <c r="AF245" s="16">
        <v>79</v>
      </c>
      <c r="AG245" s="17">
        <v>6.71</v>
      </c>
    </row>
    <row r="246" ht="20.35" customHeight="1">
      <c r="A246" t="s" s="14">
        <v>320</v>
      </c>
      <c r="B246" t="s" s="15">
        <v>114</v>
      </c>
      <c r="C246" s="16"/>
      <c r="D246" s="16"/>
      <c r="E246" s="16">
        <v>27</v>
      </c>
      <c r="F246" s="16"/>
      <c r="G246" s="17">
        <v>240.52</v>
      </c>
      <c r="H246" s="17">
        <f>G246/E246</f>
        <v>8.908148148148149</v>
      </c>
      <c r="I246" s="16">
        <v>1</v>
      </c>
      <c r="J246" s="17">
        <v>0.25</v>
      </c>
      <c r="K246" s="16">
        <v>3</v>
      </c>
      <c r="L246" s="17">
        <v>1.7</v>
      </c>
      <c r="M246" s="17">
        <v>0.42</v>
      </c>
      <c r="N246" s="18"/>
      <c r="O246" s="18">
        <v>4</v>
      </c>
      <c r="P246" s="17">
        <v>0.58</v>
      </c>
      <c r="Q246" s="17">
        <v>5.26</v>
      </c>
      <c r="R246" s="18">
        <v>34</v>
      </c>
      <c r="S246" s="18">
        <v>36</v>
      </c>
      <c r="T246" s="16">
        <f>R246+S246</f>
        <v>70</v>
      </c>
      <c r="U246" s="17">
        <v>48.57</v>
      </c>
      <c r="V246" s="18">
        <v>4</v>
      </c>
      <c r="W246" s="18">
        <v>9</v>
      </c>
      <c r="X246" s="17">
        <v>1</v>
      </c>
      <c r="Y246" s="17">
        <v>2.25</v>
      </c>
      <c r="Z246" s="18">
        <v>30</v>
      </c>
      <c r="AA246" s="18">
        <v>20</v>
      </c>
      <c r="AB246" s="17">
        <v>7.48</v>
      </c>
      <c r="AC246" s="17">
        <v>4.99</v>
      </c>
      <c r="AD246" s="16">
        <v>15</v>
      </c>
      <c r="AE246" s="17">
        <v>3.74</v>
      </c>
      <c r="AF246" s="16">
        <v>19</v>
      </c>
      <c r="AG246" s="17">
        <v>4.74</v>
      </c>
    </row>
    <row r="247" ht="20.35" customHeight="1">
      <c r="A247" t="s" s="14">
        <v>321</v>
      </c>
      <c r="B247" t="s" s="15">
        <v>38</v>
      </c>
      <c r="C247" s="16"/>
      <c r="D247" s="16"/>
      <c r="E247" s="16">
        <v>28</v>
      </c>
      <c r="F247" s="16"/>
      <c r="G247" s="17">
        <v>500.72</v>
      </c>
      <c r="H247" s="17">
        <f>G247/E247</f>
        <v>17.88285714285714</v>
      </c>
      <c r="I247" s="16">
        <v>0</v>
      </c>
      <c r="J247" s="17">
        <v>0</v>
      </c>
      <c r="K247" s="16">
        <v>4</v>
      </c>
      <c r="L247" s="17">
        <v>-1.8</v>
      </c>
      <c r="M247" s="17">
        <v>-0.22</v>
      </c>
      <c r="N247" s="18">
        <v>1</v>
      </c>
      <c r="O247" s="18">
        <v>7</v>
      </c>
      <c r="P247" s="17">
        <v>0.85</v>
      </c>
      <c r="Q247" s="17">
        <v>0</v>
      </c>
      <c r="R247" s="18">
        <v>0</v>
      </c>
      <c r="S247" s="18">
        <v>0</v>
      </c>
      <c r="T247" s="16">
        <f>R247+S247</f>
        <v>0</v>
      </c>
      <c r="U247" s="17">
        <v>0</v>
      </c>
      <c r="V247" s="18">
        <v>18</v>
      </c>
      <c r="W247" s="18">
        <v>2</v>
      </c>
      <c r="X247" s="17">
        <v>2.16</v>
      </c>
      <c r="Y247" s="17">
        <v>0.24</v>
      </c>
      <c r="Z247" s="18">
        <v>65</v>
      </c>
      <c r="AA247" s="18">
        <v>44</v>
      </c>
      <c r="AB247" s="17">
        <v>7.79</v>
      </c>
      <c r="AC247" s="17">
        <v>5.27</v>
      </c>
      <c r="AD247" s="16">
        <v>43</v>
      </c>
      <c r="AE247" s="17">
        <v>5.15</v>
      </c>
      <c r="AF247" s="16">
        <v>30</v>
      </c>
      <c r="AG247" s="17">
        <v>3.59</v>
      </c>
    </row>
    <row r="248" ht="20.35" customHeight="1">
      <c r="A248" t="s" s="14">
        <v>322</v>
      </c>
      <c r="B248" t="s" s="15">
        <v>52</v>
      </c>
      <c r="C248" s="16"/>
      <c r="D248" s="16"/>
      <c r="E248" s="16">
        <v>19</v>
      </c>
      <c r="F248" s="16">
        <v>62</v>
      </c>
      <c r="G248" s="17">
        <v>290.82</v>
      </c>
      <c r="H248" s="17">
        <f>G248/E248</f>
        <v>15.30631578947368</v>
      </c>
      <c r="I248" s="16">
        <v>7</v>
      </c>
      <c r="J248" s="17">
        <v>1.44</v>
      </c>
      <c r="K248" s="16">
        <v>2</v>
      </c>
      <c r="L248" s="17">
        <v>6.37</v>
      </c>
      <c r="M248" s="17">
        <v>1.31</v>
      </c>
      <c r="N248" s="18">
        <v>4</v>
      </c>
      <c r="O248" s="18">
        <v>17</v>
      </c>
      <c r="P248" s="17">
        <v>2.89</v>
      </c>
      <c r="Q248" s="17">
        <v>26.92</v>
      </c>
      <c r="R248" s="18">
        <v>0</v>
      </c>
      <c r="S248" s="18">
        <v>3</v>
      </c>
      <c r="T248" s="16">
        <f>R248+S248</f>
        <v>3</v>
      </c>
      <c r="U248" s="17">
        <v>0</v>
      </c>
      <c r="V248" s="18">
        <v>2</v>
      </c>
      <c r="W248" s="18">
        <v>4</v>
      </c>
      <c r="X248" s="17">
        <v>0.41</v>
      </c>
      <c r="Y248" s="17">
        <v>0.83</v>
      </c>
      <c r="Z248" s="18">
        <v>37</v>
      </c>
      <c r="AA248" s="18">
        <v>18</v>
      </c>
      <c r="AB248" s="17">
        <v>7.63</v>
      </c>
      <c r="AC248" s="17">
        <v>3.71</v>
      </c>
      <c r="AD248" s="16">
        <v>13</v>
      </c>
      <c r="AE248" s="17">
        <v>2.68</v>
      </c>
      <c r="AF248" s="16">
        <v>26</v>
      </c>
      <c r="AG248" s="17">
        <v>5.36</v>
      </c>
    </row>
    <row r="249" ht="20.35" customHeight="1">
      <c r="A249" t="s" s="14">
        <v>323</v>
      </c>
      <c r="B249" t="s" s="15">
        <v>63</v>
      </c>
      <c r="C249" s="16"/>
      <c r="D249" s="16"/>
      <c r="E249" s="16">
        <v>78</v>
      </c>
      <c r="F249" s="16">
        <v>4</v>
      </c>
      <c r="G249" s="17">
        <v>1621.47</v>
      </c>
      <c r="H249" s="17">
        <f>G249/E249</f>
        <v>20.78807692307692</v>
      </c>
      <c r="I249" s="16">
        <v>1</v>
      </c>
      <c r="J249" s="17">
        <v>0.04</v>
      </c>
      <c r="K249" s="16">
        <v>16</v>
      </c>
      <c r="L249" s="17">
        <v>25.38</v>
      </c>
      <c r="M249" s="17">
        <v>0.9399999999999999</v>
      </c>
      <c r="N249" s="18">
        <v>1</v>
      </c>
      <c r="O249" s="18">
        <v>24</v>
      </c>
      <c r="P249" s="17">
        <v>0.89</v>
      </c>
      <c r="Q249" s="17">
        <v>1.3</v>
      </c>
      <c r="R249" s="18">
        <v>0</v>
      </c>
      <c r="S249" s="18">
        <v>0</v>
      </c>
      <c r="T249" s="16">
        <f>R249+S249</f>
        <v>0</v>
      </c>
      <c r="U249" s="17">
        <v>0</v>
      </c>
      <c r="V249" s="18">
        <v>79</v>
      </c>
      <c r="W249" s="18">
        <v>19</v>
      </c>
      <c r="X249" s="17">
        <v>2.92</v>
      </c>
      <c r="Y249" s="17">
        <v>0.7</v>
      </c>
      <c r="Z249" s="18">
        <v>142</v>
      </c>
      <c r="AA249" s="18">
        <v>138</v>
      </c>
      <c r="AB249" s="17">
        <v>5.25</v>
      </c>
      <c r="AC249" s="17">
        <v>5.11</v>
      </c>
      <c r="AD249" s="16">
        <v>156</v>
      </c>
      <c r="AE249" s="17">
        <v>5.77</v>
      </c>
      <c r="AF249" s="16">
        <v>77</v>
      </c>
      <c r="AG249" s="17">
        <v>2.85</v>
      </c>
    </row>
    <row r="250" ht="20.35" customHeight="1">
      <c r="A250" t="s" s="14">
        <v>324</v>
      </c>
      <c r="B250" t="s" s="15">
        <v>114</v>
      </c>
      <c r="C250" s="16"/>
      <c r="D250" s="16"/>
      <c r="E250" s="16">
        <v>66</v>
      </c>
      <c r="F250" s="16"/>
      <c r="G250" s="17">
        <v>732.15</v>
      </c>
      <c r="H250" s="17">
        <f>G250/E250</f>
        <v>11.09318181818182</v>
      </c>
      <c r="I250" s="16">
        <v>12</v>
      </c>
      <c r="J250" s="17">
        <v>0.98</v>
      </c>
      <c r="K250" s="16">
        <v>11</v>
      </c>
      <c r="L250" s="17">
        <v>19.8</v>
      </c>
      <c r="M250" s="17">
        <v>1.62</v>
      </c>
      <c r="N250" s="18">
        <v>1</v>
      </c>
      <c r="O250" s="18">
        <v>4</v>
      </c>
      <c r="P250" s="17">
        <v>0.39</v>
      </c>
      <c r="Q250" s="17">
        <v>18.46</v>
      </c>
      <c r="R250" s="18">
        <v>317</v>
      </c>
      <c r="S250" s="18">
        <v>280</v>
      </c>
      <c r="T250" s="16">
        <f>R250+S250</f>
        <v>597</v>
      </c>
      <c r="U250" s="17">
        <v>53.1</v>
      </c>
      <c r="V250" s="18">
        <v>13</v>
      </c>
      <c r="W250" s="18">
        <v>18</v>
      </c>
      <c r="X250" s="17">
        <v>1.07</v>
      </c>
      <c r="Y250" s="17">
        <v>1.48</v>
      </c>
      <c r="Z250" s="18">
        <v>63</v>
      </c>
      <c r="AA250" s="18">
        <v>59</v>
      </c>
      <c r="AB250" s="17">
        <v>5.16</v>
      </c>
      <c r="AC250" s="17">
        <v>4.84</v>
      </c>
      <c r="AD250" s="16">
        <v>39</v>
      </c>
      <c r="AE250" s="17">
        <v>3.2</v>
      </c>
      <c r="AF250" s="16">
        <v>65</v>
      </c>
      <c r="AG250" s="17">
        <v>5.33</v>
      </c>
    </row>
    <row r="251" ht="20.35" customHeight="1">
      <c r="A251" t="s" s="14">
        <v>325</v>
      </c>
      <c r="B251" t="s" s="15">
        <v>42</v>
      </c>
      <c r="C251" s="16"/>
      <c r="D251" s="16"/>
      <c r="E251" s="16">
        <v>75</v>
      </c>
      <c r="F251" s="16">
        <v>5</v>
      </c>
      <c r="G251" s="17">
        <v>848.1</v>
      </c>
      <c r="H251" s="17">
        <f>G251/E251</f>
        <v>11.308</v>
      </c>
      <c r="I251" s="16">
        <v>3</v>
      </c>
      <c r="J251" s="17">
        <v>0.21</v>
      </c>
      <c r="K251" s="16">
        <v>11</v>
      </c>
      <c r="L251" s="17">
        <v>13.55</v>
      </c>
      <c r="M251" s="17">
        <v>0.96</v>
      </c>
      <c r="N251" s="18">
        <v>3</v>
      </c>
      <c r="O251" s="18">
        <v>10</v>
      </c>
      <c r="P251" s="17">
        <v>0.73</v>
      </c>
      <c r="Q251" s="17">
        <v>3.49</v>
      </c>
      <c r="R251" s="18">
        <v>315</v>
      </c>
      <c r="S251" s="18">
        <v>290</v>
      </c>
      <c r="T251" s="16">
        <f>R251+S251</f>
        <v>605</v>
      </c>
      <c r="U251" s="17">
        <v>52.07</v>
      </c>
      <c r="V251" s="18">
        <v>14</v>
      </c>
      <c r="W251" s="18">
        <v>24</v>
      </c>
      <c r="X251" s="17">
        <v>0.99</v>
      </c>
      <c r="Y251" s="17">
        <v>1.7</v>
      </c>
      <c r="Z251" s="18">
        <v>124</v>
      </c>
      <c r="AA251" s="18">
        <v>63</v>
      </c>
      <c r="AB251" s="17">
        <v>8.77</v>
      </c>
      <c r="AC251" s="17">
        <v>4.46</v>
      </c>
      <c r="AD251" s="16">
        <v>45</v>
      </c>
      <c r="AE251" s="17">
        <v>3.18</v>
      </c>
      <c r="AF251" s="16">
        <v>86</v>
      </c>
      <c r="AG251" s="17">
        <v>6.08</v>
      </c>
    </row>
    <row r="252" ht="20.35" customHeight="1">
      <c r="A252" t="s" s="14">
        <v>326</v>
      </c>
      <c r="B252" t="s" s="15">
        <v>201</v>
      </c>
      <c r="C252" s="16"/>
      <c r="D252" s="16"/>
      <c r="E252" s="16">
        <v>80</v>
      </c>
      <c r="F252" s="16">
        <v>2</v>
      </c>
      <c r="G252" s="17">
        <v>1248.48</v>
      </c>
      <c r="H252" s="17">
        <f>G252/E252</f>
        <v>15.606</v>
      </c>
      <c r="I252" s="16">
        <v>15</v>
      </c>
      <c r="J252" s="17">
        <v>0.72</v>
      </c>
      <c r="K252" s="16">
        <v>23</v>
      </c>
      <c r="L252" s="17">
        <v>49.45</v>
      </c>
      <c r="M252" s="17">
        <v>2.38</v>
      </c>
      <c r="N252" s="18"/>
      <c r="O252" s="18">
        <v>14</v>
      </c>
      <c r="P252" s="17">
        <v>0.59</v>
      </c>
      <c r="Q252" s="17">
        <v>11.11</v>
      </c>
      <c r="R252" s="18">
        <v>531</v>
      </c>
      <c r="S252" s="18">
        <v>409</v>
      </c>
      <c r="T252" s="16">
        <f>R252+S252</f>
        <v>940</v>
      </c>
      <c r="U252" s="17">
        <v>56.49</v>
      </c>
      <c r="V252" s="18">
        <v>48</v>
      </c>
      <c r="W252" s="18">
        <v>54</v>
      </c>
      <c r="X252" s="17">
        <v>2.31</v>
      </c>
      <c r="Y252" s="17">
        <v>2.6</v>
      </c>
      <c r="Z252" s="18">
        <v>52</v>
      </c>
      <c r="AA252" s="18">
        <v>106</v>
      </c>
      <c r="AB252" s="17">
        <v>2.5</v>
      </c>
      <c r="AC252" s="17">
        <v>5.09</v>
      </c>
      <c r="AD252" s="16">
        <v>27</v>
      </c>
      <c r="AE252" s="17">
        <v>1.3</v>
      </c>
      <c r="AF252" s="16">
        <v>135</v>
      </c>
      <c r="AG252" s="17">
        <v>6.49</v>
      </c>
    </row>
    <row r="253" ht="20.35" customHeight="1">
      <c r="A253" t="s" s="14">
        <v>327</v>
      </c>
      <c r="B253" t="s" s="15">
        <v>46</v>
      </c>
      <c r="C253" s="16"/>
      <c r="D253" s="16"/>
      <c r="E253" s="16">
        <v>82</v>
      </c>
      <c r="F253" s="16"/>
      <c r="G253" s="17">
        <v>1580.1</v>
      </c>
      <c r="H253" s="17">
        <f>G253/E253</f>
        <v>19.26951219512195</v>
      </c>
      <c r="I253" s="16">
        <v>14</v>
      </c>
      <c r="J253" s="17">
        <v>0.53</v>
      </c>
      <c r="K253" s="16">
        <v>42</v>
      </c>
      <c r="L253" s="17">
        <v>51.6</v>
      </c>
      <c r="M253" s="17">
        <v>1.96</v>
      </c>
      <c r="N253" s="18"/>
      <c r="O253" s="18">
        <v>13</v>
      </c>
      <c r="P253" s="17">
        <v>0.41</v>
      </c>
      <c r="Q253" s="17">
        <v>6.73</v>
      </c>
      <c r="R253" s="18">
        <v>740</v>
      </c>
      <c r="S253" s="18">
        <v>810</v>
      </c>
      <c r="T253" s="16">
        <f>R253+S253</f>
        <v>1550</v>
      </c>
      <c r="U253" s="17">
        <v>47.74</v>
      </c>
      <c r="V253" s="18">
        <v>28</v>
      </c>
      <c r="W253" s="18">
        <v>42</v>
      </c>
      <c r="X253" s="17">
        <v>1.06</v>
      </c>
      <c r="Y253" s="17">
        <v>1.59</v>
      </c>
      <c r="Z253" s="18">
        <v>52</v>
      </c>
      <c r="AA253" s="18">
        <v>85</v>
      </c>
      <c r="AB253" s="17">
        <v>1.97</v>
      </c>
      <c r="AC253" s="17">
        <v>3.23</v>
      </c>
      <c r="AD253" s="16">
        <v>54</v>
      </c>
      <c r="AE253" s="17">
        <v>2.05</v>
      </c>
      <c r="AF253" s="16">
        <v>208</v>
      </c>
      <c r="AG253" s="17">
        <v>7.9</v>
      </c>
    </row>
    <row r="254" ht="20.35" customHeight="1">
      <c r="A254" t="s" s="14">
        <v>328</v>
      </c>
      <c r="B254" t="s" s="15">
        <v>329</v>
      </c>
      <c r="C254" s="16"/>
      <c r="D254" s="16"/>
      <c r="E254" s="16">
        <v>72</v>
      </c>
      <c r="F254" s="16">
        <v>7</v>
      </c>
      <c r="G254" s="17">
        <v>1276.73</v>
      </c>
      <c r="H254" s="17">
        <f>G254/E254</f>
        <v>17.73236111111111</v>
      </c>
      <c r="I254" s="16">
        <v>21</v>
      </c>
      <c r="J254" s="17">
        <v>0.99</v>
      </c>
      <c r="K254" s="16">
        <v>25</v>
      </c>
      <c r="L254" s="17">
        <v>47.34</v>
      </c>
      <c r="M254" s="17">
        <v>2.22</v>
      </c>
      <c r="N254" s="18"/>
      <c r="O254" s="18">
        <v>17</v>
      </c>
      <c r="P254" s="17">
        <v>0.66</v>
      </c>
      <c r="Q254" s="17">
        <v>10.66</v>
      </c>
      <c r="R254" s="18">
        <v>516</v>
      </c>
      <c r="S254" s="18">
        <v>534</v>
      </c>
      <c r="T254" s="16">
        <f>R254+S254</f>
        <v>1050</v>
      </c>
      <c r="U254" s="17">
        <v>49.14</v>
      </c>
      <c r="V254" s="18">
        <v>40</v>
      </c>
      <c r="W254" s="18">
        <v>42</v>
      </c>
      <c r="X254" s="17">
        <v>1.88</v>
      </c>
      <c r="Y254" s="17">
        <v>1.97</v>
      </c>
      <c r="Z254" s="18">
        <v>96</v>
      </c>
      <c r="AA254" s="18">
        <v>60</v>
      </c>
      <c r="AB254" s="17">
        <v>4.51</v>
      </c>
      <c r="AC254" s="17">
        <v>2.82</v>
      </c>
      <c r="AD254" s="16">
        <v>25</v>
      </c>
      <c r="AE254" s="17">
        <v>1.17</v>
      </c>
      <c r="AF254" s="16">
        <v>197</v>
      </c>
      <c r="AG254" s="17">
        <v>9.26</v>
      </c>
    </row>
    <row r="255" ht="20.35" customHeight="1">
      <c r="A255" t="s" s="14">
        <v>330</v>
      </c>
      <c r="B255" t="s" s="15">
        <v>52</v>
      </c>
      <c r="C255" s="16"/>
      <c r="D255" s="16"/>
      <c r="E255" s="16">
        <v>70</v>
      </c>
      <c r="F255" s="16"/>
      <c r="G255" s="17">
        <v>1249.25</v>
      </c>
      <c r="H255" s="17">
        <f>G255/E255</f>
        <v>17.84642857142857</v>
      </c>
      <c r="I255" s="16">
        <v>3</v>
      </c>
      <c r="J255" s="17">
        <v>0.14</v>
      </c>
      <c r="K255" s="16">
        <v>18</v>
      </c>
      <c r="L255" s="17">
        <v>21.38</v>
      </c>
      <c r="M255" s="17">
        <v>1.03</v>
      </c>
      <c r="N255" s="18">
        <v>1</v>
      </c>
      <c r="O255" s="18">
        <v>14</v>
      </c>
      <c r="P255" s="17">
        <v>0.66</v>
      </c>
      <c r="Q255" s="17">
        <v>4</v>
      </c>
      <c r="R255" s="18">
        <v>0</v>
      </c>
      <c r="S255" s="18">
        <v>0</v>
      </c>
      <c r="T255" s="16">
        <f>R255+S255</f>
        <v>0</v>
      </c>
      <c r="U255" s="17">
        <v>0</v>
      </c>
      <c r="V255" s="18">
        <v>67</v>
      </c>
      <c r="W255" s="18">
        <v>24</v>
      </c>
      <c r="X255" s="17">
        <v>3.22</v>
      </c>
      <c r="Y255" s="17">
        <v>1.15</v>
      </c>
      <c r="Z255" s="18">
        <v>78</v>
      </c>
      <c r="AA255" s="18">
        <v>78</v>
      </c>
      <c r="AB255" s="17">
        <v>3.75</v>
      </c>
      <c r="AC255" s="17">
        <v>3.75</v>
      </c>
      <c r="AD255" s="16">
        <v>118</v>
      </c>
      <c r="AE255" s="17">
        <v>5.67</v>
      </c>
      <c r="AF255" s="16">
        <v>75</v>
      </c>
      <c r="AG255" s="17">
        <v>3.6</v>
      </c>
    </row>
    <row r="256" ht="20.35" customHeight="1">
      <c r="A256" t="s" s="14">
        <v>331</v>
      </c>
      <c r="B256" t="s" s="15">
        <v>96</v>
      </c>
      <c r="C256" s="16"/>
      <c r="D256" s="16"/>
      <c r="E256" s="16">
        <v>79</v>
      </c>
      <c r="F256" s="16">
        <v>3</v>
      </c>
      <c r="G256" s="17">
        <v>1600.25</v>
      </c>
      <c r="H256" s="17">
        <f>G256/E256</f>
        <v>20.25632911392405</v>
      </c>
      <c r="I256" s="16">
        <v>5</v>
      </c>
      <c r="J256" s="17">
        <v>0.19</v>
      </c>
      <c r="K256" s="16">
        <v>18</v>
      </c>
      <c r="L256" s="17">
        <v>25.95</v>
      </c>
      <c r="M256" s="17">
        <v>0.97</v>
      </c>
      <c r="N256" s="18"/>
      <c r="O256" s="18">
        <v>12</v>
      </c>
      <c r="P256" s="17">
        <v>0.37</v>
      </c>
      <c r="Q256" s="17">
        <v>4.63</v>
      </c>
      <c r="R256" s="18">
        <v>0</v>
      </c>
      <c r="S256" s="18">
        <v>0</v>
      </c>
      <c r="T256" s="16">
        <f>R256+S256</f>
        <v>0</v>
      </c>
      <c r="U256" s="17">
        <v>0</v>
      </c>
      <c r="V256" s="18">
        <v>53</v>
      </c>
      <c r="W256" s="18">
        <v>25</v>
      </c>
      <c r="X256" s="17">
        <v>1.99</v>
      </c>
      <c r="Y256" s="17">
        <v>0.9399999999999999</v>
      </c>
      <c r="Z256" s="18">
        <v>126</v>
      </c>
      <c r="AA256" s="18">
        <v>128</v>
      </c>
      <c r="AB256" s="17">
        <v>4.72</v>
      </c>
      <c r="AC256" s="17">
        <v>4.8</v>
      </c>
      <c r="AD256" s="16">
        <v>149</v>
      </c>
      <c r="AE256" s="17">
        <v>5.59</v>
      </c>
      <c r="AF256" s="16">
        <v>108</v>
      </c>
      <c r="AG256" s="17">
        <v>4.05</v>
      </c>
    </row>
    <row r="257" ht="20.35" customHeight="1">
      <c r="A257" t="s" s="14">
        <v>332</v>
      </c>
      <c r="B257" t="s" s="15">
        <v>44</v>
      </c>
      <c r="C257" s="16"/>
      <c r="D257" s="16"/>
      <c r="E257" s="16">
        <v>75</v>
      </c>
      <c r="F257" s="16"/>
      <c r="G257" s="17">
        <v>926.17</v>
      </c>
      <c r="H257" s="17">
        <f>G257/E257</f>
        <v>12.34893333333333</v>
      </c>
      <c r="I257" s="16">
        <v>7</v>
      </c>
      <c r="J257" s="17">
        <v>0.45</v>
      </c>
      <c r="K257" s="16">
        <v>9</v>
      </c>
      <c r="L257" s="17">
        <v>11.06</v>
      </c>
      <c r="M257" s="17">
        <v>0.72</v>
      </c>
      <c r="N257" s="18">
        <v>2</v>
      </c>
      <c r="O257" s="18">
        <v>12</v>
      </c>
      <c r="P257" s="17">
        <v>0.79</v>
      </c>
      <c r="Q257" s="17">
        <v>6.8</v>
      </c>
      <c r="R257" s="18">
        <v>16</v>
      </c>
      <c r="S257" s="18">
        <v>17</v>
      </c>
      <c r="T257" s="16">
        <f>R257+S257</f>
        <v>33</v>
      </c>
      <c r="U257" s="17">
        <v>48.48</v>
      </c>
      <c r="V257" s="18">
        <v>18</v>
      </c>
      <c r="W257" s="18">
        <v>16</v>
      </c>
      <c r="X257" s="17">
        <v>1.17</v>
      </c>
      <c r="Y257" s="17">
        <v>1.04</v>
      </c>
      <c r="Z257" s="18">
        <v>151</v>
      </c>
      <c r="AA257" s="18">
        <v>88</v>
      </c>
      <c r="AB257" s="17">
        <v>9.779999999999999</v>
      </c>
      <c r="AC257" s="17">
        <v>5.7</v>
      </c>
      <c r="AD257" s="16">
        <v>62</v>
      </c>
      <c r="AE257" s="17">
        <v>4.02</v>
      </c>
      <c r="AF257" s="16">
        <v>103</v>
      </c>
      <c r="AG257" s="17">
        <v>6.67</v>
      </c>
    </row>
    <row r="258" ht="20.35" customHeight="1">
      <c r="A258" t="s" s="14">
        <v>333</v>
      </c>
      <c r="B258" t="s" s="15">
        <v>93</v>
      </c>
      <c r="C258" s="16"/>
      <c r="D258" s="16"/>
      <c r="E258" s="16">
        <v>82</v>
      </c>
      <c r="F258" s="16"/>
      <c r="G258" s="17">
        <v>1265.1</v>
      </c>
      <c r="H258" s="17">
        <f>G258/E258</f>
        <v>15.4280487804878</v>
      </c>
      <c r="I258" s="16">
        <v>11</v>
      </c>
      <c r="J258" s="17">
        <v>0.52</v>
      </c>
      <c r="K258" s="16">
        <v>20</v>
      </c>
      <c r="L258" s="17">
        <v>28.31</v>
      </c>
      <c r="M258" s="17">
        <v>1.34</v>
      </c>
      <c r="N258" s="18"/>
      <c r="O258" s="18">
        <v>7</v>
      </c>
      <c r="P258" s="17">
        <v>0.31</v>
      </c>
      <c r="Q258" s="17">
        <v>9.02</v>
      </c>
      <c r="R258" s="18">
        <v>88</v>
      </c>
      <c r="S258" s="18">
        <v>102</v>
      </c>
      <c r="T258" s="16">
        <f>R258+S258</f>
        <v>190</v>
      </c>
      <c r="U258" s="17">
        <v>46.32</v>
      </c>
      <c r="V258" s="18">
        <v>19</v>
      </c>
      <c r="W258" s="18">
        <v>31</v>
      </c>
      <c r="X258" s="17">
        <v>0.9</v>
      </c>
      <c r="Y258" s="17">
        <v>1.47</v>
      </c>
      <c r="Z258" s="18">
        <v>71</v>
      </c>
      <c r="AA258" s="18">
        <v>95</v>
      </c>
      <c r="AB258" s="17">
        <v>3.37</v>
      </c>
      <c r="AC258" s="17">
        <v>4.51</v>
      </c>
      <c r="AD258" s="16">
        <v>57</v>
      </c>
      <c r="AE258" s="17">
        <v>2.7</v>
      </c>
      <c r="AF258" s="16">
        <v>122</v>
      </c>
      <c r="AG258" s="17">
        <v>5.79</v>
      </c>
    </row>
    <row r="259" ht="20.35" customHeight="1">
      <c r="A259" t="s" s="14">
        <v>334</v>
      </c>
      <c r="B259" t="s" s="15">
        <v>93</v>
      </c>
      <c r="C259" s="16"/>
      <c r="D259" s="16"/>
      <c r="E259" s="16">
        <v>6</v>
      </c>
      <c r="F259" s="16"/>
      <c r="G259" s="17">
        <v>65.09999999999999</v>
      </c>
      <c r="H259" s="17">
        <f>G259/E259</f>
        <v>10.85</v>
      </c>
      <c r="I259" s="16">
        <v>0</v>
      </c>
      <c r="J259" s="17">
        <v>0</v>
      </c>
      <c r="K259" s="16">
        <v>1</v>
      </c>
      <c r="L259" s="17">
        <v>0.85</v>
      </c>
      <c r="M259" s="17">
        <v>0.78</v>
      </c>
      <c r="N259" s="18">
        <v>2</v>
      </c>
      <c r="O259" s="18">
        <v>6</v>
      </c>
      <c r="P259" s="17">
        <v>5.88</v>
      </c>
      <c r="Q259" s="17">
        <v>0</v>
      </c>
      <c r="R259" s="18">
        <v>0</v>
      </c>
      <c r="S259" s="18">
        <v>0</v>
      </c>
      <c r="T259" s="16">
        <f>R259+S259</f>
        <v>0</v>
      </c>
      <c r="U259" s="17">
        <v>0</v>
      </c>
      <c r="V259" s="18">
        <v>1</v>
      </c>
      <c r="W259" s="18">
        <v>0</v>
      </c>
      <c r="X259" s="17">
        <v>0.92</v>
      </c>
      <c r="Y259" s="17">
        <v>0</v>
      </c>
      <c r="Z259" s="18">
        <v>7</v>
      </c>
      <c r="AA259" s="18">
        <v>2</v>
      </c>
      <c r="AB259" s="17">
        <v>6.45</v>
      </c>
      <c r="AC259" s="17">
        <v>1.84</v>
      </c>
      <c r="AD259" s="16">
        <v>2</v>
      </c>
      <c r="AE259" s="17">
        <v>1.84</v>
      </c>
      <c r="AF259" s="16">
        <v>6</v>
      </c>
      <c r="AG259" s="17">
        <v>5.53</v>
      </c>
    </row>
    <row r="260" ht="20.35" customHeight="1">
      <c r="A260" t="s" s="14">
        <v>335</v>
      </c>
      <c r="B260" t="s" s="15">
        <v>336</v>
      </c>
      <c r="C260" s="16"/>
      <c r="D260" s="16"/>
      <c r="E260" s="16">
        <v>79</v>
      </c>
      <c r="F260" s="16"/>
      <c r="G260" s="17">
        <v>1579.27</v>
      </c>
      <c r="H260" s="17">
        <f>G260/E260</f>
        <v>19.99075949367089</v>
      </c>
      <c r="I260" s="16">
        <v>7</v>
      </c>
      <c r="J260" s="17">
        <v>0.27</v>
      </c>
      <c r="K260" s="16">
        <v>19</v>
      </c>
      <c r="L260" s="17">
        <v>16.52</v>
      </c>
      <c r="M260" s="17">
        <v>0.63</v>
      </c>
      <c r="N260" s="18">
        <v>3</v>
      </c>
      <c r="O260" s="18">
        <v>21</v>
      </c>
      <c r="P260" s="17">
        <v>0.72</v>
      </c>
      <c r="Q260" s="17">
        <v>5.19</v>
      </c>
      <c r="R260" s="18">
        <v>0</v>
      </c>
      <c r="S260" s="18">
        <v>0</v>
      </c>
      <c r="T260" s="16">
        <f>R260+S260</f>
        <v>0</v>
      </c>
      <c r="U260" s="17">
        <v>0</v>
      </c>
      <c r="V260" s="18">
        <v>52</v>
      </c>
      <c r="W260" s="18">
        <v>20</v>
      </c>
      <c r="X260" s="17">
        <v>1.98</v>
      </c>
      <c r="Y260" s="17">
        <v>0.76</v>
      </c>
      <c r="Z260" s="18">
        <v>161</v>
      </c>
      <c r="AA260" s="18">
        <v>70</v>
      </c>
      <c r="AB260" s="17">
        <v>6.12</v>
      </c>
      <c r="AC260" s="17">
        <v>2.66</v>
      </c>
      <c r="AD260" s="16">
        <v>152</v>
      </c>
      <c r="AE260" s="17">
        <v>5.77</v>
      </c>
      <c r="AF260" s="16">
        <v>135</v>
      </c>
      <c r="AG260" s="17">
        <v>5.13</v>
      </c>
    </row>
    <row r="261" ht="20.35" customHeight="1">
      <c r="A261" t="s" s="14">
        <v>337</v>
      </c>
      <c r="B261" t="s" s="15">
        <v>91</v>
      </c>
      <c r="C261" s="16"/>
      <c r="D261" s="16"/>
      <c r="E261" s="16">
        <v>76</v>
      </c>
      <c r="F261" s="16"/>
      <c r="G261" s="17">
        <v>946.08</v>
      </c>
      <c r="H261" s="17">
        <f>G261/E261</f>
        <v>12.44842105263158</v>
      </c>
      <c r="I261" s="16">
        <v>6</v>
      </c>
      <c r="J261" s="17">
        <v>0.38</v>
      </c>
      <c r="K261" s="16">
        <v>11</v>
      </c>
      <c r="L261" s="17">
        <v>28.11</v>
      </c>
      <c r="M261" s="17">
        <v>1.78</v>
      </c>
      <c r="N261" s="18"/>
      <c r="O261" s="18">
        <v>8</v>
      </c>
      <c r="P261" s="17">
        <v>0.53</v>
      </c>
      <c r="Q261" s="17">
        <v>4.84</v>
      </c>
      <c r="R261" s="18">
        <v>2</v>
      </c>
      <c r="S261" s="18">
        <v>11</v>
      </c>
      <c r="T261" s="16">
        <f>R261+S261</f>
        <v>13</v>
      </c>
      <c r="U261" s="17">
        <v>15.38</v>
      </c>
      <c r="V261" s="18">
        <v>17</v>
      </c>
      <c r="W261" s="18">
        <v>36</v>
      </c>
      <c r="X261" s="17">
        <v>1.08</v>
      </c>
      <c r="Y261" s="17">
        <v>2.28</v>
      </c>
      <c r="Z261" s="18">
        <v>207</v>
      </c>
      <c r="AA261" s="18">
        <v>128</v>
      </c>
      <c r="AB261" s="17">
        <v>13.13</v>
      </c>
      <c r="AC261" s="17">
        <v>8.119999999999999</v>
      </c>
      <c r="AD261" s="16">
        <v>46</v>
      </c>
      <c r="AE261" s="17">
        <v>2.92</v>
      </c>
      <c r="AF261" s="16">
        <v>124</v>
      </c>
      <c r="AG261" s="17">
        <v>7.86</v>
      </c>
    </row>
    <row r="262" ht="20.35" customHeight="1">
      <c r="A262" t="s" s="14">
        <v>338</v>
      </c>
      <c r="B262" t="s" s="15">
        <v>58</v>
      </c>
      <c r="C262" s="16"/>
      <c r="D262" s="16"/>
      <c r="E262" s="16">
        <v>62</v>
      </c>
      <c r="F262" s="16">
        <v>20</v>
      </c>
      <c r="G262" s="17">
        <v>1058.47</v>
      </c>
      <c r="H262" s="17">
        <f>G262/E262</f>
        <v>17.07209677419355</v>
      </c>
      <c r="I262" s="16">
        <v>3</v>
      </c>
      <c r="J262" s="17">
        <v>0.17</v>
      </c>
      <c r="K262" s="16">
        <v>8</v>
      </c>
      <c r="L262" s="17">
        <v>14.9</v>
      </c>
      <c r="M262" s="17">
        <v>0.84</v>
      </c>
      <c r="N262" s="18"/>
      <c r="O262" s="18">
        <v>11</v>
      </c>
      <c r="P262" s="17">
        <v>0.55</v>
      </c>
      <c r="Q262" s="17">
        <v>6.25</v>
      </c>
      <c r="R262" s="18">
        <v>0</v>
      </c>
      <c r="S262" s="18">
        <v>0</v>
      </c>
      <c r="T262" s="16">
        <f>R262+S262</f>
        <v>0</v>
      </c>
      <c r="U262" s="17">
        <v>0</v>
      </c>
      <c r="V262" s="18">
        <v>53</v>
      </c>
      <c r="W262" s="18">
        <v>11</v>
      </c>
      <c r="X262" s="17">
        <v>3</v>
      </c>
      <c r="Y262" s="17">
        <v>0.62</v>
      </c>
      <c r="Z262" s="18">
        <v>69</v>
      </c>
      <c r="AA262" s="18">
        <v>103</v>
      </c>
      <c r="AB262" s="17">
        <v>3.91</v>
      </c>
      <c r="AC262" s="17">
        <v>5.84</v>
      </c>
      <c r="AD262" s="16">
        <v>78</v>
      </c>
      <c r="AE262" s="17">
        <v>4.42</v>
      </c>
      <c r="AF262" s="16">
        <v>48</v>
      </c>
      <c r="AG262" s="17">
        <v>2.72</v>
      </c>
    </row>
    <row r="263" ht="20.35" customHeight="1">
      <c r="A263" t="s" s="14">
        <v>339</v>
      </c>
      <c r="B263" t="s" s="15">
        <v>44</v>
      </c>
      <c r="C263" s="16"/>
      <c r="D263" s="16"/>
      <c r="E263" s="16">
        <v>82</v>
      </c>
      <c r="F263" s="16"/>
      <c r="G263" s="17">
        <v>1896.83</v>
      </c>
      <c r="H263" s="17">
        <f>G263/E263</f>
        <v>23.13207317073171</v>
      </c>
      <c r="I263" s="16">
        <v>10</v>
      </c>
      <c r="J263" s="17">
        <v>0.32</v>
      </c>
      <c r="K263" s="16">
        <v>19</v>
      </c>
      <c r="L263" s="17">
        <v>34.88</v>
      </c>
      <c r="M263" s="17">
        <v>1.1</v>
      </c>
      <c r="N263" s="18"/>
      <c r="O263" s="18">
        <v>12</v>
      </c>
      <c r="P263" s="17">
        <v>0.38</v>
      </c>
      <c r="Q263" s="17">
        <v>8</v>
      </c>
      <c r="R263" s="18">
        <v>0</v>
      </c>
      <c r="S263" s="18">
        <v>0</v>
      </c>
      <c r="T263" s="16">
        <f>R263+S263</f>
        <v>0</v>
      </c>
      <c r="U263" s="17">
        <v>0</v>
      </c>
      <c r="V263" s="18">
        <v>51</v>
      </c>
      <c r="W263" s="18">
        <v>54</v>
      </c>
      <c r="X263" s="17">
        <v>1.61</v>
      </c>
      <c r="Y263" s="17">
        <v>1.71</v>
      </c>
      <c r="Z263" s="18">
        <v>128</v>
      </c>
      <c r="AA263" s="18">
        <v>78</v>
      </c>
      <c r="AB263" s="17">
        <v>4.05</v>
      </c>
      <c r="AC263" s="17">
        <v>2.47</v>
      </c>
      <c r="AD263" s="16">
        <v>115</v>
      </c>
      <c r="AE263" s="17">
        <v>3.64</v>
      </c>
      <c r="AF263" s="16">
        <v>125</v>
      </c>
      <c r="AG263" s="17">
        <v>3.95</v>
      </c>
    </row>
    <row r="264" ht="20.35" customHeight="1">
      <c r="A264" t="s" s="14">
        <v>340</v>
      </c>
      <c r="B264" t="s" s="15">
        <v>106</v>
      </c>
      <c r="C264" s="16"/>
      <c r="D264" s="16"/>
      <c r="E264" s="16">
        <v>50</v>
      </c>
      <c r="F264" s="16"/>
      <c r="G264" s="17">
        <v>514.87</v>
      </c>
      <c r="H264" s="17">
        <f>G264/E264</f>
        <v>10.2974</v>
      </c>
      <c r="I264" s="16">
        <v>6</v>
      </c>
      <c r="J264" s="17">
        <v>0.7</v>
      </c>
      <c r="K264" s="16">
        <v>5</v>
      </c>
      <c r="L264" s="17">
        <v>11.85</v>
      </c>
      <c r="M264" s="17">
        <v>1.38</v>
      </c>
      <c r="N264" s="18"/>
      <c r="O264" s="18">
        <v>8</v>
      </c>
      <c r="P264" s="17">
        <v>0.54</v>
      </c>
      <c r="Q264" s="17">
        <v>13.04</v>
      </c>
      <c r="R264" s="18">
        <v>195</v>
      </c>
      <c r="S264" s="18">
        <v>165</v>
      </c>
      <c r="T264" s="16">
        <f>R264+S264</f>
        <v>360</v>
      </c>
      <c r="U264" s="17">
        <v>54.17</v>
      </c>
      <c r="V264" s="18">
        <v>19</v>
      </c>
      <c r="W264" s="18">
        <v>19</v>
      </c>
      <c r="X264" s="17">
        <v>2.21</v>
      </c>
      <c r="Y264" s="17">
        <v>2.21</v>
      </c>
      <c r="Z264" s="18">
        <v>41</v>
      </c>
      <c r="AA264" s="18">
        <v>51</v>
      </c>
      <c r="AB264" s="17">
        <v>4.78</v>
      </c>
      <c r="AC264" s="17">
        <v>5.94</v>
      </c>
      <c r="AD264" s="16">
        <v>19</v>
      </c>
      <c r="AE264" s="17">
        <v>2.21</v>
      </c>
      <c r="AF264" s="16">
        <v>46</v>
      </c>
      <c r="AG264" s="17">
        <v>5.36</v>
      </c>
    </row>
    <row r="265" ht="20.35" customHeight="1">
      <c r="A265" t="s" s="14">
        <v>341</v>
      </c>
      <c r="B265" t="s" s="15">
        <v>40</v>
      </c>
      <c r="C265" s="16"/>
      <c r="D265" s="16"/>
      <c r="E265" s="16">
        <v>37</v>
      </c>
      <c r="F265" s="16"/>
      <c r="G265" s="17">
        <v>292.22</v>
      </c>
      <c r="H265" s="17">
        <f>G265/E265</f>
        <v>7.897837837837838</v>
      </c>
      <c r="I265" s="16">
        <v>0</v>
      </c>
      <c r="J265" s="17">
        <v>0</v>
      </c>
      <c r="K265" s="16">
        <v>2</v>
      </c>
      <c r="L265" s="17">
        <v>3.19</v>
      </c>
      <c r="M265" s="17">
        <v>0.65</v>
      </c>
      <c r="N265" s="18"/>
      <c r="O265" s="18">
        <v>6</v>
      </c>
      <c r="P265" s="17">
        <v>1.29</v>
      </c>
      <c r="Q265" s="17">
        <v>0</v>
      </c>
      <c r="R265" s="18">
        <v>83</v>
      </c>
      <c r="S265" s="18">
        <v>116</v>
      </c>
      <c r="T265" s="16">
        <f>R265+S265</f>
        <v>199</v>
      </c>
      <c r="U265" s="17">
        <v>41.71</v>
      </c>
      <c r="V265" s="18">
        <v>4</v>
      </c>
      <c r="W265" s="18">
        <v>3</v>
      </c>
      <c r="X265" s="17">
        <v>0.82</v>
      </c>
      <c r="Y265" s="17">
        <v>0.62</v>
      </c>
      <c r="Z265" s="18">
        <v>24</v>
      </c>
      <c r="AA265" s="18">
        <v>47</v>
      </c>
      <c r="AB265" s="17">
        <v>4.93</v>
      </c>
      <c r="AC265" s="17">
        <v>9.65</v>
      </c>
      <c r="AD265" s="16">
        <v>14</v>
      </c>
      <c r="AE265" s="17">
        <v>2.87</v>
      </c>
      <c r="AF265" s="16">
        <v>25</v>
      </c>
      <c r="AG265" s="17">
        <v>5.13</v>
      </c>
    </row>
    <row r="266" ht="20.35" customHeight="1">
      <c r="A266" t="s" s="14">
        <v>342</v>
      </c>
      <c r="B266" t="s" s="15">
        <v>104</v>
      </c>
      <c r="C266" s="16"/>
      <c r="D266" s="16"/>
      <c r="E266" s="16">
        <v>5</v>
      </c>
      <c r="F266" s="16"/>
      <c r="G266" s="17">
        <v>46.17</v>
      </c>
      <c r="H266" s="17">
        <f>G266/E266</f>
        <v>9.234</v>
      </c>
      <c r="I266" s="16">
        <v>0</v>
      </c>
      <c r="J266" s="17">
        <v>0</v>
      </c>
      <c r="K266" s="16">
        <v>0</v>
      </c>
      <c r="L266" s="17">
        <v>-0.7</v>
      </c>
      <c r="M266" s="17">
        <v>-0.91</v>
      </c>
      <c r="N266" s="18"/>
      <c r="O266" s="18">
        <v>1</v>
      </c>
      <c r="P266" s="17">
        <v>0</v>
      </c>
      <c r="Q266" s="17">
        <v>0</v>
      </c>
      <c r="R266" s="18">
        <v>7</v>
      </c>
      <c r="S266" s="18">
        <v>14</v>
      </c>
      <c r="T266" s="16">
        <f>R266+S266</f>
        <v>21</v>
      </c>
      <c r="U266" s="17">
        <v>33.33</v>
      </c>
      <c r="V266" s="18">
        <v>2</v>
      </c>
      <c r="W266" s="18">
        <v>3</v>
      </c>
      <c r="X266" s="17">
        <v>2.6</v>
      </c>
      <c r="Y266" s="17">
        <v>3.9</v>
      </c>
      <c r="Z266" s="18">
        <v>3</v>
      </c>
      <c r="AA266" s="18">
        <v>6</v>
      </c>
      <c r="AB266" s="17">
        <v>3.9</v>
      </c>
      <c r="AC266" s="17">
        <v>7.8</v>
      </c>
      <c r="AD266" s="16">
        <v>8</v>
      </c>
      <c r="AE266" s="17">
        <v>10.4</v>
      </c>
      <c r="AF266" s="16">
        <v>3</v>
      </c>
      <c r="AG266" s="17">
        <v>3.9</v>
      </c>
    </row>
    <row r="267" ht="20.35" customHeight="1">
      <c r="A267" t="s" s="14">
        <v>343</v>
      </c>
      <c r="B267" t="s" s="15">
        <v>205</v>
      </c>
      <c r="C267" s="16"/>
      <c r="D267" s="16"/>
      <c r="E267" s="16">
        <v>33</v>
      </c>
      <c r="F267" s="16">
        <v>7</v>
      </c>
      <c r="G267" s="17">
        <v>376.93</v>
      </c>
      <c r="H267" s="17">
        <f>G267/E267</f>
        <v>11.42212121212121</v>
      </c>
      <c r="I267" s="16">
        <v>4</v>
      </c>
      <c r="J267" s="17">
        <v>0.64</v>
      </c>
      <c r="K267" s="16">
        <v>8</v>
      </c>
      <c r="L267" s="17">
        <v>13.9</v>
      </c>
      <c r="M267" s="17">
        <v>2.21</v>
      </c>
      <c r="N267" s="18"/>
      <c r="O267" s="18">
        <v>8</v>
      </c>
      <c r="P267" s="17">
        <v>1.19</v>
      </c>
      <c r="Q267" s="17">
        <v>11.43</v>
      </c>
      <c r="R267" s="18">
        <v>6</v>
      </c>
      <c r="S267" s="18">
        <v>8</v>
      </c>
      <c r="T267" s="16">
        <f>R267+S267</f>
        <v>14</v>
      </c>
      <c r="U267" s="17">
        <v>42.86</v>
      </c>
      <c r="V267" s="18">
        <v>13</v>
      </c>
      <c r="W267" s="18">
        <v>10</v>
      </c>
      <c r="X267" s="17">
        <v>2.07</v>
      </c>
      <c r="Y267" s="17">
        <v>1.59</v>
      </c>
      <c r="Z267" s="18">
        <v>37</v>
      </c>
      <c r="AA267" s="18">
        <v>31</v>
      </c>
      <c r="AB267" s="17">
        <v>5.89</v>
      </c>
      <c r="AC267" s="17">
        <v>4.93</v>
      </c>
      <c r="AD267" s="16">
        <v>18</v>
      </c>
      <c r="AE267" s="17">
        <v>2.87</v>
      </c>
      <c r="AF267" s="16">
        <v>35</v>
      </c>
      <c r="AG267" s="17">
        <v>5.57</v>
      </c>
    </row>
    <row r="268" ht="20.35" customHeight="1">
      <c r="A268" t="s" s="14">
        <v>344</v>
      </c>
      <c r="B268" t="s" s="15">
        <v>121</v>
      </c>
      <c r="C268" s="16"/>
      <c r="D268" s="16"/>
      <c r="E268" s="16">
        <v>82</v>
      </c>
      <c r="F268" s="16"/>
      <c r="G268" s="17">
        <v>1765.53</v>
      </c>
      <c r="H268" s="17">
        <f>G268/E268</f>
        <v>21.53085365853659</v>
      </c>
      <c r="I268" s="16">
        <v>18</v>
      </c>
      <c r="J268" s="17">
        <v>0.61</v>
      </c>
      <c r="K268" s="16">
        <v>26</v>
      </c>
      <c r="L268" s="17">
        <v>73.77</v>
      </c>
      <c r="M268" s="17">
        <v>2.51</v>
      </c>
      <c r="N268" s="18"/>
      <c r="O268" s="18">
        <v>33</v>
      </c>
      <c r="P268" s="17">
        <v>1.05</v>
      </c>
      <c r="Q268" s="17">
        <v>6.64</v>
      </c>
      <c r="R268" s="18">
        <v>1</v>
      </c>
      <c r="S268" s="18">
        <v>2</v>
      </c>
      <c r="T268" s="16">
        <f>R268+S268</f>
        <v>3</v>
      </c>
      <c r="U268" s="17">
        <v>33.33</v>
      </c>
      <c r="V268" s="18">
        <v>71</v>
      </c>
      <c r="W268" s="18">
        <v>30</v>
      </c>
      <c r="X268" s="17">
        <v>2.41</v>
      </c>
      <c r="Y268" s="17">
        <v>1.02</v>
      </c>
      <c r="Z268" s="18">
        <v>83</v>
      </c>
      <c r="AA268" s="18">
        <v>59</v>
      </c>
      <c r="AB268" s="17">
        <v>2.82</v>
      </c>
      <c r="AC268" s="17">
        <v>2.01</v>
      </c>
      <c r="AD268" s="16">
        <v>80</v>
      </c>
      <c r="AE268" s="17">
        <v>2.72</v>
      </c>
      <c r="AF268" s="16">
        <v>271</v>
      </c>
      <c r="AG268" s="17">
        <v>9.210000000000001</v>
      </c>
    </row>
    <row r="269" ht="20.35" customHeight="1">
      <c r="A269" t="s" s="14">
        <v>345</v>
      </c>
      <c r="B269" t="s" s="15">
        <v>56</v>
      </c>
      <c r="C269" s="16"/>
      <c r="D269" s="16"/>
      <c r="E269" s="16">
        <v>67</v>
      </c>
      <c r="F269" s="16">
        <v>10</v>
      </c>
      <c r="G269" s="17">
        <v>907.73</v>
      </c>
      <c r="H269" s="17">
        <f>G269/E269</f>
        <v>13.54820895522388</v>
      </c>
      <c r="I269" s="16">
        <v>13</v>
      </c>
      <c r="J269" s="17">
        <v>0.86</v>
      </c>
      <c r="K269" s="16">
        <v>7</v>
      </c>
      <c r="L269" s="17">
        <v>16.19</v>
      </c>
      <c r="M269" s="17">
        <v>1.07</v>
      </c>
      <c r="N269" s="18">
        <v>1</v>
      </c>
      <c r="O269" s="18">
        <v>16</v>
      </c>
      <c r="P269" s="17">
        <v>1.17</v>
      </c>
      <c r="Q269" s="17">
        <v>12.5</v>
      </c>
      <c r="R269" s="18">
        <v>11</v>
      </c>
      <c r="S269" s="18">
        <v>42</v>
      </c>
      <c r="T269" s="16">
        <f>R269+S269</f>
        <v>53</v>
      </c>
      <c r="U269" s="17">
        <v>20.75</v>
      </c>
      <c r="V269" s="18">
        <v>28</v>
      </c>
      <c r="W269" s="18">
        <v>27</v>
      </c>
      <c r="X269" s="17">
        <v>1.85</v>
      </c>
      <c r="Y269" s="17">
        <v>1.78</v>
      </c>
      <c r="Z269" s="18">
        <v>146</v>
      </c>
      <c r="AA269" s="18">
        <v>91</v>
      </c>
      <c r="AB269" s="17">
        <v>9.65</v>
      </c>
      <c r="AC269" s="17">
        <v>6.02</v>
      </c>
      <c r="AD269" s="16">
        <v>33</v>
      </c>
      <c r="AE269" s="17">
        <v>2.18</v>
      </c>
      <c r="AF269" s="16">
        <v>104</v>
      </c>
      <c r="AG269" s="17">
        <v>6.87</v>
      </c>
    </row>
    <row r="270" ht="20.35" customHeight="1">
      <c r="A270" t="s" s="14">
        <v>346</v>
      </c>
      <c r="B270" t="s" s="15">
        <v>63</v>
      </c>
      <c r="C270" s="16"/>
      <c r="D270" s="16"/>
      <c r="E270" s="16">
        <v>82</v>
      </c>
      <c r="F270" s="16"/>
      <c r="G270" s="17">
        <v>2200.52</v>
      </c>
      <c r="H270" s="17">
        <f>G270/E270</f>
        <v>26.83560975609756</v>
      </c>
      <c r="I270" s="16">
        <v>10</v>
      </c>
      <c r="J270" s="17">
        <v>0.27</v>
      </c>
      <c r="K270" s="16">
        <v>48</v>
      </c>
      <c r="L270" s="17">
        <v>67.02</v>
      </c>
      <c r="M270" s="17">
        <v>1.83</v>
      </c>
      <c r="N270" s="18"/>
      <c r="O270" s="18">
        <v>26</v>
      </c>
      <c r="P270" s="17">
        <v>0.53</v>
      </c>
      <c r="Q270" s="17">
        <v>4.88</v>
      </c>
      <c r="R270" s="18">
        <v>0</v>
      </c>
      <c r="S270" s="18">
        <v>1</v>
      </c>
      <c r="T270" s="16">
        <f>R270+S270</f>
        <v>1</v>
      </c>
      <c r="U270" s="17">
        <v>0</v>
      </c>
      <c r="V270" s="18">
        <v>79</v>
      </c>
      <c r="W270" s="18">
        <v>17</v>
      </c>
      <c r="X270" s="17">
        <v>2.15</v>
      </c>
      <c r="Y270" s="17">
        <v>0.46</v>
      </c>
      <c r="Z270" s="18">
        <v>127</v>
      </c>
      <c r="AA270" s="18">
        <v>151</v>
      </c>
      <c r="AB270" s="17">
        <v>3.46</v>
      </c>
      <c r="AC270" s="17">
        <v>4.12</v>
      </c>
      <c r="AD270" s="16">
        <v>128</v>
      </c>
      <c r="AE270" s="17">
        <v>3.49</v>
      </c>
      <c r="AF270" s="16">
        <v>205</v>
      </c>
      <c r="AG270" s="17">
        <v>5.59</v>
      </c>
    </row>
    <row r="271" ht="20.35" customHeight="1">
      <c r="A271" t="s" s="14">
        <v>347</v>
      </c>
      <c r="B271" t="s" s="15">
        <v>125</v>
      </c>
      <c r="C271" s="16"/>
      <c r="D271" s="16"/>
      <c r="E271" s="16">
        <v>59</v>
      </c>
      <c r="F271" s="16">
        <v>4</v>
      </c>
      <c r="G271" s="17">
        <v>817.7</v>
      </c>
      <c r="H271" s="17">
        <f>G271/E271</f>
        <v>13.85932203389831</v>
      </c>
      <c r="I271" s="16">
        <v>8</v>
      </c>
      <c r="J271" s="17">
        <v>0.59</v>
      </c>
      <c r="K271" s="16">
        <v>6</v>
      </c>
      <c r="L271" s="17">
        <v>13.01</v>
      </c>
      <c r="M271" s="17">
        <v>0.95</v>
      </c>
      <c r="N271" s="18"/>
      <c r="O271" s="18">
        <v>5</v>
      </c>
      <c r="P271" s="17">
        <v>0.44</v>
      </c>
      <c r="Q271" s="17">
        <v>7.84</v>
      </c>
      <c r="R271" s="18">
        <v>41</v>
      </c>
      <c r="S271" s="18">
        <v>40</v>
      </c>
      <c r="T271" s="16">
        <f>R271+S271</f>
        <v>81</v>
      </c>
      <c r="U271" s="17">
        <v>50.62</v>
      </c>
      <c r="V271" s="18">
        <v>14</v>
      </c>
      <c r="W271" s="18">
        <v>16</v>
      </c>
      <c r="X271" s="17">
        <v>1.03</v>
      </c>
      <c r="Y271" s="17">
        <v>1.17</v>
      </c>
      <c r="Z271" s="18">
        <v>77</v>
      </c>
      <c r="AA271" s="18">
        <v>71</v>
      </c>
      <c r="AB271" s="17">
        <v>5.65</v>
      </c>
      <c r="AC271" s="17">
        <v>5.21</v>
      </c>
      <c r="AD271" s="16">
        <v>15</v>
      </c>
      <c r="AE271" s="17">
        <v>1.1</v>
      </c>
      <c r="AF271" s="16">
        <v>102</v>
      </c>
      <c r="AG271" s="17">
        <v>7.48</v>
      </c>
    </row>
    <row r="272" ht="20.35" customHeight="1">
      <c r="A272" t="s" s="14">
        <v>348</v>
      </c>
      <c r="B272" t="s" s="15">
        <v>42</v>
      </c>
      <c r="C272" s="16"/>
      <c r="D272" s="16"/>
      <c r="E272" s="16">
        <v>11</v>
      </c>
      <c r="F272" s="16"/>
      <c r="G272" s="17">
        <v>116.18</v>
      </c>
      <c r="H272" s="17">
        <f>G272/E272</f>
        <v>10.56181818181818</v>
      </c>
      <c r="I272" s="16">
        <v>0</v>
      </c>
      <c r="J272" s="17">
        <v>0</v>
      </c>
      <c r="K272" s="16">
        <v>0</v>
      </c>
      <c r="L272" s="17">
        <v>0.23</v>
      </c>
      <c r="M272" s="17">
        <v>0.12</v>
      </c>
      <c r="N272" s="18"/>
      <c r="O272" s="18">
        <v>1</v>
      </c>
      <c r="P272" s="17">
        <v>0.52</v>
      </c>
      <c r="Q272" s="17">
        <v>0</v>
      </c>
      <c r="R272" s="18">
        <v>1</v>
      </c>
      <c r="S272" s="18">
        <v>3</v>
      </c>
      <c r="T272" s="16">
        <f>R272+S272</f>
        <v>4</v>
      </c>
      <c r="U272" s="17">
        <v>25</v>
      </c>
      <c r="V272" s="18">
        <v>4</v>
      </c>
      <c r="W272" s="18">
        <v>3</v>
      </c>
      <c r="X272" s="17">
        <v>2.07</v>
      </c>
      <c r="Y272" s="17">
        <v>1.55</v>
      </c>
      <c r="Z272" s="18">
        <v>22</v>
      </c>
      <c r="AA272" s="18">
        <v>18</v>
      </c>
      <c r="AB272" s="17">
        <v>11.36</v>
      </c>
      <c r="AC272" s="17">
        <v>9.300000000000001</v>
      </c>
      <c r="AD272" s="16">
        <v>4</v>
      </c>
      <c r="AE272" s="17">
        <v>2.07</v>
      </c>
      <c r="AF272" s="16">
        <v>12</v>
      </c>
      <c r="AG272" s="17">
        <v>6.2</v>
      </c>
    </row>
    <row r="273" ht="20.35" customHeight="1">
      <c r="A273" t="s" s="14">
        <v>349</v>
      </c>
      <c r="B273" t="s" s="15">
        <v>77</v>
      </c>
      <c r="C273" s="16"/>
      <c r="D273" s="16"/>
      <c r="E273" s="16">
        <v>82</v>
      </c>
      <c r="F273" s="16"/>
      <c r="G273" s="17">
        <v>1953.85</v>
      </c>
      <c r="H273" s="17">
        <f>G273/E273</f>
        <v>23.82743902439024</v>
      </c>
      <c r="I273" s="16">
        <v>2</v>
      </c>
      <c r="J273" s="17">
        <v>0.06</v>
      </c>
      <c r="K273" s="16">
        <v>27</v>
      </c>
      <c r="L273" s="17">
        <v>39.52</v>
      </c>
      <c r="M273" s="17">
        <v>1.21</v>
      </c>
      <c r="N273" s="18"/>
      <c r="O273" s="18">
        <v>15</v>
      </c>
      <c r="P273" s="17">
        <v>0.41</v>
      </c>
      <c r="Q273" s="17">
        <v>1.07</v>
      </c>
      <c r="R273" s="18">
        <v>0</v>
      </c>
      <c r="S273" s="18">
        <v>0</v>
      </c>
      <c r="T273" s="16">
        <f>R273+S273</f>
        <v>0</v>
      </c>
      <c r="U273" s="17">
        <v>0</v>
      </c>
      <c r="V273" s="18">
        <v>73</v>
      </c>
      <c r="W273" s="18">
        <v>34</v>
      </c>
      <c r="X273" s="17">
        <v>2.24</v>
      </c>
      <c r="Y273" s="17">
        <v>1.04</v>
      </c>
      <c r="Z273" s="18">
        <v>41</v>
      </c>
      <c r="AA273" s="18">
        <v>89</v>
      </c>
      <c r="AB273" s="17">
        <v>1.26</v>
      </c>
      <c r="AC273" s="17">
        <v>2.73</v>
      </c>
      <c r="AD273" s="16">
        <v>165</v>
      </c>
      <c r="AE273" s="17">
        <v>5.07</v>
      </c>
      <c r="AF273" s="16">
        <v>187</v>
      </c>
      <c r="AG273" s="17">
        <v>5.74</v>
      </c>
    </row>
    <row r="274" ht="20.35" customHeight="1">
      <c r="A274" t="s" s="14">
        <v>350</v>
      </c>
      <c r="B274" t="s" s="15">
        <v>40</v>
      </c>
      <c r="C274" s="16"/>
      <c r="D274" s="16"/>
      <c r="E274" s="16">
        <v>16</v>
      </c>
      <c r="F274" s="16"/>
      <c r="G274" s="17">
        <v>197.1</v>
      </c>
      <c r="H274" s="17">
        <f>G274/E274</f>
        <v>12.31875</v>
      </c>
      <c r="I274" s="16">
        <v>1</v>
      </c>
      <c r="J274" s="17">
        <v>0.3</v>
      </c>
      <c r="K274" s="16">
        <v>1</v>
      </c>
      <c r="L274" s="17">
        <v>2.45</v>
      </c>
      <c r="M274" s="17">
        <v>0.75</v>
      </c>
      <c r="N274" s="18">
        <v>1</v>
      </c>
      <c r="O274" s="18">
        <v>6</v>
      </c>
      <c r="P274" s="17">
        <v>2.37</v>
      </c>
      <c r="Q274" s="17">
        <v>7.14</v>
      </c>
      <c r="R274" s="18">
        <v>0</v>
      </c>
      <c r="S274" s="18">
        <v>0</v>
      </c>
      <c r="T274" s="16">
        <f>R274+S274</f>
        <v>0</v>
      </c>
      <c r="U274" s="17">
        <v>0</v>
      </c>
      <c r="V274" s="18">
        <v>5</v>
      </c>
      <c r="W274" s="18">
        <v>2</v>
      </c>
      <c r="X274" s="17">
        <v>1.52</v>
      </c>
      <c r="Y274" s="17">
        <v>0.61</v>
      </c>
      <c r="Z274" s="18">
        <v>22</v>
      </c>
      <c r="AA274" s="18">
        <v>25</v>
      </c>
      <c r="AB274" s="17">
        <v>6.7</v>
      </c>
      <c r="AC274" s="17">
        <v>7.61</v>
      </c>
      <c r="AD274" s="16">
        <v>21</v>
      </c>
      <c r="AE274" s="17">
        <v>6.39</v>
      </c>
      <c r="AF274" s="16">
        <v>14</v>
      </c>
      <c r="AG274" s="17">
        <v>4.26</v>
      </c>
    </row>
    <row r="275" ht="20.35" customHeight="1">
      <c r="A275" t="s" s="14">
        <v>351</v>
      </c>
      <c r="B275" t="s" s="15">
        <v>63</v>
      </c>
      <c r="C275" s="16"/>
      <c r="D275" s="16"/>
      <c r="E275" s="16">
        <v>81</v>
      </c>
      <c r="F275" s="16"/>
      <c r="G275" s="17">
        <v>1606.75</v>
      </c>
      <c r="H275" s="17">
        <f>G275/E275</f>
        <v>19.83641975308642</v>
      </c>
      <c r="I275" s="16">
        <v>28</v>
      </c>
      <c r="J275" s="17">
        <v>1.05</v>
      </c>
      <c r="K275" s="16">
        <v>33</v>
      </c>
      <c r="L275" s="17">
        <v>71.03</v>
      </c>
      <c r="M275" s="17">
        <v>2.65</v>
      </c>
      <c r="N275" s="18"/>
      <c r="O275" s="18">
        <v>18</v>
      </c>
      <c r="P275" s="17">
        <v>0.52</v>
      </c>
      <c r="Q275" s="17">
        <v>12.61</v>
      </c>
      <c r="R275" s="18">
        <v>17</v>
      </c>
      <c r="S275" s="18">
        <v>29</v>
      </c>
      <c r="T275" s="16">
        <f>R275+S275</f>
        <v>46</v>
      </c>
      <c r="U275" s="17">
        <v>36.96</v>
      </c>
      <c r="V275" s="18">
        <v>55</v>
      </c>
      <c r="W275" s="18">
        <v>40</v>
      </c>
      <c r="X275" s="17">
        <v>2.05</v>
      </c>
      <c r="Y275" s="17">
        <v>1.49</v>
      </c>
      <c r="Z275" s="18">
        <v>189</v>
      </c>
      <c r="AA275" s="18">
        <v>138</v>
      </c>
      <c r="AB275" s="17">
        <v>7.06</v>
      </c>
      <c r="AC275" s="17">
        <v>5.15</v>
      </c>
      <c r="AD275" s="16">
        <v>33</v>
      </c>
      <c r="AE275" s="17">
        <v>1.23</v>
      </c>
      <c r="AF275" s="16">
        <v>222</v>
      </c>
      <c r="AG275" s="17">
        <v>8.289999999999999</v>
      </c>
    </row>
    <row r="276" ht="20.35" customHeight="1">
      <c r="A276" t="s" s="14">
        <v>352</v>
      </c>
      <c r="B276" t="s" s="15">
        <v>58</v>
      </c>
      <c r="C276" s="16"/>
      <c r="D276" s="16"/>
      <c r="E276" s="16">
        <v>69</v>
      </c>
      <c r="F276" s="16">
        <v>12</v>
      </c>
      <c r="G276" s="17">
        <v>1679.38</v>
      </c>
      <c r="H276" s="17">
        <f>G276/E276</f>
        <v>24.33884057971015</v>
      </c>
      <c r="I276" s="16">
        <v>8</v>
      </c>
      <c r="J276" s="17">
        <v>0.29</v>
      </c>
      <c r="K276" s="16">
        <v>35</v>
      </c>
      <c r="L276" s="17">
        <v>48.12</v>
      </c>
      <c r="M276" s="17">
        <v>1.72</v>
      </c>
      <c r="N276" s="18">
        <v>2</v>
      </c>
      <c r="O276" s="18">
        <v>40</v>
      </c>
      <c r="P276" s="17">
        <v>1.57</v>
      </c>
      <c r="Q276" s="17">
        <v>4.15</v>
      </c>
      <c r="R276" s="18">
        <v>0</v>
      </c>
      <c r="S276" s="18">
        <v>0</v>
      </c>
      <c r="T276" s="16">
        <f>R276+S276</f>
        <v>0</v>
      </c>
      <c r="U276" s="17">
        <v>0</v>
      </c>
      <c r="V276" s="18">
        <v>79</v>
      </c>
      <c r="W276" s="18">
        <v>34</v>
      </c>
      <c r="X276" s="17">
        <v>2.82</v>
      </c>
      <c r="Y276" s="17">
        <v>1.21</v>
      </c>
      <c r="Z276" s="18">
        <v>146</v>
      </c>
      <c r="AA276" s="18">
        <v>53</v>
      </c>
      <c r="AB276" s="17">
        <v>5.22</v>
      </c>
      <c r="AC276" s="17">
        <v>1.89</v>
      </c>
      <c r="AD276" s="16">
        <v>100</v>
      </c>
      <c r="AE276" s="17">
        <v>3.57</v>
      </c>
      <c r="AF276" s="16">
        <v>193</v>
      </c>
      <c r="AG276" s="17">
        <v>6.9</v>
      </c>
    </row>
    <row r="277" ht="20.35" customHeight="1">
      <c r="A277" t="s" s="14">
        <v>353</v>
      </c>
      <c r="B277" t="s" s="15">
        <v>149</v>
      </c>
      <c r="C277" s="16"/>
      <c r="D277" s="16"/>
      <c r="E277" s="16">
        <v>63</v>
      </c>
      <c r="F277" s="16">
        <v>3</v>
      </c>
      <c r="G277" s="17">
        <v>894.9299999999999</v>
      </c>
      <c r="H277" s="17">
        <f>G277/E277</f>
        <v>14.20523809523809</v>
      </c>
      <c r="I277" s="16">
        <v>0</v>
      </c>
      <c r="J277" s="17">
        <v>0</v>
      </c>
      <c r="K277" s="16">
        <v>19</v>
      </c>
      <c r="L277" s="17">
        <v>18.77</v>
      </c>
      <c r="M277" s="17">
        <v>1.26</v>
      </c>
      <c r="N277" s="18"/>
      <c r="O277" s="18">
        <v>16</v>
      </c>
      <c r="P277" s="17">
        <v>1.02</v>
      </c>
      <c r="Q277" s="17">
        <v>0</v>
      </c>
      <c r="R277" s="18">
        <v>0</v>
      </c>
      <c r="S277" s="18">
        <v>0</v>
      </c>
      <c r="T277" s="16">
        <f>R277+S277</f>
        <v>0</v>
      </c>
      <c r="U277" s="17">
        <v>0</v>
      </c>
      <c r="V277" s="18">
        <v>16</v>
      </c>
      <c r="W277" s="18">
        <v>13</v>
      </c>
      <c r="X277" s="17">
        <v>1.07</v>
      </c>
      <c r="Y277" s="17">
        <v>0.87</v>
      </c>
      <c r="Z277" s="18">
        <v>75</v>
      </c>
      <c r="AA277" s="18">
        <v>137</v>
      </c>
      <c r="AB277" s="17">
        <v>5.03</v>
      </c>
      <c r="AC277" s="17">
        <v>9.19</v>
      </c>
      <c r="AD277" s="16">
        <v>70</v>
      </c>
      <c r="AE277" s="17">
        <v>4.69</v>
      </c>
      <c r="AF277" s="16">
        <v>67</v>
      </c>
      <c r="AG277" s="17">
        <v>4.49</v>
      </c>
    </row>
    <row r="278" ht="20.35" customHeight="1">
      <c r="A278" t="s" s="14">
        <v>354</v>
      </c>
      <c r="B278" t="s" s="15">
        <v>149</v>
      </c>
      <c r="C278" s="16"/>
      <c r="D278" s="16"/>
      <c r="E278" s="16">
        <v>3</v>
      </c>
      <c r="F278" s="16"/>
      <c r="G278" s="17">
        <v>31.67</v>
      </c>
      <c r="H278" s="17">
        <f>G278/E278</f>
        <v>10.55666666666667</v>
      </c>
      <c r="I278" s="16">
        <v>0</v>
      </c>
      <c r="J278" s="17">
        <v>0</v>
      </c>
      <c r="K278" s="16">
        <v>0</v>
      </c>
      <c r="L278" s="17">
        <v>-0.18</v>
      </c>
      <c r="M278" s="17">
        <v>-0.34</v>
      </c>
      <c r="N278" s="18"/>
      <c r="O278" s="18">
        <v>0</v>
      </c>
      <c r="P278" s="17">
        <v>0</v>
      </c>
      <c r="Q278" s="17">
        <v>0</v>
      </c>
      <c r="R278" s="18">
        <v>9</v>
      </c>
      <c r="S278" s="18">
        <v>9</v>
      </c>
      <c r="T278" s="16">
        <f>R278+S278</f>
        <v>18</v>
      </c>
      <c r="U278" s="17">
        <v>50</v>
      </c>
      <c r="V278" s="18">
        <v>0</v>
      </c>
      <c r="W278" s="18">
        <v>0</v>
      </c>
      <c r="X278" s="17">
        <v>0</v>
      </c>
      <c r="Y278" s="17">
        <v>0</v>
      </c>
      <c r="Z278" s="18">
        <v>0</v>
      </c>
      <c r="AA278" s="18">
        <v>3</v>
      </c>
      <c r="AB278" s="17">
        <v>0</v>
      </c>
      <c r="AC278" s="17">
        <v>5.68</v>
      </c>
      <c r="AD278" s="16">
        <v>2</v>
      </c>
      <c r="AE278" s="17">
        <v>3.79</v>
      </c>
      <c r="AF278" s="16">
        <v>1</v>
      </c>
      <c r="AG278" s="17">
        <v>1.89</v>
      </c>
    </row>
    <row r="279" ht="20.35" customHeight="1">
      <c r="A279" t="s" s="14">
        <v>355</v>
      </c>
      <c r="B279" t="s" s="15">
        <v>104</v>
      </c>
      <c r="C279" s="16"/>
      <c r="D279" s="16"/>
      <c r="E279" s="16">
        <v>81</v>
      </c>
      <c r="F279" s="16"/>
      <c r="G279" s="17">
        <v>1609.62</v>
      </c>
      <c r="H279" s="17">
        <f>G279/E279</f>
        <v>19.87185185185185</v>
      </c>
      <c r="I279" s="16">
        <v>16</v>
      </c>
      <c r="J279" s="17">
        <v>0.6</v>
      </c>
      <c r="K279" s="16">
        <v>45</v>
      </c>
      <c r="L279" s="17">
        <v>59.53</v>
      </c>
      <c r="M279" s="17">
        <v>2.22</v>
      </c>
      <c r="N279" s="18">
        <v>1</v>
      </c>
      <c r="O279" s="18">
        <v>27</v>
      </c>
      <c r="P279" s="17">
        <v>0.9</v>
      </c>
      <c r="Q279" s="17">
        <v>6.93</v>
      </c>
      <c r="R279" s="18">
        <v>647</v>
      </c>
      <c r="S279" s="18">
        <v>651</v>
      </c>
      <c r="T279" s="16">
        <f>R279+S279</f>
        <v>1298</v>
      </c>
      <c r="U279" s="17">
        <v>49.85</v>
      </c>
      <c r="V279" s="18">
        <v>81</v>
      </c>
      <c r="W279" s="18">
        <v>56</v>
      </c>
      <c r="X279" s="17">
        <v>3.02</v>
      </c>
      <c r="Y279" s="17">
        <v>2.09</v>
      </c>
      <c r="Z279" s="18">
        <v>75</v>
      </c>
      <c r="AA279" s="18">
        <v>100</v>
      </c>
      <c r="AB279" s="17">
        <v>2.8</v>
      </c>
      <c r="AC279" s="17">
        <v>3.73</v>
      </c>
      <c r="AD279" s="16">
        <v>41</v>
      </c>
      <c r="AE279" s="17">
        <v>1.53</v>
      </c>
      <c r="AF279" s="16">
        <v>231</v>
      </c>
      <c r="AG279" s="17">
        <v>8.609999999999999</v>
      </c>
    </row>
    <row r="280" ht="20.35" customHeight="1">
      <c r="A280" t="s" s="14">
        <v>356</v>
      </c>
      <c r="B280" t="s" s="15">
        <v>77</v>
      </c>
      <c r="C280" s="16"/>
      <c r="D280" s="16"/>
      <c r="E280" s="16">
        <v>5</v>
      </c>
      <c r="F280" s="16"/>
      <c r="G280" s="17">
        <v>67</v>
      </c>
      <c r="H280" s="17">
        <f>G280/E280</f>
        <v>13.4</v>
      </c>
      <c r="I280" s="16">
        <v>0</v>
      </c>
      <c r="J280" s="17">
        <v>0</v>
      </c>
      <c r="K280" s="16">
        <v>3</v>
      </c>
      <c r="L280" s="17">
        <v>2.17</v>
      </c>
      <c r="M280" s="17">
        <v>1.94</v>
      </c>
      <c r="N280" s="18"/>
      <c r="O280" s="18">
        <v>0</v>
      </c>
      <c r="P280" s="17">
        <v>0</v>
      </c>
      <c r="Q280" s="17">
        <v>0</v>
      </c>
      <c r="R280" s="18">
        <v>0</v>
      </c>
      <c r="S280" s="18">
        <v>1</v>
      </c>
      <c r="T280" s="16">
        <f>R280+S280</f>
        <v>1</v>
      </c>
      <c r="U280" s="17">
        <v>0</v>
      </c>
      <c r="V280" s="18">
        <v>0</v>
      </c>
      <c r="W280" s="18">
        <v>3</v>
      </c>
      <c r="X280" s="17">
        <v>0</v>
      </c>
      <c r="Y280" s="17">
        <v>2.69</v>
      </c>
      <c r="Z280" s="18">
        <v>0</v>
      </c>
      <c r="AA280" s="18">
        <v>3</v>
      </c>
      <c r="AB280" s="17">
        <v>0</v>
      </c>
      <c r="AC280" s="17">
        <v>2.69</v>
      </c>
      <c r="AD280" s="16">
        <v>2</v>
      </c>
      <c r="AE280" s="17">
        <v>1.79</v>
      </c>
      <c r="AF280" s="16">
        <v>9</v>
      </c>
      <c r="AG280" s="17">
        <v>8.06</v>
      </c>
    </row>
    <row r="281" ht="20.35" customHeight="1">
      <c r="A281" t="s" s="14">
        <v>357</v>
      </c>
      <c r="B281" t="s" s="15">
        <v>46</v>
      </c>
      <c r="C281" s="16"/>
      <c r="D281" s="16"/>
      <c r="E281" s="16">
        <v>21</v>
      </c>
      <c r="F281" s="16"/>
      <c r="G281" s="17">
        <v>271.88</v>
      </c>
      <c r="H281" s="17">
        <f>G281/E281</f>
        <v>12.94666666666667</v>
      </c>
      <c r="I281" s="16">
        <v>4</v>
      </c>
      <c r="J281" s="17">
        <v>0.88</v>
      </c>
      <c r="K281" s="16">
        <v>5</v>
      </c>
      <c r="L281" s="17">
        <v>6.45</v>
      </c>
      <c r="M281" s="17">
        <v>1.42</v>
      </c>
      <c r="N281" s="18"/>
      <c r="O281" s="18">
        <v>4</v>
      </c>
      <c r="P281" s="17">
        <v>0.77</v>
      </c>
      <c r="Q281" s="17">
        <v>13.33</v>
      </c>
      <c r="R281" s="18">
        <v>92</v>
      </c>
      <c r="S281" s="18">
        <v>122</v>
      </c>
      <c r="T281" s="16">
        <f>R281+S281</f>
        <v>214</v>
      </c>
      <c r="U281" s="17">
        <v>42.99</v>
      </c>
      <c r="V281" s="18">
        <v>2</v>
      </c>
      <c r="W281" s="18">
        <v>12</v>
      </c>
      <c r="X281" s="17">
        <v>0.44</v>
      </c>
      <c r="Y281" s="17">
        <v>2.65</v>
      </c>
      <c r="Z281" s="18">
        <v>7</v>
      </c>
      <c r="AA281" s="18">
        <v>12</v>
      </c>
      <c r="AB281" s="17">
        <v>1.54</v>
      </c>
      <c r="AC281" s="17">
        <v>2.65</v>
      </c>
      <c r="AD281" s="16">
        <v>12</v>
      </c>
      <c r="AE281" s="17">
        <v>2.65</v>
      </c>
      <c r="AF281" s="16">
        <v>30</v>
      </c>
      <c r="AG281" s="17">
        <v>6.62</v>
      </c>
    </row>
    <row r="282" ht="20.35" customHeight="1">
      <c r="A282" t="s" s="14">
        <v>358</v>
      </c>
      <c r="B282" t="s" s="15">
        <v>99</v>
      </c>
      <c r="C282" s="16"/>
      <c r="D282" s="16"/>
      <c r="E282" s="16">
        <v>3</v>
      </c>
      <c r="F282" s="16"/>
      <c r="G282" s="17">
        <v>36.33</v>
      </c>
      <c r="H282" s="17">
        <f>G282/E282</f>
        <v>12.11</v>
      </c>
      <c r="I282" s="16">
        <v>0</v>
      </c>
      <c r="J282" s="17">
        <v>0</v>
      </c>
      <c r="K282" s="16">
        <v>0</v>
      </c>
      <c r="L282" s="17">
        <v>-0.48</v>
      </c>
      <c r="M282" s="17">
        <v>-0.79</v>
      </c>
      <c r="N282" s="18"/>
      <c r="O282" s="18">
        <v>0</v>
      </c>
      <c r="P282" s="17">
        <v>0</v>
      </c>
      <c r="Q282" s="17">
        <v>0</v>
      </c>
      <c r="R282" s="18">
        <v>0</v>
      </c>
      <c r="S282" s="18">
        <v>0</v>
      </c>
      <c r="T282" s="16">
        <f>R282+S282</f>
        <v>0</v>
      </c>
      <c r="U282" s="17">
        <v>0</v>
      </c>
      <c r="V282" s="18">
        <v>1</v>
      </c>
      <c r="W282" s="18">
        <v>0</v>
      </c>
      <c r="X282" s="17">
        <v>1.65</v>
      </c>
      <c r="Y282" s="17">
        <v>0</v>
      </c>
      <c r="Z282" s="18">
        <v>2</v>
      </c>
      <c r="AA282" s="18">
        <v>4</v>
      </c>
      <c r="AB282" s="17">
        <v>3.3</v>
      </c>
      <c r="AC282" s="17">
        <v>6.61</v>
      </c>
      <c r="AD282" s="16">
        <v>1</v>
      </c>
      <c r="AE282" s="17">
        <v>1.65</v>
      </c>
      <c r="AF282" s="16">
        <v>3</v>
      </c>
      <c r="AG282" s="17">
        <v>4.95</v>
      </c>
    </row>
    <row r="283" ht="20.35" customHeight="1">
      <c r="A283" t="s" s="14">
        <v>359</v>
      </c>
      <c r="B283" t="s" s="15">
        <v>201</v>
      </c>
      <c r="C283" s="16"/>
      <c r="D283" s="16"/>
      <c r="E283" s="16">
        <v>81</v>
      </c>
      <c r="F283" s="16">
        <v>1</v>
      </c>
      <c r="G283" s="17">
        <v>1449.32</v>
      </c>
      <c r="H283" s="17">
        <f>G283/E283</f>
        <v>17.89283950617284</v>
      </c>
      <c r="I283" s="16">
        <v>16</v>
      </c>
      <c r="J283" s="17">
        <v>0.66</v>
      </c>
      <c r="K283" s="16">
        <v>28</v>
      </c>
      <c r="L283" s="17">
        <v>49.63</v>
      </c>
      <c r="M283" s="17">
        <v>2.05</v>
      </c>
      <c r="N283" s="18"/>
      <c r="O283" s="18">
        <v>9</v>
      </c>
      <c r="P283" s="17">
        <v>0.4</v>
      </c>
      <c r="Q283" s="17">
        <v>10.46</v>
      </c>
      <c r="R283" s="18">
        <v>432</v>
      </c>
      <c r="S283" s="18">
        <v>361</v>
      </c>
      <c r="T283" s="16">
        <f>R283+S283</f>
        <v>793</v>
      </c>
      <c r="U283" s="17">
        <v>54.48</v>
      </c>
      <c r="V283" s="18">
        <v>34</v>
      </c>
      <c r="W283" s="18">
        <v>48</v>
      </c>
      <c r="X283" s="17">
        <v>1.41</v>
      </c>
      <c r="Y283" s="17">
        <v>1.99</v>
      </c>
      <c r="Z283" s="18">
        <v>98</v>
      </c>
      <c r="AA283" s="18">
        <v>84</v>
      </c>
      <c r="AB283" s="17">
        <v>4.06</v>
      </c>
      <c r="AC283" s="17">
        <v>3.48</v>
      </c>
      <c r="AD283" s="16">
        <v>41</v>
      </c>
      <c r="AE283" s="17">
        <v>1.7</v>
      </c>
      <c r="AF283" s="16">
        <v>153</v>
      </c>
      <c r="AG283" s="17">
        <v>6.33</v>
      </c>
    </row>
    <row r="284" ht="20.35" customHeight="1">
      <c r="A284" t="s" s="14">
        <v>360</v>
      </c>
      <c r="B284" t="s" s="15">
        <v>361</v>
      </c>
      <c r="C284" s="16"/>
      <c r="D284" s="16"/>
      <c r="E284" s="16">
        <v>18</v>
      </c>
      <c r="F284" s="16">
        <v>8</v>
      </c>
      <c r="G284" s="17">
        <v>212.07</v>
      </c>
      <c r="H284" s="17">
        <f>G284/E284</f>
        <v>11.78166666666667</v>
      </c>
      <c r="I284" s="16">
        <v>3</v>
      </c>
      <c r="J284" s="17">
        <v>0.85</v>
      </c>
      <c r="K284" s="16">
        <v>1</v>
      </c>
      <c r="L284" s="17">
        <v>6.16</v>
      </c>
      <c r="M284" s="17">
        <v>1.74</v>
      </c>
      <c r="N284" s="18"/>
      <c r="O284" s="18">
        <v>1</v>
      </c>
      <c r="P284" s="17">
        <v>0.34</v>
      </c>
      <c r="Q284" s="17">
        <v>11.11</v>
      </c>
      <c r="R284" s="18">
        <v>66</v>
      </c>
      <c r="S284" s="18">
        <v>73</v>
      </c>
      <c r="T284" s="16">
        <f>R284+S284</f>
        <v>139</v>
      </c>
      <c r="U284" s="17">
        <v>47.48</v>
      </c>
      <c r="V284" s="18">
        <v>4</v>
      </c>
      <c r="W284" s="18">
        <v>6</v>
      </c>
      <c r="X284" s="17">
        <v>1.13</v>
      </c>
      <c r="Y284" s="17">
        <v>1.7</v>
      </c>
      <c r="Z284" s="18">
        <v>24</v>
      </c>
      <c r="AA284" s="18">
        <v>10</v>
      </c>
      <c r="AB284" s="17">
        <v>6.79</v>
      </c>
      <c r="AC284" s="17">
        <v>2.83</v>
      </c>
      <c r="AD284" s="16">
        <v>14</v>
      </c>
      <c r="AE284" s="17">
        <v>3.96</v>
      </c>
      <c r="AF284" s="16">
        <v>27</v>
      </c>
      <c r="AG284" s="17">
        <v>7.64</v>
      </c>
    </row>
    <row r="285" ht="20.35" customHeight="1">
      <c r="A285" t="s" s="14">
        <v>362</v>
      </c>
      <c r="B285" t="s" s="15">
        <v>56</v>
      </c>
      <c r="C285" s="16"/>
      <c r="D285" s="16"/>
      <c r="E285" s="16">
        <v>21</v>
      </c>
      <c r="F285" s="16"/>
      <c r="G285" s="17">
        <v>310.3</v>
      </c>
      <c r="H285" s="17">
        <f>G285/E285</f>
        <v>14.77619047619048</v>
      </c>
      <c r="I285" s="16">
        <v>0</v>
      </c>
      <c r="J285" s="17">
        <v>0</v>
      </c>
      <c r="K285" s="16">
        <v>2</v>
      </c>
      <c r="L285" s="17">
        <v>5.42</v>
      </c>
      <c r="M285" s="17">
        <v>1.05</v>
      </c>
      <c r="N285" s="18">
        <v>1</v>
      </c>
      <c r="O285" s="18">
        <v>9</v>
      </c>
      <c r="P285" s="17">
        <v>1.53</v>
      </c>
      <c r="Q285" s="17">
        <v>0</v>
      </c>
      <c r="R285" s="18">
        <v>0</v>
      </c>
      <c r="S285" s="18">
        <v>0</v>
      </c>
      <c r="T285" s="16">
        <f>R285+S285</f>
        <v>0</v>
      </c>
      <c r="U285" s="17">
        <v>0</v>
      </c>
      <c r="V285" s="18">
        <v>11</v>
      </c>
      <c r="W285" s="18">
        <v>9</v>
      </c>
      <c r="X285" s="17">
        <v>2.13</v>
      </c>
      <c r="Y285" s="17">
        <v>1.74</v>
      </c>
      <c r="Z285" s="18">
        <v>57</v>
      </c>
      <c r="AA285" s="18">
        <v>31</v>
      </c>
      <c r="AB285" s="17">
        <v>11.02</v>
      </c>
      <c r="AC285" s="17">
        <v>5.99</v>
      </c>
      <c r="AD285" s="16">
        <v>19</v>
      </c>
      <c r="AE285" s="17">
        <v>3.67</v>
      </c>
      <c r="AF285" s="16">
        <v>19</v>
      </c>
      <c r="AG285" s="17">
        <v>3.67</v>
      </c>
    </row>
    <row r="286" ht="20.35" customHeight="1">
      <c r="A286" t="s" s="14">
        <v>363</v>
      </c>
      <c r="B286" t="s" s="15">
        <v>71</v>
      </c>
      <c r="C286" s="16"/>
      <c r="D286" s="16"/>
      <c r="E286" s="16">
        <v>1</v>
      </c>
      <c r="F286" s="16"/>
      <c r="G286" s="17">
        <v>11.35</v>
      </c>
      <c r="H286" s="17">
        <f>G286/E286</f>
        <v>11.35</v>
      </c>
      <c r="I286" s="16">
        <v>0</v>
      </c>
      <c r="J286" s="17">
        <v>0</v>
      </c>
      <c r="K286" s="16">
        <v>0</v>
      </c>
      <c r="L286" s="17">
        <v>0.5</v>
      </c>
      <c r="M286" s="17">
        <v>2.64</v>
      </c>
      <c r="N286" s="18"/>
      <c r="O286" s="18">
        <v>0</v>
      </c>
      <c r="P286" s="17">
        <v>0</v>
      </c>
      <c r="Q286" s="17">
        <v>0</v>
      </c>
      <c r="R286" s="18">
        <v>0</v>
      </c>
      <c r="S286" s="18">
        <v>0</v>
      </c>
      <c r="T286" s="16">
        <f>R286+S286</f>
        <v>0</v>
      </c>
      <c r="U286" s="17">
        <v>0</v>
      </c>
      <c r="V286" s="18">
        <v>0</v>
      </c>
      <c r="W286" s="18">
        <v>0</v>
      </c>
      <c r="X286" s="17">
        <v>0</v>
      </c>
      <c r="Y286" s="17">
        <v>0</v>
      </c>
      <c r="Z286" s="18">
        <v>0</v>
      </c>
      <c r="AA286" s="18">
        <v>2</v>
      </c>
      <c r="AB286" s="17">
        <v>0</v>
      </c>
      <c r="AC286" s="17">
        <v>10.57</v>
      </c>
      <c r="AD286" s="16">
        <v>0</v>
      </c>
      <c r="AE286" s="17">
        <v>0</v>
      </c>
      <c r="AF286" s="16">
        <v>2</v>
      </c>
      <c r="AG286" s="17">
        <v>10.57</v>
      </c>
    </row>
    <row r="287" ht="20.35" customHeight="1">
      <c r="A287" t="s" s="14">
        <v>364</v>
      </c>
      <c r="B287" t="s" s="15">
        <v>219</v>
      </c>
      <c r="C287" s="16"/>
      <c r="D287" s="16"/>
      <c r="E287" s="16">
        <v>82</v>
      </c>
      <c r="F287" s="16"/>
      <c r="G287" s="17">
        <v>1460.58</v>
      </c>
      <c r="H287" s="17">
        <f>G287/E287</f>
        <v>17.8119512195122</v>
      </c>
      <c r="I287" s="16">
        <v>42</v>
      </c>
      <c r="J287" s="17">
        <v>1.73</v>
      </c>
      <c r="K287" s="16">
        <v>34</v>
      </c>
      <c r="L287" s="17">
        <v>73.38</v>
      </c>
      <c r="M287" s="17">
        <v>3.01</v>
      </c>
      <c r="N287" s="18"/>
      <c r="O287" s="18">
        <v>20</v>
      </c>
      <c r="P287" s="17">
        <v>0.7</v>
      </c>
      <c r="Q287" s="17">
        <v>17.36</v>
      </c>
      <c r="R287" s="18">
        <v>571</v>
      </c>
      <c r="S287" s="18">
        <v>543</v>
      </c>
      <c r="T287" s="16">
        <f>R287+S287</f>
        <v>1114</v>
      </c>
      <c r="U287" s="17">
        <v>51.26</v>
      </c>
      <c r="V287" s="18">
        <v>26</v>
      </c>
      <c r="W287" s="18">
        <v>48</v>
      </c>
      <c r="X287" s="17">
        <v>1.07</v>
      </c>
      <c r="Y287" s="17">
        <v>1.97</v>
      </c>
      <c r="Z287" s="18">
        <v>42</v>
      </c>
      <c r="AA287" s="18">
        <v>66</v>
      </c>
      <c r="AB287" s="17">
        <v>1.73</v>
      </c>
      <c r="AC287" s="17">
        <v>2.71</v>
      </c>
      <c r="AD287" s="16">
        <v>49</v>
      </c>
      <c r="AE287" s="17">
        <v>2.01</v>
      </c>
      <c r="AF287" s="16">
        <v>242</v>
      </c>
      <c r="AG287" s="17">
        <v>9.94</v>
      </c>
    </row>
    <row r="288" ht="20.35" customHeight="1">
      <c r="A288" t="s" s="14">
        <v>365</v>
      </c>
      <c r="B288" t="s" s="15">
        <v>74</v>
      </c>
      <c r="C288" s="16"/>
      <c r="D288" s="16"/>
      <c r="E288" s="16">
        <v>2</v>
      </c>
      <c r="F288" s="16"/>
      <c r="G288" s="17">
        <v>26.83</v>
      </c>
      <c r="H288" s="17">
        <f>G288/E288</f>
        <v>13.415</v>
      </c>
      <c r="I288" s="16">
        <v>0</v>
      </c>
      <c r="J288" s="17">
        <v>0</v>
      </c>
      <c r="K288" s="16">
        <v>1</v>
      </c>
      <c r="L288" s="17">
        <v>0.9</v>
      </c>
      <c r="M288" s="17">
        <v>2.01</v>
      </c>
      <c r="N288" s="18"/>
      <c r="O288" s="18">
        <v>0</v>
      </c>
      <c r="P288" s="17">
        <v>0</v>
      </c>
      <c r="Q288" s="17">
        <v>0</v>
      </c>
      <c r="R288" s="18">
        <v>0</v>
      </c>
      <c r="S288" s="18">
        <v>0</v>
      </c>
      <c r="T288" s="16">
        <f>R288+S288</f>
        <v>0</v>
      </c>
      <c r="U288" s="17">
        <v>0</v>
      </c>
      <c r="V288" s="18">
        <v>0</v>
      </c>
      <c r="W288" s="18">
        <v>0</v>
      </c>
      <c r="X288" s="17">
        <v>0</v>
      </c>
      <c r="Y288" s="17">
        <v>0</v>
      </c>
      <c r="Z288" s="18">
        <v>5</v>
      </c>
      <c r="AA288" s="18">
        <v>4</v>
      </c>
      <c r="AB288" s="17">
        <v>11.18</v>
      </c>
      <c r="AC288" s="17">
        <v>8.949999999999999</v>
      </c>
      <c r="AD288" s="16">
        <v>2</v>
      </c>
      <c r="AE288" s="17">
        <v>4.47</v>
      </c>
      <c r="AF288" s="16">
        <v>2</v>
      </c>
      <c r="AG288" s="17">
        <v>4.47</v>
      </c>
    </row>
    <row r="289" ht="20.35" customHeight="1">
      <c r="A289" t="s" s="14">
        <v>366</v>
      </c>
      <c r="B289" t="s" s="15">
        <v>52</v>
      </c>
      <c r="C289" s="16"/>
      <c r="D289" s="16"/>
      <c r="E289" s="16">
        <v>51</v>
      </c>
      <c r="F289" s="16">
        <v>29</v>
      </c>
      <c r="G289" s="17">
        <v>938.9</v>
      </c>
      <c r="H289" s="17">
        <f>G289/E289</f>
        <v>18.40980392156863</v>
      </c>
      <c r="I289" s="16">
        <v>2</v>
      </c>
      <c r="J289" s="17">
        <v>0.13</v>
      </c>
      <c r="K289" s="16">
        <v>3</v>
      </c>
      <c r="L289" s="17">
        <v>0.78</v>
      </c>
      <c r="M289" s="17">
        <v>0.05</v>
      </c>
      <c r="N289" s="18">
        <v>2</v>
      </c>
      <c r="O289" s="18">
        <v>9</v>
      </c>
      <c r="P289" s="17">
        <v>0.68</v>
      </c>
      <c r="Q289" s="17">
        <v>3.77</v>
      </c>
      <c r="R289" s="18">
        <v>0</v>
      </c>
      <c r="S289" s="18">
        <v>0</v>
      </c>
      <c r="T289" s="16">
        <f>R289+S289</f>
        <v>0</v>
      </c>
      <c r="U289" s="17">
        <v>0</v>
      </c>
      <c r="V289" s="18">
        <v>26</v>
      </c>
      <c r="W289" s="18">
        <v>5</v>
      </c>
      <c r="X289" s="17">
        <v>1.66</v>
      </c>
      <c r="Y289" s="17">
        <v>0.32</v>
      </c>
      <c r="Z289" s="18">
        <v>125</v>
      </c>
      <c r="AA289" s="18">
        <v>80</v>
      </c>
      <c r="AB289" s="17">
        <v>7.99</v>
      </c>
      <c r="AC289" s="17">
        <v>5.11</v>
      </c>
      <c r="AD289" s="16">
        <v>78</v>
      </c>
      <c r="AE289" s="17">
        <v>4.98</v>
      </c>
      <c r="AF289" s="16">
        <v>53</v>
      </c>
      <c r="AG289" s="17">
        <v>3.39</v>
      </c>
    </row>
    <row r="290" ht="20.35" customHeight="1">
      <c r="A290" t="s" s="14">
        <v>367</v>
      </c>
      <c r="B290" t="s" s="15">
        <v>77</v>
      </c>
      <c r="C290" s="16"/>
      <c r="D290" s="16"/>
      <c r="E290" s="16">
        <v>35</v>
      </c>
      <c r="F290" s="16"/>
      <c r="G290" s="17">
        <v>649.4</v>
      </c>
      <c r="H290" s="17">
        <f>G290/E290</f>
        <v>18.55428571428572</v>
      </c>
      <c r="I290" s="16">
        <v>5</v>
      </c>
      <c r="J290" s="17">
        <v>0.46</v>
      </c>
      <c r="K290" s="16">
        <v>11</v>
      </c>
      <c r="L290" s="17">
        <v>24.82</v>
      </c>
      <c r="M290" s="17">
        <v>2.29</v>
      </c>
      <c r="N290" s="18"/>
      <c r="O290" s="18">
        <v>3</v>
      </c>
      <c r="P290" s="17">
        <v>0.31</v>
      </c>
      <c r="Q290" s="17">
        <v>7.04</v>
      </c>
      <c r="R290" s="18">
        <v>0</v>
      </c>
      <c r="S290" s="18">
        <v>1</v>
      </c>
      <c r="T290" s="16">
        <f>R290+S290</f>
        <v>1</v>
      </c>
      <c r="U290" s="17">
        <v>0</v>
      </c>
      <c r="V290" s="18">
        <v>23</v>
      </c>
      <c r="W290" s="18">
        <v>12</v>
      </c>
      <c r="X290" s="17">
        <v>2.13</v>
      </c>
      <c r="Y290" s="17">
        <v>1.11</v>
      </c>
      <c r="Z290" s="18">
        <v>30</v>
      </c>
      <c r="AA290" s="18">
        <v>63</v>
      </c>
      <c r="AB290" s="17">
        <v>2.77</v>
      </c>
      <c r="AC290" s="17">
        <v>5.82</v>
      </c>
      <c r="AD290" s="16">
        <v>45</v>
      </c>
      <c r="AE290" s="17">
        <v>4.16</v>
      </c>
      <c r="AF290" s="16">
        <v>71</v>
      </c>
      <c r="AG290" s="17">
        <v>6.56</v>
      </c>
    </row>
    <row r="291" ht="20.35" customHeight="1">
      <c r="A291" t="s" s="14">
        <v>368</v>
      </c>
      <c r="B291" t="s" s="15">
        <v>96</v>
      </c>
      <c r="C291" s="16"/>
      <c r="D291" s="16"/>
      <c r="E291" s="16">
        <v>76</v>
      </c>
      <c r="F291" s="16">
        <v>5</v>
      </c>
      <c r="G291" s="17">
        <v>1319.05</v>
      </c>
      <c r="H291" s="17">
        <f>G291/E291</f>
        <v>17.35592105263158</v>
      </c>
      <c r="I291" s="16">
        <v>29</v>
      </c>
      <c r="J291" s="17">
        <v>1.32</v>
      </c>
      <c r="K291" s="16">
        <v>26</v>
      </c>
      <c r="L291" s="17">
        <v>50.09</v>
      </c>
      <c r="M291" s="17">
        <v>2.28</v>
      </c>
      <c r="N291" s="18">
        <v>1</v>
      </c>
      <c r="O291" s="18">
        <v>17</v>
      </c>
      <c r="P291" s="17">
        <v>0.65</v>
      </c>
      <c r="Q291" s="17">
        <v>16.57</v>
      </c>
      <c r="R291" s="18">
        <v>489</v>
      </c>
      <c r="S291" s="18">
        <v>478</v>
      </c>
      <c r="T291" s="16">
        <f>R291+S291</f>
        <v>967</v>
      </c>
      <c r="U291" s="17">
        <v>50.57</v>
      </c>
      <c r="V291" s="18">
        <v>37</v>
      </c>
      <c r="W291" s="18">
        <v>44</v>
      </c>
      <c r="X291" s="17">
        <v>1.68</v>
      </c>
      <c r="Y291" s="17">
        <v>2</v>
      </c>
      <c r="Z291" s="18">
        <v>85</v>
      </c>
      <c r="AA291" s="18">
        <v>101</v>
      </c>
      <c r="AB291" s="17">
        <v>3.87</v>
      </c>
      <c r="AC291" s="17">
        <v>4.59</v>
      </c>
      <c r="AD291" s="16">
        <v>42</v>
      </c>
      <c r="AE291" s="17">
        <v>1.91</v>
      </c>
      <c r="AF291" s="16">
        <v>175</v>
      </c>
      <c r="AG291" s="17">
        <v>7.96</v>
      </c>
    </row>
    <row r="292" ht="20.35" customHeight="1">
      <c r="A292" t="s" s="14">
        <v>369</v>
      </c>
      <c r="B292" t="s" s="15">
        <v>40</v>
      </c>
      <c r="C292" s="16"/>
      <c r="D292" s="16"/>
      <c r="E292" s="16">
        <v>62</v>
      </c>
      <c r="F292" s="16">
        <v>18</v>
      </c>
      <c r="G292" s="17">
        <v>1577.03</v>
      </c>
      <c r="H292" s="17">
        <f>G292/E292</f>
        <v>25.43596774193548</v>
      </c>
      <c r="I292" s="16">
        <v>9</v>
      </c>
      <c r="J292" s="17">
        <v>0.34</v>
      </c>
      <c r="K292" s="16">
        <v>13</v>
      </c>
      <c r="L292" s="17">
        <v>28.69</v>
      </c>
      <c r="M292" s="17">
        <v>1.09</v>
      </c>
      <c r="N292" s="18">
        <v>1</v>
      </c>
      <c r="O292" s="18">
        <v>22</v>
      </c>
      <c r="P292" s="17">
        <v>0.82</v>
      </c>
      <c r="Q292" s="17">
        <v>5.36</v>
      </c>
      <c r="R292" s="18">
        <v>0</v>
      </c>
      <c r="S292" s="18">
        <v>1</v>
      </c>
      <c r="T292" s="16">
        <f>R292+S292</f>
        <v>1</v>
      </c>
      <c r="U292" s="17">
        <v>0</v>
      </c>
      <c r="V292" s="18">
        <v>39</v>
      </c>
      <c r="W292" s="18">
        <v>41</v>
      </c>
      <c r="X292" s="17">
        <v>1.48</v>
      </c>
      <c r="Y292" s="17">
        <v>1.56</v>
      </c>
      <c r="Z292" s="18">
        <v>113</v>
      </c>
      <c r="AA292" s="18">
        <v>71</v>
      </c>
      <c r="AB292" s="17">
        <v>4.3</v>
      </c>
      <c r="AC292" s="17">
        <v>2.7</v>
      </c>
      <c r="AD292" s="16">
        <v>135</v>
      </c>
      <c r="AE292" s="17">
        <v>5.14</v>
      </c>
      <c r="AF292" s="16">
        <v>168</v>
      </c>
      <c r="AG292" s="17">
        <v>6.39</v>
      </c>
    </row>
    <row r="293" ht="20.35" customHeight="1">
      <c r="A293" t="s" s="14">
        <v>370</v>
      </c>
      <c r="B293" t="s" s="15">
        <v>74</v>
      </c>
      <c r="C293" s="16"/>
      <c r="D293" s="16"/>
      <c r="E293" s="16">
        <v>71</v>
      </c>
      <c r="F293" s="16">
        <v>5</v>
      </c>
      <c r="G293" s="17">
        <v>1898.57</v>
      </c>
      <c r="H293" s="17">
        <f>G293/E293</f>
        <v>26.74042253521127</v>
      </c>
      <c r="I293" s="16">
        <v>9</v>
      </c>
      <c r="J293" s="17">
        <v>0.28</v>
      </c>
      <c r="K293" s="16">
        <v>53</v>
      </c>
      <c r="L293" s="17">
        <v>60.05</v>
      </c>
      <c r="M293" s="17">
        <v>1.9</v>
      </c>
      <c r="N293" s="18"/>
      <c r="O293" s="18">
        <v>17</v>
      </c>
      <c r="P293" s="17">
        <v>0.37</v>
      </c>
      <c r="Q293" s="17">
        <v>4.59</v>
      </c>
      <c r="R293" s="18">
        <v>0</v>
      </c>
      <c r="S293" s="18">
        <v>0</v>
      </c>
      <c r="T293" s="16">
        <f>R293+S293</f>
        <v>0</v>
      </c>
      <c r="U293" s="17">
        <v>0</v>
      </c>
      <c r="V293" s="18">
        <v>86</v>
      </c>
      <c r="W293" s="18">
        <v>55</v>
      </c>
      <c r="X293" s="17">
        <v>2.72</v>
      </c>
      <c r="Y293" s="17">
        <v>1.74</v>
      </c>
      <c r="Z293" s="18">
        <v>58</v>
      </c>
      <c r="AA293" s="18">
        <v>107</v>
      </c>
      <c r="AB293" s="17">
        <v>1.83</v>
      </c>
      <c r="AC293" s="17">
        <v>3.38</v>
      </c>
      <c r="AD293" s="16">
        <v>120</v>
      </c>
      <c r="AE293" s="17">
        <v>3.79</v>
      </c>
      <c r="AF293" s="16">
        <v>196</v>
      </c>
      <c r="AG293" s="17">
        <v>6.19</v>
      </c>
    </row>
    <row r="294" ht="20.35" customHeight="1">
      <c r="A294" t="s" s="14">
        <v>371</v>
      </c>
      <c r="B294" t="s" s="15">
        <v>93</v>
      </c>
      <c r="C294" s="16"/>
      <c r="D294" s="16"/>
      <c r="E294" s="16">
        <v>80</v>
      </c>
      <c r="F294" s="16">
        <v>2</v>
      </c>
      <c r="G294" s="17">
        <v>1765.93</v>
      </c>
      <c r="H294" s="17">
        <f>G294/E294</f>
        <v>22.074125</v>
      </c>
      <c r="I294" s="16">
        <v>7</v>
      </c>
      <c r="J294" s="17">
        <v>0.24</v>
      </c>
      <c r="K294" s="16">
        <v>19</v>
      </c>
      <c r="L294" s="17">
        <v>40.48</v>
      </c>
      <c r="M294" s="17">
        <v>1.38</v>
      </c>
      <c r="N294" s="18"/>
      <c r="O294" s="18">
        <v>12</v>
      </c>
      <c r="P294" s="17">
        <v>0.3</v>
      </c>
      <c r="Q294" s="17">
        <v>5.11</v>
      </c>
      <c r="R294" s="18">
        <v>0</v>
      </c>
      <c r="S294" s="18">
        <v>0</v>
      </c>
      <c r="T294" s="16">
        <f>R294+S294</f>
        <v>0</v>
      </c>
      <c r="U294" s="17">
        <v>0</v>
      </c>
      <c r="V294" s="18">
        <v>50</v>
      </c>
      <c r="W294" s="18">
        <v>19</v>
      </c>
      <c r="X294" s="17">
        <v>1.7</v>
      </c>
      <c r="Y294" s="17">
        <v>0.65</v>
      </c>
      <c r="Z294" s="18">
        <v>92</v>
      </c>
      <c r="AA294" s="18">
        <v>141</v>
      </c>
      <c r="AB294" s="17">
        <v>3.13</v>
      </c>
      <c r="AC294" s="17">
        <v>4.79</v>
      </c>
      <c r="AD294" s="16">
        <v>123</v>
      </c>
      <c r="AE294" s="17">
        <v>4.18</v>
      </c>
      <c r="AF294" s="16">
        <v>137</v>
      </c>
      <c r="AG294" s="17">
        <v>4.65</v>
      </c>
    </row>
    <row r="295" ht="20.35" customHeight="1">
      <c r="A295" t="s" s="14">
        <v>372</v>
      </c>
      <c r="B295" t="s" s="15">
        <v>56</v>
      </c>
      <c r="C295" s="16"/>
      <c r="D295" s="16"/>
      <c r="E295" s="16">
        <v>18</v>
      </c>
      <c r="F295" s="16"/>
      <c r="G295" s="17">
        <v>335.38</v>
      </c>
      <c r="H295" s="17">
        <f>G295/E295</f>
        <v>18.63222222222222</v>
      </c>
      <c r="I295" s="16">
        <v>1</v>
      </c>
      <c r="J295" s="17">
        <v>0.18</v>
      </c>
      <c r="K295" s="16">
        <v>3</v>
      </c>
      <c r="L295" s="17">
        <v>0.25</v>
      </c>
      <c r="M295" s="17">
        <v>0.04</v>
      </c>
      <c r="N295" s="18"/>
      <c r="O295" s="18">
        <v>5</v>
      </c>
      <c r="P295" s="17">
        <v>0.82</v>
      </c>
      <c r="Q295" s="17">
        <v>5</v>
      </c>
      <c r="R295" s="18">
        <v>0</v>
      </c>
      <c r="S295" s="18">
        <v>0</v>
      </c>
      <c r="T295" s="16">
        <f>R295+S295</f>
        <v>0</v>
      </c>
      <c r="U295" s="17">
        <v>0</v>
      </c>
      <c r="V295" s="18">
        <v>18</v>
      </c>
      <c r="W295" s="18">
        <v>5</v>
      </c>
      <c r="X295" s="17">
        <v>3.22</v>
      </c>
      <c r="Y295" s="17">
        <v>0.89</v>
      </c>
      <c r="Z295" s="18">
        <v>14</v>
      </c>
      <c r="AA295" s="18">
        <v>20</v>
      </c>
      <c r="AB295" s="17">
        <v>2.5</v>
      </c>
      <c r="AC295" s="17">
        <v>3.58</v>
      </c>
      <c r="AD295" s="16">
        <v>28</v>
      </c>
      <c r="AE295" s="17">
        <v>5.01</v>
      </c>
      <c r="AF295" s="16">
        <v>20</v>
      </c>
      <c r="AG295" s="17">
        <v>3.58</v>
      </c>
    </row>
    <row r="296" ht="20.35" customHeight="1">
      <c r="A296" t="s" s="14">
        <v>373</v>
      </c>
      <c r="B296" t="s" s="15">
        <v>87</v>
      </c>
      <c r="C296" s="16"/>
      <c r="D296" s="16"/>
      <c r="E296" s="16">
        <v>48</v>
      </c>
      <c r="F296" s="16">
        <v>23</v>
      </c>
      <c r="G296" s="17">
        <v>668.6</v>
      </c>
      <c r="H296" s="17">
        <f>G296/E296</f>
        <v>13.92916666666667</v>
      </c>
      <c r="I296" s="16">
        <v>7</v>
      </c>
      <c r="J296" s="17">
        <v>0.63</v>
      </c>
      <c r="K296" s="16">
        <v>18</v>
      </c>
      <c r="L296" s="17">
        <v>23.77</v>
      </c>
      <c r="M296" s="17">
        <v>2.13</v>
      </c>
      <c r="N296" s="18"/>
      <c r="O296" s="18">
        <v>7</v>
      </c>
      <c r="P296" s="17">
        <v>0.6899999999999999</v>
      </c>
      <c r="Q296" s="17">
        <v>7.69</v>
      </c>
      <c r="R296" s="18">
        <v>156</v>
      </c>
      <c r="S296" s="18">
        <v>212</v>
      </c>
      <c r="T296" s="16">
        <f>R296+S296</f>
        <v>368</v>
      </c>
      <c r="U296" s="17">
        <v>42.39</v>
      </c>
      <c r="V296" s="18">
        <v>12</v>
      </c>
      <c r="W296" s="18">
        <v>20</v>
      </c>
      <c r="X296" s="17">
        <v>1.08</v>
      </c>
      <c r="Y296" s="17">
        <v>1.79</v>
      </c>
      <c r="Z296" s="18">
        <v>19</v>
      </c>
      <c r="AA296" s="18">
        <v>40</v>
      </c>
      <c r="AB296" s="17">
        <v>1.71</v>
      </c>
      <c r="AC296" s="17">
        <v>3.59</v>
      </c>
      <c r="AD296" s="16">
        <v>23</v>
      </c>
      <c r="AE296" s="17">
        <v>2.06</v>
      </c>
      <c r="AF296" s="16">
        <v>91</v>
      </c>
      <c r="AG296" s="17">
        <v>8.17</v>
      </c>
    </row>
    <row r="297" ht="20.35" customHeight="1">
      <c r="A297" t="s" s="14">
        <v>374</v>
      </c>
      <c r="B297" t="s" s="15">
        <v>375</v>
      </c>
      <c r="C297" s="16"/>
      <c r="D297" s="16"/>
      <c r="E297" s="16">
        <v>78</v>
      </c>
      <c r="F297" s="16">
        <v>2</v>
      </c>
      <c r="G297" s="17">
        <v>1526.95</v>
      </c>
      <c r="H297" s="17">
        <f>G297/E297</f>
        <v>19.57628205128205</v>
      </c>
      <c r="I297" s="16">
        <v>29</v>
      </c>
      <c r="J297" s="17">
        <v>1.14</v>
      </c>
      <c r="K297" s="16">
        <v>24</v>
      </c>
      <c r="L297" s="17">
        <v>61.12</v>
      </c>
      <c r="M297" s="17">
        <v>2.4</v>
      </c>
      <c r="N297" s="18">
        <v>1</v>
      </c>
      <c r="O297" s="18">
        <v>33</v>
      </c>
      <c r="P297" s="17">
        <v>1.16</v>
      </c>
      <c r="Q297" s="17">
        <v>9.449999999999999</v>
      </c>
      <c r="R297" s="18">
        <v>120</v>
      </c>
      <c r="S297" s="18">
        <v>150</v>
      </c>
      <c r="T297" s="16">
        <f>R297+S297</f>
        <v>270</v>
      </c>
      <c r="U297" s="17">
        <v>44.44</v>
      </c>
      <c r="V297" s="18">
        <v>50</v>
      </c>
      <c r="W297" s="18">
        <v>40</v>
      </c>
      <c r="X297" s="17">
        <v>1.96</v>
      </c>
      <c r="Y297" s="17">
        <v>1.57</v>
      </c>
      <c r="Z297" s="18">
        <v>159</v>
      </c>
      <c r="AA297" s="18">
        <v>100</v>
      </c>
      <c r="AB297" s="17">
        <v>6.25</v>
      </c>
      <c r="AC297" s="17">
        <v>3.93</v>
      </c>
      <c r="AD297" s="16">
        <v>34</v>
      </c>
      <c r="AE297" s="17">
        <v>1.34</v>
      </c>
      <c r="AF297" s="16">
        <v>307</v>
      </c>
      <c r="AG297" s="17">
        <v>12.06</v>
      </c>
    </row>
    <row r="298" ht="20.35" customHeight="1">
      <c r="A298" t="s" s="14">
        <v>376</v>
      </c>
      <c r="B298" t="s" s="15">
        <v>205</v>
      </c>
      <c r="C298" s="16"/>
      <c r="D298" s="16"/>
      <c r="E298" s="16">
        <v>78</v>
      </c>
      <c r="F298" s="16">
        <v>4</v>
      </c>
      <c r="G298" s="17">
        <v>1481.22</v>
      </c>
      <c r="H298" s="17">
        <f>G298/E298</f>
        <v>18.99</v>
      </c>
      <c r="I298" s="16">
        <v>42</v>
      </c>
      <c r="J298" s="17">
        <v>1.7</v>
      </c>
      <c r="K298" s="16">
        <v>56</v>
      </c>
      <c r="L298" s="17">
        <v>90.31</v>
      </c>
      <c r="M298" s="17">
        <v>3.66</v>
      </c>
      <c r="N298" s="18">
        <v>1</v>
      </c>
      <c r="O298" s="18">
        <v>38</v>
      </c>
      <c r="P298" s="17">
        <v>1.58</v>
      </c>
      <c r="Q298" s="17">
        <v>17.57</v>
      </c>
      <c r="R298" s="18">
        <v>460</v>
      </c>
      <c r="S298" s="18">
        <v>592</v>
      </c>
      <c r="T298" s="16">
        <f>R298+S298</f>
        <v>1052</v>
      </c>
      <c r="U298" s="17">
        <v>43.73</v>
      </c>
      <c r="V298" s="18">
        <v>73</v>
      </c>
      <c r="W298" s="18">
        <v>75</v>
      </c>
      <c r="X298" s="17">
        <v>2.96</v>
      </c>
      <c r="Y298" s="17">
        <v>3.04</v>
      </c>
      <c r="Z298" s="18">
        <v>48</v>
      </c>
      <c r="AA298" s="18">
        <v>98</v>
      </c>
      <c r="AB298" s="17">
        <v>1.94</v>
      </c>
      <c r="AC298" s="17">
        <v>3.97</v>
      </c>
      <c r="AD298" s="16">
        <v>32</v>
      </c>
      <c r="AE298" s="17">
        <v>1.3</v>
      </c>
      <c r="AF298" s="16">
        <v>239</v>
      </c>
      <c r="AG298" s="17">
        <v>9.68</v>
      </c>
    </row>
    <row r="299" ht="20.35" customHeight="1">
      <c r="A299" t="s" s="14">
        <v>377</v>
      </c>
      <c r="B299" t="s" s="15">
        <v>42</v>
      </c>
      <c r="C299" s="16"/>
      <c r="D299" s="16"/>
      <c r="E299" s="16">
        <v>74</v>
      </c>
      <c r="F299" s="16">
        <v>8</v>
      </c>
      <c r="G299" s="17">
        <v>1383.72</v>
      </c>
      <c r="H299" s="17">
        <f>G299/E299</f>
        <v>18.69891891891892</v>
      </c>
      <c r="I299" s="16">
        <v>28</v>
      </c>
      <c r="J299" s="17">
        <v>1.21</v>
      </c>
      <c r="K299" s="16">
        <v>37</v>
      </c>
      <c r="L299" s="17">
        <v>72.05</v>
      </c>
      <c r="M299" s="17">
        <v>3.12</v>
      </c>
      <c r="N299" s="18"/>
      <c r="O299" s="18">
        <v>4</v>
      </c>
      <c r="P299" s="17">
        <v>0.11</v>
      </c>
      <c r="Q299" s="17">
        <v>14.89</v>
      </c>
      <c r="R299" s="18">
        <v>0</v>
      </c>
      <c r="S299" s="18">
        <v>0</v>
      </c>
      <c r="T299" s="16">
        <f>R299+S299</f>
        <v>0</v>
      </c>
      <c r="U299" s="17">
        <v>0</v>
      </c>
      <c r="V299" s="18">
        <v>45</v>
      </c>
      <c r="W299" s="18">
        <v>46</v>
      </c>
      <c r="X299" s="17">
        <v>1.95</v>
      </c>
      <c r="Y299" s="17">
        <v>1.99</v>
      </c>
      <c r="Z299" s="18">
        <v>27</v>
      </c>
      <c r="AA299" s="18">
        <v>74</v>
      </c>
      <c r="AB299" s="17">
        <v>1.17</v>
      </c>
      <c r="AC299" s="17">
        <v>3.21</v>
      </c>
      <c r="AD299" s="16">
        <v>33</v>
      </c>
      <c r="AE299" s="17">
        <v>1.43</v>
      </c>
      <c r="AF299" s="16">
        <v>188</v>
      </c>
      <c r="AG299" s="17">
        <v>8.15</v>
      </c>
    </row>
    <row r="300" ht="20.35" customHeight="1">
      <c r="A300" t="s" s="14">
        <v>378</v>
      </c>
      <c r="B300" t="s" s="15">
        <v>44</v>
      </c>
      <c r="C300" s="16"/>
      <c r="D300" s="16"/>
      <c r="E300" s="16">
        <v>79</v>
      </c>
      <c r="F300" s="16">
        <v>3</v>
      </c>
      <c r="G300" s="17">
        <v>1486.23</v>
      </c>
      <c r="H300" s="17">
        <f>G300/E300</f>
        <v>18.81303797468355</v>
      </c>
      <c r="I300" s="16">
        <v>27</v>
      </c>
      <c r="J300" s="17">
        <v>1.09</v>
      </c>
      <c r="K300" s="16">
        <v>56</v>
      </c>
      <c r="L300" s="17">
        <v>65.64</v>
      </c>
      <c r="M300" s="17">
        <v>2.65</v>
      </c>
      <c r="N300" s="18"/>
      <c r="O300" s="18">
        <v>24</v>
      </c>
      <c r="P300" s="17">
        <v>0.95</v>
      </c>
      <c r="Q300" s="17">
        <v>14.44</v>
      </c>
      <c r="R300" s="18">
        <v>450</v>
      </c>
      <c r="S300" s="18">
        <v>568</v>
      </c>
      <c r="T300" s="16">
        <f>R300+S300</f>
        <v>1018</v>
      </c>
      <c r="U300" s="17">
        <v>44.2</v>
      </c>
      <c r="V300" s="18">
        <v>66</v>
      </c>
      <c r="W300" s="18">
        <v>44</v>
      </c>
      <c r="X300" s="17">
        <v>2.66</v>
      </c>
      <c r="Y300" s="17">
        <v>1.78</v>
      </c>
      <c r="Z300" s="18">
        <v>50</v>
      </c>
      <c r="AA300" s="18">
        <v>48</v>
      </c>
      <c r="AB300" s="17">
        <v>2.02</v>
      </c>
      <c r="AC300" s="17">
        <v>1.94</v>
      </c>
      <c r="AD300" s="16">
        <v>26</v>
      </c>
      <c r="AE300" s="17">
        <v>1.05</v>
      </c>
      <c r="AF300" s="16">
        <v>187</v>
      </c>
      <c r="AG300" s="17">
        <v>7.55</v>
      </c>
    </row>
    <row r="301" ht="20.35" customHeight="1">
      <c r="A301" t="s" s="14">
        <v>379</v>
      </c>
      <c r="B301" t="s" s="15">
        <v>104</v>
      </c>
      <c r="C301" s="16"/>
      <c r="D301" s="16"/>
      <c r="E301" s="16">
        <v>14</v>
      </c>
      <c r="F301" s="16"/>
      <c r="G301" s="17">
        <v>123.48</v>
      </c>
      <c r="H301" s="17">
        <f>G301/E301</f>
        <v>8.82</v>
      </c>
      <c r="I301" s="16">
        <v>2</v>
      </c>
      <c r="J301" s="17">
        <v>0.97</v>
      </c>
      <c r="K301" s="16">
        <v>2</v>
      </c>
      <c r="L301" s="17">
        <v>4.29</v>
      </c>
      <c r="M301" s="17">
        <v>2.08</v>
      </c>
      <c r="N301" s="18"/>
      <c r="O301" s="18">
        <v>4</v>
      </c>
      <c r="P301" s="17">
        <v>1.47</v>
      </c>
      <c r="Q301" s="17">
        <v>13.33</v>
      </c>
      <c r="R301" s="18">
        <v>1</v>
      </c>
      <c r="S301" s="18">
        <v>4</v>
      </c>
      <c r="T301" s="16">
        <f>R301+S301</f>
        <v>5</v>
      </c>
      <c r="U301" s="17">
        <v>20</v>
      </c>
      <c r="V301" s="18">
        <v>5</v>
      </c>
      <c r="W301" s="18">
        <v>3</v>
      </c>
      <c r="X301" s="17">
        <v>2.43</v>
      </c>
      <c r="Y301" s="17">
        <v>1.46</v>
      </c>
      <c r="Z301" s="18">
        <v>15</v>
      </c>
      <c r="AA301" s="18">
        <v>20</v>
      </c>
      <c r="AB301" s="17">
        <v>7.29</v>
      </c>
      <c r="AC301" s="17">
        <v>9.720000000000001</v>
      </c>
      <c r="AD301" s="16">
        <v>6</v>
      </c>
      <c r="AE301" s="17">
        <v>2.92</v>
      </c>
      <c r="AF301" s="16">
        <v>15</v>
      </c>
      <c r="AG301" s="17">
        <v>7.29</v>
      </c>
    </row>
    <row r="302" ht="20.35" customHeight="1">
      <c r="A302" t="s" s="14">
        <v>380</v>
      </c>
      <c r="B302" t="s" s="15">
        <v>74</v>
      </c>
      <c r="C302" s="16"/>
      <c r="D302" s="16"/>
      <c r="E302" s="16">
        <v>20</v>
      </c>
      <c r="F302" s="16">
        <v>3</v>
      </c>
      <c r="G302" s="17">
        <v>201.45</v>
      </c>
      <c r="H302" s="17">
        <f>G302/E302</f>
        <v>10.0725</v>
      </c>
      <c r="I302" s="16">
        <v>1</v>
      </c>
      <c r="J302" s="17">
        <v>0.3</v>
      </c>
      <c r="K302" s="16">
        <v>3</v>
      </c>
      <c r="L302" s="17">
        <v>3.98</v>
      </c>
      <c r="M302" s="17">
        <v>1.19</v>
      </c>
      <c r="N302" s="18"/>
      <c r="O302" s="18">
        <v>3</v>
      </c>
      <c r="P302" s="17">
        <v>0.98</v>
      </c>
      <c r="Q302" s="17">
        <v>4.76</v>
      </c>
      <c r="R302" s="18">
        <v>50</v>
      </c>
      <c r="S302" s="18">
        <v>60</v>
      </c>
      <c r="T302" s="16">
        <f>R302+S302</f>
        <v>110</v>
      </c>
      <c r="U302" s="17">
        <v>45.45</v>
      </c>
      <c r="V302" s="18">
        <v>5</v>
      </c>
      <c r="W302" s="18">
        <v>9</v>
      </c>
      <c r="X302" s="17">
        <v>1.49</v>
      </c>
      <c r="Y302" s="17">
        <v>2.68</v>
      </c>
      <c r="Z302" s="18">
        <v>19</v>
      </c>
      <c r="AA302" s="18">
        <v>25</v>
      </c>
      <c r="AB302" s="17">
        <v>5.66</v>
      </c>
      <c r="AC302" s="17">
        <v>7.45</v>
      </c>
      <c r="AD302" s="16">
        <v>14</v>
      </c>
      <c r="AE302" s="17">
        <v>4.17</v>
      </c>
      <c r="AF302" s="16">
        <v>21</v>
      </c>
      <c r="AG302" s="17">
        <v>6.25</v>
      </c>
    </row>
    <row r="303" ht="20.35" customHeight="1">
      <c r="A303" t="s" s="14">
        <v>381</v>
      </c>
      <c r="B303" t="s" s="15">
        <v>165</v>
      </c>
      <c r="C303" s="16"/>
      <c r="D303" s="16"/>
      <c r="E303" s="16">
        <v>9</v>
      </c>
      <c r="F303" s="16"/>
      <c r="G303" s="17">
        <v>122.48</v>
      </c>
      <c r="H303" s="17">
        <f>G303/E303</f>
        <v>13.60888888888889</v>
      </c>
      <c r="I303" s="16">
        <v>1</v>
      </c>
      <c r="J303" s="17">
        <v>0.49</v>
      </c>
      <c r="K303" s="16">
        <v>2</v>
      </c>
      <c r="L303" s="17">
        <v>0.72</v>
      </c>
      <c r="M303" s="17">
        <v>0.35</v>
      </c>
      <c r="N303" s="18"/>
      <c r="O303" s="18">
        <v>2</v>
      </c>
      <c r="P303" s="17">
        <v>1.05</v>
      </c>
      <c r="Q303" s="17">
        <v>4.76</v>
      </c>
      <c r="R303" s="18">
        <v>28</v>
      </c>
      <c r="S303" s="18">
        <v>48</v>
      </c>
      <c r="T303" s="16">
        <f>R303+S303</f>
        <v>76</v>
      </c>
      <c r="U303" s="17">
        <v>36.84</v>
      </c>
      <c r="V303" s="18">
        <v>3</v>
      </c>
      <c r="W303" s="18">
        <v>1</v>
      </c>
      <c r="X303" s="17">
        <v>1.47</v>
      </c>
      <c r="Y303" s="17">
        <v>0.49</v>
      </c>
      <c r="Z303" s="18">
        <v>3</v>
      </c>
      <c r="AA303" s="18">
        <v>15</v>
      </c>
      <c r="AB303" s="17">
        <v>1.47</v>
      </c>
      <c r="AC303" s="17">
        <v>7.35</v>
      </c>
      <c r="AD303" s="16">
        <v>1</v>
      </c>
      <c r="AE303" s="17">
        <v>0.49</v>
      </c>
      <c r="AF303" s="16">
        <v>21</v>
      </c>
      <c r="AG303" s="17">
        <v>10.29</v>
      </c>
    </row>
    <row r="304" ht="20.35" customHeight="1">
      <c r="A304" t="s" s="14">
        <v>382</v>
      </c>
      <c r="B304" t="s" s="15">
        <v>99</v>
      </c>
      <c r="C304" s="16"/>
      <c r="D304" s="16"/>
      <c r="E304" s="16">
        <v>67</v>
      </c>
      <c r="F304" s="16">
        <v>12</v>
      </c>
      <c r="G304" s="17">
        <v>1170.77</v>
      </c>
      <c r="H304" s="17">
        <f>G304/E304</f>
        <v>17.47417910447761</v>
      </c>
      <c r="I304" s="16">
        <v>26</v>
      </c>
      <c r="J304" s="17">
        <v>1.33</v>
      </c>
      <c r="K304" s="16">
        <v>38</v>
      </c>
      <c r="L304" s="17">
        <v>69.27</v>
      </c>
      <c r="M304" s="17">
        <v>3.55</v>
      </c>
      <c r="N304" s="18"/>
      <c r="O304" s="18">
        <v>18</v>
      </c>
      <c r="P304" s="17">
        <v>1.02</v>
      </c>
      <c r="Q304" s="17">
        <v>14.53</v>
      </c>
      <c r="R304" s="18">
        <v>4</v>
      </c>
      <c r="S304" s="18">
        <v>5</v>
      </c>
      <c r="T304" s="16">
        <f>R304+S304</f>
        <v>9</v>
      </c>
      <c r="U304" s="17">
        <v>44.44</v>
      </c>
      <c r="V304" s="18">
        <v>65</v>
      </c>
      <c r="W304" s="18">
        <v>49</v>
      </c>
      <c r="X304" s="17">
        <v>3.33</v>
      </c>
      <c r="Y304" s="17">
        <v>2.51</v>
      </c>
      <c r="Z304" s="18">
        <v>86</v>
      </c>
      <c r="AA304" s="18">
        <v>77</v>
      </c>
      <c r="AB304" s="17">
        <v>4.41</v>
      </c>
      <c r="AC304" s="17">
        <v>3.95</v>
      </c>
      <c r="AD304" s="16">
        <v>37</v>
      </c>
      <c r="AE304" s="17">
        <v>1.9</v>
      </c>
      <c r="AF304" s="16">
        <v>179</v>
      </c>
      <c r="AG304" s="17">
        <v>9.17</v>
      </c>
    </row>
    <row r="305" ht="20.35" customHeight="1">
      <c r="A305" t="s" s="14">
        <v>383</v>
      </c>
      <c r="B305" t="s" s="15">
        <v>114</v>
      </c>
      <c r="C305" s="16"/>
      <c r="D305" s="16"/>
      <c r="E305" s="16">
        <v>67</v>
      </c>
      <c r="F305" s="16"/>
      <c r="G305" s="17">
        <v>1159.88</v>
      </c>
      <c r="H305" s="17">
        <f>G305/E305</f>
        <v>17.31164179104478</v>
      </c>
      <c r="I305" s="16">
        <v>3</v>
      </c>
      <c r="J305" s="17">
        <v>0.16</v>
      </c>
      <c r="K305" s="16">
        <v>13</v>
      </c>
      <c r="L305" s="17">
        <v>19.2</v>
      </c>
      <c r="M305" s="17">
        <v>0.99</v>
      </c>
      <c r="N305" s="18"/>
      <c r="O305" s="18">
        <v>13</v>
      </c>
      <c r="P305" s="17">
        <v>0.73</v>
      </c>
      <c r="Q305" s="17">
        <v>3.26</v>
      </c>
      <c r="R305" s="18">
        <v>0</v>
      </c>
      <c r="S305" s="18">
        <v>0</v>
      </c>
      <c r="T305" s="16">
        <f>R305+S305</f>
        <v>0</v>
      </c>
      <c r="U305" s="17">
        <v>0</v>
      </c>
      <c r="V305" s="18">
        <v>47</v>
      </c>
      <c r="W305" s="18">
        <v>11</v>
      </c>
      <c r="X305" s="17">
        <v>2.43</v>
      </c>
      <c r="Y305" s="17">
        <v>0.57</v>
      </c>
      <c r="Z305" s="18">
        <v>102</v>
      </c>
      <c r="AA305" s="18">
        <v>64</v>
      </c>
      <c r="AB305" s="17">
        <v>5.28</v>
      </c>
      <c r="AC305" s="17">
        <v>3.31</v>
      </c>
      <c r="AD305" s="16">
        <v>121</v>
      </c>
      <c r="AE305" s="17">
        <v>6.26</v>
      </c>
      <c r="AF305" s="16">
        <v>92</v>
      </c>
      <c r="AG305" s="17">
        <v>4.76</v>
      </c>
    </row>
    <row r="306" ht="20.35" customHeight="1">
      <c r="A306" t="s" s="14">
        <v>384</v>
      </c>
      <c r="B306" t="s" s="15">
        <v>205</v>
      </c>
      <c r="C306" s="16"/>
      <c r="D306" s="16"/>
      <c r="E306" s="16">
        <v>5</v>
      </c>
      <c r="F306" s="16"/>
      <c r="G306" s="17">
        <v>57.5</v>
      </c>
      <c r="H306" s="17">
        <f>G306/E306</f>
        <v>11.5</v>
      </c>
      <c r="I306" s="16">
        <v>0</v>
      </c>
      <c r="J306" s="17">
        <v>0</v>
      </c>
      <c r="K306" s="16">
        <v>0</v>
      </c>
      <c r="L306" s="17">
        <v>0.35</v>
      </c>
      <c r="M306" s="17">
        <v>0.37</v>
      </c>
      <c r="N306" s="18"/>
      <c r="O306" s="18">
        <v>1</v>
      </c>
      <c r="P306" s="17">
        <v>1.04</v>
      </c>
      <c r="Q306" s="17">
        <v>0</v>
      </c>
      <c r="R306" s="18">
        <v>0</v>
      </c>
      <c r="S306" s="18">
        <v>0</v>
      </c>
      <c r="T306" s="16">
        <f>R306+S306</f>
        <v>0</v>
      </c>
      <c r="U306" s="17">
        <v>0</v>
      </c>
      <c r="V306" s="18">
        <v>1</v>
      </c>
      <c r="W306" s="18">
        <v>2</v>
      </c>
      <c r="X306" s="17">
        <v>1.04</v>
      </c>
      <c r="Y306" s="17">
        <v>2.09</v>
      </c>
      <c r="Z306" s="18">
        <v>5</v>
      </c>
      <c r="AA306" s="18">
        <v>8</v>
      </c>
      <c r="AB306" s="17">
        <v>5.22</v>
      </c>
      <c r="AC306" s="17">
        <v>8.35</v>
      </c>
      <c r="AD306" s="16">
        <v>6</v>
      </c>
      <c r="AE306" s="17">
        <v>6.26</v>
      </c>
      <c r="AF306" s="16">
        <v>6</v>
      </c>
      <c r="AG306" s="17">
        <v>6.26</v>
      </c>
    </row>
    <row r="307" ht="20.35" customHeight="1">
      <c r="A307" t="s" s="14">
        <v>385</v>
      </c>
      <c r="B307" t="s" s="15">
        <v>386</v>
      </c>
      <c r="C307" s="16"/>
      <c r="D307" s="16"/>
      <c r="E307" s="16">
        <v>41</v>
      </c>
      <c r="F307" s="16">
        <v>16</v>
      </c>
      <c r="G307" s="17">
        <v>444.35</v>
      </c>
      <c r="H307" s="17">
        <f>G307/E307</f>
        <v>10.83780487804878</v>
      </c>
      <c r="I307" s="16">
        <v>7</v>
      </c>
      <c r="J307" s="17">
        <v>0.95</v>
      </c>
      <c r="K307" s="16">
        <v>3</v>
      </c>
      <c r="L307" s="17">
        <v>16.11</v>
      </c>
      <c r="M307" s="17">
        <v>2.18</v>
      </c>
      <c r="N307" s="18"/>
      <c r="O307" s="18">
        <v>18</v>
      </c>
      <c r="P307" s="17">
        <v>2.63</v>
      </c>
      <c r="Q307" s="17">
        <v>9.720000000000001</v>
      </c>
      <c r="R307" s="18">
        <v>10</v>
      </c>
      <c r="S307" s="18">
        <v>9</v>
      </c>
      <c r="T307" s="16">
        <f>R307+S307</f>
        <v>19</v>
      </c>
      <c r="U307" s="17">
        <v>52.63</v>
      </c>
      <c r="V307" s="18">
        <v>12</v>
      </c>
      <c r="W307" s="18">
        <v>11</v>
      </c>
      <c r="X307" s="17">
        <v>1.62</v>
      </c>
      <c r="Y307" s="17">
        <v>1.49</v>
      </c>
      <c r="Z307" s="18">
        <v>51</v>
      </c>
      <c r="AA307" s="18">
        <v>38</v>
      </c>
      <c r="AB307" s="17">
        <v>6.89</v>
      </c>
      <c r="AC307" s="17">
        <v>5.13</v>
      </c>
      <c r="AD307" s="16">
        <v>15</v>
      </c>
      <c r="AE307" s="17">
        <v>2.03</v>
      </c>
      <c r="AF307" s="16">
        <v>72</v>
      </c>
      <c r="AG307" s="17">
        <v>9.720000000000001</v>
      </c>
    </row>
    <row r="308" ht="20.35" customHeight="1">
      <c r="A308" t="s" s="14">
        <v>387</v>
      </c>
      <c r="B308" t="s" s="15">
        <v>104</v>
      </c>
      <c r="C308" s="16"/>
      <c r="D308" s="16"/>
      <c r="E308" s="16">
        <v>78</v>
      </c>
      <c r="F308" s="16">
        <v>3</v>
      </c>
      <c r="G308" s="17">
        <v>1234.72</v>
      </c>
      <c r="H308" s="17">
        <f>G308/E308</f>
        <v>15.82974358974359</v>
      </c>
      <c r="I308" s="16">
        <v>16</v>
      </c>
      <c r="J308" s="17">
        <v>0.78</v>
      </c>
      <c r="K308" s="16">
        <v>16</v>
      </c>
      <c r="L308" s="17">
        <v>32.84</v>
      </c>
      <c r="M308" s="17">
        <v>1.6</v>
      </c>
      <c r="N308" s="18"/>
      <c r="O308" s="18">
        <v>8</v>
      </c>
      <c r="P308" s="17">
        <v>0.31</v>
      </c>
      <c r="Q308" s="17">
        <v>12.21</v>
      </c>
      <c r="R308" s="18">
        <v>476</v>
      </c>
      <c r="S308" s="18">
        <v>550</v>
      </c>
      <c r="T308" s="16">
        <f>R308+S308</f>
        <v>1026</v>
      </c>
      <c r="U308" s="17">
        <v>46.39</v>
      </c>
      <c r="V308" s="18">
        <v>25</v>
      </c>
      <c r="W308" s="18">
        <v>29</v>
      </c>
      <c r="X308" s="17">
        <v>1.21</v>
      </c>
      <c r="Y308" s="17">
        <v>1.41</v>
      </c>
      <c r="Z308" s="18">
        <v>48</v>
      </c>
      <c r="AA308" s="18">
        <v>76</v>
      </c>
      <c r="AB308" s="17">
        <v>2.33</v>
      </c>
      <c r="AC308" s="17">
        <v>3.69</v>
      </c>
      <c r="AD308" s="16">
        <v>61</v>
      </c>
      <c r="AE308" s="17">
        <v>2.96</v>
      </c>
      <c r="AF308" s="16">
        <v>131</v>
      </c>
      <c r="AG308" s="17">
        <v>6.37</v>
      </c>
    </row>
    <row r="309" ht="20.35" customHeight="1">
      <c r="A309" t="s" s="14">
        <v>388</v>
      </c>
      <c r="B309" t="s" s="15">
        <v>389</v>
      </c>
      <c r="C309" s="16"/>
      <c r="D309" s="16"/>
      <c r="E309" s="16">
        <v>16</v>
      </c>
      <c r="F309" s="16"/>
      <c r="G309" s="17">
        <v>143.68</v>
      </c>
      <c r="H309" s="17">
        <f>G309/E309</f>
        <v>8.98</v>
      </c>
      <c r="I309" s="16">
        <v>0</v>
      </c>
      <c r="J309" s="17">
        <v>0</v>
      </c>
      <c r="K309" s="16">
        <v>1</v>
      </c>
      <c r="L309" s="17">
        <v>0.89</v>
      </c>
      <c r="M309" s="17">
        <v>0.37</v>
      </c>
      <c r="N309" s="18"/>
      <c r="O309" s="18">
        <v>1</v>
      </c>
      <c r="P309" s="17">
        <v>0.44</v>
      </c>
      <c r="Q309" s="17">
        <v>0</v>
      </c>
      <c r="R309" s="18">
        <v>28</v>
      </c>
      <c r="S309" s="18">
        <v>44</v>
      </c>
      <c r="T309" s="16">
        <f>R309+S309</f>
        <v>72</v>
      </c>
      <c r="U309" s="17">
        <v>38.89</v>
      </c>
      <c r="V309" s="18">
        <v>5</v>
      </c>
      <c r="W309" s="18">
        <v>2</v>
      </c>
      <c r="X309" s="17">
        <v>2.09</v>
      </c>
      <c r="Y309" s="17">
        <v>0.84</v>
      </c>
      <c r="Z309" s="18">
        <v>35</v>
      </c>
      <c r="AA309" s="18">
        <v>15</v>
      </c>
      <c r="AB309" s="17">
        <v>14.62</v>
      </c>
      <c r="AC309" s="17">
        <v>6.26</v>
      </c>
      <c r="AD309" s="16">
        <v>0</v>
      </c>
      <c r="AE309" s="17">
        <v>0</v>
      </c>
      <c r="AF309" s="16">
        <v>12</v>
      </c>
      <c r="AG309" s="17">
        <v>5.01</v>
      </c>
    </row>
    <row r="310" ht="20.35" customHeight="1">
      <c r="A310" t="s" s="14">
        <v>390</v>
      </c>
      <c r="B310" t="s" s="15">
        <v>99</v>
      </c>
      <c r="C310" s="16"/>
      <c r="D310" s="16"/>
      <c r="E310" s="16">
        <v>20</v>
      </c>
      <c r="F310" s="16"/>
      <c r="G310" s="17">
        <v>183.22</v>
      </c>
      <c r="H310" s="17">
        <f>G310/E310</f>
        <v>9.161</v>
      </c>
      <c r="I310" s="16">
        <v>0</v>
      </c>
      <c r="J310" s="17">
        <v>0</v>
      </c>
      <c r="K310" s="16">
        <v>3</v>
      </c>
      <c r="L310" s="17">
        <v>2.49</v>
      </c>
      <c r="M310" s="17">
        <v>0.82</v>
      </c>
      <c r="N310" s="18"/>
      <c r="O310" s="18">
        <v>1</v>
      </c>
      <c r="P310" s="17">
        <v>0.34</v>
      </c>
      <c r="Q310" s="17">
        <v>0</v>
      </c>
      <c r="R310" s="18">
        <v>69</v>
      </c>
      <c r="S310" s="18">
        <v>70</v>
      </c>
      <c r="T310" s="16">
        <f>R310+S310</f>
        <v>139</v>
      </c>
      <c r="U310" s="17">
        <v>49.64</v>
      </c>
      <c r="V310" s="18">
        <v>2</v>
      </c>
      <c r="W310" s="18">
        <v>5</v>
      </c>
      <c r="X310" s="17">
        <v>0.65</v>
      </c>
      <c r="Y310" s="17">
        <v>1.64</v>
      </c>
      <c r="Z310" s="18">
        <v>8</v>
      </c>
      <c r="AA310" s="18">
        <v>17</v>
      </c>
      <c r="AB310" s="17">
        <v>2.62</v>
      </c>
      <c r="AC310" s="17">
        <v>5.57</v>
      </c>
      <c r="AD310" s="16">
        <v>8</v>
      </c>
      <c r="AE310" s="17">
        <v>2.62</v>
      </c>
      <c r="AF310" s="16">
        <v>14</v>
      </c>
      <c r="AG310" s="17">
        <v>4.58</v>
      </c>
    </row>
    <row r="311" ht="20.35" customHeight="1">
      <c r="A311" t="s" s="14">
        <v>391</v>
      </c>
      <c r="B311" t="s" s="15">
        <v>106</v>
      </c>
      <c r="C311" s="16"/>
      <c r="D311" s="16"/>
      <c r="E311" s="16">
        <v>9</v>
      </c>
      <c r="F311" s="16"/>
      <c r="G311" s="17">
        <v>78.68000000000001</v>
      </c>
      <c r="H311" s="17">
        <f>G311/E311</f>
        <v>8.742222222222223</v>
      </c>
      <c r="I311" s="16">
        <v>1</v>
      </c>
      <c r="J311" s="17">
        <v>0.76</v>
      </c>
      <c r="K311" s="16">
        <v>0</v>
      </c>
      <c r="L311" s="17">
        <v>-0.11</v>
      </c>
      <c r="M311" s="17">
        <v>-0.08</v>
      </c>
      <c r="N311" s="18"/>
      <c r="O311" s="18">
        <v>0</v>
      </c>
      <c r="P311" s="17">
        <v>0</v>
      </c>
      <c r="Q311" s="17">
        <v>8.33</v>
      </c>
      <c r="R311" s="18">
        <v>27</v>
      </c>
      <c r="S311" s="18">
        <v>28</v>
      </c>
      <c r="T311" s="16">
        <f>R311+S311</f>
        <v>55</v>
      </c>
      <c r="U311" s="17">
        <v>49.09</v>
      </c>
      <c r="V311" s="18">
        <v>5</v>
      </c>
      <c r="W311" s="18">
        <v>3</v>
      </c>
      <c r="X311" s="17">
        <v>3.81</v>
      </c>
      <c r="Y311" s="17">
        <v>2.29</v>
      </c>
      <c r="Z311" s="18">
        <v>12</v>
      </c>
      <c r="AA311" s="18">
        <v>7</v>
      </c>
      <c r="AB311" s="17">
        <v>9.15</v>
      </c>
      <c r="AC311" s="17">
        <v>5.34</v>
      </c>
      <c r="AD311" s="16">
        <v>5</v>
      </c>
      <c r="AE311" s="17">
        <v>3.81</v>
      </c>
      <c r="AF311" s="16">
        <v>12</v>
      </c>
      <c r="AG311" s="17">
        <v>9.15</v>
      </c>
    </row>
    <row r="312" ht="20.35" customHeight="1">
      <c r="A312" t="s" s="14">
        <v>392</v>
      </c>
      <c r="B312" t="s" s="15">
        <v>74</v>
      </c>
      <c r="C312" s="16"/>
      <c r="D312" s="16"/>
      <c r="E312" s="16">
        <v>64</v>
      </c>
      <c r="F312" s="16"/>
      <c r="G312" s="17">
        <v>982.02</v>
      </c>
      <c r="H312" s="17">
        <f>G312/E312</f>
        <v>15.3440625</v>
      </c>
      <c r="I312" s="16">
        <v>1</v>
      </c>
      <c r="J312" s="17">
        <v>0.06</v>
      </c>
      <c r="K312" s="16">
        <v>6</v>
      </c>
      <c r="L312" s="17">
        <v>7.1</v>
      </c>
      <c r="M312" s="17">
        <v>0.43</v>
      </c>
      <c r="N312" s="18">
        <v>1</v>
      </c>
      <c r="O312" s="18">
        <v>8</v>
      </c>
      <c r="P312" s="17">
        <v>0.41</v>
      </c>
      <c r="Q312" s="17">
        <v>1.67</v>
      </c>
      <c r="R312" s="18">
        <v>0</v>
      </c>
      <c r="S312" s="18">
        <v>0</v>
      </c>
      <c r="T312" s="16">
        <f>R312+S312</f>
        <v>0</v>
      </c>
      <c r="U312" s="17">
        <v>0</v>
      </c>
      <c r="V312" s="18">
        <v>33</v>
      </c>
      <c r="W312" s="18">
        <v>15</v>
      </c>
      <c r="X312" s="17">
        <v>2.02</v>
      </c>
      <c r="Y312" s="17">
        <v>0.92</v>
      </c>
      <c r="Z312" s="18">
        <v>158</v>
      </c>
      <c r="AA312" s="18">
        <v>83</v>
      </c>
      <c r="AB312" s="17">
        <v>9.65</v>
      </c>
      <c r="AC312" s="17">
        <v>5.07</v>
      </c>
      <c r="AD312" s="16">
        <v>84</v>
      </c>
      <c r="AE312" s="17">
        <v>5.13</v>
      </c>
      <c r="AF312" s="16">
        <v>60</v>
      </c>
      <c r="AG312" s="17">
        <v>3.67</v>
      </c>
    </row>
    <row r="313" ht="20.35" customHeight="1">
      <c r="A313" t="s" s="14">
        <v>393</v>
      </c>
      <c r="B313" t="s" s="15">
        <v>40</v>
      </c>
      <c r="C313" s="16"/>
      <c r="D313" s="16"/>
      <c r="E313" s="16">
        <v>58</v>
      </c>
      <c r="F313" s="16">
        <v>2</v>
      </c>
      <c r="G313" s="17">
        <v>632.45</v>
      </c>
      <c r="H313" s="17">
        <f>G313/E313</f>
        <v>10.90431034482759</v>
      </c>
      <c r="I313" s="16">
        <v>5</v>
      </c>
      <c r="J313" s="17">
        <v>0.47</v>
      </c>
      <c r="K313" s="16">
        <v>5</v>
      </c>
      <c r="L313" s="17">
        <v>3.04</v>
      </c>
      <c r="M313" s="17">
        <v>0.29</v>
      </c>
      <c r="N313" s="18"/>
      <c r="O313" s="18">
        <v>6</v>
      </c>
      <c r="P313" s="17">
        <v>0.47</v>
      </c>
      <c r="Q313" s="17">
        <v>11.63</v>
      </c>
      <c r="R313" s="18">
        <v>7</v>
      </c>
      <c r="S313" s="18">
        <v>16</v>
      </c>
      <c r="T313" s="16">
        <f>R313+S313</f>
        <v>23</v>
      </c>
      <c r="U313" s="17">
        <v>30.43</v>
      </c>
      <c r="V313" s="18">
        <v>2</v>
      </c>
      <c r="W313" s="18">
        <v>12</v>
      </c>
      <c r="X313" s="17">
        <v>0.19</v>
      </c>
      <c r="Y313" s="17">
        <v>1.14</v>
      </c>
      <c r="Z313" s="18">
        <v>123</v>
      </c>
      <c r="AA313" s="18">
        <v>65</v>
      </c>
      <c r="AB313" s="17">
        <v>11.67</v>
      </c>
      <c r="AC313" s="17">
        <v>6.17</v>
      </c>
      <c r="AD313" s="16">
        <v>59</v>
      </c>
      <c r="AE313" s="17">
        <v>5.6</v>
      </c>
      <c r="AF313" s="16">
        <v>43</v>
      </c>
      <c r="AG313" s="17">
        <v>4.08</v>
      </c>
    </row>
    <row r="314" ht="20.35" customHeight="1">
      <c r="A314" t="s" s="14">
        <v>394</v>
      </c>
      <c r="B314" t="s" s="15">
        <v>71</v>
      </c>
      <c r="C314" s="16"/>
      <c r="D314" s="16"/>
      <c r="E314" s="16">
        <v>14</v>
      </c>
      <c r="F314" s="16">
        <v>10</v>
      </c>
      <c r="G314" s="17">
        <v>158.62</v>
      </c>
      <c r="H314" s="17">
        <f>G314/E314</f>
        <v>11.33</v>
      </c>
      <c r="I314" s="16">
        <v>0</v>
      </c>
      <c r="J314" s="17">
        <v>0</v>
      </c>
      <c r="K314" s="16">
        <v>2</v>
      </c>
      <c r="L314" s="17">
        <v>2</v>
      </c>
      <c r="M314" s="17">
        <v>0.76</v>
      </c>
      <c r="N314" s="18"/>
      <c r="O314" s="18">
        <v>2</v>
      </c>
      <c r="P314" s="17">
        <v>0.78</v>
      </c>
      <c r="Q314" s="17">
        <v>0</v>
      </c>
      <c r="R314" s="18">
        <v>0</v>
      </c>
      <c r="S314" s="18">
        <v>0</v>
      </c>
      <c r="T314" s="16">
        <f>R314+S314</f>
        <v>0</v>
      </c>
      <c r="U314" s="17">
        <v>0</v>
      </c>
      <c r="V314" s="18">
        <v>4</v>
      </c>
      <c r="W314" s="18">
        <v>2</v>
      </c>
      <c r="X314" s="17">
        <v>1.51</v>
      </c>
      <c r="Y314" s="17">
        <v>0.76</v>
      </c>
      <c r="Z314" s="18">
        <v>10</v>
      </c>
      <c r="AA314" s="18">
        <v>11</v>
      </c>
      <c r="AB314" s="17">
        <v>3.78</v>
      </c>
      <c r="AC314" s="17">
        <v>4.16</v>
      </c>
      <c r="AD314" s="16">
        <v>10</v>
      </c>
      <c r="AE314" s="17">
        <v>3.78</v>
      </c>
      <c r="AF314" s="16">
        <v>18</v>
      </c>
      <c r="AG314" s="17">
        <v>6.81</v>
      </c>
    </row>
    <row r="315" ht="20.35" customHeight="1">
      <c r="A315" t="s" s="14">
        <v>395</v>
      </c>
      <c r="B315" t="s" s="15">
        <v>396</v>
      </c>
      <c r="C315" s="16"/>
      <c r="D315" s="16"/>
      <c r="E315" s="16">
        <v>30</v>
      </c>
      <c r="F315" s="16">
        <v>15</v>
      </c>
      <c r="G315" s="17">
        <v>271.28</v>
      </c>
      <c r="H315" s="17">
        <f>G315/E315</f>
        <v>9.042666666666666</v>
      </c>
      <c r="I315" s="16">
        <v>1</v>
      </c>
      <c r="J315" s="17">
        <v>0.22</v>
      </c>
      <c r="K315" s="16">
        <v>1</v>
      </c>
      <c r="L315" s="17">
        <v>2.99</v>
      </c>
      <c r="M315" s="17">
        <v>0.66</v>
      </c>
      <c r="N315" s="18"/>
      <c r="O315" s="18">
        <v>3</v>
      </c>
      <c r="P315" s="17">
        <v>0.75</v>
      </c>
      <c r="Q315" s="17">
        <v>2.63</v>
      </c>
      <c r="R315" s="18">
        <v>41</v>
      </c>
      <c r="S315" s="18">
        <v>62</v>
      </c>
      <c r="T315" s="16">
        <f>R315+S315</f>
        <v>103</v>
      </c>
      <c r="U315" s="17">
        <v>39.81</v>
      </c>
      <c r="V315" s="18">
        <v>3</v>
      </c>
      <c r="W315" s="18">
        <v>5</v>
      </c>
      <c r="X315" s="17">
        <v>0.66</v>
      </c>
      <c r="Y315" s="17">
        <v>1.11</v>
      </c>
      <c r="Z315" s="18">
        <v>62</v>
      </c>
      <c r="AA315" s="18">
        <v>42</v>
      </c>
      <c r="AB315" s="17">
        <v>13.71</v>
      </c>
      <c r="AC315" s="17">
        <v>9.289999999999999</v>
      </c>
      <c r="AD315" s="16">
        <v>16</v>
      </c>
      <c r="AE315" s="17">
        <v>3.54</v>
      </c>
      <c r="AF315" s="16">
        <v>38</v>
      </c>
      <c r="AG315" s="17">
        <v>8.4</v>
      </c>
    </row>
    <row r="316" ht="20.35" customHeight="1">
      <c r="A316" t="s" s="14">
        <v>397</v>
      </c>
      <c r="B316" t="s" s="15">
        <v>40</v>
      </c>
      <c r="C316" s="16"/>
      <c r="D316" s="16"/>
      <c r="E316" s="16">
        <v>78</v>
      </c>
      <c r="F316" s="16"/>
      <c r="G316" s="17">
        <v>1571.17</v>
      </c>
      <c r="H316" s="17">
        <f>G316/E316</f>
        <v>20.14320512820513</v>
      </c>
      <c r="I316" s="16">
        <v>25</v>
      </c>
      <c r="J316" s="17">
        <v>0.95</v>
      </c>
      <c r="K316" s="16">
        <v>35</v>
      </c>
      <c r="L316" s="17">
        <v>60.7</v>
      </c>
      <c r="M316" s="17">
        <v>2.32</v>
      </c>
      <c r="N316" s="18">
        <v>1</v>
      </c>
      <c r="O316" s="18">
        <v>16</v>
      </c>
      <c r="P316" s="17">
        <v>0.58</v>
      </c>
      <c r="Q316" s="17">
        <v>13.66</v>
      </c>
      <c r="R316" s="18">
        <v>215</v>
      </c>
      <c r="S316" s="18">
        <v>203</v>
      </c>
      <c r="T316" s="16">
        <f>R316+S316</f>
        <v>418</v>
      </c>
      <c r="U316" s="17">
        <v>51.44</v>
      </c>
      <c r="V316" s="18">
        <v>31</v>
      </c>
      <c r="W316" s="18">
        <v>54</v>
      </c>
      <c r="X316" s="17">
        <v>1.18</v>
      </c>
      <c r="Y316" s="17">
        <v>2.06</v>
      </c>
      <c r="Z316" s="18">
        <v>149</v>
      </c>
      <c r="AA316" s="18">
        <v>109</v>
      </c>
      <c r="AB316" s="17">
        <v>5.69</v>
      </c>
      <c r="AC316" s="17">
        <v>4.16</v>
      </c>
      <c r="AD316" s="16">
        <v>51</v>
      </c>
      <c r="AE316" s="17">
        <v>1.95</v>
      </c>
      <c r="AF316" s="16">
        <v>183</v>
      </c>
      <c r="AG316" s="17">
        <v>6.99</v>
      </c>
    </row>
    <row r="317" ht="20.35" customHeight="1">
      <c r="A317" t="s" s="14">
        <v>398</v>
      </c>
      <c r="B317" t="s" s="15">
        <v>121</v>
      </c>
      <c r="C317" s="16"/>
      <c r="D317" s="16"/>
      <c r="E317" s="16">
        <v>59</v>
      </c>
      <c r="F317" s="16"/>
      <c r="G317" s="17">
        <v>680.4</v>
      </c>
      <c r="H317" s="17">
        <f>G317/E317</f>
        <v>11.53220338983051</v>
      </c>
      <c r="I317" s="16">
        <v>4</v>
      </c>
      <c r="J317" s="17">
        <v>0.35</v>
      </c>
      <c r="K317" s="16">
        <v>9</v>
      </c>
      <c r="L317" s="17">
        <v>19.07</v>
      </c>
      <c r="M317" s="17">
        <v>1.68</v>
      </c>
      <c r="N317" s="18">
        <v>6</v>
      </c>
      <c r="O317" s="18">
        <v>27</v>
      </c>
      <c r="P317" s="17">
        <v>2.38</v>
      </c>
      <c r="Q317" s="17">
        <v>5.88</v>
      </c>
      <c r="R317" s="18">
        <v>1</v>
      </c>
      <c r="S317" s="18">
        <v>9</v>
      </c>
      <c r="T317" s="16">
        <f>R317+S317</f>
        <v>10</v>
      </c>
      <c r="U317" s="17">
        <v>10</v>
      </c>
      <c r="V317" s="18">
        <v>17</v>
      </c>
      <c r="W317" s="18">
        <v>17</v>
      </c>
      <c r="X317" s="17">
        <v>1.5</v>
      </c>
      <c r="Y317" s="17">
        <v>1.5</v>
      </c>
      <c r="Z317" s="18">
        <v>153</v>
      </c>
      <c r="AA317" s="18">
        <v>84</v>
      </c>
      <c r="AB317" s="17">
        <v>13.49</v>
      </c>
      <c r="AC317" s="17">
        <v>7.41</v>
      </c>
      <c r="AD317" s="16">
        <v>32</v>
      </c>
      <c r="AE317" s="17">
        <v>2.82</v>
      </c>
      <c r="AF317" s="16">
        <v>68</v>
      </c>
      <c r="AG317" s="17">
        <v>6</v>
      </c>
    </row>
    <row r="318" ht="20.35" customHeight="1">
      <c r="A318" t="s" s="14">
        <v>399</v>
      </c>
      <c r="B318" t="s" s="15">
        <v>93</v>
      </c>
      <c r="C318" s="16"/>
      <c r="D318" s="16"/>
      <c r="E318" s="16">
        <v>46</v>
      </c>
      <c r="F318" s="16"/>
      <c r="G318" s="17">
        <v>433.85</v>
      </c>
      <c r="H318" s="17">
        <f>G318/E318</f>
        <v>9.431521739130435</v>
      </c>
      <c r="I318" s="16">
        <v>6</v>
      </c>
      <c r="J318" s="17">
        <v>0.83</v>
      </c>
      <c r="K318" s="16">
        <v>5</v>
      </c>
      <c r="L318" s="17">
        <v>15.07</v>
      </c>
      <c r="M318" s="17">
        <v>2.08</v>
      </c>
      <c r="N318" s="18">
        <v>1</v>
      </c>
      <c r="O318" s="18">
        <v>7</v>
      </c>
      <c r="P318" s="17">
        <v>0.85</v>
      </c>
      <c r="Q318" s="17">
        <v>14.29</v>
      </c>
      <c r="R318" s="18">
        <v>43</v>
      </c>
      <c r="S318" s="18">
        <v>51</v>
      </c>
      <c r="T318" s="16">
        <f>R318+S318</f>
        <v>94</v>
      </c>
      <c r="U318" s="17">
        <v>45.74</v>
      </c>
      <c r="V318" s="18">
        <v>5</v>
      </c>
      <c r="W318" s="18">
        <v>12</v>
      </c>
      <c r="X318" s="17">
        <v>0.6899999999999999</v>
      </c>
      <c r="Y318" s="17">
        <v>1.66</v>
      </c>
      <c r="Z318" s="18">
        <v>33</v>
      </c>
      <c r="AA318" s="18">
        <v>36</v>
      </c>
      <c r="AB318" s="17">
        <v>4.56</v>
      </c>
      <c r="AC318" s="17">
        <v>4.98</v>
      </c>
      <c r="AD318" s="16">
        <v>13</v>
      </c>
      <c r="AE318" s="17">
        <v>1.8</v>
      </c>
      <c r="AF318" s="16">
        <v>42</v>
      </c>
      <c r="AG318" s="17">
        <v>5.81</v>
      </c>
    </row>
    <row r="319" ht="20.35" customHeight="1">
      <c r="A319" t="s" s="14">
        <v>400</v>
      </c>
      <c r="B319" t="s" s="15">
        <v>114</v>
      </c>
      <c r="C319" s="16"/>
      <c r="D319" s="16"/>
      <c r="E319" s="16">
        <v>1</v>
      </c>
      <c r="F319" s="16"/>
      <c r="G319" s="17">
        <v>7.88</v>
      </c>
      <c r="H319" s="17">
        <f>G319/E319</f>
        <v>7.88</v>
      </c>
      <c r="I319" s="16">
        <v>0</v>
      </c>
      <c r="J319" s="17">
        <v>0</v>
      </c>
      <c r="K319" s="16">
        <v>0</v>
      </c>
      <c r="L319" s="17">
        <v>-0.3</v>
      </c>
      <c r="M319" s="17">
        <v>-2.28</v>
      </c>
      <c r="N319" s="18"/>
      <c r="O319" s="18">
        <v>0</v>
      </c>
      <c r="P319" s="17">
        <v>0</v>
      </c>
      <c r="Q319" t="s" s="19">
        <v>80</v>
      </c>
      <c r="R319" s="18">
        <v>0</v>
      </c>
      <c r="S319" s="18">
        <v>0</v>
      </c>
      <c r="T319" s="16">
        <f>R319+S319</f>
        <v>0</v>
      </c>
      <c r="U319" s="17">
        <v>0</v>
      </c>
      <c r="V319" s="18">
        <v>1</v>
      </c>
      <c r="W319" s="18">
        <v>0</v>
      </c>
      <c r="X319" s="17">
        <v>7.61</v>
      </c>
      <c r="Y319" s="17">
        <v>0</v>
      </c>
      <c r="Z319" s="18">
        <v>0</v>
      </c>
      <c r="AA319" s="18">
        <v>0</v>
      </c>
      <c r="AB319" s="17">
        <v>0</v>
      </c>
      <c r="AC319" s="17">
        <v>0</v>
      </c>
      <c r="AD319" s="16">
        <v>0</v>
      </c>
      <c r="AE319" s="17">
        <v>0</v>
      </c>
      <c r="AF319" s="16">
        <v>0</v>
      </c>
      <c r="AG319" s="17">
        <v>0</v>
      </c>
    </row>
    <row r="320" ht="20.35" customHeight="1">
      <c r="A320" t="s" s="14">
        <v>401</v>
      </c>
      <c r="B320" t="s" s="15">
        <v>205</v>
      </c>
      <c r="C320" s="16"/>
      <c r="D320" s="16"/>
      <c r="E320" s="16">
        <v>26</v>
      </c>
      <c r="F320" s="16"/>
      <c r="G320" s="17">
        <v>251.67</v>
      </c>
      <c r="H320" s="17">
        <f>G320/E320</f>
        <v>9.679615384615385</v>
      </c>
      <c r="I320" s="16">
        <v>2</v>
      </c>
      <c r="J320" s="17">
        <v>0.48</v>
      </c>
      <c r="K320" s="16">
        <v>2</v>
      </c>
      <c r="L320" s="17">
        <v>2.85</v>
      </c>
      <c r="M320" s="17">
        <v>0.68</v>
      </c>
      <c r="N320" s="18"/>
      <c r="O320" s="18">
        <v>4</v>
      </c>
      <c r="P320" s="17">
        <v>0.84</v>
      </c>
      <c r="Q320" s="17">
        <v>9.52</v>
      </c>
      <c r="R320" s="18">
        <v>115</v>
      </c>
      <c r="S320" s="18">
        <v>118</v>
      </c>
      <c r="T320" s="16">
        <f>R320+S320</f>
        <v>233</v>
      </c>
      <c r="U320" s="17">
        <v>49.36</v>
      </c>
      <c r="V320" s="18">
        <v>3</v>
      </c>
      <c r="W320" s="18">
        <v>3</v>
      </c>
      <c r="X320" s="17">
        <v>0.72</v>
      </c>
      <c r="Y320" s="17">
        <v>0.72</v>
      </c>
      <c r="Z320" s="18">
        <v>19</v>
      </c>
      <c r="AA320" s="18">
        <v>24</v>
      </c>
      <c r="AB320" s="17">
        <v>4.53</v>
      </c>
      <c r="AC320" s="17">
        <v>5.72</v>
      </c>
      <c r="AD320" s="16">
        <v>10</v>
      </c>
      <c r="AE320" s="17">
        <v>2.38</v>
      </c>
      <c r="AF320" s="16">
        <v>21</v>
      </c>
      <c r="AG320" s="17">
        <v>5.01</v>
      </c>
    </row>
    <row r="321" ht="20.35" customHeight="1">
      <c r="A321" t="s" s="14">
        <v>402</v>
      </c>
      <c r="B321" t="s" s="15">
        <v>93</v>
      </c>
      <c r="C321" s="16"/>
      <c r="D321" s="16"/>
      <c r="E321" s="16">
        <v>73</v>
      </c>
      <c r="F321" s="16"/>
      <c r="G321" s="17">
        <v>1432.28</v>
      </c>
      <c r="H321" s="17">
        <f>G321/E321</f>
        <v>19.62027397260274</v>
      </c>
      <c r="I321" s="16">
        <v>1</v>
      </c>
      <c r="J321" s="17">
        <v>0.04</v>
      </c>
      <c r="K321" s="16">
        <v>12</v>
      </c>
      <c r="L321" s="17">
        <v>20.6</v>
      </c>
      <c r="M321" s="17">
        <v>0.86</v>
      </c>
      <c r="N321" s="18">
        <v>2</v>
      </c>
      <c r="O321" s="18">
        <v>23</v>
      </c>
      <c r="P321" s="17">
        <v>1.09</v>
      </c>
      <c r="Q321" s="17">
        <v>1</v>
      </c>
      <c r="R321" s="18">
        <v>0</v>
      </c>
      <c r="S321" s="18">
        <v>0</v>
      </c>
      <c r="T321" s="16">
        <f>R321+S321</f>
        <v>0</v>
      </c>
      <c r="U321" s="17">
        <v>0</v>
      </c>
      <c r="V321" s="18">
        <v>38</v>
      </c>
      <c r="W321" s="18">
        <v>5</v>
      </c>
      <c r="X321" s="17">
        <v>1.59</v>
      </c>
      <c r="Y321" s="17">
        <v>0.21</v>
      </c>
      <c r="Z321" s="18">
        <v>155</v>
      </c>
      <c r="AA321" s="18">
        <v>102</v>
      </c>
      <c r="AB321" s="17">
        <v>6.49</v>
      </c>
      <c r="AC321" s="17">
        <v>4.27</v>
      </c>
      <c r="AD321" s="16">
        <v>148</v>
      </c>
      <c r="AE321" s="17">
        <v>6.2</v>
      </c>
      <c r="AF321" s="16">
        <v>100</v>
      </c>
      <c r="AG321" s="17">
        <v>4.19</v>
      </c>
    </row>
    <row r="322" ht="20.35" customHeight="1">
      <c r="A322" t="s" s="14">
        <v>403</v>
      </c>
      <c r="B322" t="s" s="15">
        <v>77</v>
      </c>
      <c r="C322" s="16"/>
      <c r="D322" s="16"/>
      <c r="E322" s="16">
        <v>41</v>
      </c>
      <c r="F322" s="16"/>
      <c r="G322" s="17">
        <v>785.4</v>
      </c>
      <c r="H322" s="17">
        <f>G322/E322</f>
        <v>19.15609756097561</v>
      </c>
      <c r="I322" s="16">
        <v>3</v>
      </c>
      <c r="J322" s="17">
        <v>0.23</v>
      </c>
      <c r="K322" s="16">
        <v>10</v>
      </c>
      <c r="L322" s="17">
        <v>15.44</v>
      </c>
      <c r="M322" s="17">
        <v>1.18</v>
      </c>
      <c r="N322" s="18"/>
      <c r="O322" s="18">
        <v>5</v>
      </c>
      <c r="P322" s="17">
        <v>0.3</v>
      </c>
      <c r="Q322" s="17">
        <v>3.66</v>
      </c>
      <c r="R322" s="18">
        <v>0</v>
      </c>
      <c r="S322" s="18">
        <v>1</v>
      </c>
      <c r="T322" s="16">
        <f>R322+S322</f>
        <v>1</v>
      </c>
      <c r="U322" s="17">
        <v>0</v>
      </c>
      <c r="V322" s="18">
        <v>38</v>
      </c>
      <c r="W322" s="18">
        <v>18</v>
      </c>
      <c r="X322" s="17">
        <v>2.9</v>
      </c>
      <c r="Y322" s="17">
        <v>1.38</v>
      </c>
      <c r="Z322" s="18">
        <v>26</v>
      </c>
      <c r="AA322" s="18">
        <v>70</v>
      </c>
      <c r="AB322" s="17">
        <v>1.99</v>
      </c>
      <c r="AC322" s="17">
        <v>5.35</v>
      </c>
      <c r="AD322" s="16">
        <v>56</v>
      </c>
      <c r="AE322" s="17">
        <v>4.28</v>
      </c>
      <c r="AF322" s="16">
        <v>82</v>
      </c>
      <c r="AG322" s="17">
        <v>6.26</v>
      </c>
    </row>
    <row r="323" ht="20.35" customHeight="1">
      <c r="A323" t="s" s="14">
        <v>404</v>
      </c>
      <c r="B323" t="s" s="15">
        <v>104</v>
      </c>
      <c r="C323" s="16"/>
      <c r="D323" s="16"/>
      <c r="E323" s="16">
        <v>81</v>
      </c>
      <c r="F323" s="16"/>
      <c r="G323" s="17">
        <v>1447.68</v>
      </c>
      <c r="H323" s="17">
        <f>G323/E323</f>
        <v>17.87259259259259</v>
      </c>
      <c r="I323" s="16">
        <v>21</v>
      </c>
      <c r="J323" s="17">
        <v>0.87</v>
      </c>
      <c r="K323" s="16">
        <v>19</v>
      </c>
      <c r="L323" s="17">
        <v>48.91</v>
      </c>
      <c r="M323" s="17">
        <v>2.03</v>
      </c>
      <c r="N323" s="18"/>
      <c r="O323" s="18">
        <v>9</v>
      </c>
      <c r="P323" s="17">
        <v>0.35</v>
      </c>
      <c r="Q323" s="17">
        <v>9.949999999999999</v>
      </c>
      <c r="R323" s="18">
        <v>6</v>
      </c>
      <c r="S323" s="18">
        <v>7</v>
      </c>
      <c r="T323" s="16">
        <f>R323+S323</f>
        <v>13</v>
      </c>
      <c r="U323" s="17">
        <v>46.15</v>
      </c>
      <c r="V323" s="18">
        <v>44</v>
      </c>
      <c r="W323" s="18">
        <v>43</v>
      </c>
      <c r="X323" s="17">
        <v>1.82</v>
      </c>
      <c r="Y323" s="17">
        <v>1.78</v>
      </c>
      <c r="Z323" s="18">
        <v>65</v>
      </c>
      <c r="AA323" s="18">
        <v>75</v>
      </c>
      <c r="AB323" s="17">
        <v>2.69</v>
      </c>
      <c r="AC323" s="17">
        <v>3.11</v>
      </c>
      <c r="AD323" s="16">
        <v>35</v>
      </c>
      <c r="AE323" s="17">
        <v>1.45</v>
      </c>
      <c r="AF323" s="16">
        <v>211</v>
      </c>
      <c r="AG323" s="17">
        <v>8.75</v>
      </c>
    </row>
    <row r="324" ht="20.35" customHeight="1">
      <c r="A324" t="s" s="14">
        <v>405</v>
      </c>
      <c r="B324" t="s" s="15">
        <v>219</v>
      </c>
      <c r="C324" s="16"/>
      <c r="D324" s="16"/>
      <c r="E324" s="16">
        <v>41</v>
      </c>
      <c r="F324" s="16">
        <v>5</v>
      </c>
      <c r="G324" s="17">
        <v>523.73</v>
      </c>
      <c r="H324" s="17">
        <f>G324/E324</f>
        <v>12.77390243902439</v>
      </c>
      <c r="I324" s="16">
        <v>0</v>
      </c>
      <c r="J324" s="17">
        <v>0</v>
      </c>
      <c r="K324" s="16">
        <v>7</v>
      </c>
      <c r="L324" s="17">
        <v>4.4</v>
      </c>
      <c r="M324" s="17">
        <v>0.5</v>
      </c>
      <c r="N324" s="18"/>
      <c r="O324" s="18">
        <v>7</v>
      </c>
      <c r="P324" s="17">
        <v>0.83</v>
      </c>
      <c r="Q324" s="17">
        <v>0</v>
      </c>
      <c r="R324" s="18">
        <v>0</v>
      </c>
      <c r="S324" s="18">
        <v>0</v>
      </c>
      <c r="T324" s="16">
        <f>R324+S324</f>
        <v>0</v>
      </c>
      <c r="U324" s="17">
        <v>0</v>
      </c>
      <c r="V324" s="18">
        <v>12</v>
      </c>
      <c r="W324" s="18">
        <v>5</v>
      </c>
      <c r="X324" s="17">
        <v>1.37</v>
      </c>
      <c r="Y324" s="17">
        <v>0.57</v>
      </c>
      <c r="Z324" s="18">
        <v>23</v>
      </c>
      <c r="AA324" s="18">
        <v>54</v>
      </c>
      <c r="AB324" s="17">
        <v>2.63</v>
      </c>
      <c r="AC324" s="17">
        <v>6.19</v>
      </c>
      <c r="AD324" s="16">
        <v>44</v>
      </c>
      <c r="AE324" s="17">
        <v>5.04</v>
      </c>
      <c r="AF324" s="16">
        <v>22</v>
      </c>
      <c r="AG324" s="17">
        <v>2.52</v>
      </c>
    </row>
    <row r="325" ht="20.35" customHeight="1">
      <c r="A325" t="s" s="14">
        <v>406</v>
      </c>
      <c r="B325" t="s" s="15">
        <v>114</v>
      </c>
      <c r="C325" s="16"/>
      <c r="D325" s="16"/>
      <c r="E325" s="16">
        <v>69</v>
      </c>
      <c r="F325" s="16">
        <v>13</v>
      </c>
      <c r="G325" s="17">
        <v>1569.38</v>
      </c>
      <c r="H325" s="17">
        <f>G325/E325</f>
        <v>22.74463768115942</v>
      </c>
      <c r="I325" s="16">
        <v>13</v>
      </c>
      <c r="J325" s="17">
        <v>0.5</v>
      </c>
      <c r="K325" s="16">
        <v>16</v>
      </c>
      <c r="L325" s="17">
        <v>40.94</v>
      </c>
      <c r="M325" s="17">
        <v>1.57</v>
      </c>
      <c r="N325" s="18"/>
      <c r="O325" s="18">
        <v>17</v>
      </c>
      <c r="P325" s="17">
        <v>0.75</v>
      </c>
      <c r="Q325" s="17">
        <v>9.92</v>
      </c>
      <c r="R325" s="18">
        <v>1</v>
      </c>
      <c r="S325" s="18">
        <v>0</v>
      </c>
      <c r="T325" s="16">
        <f>R325+S325</f>
        <v>1</v>
      </c>
      <c r="U325" s="17">
        <v>100</v>
      </c>
      <c r="V325" s="18">
        <v>63</v>
      </c>
      <c r="W325" s="18">
        <v>24</v>
      </c>
      <c r="X325" s="17">
        <v>2.41</v>
      </c>
      <c r="Y325" s="17">
        <v>0.92</v>
      </c>
      <c r="Z325" s="18">
        <v>93</v>
      </c>
      <c r="AA325" s="18">
        <v>120</v>
      </c>
      <c r="AB325" s="17">
        <v>3.56</v>
      </c>
      <c r="AC325" s="17">
        <v>4.59</v>
      </c>
      <c r="AD325" s="16">
        <v>97</v>
      </c>
      <c r="AE325" s="17">
        <v>3.71</v>
      </c>
      <c r="AF325" s="16">
        <v>131</v>
      </c>
      <c r="AG325" s="17">
        <v>5.01</v>
      </c>
    </row>
    <row r="326" ht="20.35" customHeight="1">
      <c r="A326" t="s" s="14">
        <v>407</v>
      </c>
      <c r="B326" t="s" s="15">
        <v>201</v>
      </c>
      <c r="C326" s="16"/>
      <c r="D326" s="16"/>
      <c r="E326" s="16">
        <v>67</v>
      </c>
      <c r="F326" s="16"/>
      <c r="G326" s="17">
        <v>1125.27</v>
      </c>
      <c r="H326" s="17">
        <f>G326/E326</f>
        <v>16.79507462686567</v>
      </c>
      <c r="I326" s="16">
        <v>0</v>
      </c>
      <c r="J326" s="17">
        <v>0</v>
      </c>
      <c r="K326" s="16">
        <v>7</v>
      </c>
      <c r="L326" s="17">
        <v>17.4</v>
      </c>
      <c r="M326" s="17">
        <v>0.93</v>
      </c>
      <c r="N326" s="18"/>
      <c r="O326" s="18">
        <v>7</v>
      </c>
      <c r="P326" s="17">
        <v>0.4</v>
      </c>
      <c r="Q326" s="17">
        <v>0</v>
      </c>
      <c r="R326" s="18">
        <v>0</v>
      </c>
      <c r="S326" s="18">
        <v>0</v>
      </c>
      <c r="T326" s="16">
        <f>R326+S326</f>
        <v>0</v>
      </c>
      <c r="U326" s="17">
        <v>0</v>
      </c>
      <c r="V326" s="18">
        <v>34</v>
      </c>
      <c r="W326" s="18">
        <v>21</v>
      </c>
      <c r="X326" s="17">
        <v>1.81</v>
      </c>
      <c r="Y326" s="17">
        <v>1.12</v>
      </c>
      <c r="Z326" s="18">
        <v>85</v>
      </c>
      <c r="AA326" s="18">
        <v>139</v>
      </c>
      <c r="AB326" s="17">
        <v>4.53</v>
      </c>
      <c r="AC326" s="17">
        <v>7.41</v>
      </c>
      <c r="AD326" s="16">
        <v>94</v>
      </c>
      <c r="AE326" s="17">
        <v>5.01</v>
      </c>
      <c r="AF326" s="16">
        <v>86</v>
      </c>
      <c r="AG326" s="17">
        <v>4.59</v>
      </c>
    </row>
    <row r="327" ht="20.35" customHeight="1">
      <c r="A327" t="s" s="14">
        <v>408</v>
      </c>
      <c r="B327" t="s" s="15">
        <v>42</v>
      </c>
      <c r="C327" s="16"/>
      <c r="D327" s="16"/>
      <c r="E327" s="16">
        <v>4</v>
      </c>
      <c r="F327" s="16"/>
      <c r="G327" s="17">
        <v>50.63</v>
      </c>
      <c r="H327" s="17">
        <f>G327/E327</f>
        <v>12.6575</v>
      </c>
      <c r="I327" s="16">
        <v>1</v>
      </c>
      <c r="J327" s="17">
        <v>1.19</v>
      </c>
      <c r="K327" s="16">
        <v>0</v>
      </c>
      <c r="L327" s="17">
        <v>0.13</v>
      </c>
      <c r="M327" s="17">
        <v>0.15</v>
      </c>
      <c r="N327" s="18"/>
      <c r="O327" s="18">
        <v>0</v>
      </c>
      <c r="P327" s="17">
        <v>0</v>
      </c>
      <c r="Q327" s="17">
        <v>16.67</v>
      </c>
      <c r="R327" s="18">
        <v>15</v>
      </c>
      <c r="S327" s="18">
        <v>22</v>
      </c>
      <c r="T327" s="16">
        <f>R327+S327</f>
        <v>37</v>
      </c>
      <c r="U327" s="17">
        <v>40.54</v>
      </c>
      <c r="V327" s="18">
        <v>2</v>
      </c>
      <c r="W327" s="18">
        <v>2</v>
      </c>
      <c r="X327" s="17">
        <v>2.37</v>
      </c>
      <c r="Y327" s="17">
        <v>2.37</v>
      </c>
      <c r="Z327" s="18">
        <v>1</v>
      </c>
      <c r="AA327" s="18">
        <v>3</v>
      </c>
      <c r="AB327" s="17">
        <v>1.19</v>
      </c>
      <c r="AC327" s="17">
        <v>3.56</v>
      </c>
      <c r="AD327" s="16">
        <v>1</v>
      </c>
      <c r="AE327" s="17">
        <v>1.19</v>
      </c>
      <c r="AF327" s="16">
        <v>6</v>
      </c>
      <c r="AG327" s="17">
        <v>7.11</v>
      </c>
    </row>
    <row r="328" ht="20.35" customHeight="1">
      <c r="A328" t="s" s="14">
        <v>409</v>
      </c>
      <c r="B328" t="s" s="15">
        <v>42</v>
      </c>
      <c r="C328" s="16"/>
      <c r="D328" s="16"/>
      <c r="E328" s="16">
        <v>5</v>
      </c>
      <c r="F328" s="16"/>
      <c r="G328" s="17">
        <v>68.5</v>
      </c>
      <c r="H328" s="17">
        <f>G328/E328</f>
        <v>13.7</v>
      </c>
      <c r="I328" s="16">
        <v>0</v>
      </c>
      <c r="J328" s="17">
        <v>0</v>
      </c>
      <c r="K328" s="16">
        <v>1</v>
      </c>
      <c r="L328" s="17">
        <v>-0.02</v>
      </c>
      <c r="M328" s="17">
        <v>-0.02</v>
      </c>
      <c r="N328" s="18"/>
      <c r="O328" s="18">
        <v>0</v>
      </c>
      <c r="P328" s="17">
        <v>0</v>
      </c>
      <c r="Q328" s="17">
        <v>0</v>
      </c>
      <c r="R328" s="18">
        <v>0</v>
      </c>
      <c r="S328" s="18">
        <v>0</v>
      </c>
      <c r="T328" s="16">
        <f>R328+S328</f>
        <v>0</v>
      </c>
      <c r="U328" s="17">
        <v>0</v>
      </c>
      <c r="V328" s="18">
        <v>4</v>
      </c>
      <c r="W328" s="18">
        <v>0</v>
      </c>
      <c r="X328" s="17">
        <v>3.5</v>
      </c>
      <c r="Y328" s="17">
        <v>0</v>
      </c>
      <c r="Z328" s="18">
        <v>5</v>
      </c>
      <c r="AA328" s="18">
        <v>5</v>
      </c>
      <c r="AB328" s="17">
        <v>4.38</v>
      </c>
      <c r="AC328" s="17">
        <v>4.38</v>
      </c>
      <c r="AD328" s="16">
        <v>3</v>
      </c>
      <c r="AE328" s="17">
        <v>2.63</v>
      </c>
      <c r="AF328" s="16">
        <v>3</v>
      </c>
      <c r="AG328" s="17">
        <v>2.63</v>
      </c>
    </row>
    <row r="329" ht="20.35" customHeight="1">
      <c r="A329" t="s" s="14">
        <v>410</v>
      </c>
      <c r="B329" t="s" s="15">
        <v>52</v>
      </c>
      <c r="C329" s="16"/>
      <c r="D329" s="16"/>
      <c r="E329" s="16">
        <v>81</v>
      </c>
      <c r="F329" s="16"/>
      <c r="G329" s="17">
        <v>1258.85</v>
      </c>
      <c r="H329" s="17">
        <f>G329/E329</f>
        <v>15.54135802469136</v>
      </c>
      <c r="I329" s="16">
        <v>3</v>
      </c>
      <c r="J329" s="17">
        <v>0.14</v>
      </c>
      <c r="K329" s="16">
        <v>46</v>
      </c>
      <c r="L329" s="17">
        <v>34.86</v>
      </c>
      <c r="M329" s="17">
        <v>1.66</v>
      </c>
      <c r="N329" s="18"/>
      <c r="O329" s="18">
        <v>15</v>
      </c>
      <c r="P329" s="17">
        <v>0.67</v>
      </c>
      <c r="Q329" s="17">
        <v>4.69</v>
      </c>
      <c r="R329" s="18">
        <v>429</v>
      </c>
      <c r="S329" s="18">
        <v>498</v>
      </c>
      <c r="T329" s="16">
        <f>R329+S329</f>
        <v>927</v>
      </c>
      <c r="U329" s="17">
        <v>46.28</v>
      </c>
      <c r="V329" s="18">
        <v>27</v>
      </c>
      <c r="W329" s="18">
        <v>10</v>
      </c>
      <c r="X329" s="17">
        <v>1.29</v>
      </c>
      <c r="Y329" s="17">
        <v>0.48</v>
      </c>
      <c r="Z329" s="18">
        <v>18</v>
      </c>
      <c r="AA329" s="18">
        <v>21</v>
      </c>
      <c r="AB329" s="17">
        <v>0.86</v>
      </c>
      <c r="AC329" s="17">
        <v>1</v>
      </c>
      <c r="AD329" s="16">
        <v>19</v>
      </c>
      <c r="AE329" s="17">
        <v>0.91</v>
      </c>
      <c r="AF329" s="16">
        <v>64</v>
      </c>
      <c r="AG329" s="17">
        <v>3.05</v>
      </c>
    </row>
    <row r="330" ht="20.35" customHeight="1">
      <c r="A330" t="s" s="14">
        <v>411</v>
      </c>
      <c r="B330" t="s" s="15">
        <v>104</v>
      </c>
      <c r="C330" s="16"/>
      <c r="D330" s="16"/>
      <c r="E330" s="16">
        <v>81</v>
      </c>
      <c r="F330" s="16"/>
      <c r="G330" s="17">
        <v>1581.4</v>
      </c>
      <c r="H330" s="17">
        <f>G330/E330</f>
        <v>19.52345679012346</v>
      </c>
      <c r="I330" s="16">
        <v>11</v>
      </c>
      <c r="J330" s="17">
        <v>0.42</v>
      </c>
      <c r="K330" s="16">
        <v>46</v>
      </c>
      <c r="L330" s="17">
        <v>54.09</v>
      </c>
      <c r="M330" s="17">
        <v>2.05</v>
      </c>
      <c r="N330" s="18"/>
      <c r="O330" s="18">
        <v>7</v>
      </c>
      <c r="P330" s="17">
        <v>0.28</v>
      </c>
      <c r="Q330" s="17">
        <v>6.15</v>
      </c>
      <c r="R330" s="18">
        <v>657</v>
      </c>
      <c r="S330" s="18">
        <v>700</v>
      </c>
      <c r="T330" s="16">
        <f>R330+S330</f>
        <v>1357</v>
      </c>
      <c r="U330" s="17">
        <v>48.42</v>
      </c>
      <c r="V330" s="18">
        <v>57</v>
      </c>
      <c r="W330" s="18">
        <v>51</v>
      </c>
      <c r="X330" s="17">
        <v>2.16</v>
      </c>
      <c r="Y330" s="17">
        <v>1.93</v>
      </c>
      <c r="Z330" s="18">
        <v>49</v>
      </c>
      <c r="AA330" s="18">
        <v>78</v>
      </c>
      <c r="AB330" s="17">
        <v>1.86</v>
      </c>
      <c r="AC330" s="17">
        <v>2.96</v>
      </c>
      <c r="AD330" s="16">
        <v>34</v>
      </c>
      <c r="AE330" s="17">
        <v>1.29</v>
      </c>
      <c r="AF330" s="16">
        <v>179</v>
      </c>
      <c r="AG330" s="17">
        <v>6.79</v>
      </c>
    </row>
    <row r="331" ht="20.35" customHeight="1">
      <c r="A331" t="s" s="14">
        <v>412</v>
      </c>
      <c r="B331" t="s" s="15">
        <v>87</v>
      </c>
      <c r="C331" s="16"/>
      <c r="D331" s="16"/>
      <c r="E331" s="16">
        <v>5</v>
      </c>
      <c r="F331" s="16"/>
      <c r="G331" s="17">
        <v>48.5</v>
      </c>
      <c r="H331" s="17">
        <f>G331/E331</f>
        <v>9.699999999999999</v>
      </c>
      <c r="I331" s="16">
        <v>0</v>
      </c>
      <c r="J331" s="17">
        <v>0</v>
      </c>
      <c r="K331" s="16">
        <v>0</v>
      </c>
      <c r="L331" s="17">
        <v>-0.62</v>
      </c>
      <c r="M331" s="17">
        <v>-0.77</v>
      </c>
      <c r="N331" s="18"/>
      <c r="O331" s="18">
        <v>1</v>
      </c>
      <c r="P331" s="17">
        <v>1.61</v>
      </c>
      <c r="Q331" s="17">
        <v>0</v>
      </c>
      <c r="R331" s="18">
        <v>0</v>
      </c>
      <c r="S331" s="18">
        <v>0</v>
      </c>
      <c r="T331" s="16">
        <f>R331+S331</f>
        <v>0</v>
      </c>
      <c r="U331" s="17">
        <v>0</v>
      </c>
      <c r="V331" s="18">
        <v>0</v>
      </c>
      <c r="W331" s="18">
        <v>0</v>
      </c>
      <c r="X331" s="17">
        <v>0</v>
      </c>
      <c r="Y331" s="17">
        <v>0</v>
      </c>
      <c r="Z331" s="18">
        <v>7</v>
      </c>
      <c r="AA331" s="18">
        <v>4</v>
      </c>
      <c r="AB331" s="17">
        <v>8.66</v>
      </c>
      <c r="AC331" s="17">
        <v>4.95</v>
      </c>
      <c r="AD331" s="16">
        <v>2</v>
      </c>
      <c r="AE331" s="17">
        <v>2.47</v>
      </c>
      <c r="AF331" s="16">
        <v>1</v>
      </c>
      <c r="AG331" s="17">
        <v>1.24</v>
      </c>
    </row>
    <row r="332" ht="20.35" customHeight="1">
      <c r="A332" t="s" s="14">
        <v>413</v>
      </c>
      <c r="B332" t="s" s="15">
        <v>414</v>
      </c>
      <c r="C332" s="16"/>
      <c r="D332" s="16"/>
      <c r="E332" s="16">
        <v>67</v>
      </c>
      <c r="F332" s="16">
        <v>3</v>
      </c>
      <c r="G332" s="17">
        <v>1190.95</v>
      </c>
      <c r="H332" s="17">
        <f>G332/E332</f>
        <v>17.77537313432836</v>
      </c>
      <c r="I332" s="16">
        <v>5</v>
      </c>
      <c r="J332" s="17">
        <v>0.25</v>
      </c>
      <c r="K332" s="16">
        <v>13</v>
      </c>
      <c r="L332" s="17">
        <v>25.2</v>
      </c>
      <c r="M332" s="17">
        <v>1.27</v>
      </c>
      <c r="N332" s="18">
        <v>2</v>
      </c>
      <c r="O332" s="18">
        <v>35</v>
      </c>
      <c r="P332" s="17">
        <v>1.84</v>
      </c>
      <c r="Q332" s="17">
        <v>5.95</v>
      </c>
      <c r="R332" s="18">
        <v>0</v>
      </c>
      <c r="S332" s="18">
        <v>0</v>
      </c>
      <c r="T332" s="16">
        <f>R332+S332</f>
        <v>0</v>
      </c>
      <c r="U332" s="17">
        <v>0</v>
      </c>
      <c r="V332" s="18">
        <v>27</v>
      </c>
      <c r="W332" s="18">
        <v>21</v>
      </c>
      <c r="X332" s="17">
        <v>1.36</v>
      </c>
      <c r="Y332" s="17">
        <v>1.06</v>
      </c>
      <c r="Z332" s="18">
        <v>95</v>
      </c>
      <c r="AA332" s="18">
        <v>124</v>
      </c>
      <c r="AB332" s="17">
        <v>4.79</v>
      </c>
      <c r="AC332" s="17">
        <v>6.25</v>
      </c>
      <c r="AD332" s="16">
        <v>116</v>
      </c>
      <c r="AE332" s="17">
        <v>5.84</v>
      </c>
      <c r="AF332" s="16">
        <v>84</v>
      </c>
      <c r="AG332" s="17">
        <v>4.23</v>
      </c>
    </row>
    <row r="333" ht="20.35" customHeight="1">
      <c r="A333" t="s" s="14">
        <v>415</v>
      </c>
      <c r="B333" t="s" s="15">
        <v>42</v>
      </c>
      <c r="C333" s="16"/>
      <c r="D333" s="16"/>
      <c r="E333" s="16">
        <v>38</v>
      </c>
      <c r="F333" s="16">
        <v>4</v>
      </c>
      <c r="G333" s="17">
        <v>572.88</v>
      </c>
      <c r="H333" s="17">
        <f>G333/E333</f>
        <v>15.07578947368421</v>
      </c>
      <c r="I333" s="16">
        <v>3</v>
      </c>
      <c r="J333" s="17">
        <v>0.31</v>
      </c>
      <c r="K333" s="16">
        <v>1</v>
      </c>
      <c r="L333" s="17">
        <v>1.55</v>
      </c>
      <c r="M333" s="17">
        <v>0.16</v>
      </c>
      <c r="N333" s="18">
        <v>1</v>
      </c>
      <c r="O333" s="18">
        <v>10</v>
      </c>
      <c r="P333" s="17">
        <v>1.03</v>
      </c>
      <c r="Q333" s="17">
        <v>11.54</v>
      </c>
      <c r="R333" s="18">
        <v>0</v>
      </c>
      <c r="S333" s="18">
        <v>0</v>
      </c>
      <c r="T333" s="16">
        <f>R333+S333</f>
        <v>0</v>
      </c>
      <c r="U333" s="17">
        <v>0</v>
      </c>
      <c r="V333" s="18">
        <v>31</v>
      </c>
      <c r="W333" s="18">
        <v>3</v>
      </c>
      <c r="X333" s="17">
        <v>3.25</v>
      </c>
      <c r="Y333" s="17">
        <v>0.31</v>
      </c>
      <c r="Z333" s="18">
        <v>71</v>
      </c>
      <c r="AA333" s="18">
        <v>30</v>
      </c>
      <c r="AB333" s="17">
        <v>7.44</v>
      </c>
      <c r="AC333" s="17">
        <v>3.14</v>
      </c>
      <c r="AD333" s="16">
        <v>43</v>
      </c>
      <c r="AE333" s="17">
        <v>4.5</v>
      </c>
      <c r="AF333" s="16">
        <v>26</v>
      </c>
      <c r="AG333" s="17">
        <v>2.72</v>
      </c>
    </row>
    <row r="334" ht="20.35" customHeight="1">
      <c r="A334" t="s" s="14">
        <v>416</v>
      </c>
      <c r="B334" t="s" s="15">
        <v>56</v>
      </c>
      <c r="C334" s="16"/>
      <c r="D334" s="16"/>
      <c r="E334" s="16">
        <v>40</v>
      </c>
      <c r="F334" s="16"/>
      <c r="G334" s="17">
        <v>407.73</v>
      </c>
      <c r="H334" s="17">
        <f>G334/E334</f>
        <v>10.19325</v>
      </c>
      <c r="I334" s="16">
        <v>2</v>
      </c>
      <c r="J334" s="17">
        <v>0.29</v>
      </c>
      <c r="K334" s="16">
        <v>1</v>
      </c>
      <c r="L334" s="17">
        <v>4.61</v>
      </c>
      <c r="M334" s="17">
        <v>0.68</v>
      </c>
      <c r="N334" s="18"/>
      <c r="O334" s="18">
        <v>3</v>
      </c>
      <c r="P334" s="17">
        <v>0.53</v>
      </c>
      <c r="Q334" s="17">
        <v>4</v>
      </c>
      <c r="R334" s="18">
        <v>1</v>
      </c>
      <c r="S334" s="18">
        <v>5</v>
      </c>
      <c r="T334" s="16">
        <f>R334+S334</f>
        <v>6</v>
      </c>
      <c r="U334" s="17">
        <v>16.67</v>
      </c>
      <c r="V334" s="18">
        <v>13</v>
      </c>
      <c r="W334" s="18">
        <v>13</v>
      </c>
      <c r="X334" s="17">
        <v>1.91</v>
      </c>
      <c r="Y334" s="17">
        <v>1.91</v>
      </c>
      <c r="Z334" s="18">
        <v>72</v>
      </c>
      <c r="AA334" s="18">
        <v>35</v>
      </c>
      <c r="AB334" s="17">
        <v>10.6</v>
      </c>
      <c r="AC334" s="17">
        <v>5.15</v>
      </c>
      <c r="AD334" s="16">
        <v>17</v>
      </c>
      <c r="AE334" s="17">
        <v>2.5</v>
      </c>
      <c r="AF334" s="16">
        <v>50</v>
      </c>
      <c r="AG334" s="17">
        <v>7.36</v>
      </c>
    </row>
    <row r="335" ht="20.35" customHeight="1">
      <c r="A335" t="s" s="14">
        <v>417</v>
      </c>
      <c r="B335" t="s" s="15">
        <v>91</v>
      </c>
      <c r="C335" s="16"/>
      <c r="D335" s="16"/>
      <c r="E335" s="16">
        <v>53</v>
      </c>
      <c r="F335" s="16"/>
      <c r="G335" s="17">
        <v>646.47</v>
      </c>
      <c r="H335" s="17">
        <f>G335/E335</f>
        <v>12.19754716981132</v>
      </c>
      <c r="I335" s="16">
        <v>7</v>
      </c>
      <c r="J335" s="17">
        <v>0.65</v>
      </c>
      <c r="K335" s="16">
        <v>6</v>
      </c>
      <c r="L335" s="17">
        <v>14.26</v>
      </c>
      <c r="M335" s="17">
        <v>1.32</v>
      </c>
      <c r="N335" s="18"/>
      <c r="O335" s="18">
        <v>3</v>
      </c>
      <c r="P335" s="17">
        <v>0.29</v>
      </c>
      <c r="Q335" s="17">
        <v>15.56</v>
      </c>
      <c r="R335" s="18">
        <v>61</v>
      </c>
      <c r="S335" s="18">
        <v>98</v>
      </c>
      <c r="T335" s="16">
        <f>R335+S335</f>
        <v>159</v>
      </c>
      <c r="U335" s="17">
        <v>38.36</v>
      </c>
      <c r="V335" s="18">
        <v>12</v>
      </c>
      <c r="W335" s="18">
        <v>21</v>
      </c>
      <c r="X335" s="17">
        <v>1.11</v>
      </c>
      <c r="Y335" s="17">
        <v>1.95</v>
      </c>
      <c r="Z335" s="18">
        <v>70</v>
      </c>
      <c r="AA335" s="18">
        <v>52</v>
      </c>
      <c r="AB335" s="17">
        <v>6.5</v>
      </c>
      <c r="AC335" s="17">
        <v>4.83</v>
      </c>
      <c r="AD335" s="16">
        <v>25</v>
      </c>
      <c r="AE335" s="17">
        <v>2.32</v>
      </c>
      <c r="AF335" s="16">
        <v>45</v>
      </c>
      <c r="AG335" s="17">
        <v>4.18</v>
      </c>
    </row>
    <row r="336" ht="20.35" customHeight="1">
      <c r="A336" t="s" s="14">
        <v>418</v>
      </c>
      <c r="B336" t="s" s="15">
        <v>119</v>
      </c>
      <c r="C336" s="16"/>
      <c r="D336" s="16"/>
      <c r="E336" s="16">
        <v>82</v>
      </c>
      <c r="F336" s="16"/>
      <c r="G336" s="17">
        <v>1980.03</v>
      </c>
      <c r="H336" s="17">
        <f>G336/E336</f>
        <v>24.14670731707317</v>
      </c>
      <c r="I336" s="16">
        <v>17</v>
      </c>
      <c r="J336" s="17">
        <v>0.52</v>
      </c>
      <c r="K336" s="16">
        <v>21</v>
      </c>
      <c r="L336" s="17">
        <v>49.88</v>
      </c>
      <c r="M336" s="17">
        <v>1.51</v>
      </c>
      <c r="N336" s="18"/>
      <c r="O336" s="18">
        <v>11</v>
      </c>
      <c r="P336" s="17">
        <v>0.36</v>
      </c>
      <c r="Q336" s="17">
        <v>8.369999999999999</v>
      </c>
      <c r="R336" s="18">
        <v>0</v>
      </c>
      <c r="S336" s="18">
        <v>0</v>
      </c>
      <c r="T336" s="16">
        <f>R336+S336</f>
        <v>0</v>
      </c>
      <c r="U336" s="17">
        <v>0</v>
      </c>
      <c r="V336" s="18">
        <v>92</v>
      </c>
      <c r="W336" s="18">
        <v>26</v>
      </c>
      <c r="X336" s="17">
        <v>2.79</v>
      </c>
      <c r="Y336" s="17">
        <v>0.79</v>
      </c>
      <c r="Z336" s="18">
        <v>148</v>
      </c>
      <c r="AA336" s="18">
        <v>131</v>
      </c>
      <c r="AB336" s="17">
        <v>4.48</v>
      </c>
      <c r="AC336" s="17">
        <v>3.97</v>
      </c>
      <c r="AD336" s="16">
        <v>169</v>
      </c>
      <c r="AE336" s="17">
        <v>5.12</v>
      </c>
      <c r="AF336" s="16">
        <v>203</v>
      </c>
      <c r="AG336" s="17">
        <v>6.15</v>
      </c>
    </row>
    <row r="337" ht="20.35" customHeight="1">
      <c r="A337" t="s" s="14">
        <v>419</v>
      </c>
      <c r="B337" t="s" s="15">
        <v>420</v>
      </c>
      <c r="C337" s="16"/>
      <c r="D337" s="16"/>
      <c r="E337" s="16">
        <v>47</v>
      </c>
      <c r="F337" s="16">
        <v>3</v>
      </c>
      <c r="G337" s="17">
        <v>426.33</v>
      </c>
      <c r="H337" s="17">
        <f>G337/E337</f>
        <v>9.070851063829787</v>
      </c>
      <c r="I337" s="16">
        <v>2</v>
      </c>
      <c r="J337" s="17">
        <v>0.28</v>
      </c>
      <c r="K337" s="16">
        <v>5</v>
      </c>
      <c r="L337" s="17">
        <v>8.59</v>
      </c>
      <c r="M337" s="17">
        <v>1.21</v>
      </c>
      <c r="N337" s="18">
        <v>4</v>
      </c>
      <c r="O337" s="18">
        <v>5</v>
      </c>
      <c r="P337" s="17">
        <v>0.73</v>
      </c>
      <c r="Q337" s="17">
        <v>5</v>
      </c>
      <c r="R337" s="18">
        <v>50</v>
      </c>
      <c r="S337" s="18">
        <v>66</v>
      </c>
      <c r="T337" s="16">
        <f>R337+S337</f>
        <v>116</v>
      </c>
      <c r="U337" s="17">
        <v>43.1</v>
      </c>
      <c r="V337" s="18">
        <v>11</v>
      </c>
      <c r="W337" s="18">
        <v>11</v>
      </c>
      <c r="X337" s="17">
        <v>1.55</v>
      </c>
      <c r="Y337" s="17">
        <v>1.55</v>
      </c>
      <c r="Z337" s="18">
        <v>71</v>
      </c>
      <c r="AA337" s="18">
        <v>40</v>
      </c>
      <c r="AB337" s="17">
        <v>9.99</v>
      </c>
      <c r="AC337" s="17">
        <v>5.63</v>
      </c>
      <c r="AD337" s="16">
        <v>23</v>
      </c>
      <c r="AE337" s="17">
        <v>3.24</v>
      </c>
      <c r="AF337" s="16">
        <v>40</v>
      </c>
      <c r="AG337" s="17">
        <v>5.63</v>
      </c>
    </row>
    <row r="338" ht="20.35" customHeight="1">
      <c r="A338" t="s" s="14">
        <v>421</v>
      </c>
      <c r="B338" t="s" s="15">
        <v>40</v>
      </c>
      <c r="C338" s="16"/>
      <c r="D338" s="16"/>
      <c r="E338" s="16">
        <v>69</v>
      </c>
      <c r="F338" s="16">
        <v>13</v>
      </c>
      <c r="G338" s="17">
        <v>1103.98</v>
      </c>
      <c r="H338" s="17">
        <f>G338/E338</f>
        <v>15.99971014492754</v>
      </c>
      <c r="I338" s="16">
        <v>13</v>
      </c>
      <c r="J338" s="17">
        <v>0.71</v>
      </c>
      <c r="K338" s="16">
        <v>9</v>
      </c>
      <c r="L338" s="17">
        <v>22.29</v>
      </c>
      <c r="M338" s="17">
        <v>1.21</v>
      </c>
      <c r="N338" s="18"/>
      <c r="O338" s="18">
        <v>10</v>
      </c>
      <c r="P338" s="17">
        <v>0.67</v>
      </c>
      <c r="Q338" s="17">
        <v>9.92</v>
      </c>
      <c r="R338" s="18">
        <v>273</v>
      </c>
      <c r="S338" s="18">
        <v>332</v>
      </c>
      <c r="T338" s="16">
        <f>R338+S338</f>
        <v>605</v>
      </c>
      <c r="U338" s="17">
        <v>45.12</v>
      </c>
      <c r="V338" s="18">
        <v>13</v>
      </c>
      <c r="W338" s="18">
        <v>16</v>
      </c>
      <c r="X338" s="17">
        <v>0.71</v>
      </c>
      <c r="Y338" s="17">
        <v>0.87</v>
      </c>
      <c r="Z338" s="18">
        <v>45</v>
      </c>
      <c r="AA338" s="18">
        <v>67</v>
      </c>
      <c r="AB338" s="17">
        <v>2.45</v>
      </c>
      <c r="AC338" s="17">
        <v>3.64</v>
      </c>
      <c r="AD338" s="16">
        <v>65</v>
      </c>
      <c r="AE338" s="17">
        <v>3.53</v>
      </c>
      <c r="AF338" s="16">
        <v>131</v>
      </c>
      <c r="AG338" s="17">
        <v>7.12</v>
      </c>
    </row>
    <row r="339" ht="20.35" customHeight="1">
      <c r="A339" t="s" s="14">
        <v>422</v>
      </c>
      <c r="B339" t="s" s="15">
        <v>423</v>
      </c>
      <c r="C339" s="16"/>
      <c r="D339" s="16"/>
      <c r="E339" s="16">
        <v>82</v>
      </c>
      <c r="F339" s="16"/>
      <c r="G339" s="17">
        <v>1395.67</v>
      </c>
      <c r="H339" s="17">
        <f>G339/E339</f>
        <v>17.02036585365854</v>
      </c>
      <c r="I339" s="16">
        <v>23</v>
      </c>
      <c r="J339" s="17">
        <v>0.99</v>
      </c>
      <c r="K339" s="16">
        <v>35</v>
      </c>
      <c r="L339" s="17">
        <v>46.64</v>
      </c>
      <c r="M339" s="17">
        <v>2.01</v>
      </c>
      <c r="N339" s="18"/>
      <c r="O339" s="18">
        <v>18</v>
      </c>
      <c r="P339" s="17">
        <v>0.65</v>
      </c>
      <c r="Q339" s="17">
        <v>16.2</v>
      </c>
      <c r="R339" s="18">
        <v>437</v>
      </c>
      <c r="S339" s="18">
        <v>368</v>
      </c>
      <c r="T339" s="16">
        <f>R339+S339</f>
        <v>805</v>
      </c>
      <c r="U339" s="17">
        <v>54.29</v>
      </c>
      <c r="V339" s="18">
        <v>72</v>
      </c>
      <c r="W339" s="18">
        <v>43</v>
      </c>
      <c r="X339" s="17">
        <v>3.1</v>
      </c>
      <c r="Y339" s="17">
        <v>1.85</v>
      </c>
      <c r="Z339" s="18">
        <v>124</v>
      </c>
      <c r="AA339" s="18">
        <v>103</v>
      </c>
      <c r="AB339" s="17">
        <v>5.33</v>
      </c>
      <c r="AC339" s="17">
        <v>4.43</v>
      </c>
      <c r="AD339" s="16">
        <v>26</v>
      </c>
      <c r="AE339" s="17">
        <v>1.12</v>
      </c>
      <c r="AF339" s="16">
        <v>142</v>
      </c>
      <c r="AG339" s="17">
        <v>6.1</v>
      </c>
    </row>
    <row r="340" ht="20.35" customHeight="1">
      <c r="A340" t="s" s="14">
        <v>424</v>
      </c>
      <c r="B340" t="s" s="15">
        <v>201</v>
      </c>
      <c r="C340" s="16"/>
      <c r="D340" s="16"/>
      <c r="E340" s="16">
        <v>82</v>
      </c>
      <c r="F340" s="16"/>
      <c r="G340" s="17">
        <v>1852.15</v>
      </c>
      <c r="H340" s="17">
        <f>G340/E340</f>
        <v>22.58719512195122</v>
      </c>
      <c r="I340" s="16">
        <v>8</v>
      </c>
      <c r="J340" s="17">
        <v>0.26</v>
      </c>
      <c r="K340" s="16">
        <v>22</v>
      </c>
      <c r="L340" s="17">
        <v>53.17</v>
      </c>
      <c r="M340" s="17">
        <v>1.72</v>
      </c>
      <c r="N340" s="18"/>
      <c r="O340" s="18">
        <v>5</v>
      </c>
      <c r="P340" s="17">
        <v>0.16</v>
      </c>
      <c r="Q340" s="17">
        <v>5.23</v>
      </c>
      <c r="R340" s="18">
        <v>0</v>
      </c>
      <c r="S340" s="18">
        <v>0</v>
      </c>
      <c r="T340" s="16">
        <f>R340+S340</f>
        <v>0</v>
      </c>
      <c r="U340" s="17">
        <v>0</v>
      </c>
      <c r="V340" s="18">
        <v>40</v>
      </c>
      <c r="W340" s="18">
        <v>77</v>
      </c>
      <c r="X340" s="17">
        <v>1.3</v>
      </c>
      <c r="Y340" s="17">
        <v>2.49</v>
      </c>
      <c r="Z340" s="18">
        <v>47</v>
      </c>
      <c r="AA340" s="18">
        <v>139</v>
      </c>
      <c r="AB340" s="17">
        <v>1.52</v>
      </c>
      <c r="AC340" s="17">
        <v>4.5</v>
      </c>
      <c r="AD340" s="16">
        <v>154</v>
      </c>
      <c r="AE340" s="17">
        <v>4.99</v>
      </c>
      <c r="AF340" s="16">
        <v>153</v>
      </c>
      <c r="AG340" s="17">
        <v>4.96</v>
      </c>
    </row>
    <row r="341" ht="20.35" customHeight="1">
      <c r="A341" t="s" s="14">
        <v>425</v>
      </c>
      <c r="B341" t="s" s="15">
        <v>87</v>
      </c>
      <c r="C341" s="16"/>
      <c r="D341" s="16"/>
      <c r="E341" s="16">
        <v>67</v>
      </c>
      <c r="F341" s="16">
        <v>15</v>
      </c>
      <c r="G341" s="17">
        <v>1349.57</v>
      </c>
      <c r="H341" s="17">
        <f>G341/E341</f>
        <v>20.14283582089552</v>
      </c>
      <c r="I341" s="16">
        <v>25</v>
      </c>
      <c r="J341" s="17">
        <v>1.11</v>
      </c>
      <c r="K341" s="16">
        <v>39</v>
      </c>
      <c r="L341" s="17">
        <v>61.28</v>
      </c>
      <c r="M341" s="17">
        <v>2.72</v>
      </c>
      <c r="N341" s="18"/>
      <c r="O341" s="18">
        <v>12</v>
      </c>
      <c r="P341" s="17">
        <v>0.62</v>
      </c>
      <c r="Q341" s="17">
        <v>10.16</v>
      </c>
      <c r="R341" s="18">
        <v>347</v>
      </c>
      <c r="S341" s="18">
        <v>489</v>
      </c>
      <c r="T341" s="16">
        <f>R341+S341</f>
        <v>836</v>
      </c>
      <c r="U341" s="17">
        <v>41.51</v>
      </c>
      <c r="V341" s="18">
        <v>61</v>
      </c>
      <c r="W341" s="18">
        <v>38</v>
      </c>
      <c r="X341" s="17">
        <v>2.71</v>
      </c>
      <c r="Y341" s="17">
        <v>1.69</v>
      </c>
      <c r="Z341" s="18">
        <v>52</v>
      </c>
      <c r="AA341" s="18">
        <v>62</v>
      </c>
      <c r="AB341" s="17">
        <v>2.31</v>
      </c>
      <c r="AC341" s="17">
        <v>2.76</v>
      </c>
      <c r="AD341" s="16">
        <v>35</v>
      </c>
      <c r="AE341" s="17">
        <v>1.56</v>
      </c>
      <c r="AF341" s="16">
        <v>246</v>
      </c>
      <c r="AG341" s="17">
        <v>10.94</v>
      </c>
    </row>
    <row r="342" ht="20.35" customHeight="1">
      <c r="A342" t="s" s="14">
        <v>426</v>
      </c>
      <c r="B342" t="s" s="15">
        <v>71</v>
      </c>
      <c r="C342" s="16"/>
      <c r="D342" s="16"/>
      <c r="E342" s="16">
        <v>77</v>
      </c>
      <c r="F342" s="16"/>
      <c r="G342" s="17">
        <v>1505.07</v>
      </c>
      <c r="H342" s="17">
        <f>G342/E342</f>
        <v>19.54636363636364</v>
      </c>
      <c r="I342" s="16">
        <v>3</v>
      </c>
      <c r="J342" s="17">
        <v>0.12</v>
      </c>
      <c r="K342" s="16">
        <v>8</v>
      </c>
      <c r="L342" s="17">
        <v>13.25</v>
      </c>
      <c r="M342" s="17">
        <v>0.53</v>
      </c>
      <c r="N342" s="18"/>
      <c r="O342" s="18">
        <v>12</v>
      </c>
      <c r="P342" s="17">
        <v>0.5600000000000001</v>
      </c>
      <c r="Q342" s="17">
        <v>3.41</v>
      </c>
      <c r="R342" s="18">
        <v>0</v>
      </c>
      <c r="S342" s="18">
        <v>0</v>
      </c>
      <c r="T342" s="16">
        <f>R342+S342</f>
        <v>0</v>
      </c>
      <c r="U342" s="17">
        <v>0</v>
      </c>
      <c r="V342" s="18">
        <v>23</v>
      </c>
      <c r="W342" s="18">
        <v>20</v>
      </c>
      <c r="X342" s="17">
        <v>0.92</v>
      </c>
      <c r="Y342" s="17">
        <v>0.8</v>
      </c>
      <c r="Z342" s="18">
        <v>101</v>
      </c>
      <c r="AA342" s="18">
        <v>89</v>
      </c>
      <c r="AB342" s="17">
        <v>4.03</v>
      </c>
      <c r="AC342" s="17">
        <v>3.55</v>
      </c>
      <c r="AD342" s="16">
        <v>135</v>
      </c>
      <c r="AE342" s="17">
        <v>5.38</v>
      </c>
      <c r="AF342" s="16">
        <v>88</v>
      </c>
      <c r="AG342" s="17">
        <v>3.51</v>
      </c>
    </row>
    <row r="343" ht="20.35" customHeight="1">
      <c r="A343" t="s" s="14">
        <v>427</v>
      </c>
      <c r="B343" t="s" s="15">
        <v>74</v>
      </c>
      <c r="C343" s="16"/>
      <c r="D343" s="16"/>
      <c r="E343" s="16">
        <v>4</v>
      </c>
      <c r="F343" s="16"/>
      <c r="G343" s="17">
        <v>29.2</v>
      </c>
      <c r="H343" s="17">
        <f>G343/E343</f>
        <v>7.3</v>
      </c>
      <c r="I343" s="16">
        <v>0</v>
      </c>
      <c r="J343" s="17">
        <v>0</v>
      </c>
      <c r="K343" s="16">
        <v>0</v>
      </c>
      <c r="L343" s="17">
        <v>-0.67</v>
      </c>
      <c r="M343" s="17">
        <v>-1.38</v>
      </c>
      <c r="N343" s="18"/>
      <c r="O343" s="18">
        <v>2</v>
      </c>
      <c r="P343" s="17">
        <v>4.32</v>
      </c>
      <c r="Q343" t="s" s="19">
        <v>80</v>
      </c>
      <c r="R343" s="18">
        <v>0</v>
      </c>
      <c r="S343" s="18">
        <v>2</v>
      </c>
      <c r="T343" s="16">
        <f>R343+S343</f>
        <v>2</v>
      </c>
      <c r="U343" s="17">
        <v>0</v>
      </c>
      <c r="V343" s="18">
        <v>2</v>
      </c>
      <c r="W343" s="18">
        <v>2</v>
      </c>
      <c r="X343" s="17">
        <v>4.11</v>
      </c>
      <c r="Y343" s="17">
        <v>4.11</v>
      </c>
      <c r="Z343" s="18">
        <v>5</v>
      </c>
      <c r="AA343" s="18">
        <v>2</v>
      </c>
      <c r="AB343" s="17">
        <v>10.27</v>
      </c>
      <c r="AC343" s="17">
        <v>4.11</v>
      </c>
      <c r="AD343" s="16">
        <v>2</v>
      </c>
      <c r="AE343" s="17">
        <v>4.11</v>
      </c>
      <c r="AF343" s="16">
        <v>0</v>
      </c>
      <c r="AG343" s="17">
        <v>0</v>
      </c>
    </row>
    <row r="344" ht="20.35" customHeight="1">
      <c r="A344" t="s" s="14">
        <v>428</v>
      </c>
      <c r="B344" t="s" s="15">
        <v>58</v>
      </c>
      <c r="C344" s="16"/>
      <c r="D344" s="16"/>
      <c r="E344" s="16">
        <v>31</v>
      </c>
      <c r="F344" s="16"/>
      <c r="G344" s="17">
        <v>381.98</v>
      </c>
      <c r="H344" s="17">
        <f>G344/E344</f>
        <v>12.32193548387097</v>
      </c>
      <c r="I344" s="16">
        <v>5</v>
      </c>
      <c r="J344" s="17">
        <v>0.79</v>
      </c>
      <c r="K344" s="16">
        <v>9</v>
      </c>
      <c r="L344" s="17">
        <v>13.12</v>
      </c>
      <c r="M344" s="17">
        <v>2.06</v>
      </c>
      <c r="N344" s="18"/>
      <c r="O344" s="18">
        <v>1</v>
      </c>
      <c r="P344" s="17">
        <v>0.18</v>
      </c>
      <c r="Q344" s="17">
        <v>13.16</v>
      </c>
      <c r="R344" s="18">
        <v>18</v>
      </c>
      <c r="S344" s="18">
        <v>21</v>
      </c>
      <c r="T344" s="16">
        <f>R344+S344</f>
        <v>39</v>
      </c>
      <c r="U344" s="17">
        <v>46.15</v>
      </c>
      <c r="V344" s="18">
        <v>12</v>
      </c>
      <c r="W344" s="18">
        <v>14</v>
      </c>
      <c r="X344" s="17">
        <v>1.88</v>
      </c>
      <c r="Y344" s="17">
        <v>2.2</v>
      </c>
      <c r="Z344" s="18">
        <v>20</v>
      </c>
      <c r="AA344" s="18">
        <v>32</v>
      </c>
      <c r="AB344" s="17">
        <v>3.14</v>
      </c>
      <c r="AC344" s="17">
        <v>5.03</v>
      </c>
      <c r="AD344" s="16">
        <v>9</v>
      </c>
      <c r="AE344" s="17">
        <v>1.41</v>
      </c>
      <c r="AF344" s="16">
        <v>38</v>
      </c>
      <c r="AG344" s="17">
        <v>5.97</v>
      </c>
    </row>
    <row r="345" ht="20.35" customHeight="1">
      <c r="A345" t="s" s="14">
        <v>429</v>
      </c>
      <c r="B345" t="s" s="15">
        <v>68</v>
      </c>
      <c r="C345" s="16"/>
      <c r="D345" s="16"/>
      <c r="E345" s="16">
        <v>55</v>
      </c>
      <c r="F345" s="16"/>
      <c r="G345" s="17">
        <v>651.5</v>
      </c>
      <c r="H345" s="17">
        <f>G345/E345</f>
        <v>11.84545454545455</v>
      </c>
      <c r="I345" s="16">
        <v>4</v>
      </c>
      <c r="J345" s="17">
        <v>0.37</v>
      </c>
      <c r="K345" s="16">
        <v>8</v>
      </c>
      <c r="L345" s="17">
        <v>9.470000000000001</v>
      </c>
      <c r="M345" s="17">
        <v>0.87</v>
      </c>
      <c r="N345" s="18">
        <v>1</v>
      </c>
      <c r="O345" s="18">
        <v>13</v>
      </c>
      <c r="P345" s="17">
        <v>1.33</v>
      </c>
      <c r="Q345" s="17">
        <v>7.55</v>
      </c>
      <c r="R345" s="18">
        <v>206</v>
      </c>
      <c r="S345" s="18">
        <v>261</v>
      </c>
      <c r="T345" s="16">
        <f>R345+S345</f>
        <v>467</v>
      </c>
      <c r="U345" s="17">
        <v>44.11</v>
      </c>
      <c r="V345" s="18">
        <v>19</v>
      </c>
      <c r="W345" s="18">
        <v>20</v>
      </c>
      <c r="X345" s="17">
        <v>1.75</v>
      </c>
      <c r="Y345" s="17">
        <v>1.84</v>
      </c>
      <c r="Z345" s="18">
        <v>127</v>
      </c>
      <c r="AA345" s="18">
        <v>67</v>
      </c>
      <c r="AB345" s="17">
        <v>11.7</v>
      </c>
      <c r="AC345" s="17">
        <v>6.17</v>
      </c>
      <c r="AD345" s="16">
        <v>35</v>
      </c>
      <c r="AE345" s="17">
        <v>3.22</v>
      </c>
      <c r="AF345" s="16">
        <v>53</v>
      </c>
      <c r="AG345" s="17">
        <v>4.88</v>
      </c>
    </row>
    <row r="346" ht="20.35" customHeight="1">
      <c r="A346" t="s" s="14">
        <v>430</v>
      </c>
      <c r="B346" t="s" s="15">
        <v>87</v>
      </c>
      <c r="C346" s="16"/>
      <c r="D346" s="16"/>
      <c r="E346" s="16">
        <v>39</v>
      </c>
      <c r="F346" s="16">
        <v>43</v>
      </c>
      <c r="G346" s="17">
        <v>443.68</v>
      </c>
      <c r="H346" s="17">
        <f>G346/E346</f>
        <v>11.37641025641026</v>
      </c>
      <c r="I346" s="16">
        <v>2</v>
      </c>
      <c r="J346" s="17">
        <v>0.27</v>
      </c>
      <c r="K346" s="16">
        <v>2</v>
      </c>
      <c r="L346" s="17">
        <v>-1.36</v>
      </c>
      <c r="M346" s="17">
        <v>-0.18</v>
      </c>
      <c r="N346" s="18"/>
      <c r="O346" s="18">
        <v>3</v>
      </c>
      <c r="P346" s="17">
        <v>0</v>
      </c>
      <c r="Q346" s="17">
        <v>5.71</v>
      </c>
      <c r="R346" s="18">
        <v>140</v>
      </c>
      <c r="S346" s="18">
        <v>179</v>
      </c>
      <c r="T346" s="16">
        <f>R346+S346</f>
        <v>319</v>
      </c>
      <c r="U346" s="17">
        <v>43.89</v>
      </c>
      <c r="V346" s="18">
        <v>8</v>
      </c>
      <c r="W346" s="18">
        <v>7</v>
      </c>
      <c r="X346" s="17">
        <v>1.08</v>
      </c>
      <c r="Y346" s="17">
        <v>0.95</v>
      </c>
      <c r="Z346" s="18">
        <v>26</v>
      </c>
      <c r="AA346" s="18">
        <v>39</v>
      </c>
      <c r="AB346" s="17">
        <v>3.52</v>
      </c>
      <c r="AC346" s="17">
        <v>5.27</v>
      </c>
      <c r="AD346" s="16">
        <v>33</v>
      </c>
      <c r="AE346" s="17">
        <v>4.46</v>
      </c>
      <c r="AF346" s="16">
        <v>35</v>
      </c>
      <c r="AG346" s="17">
        <v>4.73</v>
      </c>
    </row>
    <row r="347" ht="20.35" customHeight="1">
      <c r="A347" t="s" s="14">
        <v>431</v>
      </c>
      <c r="B347" t="s" s="15">
        <v>58</v>
      </c>
      <c r="C347" s="16"/>
      <c r="D347" s="16"/>
      <c r="E347" s="16">
        <v>55</v>
      </c>
      <c r="F347" s="16">
        <v>26</v>
      </c>
      <c r="G347" s="17">
        <v>1204.38</v>
      </c>
      <c r="H347" s="17">
        <f>G347/E347</f>
        <v>21.89781818181818</v>
      </c>
      <c r="I347" s="16">
        <v>3</v>
      </c>
      <c r="J347" s="17">
        <v>0.15</v>
      </c>
      <c r="K347" s="16">
        <v>19</v>
      </c>
      <c r="L347" s="17">
        <v>32.5</v>
      </c>
      <c r="M347" s="17">
        <v>1.62</v>
      </c>
      <c r="N347" s="18"/>
      <c r="O347" s="18">
        <v>17</v>
      </c>
      <c r="P347" s="17">
        <v>0.9</v>
      </c>
      <c r="Q347" s="17">
        <v>2.08</v>
      </c>
      <c r="R347" s="18">
        <v>0</v>
      </c>
      <c r="S347" s="18">
        <v>0</v>
      </c>
      <c r="T347" s="16">
        <f>R347+S347</f>
        <v>0</v>
      </c>
      <c r="U347" s="17">
        <v>0</v>
      </c>
      <c r="V347" s="18">
        <v>54</v>
      </c>
      <c r="W347" s="18">
        <v>28</v>
      </c>
      <c r="X347" s="17">
        <v>2.69</v>
      </c>
      <c r="Y347" s="17">
        <v>1.39</v>
      </c>
      <c r="Z347" s="18">
        <v>84</v>
      </c>
      <c r="AA347" s="18">
        <v>58</v>
      </c>
      <c r="AB347" s="17">
        <v>4.18</v>
      </c>
      <c r="AC347" s="17">
        <v>2.89</v>
      </c>
      <c r="AD347" s="16">
        <v>100</v>
      </c>
      <c r="AE347" s="17">
        <v>4.98</v>
      </c>
      <c r="AF347" s="16">
        <v>144</v>
      </c>
      <c r="AG347" s="17">
        <v>7.17</v>
      </c>
    </row>
    <row r="348" ht="20.35" customHeight="1">
      <c r="A348" t="s" s="14">
        <v>432</v>
      </c>
      <c r="B348" t="s" s="15">
        <v>91</v>
      </c>
      <c r="C348" s="16"/>
      <c r="D348" s="16"/>
      <c r="E348" s="16">
        <v>62</v>
      </c>
      <c r="F348" s="16">
        <v>20</v>
      </c>
      <c r="G348" s="17">
        <v>1202.35</v>
      </c>
      <c r="H348" s="17">
        <f>G348/E348</f>
        <v>19.39274193548387</v>
      </c>
      <c r="I348" s="16">
        <v>24</v>
      </c>
      <c r="J348" s="17">
        <v>1.2</v>
      </c>
      <c r="K348" s="16">
        <v>35</v>
      </c>
      <c r="L348" s="17">
        <v>68.84</v>
      </c>
      <c r="M348" s="17">
        <v>3.44</v>
      </c>
      <c r="N348" s="18"/>
      <c r="O348" s="18">
        <v>14</v>
      </c>
      <c r="P348" s="17">
        <v>0.6</v>
      </c>
      <c r="Q348" s="17">
        <v>15.29</v>
      </c>
      <c r="R348" s="18">
        <v>30</v>
      </c>
      <c r="S348" s="18">
        <v>43</v>
      </c>
      <c r="T348" s="16">
        <f>R348+S348</f>
        <v>73</v>
      </c>
      <c r="U348" s="17">
        <v>41.1</v>
      </c>
      <c r="V348" s="18">
        <v>17</v>
      </c>
      <c r="W348" s="18">
        <v>44</v>
      </c>
      <c r="X348" s="17">
        <v>0.85</v>
      </c>
      <c r="Y348" s="17">
        <v>2.2</v>
      </c>
      <c r="Z348" s="18">
        <v>52</v>
      </c>
      <c r="AA348" s="18">
        <v>75</v>
      </c>
      <c r="AB348" s="17">
        <v>2.59</v>
      </c>
      <c r="AC348" s="17">
        <v>3.74</v>
      </c>
      <c r="AD348" s="16">
        <v>30</v>
      </c>
      <c r="AE348" s="17">
        <v>1.5</v>
      </c>
      <c r="AF348" s="16">
        <v>157</v>
      </c>
      <c r="AG348" s="17">
        <v>7.83</v>
      </c>
    </row>
    <row r="349" ht="20.35" customHeight="1">
      <c r="A349" t="s" s="14">
        <v>433</v>
      </c>
      <c r="B349" t="s" s="15">
        <v>60</v>
      </c>
      <c r="C349" s="16"/>
      <c r="D349" s="16"/>
      <c r="E349" s="16">
        <v>70</v>
      </c>
      <c r="F349" s="16">
        <v>11</v>
      </c>
      <c r="G349" s="17">
        <v>1005.92</v>
      </c>
      <c r="H349" s="17">
        <f>G349/E349</f>
        <v>14.37028571428571</v>
      </c>
      <c r="I349" s="16">
        <v>16</v>
      </c>
      <c r="J349" s="17">
        <v>0.95</v>
      </c>
      <c r="K349" s="16">
        <v>27</v>
      </c>
      <c r="L349" s="17">
        <v>53.84</v>
      </c>
      <c r="M349" s="17">
        <v>3.21</v>
      </c>
      <c r="N349" s="18">
        <v>1</v>
      </c>
      <c r="O349" s="18">
        <v>4</v>
      </c>
      <c r="P349" s="17">
        <v>0.28</v>
      </c>
      <c r="Q349" s="17">
        <v>11.19</v>
      </c>
      <c r="R349" s="18">
        <v>13</v>
      </c>
      <c r="S349" s="18">
        <v>17</v>
      </c>
      <c r="T349" s="16">
        <f>R349+S349</f>
        <v>30</v>
      </c>
      <c r="U349" s="17">
        <v>43.33</v>
      </c>
      <c r="V349" s="18">
        <v>21</v>
      </c>
      <c r="W349" s="18">
        <v>31</v>
      </c>
      <c r="X349" s="17">
        <v>1.25</v>
      </c>
      <c r="Y349" s="17">
        <v>1.85</v>
      </c>
      <c r="Z349" s="18">
        <v>70</v>
      </c>
      <c r="AA349" s="18">
        <v>100</v>
      </c>
      <c r="AB349" s="17">
        <v>4.18</v>
      </c>
      <c r="AC349" s="17">
        <v>5.96</v>
      </c>
      <c r="AD349" s="16">
        <v>26</v>
      </c>
      <c r="AE349" s="17">
        <v>1.55</v>
      </c>
      <c r="AF349" s="16">
        <v>143</v>
      </c>
      <c r="AG349" s="17">
        <v>8.529999999999999</v>
      </c>
    </row>
    <row r="350" ht="20.35" customHeight="1">
      <c r="A350" t="s" s="14">
        <v>434</v>
      </c>
      <c r="B350" t="s" s="15">
        <v>50</v>
      </c>
      <c r="C350" s="16"/>
      <c r="D350" s="16"/>
      <c r="E350" s="16">
        <v>48</v>
      </c>
      <c r="F350" s="16">
        <v>9</v>
      </c>
      <c r="G350" s="17">
        <v>791.27</v>
      </c>
      <c r="H350" s="17">
        <f>G350/E350</f>
        <v>16.48479166666667</v>
      </c>
      <c r="I350" s="16">
        <v>3</v>
      </c>
      <c r="J350" s="17">
        <v>0.23</v>
      </c>
      <c r="K350" s="16">
        <v>8</v>
      </c>
      <c r="L350" s="17">
        <v>18.05</v>
      </c>
      <c r="M350" s="17">
        <v>1.37</v>
      </c>
      <c r="N350" s="18">
        <v>2</v>
      </c>
      <c r="O350" s="18">
        <v>16</v>
      </c>
      <c r="P350" s="17">
        <v>1.14</v>
      </c>
      <c r="Q350" s="17">
        <v>6.25</v>
      </c>
      <c r="R350" s="18">
        <v>0</v>
      </c>
      <c r="S350" s="18">
        <v>0</v>
      </c>
      <c r="T350" s="16">
        <f>R350+S350</f>
        <v>0</v>
      </c>
      <c r="U350" s="17">
        <v>0</v>
      </c>
      <c r="V350" s="18">
        <v>33</v>
      </c>
      <c r="W350" s="18">
        <v>4</v>
      </c>
      <c r="X350" s="17">
        <v>2.5</v>
      </c>
      <c r="Y350" s="17">
        <v>0.3</v>
      </c>
      <c r="Z350" s="18">
        <v>94</v>
      </c>
      <c r="AA350" s="18">
        <v>63</v>
      </c>
      <c r="AB350" s="17">
        <v>7.13</v>
      </c>
      <c r="AC350" s="17">
        <v>4.78</v>
      </c>
      <c r="AD350" s="16">
        <v>61</v>
      </c>
      <c r="AE350" s="17">
        <v>4.63</v>
      </c>
      <c r="AF350" s="16">
        <v>48</v>
      </c>
      <c r="AG350" s="17">
        <v>3.64</v>
      </c>
    </row>
    <row r="351" ht="20.35" customHeight="1">
      <c r="A351" t="s" s="14">
        <v>435</v>
      </c>
      <c r="B351" t="s" s="15">
        <v>106</v>
      </c>
      <c r="C351" s="16"/>
      <c r="D351" s="16"/>
      <c r="E351" s="16">
        <v>82</v>
      </c>
      <c r="F351" s="16"/>
      <c r="G351" s="17">
        <v>1846.38</v>
      </c>
      <c r="H351" s="17">
        <f>G351/E351</f>
        <v>22.51682926829269</v>
      </c>
      <c r="I351" s="16">
        <v>5</v>
      </c>
      <c r="J351" s="17">
        <v>0.16</v>
      </c>
      <c r="K351" s="16">
        <v>46</v>
      </c>
      <c r="L351" s="17">
        <v>47.23</v>
      </c>
      <c r="M351" s="17">
        <v>1.53</v>
      </c>
      <c r="N351" s="18"/>
      <c r="O351" s="18">
        <v>16</v>
      </c>
      <c r="P351" s="17">
        <v>0.47</v>
      </c>
      <c r="Q351" s="17">
        <v>3.76</v>
      </c>
      <c r="R351" s="18">
        <v>0</v>
      </c>
      <c r="S351" s="18">
        <v>0</v>
      </c>
      <c r="T351" s="16">
        <f>R351+S351</f>
        <v>0</v>
      </c>
      <c r="U351" s="17">
        <v>0</v>
      </c>
      <c r="V351" s="18">
        <v>105</v>
      </c>
      <c r="W351" s="18">
        <v>39</v>
      </c>
      <c r="X351" s="17">
        <v>3.41</v>
      </c>
      <c r="Y351" s="17">
        <v>1.27</v>
      </c>
      <c r="Z351" s="18">
        <v>51</v>
      </c>
      <c r="AA351" s="18">
        <v>135</v>
      </c>
      <c r="AB351" s="17">
        <v>1.66</v>
      </c>
      <c r="AC351" s="17">
        <v>4.39</v>
      </c>
      <c r="AD351" s="16">
        <v>103</v>
      </c>
      <c r="AE351" s="17">
        <v>3.35</v>
      </c>
      <c r="AF351" s="16">
        <v>133</v>
      </c>
      <c r="AG351" s="17">
        <v>4.32</v>
      </c>
    </row>
    <row r="352" ht="20.35" customHeight="1">
      <c r="A352" t="s" s="14">
        <v>436</v>
      </c>
      <c r="B352" t="s" s="15">
        <v>205</v>
      </c>
      <c r="C352" s="16"/>
      <c r="D352" s="16"/>
      <c r="E352" s="16">
        <v>82</v>
      </c>
      <c r="F352" s="16"/>
      <c r="G352" s="17">
        <v>1351.87</v>
      </c>
      <c r="H352" s="17">
        <f>G352/E352</f>
        <v>16.48621951219512</v>
      </c>
      <c r="I352" s="16">
        <v>23</v>
      </c>
      <c r="J352" s="17">
        <v>1.02</v>
      </c>
      <c r="K352" s="16">
        <v>26</v>
      </c>
      <c r="L352" s="17">
        <v>55.02</v>
      </c>
      <c r="M352" s="17">
        <v>2.44</v>
      </c>
      <c r="N352" s="18"/>
      <c r="O352" s="18">
        <v>21</v>
      </c>
      <c r="P352" s="17">
        <v>0.9</v>
      </c>
      <c r="Q352" s="17">
        <v>13.45</v>
      </c>
      <c r="R352" s="18">
        <v>65</v>
      </c>
      <c r="S352" s="18">
        <v>65</v>
      </c>
      <c r="T352" s="16">
        <f>R352+S352</f>
        <v>130</v>
      </c>
      <c r="U352" s="17">
        <v>50</v>
      </c>
      <c r="V352" s="18">
        <v>18</v>
      </c>
      <c r="W352" s="18">
        <v>35</v>
      </c>
      <c r="X352" s="17">
        <v>0.8</v>
      </c>
      <c r="Y352" s="17">
        <v>1.55</v>
      </c>
      <c r="Z352" s="18">
        <v>142</v>
      </c>
      <c r="AA352" s="18">
        <v>167</v>
      </c>
      <c r="AB352" s="17">
        <v>6.3</v>
      </c>
      <c r="AC352" s="17">
        <v>7.41</v>
      </c>
      <c r="AD352" s="16">
        <v>46</v>
      </c>
      <c r="AE352" s="17">
        <v>2.04</v>
      </c>
      <c r="AF352" s="16">
        <v>171</v>
      </c>
      <c r="AG352" s="17">
        <v>7.59</v>
      </c>
    </row>
    <row r="353" ht="20.35" customHeight="1">
      <c r="A353" t="s" s="14">
        <v>437</v>
      </c>
      <c r="B353" t="s" s="15">
        <v>87</v>
      </c>
      <c r="C353" s="16"/>
      <c r="D353" s="16"/>
      <c r="E353" s="16">
        <v>53</v>
      </c>
      <c r="F353" s="16">
        <v>29</v>
      </c>
      <c r="G353" s="17">
        <v>1033.55</v>
      </c>
      <c r="H353" s="17">
        <f>G353/E353</f>
        <v>19.50094339622641</v>
      </c>
      <c r="I353" s="16">
        <v>3</v>
      </c>
      <c r="J353" s="17">
        <v>0.17</v>
      </c>
      <c r="K353" s="16">
        <v>10</v>
      </c>
      <c r="L353" s="17">
        <v>11.34</v>
      </c>
      <c r="M353" s="17">
        <v>0.66</v>
      </c>
      <c r="N353" s="18">
        <v>2</v>
      </c>
      <c r="O353" s="18">
        <v>10</v>
      </c>
      <c r="P353" s="17">
        <v>0.48</v>
      </c>
      <c r="Q353" s="17">
        <v>5.77</v>
      </c>
      <c r="R353" s="18">
        <v>0</v>
      </c>
      <c r="S353" s="18">
        <v>1</v>
      </c>
      <c r="T353" s="16">
        <f>R353+S353</f>
        <v>1</v>
      </c>
      <c r="U353" s="17">
        <v>0</v>
      </c>
      <c r="V353" s="18">
        <v>26</v>
      </c>
      <c r="W353" s="18">
        <v>14</v>
      </c>
      <c r="X353" s="17">
        <v>1.51</v>
      </c>
      <c r="Y353" s="17">
        <v>0.8100000000000001</v>
      </c>
      <c r="Z353" s="18">
        <v>110</v>
      </c>
      <c r="AA353" s="18">
        <v>94</v>
      </c>
      <c r="AB353" s="17">
        <v>6.39</v>
      </c>
      <c r="AC353" s="17">
        <v>5.46</v>
      </c>
      <c r="AD353" s="16">
        <v>79</v>
      </c>
      <c r="AE353" s="17">
        <v>4.59</v>
      </c>
      <c r="AF353" s="16">
        <v>52</v>
      </c>
      <c r="AG353" s="17">
        <v>3.02</v>
      </c>
    </row>
    <row r="354" ht="20.35" customHeight="1">
      <c r="A354" t="s" s="14">
        <v>438</v>
      </c>
      <c r="B354" t="s" s="15">
        <v>63</v>
      </c>
      <c r="C354" s="16"/>
      <c r="D354" s="16"/>
      <c r="E354" s="16">
        <v>74</v>
      </c>
      <c r="F354" s="16">
        <v>8</v>
      </c>
      <c r="G354" s="17">
        <v>1602.18</v>
      </c>
      <c r="H354" s="17">
        <f>G354/E354</f>
        <v>21.65108108108108</v>
      </c>
      <c r="I354" s="16">
        <v>8</v>
      </c>
      <c r="J354" s="17">
        <v>0.3</v>
      </c>
      <c r="K354" s="16">
        <v>31</v>
      </c>
      <c r="L354" s="17">
        <v>48.3</v>
      </c>
      <c r="M354" s="17">
        <v>1.81</v>
      </c>
      <c r="N354" s="18"/>
      <c r="O354" s="18">
        <v>21</v>
      </c>
      <c r="P354" s="17">
        <v>0.7</v>
      </c>
      <c r="Q354" s="17">
        <v>5.19</v>
      </c>
      <c r="R354" s="18">
        <v>0</v>
      </c>
      <c r="S354" s="18">
        <v>0</v>
      </c>
      <c r="T354" s="16">
        <f>R354+S354</f>
        <v>0</v>
      </c>
      <c r="U354" s="17">
        <v>0</v>
      </c>
      <c r="V354" s="18">
        <v>59</v>
      </c>
      <c r="W354" s="18">
        <v>17</v>
      </c>
      <c r="X354" s="17">
        <v>2.21</v>
      </c>
      <c r="Y354" s="17">
        <v>0.64</v>
      </c>
      <c r="Z354" s="18">
        <v>169</v>
      </c>
      <c r="AA354" s="18">
        <v>161</v>
      </c>
      <c r="AB354" s="17">
        <v>6.33</v>
      </c>
      <c r="AC354" s="17">
        <v>6.03</v>
      </c>
      <c r="AD354" s="16">
        <v>123</v>
      </c>
      <c r="AE354" s="17">
        <v>4.61</v>
      </c>
      <c r="AF354" s="16">
        <v>154</v>
      </c>
      <c r="AG354" s="17">
        <v>5.77</v>
      </c>
    </row>
    <row r="355" ht="20.35" customHeight="1">
      <c r="A355" t="s" s="14">
        <v>439</v>
      </c>
      <c r="B355" t="s" s="15">
        <v>52</v>
      </c>
      <c r="C355" s="16"/>
      <c r="D355" s="16"/>
      <c r="E355" s="16">
        <v>74</v>
      </c>
      <c r="F355" s="16">
        <v>1</v>
      </c>
      <c r="G355" s="17">
        <v>887.88</v>
      </c>
      <c r="H355" s="17">
        <f>G355/E355</f>
        <v>11.99837837837838</v>
      </c>
      <c r="I355" s="16">
        <v>10</v>
      </c>
      <c r="J355" s="17">
        <v>0.68</v>
      </c>
      <c r="K355" s="16">
        <v>10</v>
      </c>
      <c r="L355" s="17">
        <v>21.28</v>
      </c>
      <c r="M355" s="17">
        <v>1.44</v>
      </c>
      <c r="N355" s="18"/>
      <c r="O355" s="18">
        <v>19</v>
      </c>
      <c r="P355" s="17">
        <v>1.07</v>
      </c>
      <c r="Q355" s="17">
        <v>7.94</v>
      </c>
      <c r="R355" s="18">
        <v>7</v>
      </c>
      <c r="S355" s="18">
        <v>14</v>
      </c>
      <c r="T355" s="16">
        <f>R355+S355</f>
        <v>21</v>
      </c>
      <c r="U355" s="17">
        <v>33.33</v>
      </c>
      <c r="V355" s="18">
        <v>32</v>
      </c>
      <c r="W355" s="18">
        <v>51</v>
      </c>
      <c r="X355" s="17">
        <v>2.16</v>
      </c>
      <c r="Y355" s="17">
        <v>3.45</v>
      </c>
      <c r="Z355" s="18">
        <v>153</v>
      </c>
      <c r="AA355" s="18">
        <v>82</v>
      </c>
      <c r="AB355" s="17">
        <v>10.34</v>
      </c>
      <c r="AC355" s="17">
        <v>5.54</v>
      </c>
      <c r="AD355" s="16">
        <v>29</v>
      </c>
      <c r="AE355" s="17">
        <v>1.96</v>
      </c>
      <c r="AF355" s="16">
        <v>126</v>
      </c>
      <c r="AG355" s="17">
        <v>8.51</v>
      </c>
    </row>
    <row r="356" ht="20.35" customHeight="1">
      <c r="A356" t="s" s="14">
        <v>440</v>
      </c>
      <c r="B356" t="s" s="15">
        <v>46</v>
      </c>
      <c r="C356" s="16"/>
      <c r="D356" s="16"/>
      <c r="E356" s="16">
        <v>50</v>
      </c>
      <c r="F356" s="16">
        <v>32</v>
      </c>
      <c r="G356" s="17">
        <v>1012</v>
      </c>
      <c r="H356" s="17">
        <f>G356/E356</f>
        <v>20.24</v>
      </c>
      <c r="I356" s="16">
        <v>4</v>
      </c>
      <c r="J356" s="17">
        <v>0.24</v>
      </c>
      <c r="K356" s="16">
        <v>10</v>
      </c>
      <c r="L356" s="17">
        <v>16.7</v>
      </c>
      <c r="M356" s="17">
        <v>0.99</v>
      </c>
      <c r="N356" s="18"/>
      <c r="O356" s="18">
        <v>8</v>
      </c>
      <c r="P356" s="17">
        <v>0.42</v>
      </c>
      <c r="Q356" s="17">
        <v>3.92</v>
      </c>
      <c r="R356" s="18">
        <v>0</v>
      </c>
      <c r="S356" s="18">
        <v>0</v>
      </c>
      <c r="T356" s="16">
        <f>R356+S356</f>
        <v>0</v>
      </c>
      <c r="U356" s="17">
        <v>0</v>
      </c>
      <c r="V356" s="18">
        <v>27</v>
      </c>
      <c r="W356" s="18">
        <v>19</v>
      </c>
      <c r="X356" s="17">
        <v>1.6</v>
      </c>
      <c r="Y356" s="17">
        <v>1.13</v>
      </c>
      <c r="Z356" s="18">
        <v>74</v>
      </c>
      <c r="AA356" s="18">
        <v>74</v>
      </c>
      <c r="AB356" s="17">
        <v>4.39</v>
      </c>
      <c r="AC356" s="17">
        <v>4.39</v>
      </c>
      <c r="AD356" s="16">
        <v>72</v>
      </c>
      <c r="AE356" s="17">
        <v>4.27</v>
      </c>
      <c r="AF356" s="16">
        <v>102</v>
      </c>
      <c r="AG356" s="17">
        <v>6.05</v>
      </c>
    </row>
    <row r="357" ht="20.35" customHeight="1">
      <c r="A357" t="s" s="14">
        <v>441</v>
      </c>
      <c r="B357" t="s" s="15">
        <v>114</v>
      </c>
      <c r="C357" s="16"/>
      <c r="D357" s="16"/>
      <c r="E357" s="16">
        <v>77</v>
      </c>
      <c r="F357" s="16">
        <v>5</v>
      </c>
      <c r="G357" s="17">
        <v>1382.95</v>
      </c>
      <c r="H357" s="17">
        <f>G357/E357</f>
        <v>17.96038961038961</v>
      </c>
      <c r="I357" s="16">
        <v>17</v>
      </c>
      <c r="J357" s="17">
        <v>0.74</v>
      </c>
      <c r="K357" s="16">
        <v>22</v>
      </c>
      <c r="L357" s="17">
        <v>45.45</v>
      </c>
      <c r="M357" s="17">
        <v>1.97</v>
      </c>
      <c r="N357" s="18"/>
      <c r="O357" s="18">
        <v>9</v>
      </c>
      <c r="P357" s="17">
        <v>0.41</v>
      </c>
      <c r="Q357" s="17">
        <v>9.09</v>
      </c>
      <c r="R357" s="18">
        <v>18</v>
      </c>
      <c r="S357" s="18">
        <v>35</v>
      </c>
      <c r="T357" s="16">
        <f>R357+S357</f>
        <v>53</v>
      </c>
      <c r="U357" s="17">
        <v>33.96</v>
      </c>
      <c r="V357" s="18">
        <v>43</v>
      </c>
      <c r="W357" s="18">
        <v>40</v>
      </c>
      <c r="X357" s="17">
        <v>1.87</v>
      </c>
      <c r="Y357" s="17">
        <v>1.74</v>
      </c>
      <c r="Z357" s="18">
        <v>52</v>
      </c>
      <c r="AA357" s="18">
        <v>117</v>
      </c>
      <c r="AB357" s="17">
        <v>2.26</v>
      </c>
      <c r="AC357" s="17">
        <v>5.08</v>
      </c>
      <c r="AD357" s="16">
        <v>61</v>
      </c>
      <c r="AE357" s="17">
        <v>2.65</v>
      </c>
      <c r="AF357" s="16">
        <v>187</v>
      </c>
      <c r="AG357" s="17">
        <v>8.109999999999999</v>
      </c>
    </row>
    <row r="358" ht="20.35" customHeight="1">
      <c r="A358" t="s" s="14">
        <v>442</v>
      </c>
      <c r="B358" t="s" s="15">
        <v>443</v>
      </c>
      <c r="C358" s="16"/>
      <c r="D358" s="16"/>
      <c r="E358" s="16">
        <v>36</v>
      </c>
      <c r="F358" s="16"/>
      <c r="G358" s="17">
        <v>587.55</v>
      </c>
      <c r="H358" s="17">
        <f>G358/E358</f>
        <v>16.32083333333333</v>
      </c>
      <c r="I358" s="16">
        <v>1</v>
      </c>
      <c r="J358" s="17">
        <v>0.1</v>
      </c>
      <c r="K358" s="16">
        <v>7</v>
      </c>
      <c r="L358" s="17">
        <v>8.6</v>
      </c>
      <c r="M358" s="17">
        <v>0.88</v>
      </c>
      <c r="N358" s="18"/>
      <c r="O358" s="18">
        <v>3</v>
      </c>
      <c r="P358" s="17">
        <v>0.21</v>
      </c>
      <c r="Q358" s="17">
        <v>3.12</v>
      </c>
      <c r="R358" s="18">
        <v>0</v>
      </c>
      <c r="S358" s="18">
        <v>0</v>
      </c>
      <c r="T358" s="16">
        <f>R358+S358</f>
        <v>0</v>
      </c>
      <c r="U358" s="17">
        <v>0</v>
      </c>
      <c r="V358" s="18">
        <v>32</v>
      </c>
      <c r="W358" s="18">
        <v>4</v>
      </c>
      <c r="X358" s="17">
        <v>3.27</v>
      </c>
      <c r="Y358" s="17">
        <v>0.41</v>
      </c>
      <c r="Z358" s="18">
        <v>42</v>
      </c>
      <c r="AA358" s="18">
        <v>63</v>
      </c>
      <c r="AB358" s="17">
        <v>4.29</v>
      </c>
      <c r="AC358" s="17">
        <v>6.43</v>
      </c>
      <c r="AD358" s="16">
        <v>47</v>
      </c>
      <c r="AE358" s="17">
        <v>4.8</v>
      </c>
      <c r="AF358" s="16">
        <v>32</v>
      </c>
      <c r="AG358" s="17">
        <v>3.27</v>
      </c>
    </row>
    <row r="359" ht="20.35" customHeight="1">
      <c r="A359" t="s" s="14">
        <v>444</v>
      </c>
      <c r="B359" t="s" s="15">
        <v>119</v>
      </c>
      <c r="C359" s="16"/>
      <c r="D359" s="16"/>
      <c r="E359" s="16">
        <v>82</v>
      </c>
      <c r="F359" s="16"/>
      <c r="G359" s="17">
        <v>1594.27</v>
      </c>
      <c r="H359" s="17">
        <f>G359/E359</f>
        <v>19.44231707317073</v>
      </c>
      <c r="I359" s="16">
        <v>20</v>
      </c>
      <c r="J359" s="17">
        <v>0.75</v>
      </c>
      <c r="K359" s="16">
        <v>63</v>
      </c>
      <c r="L359" s="17">
        <v>79.11</v>
      </c>
      <c r="M359" s="17">
        <v>2.98</v>
      </c>
      <c r="N359" s="18"/>
      <c r="O359" s="18">
        <v>24</v>
      </c>
      <c r="P359" s="17">
        <v>0.75</v>
      </c>
      <c r="Q359" s="17">
        <v>8.77</v>
      </c>
      <c r="R359" s="18">
        <v>15</v>
      </c>
      <c r="S359" s="18">
        <v>19</v>
      </c>
      <c r="T359" s="16">
        <f>R359+S359</f>
        <v>34</v>
      </c>
      <c r="U359" s="17">
        <v>44.12</v>
      </c>
      <c r="V359" s="18">
        <v>65</v>
      </c>
      <c r="W359" s="18">
        <v>33</v>
      </c>
      <c r="X359" s="17">
        <v>2.45</v>
      </c>
      <c r="Y359" s="17">
        <v>1.24</v>
      </c>
      <c r="Z359" s="18">
        <v>23</v>
      </c>
      <c r="AA359" s="18">
        <v>91</v>
      </c>
      <c r="AB359" s="17">
        <v>0.87</v>
      </c>
      <c r="AC359" s="17">
        <v>3.42</v>
      </c>
      <c r="AD359" s="16">
        <v>32</v>
      </c>
      <c r="AE359" s="17">
        <v>1.2</v>
      </c>
      <c r="AF359" s="16">
        <v>228</v>
      </c>
      <c r="AG359" s="17">
        <v>8.58</v>
      </c>
    </row>
    <row r="360" ht="20.35" customHeight="1">
      <c r="A360" t="s" s="14">
        <v>445</v>
      </c>
      <c r="B360" t="s" s="15">
        <v>44</v>
      </c>
      <c r="C360" s="16"/>
      <c r="D360" s="16"/>
      <c r="E360" s="16">
        <v>73</v>
      </c>
      <c r="F360" s="16"/>
      <c r="G360" s="17">
        <v>912.5</v>
      </c>
      <c r="H360" s="17">
        <f>G360/E360</f>
        <v>12.5</v>
      </c>
      <c r="I360" s="16">
        <v>13</v>
      </c>
      <c r="J360" s="17">
        <v>0.85</v>
      </c>
      <c r="K360" s="16">
        <v>14</v>
      </c>
      <c r="L360" s="17">
        <v>31.23</v>
      </c>
      <c r="M360" s="17">
        <v>2.05</v>
      </c>
      <c r="N360" s="18"/>
      <c r="O360" s="18">
        <v>6</v>
      </c>
      <c r="P360" s="17">
        <v>0.42</v>
      </c>
      <c r="Q360" s="17">
        <v>9.77</v>
      </c>
      <c r="R360" s="18">
        <v>13</v>
      </c>
      <c r="S360" s="18">
        <v>12</v>
      </c>
      <c r="T360" s="16">
        <f>R360+S360</f>
        <v>25</v>
      </c>
      <c r="U360" s="17">
        <v>52</v>
      </c>
      <c r="V360" s="18">
        <v>37</v>
      </c>
      <c r="W360" s="18">
        <v>28</v>
      </c>
      <c r="X360" s="17">
        <v>2.43</v>
      </c>
      <c r="Y360" s="17">
        <v>1.84</v>
      </c>
      <c r="Z360" s="18">
        <v>31</v>
      </c>
      <c r="AA360" s="18">
        <v>32</v>
      </c>
      <c r="AB360" s="17">
        <v>2.04</v>
      </c>
      <c r="AC360" s="17">
        <v>2.1</v>
      </c>
      <c r="AD360" s="16">
        <v>16</v>
      </c>
      <c r="AE360" s="17">
        <v>1.05</v>
      </c>
      <c r="AF360" s="16">
        <v>133</v>
      </c>
      <c r="AG360" s="17">
        <v>8.75</v>
      </c>
    </row>
    <row r="361" ht="20.35" customHeight="1">
      <c r="A361" t="s" s="14">
        <v>446</v>
      </c>
      <c r="B361" t="s" s="15">
        <v>96</v>
      </c>
      <c r="C361" s="16"/>
      <c r="D361" s="16"/>
      <c r="E361" s="16">
        <v>71</v>
      </c>
      <c r="F361" s="16">
        <v>11</v>
      </c>
      <c r="G361" s="17">
        <v>1217.25</v>
      </c>
      <c r="H361" s="17">
        <f>G361/E361</f>
        <v>17.1443661971831</v>
      </c>
      <c r="I361" s="16">
        <v>25</v>
      </c>
      <c r="J361" s="17">
        <v>1.23</v>
      </c>
      <c r="K361" s="16">
        <v>18</v>
      </c>
      <c r="L361" s="17">
        <v>48.91</v>
      </c>
      <c r="M361" s="17">
        <v>2.41</v>
      </c>
      <c r="N361" s="18"/>
      <c r="O361" s="18">
        <v>11</v>
      </c>
      <c r="P361" s="17">
        <v>0.55</v>
      </c>
      <c r="Q361" s="17">
        <v>12.44</v>
      </c>
      <c r="R361" s="18">
        <v>0</v>
      </c>
      <c r="S361" s="18">
        <v>1</v>
      </c>
      <c r="T361" s="16">
        <f>R361+S361</f>
        <v>1</v>
      </c>
      <c r="U361" s="17">
        <v>0</v>
      </c>
      <c r="V361" s="18">
        <v>31</v>
      </c>
      <c r="W361" s="18">
        <v>49</v>
      </c>
      <c r="X361" s="17">
        <v>1.53</v>
      </c>
      <c r="Y361" s="17">
        <v>2.42</v>
      </c>
      <c r="Z361" s="18">
        <v>44</v>
      </c>
      <c r="AA361" s="18">
        <v>64</v>
      </c>
      <c r="AB361" s="17">
        <v>2.17</v>
      </c>
      <c r="AC361" s="17">
        <v>3.15</v>
      </c>
      <c r="AD361" s="16">
        <v>30</v>
      </c>
      <c r="AE361" s="17">
        <v>1.48</v>
      </c>
      <c r="AF361" s="16">
        <v>201</v>
      </c>
      <c r="AG361" s="17">
        <v>9.91</v>
      </c>
    </row>
    <row r="362" ht="20.35" customHeight="1">
      <c r="A362" t="s" s="14">
        <v>447</v>
      </c>
      <c r="B362" t="s" s="15">
        <v>106</v>
      </c>
      <c r="C362" s="16"/>
      <c r="D362" s="16"/>
      <c r="E362" s="16">
        <v>81</v>
      </c>
      <c r="F362" s="16">
        <v>1</v>
      </c>
      <c r="G362" s="17">
        <v>1205.73</v>
      </c>
      <c r="H362" s="17">
        <f>G362/E362</f>
        <v>14.88555555555556</v>
      </c>
      <c r="I362" s="16">
        <v>36</v>
      </c>
      <c r="J362" s="17">
        <v>1.79</v>
      </c>
      <c r="K362" s="16">
        <v>18</v>
      </c>
      <c r="L362" s="17">
        <v>66.14</v>
      </c>
      <c r="M362" s="17">
        <v>3.29</v>
      </c>
      <c r="N362" s="18"/>
      <c r="O362" s="18">
        <v>14</v>
      </c>
      <c r="P362" s="17">
        <v>0.8100000000000001</v>
      </c>
      <c r="Q362" s="17">
        <v>14.52</v>
      </c>
      <c r="R362" s="18">
        <v>0</v>
      </c>
      <c r="S362" s="18">
        <v>1</v>
      </c>
      <c r="T362" s="16">
        <f>R362+S362</f>
        <v>1</v>
      </c>
      <c r="U362" s="17">
        <v>0</v>
      </c>
      <c r="V362" s="18">
        <v>38</v>
      </c>
      <c r="W362" s="18">
        <v>30</v>
      </c>
      <c r="X362" s="17">
        <v>1.89</v>
      </c>
      <c r="Y362" s="17">
        <v>1.49</v>
      </c>
      <c r="Z362" s="18">
        <v>40</v>
      </c>
      <c r="AA362" s="18">
        <v>80</v>
      </c>
      <c r="AB362" s="17">
        <v>1.99</v>
      </c>
      <c r="AC362" s="17">
        <v>3.98</v>
      </c>
      <c r="AD362" s="16">
        <v>23</v>
      </c>
      <c r="AE362" s="17">
        <v>1.14</v>
      </c>
      <c r="AF362" s="16">
        <v>248</v>
      </c>
      <c r="AG362" s="17">
        <v>12.34</v>
      </c>
    </row>
    <row r="363" ht="20.35" customHeight="1">
      <c r="A363" t="s" s="14">
        <v>448</v>
      </c>
      <c r="B363" t="s" s="15">
        <v>93</v>
      </c>
      <c r="C363" s="16"/>
      <c r="D363" s="16"/>
      <c r="E363" s="16">
        <v>82</v>
      </c>
      <c r="F363" s="16"/>
      <c r="G363" s="17">
        <v>1625.45</v>
      </c>
      <c r="H363" s="17">
        <f>G363/E363</f>
        <v>19.82256097560976</v>
      </c>
      <c r="I363" s="16">
        <v>36</v>
      </c>
      <c r="J363" s="17">
        <v>1.33</v>
      </c>
      <c r="K363" s="16">
        <v>43</v>
      </c>
      <c r="L363" s="17">
        <v>80.55</v>
      </c>
      <c r="M363" s="17">
        <v>2.97</v>
      </c>
      <c r="N363" s="18">
        <v>2</v>
      </c>
      <c r="O363" s="18">
        <v>23</v>
      </c>
      <c r="P363" s="17">
        <v>0.82</v>
      </c>
      <c r="Q363" s="17">
        <v>14.94</v>
      </c>
      <c r="R363" s="18">
        <v>381</v>
      </c>
      <c r="S363" s="18">
        <v>344</v>
      </c>
      <c r="T363" s="16">
        <f>R363+S363</f>
        <v>725</v>
      </c>
      <c r="U363" s="17">
        <v>52.55</v>
      </c>
      <c r="V363" s="18">
        <v>65</v>
      </c>
      <c r="W363" s="18">
        <v>63</v>
      </c>
      <c r="X363" s="17">
        <v>2.4</v>
      </c>
      <c r="Y363" s="17">
        <v>2.33</v>
      </c>
      <c r="Z363" s="18">
        <v>140</v>
      </c>
      <c r="AA363" s="18">
        <v>68</v>
      </c>
      <c r="AB363" s="17">
        <v>5.17</v>
      </c>
      <c r="AC363" s="17">
        <v>2.51</v>
      </c>
      <c r="AD363" s="16">
        <v>62</v>
      </c>
      <c r="AE363" s="17">
        <v>2.29</v>
      </c>
      <c r="AF363" s="16">
        <v>241</v>
      </c>
      <c r="AG363" s="17">
        <v>8.9</v>
      </c>
    </row>
    <row r="364" ht="20.35" customHeight="1">
      <c r="A364" t="s" s="14">
        <v>449</v>
      </c>
      <c r="B364" t="s" s="15">
        <v>42</v>
      </c>
      <c r="C364" s="16"/>
      <c r="D364" s="16"/>
      <c r="E364" s="16">
        <v>76</v>
      </c>
      <c r="F364" s="16">
        <v>2</v>
      </c>
      <c r="G364" s="17">
        <v>1022.52</v>
      </c>
      <c r="H364" s="17">
        <f>G364/E364</f>
        <v>13.45421052631579</v>
      </c>
      <c r="I364" s="16">
        <v>13</v>
      </c>
      <c r="J364" s="17">
        <v>0.76</v>
      </c>
      <c r="K364" s="16">
        <v>16</v>
      </c>
      <c r="L364" s="17">
        <v>23.66</v>
      </c>
      <c r="M364" s="17">
        <v>1.39</v>
      </c>
      <c r="N364" s="18">
        <v>3</v>
      </c>
      <c r="O364" s="18">
        <v>12</v>
      </c>
      <c r="P364" s="17">
        <v>0.82</v>
      </c>
      <c r="Q364" s="17">
        <v>11.11</v>
      </c>
      <c r="R364" s="18">
        <v>7</v>
      </c>
      <c r="S364" s="18">
        <v>19</v>
      </c>
      <c r="T364" s="16">
        <f>R364+S364</f>
        <v>26</v>
      </c>
      <c r="U364" s="17">
        <v>26.92</v>
      </c>
      <c r="V364" s="18">
        <v>35</v>
      </c>
      <c r="W364" s="18">
        <v>20</v>
      </c>
      <c r="X364" s="17">
        <v>2.05</v>
      </c>
      <c r="Y364" s="17">
        <v>1.17</v>
      </c>
      <c r="Z364" s="18">
        <v>120</v>
      </c>
      <c r="AA364" s="18">
        <v>79</v>
      </c>
      <c r="AB364" s="17">
        <v>7.04</v>
      </c>
      <c r="AC364" s="17">
        <v>4.64</v>
      </c>
      <c r="AD364" s="16">
        <v>22</v>
      </c>
      <c r="AE364" s="17">
        <v>1.29</v>
      </c>
      <c r="AF364" s="16">
        <v>117</v>
      </c>
      <c r="AG364" s="17">
        <v>6.87</v>
      </c>
    </row>
    <row r="365" ht="20.35" customHeight="1">
      <c r="A365" t="s" s="14">
        <v>450</v>
      </c>
      <c r="B365" t="s" s="15">
        <v>451</v>
      </c>
      <c r="C365" s="16"/>
      <c r="D365" s="16"/>
      <c r="E365" s="16">
        <v>68</v>
      </c>
      <c r="F365" s="16"/>
      <c r="G365" s="17">
        <v>1132.92</v>
      </c>
      <c r="H365" s="17">
        <f>G365/E365</f>
        <v>16.66058823529412</v>
      </c>
      <c r="I365" s="16">
        <v>5</v>
      </c>
      <c r="J365" s="17">
        <v>0.26</v>
      </c>
      <c r="K365" s="16">
        <v>12</v>
      </c>
      <c r="L365" s="17">
        <v>20.07</v>
      </c>
      <c r="M365" s="17">
        <v>1.06</v>
      </c>
      <c r="N365" s="18">
        <v>7</v>
      </c>
      <c r="O365" s="18">
        <v>29</v>
      </c>
      <c r="P365" s="17">
        <v>1.48</v>
      </c>
      <c r="Q365" s="17">
        <v>6.17</v>
      </c>
      <c r="R365" s="18">
        <v>0</v>
      </c>
      <c r="S365" s="18">
        <v>0</v>
      </c>
      <c r="T365" s="16">
        <f>R365+S365</f>
        <v>0</v>
      </c>
      <c r="U365" s="17">
        <v>0</v>
      </c>
      <c r="V365" s="18">
        <v>37</v>
      </c>
      <c r="W365" s="18">
        <v>19</v>
      </c>
      <c r="X365" s="17">
        <v>1.96</v>
      </c>
      <c r="Y365" s="17">
        <v>1.01</v>
      </c>
      <c r="Z365" s="18">
        <v>174</v>
      </c>
      <c r="AA365" s="18">
        <v>93</v>
      </c>
      <c r="AB365" s="17">
        <v>9.220000000000001</v>
      </c>
      <c r="AC365" s="17">
        <v>4.93</v>
      </c>
      <c r="AD365" s="16">
        <v>76</v>
      </c>
      <c r="AE365" s="17">
        <v>4.02</v>
      </c>
      <c r="AF365" s="16">
        <v>81</v>
      </c>
      <c r="AG365" s="17">
        <v>4.29</v>
      </c>
    </row>
    <row r="366" ht="20.35" customHeight="1">
      <c r="A366" t="s" s="14">
        <v>452</v>
      </c>
      <c r="B366" t="s" s="15">
        <v>77</v>
      </c>
      <c r="C366" s="16"/>
      <c r="D366" s="16"/>
      <c r="E366" s="16">
        <v>57</v>
      </c>
      <c r="F366" s="16"/>
      <c r="G366" s="17">
        <v>1097.58</v>
      </c>
      <c r="H366" s="17">
        <f>G366/E366</f>
        <v>19.25578947368421</v>
      </c>
      <c r="I366" s="16">
        <v>6</v>
      </c>
      <c r="J366" s="17">
        <v>0.33</v>
      </c>
      <c r="K366" s="16">
        <v>13</v>
      </c>
      <c r="L366" s="17">
        <v>19.57</v>
      </c>
      <c r="M366" s="17">
        <v>1.07</v>
      </c>
      <c r="N366" s="18"/>
      <c r="O366" s="18">
        <v>12</v>
      </c>
      <c r="P366" s="17">
        <v>0.53</v>
      </c>
      <c r="Q366" s="17">
        <v>8.449999999999999</v>
      </c>
      <c r="R366" s="18">
        <v>0</v>
      </c>
      <c r="S366" s="18">
        <v>0</v>
      </c>
      <c r="T366" s="16">
        <f>R366+S366</f>
        <v>0</v>
      </c>
      <c r="U366" s="17">
        <v>0</v>
      </c>
      <c r="V366" s="18">
        <v>37</v>
      </c>
      <c r="W366" s="18">
        <v>12</v>
      </c>
      <c r="X366" s="17">
        <v>2.02</v>
      </c>
      <c r="Y366" s="17">
        <v>0.66</v>
      </c>
      <c r="Z366" s="18">
        <v>24</v>
      </c>
      <c r="AA366" s="18">
        <v>76</v>
      </c>
      <c r="AB366" s="17">
        <v>1.31</v>
      </c>
      <c r="AC366" s="17">
        <v>4.15</v>
      </c>
      <c r="AD366" s="16">
        <v>64</v>
      </c>
      <c r="AE366" s="17">
        <v>3.5</v>
      </c>
      <c r="AF366" s="16">
        <v>71</v>
      </c>
      <c r="AG366" s="17">
        <v>3.88</v>
      </c>
    </row>
    <row r="367" ht="20.35" customHeight="1">
      <c r="A367" t="s" s="14">
        <v>453</v>
      </c>
      <c r="B367" t="s" s="15">
        <v>201</v>
      </c>
      <c r="C367" s="16"/>
      <c r="D367" s="16"/>
      <c r="E367" s="16">
        <v>4</v>
      </c>
      <c r="F367" s="16"/>
      <c r="G367" s="17">
        <v>44.25</v>
      </c>
      <c r="H367" s="17">
        <f>G367/E367</f>
        <v>11.0625</v>
      </c>
      <c r="I367" s="16">
        <v>0</v>
      </c>
      <c r="J367" s="17">
        <v>0</v>
      </c>
      <c r="K367" s="16">
        <v>0</v>
      </c>
      <c r="L367" s="17">
        <v>1.8</v>
      </c>
      <c r="M367" s="17">
        <v>2.44</v>
      </c>
      <c r="N367" s="18"/>
      <c r="O367" s="18">
        <v>0</v>
      </c>
      <c r="P367" s="17">
        <v>0</v>
      </c>
      <c r="Q367" s="17">
        <v>0</v>
      </c>
      <c r="R367" s="18">
        <v>0</v>
      </c>
      <c r="S367" s="18">
        <v>0</v>
      </c>
      <c r="T367" s="16">
        <f>R367+S367</f>
        <v>0</v>
      </c>
      <c r="U367" s="17">
        <v>0</v>
      </c>
      <c r="V367" s="18">
        <v>2</v>
      </c>
      <c r="W367" s="18">
        <v>3</v>
      </c>
      <c r="X367" s="17">
        <v>2.71</v>
      </c>
      <c r="Y367" s="17">
        <v>4.07</v>
      </c>
      <c r="Z367" s="18">
        <v>1</v>
      </c>
      <c r="AA367" s="18">
        <v>11</v>
      </c>
      <c r="AB367" s="17">
        <v>1.36</v>
      </c>
      <c r="AC367" s="17">
        <v>14.92</v>
      </c>
      <c r="AD367" s="16">
        <v>1</v>
      </c>
      <c r="AE367" s="17">
        <v>1.36</v>
      </c>
      <c r="AF367" s="16">
        <v>6</v>
      </c>
      <c r="AG367" s="17">
        <v>8.140000000000001</v>
      </c>
    </row>
    <row r="368" ht="20.35" customHeight="1">
      <c r="A368" t="s" s="14">
        <v>454</v>
      </c>
      <c r="B368" t="s" s="15">
        <v>149</v>
      </c>
      <c r="C368" s="16"/>
      <c r="D368" s="16"/>
      <c r="E368" s="16">
        <v>46</v>
      </c>
      <c r="F368" s="16"/>
      <c r="G368" s="17">
        <v>553.88</v>
      </c>
      <c r="H368" s="17">
        <f>G368/E368</f>
        <v>12.04086956521739</v>
      </c>
      <c r="I368" s="16">
        <v>2</v>
      </c>
      <c r="J368" s="17">
        <v>0.22</v>
      </c>
      <c r="K368" s="16">
        <v>13</v>
      </c>
      <c r="L368" s="17">
        <v>16.14</v>
      </c>
      <c r="M368" s="17">
        <v>1.75</v>
      </c>
      <c r="N368" s="18">
        <v>1</v>
      </c>
      <c r="O368" s="18">
        <v>6</v>
      </c>
      <c r="P368" s="17">
        <v>0.59</v>
      </c>
      <c r="Q368" s="17">
        <v>3.7</v>
      </c>
      <c r="R368" s="18">
        <v>8</v>
      </c>
      <c r="S368" s="18">
        <v>4</v>
      </c>
      <c r="T368" s="16">
        <f>R368+S368</f>
        <v>12</v>
      </c>
      <c r="U368" s="17">
        <v>66.67</v>
      </c>
      <c r="V368" s="18">
        <v>27</v>
      </c>
      <c r="W368" s="18">
        <v>25</v>
      </c>
      <c r="X368" s="17">
        <v>2.92</v>
      </c>
      <c r="Y368" s="17">
        <v>2.71</v>
      </c>
      <c r="Z368" s="18">
        <v>38</v>
      </c>
      <c r="AA368" s="18">
        <v>41</v>
      </c>
      <c r="AB368" s="17">
        <v>4.12</v>
      </c>
      <c r="AC368" s="17">
        <v>4.44</v>
      </c>
      <c r="AD368" s="16">
        <v>19</v>
      </c>
      <c r="AE368" s="17">
        <v>2.06</v>
      </c>
      <c r="AF368" s="16">
        <v>54</v>
      </c>
      <c r="AG368" s="17">
        <v>5.85</v>
      </c>
    </row>
    <row r="369" ht="20.35" customHeight="1">
      <c r="A369" t="s" s="14">
        <v>455</v>
      </c>
      <c r="B369" t="s" s="15">
        <v>114</v>
      </c>
      <c r="C369" s="16"/>
      <c r="D369" s="16"/>
      <c r="E369" s="16">
        <v>10</v>
      </c>
      <c r="F369" s="16">
        <v>15</v>
      </c>
      <c r="G369" s="17">
        <v>44.25</v>
      </c>
      <c r="H369" s="17">
        <f>G369/E369</f>
        <v>4.425</v>
      </c>
      <c r="I369" s="16">
        <v>1</v>
      </c>
      <c r="J369" s="17">
        <v>1.36</v>
      </c>
      <c r="K369" s="16">
        <v>0</v>
      </c>
      <c r="L369" s="17">
        <v>0.35</v>
      </c>
      <c r="M369" s="17">
        <v>0.47</v>
      </c>
      <c r="N369" s="18">
        <v>2</v>
      </c>
      <c r="O369" s="18">
        <v>5</v>
      </c>
      <c r="P369" s="17">
        <v>6.89</v>
      </c>
      <c r="Q369" s="17">
        <v>25</v>
      </c>
      <c r="R369" s="18">
        <v>0</v>
      </c>
      <c r="S369" s="18">
        <v>0</v>
      </c>
      <c r="T369" s="16">
        <f>R369+S369</f>
        <v>0</v>
      </c>
      <c r="U369" s="17">
        <v>0</v>
      </c>
      <c r="V369" s="18">
        <v>0</v>
      </c>
      <c r="W369" s="18">
        <v>0</v>
      </c>
      <c r="X369" s="17">
        <v>0</v>
      </c>
      <c r="Y369" s="17">
        <v>0</v>
      </c>
      <c r="Z369" s="18">
        <v>9</v>
      </c>
      <c r="AA369" s="18">
        <v>7</v>
      </c>
      <c r="AB369" s="17">
        <v>12.2</v>
      </c>
      <c r="AC369" s="17">
        <v>9.49</v>
      </c>
      <c r="AD369" s="16">
        <v>0</v>
      </c>
      <c r="AE369" s="17">
        <v>0</v>
      </c>
      <c r="AF369" s="16">
        <v>4</v>
      </c>
      <c r="AG369" s="17">
        <v>5.42</v>
      </c>
    </row>
    <row r="370" ht="20.35" customHeight="1">
      <c r="A370" t="s" s="14">
        <v>456</v>
      </c>
      <c r="B370" t="s" s="15">
        <v>42</v>
      </c>
      <c r="C370" s="16"/>
      <c r="D370" s="16"/>
      <c r="E370" s="16">
        <v>68</v>
      </c>
      <c r="F370" s="16">
        <v>11</v>
      </c>
      <c r="G370" s="17">
        <v>901.1799999999999</v>
      </c>
      <c r="H370" s="17">
        <f>G370/E370</f>
        <v>13.25264705882353</v>
      </c>
      <c r="I370" s="16">
        <v>9</v>
      </c>
      <c r="J370" s="17">
        <v>0.6</v>
      </c>
      <c r="K370" s="16">
        <v>19</v>
      </c>
      <c r="L370" s="17">
        <v>29.61</v>
      </c>
      <c r="M370" s="17">
        <v>1.97</v>
      </c>
      <c r="N370" s="18">
        <v>2</v>
      </c>
      <c r="O370" s="18">
        <v>11</v>
      </c>
      <c r="P370" s="17">
        <v>0.61</v>
      </c>
      <c r="Q370" s="17">
        <v>6.29</v>
      </c>
      <c r="R370" s="18">
        <v>212</v>
      </c>
      <c r="S370" s="18">
        <v>338</v>
      </c>
      <c r="T370" s="16">
        <f>R370+S370</f>
        <v>550</v>
      </c>
      <c r="U370" s="17">
        <v>38.55</v>
      </c>
      <c r="V370" s="18">
        <v>28</v>
      </c>
      <c r="W370" s="18">
        <v>39</v>
      </c>
      <c r="X370" s="17">
        <v>1.86</v>
      </c>
      <c r="Y370" s="17">
        <v>2.6</v>
      </c>
      <c r="Z370" s="18">
        <v>43</v>
      </c>
      <c r="AA370" s="18">
        <v>57</v>
      </c>
      <c r="AB370" s="17">
        <v>2.86</v>
      </c>
      <c r="AC370" s="17">
        <v>3.8</v>
      </c>
      <c r="AD370" s="16">
        <v>32</v>
      </c>
      <c r="AE370" s="17">
        <v>2.13</v>
      </c>
      <c r="AF370" s="16">
        <v>143</v>
      </c>
      <c r="AG370" s="17">
        <v>9.52</v>
      </c>
    </row>
    <row r="371" ht="20.35" customHeight="1">
      <c r="A371" t="s" s="14">
        <v>457</v>
      </c>
      <c r="B371" t="s" s="15">
        <v>219</v>
      </c>
      <c r="C371" s="16"/>
      <c r="D371" s="16"/>
      <c r="E371" s="16">
        <v>61</v>
      </c>
      <c r="F371" s="16">
        <v>21</v>
      </c>
      <c r="G371" s="17">
        <v>1497.28</v>
      </c>
      <c r="H371" s="17">
        <f>G371/E371</f>
        <v>24.5455737704918</v>
      </c>
      <c r="I371" s="16">
        <v>9</v>
      </c>
      <c r="J371" s="17">
        <v>0.36</v>
      </c>
      <c r="K371" s="16">
        <v>26</v>
      </c>
      <c r="L371" s="17">
        <v>36.44</v>
      </c>
      <c r="M371" s="17">
        <v>1.46</v>
      </c>
      <c r="N371" s="18"/>
      <c r="O371" s="18">
        <v>4</v>
      </c>
      <c r="P371" s="17">
        <v>0.22</v>
      </c>
      <c r="Q371" s="17">
        <v>8.18</v>
      </c>
      <c r="R371" s="18">
        <v>0</v>
      </c>
      <c r="S371" s="18">
        <v>1</v>
      </c>
      <c r="T371" s="16">
        <f>R371+S371</f>
        <v>1</v>
      </c>
      <c r="U371" s="17">
        <v>0</v>
      </c>
      <c r="V371" s="18">
        <v>20</v>
      </c>
      <c r="W371" s="18">
        <v>23</v>
      </c>
      <c r="X371" s="17">
        <v>0.8</v>
      </c>
      <c r="Y371" s="17">
        <v>0.92</v>
      </c>
      <c r="Z371" s="18">
        <v>64</v>
      </c>
      <c r="AA371" s="18">
        <v>60</v>
      </c>
      <c r="AB371" s="17">
        <v>2.56</v>
      </c>
      <c r="AC371" s="17">
        <v>2.4</v>
      </c>
      <c r="AD371" s="16">
        <v>127</v>
      </c>
      <c r="AE371" s="17">
        <v>5.09</v>
      </c>
      <c r="AF371" s="16">
        <v>110</v>
      </c>
      <c r="AG371" s="17">
        <v>4.41</v>
      </c>
    </row>
    <row r="372" ht="20.35" customHeight="1">
      <c r="A372" t="s" s="14">
        <v>458</v>
      </c>
      <c r="B372" t="s" s="15">
        <v>121</v>
      </c>
      <c r="C372" s="16"/>
      <c r="D372" s="16"/>
      <c r="E372" s="16">
        <v>22</v>
      </c>
      <c r="F372" s="16">
        <v>24</v>
      </c>
      <c r="G372" s="17">
        <v>287</v>
      </c>
      <c r="H372" s="17">
        <f>G372/E372</f>
        <v>13.04545454545454</v>
      </c>
      <c r="I372" s="16">
        <v>1</v>
      </c>
      <c r="J372" s="17">
        <v>0.21</v>
      </c>
      <c r="K372" s="16">
        <v>6</v>
      </c>
      <c r="L372" s="17">
        <v>8.75</v>
      </c>
      <c r="M372" s="17">
        <v>1.83</v>
      </c>
      <c r="N372" s="18"/>
      <c r="O372" s="18">
        <v>5</v>
      </c>
      <c r="P372" s="17">
        <v>0.97</v>
      </c>
      <c r="Q372" s="17">
        <v>3.12</v>
      </c>
      <c r="R372" s="18">
        <v>0</v>
      </c>
      <c r="S372" s="18">
        <v>0</v>
      </c>
      <c r="T372" s="16">
        <f>R372+S372</f>
        <v>0</v>
      </c>
      <c r="U372" s="17">
        <v>0</v>
      </c>
      <c r="V372" s="18">
        <v>12</v>
      </c>
      <c r="W372" s="18">
        <v>11</v>
      </c>
      <c r="X372" s="17">
        <v>2.51</v>
      </c>
      <c r="Y372" s="17">
        <v>2.3</v>
      </c>
      <c r="Z372" s="18">
        <v>1</v>
      </c>
      <c r="AA372" s="18">
        <v>10</v>
      </c>
      <c r="AB372" s="17">
        <v>0.21</v>
      </c>
      <c r="AC372" s="17">
        <v>2.09</v>
      </c>
      <c r="AD372" s="16">
        <v>8</v>
      </c>
      <c r="AE372" s="17">
        <v>1.67</v>
      </c>
      <c r="AF372" s="16">
        <v>32</v>
      </c>
      <c r="AG372" s="17">
        <v>6.69</v>
      </c>
    </row>
    <row r="373" ht="20.35" customHeight="1">
      <c r="A373" t="s" s="14">
        <v>459</v>
      </c>
      <c r="B373" t="s" s="15">
        <v>460</v>
      </c>
      <c r="C373" s="16"/>
      <c r="D373" s="16"/>
      <c r="E373" s="16">
        <v>74</v>
      </c>
      <c r="F373" s="16"/>
      <c r="G373" s="17">
        <v>762.2</v>
      </c>
      <c r="H373" s="17">
        <f>G373/E373</f>
        <v>10.3</v>
      </c>
      <c r="I373" s="16">
        <v>3</v>
      </c>
      <c r="J373" s="17">
        <v>0.24</v>
      </c>
      <c r="K373" s="16">
        <v>8</v>
      </c>
      <c r="L373" s="17">
        <v>1.94</v>
      </c>
      <c r="M373" s="17">
        <v>0.15</v>
      </c>
      <c r="N373" s="18">
        <v>1</v>
      </c>
      <c r="O373" s="18">
        <v>17</v>
      </c>
      <c r="P373" s="17">
        <v>1.18</v>
      </c>
      <c r="Q373" s="17">
        <v>3.85</v>
      </c>
      <c r="R373" s="18">
        <v>11</v>
      </c>
      <c r="S373" s="18">
        <v>17</v>
      </c>
      <c r="T373" s="16">
        <f>R373+S373</f>
        <v>28</v>
      </c>
      <c r="U373" s="17">
        <v>39.29</v>
      </c>
      <c r="V373" s="18">
        <v>25</v>
      </c>
      <c r="W373" s="18">
        <v>12</v>
      </c>
      <c r="X373" s="17">
        <v>1.97</v>
      </c>
      <c r="Y373" s="17">
        <v>0.9399999999999999</v>
      </c>
      <c r="Z373" s="18">
        <v>132</v>
      </c>
      <c r="AA373" s="18">
        <v>52</v>
      </c>
      <c r="AB373" s="17">
        <v>10.39</v>
      </c>
      <c r="AC373" s="17">
        <v>4.09</v>
      </c>
      <c r="AD373" s="16">
        <v>17</v>
      </c>
      <c r="AE373" s="17">
        <v>1.34</v>
      </c>
      <c r="AF373" s="16">
        <v>78</v>
      </c>
      <c r="AG373" s="17">
        <v>6.14</v>
      </c>
    </row>
    <row r="374" ht="20.35" customHeight="1">
      <c r="A374" t="s" s="14">
        <v>461</v>
      </c>
      <c r="B374" t="s" s="15">
        <v>46</v>
      </c>
      <c r="C374" s="16"/>
      <c r="D374" s="16"/>
      <c r="E374" s="16">
        <v>69</v>
      </c>
      <c r="F374" s="16">
        <v>13</v>
      </c>
      <c r="G374" s="17">
        <v>1458.13</v>
      </c>
      <c r="H374" s="17">
        <f>G374/E374</f>
        <v>21.13231884057971</v>
      </c>
      <c r="I374" s="16">
        <v>6</v>
      </c>
      <c r="J374" s="17">
        <v>0.25</v>
      </c>
      <c r="K374" s="16">
        <v>14</v>
      </c>
      <c r="L374" s="17">
        <v>24.88</v>
      </c>
      <c r="M374" s="17">
        <v>1.02</v>
      </c>
      <c r="N374" s="18">
        <v>1</v>
      </c>
      <c r="O374" s="18">
        <v>17</v>
      </c>
      <c r="P374" s="17">
        <v>0.46</v>
      </c>
      <c r="Q374" s="17">
        <v>6.32</v>
      </c>
      <c r="R374" s="18">
        <v>0</v>
      </c>
      <c r="S374" s="18">
        <v>0</v>
      </c>
      <c r="T374" s="16">
        <f>R374+S374</f>
        <v>0</v>
      </c>
      <c r="U374" s="17">
        <v>0</v>
      </c>
      <c r="V374" s="18">
        <v>36</v>
      </c>
      <c r="W374" s="18">
        <v>20</v>
      </c>
      <c r="X374" s="17">
        <v>1.48</v>
      </c>
      <c r="Y374" s="17">
        <v>0.82</v>
      </c>
      <c r="Z374" s="18">
        <v>66</v>
      </c>
      <c r="AA374" s="18">
        <v>70</v>
      </c>
      <c r="AB374" s="17">
        <v>2.72</v>
      </c>
      <c r="AC374" s="17">
        <v>2.88</v>
      </c>
      <c r="AD374" s="16">
        <v>79</v>
      </c>
      <c r="AE374" s="17">
        <v>3.25</v>
      </c>
      <c r="AF374" s="16">
        <v>95</v>
      </c>
      <c r="AG374" s="17">
        <v>3.91</v>
      </c>
    </row>
    <row r="375" ht="20.35" customHeight="1">
      <c r="A375" t="s" s="14">
        <v>462</v>
      </c>
      <c r="B375" t="s" s="15">
        <v>93</v>
      </c>
      <c r="C375" s="16"/>
      <c r="D375" s="16"/>
      <c r="E375" s="16">
        <v>27</v>
      </c>
      <c r="F375" s="16"/>
      <c r="G375" s="17">
        <v>230.42</v>
      </c>
      <c r="H375" s="17">
        <f>G375/E375</f>
        <v>8.534074074074073</v>
      </c>
      <c r="I375" s="16">
        <v>0</v>
      </c>
      <c r="J375" s="17">
        <v>0</v>
      </c>
      <c r="K375" s="16">
        <v>2</v>
      </c>
      <c r="L375" s="17">
        <v>2.11</v>
      </c>
      <c r="M375" s="17">
        <v>0.55</v>
      </c>
      <c r="N375" s="18">
        <v>1</v>
      </c>
      <c r="O375" s="18">
        <v>7</v>
      </c>
      <c r="P375" s="17">
        <v>1.84</v>
      </c>
      <c r="Q375" s="17">
        <v>0</v>
      </c>
      <c r="R375" s="18">
        <v>69</v>
      </c>
      <c r="S375" s="18">
        <v>73</v>
      </c>
      <c r="T375" s="16">
        <f>R375+S375</f>
        <v>142</v>
      </c>
      <c r="U375" s="17">
        <v>48.59</v>
      </c>
      <c r="V375" s="18">
        <v>5</v>
      </c>
      <c r="W375" s="18">
        <v>5</v>
      </c>
      <c r="X375" s="17">
        <v>1.3</v>
      </c>
      <c r="Y375" s="17">
        <v>1.3</v>
      </c>
      <c r="Z375" s="18">
        <v>45</v>
      </c>
      <c r="AA375" s="18">
        <v>30</v>
      </c>
      <c r="AB375" s="17">
        <v>11.72</v>
      </c>
      <c r="AC375" s="17">
        <v>7.81</v>
      </c>
      <c r="AD375" s="16">
        <v>5</v>
      </c>
      <c r="AE375" s="17">
        <v>1.3</v>
      </c>
      <c r="AF375" s="16">
        <v>16</v>
      </c>
      <c r="AG375" s="17">
        <v>4.17</v>
      </c>
    </row>
    <row r="376" ht="20.35" customHeight="1">
      <c r="A376" t="s" s="14">
        <v>463</v>
      </c>
      <c r="B376" t="s" s="15">
        <v>96</v>
      </c>
      <c r="C376" s="16"/>
      <c r="D376" s="16"/>
      <c r="E376" s="16">
        <v>8</v>
      </c>
      <c r="F376" s="16"/>
      <c r="G376" s="17">
        <v>152.53</v>
      </c>
      <c r="H376" s="17">
        <f>G376/E376</f>
        <v>19.06625</v>
      </c>
      <c r="I376" s="16">
        <v>0</v>
      </c>
      <c r="J376" s="17">
        <v>0</v>
      </c>
      <c r="K376" s="16">
        <v>1</v>
      </c>
      <c r="L376" s="17">
        <v>0.98</v>
      </c>
      <c r="M376" s="17">
        <v>0.39</v>
      </c>
      <c r="N376" s="18"/>
      <c r="O376" s="18">
        <v>2</v>
      </c>
      <c r="P376" s="17">
        <v>0.95</v>
      </c>
      <c r="Q376" s="17">
        <v>0</v>
      </c>
      <c r="R376" s="18">
        <v>0</v>
      </c>
      <c r="S376" s="18">
        <v>0</v>
      </c>
      <c r="T376" s="16">
        <f>R376+S376</f>
        <v>0</v>
      </c>
      <c r="U376" s="17">
        <v>0</v>
      </c>
      <c r="V376" s="18">
        <v>7</v>
      </c>
      <c r="W376" s="18">
        <v>3</v>
      </c>
      <c r="X376" s="17">
        <v>2.75</v>
      </c>
      <c r="Y376" s="17">
        <v>1.18</v>
      </c>
      <c r="Z376" s="18">
        <v>7</v>
      </c>
      <c r="AA376" s="18">
        <v>13</v>
      </c>
      <c r="AB376" s="17">
        <v>2.75</v>
      </c>
      <c r="AC376" s="17">
        <v>5.11</v>
      </c>
      <c r="AD376" s="16">
        <v>23</v>
      </c>
      <c r="AE376" s="17">
        <v>9.050000000000001</v>
      </c>
      <c r="AF376" s="16">
        <v>7</v>
      </c>
      <c r="AG376" s="17">
        <v>2.75</v>
      </c>
    </row>
    <row r="377" ht="20.35" customHeight="1">
      <c r="A377" t="s" s="14">
        <v>464</v>
      </c>
      <c r="B377" t="s" s="15">
        <v>87</v>
      </c>
      <c r="C377" s="16"/>
      <c r="D377" s="16"/>
      <c r="E377" s="16">
        <v>82</v>
      </c>
      <c r="F377" s="16"/>
      <c r="G377" s="17">
        <v>1222.05</v>
      </c>
      <c r="H377" s="17">
        <f>G377/E377</f>
        <v>14.9030487804878</v>
      </c>
      <c r="I377" s="16">
        <v>16</v>
      </c>
      <c r="J377" s="17">
        <v>0.79</v>
      </c>
      <c r="K377" s="16">
        <v>17</v>
      </c>
      <c r="L377" s="17">
        <v>38.44</v>
      </c>
      <c r="M377" s="17">
        <v>1.89</v>
      </c>
      <c r="N377" s="18"/>
      <c r="O377" s="18">
        <v>5</v>
      </c>
      <c r="P377" s="17">
        <v>0.29</v>
      </c>
      <c r="Q377" s="17">
        <v>9.52</v>
      </c>
      <c r="R377" s="18">
        <v>33</v>
      </c>
      <c r="S377" s="18">
        <v>24</v>
      </c>
      <c r="T377" s="16">
        <f>R377+S377</f>
        <v>57</v>
      </c>
      <c r="U377" s="17">
        <v>57.89</v>
      </c>
      <c r="V377" s="18">
        <v>20</v>
      </c>
      <c r="W377" s="18">
        <v>22</v>
      </c>
      <c r="X377" s="17">
        <v>0.98</v>
      </c>
      <c r="Y377" s="17">
        <v>1.08</v>
      </c>
      <c r="Z377" s="18">
        <v>39</v>
      </c>
      <c r="AA377" s="18">
        <v>53</v>
      </c>
      <c r="AB377" s="17">
        <v>1.91</v>
      </c>
      <c r="AC377" s="17">
        <v>2.6</v>
      </c>
      <c r="AD377" s="16">
        <v>35</v>
      </c>
      <c r="AE377" s="17">
        <v>1.72</v>
      </c>
      <c r="AF377" s="16">
        <v>168</v>
      </c>
      <c r="AG377" s="17">
        <v>8.25</v>
      </c>
    </row>
    <row r="378" ht="20.35" customHeight="1">
      <c r="A378" t="s" s="14">
        <v>465</v>
      </c>
      <c r="B378" t="s" s="15">
        <v>93</v>
      </c>
      <c r="C378" s="16"/>
      <c r="D378" s="16"/>
      <c r="E378" s="16">
        <v>78</v>
      </c>
      <c r="F378" s="16">
        <v>3</v>
      </c>
      <c r="G378" s="17">
        <v>1014.47</v>
      </c>
      <c r="H378" s="17">
        <f>G378/E378</f>
        <v>13.00602564102564</v>
      </c>
      <c r="I378" s="16">
        <v>8</v>
      </c>
      <c r="J378" s="17">
        <v>0.47</v>
      </c>
      <c r="K378" s="16">
        <v>18</v>
      </c>
      <c r="L378" s="17">
        <v>33.52</v>
      </c>
      <c r="M378" s="17">
        <v>1.98</v>
      </c>
      <c r="N378" s="18"/>
      <c r="O378" s="18">
        <v>5</v>
      </c>
      <c r="P378" s="17">
        <v>0.36</v>
      </c>
      <c r="Q378" s="17">
        <v>5.8</v>
      </c>
      <c r="R378" s="18">
        <v>417</v>
      </c>
      <c r="S378" s="18">
        <v>330</v>
      </c>
      <c r="T378" s="16">
        <f>R378+S378</f>
        <v>747</v>
      </c>
      <c r="U378" s="17">
        <v>55.82</v>
      </c>
      <c r="V378" s="18">
        <v>36</v>
      </c>
      <c r="W378" s="18">
        <v>12</v>
      </c>
      <c r="X378" s="17">
        <v>2.13</v>
      </c>
      <c r="Y378" s="17">
        <v>0.71</v>
      </c>
      <c r="Z378" s="18">
        <v>16</v>
      </c>
      <c r="AA378" s="18">
        <v>39</v>
      </c>
      <c r="AB378" s="17">
        <v>0.95</v>
      </c>
      <c r="AC378" s="17">
        <v>2.31</v>
      </c>
      <c r="AD378" s="16">
        <v>26</v>
      </c>
      <c r="AE378" s="17">
        <v>1.54</v>
      </c>
      <c r="AF378" s="16">
        <v>138</v>
      </c>
      <c r="AG378" s="17">
        <v>8.16</v>
      </c>
    </row>
    <row r="379" ht="20.35" customHeight="1">
      <c r="A379" t="s" s="14">
        <v>466</v>
      </c>
      <c r="B379" t="s" s="15">
        <v>219</v>
      </c>
      <c r="C379" s="16"/>
      <c r="D379" s="16"/>
      <c r="E379" s="16">
        <v>82</v>
      </c>
      <c r="F379" s="16"/>
      <c r="G379" s="17">
        <v>1390.8</v>
      </c>
      <c r="H379" s="17">
        <f>G379/E379</f>
        <v>16.9609756097561</v>
      </c>
      <c r="I379" s="16">
        <v>33</v>
      </c>
      <c r="J379" s="17">
        <v>1.42</v>
      </c>
      <c r="K379" s="16">
        <v>31</v>
      </c>
      <c r="L379" s="17">
        <v>64.8</v>
      </c>
      <c r="M379" s="17">
        <v>2.8</v>
      </c>
      <c r="N379" s="18"/>
      <c r="O379" s="18">
        <v>21</v>
      </c>
      <c r="P379" s="17">
        <v>0.86</v>
      </c>
      <c r="Q379" s="17">
        <v>14.86</v>
      </c>
      <c r="R379" s="18">
        <v>4</v>
      </c>
      <c r="S379" s="18">
        <v>14</v>
      </c>
      <c r="T379" s="16">
        <f>R379+S379</f>
        <v>18</v>
      </c>
      <c r="U379" s="17">
        <v>22.22</v>
      </c>
      <c r="V379" s="18">
        <v>37</v>
      </c>
      <c r="W379" s="18">
        <v>54</v>
      </c>
      <c r="X379" s="17">
        <v>1.6</v>
      </c>
      <c r="Y379" s="17">
        <v>2.33</v>
      </c>
      <c r="Z379" s="18">
        <v>80</v>
      </c>
      <c r="AA379" s="18">
        <v>86</v>
      </c>
      <c r="AB379" s="17">
        <v>3.45</v>
      </c>
      <c r="AC379" s="17">
        <v>3.71</v>
      </c>
      <c r="AD379" s="16">
        <v>47</v>
      </c>
      <c r="AE379" s="17">
        <v>2.03</v>
      </c>
      <c r="AF379" s="16">
        <v>222</v>
      </c>
      <c r="AG379" s="17">
        <v>9.58</v>
      </c>
    </row>
    <row r="380" ht="20.35" customHeight="1">
      <c r="A380" t="s" s="14">
        <v>467</v>
      </c>
      <c r="B380" t="s" s="15">
        <v>44</v>
      </c>
      <c r="C380" s="16"/>
      <c r="D380" s="16"/>
      <c r="E380" s="16">
        <v>79</v>
      </c>
      <c r="F380" s="16">
        <v>3</v>
      </c>
      <c r="G380" s="17">
        <v>983.25</v>
      </c>
      <c r="H380" s="17">
        <f>G380/E380</f>
        <v>12.44620253164557</v>
      </c>
      <c r="I380" s="16">
        <v>7</v>
      </c>
      <c r="J380" s="17">
        <v>0.43</v>
      </c>
      <c r="K380" s="16">
        <v>15</v>
      </c>
      <c r="L380" s="17">
        <v>8.32</v>
      </c>
      <c r="M380" s="17">
        <v>0.51</v>
      </c>
      <c r="N380" s="18"/>
      <c r="O380" s="18">
        <v>7</v>
      </c>
      <c r="P380" s="17">
        <v>0.4</v>
      </c>
      <c r="Q380" s="17">
        <v>10.77</v>
      </c>
      <c r="R380" s="18">
        <v>584</v>
      </c>
      <c r="S380" s="18">
        <v>414</v>
      </c>
      <c r="T380" s="16">
        <f>R380+S380</f>
        <v>998</v>
      </c>
      <c r="U380" s="17">
        <v>58.52</v>
      </c>
      <c r="V380" s="18">
        <v>10</v>
      </c>
      <c r="W380" s="18">
        <v>25</v>
      </c>
      <c r="X380" s="17">
        <v>0.61</v>
      </c>
      <c r="Y380" s="17">
        <v>1.53</v>
      </c>
      <c r="Z380" s="18">
        <v>69</v>
      </c>
      <c r="AA380" s="18">
        <v>45</v>
      </c>
      <c r="AB380" s="17">
        <v>4.21</v>
      </c>
      <c r="AC380" s="17">
        <v>2.75</v>
      </c>
      <c r="AD380" s="16">
        <v>44</v>
      </c>
      <c r="AE380" s="17">
        <v>2.68</v>
      </c>
      <c r="AF380" s="16">
        <v>65</v>
      </c>
      <c r="AG380" s="17">
        <v>3.97</v>
      </c>
    </row>
    <row r="381" ht="20.35" customHeight="1">
      <c r="A381" t="s" s="14">
        <v>468</v>
      </c>
      <c r="B381" t="s" s="15">
        <v>91</v>
      </c>
      <c r="C381" s="16"/>
      <c r="D381" s="16"/>
      <c r="E381" s="16">
        <v>35</v>
      </c>
      <c r="F381" s="16">
        <v>46</v>
      </c>
      <c r="G381" s="17">
        <v>704.78</v>
      </c>
      <c r="H381" s="17">
        <f>G381/E381</f>
        <v>20.13657142857143</v>
      </c>
      <c r="I381" s="16">
        <v>2</v>
      </c>
      <c r="J381" s="17">
        <v>0.17</v>
      </c>
      <c r="K381" s="16">
        <v>5</v>
      </c>
      <c r="L381" s="17">
        <v>9.82</v>
      </c>
      <c r="M381" s="17">
        <v>0.84</v>
      </c>
      <c r="N381" s="18"/>
      <c r="O381" s="18">
        <v>8</v>
      </c>
      <c r="P381" s="17">
        <v>0.3</v>
      </c>
      <c r="Q381" s="17">
        <v>4.44</v>
      </c>
      <c r="R381" s="18">
        <v>0</v>
      </c>
      <c r="S381" s="18">
        <v>0</v>
      </c>
      <c r="T381" s="16">
        <f>R381+S381</f>
        <v>0</v>
      </c>
      <c r="U381" s="17">
        <v>0</v>
      </c>
      <c r="V381" s="18">
        <v>14</v>
      </c>
      <c r="W381" s="18">
        <v>5</v>
      </c>
      <c r="X381" s="17">
        <v>1.19</v>
      </c>
      <c r="Y381" s="17">
        <v>0.43</v>
      </c>
      <c r="Z381" s="18">
        <v>29</v>
      </c>
      <c r="AA381" s="18">
        <v>54</v>
      </c>
      <c r="AB381" s="17">
        <v>2.47</v>
      </c>
      <c r="AC381" s="17">
        <v>4.6</v>
      </c>
      <c r="AD381" s="16">
        <v>58</v>
      </c>
      <c r="AE381" s="17">
        <v>4.94</v>
      </c>
      <c r="AF381" s="16">
        <v>45</v>
      </c>
      <c r="AG381" s="17">
        <v>3.83</v>
      </c>
    </row>
    <row r="382" ht="20.35" customHeight="1">
      <c r="A382" t="s" s="14">
        <v>469</v>
      </c>
      <c r="B382" t="s" s="15">
        <v>114</v>
      </c>
      <c r="C382" s="16"/>
      <c r="D382" s="16"/>
      <c r="E382" s="16">
        <v>14</v>
      </c>
      <c r="F382" s="16"/>
      <c r="G382" s="17">
        <v>219.88</v>
      </c>
      <c r="H382" s="17">
        <f>G382/E382</f>
        <v>15.70571428571428</v>
      </c>
      <c r="I382" s="16">
        <v>0</v>
      </c>
      <c r="J382" s="17">
        <v>0</v>
      </c>
      <c r="K382" s="16">
        <v>1</v>
      </c>
      <c r="L382" s="17">
        <v>0.12</v>
      </c>
      <c r="M382" s="17">
        <v>0.03</v>
      </c>
      <c r="N382" s="18"/>
      <c r="O382" s="18">
        <v>1</v>
      </c>
      <c r="P382" s="17">
        <v>0</v>
      </c>
      <c r="Q382" s="17">
        <v>0</v>
      </c>
      <c r="R382" s="18">
        <v>0</v>
      </c>
      <c r="S382" s="18">
        <v>0</v>
      </c>
      <c r="T382" s="16">
        <f>R382+S382</f>
        <v>0</v>
      </c>
      <c r="U382" s="17">
        <v>0</v>
      </c>
      <c r="V382" s="18">
        <v>5</v>
      </c>
      <c r="W382" s="18">
        <v>4</v>
      </c>
      <c r="X382" s="17">
        <v>1.36</v>
      </c>
      <c r="Y382" s="17">
        <v>1.09</v>
      </c>
      <c r="Z382" s="18">
        <v>6</v>
      </c>
      <c r="AA382" s="18">
        <v>18</v>
      </c>
      <c r="AB382" s="17">
        <v>1.64</v>
      </c>
      <c r="AC382" s="17">
        <v>4.91</v>
      </c>
      <c r="AD382" s="16">
        <v>30</v>
      </c>
      <c r="AE382" s="17">
        <v>8.19</v>
      </c>
      <c r="AF382" s="16">
        <v>7</v>
      </c>
      <c r="AG382" s="17">
        <v>1.91</v>
      </c>
    </row>
    <row r="383" ht="20.35" customHeight="1">
      <c r="A383" t="s" s="14">
        <v>470</v>
      </c>
      <c r="B383" t="s" s="15">
        <v>52</v>
      </c>
      <c r="C383" s="16"/>
      <c r="D383" s="16"/>
      <c r="E383" s="16">
        <v>1</v>
      </c>
      <c r="F383" s="16"/>
      <c r="G383" s="17">
        <v>4.3</v>
      </c>
      <c r="H383" s="17">
        <f>G383/E383</f>
        <v>4.3</v>
      </c>
      <c r="I383" s="16">
        <v>0</v>
      </c>
      <c r="J383" s="17">
        <v>0</v>
      </c>
      <c r="K383" s="16">
        <v>0</v>
      </c>
      <c r="L383" s="17">
        <v>-0.02</v>
      </c>
      <c r="M383" s="17">
        <v>-0.28</v>
      </c>
      <c r="N383" s="18"/>
      <c r="O383" s="18">
        <v>0</v>
      </c>
      <c r="P383" s="17">
        <v>0</v>
      </c>
      <c r="Q383" t="s" s="19">
        <v>80</v>
      </c>
      <c r="R383" s="18">
        <v>0</v>
      </c>
      <c r="S383" s="18">
        <v>2</v>
      </c>
      <c r="T383" s="16">
        <f>R383+S383</f>
        <v>2</v>
      </c>
      <c r="U383" s="17">
        <v>0</v>
      </c>
      <c r="V383" s="18">
        <v>0</v>
      </c>
      <c r="W383" s="18">
        <v>0</v>
      </c>
      <c r="X383" s="17">
        <v>0</v>
      </c>
      <c r="Y383" s="17">
        <v>0</v>
      </c>
      <c r="Z383" s="18">
        <v>0</v>
      </c>
      <c r="AA383" s="18">
        <v>0</v>
      </c>
      <c r="AB383" s="17">
        <v>0</v>
      </c>
      <c r="AC383" s="17">
        <v>0</v>
      </c>
      <c r="AD383" s="16">
        <v>0</v>
      </c>
      <c r="AE383" s="17">
        <v>0</v>
      </c>
      <c r="AF383" s="16">
        <v>0</v>
      </c>
      <c r="AG383" s="17">
        <v>0</v>
      </c>
    </row>
    <row r="384" ht="20.35" customHeight="1">
      <c r="A384" t="s" s="14">
        <v>471</v>
      </c>
      <c r="B384" t="s" s="15">
        <v>74</v>
      </c>
      <c r="C384" s="16"/>
      <c r="D384" s="16"/>
      <c r="E384" s="16">
        <v>78</v>
      </c>
      <c r="F384" s="16">
        <v>4</v>
      </c>
      <c r="G384" s="17">
        <v>1305.63</v>
      </c>
      <c r="H384" s="17">
        <f>G384/E384</f>
        <v>16.73884615384615</v>
      </c>
      <c r="I384" s="16">
        <v>14</v>
      </c>
      <c r="J384" s="17">
        <v>0.64</v>
      </c>
      <c r="K384" s="16">
        <v>13</v>
      </c>
      <c r="L384" s="17">
        <v>24.3</v>
      </c>
      <c r="M384" s="17">
        <v>1.12</v>
      </c>
      <c r="N384" s="18"/>
      <c r="O384" s="18">
        <v>18</v>
      </c>
      <c r="P384" s="17">
        <v>0.83</v>
      </c>
      <c r="Q384" s="17">
        <v>9.52</v>
      </c>
      <c r="R384" s="18">
        <v>580</v>
      </c>
      <c r="S384" s="18">
        <v>553</v>
      </c>
      <c r="T384" s="16">
        <f>R384+S384</f>
        <v>1133</v>
      </c>
      <c r="U384" s="17">
        <v>51.19</v>
      </c>
      <c r="V384" s="18">
        <v>41</v>
      </c>
      <c r="W384" s="18">
        <v>30</v>
      </c>
      <c r="X384" s="17">
        <v>1.88</v>
      </c>
      <c r="Y384" s="17">
        <v>1.38</v>
      </c>
      <c r="Z384" s="18">
        <v>131</v>
      </c>
      <c r="AA384" s="18">
        <v>99</v>
      </c>
      <c r="AB384" s="17">
        <v>6.02</v>
      </c>
      <c r="AC384" s="17">
        <v>4.55</v>
      </c>
      <c r="AD384" s="16">
        <v>69</v>
      </c>
      <c r="AE384" s="17">
        <v>3.17</v>
      </c>
      <c r="AF384" s="16">
        <v>147</v>
      </c>
      <c r="AG384" s="17">
        <v>6.76</v>
      </c>
    </row>
    <row r="385" ht="20.35" customHeight="1">
      <c r="A385" t="s" s="14">
        <v>472</v>
      </c>
      <c r="B385" t="s" s="15">
        <v>205</v>
      </c>
      <c r="C385" s="16"/>
      <c r="D385" s="16"/>
      <c r="E385" s="16">
        <v>5</v>
      </c>
      <c r="F385" s="16"/>
      <c r="G385" s="17">
        <v>27.45</v>
      </c>
      <c r="H385" s="17">
        <f>G385/E385</f>
        <v>5.49</v>
      </c>
      <c r="I385" s="16">
        <v>1</v>
      </c>
      <c r="J385" s="17">
        <v>2.19</v>
      </c>
      <c r="K385" s="16">
        <v>0</v>
      </c>
      <c r="L385" s="17">
        <v>0.22</v>
      </c>
      <c r="M385" s="17">
        <v>0.48</v>
      </c>
      <c r="N385" s="18"/>
      <c r="O385" s="18">
        <v>1</v>
      </c>
      <c r="P385" s="17">
        <v>2.19</v>
      </c>
      <c r="Q385" s="17">
        <v>100</v>
      </c>
      <c r="R385" s="18">
        <v>10</v>
      </c>
      <c r="S385" s="18">
        <v>11</v>
      </c>
      <c r="T385" s="16">
        <f>R385+S385</f>
        <v>21</v>
      </c>
      <c r="U385" s="17">
        <v>47.62</v>
      </c>
      <c r="V385" s="18">
        <v>1</v>
      </c>
      <c r="W385" s="18">
        <v>0</v>
      </c>
      <c r="X385" s="17">
        <v>2.19</v>
      </c>
      <c r="Y385" s="17">
        <v>0</v>
      </c>
      <c r="Z385" s="18">
        <v>9</v>
      </c>
      <c r="AA385" s="18">
        <v>0</v>
      </c>
      <c r="AB385" s="17">
        <v>19.67</v>
      </c>
      <c r="AC385" s="17">
        <v>0</v>
      </c>
      <c r="AD385" s="16">
        <v>1</v>
      </c>
      <c r="AE385" s="17">
        <v>2.19</v>
      </c>
      <c r="AF385" s="16">
        <v>1</v>
      </c>
      <c r="AG385" s="17">
        <v>2.19</v>
      </c>
    </row>
    <row r="386" ht="20.35" customHeight="1">
      <c r="A386" t="s" s="14">
        <v>473</v>
      </c>
      <c r="B386" t="s" s="15">
        <v>63</v>
      </c>
      <c r="C386" s="16"/>
      <c r="D386" s="16"/>
      <c r="E386" s="16">
        <v>27</v>
      </c>
      <c r="F386" s="16">
        <v>55</v>
      </c>
      <c r="G386" s="17">
        <v>481.25</v>
      </c>
      <c r="H386" s="17">
        <f>G386/E386</f>
        <v>17.82407407407407</v>
      </c>
      <c r="I386" s="16">
        <v>13</v>
      </c>
      <c r="J386" s="17">
        <v>1.62</v>
      </c>
      <c r="K386" s="16">
        <v>9</v>
      </c>
      <c r="L386" s="17">
        <v>22.77</v>
      </c>
      <c r="M386" s="17">
        <v>2.84</v>
      </c>
      <c r="N386" s="18"/>
      <c r="O386" s="18">
        <v>1</v>
      </c>
      <c r="P386" s="17">
        <v>0</v>
      </c>
      <c r="Q386" s="17">
        <v>15.29</v>
      </c>
      <c r="R386" s="18">
        <v>221</v>
      </c>
      <c r="S386" s="18">
        <v>176</v>
      </c>
      <c r="T386" s="16">
        <f>R386+S386</f>
        <v>397</v>
      </c>
      <c r="U386" s="17">
        <v>55.67</v>
      </c>
      <c r="V386" s="18">
        <v>9</v>
      </c>
      <c r="W386" s="18">
        <v>7</v>
      </c>
      <c r="X386" s="17">
        <v>1.12</v>
      </c>
      <c r="Y386" s="17">
        <v>0.87</v>
      </c>
      <c r="Z386" s="18">
        <v>27</v>
      </c>
      <c r="AA386" s="18">
        <v>13</v>
      </c>
      <c r="AB386" s="17">
        <v>3.37</v>
      </c>
      <c r="AC386" s="17">
        <v>1.62</v>
      </c>
      <c r="AD386" s="16">
        <v>11</v>
      </c>
      <c r="AE386" s="17">
        <v>1.37</v>
      </c>
      <c r="AF386" s="16">
        <v>85</v>
      </c>
      <c r="AG386" s="17">
        <v>10.6</v>
      </c>
    </row>
    <row r="387" ht="20.35" customHeight="1">
      <c r="A387" t="s" s="14">
        <v>474</v>
      </c>
      <c r="B387" t="s" s="15">
        <v>68</v>
      </c>
      <c r="C387" s="16"/>
      <c r="D387" s="16"/>
      <c r="E387" s="16">
        <v>82</v>
      </c>
      <c r="F387" s="16"/>
      <c r="G387" s="17">
        <v>1926.67</v>
      </c>
      <c r="H387" s="17">
        <f>G387/E387</f>
        <v>23.4959756097561</v>
      </c>
      <c r="I387" s="16">
        <v>12</v>
      </c>
      <c r="J387" s="17">
        <v>0.37</v>
      </c>
      <c r="K387" s="16">
        <v>29</v>
      </c>
      <c r="L387" s="17">
        <v>52.04</v>
      </c>
      <c r="M387" s="17">
        <v>1.62</v>
      </c>
      <c r="N387" s="18"/>
      <c r="O387" s="18">
        <v>14</v>
      </c>
      <c r="P387" s="17">
        <v>0.42</v>
      </c>
      <c r="Q387" s="17">
        <v>6.74</v>
      </c>
      <c r="R387" s="18">
        <v>0</v>
      </c>
      <c r="S387" s="18">
        <v>1</v>
      </c>
      <c r="T387" s="16">
        <f>R387+S387</f>
        <v>1</v>
      </c>
      <c r="U387" s="17">
        <v>0</v>
      </c>
      <c r="V387" s="18">
        <v>102</v>
      </c>
      <c r="W387" s="18">
        <v>41</v>
      </c>
      <c r="X387" s="17">
        <v>3.18</v>
      </c>
      <c r="Y387" s="17">
        <v>1.28</v>
      </c>
      <c r="Z387" s="18">
        <v>167</v>
      </c>
      <c r="AA387" s="18">
        <v>133</v>
      </c>
      <c r="AB387" s="17">
        <v>5.2</v>
      </c>
      <c r="AC387" s="17">
        <v>4.14</v>
      </c>
      <c r="AD387" s="16">
        <v>138</v>
      </c>
      <c r="AE387" s="17">
        <v>4.3</v>
      </c>
      <c r="AF387" s="16">
        <v>178</v>
      </c>
      <c r="AG387" s="17">
        <v>5.54</v>
      </c>
    </row>
    <row r="388" ht="20.35" customHeight="1">
      <c r="A388" t="s" s="14">
        <v>475</v>
      </c>
      <c r="B388" t="s" s="15">
        <v>201</v>
      </c>
      <c r="C388" s="16"/>
      <c r="D388" s="16"/>
      <c r="E388" s="16">
        <v>82</v>
      </c>
      <c r="F388" s="16"/>
      <c r="G388" s="17">
        <v>1370.03</v>
      </c>
      <c r="H388" s="17">
        <f>G388/E388</f>
        <v>16.70768292682927</v>
      </c>
      <c r="I388" s="16">
        <v>24</v>
      </c>
      <c r="J388" s="17">
        <v>1.05</v>
      </c>
      <c r="K388" s="16">
        <v>23</v>
      </c>
      <c r="L388" s="17">
        <v>65.14</v>
      </c>
      <c r="M388" s="17">
        <v>2.85</v>
      </c>
      <c r="N388" s="18"/>
      <c r="O388" s="18">
        <v>17</v>
      </c>
      <c r="P388" s="17">
        <v>0.79</v>
      </c>
      <c r="Q388" s="17">
        <v>8.66</v>
      </c>
      <c r="R388" s="18">
        <v>26</v>
      </c>
      <c r="S388" s="18">
        <v>34</v>
      </c>
      <c r="T388" s="16">
        <f>R388+S388</f>
        <v>60</v>
      </c>
      <c r="U388" s="17">
        <v>43.33</v>
      </c>
      <c r="V388" s="18">
        <v>62</v>
      </c>
      <c r="W388" s="18">
        <v>93</v>
      </c>
      <c r="X388" s="17">
        <v>2.72</v>
      </c>
      <c r="Y388" s="17">
        <v>4.07</v>
      </c>
      <c r="Z388" s="18">
        <v>35</v>
      </c>
      <c r="AA388" s="18">
        <v>90</v>
      </c>
      <c r="AB388" s="17">
        <v>1.53</v>
      </c>
      <c r="AC388" s="17">
        <v>3.94</v>
      </c>
      <c r="AD388" s="16">
        <v>24</v>
      </c>
      <c r="AE388" s="17">
        <v>1.05</v>
      </c>
      <c r="AF388" s="16">
        <v>277</v>
      </c>
      <c r="AG388" s="17">
        <v>12.13</v>
      </c>
    </row>
    <row r="389" ht="20.35" customHeight="1">
      <c r="A389" t="s" s="14">
        <v>476</v>
      </c>
      <c r="B389" t="s" s="15">
        <v>125</v>
      </c>
      <c r="C389" s="16"/>
      <c r="D389" s="16"/>
      <c r="E389" s="16">
        <v>74</v>
      </c>
      <c r="F389" s="16">
        <v>1</v>
      </c>
      <c r="G389" s="17">
        <v>1128.3</v>
      </c>
      <c r="H389" s="17">
        <f>G389/E389</f>
        <v>15.2472972972973</v>
      </c>
      <c r="I389" s="16">
        <v>13</v>
      </c>
      <c r="J389" s="17">
        <v>0.6899999999999999</v>
      </c>
      <c r="K389" s="16">
        <v>21</v>
      </c>
      <c r="L389" s="17">
        <v>23.43</v>
      </c>
      <c r="M389" s="17">
        <v>1.25</v>
      </c>
      <c r="N389" s="18"/>
      <c r="O389" s="18">
        <v>9</v>
      </c>
      <c r="P389" s="17">
        <v>0.28</v>
      </c>
      <c r="Q389" s="17">
        <v>13</v>
      </c>
      <c r="R389" s="18">
        <v>7</v>
      </c>
      <c r="S389" s="18">
        <v>4</v>
      </c>
      <c r="T389" s="16">
        <f>R389+S389</f>
        <v>11</v>
      </c>
      <c r="U389" s="17">
        <v>63.64</v>
      </c>
      <c r="V389" s="18">
        <v>30</v>
      </c>
      <c r="W389" s="18">
        <v>25</v>
      </c>
      <c r="X389" s="17">
        <v>1.6</v>
      </c>
      <c r="Y389" s="17">
        <v>1.33</v>
      </c>
      <c r="Z389" s="18">
        <v>44</v>
      </c>
      <c r="AA389" s="18">
        <v>68</v>
      </c>
      <c r="AB389" s="17">
        <v>2.34</v>
      </c>
      <c r="AC389" s="17">
        <v>3.62</v>
      </c>
      <c r="AD389" s="16">
        <v>22</v>
      </c>
      <c r="AE389" s="17">
        <v>1.17</v>
      </c>
      <c r="AF389" s="16">
        <v>100</v>
      </c>
      <c r="AG389" s="17">
        <v>5.32</v>
      </c>
    </row>
    <row r="390" ht="20.35" customHeight="1">
      <c r="A390" t="s" s="14">
        <v>477</v>
      </c>
      <c r="B390" t="s" s="15">
        <v>165</v>
      </c>
      <c r="C390" s="16"/>
      <c r="D390" s="16"/>
      <c r="E390" s="16">
        <v>71</v>
      </c>
      <c r="F390" s="16">
        <v>5</v>
      </c>
      <c r="G390" s="17">
        <v>1056.6</v>
      </c>
      <c r="H390" s="17">
        <f>G390/E390</f>
        <v>14.88169014084507</v>
      </c>
      <c r="I390" s="16">
        <v>13</v>
      </c>
      <c r="J390" s="17">
        <v>0.74</v>
      </c>
      <c r="K390" s="16">
        <v>19</v>
      </c>
      <c r="L390" s="17">
        <v>22.35</v>
      </c>
      <c r="M390" s="17">
        <v>1.27</v>
      </c>
      <c r="N390" s="18"/>
      <c r="O390" s="18">
        <v>13</v>
      </c>
      <c r="P390" s="17">
        <v>0.6</v>
      </c>
      <c r="Q390" s="17">
        <v>16.25</v>
      </c>
      <c r="R390" s="18">
        <v>14</v>
      </c>
      <c r="S390" s="18">
        <v>24</v>
      </c>
      <c r="T390" s="16">
        <f>R390+S390</f>
        <v>38</v>
      </c>
      <c r="U390" s="17">
        <v>36.84</v>
      </c>
      <c r="V390" s="18">
        <v>27</v>
      </c>
      <c r="W390" s="18">
        <v>22</v>
      </c>
      <c r="X390" s="17">
        <v>1.53</v>
      </c>
      <c r="Y390" s="17">
        <v>1.25</v>
      </c>
      <c r="Z390" s="18">
        <v>130</v>
      </c>
      <c r="AA390" s="18">
        <v>104</v>
      </c>
      <c r="AB390" s="17">
        <v>7.38</v>
      </c>
      <c r="AC390" s="17">
        <v>5.91</v>
      </c>
      <c r="AD390" s="16">
        <v>44</v>
      </c>
      <c r="AE390" s="17">
        <v>2.5</v>
      </c>
      <c r="AF390" s="16">
        <v>80</v>
      </c>
      <c r="AG390" s="17">
        <v>4.54</v>
      </c>
    </row>
    <row r="391" ht="20.35" customHeight="1">
      <c r="A391" t="s" s="14">
        <v>478</v>
      </c>
      <c r="B391" t="s" s="15">
        <v>56</v>
      </c>
      <c r="C391" s="16"/>
      <c r="D391" s="16"/>
      <c r="E391" s="16">
        <v>65</v>
      </c>
      <c r="F391" s="16"/>
      <c r="G391" s="17">
        <v>868.9</v>
      </c>
      <c r="H391" s="17">
        <f>G391/E391</f>
        <v>13.36769230769231</v>
      </c>
      <c r="I391" s="16">
        <v>12</v>
      </c>
      <c r="J391" s="17">
        <v>0.83</v>
      </c>
      <c r="K391" s="16">
        <v>8</v>
      </c>
      <c r="L391" s="17">
        <v>27.02</v>
      </c>
      <c r="M391" s="17">
        <v>1.87</v>
      </c>
      <c r="N391" s="18"/>
      <c r="O391" s="18">
        <v>7</v>
      </c>
      <c r="P391" s="17">
        <v>0.52</v>
      </c>
      <c r="Q391" s="17">
        <v>8.82</v>
      </c>
      <c r="R391" s="18">
        <v>0</v>
      </c>
      <c r="S391" s="18">
        <v>3</v>
      </c>
      <c r="T391" s="16">
        <f>R391+S391</f>
        <v>3</v>
      </c>
      <c r="U391" s="17">
        <v>0</v>
      </c>
      <c r="V391" s="18">
        <v>40</v>
      </c>
      <c r="W391" s="18">
        <v>27</v>
      </c>
      <c r="X391" s="17">
        <v>2.76</v>
      </c>
      <c r="Y391" s="17">
        <v>1.86</v>
      </c>
      <c r="Z391" s="18">
        <v>67</v>
      </c>
      <c r="AA391" s="18">
        <v>76</v>
      </c>
      <c r="AB391" s="17">
        <v>4.63</v>
      </c>
      <c r="AC391" s="17">
        <v>5.25</v>
      </c>
      <c r="AD391" s="16">
        <v>23</v>
      </c>
      <c r="AE391" s="17">
        <v>1.59</v>
      </c>
      <c r="AF391" s="16">
        <v>136</v>
      </c>
      <c r="AG391" s="17">
        <v>9.390000000000001</v>
      </c>
    </row>
    <row r="392" ht="20.35" customHeight="1">
      <c r="A392" t="s" s="14">
        <v>479</v>
      </c>
      <c r="B392" t="s" s="15">
        <v>74</v>
      </c>
      <c r="C392" s="16"/>
      <c r="D392" s="16"/>
      <c r="E392" s="16">
        <v>10</v>
      </c>
      <c r="F392" s="16"/>
      <c r="G392" s="17">
        <v>87.55</v>
      </c>
      <c r="H392" s="17">
        <f>G392/E392</f>
        <v>8.754999999999999</v>
      </c>
      <c r="I392" s="16">
        <v>0</v>
      </c>
      <c r="J392" s="17">
        <v>0</v>
      </c>
      <c r="K392" s="16">
        <v>1</v>
      </c>
      <c r="L392" s="17">
        <v>1.27</v>
      </c>
      <c r="M392" s="17">
        <v>0.87</v>
      </c>
      <c r="N392" s="18"/>
      <c r="O392" s="18">
        <v>0</v>
      </c>
      <c r="P392" s="17">
        <v>0</v>
      </c>
      <c r="Q392" s="17">
        <v>0</v>
      </c>
      <c r="R392" s="18">
        <v>27</v>
      </c>
      <c r="S392" s="18">
        <v>37</v>
      </c>
      <c r="T392" s="16">
        <f>R392+S392</f>
        <v>64</v>
      </c>
      <c r="U392" s="17">
        <v>42.19</v>
      </c>
      <c r="V392" s="18">
        <v>2</v>
      </c>
      <c r="W392" s="18">
        <v>2</v>
      </c>
      <c r="X392" s="17">
        <v>1.37</v>
      </c>
      <c r="Y392" s="17">
        <v>1.37</v>
      </c>
      <c r="Z392" s="18">
        <v>10</v>
      </c>
      <c r="AA392" s="18">
        <v>14</v>
      </c>
      <c r="AB392" s="17">
        <v>6.85</v>
      </c>
      <c r="AC392" s="17">
        <v>9.59</v>
      </c>
      <c r="AD392" s="16">
        <v>5</v>
      </c>
      <c r="AE392" s="17">
        <v>3.43</v>
      </c>
      <c r="AF392" s="16">
        <v>11</v>
      </c>
      <c r="AG392" s="17">
        <v>7.54</v>
      </c>
    </row>
    <row r="393" ht="20.35" customHeight="1">
      <c r="A393" t="s" s="14">
        <v>480</v>
      </c>
      <c r="B393" t="s" s="15">
        <v>125</v>
      </c>
      <c r="C393" s="16"/>
      <c r="D393" s="16"/>
      <c r="E393" s="16">
        <v>33</v>
      </c>
      <c r="F393" s="16"/>
      <c r="G393" s="17">
        <v>393.33</v>
      </c>
      <c r="H393" s="17">
        <f>G393/E393</f>
        <v>11.91909090909091</v>
      </c>
      <c r="I393" s="16">
        <v>3</v>
      </c>
      <c r="J393" s="17">
        <v>0.46</v>
      </c>
      <c r="K393" s="16">
        <v>6</v>
      </c>
      <c r="L393" s="17">
        <v>4.95</v>
      </c>
      <c r="M393" s="17">
        <v>0.76</v>
      </c>
      <c r="N393" s="18"/>
      <c r="O393" s="18">
        <v>4</v>
      </c>
      <c r="P393" s="17">
        <v>0.7</v>
      </c>
      <c r="Q393" s="17">
        <v>8.109999999999999</v>
      </c>
      <c r="R393" s="18">
        <v>6</v>
      </c>
      <c r="S393" s="18">
        <v>9</v>
      </c>
      <c r="T393" s="16">
        <f>R393+S393</f>
        <v>15</v>
      </c>
      <c r="U393" s="17">
        <v>40</v>
      </c>
      <c r="V393" s="18">
        <v>8</v>
      </c>
      <c r="W393" s="18">
        <v>15</v>
      </c>
      <c r="X393" s="17">
        <v>1.22</v>
      </c>
      <c r="Y393" s="17">
        <v>2.29</v>
      </c>
      <c r="Z393" s="18">
        <v>50</v>
      </c>
      <c r="AA393" s="18">
        <v>39</v>
      </c>
      <c r="AB393" s="17">
        <v>7.63</v>
      </c>
      <c r="AC393" s="17">
        <v>5.95</v>
      </c>
      <c r="AD393" s="16">
        <v>6</v>
      </c>
      <c r="AE393" s="17">
        <v>0.92</v>
      </c>
      <c r="AF393" s="16">
        <v>37</v>
      </c>
      <c r="AG393" s="17">
        <v>5.64</v>
      </c>
    </row>
    <row r="394" ht="20.35" customHeight="1">
      <c r="A394" t="s" s="14">
        <v>481</v>
      </c>
      <c r="B394" t="s" s="15">
        <v>165</v>
      </c>
      <c r="C394" s="16"/>
      <c r="D394" s="16"/>
      <c r="E394" s="16">
        <v>79</v>
      </c>
      <c r="F394" s="16">
        <v>3</v>
      </c>
      <c r="G394" s="17">
        <v>1132.17</v>
      </c>
      <c r="H394" s="17">
        <f>G394/E394</f>
        <v>14.33126582278481</v>
      </c>
      <c r="I394" s="16">
        <v>17</v>
      </c>
      <c r="J394" s="17">
        <v>0.9</v>
      </c>
      <c r="K394" s="16">
        <v>11</v>
      </c>
      <c r="L394" s="17">
        <v>22.28</v>
      </c>
      <c r="M394" s="17">
        <v>1.18</v>
      </c>
      <c r="N394" s="18"/>
      <c r="O394" s="18">
        <v>7</v>
      </c>
      <c r="P394" s="17">
        <v>0.25</v>
      </c>
      <c r="Q394" s="17">
        <v>12.5</v>
      </c>
      <c r="R394" s="18">
        <v>15</v>
      </c>
      <c r="S394" s="18">
        <v>17</v>
      </c>
      <c r="T394" s="16">
        <f>R394+S394</f>
        <v>32</v>
      </c>
      <c r="U394" s="17">
        <v>46.88</v>
      </c>
      <c r="V394" s="18">
        <v>46</v>
      </c>
      <c r="W394" s="18">
        <v>46</v>
      </c>
      <c r="X394" s="17">
        <v>2.44</v>
      </c>
      <c r="Y394" s="17">
        <v>2.44</v>
      </c>
      <c r="Z394" s="18">
        <v>83</v>
      </c>
      <c r="AA394" s="18">
        <v>67</v>
      </c>
      <c r="AB394" s="17">
        <v>4.4</v>
      </c>
      <c r="AC394" s="17">
        <v>3.55</v>
      </c>
      <c r="AD394" s="16">
        <v>34</v>
      </c>
      <c r="AE394" s="17">
        <v>1.8</v>
      </c>
      <c r="AF394" s="16">
        <v>136</v>
      </c>
      <c r="AG394" s="17">
        <v>7.21</v>
      </c>
    </row>
    <row r="395" ht="20.35" customHeight="1">
      <c r="A395" t="s" s="14">
        <v>482</v>
      </c>
      <c r="B395" t="s" s="15">
        <v>201</v>
      </c>
      <c r="C395" s="16"/>
      <c r="D395" s="16"/>
      <c r="E395" s="16">
        <v>75</v>
      </c>
      <c r="F395" s="16">
        <v>5</v>
      </c>
      <c r="G395" s="17">
        <v>792.88</v>
      </c>
      <c r="H395" s="17">
        <f>G395/E395</f>
        <v>10.57173333333333</v>
      </c>
      <c r="I395" s="16">
        <v>2</v>
      </c>
      <c r="J395" s="17">
        <v>0.15</v>
      </c>
      <c r="K395" s="16">
        <v>5</v>
      </c>
      <c r="L395" s="17">
        <v>15.68</v>
      </c>
      <c r="M395" s="17">
        <v>1.19</v>
      </c>
      <c r="N395" s="18"/>
      <c r="O395" s="18">
        <v>3</v>
      </c>
      <c r="P395" s="17">
        <v>0.28</v>
      </c>
      <c r="Q395" s="17">
        <v>2.06</v>
      </c>
      <c r="R395" s="18">
        <v>36</v>
      </c>
      <c r="S395" s="18">
        <v>41</v>
      </c>
      <c r="T395" s="16">
        <f>R395+S395</f>
        <v>77</v>
      </c>
      <c r="U395" s="17">
        <v>46.75</v>
      </c>
      <c r="V395" s="18">
        <v>20</v>
      </c>
      <c r="W395" s="18">
        <v>27</v>
      </c>
      <c r="X395" s="17">
        <v>1.51</v>
      </c>
      <c r="Y395" s="17">
        <v>2.04</v>
      </c>
      <c r="Z395" s="18">
        <v>107</v>
      </c>
      <c r="AA395" s="18">
        <v>110</v>
      </c>
      <c r="AB395" s="17">
        <v>8.1</v>
      </c>
      <c r="AC395" s="17">
        <v>8.32</v>
      </c>
      <c r="AD395" s="16">
        <v>41</v>
      </c>
      <c r="AE395" s="17">
        <v>3.1</v>
      </c>
      <c r="AF395" s="16">
        <v>97</v>
      </c>
      <c r="AG395" s="17">
        <v>7.34</v>
      </c>
    </row>
    <row r="396" ht="20.35" customHeight="1">
      <c r="A396" t="s" s="14">
        <v>483</v>
      </c>
      <c r="B396" t="s" s="15">
        <v>149</v>
      </c>
      <c r="C396" s="16"/>
      <c r="D396" s="16"/>
      <c r="E396" s="16">
        <v>62</v>
      </c>
      <c r="F396" s="16">
        <v>11</v>
      </c>
      <c r="G396" s="17">
        <v>1038.58</v>
      </c>
      <c r="H396" s="17">
        <f>G396/E396</f>
        <v>16.75129032258064</v>
      </c>
      <c r="I396" s="16">
        <v>3</v>
      </c>
      <c r="J396" s="17">
        <v>0.17</v>
      </c>
      <c r="K396" s="16">
        <v>9</v>
      </c>
      <c r="L396" s="17">
        <v>25.12</v>
      </c>
      <c r="M396" s="17">
        <v>1.45</v>
      </c>
      <c r="N396" s="18"/>
      <c r="O396" s="18">
        <v>4</v>
      </c>
      <c r="P396" s="17">
        <v>0.24</v>
      </c>
      <c r="Q396" s="17">
        <v>3.8</v>
      </c>
      <c r="R396" s="18">
        <v>0</v>
      </c>
      <c r="S396" s="18">
        <v>0</v>
      </c>
      <c r="T396" s="16">
        <f>R396+S396</f>
        <v>0</v>
      </c>
      <c r="U396" s="17">
        <v>0</v>
      </c>
      <c r="V396" s="18">
        <v>16</v>
      </c>
      <c r="W396" s="18">
        <v>14</v>
      </c>
      <c r="X396" s="17">
        <v>0.92</v>
      </c>
      <c r="Y396" s="17">
        <v>0.8100000000000001</v>
      </c>
      <c r="Z396" s="18">
        <v>33</v>
      </c>
      <c r="AA396" s="18">
        <v>91</v>
      </c>
      <c r="AB396" s="17">
        <v>1.91</v>
      </c>
      <c r="AC396" s="17">
        <v>5.26</v>
      </c>
      <c r="AD396" s="16">
        <v>98</v>
      </c>
      <c r="AE396" s="17">
        <v>5.66</v>
      </c>
      <c r="AF396" s="16">
        <v>79</v>
      </c>
      <c r="AG396" s="17">
        <v>4.56</v>
      </c>
    </row>
    <row r="397" ht="20.35" customHeight="1">
      <c r="A397" t="s" s="14">
        <v>484</v>
      </c>
      <c r="B397" t="s" s="15">
        <v>104</v>
      </c>
      <c r="C397" s="16"/>
      <c r="D397" s="16"/>
      <c r="E397" s="16">
        <v>5</v>
      </c>
      <c r="F397" s="16"/>
      <c r="G397" s="17">
        <v>86.73</v>
      </c>
      <c r="H397" s="17">
        <f>G397/E397</f>
        <v>17.346</v>
      </c>
      <c r="I397" s="16">
        <v>0</v>
      </c>
      <c r="J397" s="17">
        <v>0</v>
      </c>
      <c r="K397" s="16">
        <v>3</v>
      </c>
      <c r="L397" s="17">
        <v>3.15</v>
      </c>
      <c r="M397" s="17">
        <v>2.18</v>
      </c>
      <c r="N397" s="18"/>
      <c r="O397" s="18">
        <v>1</v>
      </c>
      <c r="P397" s="17">
        <v>0.91</v>
      </c>
      <c r="Q397" s="17">
        <v>0</v>
      </c>
      <c r="R397" s="18">
        <v>0</v>
      </c>
      <c r="S397" s="18">
        <v>0</v>
      </c>
      <c r="T397" s="16">
        <f>R397+S397</f>
        <v>0</v>
      </c>
      <c r="U397" s="17">
        <v>0</v>
      </c>
      <c r="V397" s="18">
        <v>5</v>
      </c>
      <c r="W397" s="18">
        <v>1</v>
      </c>
      <c r="X397" s="17">
        <v>3.46</v>
      </c>
      <c r="Y397" s="17">
        <v>0.6899999999999999</v>
      </c>
      <c r="Z397" s="18">
        <v>9</v>
      </c>
      <c r="AA397" s="18">
        <v>9</v>
      </c>
      <c r="AB397" s="17">
        <v>6.23</v>
      </c>
      <c r="AC397" s="17">
        <v>6.23</v>
      </c>
      <c r="AD397" s="16">
        <v>12</v>
      </c>
      <c r="AE397" s="17">
        <v>8.300000000000001</v>
      </c>
      <c r="AF397" s="16">
        <v>2</v>
      </c>
      <c r="AG397" s="17">
        <v>1.38</v>
      </c>
    </row>
    <row r="398" ht="20.35" customHeight="1">
      <c r="A398" t="s" s="14">
        <v>485</v>
      </c>
      <c r="B398" t="s" s="15">
        <v>486</v>
      </c>
      <c r="C398" s="16"/>
      <c r="D398" s="16"/>
      <c r="E398" s="16">
        <v>56</v>
      </c>
      <c r="F398" s="16"/>
      <c r="G398" s="17">
        <v>937.02</v>
      </c>
      <c r="H398" s="17">
        <f>G398/E398</f>
        <v>16.7325</v>
      </c>
      <c r="I398" s="16">
        <v>6</v>
      </c>
      <c r="J398" s="17">
        <v>0.38</v>
      </c>
      <c r="K398" s="16">
        <v>8</v>
      </c>
      <c r="L398" s="17">
        <v>18.73</v>
      </c>
      <c r="M398" s="17">
        <v>1.2</v>
      </c>
      <c r="N398" s="18"/>
      <c r="O398" s="18">
        <v>13</v>
      </c>
      <c r="P398" s="17">
        <v>0.79</v>
      </c>
      <c r="Q398" s="17">
        <v>7.23</v>
      </c>
      <c r="R398" s="18">
        <v>0</v>
      </c>
      <c r="S398" s="18">
        <v>0</v>
      </c>
      <c r="T398" s="16">
        <f>R398+S398</f>
        <v>0</v>
      </c>
      <c r="U398" s="17">
        <v>0</v>
      </c>
      <c r="V398" s="18">
        <v>48</v>
      </c>
      <c r="W398" s="18">
        <v>13</v>
      </c>
      <c r="X398" s="17">
        <v>3.07</v>
      </c>
      <c r="Y398" s="17">
        <v>0.83</v>
      </c>
      <c r="Z398" s="18">
        <v>79</v>
      </c>
      <c r="AA398" s="18">
        <v>61</v>
      </c>
      <c r="AB398" s="17">
        <v>5.06</v>
      </c>
      <c r="AC398" s="17">
        <v>3.91</v>
      </c>
      <c r="AD398" s="16">
        <v>67</v>
      </c>
      <c r="AE398" s="17">
        <v>4.29</v>
      </c>
      <c r="AF398" s="16">
        <v>83</v>
      </c>
      <c r="AG398" s="17">
        <v>5.31</v>
      </c>
    </row>
    <row r="399" ht="20.35" customHeight="1">
      <c r="A399" t="s" s="14">
        <v>487</v>
      </c>
      <c r="B399" t="s" s="15">
        <v>149</v>
      </c>
      <c r="C399" s="16"/>
      <c r="D399" s="16"/>
      <c r="E399" s="16">
        <v>82</v>
      </c>
      <c r="F399" s="16"/>
      <c r="G399" s="17">
        <v>1578.95</v>
      </c>
      <c r="H399" s="17">
        <f>G399/E399</f>
        <v>19.25548780487805</v>
      </c>
      <c r="I399" s="16">
        <v>23</v>
      </c>
      <c r="J399" s="17">
        <v>0.87</v>
      </c>
      <c r="K399" s="16">
        <v>42</v>
      </c>
      <c r="L399" s="17">
        <v>72.97</v>
      </c>
      <c r="M399" s="17">
        <v>2.77</v>
      </c>
      <c r="N399" s="18">
        <v>1</v>
      </c>
      <c r="O399" s="18">
        <v>19</v>
      </c>
      <c r="P399" s="17">
        <v>0.55</v>
      </c>
      <c r="Q399" s="17">
        <v>10.22</v>
      </c>
      <c r="R399" s="18">
        <v>500</v>
      </c>
      <c r="S399" s="18">
        <v>411</v>
      </c>
      <c r="T399" s="16">
        <f>R399+S399</f>
        <v>911</v>
      </c>
      <c r="U399" s="17">
        <v>54.88</v>
      </c>
      <c r="V399" s="18">
        <v>55</v>
      </c>
      <c r="W399" s="18">
        <v>44</v>
      </c>
      <c r="X399" s="17">
        <v>2.09</v>
      </c>
      <c r="Y399" s="17">
        <v>1.67</v>
      </c>
      <c r="Z399" s="18">
        <v>93</v>
      </c>
      <c r="AA399" s="18">
        <v>79</v>
      </c>
      <c r="AB399" s="17">
        <v>3.53</v>
      </c>
      <c r="AC399" s="17">
        <v>3</v>
      </c>
      <c r="AD399" s="16">
        <v>70</v>
      </c>
      <c r="AE399" s="17">
        <v>2.66</v>
      </c>
      <c r="AF399" s="16">
        <v>225</v>
      </c>
      <c r="AG399" s="17">
        <v>8.550000000000001</v>
      </c>
    </row>
    <row r="400" ht="20.35" customHeight="1">
      <c r="A400" t="s" s="14">
        <v>488</v>
      </c>
      <c r="B400" t="s" s="15">
        <v>149</v>
      </c>
      <c r="C400" s="16"/>
      <c r="D400" s="16"/>
      <c r="E400" s="16">
        <v>47</v>
      </c>
      <c r="F400" s="16">
        <v>35</v>
      </c>
      <c r="G400" s="17">
        <v>862.22</v>
      </c>
      <c r="H400" s="17">
        <f>G400/E400</f>
        <v>18.34510638297872</v>
      </c>
      <c r="I400" s="16">
        <v>13</v>
      </c>
      <c r="J400" s="17">
        <v>0.9</v>
      </c>
      <c r="K400" s="16">
        <v>24</v>
      </c>
      <c r="L400" s="17">
        <v>35.6</v>
      </c>
      <c r="M400" s="17">
        <v>2.48</v>
      </c>
      <c r="N400" s="18">
        <v>2</v>
      </c>
      <c r="O400" s="18">
        <v>12</v>
      </c>
      <c r="P400" s="17">
        <v>0.85</v>
      </c>
      <c r="Q400" s="17">
        <v>17.33</v>
      </c>
      <c r="R400" s="18">
        <v>229</v>
      </c>
      <c r="S400" s="18">
        <v>211</v>
      </c>
      <c r="T400" s="16">
        <f>R400+S400</f>
        <v>440</v>
      </c>
      <c r="U400" s="17">
        <v>52.05</v>
      </c>
      <c r="V400" s="18">
        <v>55</v>
      </c>
      <c r="W400" s="18">
        <v>33</v>
      </c>
      <c r="X400" s="17">
        <v>3.83</v>
      </c>
      <c r="Y400" s="17">
        <v>2.3</v>
      </c>
      <c r="Z400" s="18">
        <v>32</v>
      </c>
      <c r="AA400" s="18">
        <v>28</v>
      </c>
      <c r="AB400" s="17">
        <v>2.23</v>
      </c>
      <c r="AC400" s="17">
        <v>1.95</v>
      </c>
      <c r="AD400" s="16">
        <v>18</v>
      </c>
      <c r="AE400" s="17">
        <v>1.25</v>
      </c>
      <c r="AF400" s="16">
        <v>75</v>
      </c>
      <c r="AG400" s="17">
        <v>5.22</v>
      </c>
    </row>
    <row r="401" ht="20.35" customHeight="1">
      <c r="A401" t="s" s="14">
        <v>489</v>
      </c>
      <c r="B401" t="s" s="15">
        <v>58</v>
      </c>
      <c r="C401" s="16"/>
      <c r="D401" s="16"/>
      <c r="E401" s="16">
        <v>79</v>
      </c>
      <c r="F401" s="16">
        <v>1</v>
      </c>
      <c r="G401" s="17">
        <v>995.52</v>
      </c>
      <c r="H401" s="17">
        <f>G401/E401</f>
        <v>12.60151898734177</v>
      </c>
      <c r="I401" s="16">
        <v>12</v>
      </c>
      <c r="J401" s="17">
        <v>0.72</v>
      </c>
      <c r="K401" s="16">
        <v>17</v>
      </c>
      <c r="L401" s="17">
        <v>35.64</v>
      </c>
      <c r="M401" s="17">
        <v>2.15</v>
      </c>
      <c r="N401" s="18"/>
      <c r="O401" s="18">
        <v>11</v>
      </c>
      <c r="P401" s="17">
        <v>0.54</v>
      </c>
      <c r="Q401" s="17">
        <v>9.380000000000001</v>
      </c>
      <c r="R401" s="18">
        <v>7</v>
      </c>
      <c r="S401" s="18">
        <v>8</v>
      </c>
      <c r="T401" s="16">
        <f>R401+S401</f>
        <v>15</v>
      </c>
      <c r="U401" s="17">
        <v>46.67</v>
      </c>
      <c r="V401" s="18">
        <v>16</v>
      </c>
      <c r="W401" s="18">
        <v>48</v>
      </c>
      <c r="X401" s="17">
        <v>0.96</v>
      </c>
      <c r="Y401" s="17">
        <v>2.89</v>
      </c>
      <c r="Z401" s="18">
        <v>86</v>
      </c>
      <c r="AA401" s="18">
        <v>46</v>
      </c>
      <c r="AB401" s="17">
        <v>5.18</v>
      </c>
      <c r="AC401" s="17">
        <v>2.77</v>
      </c>
      <c r="AD401" s="16">
        <v>39</v>
      </c>
      <c r="AE401" s="17">
        <v>2.35</v>
      </c>
      <c r="AF401" s="16">
        <v>128</v>
      </c>
      <c r="AG401" s="17">
        <v>7.71</v>
      </c>
    </row>
    <row r="402" ht="20.35" customHeight="1">
      <c r="A402" t="s" s="14">
        <v>490</v>
      </c>
      <c r="B402" t="s" s="15">
        <v>91</v>
      </c>
      <c r="C402" s="16"/>
      <c r="D402" s="16"/>
      <c r="E402" s="16">
        <v>69</v>
      </c>
      <c r="F402" s="16">
        <v>13</v>
      </c>
      <c r="G402" s="17">
        <v>1431.9</v>
      </c>
      <c r="H402" s="17">
        <f>G402/E402</f>
        <v>20.75217391304348</v>
      </c>
      <c r="I402" s="16">
        <v>7</v>
      </c>
      <c r="J402" s="17">
        <v>0.29</v>
      </c>
      <c r="K402" s="16">
        <v>10</v>
      </c>
      <c r="L402" s="17">
        <v>30.5</v>
      </c>
      <c r="M402" s="17">
        <v>1.28</v>
      </c>
      <c r="N402" s="18">
        <v>1</v>
      </c>
      <c r="O402" s="18">
        <v>23</v>
      </c>
      <c r="P402" s="17">
        <v>0.79</v>
      </c>
      <c r="Q402" s="17">
        <v>5.65</v>
      </c>
      <c r="R402" s="18">
        <v>0</v>
      </c>
      <c r="S402" s="18">
        <v>0</v>
      </c>
      <c r="T402" s="16">
        <f>R402+S402</f>
        <v>0</v>
      </c>
      <c r="U402" s="17">
        <v>0</v>
      </c>
      <c r="V402" s="18">
        <v>28</v>
      </c>
      <c r="W402" s="18">
        <v>17</v>
      </c>
      <c r="X402" s="17">
        <v>1.17</v>
      </c>
      <c r="Y402" s="17">
        <v>0.71</v>
      </c>
      <c r="Z402" s="18">
        <v>116</v>
      </c>
      <c r="AA402" s="18">
        <v>67</v>
      </c>
      <c r="AB402" s="17">
        <v>4.86</v>
      </c>
      <c r="AC402" s="17">
        <v>2.81</v>
      </c>
      <c r="AD402" s="16">
        <v>150</v>
      </c>
      <c r="AE402" s="17">
        <v>6.29</v>
      </c>
      <c r="AF402" s="16">
        <v>124</v>
      </c>
      <c r="AG402" s="17">
        <v>5.2</v>
      </c>
    </row>
    <row r="403" ht="20.35" customHeight="1">
      <c r="A403" t="s" s="14">
        <v>491</v>
      </c>
      <c r="B403" t="s" s="15">
        <v>219</v>
      </c>
      <c r="C403" s="16"/>
      <c r="D403" s="16"/>
      <c r="E403" s="16">
        <v>75</v>
      </c>
      <c r="F403" s="16"/>
      <c r="G403" s="17">
        <v>958.47</v>
      </c>
      <c r="H403" s="17">
        <f>G403/E403</f>
        <v>12.7796</v>
      </c>
      <c r="I403" s="16">
        <v>6</v>
      </c>
      <c r="J403" s="17">
        <v>0.38</v>
      </c>
      <c r="K403" s="16">
        <v>10</v>
      </c>
      <c r="L403" s="17">
        <v>18.2</v>
      </c>
      <c r="M403" s="17">
        <v>1.14</v>
      </c>
      <c r="N403" s="18"/>
      <c r="O403" s="18">
        <v>11</v>
      </c>
      <c r="P403" s="17">
        <v>0.77</v>
      </c>
      <c r="Q403" s="17">
        <v>4.84</v>
      </c>
      <c r="R403" s="18">
        <v>201</v>
      </c>
      <c r="S403" s="18">
        <v>271</v>
      </c>
      <c r="T403" s="16">
        <f>R403+S403</f>
        <v>472</v>
      </c>
      <c r="U403" s="17">
        <v>42.58</v>
      </c>
      <c r="V403" s="18">
        <v>10</v>
      </c>
      <c r="W403" s="18">
        <v>17</v>
      </c>
      <c r="X403" s="17">
        <v>0.63</v>
      </c>
      <c r="Y403" s="17">
        <v>1.06</v>
      </c>
      <c r="Z403" s="18">
        <v>134</v>
      </c>
      <c r="AA403" s="18">
        <v>110</v>
      </c>
      <c r="AB403" s="17">
        <v>8.390000000000001</v>
      </c>
      <c r="AC403" s="17">
        <v>6.89</v>
      </c>
      <c r="AD403" s="16">
        <v>46</v>
      </c>
      <c r="AE403" s="17">
        <v>2.88</v>
      </c>
      <c r="AF403" s="16">
        <v>124</v>
      </c>
      <c r="AG403" s="17">
        <v>7.76</v>
      </c>
    </row>
    <row r="404" ht="20.35" customHeight="1">
      <c r="A404" t="s" s="14">
        <v>492</v>
      </c>
      <c r="B404" t="s" s="15">
        <v>46</v>
      </c>
      <c r="C404" s="16"/>
      <c r="D404" s="16"/>
      <c r="E404" s="16">
        <v>5</v>
      </c>
      <c r="F404" s="16"/>
      <c r="G404" s="17">
        <v>55.65</v>
      </c>
      <c r="H404" s="17">
        <f>G404/E404</f>
        <v>11.13</v>
      </c>
      <c r="I404" s="16">
        <v>0</v>
      </c>
      <c r="J404" s="17">
        <v>0</v>
      </c>
      <c r="K404" s="16">
        <v>0</v>
      </c>
      <c r="L404" s="17">
        <v>0.45</v>
      </c>
      <c r="M404" s="17">
        <v>0.49</v>
      </c>
      <c r="N404" s="18"/>
      <c r="O404" s="18">
        <v>0</v>
      </c>
      <c r="P404" s="17">
        <v>0</v>
      </c>
      <c r="Q404" s="17">
        <v>0</v>
      </c>
      <c r="R404" s="18">
        <v>0</v>
      </c>
      <c r="S404" s="18">
        <v>0</v>
      </c>
      <c r="T404" s="16">
        <f>R404+S404</f>
        <v>0</v>
      </c>
      <c r="U404" s="17">
        <v>0</v>
      </c>
      <c r="V404" s="18">
        <v>0</v>
      </c>
      <c r="W404" s="18">
        <v>0</v>
      </c>
      <c r="X404" s="17">
        <v>0</v>
      </c>
      <c r="Y404" s="17">
        <v>0</v>
      </c>
      <c r="Z404" s="18">
        <v>1</v>
      </c>
      <c r="AA404" s="18">
        <v>4</v>
      </c>
      <c r="AB404" s="17">
        <v>1.08</v>
      </c>
      <c r="AC404" s="17">
        <v>4.31</v>
      </c>
      <c r="AD404" s="16">
        <v>4</v>
      </c>
      <c r="AE404" s="17">
        <v>4.31</v>
      </c>
      <c r="AF404" s="16">
        <v>2</v>
      </c>
      <c r="AG404" s="17">
        <v>2.16</v>
      </c>
    </row>
    <row r="405" ht="20.35" customHeight="1">
      <c r="A405" t="s" s="14">
        <v>493</v>
      </c>
      <c r="B405" t="s" s="15">
        <v>149</v>
      </c>
      <c r="C405" s="16"/>
      <c r="D405" s="16"/>
      <c r="E405" s="16">
        <v>52</v>
      </c>
      <c r="F405" s="16">
        <v>18</v>
      </c>
      <c r="G405" s="17">
        <v>617.45</v>
      </c>
      <c r="H405" s="17">
        <f>G405/E405</f>
        <v>11.87403846153846</v>
      </c>
      <c r="I405" s="16">
        <v>5</v>
      </c>
      <c r="J405" s="17">
        <v>0.49</v>
      </c>
      <c r="K405" s="16">
        <v>7</v>
      </c>
      <c r="L405" s="17">
        <v>9.83</v>
      </c>
      <c r="M405" s="17">
        <v>0.96</v>
      </c>
      <c r="N405" s="18"/>
      <c r="O405" s="18">
        <v>10</v>
      </c>
      <c r="P405" s="17">
        <v>0.9</v>
      </c>
      <c r="Q405" s="17">
        <v>12.5</v>
      </c>
      <c r="R405" s="18">
        <v>107</v>
      </c>
      <c r="S405" s="18">
        <v>124</v>
      </c>
      <c r="T405" s="16">
        <f>R405+S405</f>
        <v>231</v>
      </c>
      <c r="U405" s="17">
        <v>46.32</v>
      </c>
      <c r="V405" s="18">
        <v>13</v>
      </c>
      <c r="W405" s="18">
        <v>21</v>
      </c>
      <c r="X405" s="17">
        <v>1.26</v>
      </c>
      <c r="Y405" s="17">
        <v>2.04</v>
      </c>
      <c r="Z405" s="18">
        <v>35</v>
      </c>
      <c r="AA405" s="18">
        <v>57</v>
      </c>
      <c r="AB405" s="17">
        <v>3.4</v>
      </c>
      <c r="AC405" s="17">
        <v>5.54</v>
      </c>
      <c r="AD405" s="16">
        <v>27</v>
      </c>
      <c r="AE405" s="17">
        <v>2.62</v>
      </c>
      <c r="AF405" s="16">
        <v>40</v>
      </c>
      <c r="AG405" s="17">
        <v>3.89</v>
      </c>
    </row>
    <row r="406" ht="20.35" customHeight="1">
      <c r="A406" t="s" s="14">
        <v>494</v>
      </c>
      <c r="B406" t="s" s="15">
        <v>87</v>
      </c>
      <c r="C406" s="16"/>
      <c r="D406" s="16"/>
      <c r="E406" s="16">
        <v>80</v>
      </c>
      <c r="F406" s="16"/>
      <c r="G406" s="17">
        <v>1129.07</v>
      </c>
      <c r="H406" s="17">
        <f>G406/E406</f>
        <v>14.113375</v>
      </c>
      <c r="I406" s="16">
        <v>4</v>
      </c>
      <c r="J406" s="17">
        <v>0.21</v>
      </c>
      <c r="K406" s="16">
        <v>13</v>
      </c>
      <c r="L406" s="17">
        <v>3.17</v>
      </c>
      <c r="M406" s="17">
        <v>0.17</v>
      </c>
      <c r="N406" s="18"/>
      <c r="O406" s="18">
        <v>17</v>
      </c>
      <c r="P406" s="17">
        <v>0.78</v>
      </c>
      <c r="Q406" s="17">
        <v>4.65</v>
      </c>
      <c r="R406" s="18">
        <v>348</v>
      </c>
      <c r="S406" s="18">
        <v>291</v>
      </c>
      <c r="T406" s="16">
        <f>R406+S406</f>
        <v>639</v>
      </c>
      <c r="U406" s="17">
        <v>54.46</v>
      </c>
      <c r="V406" s="18">
        <v>25</v>
      </c>
      <c r="W406" s="18">
        <v>42</v>
      </c>
      <c r="X406" s="17">
        <v>1.33</v>
      </c>
      <c r="Y406" s="17">
        <v>2.23</v>
      </c>
      <c r="Z406" s="18">
        <v>117</v>
      </c>
      <c r="AA406" s="18">
        <v>114</v>
      </c>
      <c r="AB406" s="17">
        <v>6.22</v>
      </c>
      <c r="AC406" s="17">
        <v>6.06</v>
      </c>
      <c r="AD406" s="16">
        <v>47</v>
      </c>
      <c r="AE406" s="17">
        <v>2.5</v>
      </c>
      <c r="AF406" s="16">
        <v>86</v>
      </c>
      <c r="AG406" s="17">
        <v>4.57</v>
      </c>
    </row>
    <row r="407" ht="20.35" customHeight="1">
      <c r="A407" t="s" s="14">
        <v>495</v>
      </c>
      <c r="B407" t="s" s="15">
        <v>44</v>
      </c>
      <c r="C407" s="16"/>
      <c r="D407" s="16"/>
      <c r="E407" s="16">
        <v>82</v>
      </c>
      <c r="F407" s="16"/>
      <c r="G407" s="17">
        <v>2032.35</v>
      </c>
      <c r="H407" s="17">
        <f>G407/E407</f>
        <v>24.78475609756098</v>
      </c>
      <c r="I407" s="16">
        <v>15</v>
      </c>
      <c r="J407" s="17">
        <v>0.44</v>
      </c>
      <c r="K407" s="16">
        <v>49</v>
      </c>
      <c r="L407" s="17">
        <v>63.77</v>
      </c>
      <c r="M407" s="17">
        <v>1.88</v>
      </c>
      <c r="N407" s="18"/>
      <c r="O407" s="18">
        <v>16</v>
      </c>
      <c r="P407" s="17">
        <v>0.63</v>
      </c>
      <c r="Q407" s="17">
        <v>6.33</v>
      </c>
      <c r="R407" s="18">
        <v>0</v>
      </c>
      <c r="S407" s="18">
        <v>1</v>
      </c>
      <c r="T407" s="16">
        <f>R407+S407</f>
        <v>1</v>
      </c>
      <c r="U407" s="17">
        <v>0</v>
      </c>
      <c r="V407" s="18">
        <v>97</v>
      </c>
      <c r="W407" s="18">
        <v>58</v>
      </c>
      <c r="X407" s="17">
        <v>2.86</v>
      </c>
      <c r="Y407" s="17">
        <v>1.71</v>
      </c>
      <c r="Z407" s="18">
        <v>47</v>
      </c>
      <c r="AA407" s="18">
        <v>82</v>
      </c>
      <c r="AB407" s="17">
        <v>1.39</v>
      </c>
      <c r="AC407" s="17">
        <v>2.42</v>
      </c>
      <c r="AD407" s="16">
        <v>146</v>
      </c>
      <c r="AE407" s="17">
        <v>4.31</v>
      </c>
      <c r="AF407" s="16">
        <v>237</v>
      </c>
      <c r="AG407" s="17">
        <v>7</v>
      </c>
    </row>
    <row r="408" ht="20.35" customHeight="1">
      <c r="A408" t="s" s="14">
        <v>496</v>
      </c>
      <c r="B408" t="s" s="15">
        <v>165</v>
      </c>
      <c r="C408" s="16"/>
      <c r="D408" s="16"/>
      <c r="E408" s="16">
        <v>28</v>
      </c>
      <c r="F408" s="16"/>
      <c r="G408" s="17">
        <v>480.93</v>
      </c>
      <c r="H408" s="17">
        <f>G408/E408</f>
        <v>17.17607142857143</v>
      </c>
      <c r="I408" s="16">
        <v>2</v>
      </c>
      <c r="J408" s="17">
        <v>0.25</v>
      </c>
      <c r="K408" s="16">
        <v>3</v>
      </c>
      <c r="L408" s="17">
        <v>7.03</v>
      </c>
      <c r="M408" s="17">
        <v>0.88</v>
      </c>
      <c r="N408" s="18"/>
      <c r="O408" s="18">
        <v>7</v>
      </c>
      <c r="P408" s="17">
        <v>1.01</v>
      </c>
      <c r="Q408" s="17">
        <v>3.28</v>
      </c>
      <c r="R408" s="18">
        <v>0</v>
      </c>
      <c r="S408" s="18">
        <v>0</v>
      </c>
      <c r="T408" s="16">
        <f>R408+S408</f>
        <v>0</v>
      </c>
      <c r="U408" s="17">
        <v>0</v>
      </c>
      <c r="V408" s="18">
        <v>29</v>
      </c>
      <c r="W408" s="18">
        <v>11</v>
      </c>
      <c r="X408" s="17">
        <v>3.62</v>
      </c>
      <c r="Y408" s="17">
        <v>1.37</v>
      </c>
      <c r="Z408" s="18">
        <v>27</v>
      </c>
      <c r="AA408" s="18">
        <v>31</v>
      </c>
      <c r="AB408" s="17">
        <v>3.37</v>
      </c>
      <c r="AC408" s="17">
        <v>3.87</v>
      </c>
      <c r="AD408" s="16">
        <v>27</v>
      </c>
      <c r="AE408" s="17">
        <v>3.37</v>
      </c>
      <c r="AF408" s="16">
        <v>61</v>
      </c>
      <c r="AG408" s="17">
        <v>7.61</v>
      </c>
    </row>
    <row r="409" ht="20.35" customHeight="1">
      <c r="A409" t="s" s="14">
        <v>497</v>
      </c>
      <c r="B409" t="s" s="15">
        <v>77</v>
      </c>
      <c r="C409" s="16"/>
      <c r="D409" s="16"/>
      <c r="E409" s="16">
        <v>47</v>
      </c>
      <c r="F409" s="16">
        <v>6</v>
      </c>
      <c r="G409" s="17">
        <v>508.77</v>
      </c>
      <c r="H409" s="17">
        <f>G409/E409</f>
        <v>10.82489361702128</v>
      </c>
      <c r="I409" s="16">
        <v>4</v>
      </c>
      <c r="J409" s="17">
        <v>0.47</v>
      </c>
      <c r="K409" s="16">
        <v>9</v>
      </c>
      <c r="L409" s="17">
        <v>11.65</v>
      </c>
      <c r="M409" s="17">
        <v>1.37</v>
      </c>
      <c r="N409" s="18">
        <v>4</v>
      </c>
      <c r="O409" s="18">
        <v>16</v>
      </c>
      <c r="P409" s="17">
        <v>1.73</v>
      </c>
      <c r="Q409" s="17">
        <v>7.14</v>
      </c>
      <c r="R409" s="18">
        <v>12</v>
      </c>
      <c r="S409" s="18">
        <v>12</v>
      </c>
      <c r="T409" s="16">
        <f>R409+S409</f>
        <v>24</v>
      </c>
      <c r="U409" s="17">
        <v>50</v>
      </c>
      <c r="V409" s="18">
        <v>8</v>
      </c>
      <c r="W409" s="18">
        <v>18</v>
      </c>
      <c r="X409" s="17">
        <v>0.9399999999999999</v>
      </c>
      <c r="Y409" s="17">
        <v>2.12</v>
      </c>
      <c r="Z409" s="18">
        <v>118</v>
      </c>
      <c r="AA409" s="18">
        <v>62</v>
      </c>
      <c r="AB409" s="17">
        <v>13.92</v>
      </c>
      <c r="AC409" s="17">
        <v>7.31</v>
      </c>
      <c r="AD409" s="16">
        <v>23</v>
      </c>
      <c r="AE409" s="17">
        <v>2.71</v>
      </c>
      <c r="AF409" s="16">
        <v>56</v>
      </c>
      <c r="AG409" s="17">
        <v>6.6</v>
      </c>
    </row>
    <row r="410" ht="20.35" customHeight="1">
      <c r="A410" t="s" s="14">
        <v>498</v>
      </c>
      <c r="B410" t="s" s="15">
        <v>93</v>
      </c>
      <c r="C410" s="16"/>
      <c r="D410" s="16"/>
      <c r="E410" s="16">
        <v>82</v>
      </c>
      <c r="F410" s="16"/>
      <c r="G410" s="17">
        <v>1973.85</v>
      </c>
      <c r="H410" s="17">
        <f>G410/E410</f>
        <v>24.07134146341463</v>
      </c>
      <c r="I410" s="16">
        <v>8</v>
      </c>
      <c r="J410" s="17">
        <v>0.24</v>
      </c>
      <c r="K410" s="16">
        <v>57</v>
      </c>
      <c r="L410" s="17">
        <v>74.8</v>
      </c>
      <c r="M410" s="17">
        <v>2.27</v>
      </c>
      <c r="N410" s="18"/>
      <c r="O410" s="18">
        <v>12</v>
      </c>
      <c r="P410" s="17">
        <v>0.37</v>
      </c>
      <c r="Q410" s="17">
        <v>3.92</v>
      </c>
      <c r="R410" s="18">
        <v>0</v>
      </c>
      <c r="S410" s="18">
        <v>0</v>
      </c>
      <c r="T410" s="16">
        <f>R410+S410</f>
        <v>0</v>
      </c>
      <c r="U410" s="17">
        <v>0</v>
      </c>
      <c r="V410" s="18">
        <v>93</v>
      </c>
      <c r="W410" s="18">
        <v>31</v>
      </c>
      <c r="X410" s="17">
        <v>2.83</v>
      </c>
      <c r="Y410" s="17">
        <v>0.9399999999999999</v>
      </c>
      <c r="Z410" s="18">
        <v>44</v>
      </c>
      <c r="AA410" s="18">
        <v>174</v>
      </c>
      <c r="AB410" s="17">
        <v>1.34</v>
      </c>
      <c r="AC410" s="17">
        <v>5.29</v>
      </c>
      <c r="AD410" s="16">
        <v>109</v>
      </c>
      <c r="AE410" s="17">
        <v>3.31</v>
      </c>
      <c r="AF410" s="16">
        <v>204</v>
      </c>
      <c r="AG410" s="17">
        <v>6.2</v>
      </c>
    </row>
    <row r="411" ht="20.35" customHeight="1">
      <c r="A411" t="s" s="14">
        <v>499</v>
      </c>
      <c r="B411" t="s" s="15">
        <v>125</v>
      </c>
      <c r="C411" s="16"/>
      <c r="D411" s="16"/>
      <c r="E411" s="16">
        <v>81</v>
      </c>
      <c r="F411" s="16"/>
      <c r="G411" s="17">
        <v>1620.75</v>
      </c>
      <c r="H411" s="17">
        <f>G411/E411</f>
        <v>20.00925925925926</v>
      </c>
      <c r="I411" s="16">
        <v>7</v>
      </c>
      <c r="J411" s="17">
        <v>0.26</v>
      </c>
      <c r="K411" s="16">
        <v>10</v>
      </c>
      <c r="L411" s="17">
        <v>21.68</v>
      </c>
      <c r="M411" s="17">
        <v>0.8</v>
      </c>
      <c r="N411" s="18">
        <v>1</v>
      </c>
      <c r="O411" s="18">
        <v>22</v>
      </c>
      <c r="P411" s="17">
        <v>0.71</v>
      </c>
      <c r="Q411" s="17">
        <v>4.96</v>
      </c>
      <c r="R411" s="18">
        <v>0</v>
      </c>
      <c r="S411" s="18">
        <v>0</v>
      </c>
      <c r="T411" s="16">
        <f>R411+S411</f>
        <v>0</v>
      </c>
      <c r="U411" s="17">
        <v>0</v>
      </c>
      <c r="V411" s="18">
        <v>48</v>
      </c>
      <c r="W411" s="18">
        <v>17</v>
      </c>
      <c r="X411" s="17">
        <v>1.78</v>
      </c>
      <c r="Y411" s="17">
        <v>0.63</v>
      </c>
      <c r="Z411" s="18">
        <v>135</v>
      </c>
      <c r="AA411" s="18">
        <v>133</v>
      </c>
      <c r="AB411" s="17">
        <v>5</v>
      </c>
      <c r="AC411" s="17">
        <v>4.92</v>
      </c>
      <c r="AD411" s="16">
        <v>104</v>
      </c>
      <c r="AE411" s="17">
        <v>3.85</v>
      </c>
      <c r="AF411" s="16">
        <v>141</v>
      </c>
      <c r="AG411" s="17">
        <v>5.22</v>
      </c>
    </row>
    <row r="412" ht="20.35" customHeight="1">
      <c r="A412" t="s" s="14">
        <v>500</v>
      </c>
      <c r="B412" t="s" s="15">
        <v>125</v>
      </c>
      <c r="C412" s="16"/>
      <c r="D412" s="16"/>
      <c r="E412" s="16">
        <v>2</v>
      </c>
      <c r="F412" s="16">
        <v>8</v>
      </c>
      <c r="G412" s="17">
        <v>26.58</v>
      </c>
      <c r="H412" s="17">
        <f>G412/E412</f>
        <v>13.29</v>
      </c>
      <c r="I412" s="16">
        <v>0</v>
      </c>
      <c r="J412" s="17">
        <v>0</v>
      </c>
      <c r="K412" s="16">
        <v>0</v>
      </c>
      <c r="L412" s="17">
        <v>0.26</v>
      </c>
      <c r="M412" s="17">
        <v>0.59</v>
      </c>
      <c r="N412" s="18"/>
      <c r="O412" s="18">
        <v>0</v>
      </c>
      <c r="P412" s="17">
        <v>0</v>
      </c>
      <c r="Q412" s="17">
        <v>0</v>
      </c>
      <c r="R412" s="18">
        <v>0</v>
      </c>
      <c r="S412" s="18">
        <v>1</v>
      </c>
      <c r="T412" s="16">
        <f>R412+S412</f>
        <v>1</v>
      </c>
      <c r="U412" s="17">
        <v>0</v>
      </c>
      <c r="V412" s="18">
        <v>1</v>
      </c>
      <c r="W412" s="18">
        <v>0</v>
      </c>
      <c r="X412" s="17">
        <v>2.26</v>
      </c>
      <c r="Y412" s="17">
        <v>0</v>
      </c>
      <c r="Z412" s="18">
        <v>4</v>
      </c>
      <c r="AA412" s="18">
        <v>2</v>
      </c>
      <c r="AB412" s="17">
        <v>9.029999999999999</v>
      </c>
      <c r="AC412" s="17">
        <v>4.51</v>
      </c>
      <c r="AD412" s="16">
        <v>0</v>
      </c>
      <c r="AE412" s="17">
        <v>0</v>
      </c>
      <c r="AF412" s="16">
        <v>5</v>
      </c>
      <c r="AG412" s="17">
        <v>11.29</v>
      </c>
    </row>
    <row r="413" ht="20.35" customHeight="1">
      <c r="A413" t="s" s="14">
        <v>501</v>
      </c>
      <c r="B413" t="s" s="15">
        <v>38</v>
      </c>
      <c r="C413" s="16"/>
      <c r="D413" s="16"/>
      <c r="E413" s="16">
        <v>82</v>
      </c>
      <c r="F413" s="16"/>
      <c r="G413" s="17">
        <v>1633.8</v>
      </c>
      <c r="H413" s="17">
        <f>G413/E413</f>
        <v>19.92439024390244</v>
      </c>
      <c r="I413" s="16">
        <v>37</v>
      </c>
      <c r="J413" s="17">
        <v>1.36</v>
      </c>
      <c r="K413" s="16">
        <v>46</v>
      </c>
      <c r="L413" s="17">
        <v>76.45</v>
      </c>
      <c r="M413" s="17">
        <v>2.81</v>
      </c>
      <c r="N413" s="18"/>
      <c r="O413" s="18">
        <v>13</v>
      </c>
      <c r="P413" s="17">
        <v>0.42</v>
      </c>
      <c r="Q413" s="17">
        <v>14.34</v>
      </c>
      <c r="R413" s="18">
        <v>913</v>
      </c>
      <c r="S413" s="18">
        <v>813</v>
      </c>
      <c r="T413" s="16">
        <f>R413+S413</f>
        <v>1726</v>
      </c>
      <c r="U413" s="17">
        <v>52.9</v>
      </c>
      <c r="V413" s="18">
        <v>78</v>
      </c>
      <c r="W413" s="18">
        <v>48</v>
      </c>
      <c r="X413" s="17">
        <v>2.86</v>
      </c>
      <c r="Y413" s="17">
        <v>1.76</v>
      </c>
      <c r="Z413" s="18">
        <v>30</v>
      </c>
      <c r="AA413" s="18">
        <v>62</v>
      </c>
      <c r="AB413" s="17">
        <v>1.1</v>
      </c>
      <c r="AC413" s="17">
        <v>2.28</v>
      </c>
      <c r="AD413" s="16">
        <v>34</v>
      </c>
      <c r="AE413" s="17">
        <v>1.25</v>
      </c>
      <c r="AF413" s="16">
        <v>258</v>
      </c>
      <c r="AG413" s="17">
        <v>9.470000000000001</v>
      </c>
    </row>
    <row r="414" ht="20.35" customHeight="1">
      <c r="A414" t="s" s="14">
        <v>502</v>
      </c>
      <c r="B414" t="s" s="15">
        <v>38</v>
      </c>
      <c r="C414" s="16"/>
      <c r="D414" s="16"/>
      <c r="E414" s="16">
        <v>58</v>
      </c>
      <c r="F414" s="16">
        <v>22</v>
      </c>
      <c r="G414" s="17">
        <v>1171.13</v>
      </c>
      <c r="H414" s="17">
        <f>G414/E414</f>
        <v>20.19189655172414</v>
      </c>
      <c r="I414" s="16">
        <v>6</v>
      </c>
      <c r="J414" s="17">
        <v>0.31</v>
      </c>
      <c r="K414" s="16">
        <v>12</v>
      </c>
      <c r="L414" s="17">
        <v>20.3</v>
      </c>
      <c r="M414" s="17">
        <v>1.04</v>
      </c>
      <c r="N414" s="18">
        <v>2</v>
      </c>
      <c r="O414" s="18">
        <v>13</v>
      </c>
      <c r="P414" s="17">
        <v>0.5600000000000001</v>
      </c>
      <c r="Q414" s="17">
        <v>4.29</v>
      </c>
      <c r="R414" s="18">
        <v>0</v>
      </c>
      <c r="S414" s="18">
        <v>0</v>
      </c>
      <c r="T414" s="16">
        <f>R414+S414</f>
        <v>0</v>
      </c>
      <c r="U414" s="17">
        <v>0</v>
      </c>
      <c r="V414" s="18">
        <v>46</v>
      </c>
      <c r="W414" s="18">
        <v>15</v>
      </c>
      <c r="X414" s="17">
        <v>2.36</v>
      </c>
      <c r="Y414" s="17">
        <v>0.77</v>
      </c>
      <c r="Z414" s="18">
        <v>114</v>
      </c>
      <c r="AA414" s="18">
        <v>87</v>
      </c>
      <c r="AB414" s="17">
        <v>5.84</v>
      </c>
      <c r="AC414" s="17">
        <v>4.46</v>
      </c>
      <c r="AD414" s="16">
        <v>112</v>
      </c>
      <c r="AE414" s="17">
        <v>5.74</v>
      </c>
      <c r="AF414" s="16">
        <v>140</v>
      </c>
      <c r="AG414" s="17">
        <v>7.17</v>
      </c>
    </row>
    <row r="415" ht="20.35" customHeight="1">
      <c r="A415" t="s" s="14">
        <v>503</v>
      </c>
      <c r="B415" t="s" s="15">
        <v>121</v>
      </c>
      <c r="C415" s="16"/>
      <c r="D415" s="16"/>
      <c r="E415" s="16">
        <v>80</v>
      </c>
      <c r="F415" s="16"/>
      <c r="G415" s="17">
        <v>1553.9</v>
      </c>
      <c r="H415" s="17">
        <f>G415/E415</f>
        <v>19.42375</v>
      </c>
      <c r="I415" s="16">
        <v>23</v>
      </c>
      <c r="J415" s="17">
        <v>0.89</v>
      </c>
      <c r="K415" s="16">
        <v>57</v>
      </c>
      <c r="L415" s="17">
        <v>87.97</v>
      </c>
      <c r="M415" s="17">
        <v>3.4</v>
      </c>
      <c r="N415" s="18"/>
      <c r="O415" s="18">
        <v>9</v>
      </c>
      <c r="P415" s="17">
        <v>0.26</v>
      </c>
      <c r="Q415" s="17">
        <v>10.18</v>
      </c>
      <c r="R415" s="18">
        <v>1</v>
      </c>
      <c r="S415" s="18">
        <v>4</v>
      </c>
      <c r="T415" s="16">
        <f>R415+S415</f>
        <v>5</v>
      </c>
      <c r="U415" s="17">
        <v>20</v>
      </c>
      <c r="V415" s="18">
        <v>100</v>
      </c>
      <c r="W415" s="18">
        <v>44</v>
      </c>
      <c r="X415" s="17">
        <v>3.86</v>
      </c>
      <c r="Y415" s="17">
        <v>1.7</v>
      </c>
      <c r="Z415" s="18">
        <v>15</v>
      </c>
      <c r="AA415" s="18">
        <v>38</v>
      </c>
      <c r="AB415" s="17">
        <v>0.58</v>
      </c>
      <c r="AC415" s="17">
        <v>1.47</v>
      </c>
      <c r="AD415" s="16">
        <v>18</v>
      </c>
      <c r="AE415" s="17">
        <v>0.7</v>
      </c>
      <c r="AF415" s="16">
        <v>226</v>
      </c>
      <c r="AG415" s="17">
        <v>8.73</v>
      </c>
    </row>
    <row r="416" ht="20.35" customHeight="1">
      <c r="A416" t="s" s="14">
        <v>504</v>
      </c>
      <c r="B416" t="s" s="15">
        <v>505</v>
      </c>
      <c r="C416" s="16"/>
      <c r="D416" s="16"/>
      <c r="E416" s="16">
        <v>52</v>
      </c>
      <c r="F416" s="16">
        <v>22</v>
      </c>
      <c r="G416" s="17">
        <v>888.35</v>
      </c>
      <c r="H416" s="17">
        <f>G416/E416</f>
        <v>17.08365384615385</v>
      </c>
      <c r="I416" s="16">
        <v>4</v>
      </c>
      <c r="J416" s="17">
        <v>0.27</v>
      </c>
      <c r="K416" s="16">
        <v>4</v>
      </c>
      <c r="L416" s="17">
        <v>10.38</v>
      </c>
      <c r="M416" s="17">
        <v>0.7</v>
      </c>
      <c r="N416" s="18"/>
      <c r="O416" s="18">
        <v>16</v>
      </c>
      <c r="P416" s="17">
        <v>0.95</v>
      </c>
      <c r="Q416" s="17">
        <v>6.78</v>
      </c>
      <c r="R416" s="18">
        <v>0</v>
      </c>
      <c r="S416" s="18">
        <v>0</v>
      </c>
      <c r="T416" s="16">
        <f>R416+S416</f>
        <v>0</v>
      </c>
      <c r="U416" s="17">
        <v>0</v>
      </c>
      <c r="V416" s="18">
        <v>34</v>
      </c>
      <c r="W416" s="18">
        <v>16</v>
      </c>
      <c r="X416" s="17">
        <v>2.3</v>
      </c>
      <c r="Y416" s="17">
        <v>1.08</v>
      </c>
      <c r="Z416" s="18">
        <v>50</v>
      </c>
      <c r="AA416" s="18">
        <v>65</v>
      </c>
      <c r="AB416" s="17">
        <v>3.38</v>
      </c>
      <c r="AC416" s="17">
        <v>4.39</v>
      </c>
      <c r="AD416" s="16">
        <v>76</v>
      </c>
      <c r="AE416" s="17">
        <v>5.13</v>
      </c>
      <c r="AF416" s="16">
        <v>59</v>
      </c>
      <c r="AG416" s="17">
        <v>3.98</v>
      </c>
    </row>
    <row r="417" ht="20.35" customHeight="1">
      <c r="A417" t="s" s="14">
        <v>506</v>
      </c>
      <c r="B417" t="s" s="15">
        <v>96</v>
      </c>
      <c r="C417" s="16"/>
      <c r="D417" s="16"/>
      <c r="E417" s="16">
        <v>34</v>
      </c>
      <c r="F417" s="16">
        <v>20</v>
      </c>
      <c r="G417" s="17">
        <v>546.9</v>
      </c>
      <c r="H417" s="17">
        <f>G417/E417</f>
        <v>16.08529411764706</v>
      </c>
      <c r="I417" s="16">
        <v>1</v>
      </c>
      <c r="J417" s="17">
        <v>0.11</v>
      </c>
      <c r="K417" s="16">
        <v>2</v>
      </c>
      <c r="L417" s="17">
        <v>5.95</v>
      </c>
      <c r="M417" s="17">
        <v>0.65</v>
      </c>
      <c r="N417" s="18"/>
      <c r="O417" s="18">
        <v>11</v>
      </c>
      <c r="P417" s="17">
        <v>1.06</v>
      </c>
      <c r="Q417" s="17">
        <v>3.33</v>
      </c>
      <c r="R417" s="18">
        <v>0</v>
      </c>
      <c r="S417" s="18">
        <v>0</v>
      </c>
      <c r="T417" s="16">
        <f>R417+S417</f>
        <v>0</v>
      </c>
      <c r="U417" s="17">
        <v>0</v>
      </c>
      <c r="V417" s="18">
        <v>18</v>
      </c>
      <c r="W417" s="18">
        <v>7</v>
      </c>
      <c r="X417" s="17">
        <v>1.97</v>
      </c>
      <c r="Y417" s="17">
        <v>0.77</v>
      </c>
      <c r="Z417" s="18">
        <v>35</v>
      </c>
      <c r="AA417" s="18">
        <v>78</v>
      </c>
      <c r="AB417" s="17">
        <v>3.84</v>
      </c>
      <c r="AC417" s="17">
        <v>8.56</v>
      </c>
      <c r="AD417" s="16">
        <v>42</v>
      </c>
      <c r="AE417" s="17">
        <v>4.61</v>
      </c>
      <c r="AF417" s="16">
        <v>30</v>
      </c>
      <c r="AG417" s="17">
        <v>3.29</v>
      </c>
    </row>
    <row r="418" ht="20.35" customHeight="1">
      <c r="A418" t="s" s="14">
        <v>507</v>
      </c>
      <c r="B418" t="s" s="15">
        <v>219</v>
      </c>
      <c r="C418" s="16"/>
      <c r="D418" s="16"/>
      <c r="E418" s="16">
        <v>73</v>
      </c>
      <c r="F418" s="16">
        <v>9</v>
      </c>
      <c r="G418" s="17">
        <v>1577.12</v>
      </c>
      <c r="H418" s="17">
        <f>G418/E418</f>
        <v>21.60438356164384</v>
      </c>
      <c r="I418" s="16">
        <v>6</v>
      </c>
      <c r="J418" s="17">
        <v>0.23</v>
      </c>
      <c r="K418" s="16">
        <v>15</v>
      </c>
      <c r="L418" s="17">
        <v>19.48</v>
      </c>
      <c r="M418" s="17">
        <v>0.74</v>
      </c>
      <c r="N418" s="18"/>
      <c r="O418" s="18">
        <v>15</v>
      </c>
      <c r="P418" s="17">
        <v>0.51</v>
      </c>
      <c r="Q418" s="17">
        <v>7.79</v>
      </c>
      <c r="R418" s="18">
        <v>0</v>
      </c>
      <c r="S418" s="18">
        <v>0</v>
      </c>
      <c r="T418" s="16">
        <f>R418+S418</f>
        <v>0</v>
      </c>
      <c r="U418" s="17">
        <v>0</v>
      </c>
      <c r="V418" s="18">
        <v>22</v>
      </c>
      <c r="W418" s="18">
        <v>16</v>
      </c>
      <c r="X418" s="17">
        <v>0.84</v>
      </c>
      <c r="Y418" s="17">
        <v>0.61</v>
      </c>
      <c r="Z418" s="18">
        <v>34</v>
      </c>
      <c r="AA418" s="18">
        <v>92</v>
      </c>
      <c r="AB418" s="17">
        <v>1.29</v>
      </c>
      <c r="AC418" s="17">
        <v>3.5</v>
      </c>
      <c r="AD418" s="16">
        <v>139</v>
      </c>
      <c r="AE418" s="17">
        <v>5.29</v>
      </c>
      <c r="AF418" s="16">
        <v>77</v>
      </c>
      <c r="AG418" s="17">
        <v>2.93</v>
      </c>
    </row>
    <row r="419" ht="20.35" customHeight="1">
      <c r="A419" t="s" s="14">
        <v>508</v>
      </c>
      <c r="B419" t="s" s="15">
        <v>68</v>
      </c>
      <c r="C419" s="16"/>
      <c r="D419" s="16"/>
      <c r="E419" s="16">
        <v>77</v>
      </c>
      <c r="F419" s="16">
        <v>5</v>
      </c>
      <c r="G419" s="17">
        <v>1355.08</v>
      </c>
      <c r="H419" s="17">
        <f>G419/E419</f>
        <v>17.59844155844156</v>
      </c>
      <c r="I419" s="16">
        <v>13</v>
      </c>
      <c r="J419" s="17">
        <v>0.58</v>
      </c>
      <c r="K419" s="16">
        <v>33</v>
      </c>
      <c r="L419" s="17">
        <v>41.93</v>
      </c>
      <c r="M419" s="17">
        <v>1.86</v>
      </c>
      <c r="N419" s="18"/>
      <c r="O419" s="18">
        <v>14</v>
      </c>
      <c r="P419" s="17">
        <v>0.71</v>
      </c>
      <c r="Q419" s="17">
        <v>7.93</v>
      </c>
      <c r="R419" s="18">
        <v>447</v>
      </c>
      <c r="S419" s="18">
        <v>604</v>
      </c>
      <c r="T419" s="16">
        <f>R419+S419</f>
        <v>1051</v>
      </c>
      <c r="U419" s="17">
        <v>42.53</v>
      </c>
      <c r="V419" s="18">
        <v>58</v>
      </c>
      <c r="W419" s="18">
        <v>56</v>
      </c>
      <c r="X419" s="17">
        <v>2.57</v>
      </c>
      <c r="Y419" s="17">
        <v>2.48</v>
      </c>
      <c r="Z419" s="18">
        <v>55</v>
      </c>
      <c r="AA419" s="18">
        <v>64</v>
      </c>
      <c r="AB419" s="17">
        <v>2.44</v>
      </c>
      <c r="AC419" s="17">
        <v>2.83</v>
      </c>
      <c r="AD419" s="16">
        <v>27</v>
      </c>
      <c r="AE419" s="17">
        <v>1.2</v>
      </c>
      <c r="AF419" s="16">
        <v>164</v>
      </c>
      <c r="AG419" s="17">
        <v>7.26</v>
      </c>
    </row>
    <row r="420" ht="20.35" customHeight="1">
      <c r="A420" t="s" s="14">
        <v>509</v>
      </c>
      <c r="B420" t="s" s="15">
        <v>104</v>
      </c>
      <c r="C420" s="16"/>
      <c r="D420" s="16"/>
      <c r="E420" s="16">
        <v>80</v>
      </c>
      <c r="F420" s="16">
        <v>1</v>
      </c>
      <c r="G420" s="17">
        <v>1540.45</v>
      </c>
      <c r="H420" s="17">
        <f>G420/E420</f>
        <v>19.255625</v>
      </c>
      <c r="I420" s="16">
        <v>3</v>
      </c>
      <c r="J420" s="17">
        <v>0.12</v>
      </c>
      <c r="K420" s="16">
        <v>9</v>
      </c>
      <c r="L420" s="17">
        <v>9.41</v>
      </c>
      <c r="M420" s="17">
        <v>0.37</v>
      </c>
      <c r="N420" s="18">
        <v>1</v>
      </c>
      <c r="O420" s="18">
        <v>21</v>
      </c>
      <c r="P420" s="17">
        <v>0.79</v>
      </c>
      <c r="Q420" s="17">
        <v>3.57</v>
      </c>
      <c r="R420" s="18">
        <v>1</v>
      </c>
      <c r="S420" s="18">
        <v>0</v>
      </c>
      <c r="T420" s="16">
        <f>R420+S420</f>
        <v>1</v>
      </c>
      <c r="U420" s="17">
        <v>100</v>
      </c>
      <c r="V420" s="18">
        <v>70</v>
      </c>
      <c r="W420" s="18">
        <v>12</v>
      </c>
      <c r="X420" s="17">
        <v>2.73</v>
      </c>
      <c r="Y420" s="17">
        <v>0.47</v>
      </c>
      <c r="Z420" s="18">
        <v>129</v>
      </c>
      <c r="AA420" s="18">
        <v>82</v>
      </c>
      <c r="AB420" s="17">
        <v>5.02</v>
      </c>
      <c r="AC420" s="17">
        <v>3.19</v>
      </c>
      <c r="AD420" s="16">
        <v>84</v>
      </c>
      <c r="AE420" s="17">
        <v>3.27</v>
      </c>
      <c r="AF420" s="16">
        <v>84</v>
      </c>
      <c r="AG420" s="17">
        <v>3.27</v>
      </c>
    </row>
    <row r="421" ht="20.35" customHeight="1">
      <c r="A421" t="s" s="14">
        <v>510</v>
      </c>
      <c r="B421" t="s" s="15">
        <v>42</v>
      </c>
      <c r="C421" s="16"/>
      <c r="D421" s="16"/>
      <c r="E421" s="16">
        <v>82</v>
      </c>
      <c r="F421" s="16"/>
      <c r="G421" s="17">
        <v>1574.92</v>
      </c>
      <c r="H421" s="17">
        <f>G421/E421</f>
        <v>19.20634146341463</v>
      </c>
      <c r="I421" s="16">
        <v>27</v>
      </c>
      <c r="J421" s="17">
        <v>1.03</v>
      </c>
      <c r="K421" s="16">
        <v>42</v>
      </c>
      <c r="L421" s="17">
        <v>68.33</v>
      </c>
      <c r="M421" s="17">
        <v>2.6</v>
      </c>
      <c r="N421" s="18"/>
      <c r="O421" s="18">
        <v>15</v>
      </c>
      <c r="P421" s="17">
        <v>0.66</v>
      </c>
      <c r="Q421" s="17">
        <v>13.24</v>
      </c>
      <c r="R421" s="18">
        <v>21</v>
      </c>
      <c r="S421" s="18">
        <v>23</v>
      </c>
      <c r="T421" s="16">
        <f>R421+S421</f>
        <v>44</v>
      </c>
      <c r="U421" s="17">
        <v>47.73</v>
      </c>
      <c r="V421" s="18">
        <v>88</v>
      </c>
      <c r="W421" s="18">
        <v>54</v>
      </c>
      <c r="X421" s="17">
        <v>3.35</v>
      </c>
      <c r="Y421" s="17">
        <v>2.06</v>
      </c>
      <c r="Z421" s="18">
        <v>41</v>
      </c>
      <c r="AA421" s="18">
        <v>82</v>
      </c>
      <c r="AB421" s="17">
        <v>1.56</v>
      </c>
      <c r="AC421" s="17">
        <v>3.12</v>
      </c>
      <c r="AD421" s="16">
        <v>42</v>
      </c>
      <c r="AE421" s="17">
        <v>1.6</v>
      </c>
      <c r="AF421" s="16">
        <v>204</v>
      </c>
      <c r="AG421" s="17">
        <v>7.77</v>
      </c>
    </row>
    <row r="422" ht="20.35" customHeight="1">
      <c r="A422" t="s" s="14">
        <v>511</v>
      </c>
      <c r="B422" t="s" s="15">
        <v>96</v>
      </c>
      <c r="C422" s="16"/>
      <c r="D422" s="16"/>
      <c r="E422" s="16">
        <v>77</v>
      </c>
      <c r="F422" s="16">
        <v>4</v>
      </c>
      <c r="G422" s="17">
        <v>1347.85</v>
      </c>
      <c r="H422" s="17">
        <f>G422/E422</f>
        <v>17.50454545454545</v>
      </c>
      <c r="I422" s="16">
        <v>27</v>
      </c>
      <c r="J422" s="17">
        <v>1.2</v>
      </c>
      <c r="K422" s="16">
        <v>47</v>
      </c>
      <c r="L422" s="17">
        <v>82.14</v>
      </c>
      <c r="M422" s="17">
        <v>3.66</v>
      </c>
      <c r="N422" s="18"/>
      <c r="O422" s="18">
        <v>18</v>
      </c>
      <c r="P422" s="17">
        <v>0.89</v>
      </c>
      <c r="Q422" s="17">
        <v>10.11</v>
      </c>
      <c r="R422" s="18">
        <v>264</v>
      </c>
      <c r="S422" s="18">
        <v>343</v>
      </c>
      <c r="T422" s="16">
        <f>R422+S422</f>
        <v>607</v>
      </c>
      <c r="U422" s="17">
        <v>43.49</v>
      </c>
      <c r="V422" s="18">
        <v>48</v>
      </c>
      <c r="W422" s="18">
        <v>59</v>
      </c>
      <c r="X422" s="17">
        <v>2.14</v>
      </c>
      <c r="Y422" s="17">
        <v>2.63</v>
      </c>
      <c r="Z422" s="18">
        <v>99</v>
      </c>
      <c r="AA422" s="18">
        <v>88</v>
      </c>
      <c r="AB422" s="17">
        <v>4.41</v>
      </c>
      <c r="AC422" s="17">
        <v>3.92</v>
      </c>
      <c r="AD422" s="16">
        <v>26</v>
      </c>
      <c r="AE422" s="17">
        <v>1.16</v>
      </c>
      <c r="AF422" s="16">
        <v>267</v>
      </c>
      <c r="AG422" s="17">
        <v>11.89</v>
      </c>
    </row>
    <row r="423" ht="20.35" customHeight="1">
      <c r="A423" t="s" s="14">
        <v>512</v>
      </c>
      <c r="B423" t="s" s="15">
        <v>77</v>
      </c>
      <c r="C423" s="16"/>
      <c r="D423" s="16"/>
      <c r="E423" s="16">
        <v>74</v>
      </c>
      <c r="F423" s="16">
        <v>8</v>
      </c>
      <c r="G423" s="17">
        <v>1457.1</v>
      </c>
      <c r="H423" s="17">
        <f>G423/E423</f>
        <v>19.69054054054054</v>
      </c>
      <c r="I423" s="16">
        <v>20</v>
      </c>
      <c r="J423" s="17">
        <v>0.82</v>
      </c>
      <c r="K423" s="16">
        <v>31</v>
      </c>
      <c r="L423" s="17">
        <v>66.95</v>
      </c>
      <c r="M423" s="17">
        <v>2.76</v>
      </c>
      <c r="N423" s="18">
        <v>1</v>
      </c>
      <c r="O423" s="18">
        <v>22</v>
      </c>
      <c r="P423" s="17">
        <v>1</v>
      </c>
      <c r="Q423" s="17">
        <v>9.48</v>
      </c>
      <c r="R423" s="18">
        <v>900</v>
      </c>
      <c r="S423" s="18">
        <v>652</v>
      </c>
      <c r="T423" s="16">
        <f>R423+S423</f>
        <v>1552</v>
      </c>
      <c r="U423" s="17">
        <v>57.99</v>
      </c>
      <c r="V423" s="18">
        <v>42</v>
      </c>
      <c r="W423" s="18">
        <v>53</v>
      </c>
      <c r="X423" s="17">
        <v>1.73</v>
      </c>
      <c r="Y423" s="17">
        <v>2.18</v>
      </c>
      <c r="Z423" s="18">
        <v>32</v>
      </c>
      <c r="AA423" s="18">
        <v>110</v>
      </c>
      <c r="AB423" s="17">
        <v>1.32</v>
      </c>
      <c r="AC423" s="17">
        <v>4.53</v>
      </c>
      <c r="AD423" s="16">
        <v>24</v>
      </c>
      <c r="AE423" s="17">
        <v>0.99</v>
      </c>
      <c r="AF423" s="16">
        <v>211</v>
      </c>
      <c r="AG423" s="17">
        <v>8.69</v>
      </c>
    </row>
    <row r="424" ht="20.35" customHeight="1">
      <c r="A424" t="s" s="14">
        <v>513</v>
      </c>
      <c r="B424" t="s" s="15">
        <v>63</v>
      </c>
      <c r="C424" s="16"/>
      <c r="D424" s="16"/>
      <c r="E424" s="16">
        <v>35</v>
      </c>
      <c r="F424" s="16"/>
      <c r="G424" s="17">
        <v>332.68</v>
      </c>
      <c r="H424" s="17">
        <f>G424/E424</f>
        <v>9.505142857142857</v>
      </c>
      <c r="I424" s="16">
        <v>4</v>
      </c>
      <c r="J424" s="17">
        <v>0.72</v>
      </c>
      <c r="K424" s="16">
        <v>2</v>
      </c>
      <c r="L424" s="17">
        <v>6.96</v>
      </c>
      <c r="M424" s="17">
        <v>1.26</v>
      </c>
      <c r="N424" s="18"/>
      <c r="O424" s="18">
        <v>4</v>
      </c>
      <c r="P424" s="17">
        <v>0.75</v>
      </c>
      <c r="Q424" s="17">
        <v>7.55</v>
      </c>
      <c r="R424" s="18">
        <v>4</v>
      </c>
      <c r="S424" s="18">
        <v>6</v>
      </c>
      <c r="T424" s="16">
        <f>R424+S424</f>
        <v>10</v>
      </c>
      <c r="U424" s="17">
        <v>40</v>
      </c>
      <c r="V424" s="18">
        <v>6</v>
      </c>
      <c r="W424" s="18">
        <v>5</v>
      </c>
      <c r="X424" s="17">
        <v>1.08</v>
      </c>
      <c r="Y424" s="17">
        <v>0.9</v>
      </c>
      <c r="Z424" s="18">
        <v>35</v>
      </c>
      <c r="AA424" s="18">
        <v>30</v>
      </c>
      <c r="AB424" s="17">
        <v>6.31</v>
      </c>
      <c r="AC424" s="17">
        <v>5.41</v>
      </c>
      <c r="AD424" s="16">
        <v>9</v>
      </c>
      <c r="AE424" s="17">
        <v>1.62</v>
      </c>
      <c r="AF424" s="16">
        <v>53</v>
      </c>
      <c r="AG424" s="17">
        <v>9.56</v>
      </c>
    </row>
    <row r="425" ht="20.35" customHeight="1">
      <c r="A425" t="s" s="14">
        <v>514</v>
      </c>
      <c r="B425" t="s" s="15">
        <v>149</v>
      </c>
      <c r="C425" s="16"/>
      <c r="D425" s="16"/>
      <c r="E425" s="16">
        <v>66</v>
      </c>
      <c r="F425" s="16">
        <v>16</v>
      </c>
      <c r="G425" s="17">
        <v>988.22</v>
      </c>
      <c r="H425" s="17">
        <f>G425/E425</f>
        <v>14.9730303030303</v>
      </c>
      <c r="I425" s="16">
        <v>14</v>
      </c>
      <c r="J425" s="17">
        <v>0.85</v>
      </c>
      <c r="K425" s="16">
        <v>17</v>
      </c>
      <c r="L425" s="17">
        <v>43.35</v>
      </c>
      <c r="M425" s="17">
        <v>2.63</v>
      </c>
      <c r="N425" s="18"/>
      <c r="O425" s="18">
        <v>12</v>
      </c>
      <c r="P425" s="17">
        <v>0.65</v>
      </c>
      <c r="Q425" s="17">
        <v>10.85</v>
      </c>
      <c r="R425" s="18">
        <v>5</v>
      </c>
      <c r="S425" s="18">
        <v>7</v>
      </c>
      <c r="T425" s="16">
        <f>R425+S425</f>
        <v>12</v>
      </c>
      <c r="U425" s="17">
        <v>41.67</v>
      </c>
      <c r="V425" s="18">
        <v>33</v>
      </c>
      <c r="W425" s="18">
        <v>46</v>
      </c>
      <c r="X425" s="17">
        <v>2</v>
      </c>
      <c r="Y425" s="17">
        <v>2.79</v>
      </c>
      <c r="Z425" s="18">
        <v>28</v>
      </c>
      <c r="AA425" s="18">
        <v>159</v>
      </c>
      <c r="AB425" s="17">
        <v>1.7</v>
      </c>
      <c r="AC425" s="17">
        <v>9.65</v>
      </c>
      <c r="AD425" s="16">
        <v>28</v>
      </c>
      <c r="AE425" s="17">
        <v>1.7</v>
      </c>
      <c r="AF425" s="16">
        <v>129</v>
      </c>
      <c r="AG425" s="17">
        <v>7.83</v>
      </c>
    </row>
    <row r="426" ht="20.35" customHeight="1">
      <c r="A426" t="s" s="14">
        <v>515</v>
      </c>
      <c r="B426" t="s" s="15">
        <v>38</v>
      </c>
      <c r="C426" s="16"/>
      <c r="D426" s="16"/>
      <c r="E426" s="16">
        <v>81</v>
      </c>
      <c r="F426" s="16">
        <v>1</v>
      </c>
      <c r="G426" s="17">
        <v>1301.52</v>
      </c>
      <c r="H426" s="17">
        <f>G426/E426</f>
        <v>16.06814814814815</v>
      </c>
      <c r="I426" s="16">
        <v>25</v>
      </c>
      <c r="J426" s="17">
        <v>1.15</v>
      </c>
      <c r="K426" s="16">
        <v>34</v>
      </c>
      <c r="L426" s="17">
        <v>66.44</v>
      </c>
      <c r="M426" s="17">
        <v>3.06</v>
      </c>
      <c r="N426" s="18">
        <v>1</v>
      </c>
      <c r="O426" s="18">
        <v>10</v>
      </c>
      <c r="P426" s="17">
        <v>0.39</v>
      </c>
      <c r="Q426" s="17">
        <v>13.66</v>
      </c>
      <c r="R426" s="18">
        <v>12</v>
      </c>
      <c r="S426" s="18">
        <v>21</v>
      </c>
      <c r="T426" s="16">
        <f>R426+S426</f>
        <v>33</v>
      </c>
      <c r="U426" s="17">
        <v>36.36</v>
      </c>
      <c r="V426" s="18">
        <v>38</v>
      </c>
      <c r="W426" s="18">
        <v>38</v>
      </c>
      <c r="X426" s="17">
        <v>1.75</v>
      </c>
      <c r="Y426" s="17">
        <v>1.75</v>
      </c>
      <c r="Z426" s="18">
        <v>46</v>
      </c>
      <c r="AA426" s="18">
        <v>110</v>
      </c>
      <c r="AB426" s="17">
        <v>2.12</v>
      </c>
      <c r="AC426" s="17">
        <v>5.07</v>
      </c>
      <c r="AD426" s="16">
        <v>30</v>
      </c>
      <c r="AE426" s="17">
        <v>1.38</v>
      </c>
      <c r="AF426" s="16">
        <v>183</v>
      </c>
      <c r="AG426" s="17">
        <v>8.44</v>
      </c>
    </row>
    <row r="427" ht="20.35" customHeight="1">
      <c r="A427" t="s" s="14">
        <v>516</v>
      </c>
      <c r="B427" t="s" s="15">
        <v>219</v>
      </c>
      <c r="C427" s="16"/>
      <c r="D427" s="16"/>
      <c r="E427" s="16">
        <v>6</v>
      </c>
      <c r="F427" s="16"/>
      <c r="G427" s="17">
        <v>68.65000000000001</v>
      </c>
      <c r="H427" s="17">
        <f>G427/E427</f>
        <v>11.44166666666667</v>
      </c>
      <c r="I427" s="16">
        <v>0</v>
      </c>
      <c r="J427" s="17">
        <v>0</v>
      </c>
      <c r="K427" s="16">
        <v>1</v>
      </c>
      <c r="L427" s="17">
        <v>0.35</v>
      </c>
      <c r="M427" s="17">
        <v>0.31</v>
      </c>
      <c r="N427" s="18"/>
      <c r="O427" s="18">
        <v>0</v>
      </c>
      <c r="P427" s="17">
        <v>0</v>
      </c>
      <c r="Q427" s="17">
        <v>0</v>
      </c>
      <c r="R427" s="18">
        <v>0</v>
      </c>
      <c r="S427" s="18">
        <v>5</v>
      </c>
      <c r="T427" s="16">
        <f>R427+S427</f>
        <v>5</v>
      </c>
      <c r="U427" s="17">
        <v>0</v>
      </c>
      <c r="V427" s="18">
        <v>2</v>
      </c>
      <c r="W427" s="18">
        <v>2</v>
      </c>
      <c r="X427" s="17">
        <v>1.75</v>
      </c>
      <c r="Y427" s="17">
        <v>1.75</v>
      </c>
      <c r="Z427" s="18">
        <v>5</v>
      </c>
      <c r="AA427" s="18">
        <v>13</v>
      </c>
      <c r="AB427" s="17">
        <v>4.37</v>
      </c>
      <c r="AC427" s="17">
        <v>11.36</v>
      </c>
      <c r="AD427" s="16">
        <v>3</v>
      </c>
      <c r="AE427" s="17">
        <v>2.62</v>
      </c>
      <c r="AF427" s="16">
        <v>4</v>
      </c>
      <c r="AG427" s="17">
        <v>3.5</v>
      </c>
    </row>
    <row r="428" ht="20.35" customHeight="1">
      <c r="A428" t="s" s="14">
        <v>517</v>
      </c>
      <c r="B428" t="s" s="15">
        <v>46</v>
      </c>
      <c r="C428" s="16"/>
      <c r="D428" s="16"/>
      <c r="E428" s="16">
        <v>81</v>
      </c>
      <c r="F428" s="16">
        <v>1</v>
      </c>
      <c r="G428" s="17">
        <v>1135.4</v>
      </c>
      <c r="H428" s="17">
        <f>G428/E428</f>
        <v>14.01728395061729</v>
      </c>
      <c r="I428" s="16">
        <v>6</v>
      </c>
      <c r="J428" s="17">
        <v>0.32</v>
      </c>
      <c r="K428" s="16">
        <v>8</v>
      </c>
      <c r="L428" s="17">
        <v>15.16</v>
      </c>
      <c r="M428" s="17">
        <v>0.8</v>
      </c>
      <c r="N428" s="18">
        <v>1</v>
      </c>
      <c r="O428" s="18">
        <v>21</v>
      </c>
      <c r="P428" s="17">
        <v>1.2</v>
      </c>
      <c r="Q428" s="17">
        <v>5.36</v>
      </c>
      <c r="R428" s="18">
        <v>39</v>
      </c>
      <c r="S428" s="18">
        <v>68</v>
      </c>
      <c r="T428" s="16">
        <f>R428+S428</f>
        <v>107</v>
      </c>
      <c r="U428" s="17">
        <v>36.45</v>
      </c>
      <c r="V428" s="18">
        <v>8</v>
      </c>
      <c r="W428" s="18">
        <v>32</v>
      </c>
      <c r="X428" s="17">
        <v>0.42</v>
      </c>
      <c r="Y428" s="17">
        <v>1.69</v>
      </c>
      <c r="Z428" s="18">
        <v>128</v>
      </c>
      <c r="AA428" s="18">
        <v>106</v>
      </c>
      <c r="AB428" s="17">
        <v>6.76</v>
      </c>
      <c r="AC428" s="17">
        <v>5.6</v>
      </c>
      <c r="AD428" s="16">
        <v>42</v>
      </c>
      <c r="AE428" s="17">
        <v>2.22</v>
      </c>
      <c r="AF428" s="16">
        <v>112</v>
      </c>
      <c r="AG428" s="17">
        <v>5.92</v>
      </c>
    </row>
    <row r="429" ht="20.35" customHeight="1">
      <c r="A429" t="s" s="14">
        <v>518</v>
      </c>
      <c r="B429" t="s" s="15">
        <v>87</v>
      </c>
      <c r="C429" s="16"/>
      <c r="D429" s="16"/>
      <c r="E429" s="16">
        <v>69</v>
      </c>
      <c r="F429" s="16"/>
      <c r="G429" s="17">
        <v>676.03</v>
      </c>
      <c r="H429" s="17">
        <f>G429/E429</f>
        <v>9.797536231884058</v>
      </c>
      <c r="I429" s="16">
        <v>4</v>
      </c>
      <c r="J429" s="17">
        <v>0.36</v>
      </c>
      <c r="K429" s="16">
        <v>4</v>
      </c>
      <c r="L429" s="17">
        <v>-0.17</v>
      </c>
      <c r="M429" s="17">
        <v>-0.02</v>
      </c>
      <c r="N429" s="18">
        <v>3</v>
      </c>
      <c r="O429" s="18">
        <v>21</v>
      </c>
      <c r="P429" s="17">
        <v>1.74</v>
      </c>
      <c r="Q429" s="17">
        <v>8</v>
      </c>
      <c r="R429" s="18">
        <v>1</v>
      </c>
      <c r="S429" s="18">
        <v>3</v>
      </c>
      <c r="T429" s="16">
        <f>R429+S429</f>
        <v>4</v>
      </c>
      <c r="U429" s="17">
        <v>25</v>
      </c>
      <c r="V429" s="18">
        <v>15</v>
      </c>
      <c r="W429" s="18">
        <v>10</v>
      </c>
      <c r="X429" s="17">
        <v>1.33</v>
      </c>
      <c r="Y429" s="17">
        <v>0.89</v>
      </c>
      <c r="Z429" s="18">
        <v>123</v>
      </c>
      <c r="AA429" s="18">
        <v>52</v>
      </c>
      <c r="AB429" s="17">
        <v>10.92</v>
      </c>
      <c r="AC429" s="17">
        <v>4.62</v>
      </c>
      <c r="AD429" s="16">
        <v>17</v>
      </c>
      <c r="AE429" s="17">
        <v>1.51</v>
      </c>
      <c r="AF429" s="16">
        <v>50</v>
      </c>
      <c r="AG429" s="17">
        <v>4.44</v>
      </c>
    </row>
    <row r="430" ht="20.35" customHeight="1">
      <c r="A430" t="s" s="14">
        <v>519</v>
      </c>
      <c r="B430" t="s" s="15">
        <v>77</v>
      </c>
      <c r="C430" s="16"/>
      <c r="D430" s="16"/>
      <c r="E430" s="16">
        <v>55</v>
      </c>
      <c r="F430" s="16"/>
      <c r="G430" s="17">
        <v>1128.33</v>
      </c>
      <c r="H430" s="17">
        <f>G430/E430</f>
        <v>20.51509090909091</v>
      </c>
      <c r="I430" s="16">
        <v>5</v>
      </c>
      <c r="J430" s="17">
        <v>0.27</v>
      </c>
      <c r="K430" s="16">
        <v>10</v>
      </c>
      <c r="L430" s="17">
        <v>25.1</v>
      </c>
      <c r="M430" s="17">
        <v>1.33</v>
      </c>
      <c r="N430" s="18"/>
      <c r="O430" s="18">
        <v>5</v>
      </c>
      <c r="P430" s="17">
        <v>0.18</v>
      </c>
      <c r="Q430" s="17">
        <v>5.1</v>
      </c>
      <c r="R430" s="18">
        <v>0</v>
      </c>
      <c r="S430" s="18">
        <v>0</v>
      </c>
      <c r="T430" s="16">
        <f>R430+S430</f>
        <v>0</v>
      </c>
      <c r="U430" s="17">
        <v>0</v>
      </c>
      <c r="V430" s="18">
        <v>46</v>
      </c>
      <c r="W430" s="18">
        <v>15</v>
      </c>
      <c r="X430" s="17">
        <v>2.45</v>
      </c>
      <c r="Y430" s="17">
        <v>0.8</v>
      </c>
      <c r="Z430" s="18">
        <v>62</v>
      </c>
      <c r="AA430" s="18">
        <v>129</v>
      </c>
      <c r="AB430" s="17">
        <v>3.3</v>
      </c>
      <c r="AC430" s="17">
        <v>6.86</v>
      </c>
      <c r="AD430" s="16">
        <v>97</v>
      </c>
      <c r="AE430" s="17">
        <v>5.16</v>
      </c>
      <c r="AF430" s="16">
        <v>98</v>
      </c>
      <c r="AG430" s="17">
        <v>5.21</v>
      </c>
    </row>
    <row r="431" ht="20.35" customHeight="1">
      <c r="A431" t="s" s="14">
        <v>520</v>
      </c>
      <c r="B431" t="s" s="15">
        <v>91</v>
      </c>
      <c r="C431" s="16"/>
      <c r="D431" s="16"/>
      <c r="E431" s="16">
        <v>13</v>
      </c>
      <c r="F431" s="16">
        <v>5</v>
      </c>
      <c r="G431" s="17">
        <v>142.63</v>
      </c>
      <c r="H431" s="17">
        <f>G431/E431</f>
        <v>10.97153846153846</v>
      </c>
      <c r="I431" s="16">
        <v>0</v>
      </c>
      <c r="J431" s="17">
        <v>0</v>
      </c>
      <c r="K431" s="16">
        <v>1</v>
      </c>
      <c r="L431" s="17">
        <v>1.88</v>
      </c>
      <c r="M431" s="17">
        <v>0.79</v>
      </c>
      <c r="N431" s="18"/>
      <c r="O431" s="18">
        <v>3</v>
      </c>
      <c r="P431" s="17">
        <v>0.89</v>
      </c>
      <c r="Q431" s="17">
        <v>0</v>
      </c>
      <c r="R431" s="18">
        <v>0</v>
      </c>
      <c r="S431" s="18">
        <v>0</v>
      </c>
      <c r="T431" s="16">
        <f>R431+S431</f>
        <v>0</v>
      </c>
      <c r="U431" s="17">
        <v>0</v>
      </c>
      <c r="V431" s="18">
        <v>4</v>
      </c>
      <c r="W431" s="18">
        <v>0</v>
      </c>
      <c r="X431" s="17">
        <v>1.68</v>
      </c>
      <c r="Y431" s="17">
        <v>0</v>
      </c>
      <c r="Z431" s="18">
        <v>4</v>
      </c>
      <c r="AA431" s="18">
        <v>9</v>
      </c>
      <c r="AB431" s="17">
        <v>1.68</v>
      </c>
      <c r="AC431" s="17">
        <v>3.79</v>
      </c>
      <c r="AD431" s="16">
        <v>12</v>
      </c>
      <c r="AE431" s="17">
        <v>5.05</v>
      </c>
      <c r="AF431" s="16">
        <v>5</v>
      </c>
      <c r="AG431" s="17">
        <v>2.1</v>
      </c>
    </row>
    <row r="432" ht="20.35" customHeight="1">
      <c r="A432" t="s" s="14">
        <v>521</v>
      </c>
      <c r="B432" t="s" s="15">
        <v>71</v>
      </c>
      <c r="C432" s="16"/>
      <c r="D432" s="16"/>
      <c r="E432" s="16">
        <v>21</v>
      </c>
      <c r="F432" s="16">
        <v>4</v>
      </c>
      <c r="G432" s="17">
        <v>157.02</v>
      </c>
      <c r="H432" s="17">
        <f>G432/E432</f>
        <v>7.477142857142858</v>
      </c>
      <c r="I432" s="16">
        <v>1</v>
      </c>
      <c r="J432" s="17">
        <v>0.38</v>
      </c>
      <c r="K432" s="16">
        <v>1</v>
      </c>
      <c r="L432" s="17">
        <v>1.5</v>
      </c>
      <c r="M432" s="17">
        <v>0.57</v>
      </c>
      <c r="N432" s="18"/>
      <c r="O432" s="18">
        <v>2</v>
      </c>
      <c r="P432" s="17">
        <v>0.79</v>
      </c>
      <c r="Q432" s="17">
        <v>5</v>
      </c>
      <c r="R432" s="18">
        <v>39</v>
      </c>
      <c r="S432" s="18">
        <v>24</v>
      </c>
      <c r="T432" s="16">
        <f>R432+S432</f>
        <v>63</v>
      </c>
      <c r="U432" s="17">
        <v>61.9</v>
      </c>
      <c r="V432" s="18">
        <v>2</v>
      </c>
      <c r="W432" s="18">
        <v>5</v>
      </c>
      <c r="X432" s="17">
        <v>0.76</v>
      </c>
      <c r="Y432" s="17">
        <v>1.91</v>
      </c>
      <c r="Z432" s="18">
        <v>14</v>
      </c>
      <c r="AA432" s="18">
        <v>16</v>
      </c>
      <c r="AB432" s="17">
        <v>5.35</v>
      </c>
      <c r="AC432" s="17">
        <v>6.11</v>
      </c>
      <c r="AD432" s="16">
        <v>2</v>
      </c>
      <c r="AE432" s="17">
        <v>0.76</v>
      </c>
      <c r="AF432" s="16">
        <v>20</v>
      </c>
      <c r="AG432" s="17">
        <v>7.64</v>
      </c>
    </row>
    <row r="433" ht="20.35" customHeight="1">
      <c r="A433" t="s" s="14">
        <v>522</v>
      </c>
      <c r="B433" t="s" s="15">
        <v>201</v>
      </c>
      <c r="C433" s="16"/>
      <c r="D433" s="16"/>
      <c r="E433" s="16">
        <v>79</v>
      </c>
      <c r="F433" s="16"/>
      <c r="G433" s="17">
        <v>1520.82</v>
      </c>
      <c r="H433" s="17">
        <f>G433/E433</f>
        <v>19.25088607594937</v>
      </c>
      <c r="I433" s="16">
        <v>19</v>
      </c>
      <c r="J433" s="17">
        <v>0.75</v>
      </c>
      <c r="K433" s="16">
        <v>27</v>
      </c>
      <c r="L433" s="17">
        <v>56.01</v>
      </c>
      <c r="M433" s="17">
        <v>2.21</v>
      </c>
      <c r="N433" s="18"/>
      <c r="O433" s="18">
        <v>11</v>
      </c>
      <c r="P433" s="17">
        <v>0.38</v>
      </c>
      <c r="Q433" s="17">
        <v>11.88</v>
      </c>
      <c r="R433" s="18">
        <v>757</v>
      </c>
      <c r="S433" s="18">
        <v>581</v>
      </c>
      <c r="T433" s="16">
        <f>R433+S433</f>
        <v>1338</v>
      </c>
      <c r="U433" s="17">
        <v>56.58</v>
      </c>
      <c r="V433" s="18">
        <v>44</v>
      </c>
      <c r="W433" s="18">
        <v>58</v>
      </c>
      <c r="X433" s="17">
        <v>1.74</v>
      </c>
      <c r="Y433" s="17">
        <v>2.29</v>
      </c>
      <c r="Z433" s="18">
        <v>181</v>
      </c>
      <c r="AA433" s="18">
        <v>126</v>
      </c>
      <c r="AB433" s="17">
        <v>7.14</v>
      </c>
      <c r="AC433" s="17">
        <v>4.97</v>
      </c>
      <c r="AD433" s="16">
        <v>32</v>
      </c>
      <c r="AE433" s="17">
        <v>1.26</v>
      </c>
      <c r="AF433" s="16">
        <v>160</v>
      </c>
      <c r="AG433" s="17">
        <v>6.31</v>
      </c>
    </row>
    <row r="434" ht="20.35" customHeight="1">
      <c r="A434" t="s" s="14">
        <v>523</v>
      </c>
      <c r="B434" t="s" s="15">
        <v>60</v>
      </c>
      <c r="C434" s="16"/>
      <c r="D434" s="16"/>
      <c r="E434" s="16">
        <v>12</v>
      </c>
      <c r="F434" s="16"/>
      <c r="G434" s="17">
        <v>138.12</v>
      </c>
      <c r="H434" s="17">
        <f>G434/E434</f>
        <v>11.51</v>
      </c>
      <c r="I434" s="16">
        <v>0</v>
      </c>
      <c r="J434" s="17">
        <v>0</v>
      </c>
      <c r="K434" s="16">
        <v>3</v>
      </c>
      <c r="L434" s="17">
        <v>2.08</v>
      </c>
      <c r="M434" s="17">
        <v>0.9</v>
      </c>
      <c r="N434" s="18"/>
      <c r="O434" s="18">
        <v>1</v>
      </c>
      <c r="P434" s="17">
        <v>0.49</v>
      </c>
      <c r="Q434" s="17">
        <v>0</v>
      </c>
      <c r="R434" s="18">
        <v>28</v>
      </c>
      <c r="S434" s="18">
        <v>42</v>
      </c>
      <c r="T434" s="16">
        <f>R434+S434</f>
        <v>70</v>
      </c>
      <c r="U434" s="17">
        <v>40</v>
      </c>
      <c r="V434" s="18">
        <v>1</v>
      </c>
      <c r="W434" s="18">
        <v>3</v>
      </c>
      <c r="X434" s="17">
        <v>0.43</v>
      </c>
      <c r="Y434" s="17">
        <v>1.3</v>
      </c>
      <c r="Z434" s="18">
        <v>9</v>
      </c>
      <c r="AA434" s="18">
        <v>25</v>
      </c>
      <c r="AB434" s="17">
        <v>3.91</v>
      </c>
      <c r="AC434" s="17">
        <v>10.86</v>
      </c>
      <c r="AD434" s="16">
        <v>8</v>
      </c>
      <c r="AE434" s="17">
        <v>3.48</v>
      </c>
      <c r="AF434" s="16">
        <v>19</v>
      </c>
      <c r="AG434" s="17">
        <v>8.25</v>
      </c>
    </row>
    <row r="435" ht="20.35" customHeight="1">
      <c r="A435" t="s" s="14">
        <v>524</v>
      </c>
      <c r="B435" t="s" s="15">
        <v>119</v>
      </c>
      <c r="C435" s="16"/>
      <c r="D435" s="16"/>
      <c r="E435" s="16">
        <v>69</v>
      </c>
      <c r="F435" s="16">
        <v>3</v>
      </c>
      <c r="G435" s="17">
        <v>893.55</v>
      </c>
      <c r="H435" s="17">
        <f>G435/E435</f>
        <v>12.95</v>
      </c>
      <c r="I435" s="16">
        <v>8</v>
      </c>
      <c r="J435" s="17">
        <v>0.54</v>
      </c>
      <c r="K435" s="16">
        <v>13</v>
      </c>
      <c r="L435" s="17">
        <v>22.05</v>
      </c>
      <c r="M435" s="17">
        <v>1.48</v>
      </c>
      <c r="N435" s="18"/>
      <c r="O435" s="18">
        <v>5</v>
      </c>
      <c r="P435" s="17">
        <v>0.39</v>
      </c>
      <c r="Q435" s="17">
        <v>7.84</v>
      </c>
      <c r="R435" s="18">
        <v>53</v>
      </c>
      <c r="S435" s="18">
        <v>63</v>
      </c>
      <c r="T435" s="16">
        <f>R435+S435</f>
        <v>116</v>
      </c>
      <c r="U435" s="17">
        <v>45.69</v>
      </c>
      <c r="V435" s="18">
        <v>15</v>
      </c>
      <c r="W435" s="18">
        <v>19</v>
      </c>
      <c r="X435" s="17">
        <v>1.01</v>
      </c>
      <c r="Y435" s="17">
        <v>1.28</v>
      </c>
      <c r="Z435" s="18">
        <v>17</v>
      </c>
      <c r="AA435" s="18">
        <v>73</v>
      </c>
      <c r="AB435" s="17">
        <v>1.14</v>
      </c>
      <c r="AC435" s="17">
        <v>4.9</v>
      </c>
      <c r="AD435" s="16">
        <v>25</v>
      </c>
      <c r="AE435" s="17">
        <v>1.68</v>
      </c>
      <c r="AF435" s="16">
        <v>102</v>
      </c>
      <c r="AG435" s="17">
        <v>6.85</v>
      </c>
    </row>
    <row r="436" ht="20.35" customHeight="1">
      <c r="A436" t="s" s="14">
        <v>525</v>
      </c>
      <c r="B436" t="s" s="15">
        <v>68</v>
      </c>
      <c r="C436" s="16"/>
      <c r="D436" s="16"/>
      <c r="E436" s="16">
        <v>77</v>
      </c>
      <c r="F436" s="16"/>
      <c r="G436" s="17">
        <v>1460.78</v>
      </c>
      <c r="H436" s="17">
        <f>G436/E436</f>
        <v>18.97116883116883</v>
      </c>
      <c r="I436" s="16">
        <v>4</v>
      </c>
      <c r="J436" s="17">
        <v>0.16</v>
      </c>
      <c r="K436" s="16">
        <v>8</v>
      </c>
      <c r="L436" s="17">
        <v>20.5</v>
      </c>
      <c r="M436" s="17">
        <v>0.84</v>
      </c>
      <c r="N436" s="18">
        <v>2</v>
      </c>
      <c r="O436" s="18">
        <v>14</v>
      </c>
      <c r="P436" s="17">
        <v>0.62</v>
      </c>
      <c r="Q436" s="17">
        <v>3.77</v>
      </c>
      <c r="R436" s="18">
        <v>0</v>
      </c>
      <c r="S436" s="18">
        <v>0</v>
      </c>
      <c r="T436" s="16">
        <f>R436+S436</f>
        <v>0</v>
      </c>
      <c r="U436" s="17">
        <v>0</v>
      </c>
      <c r="V436" s="18">
        <v>74</v>
      </c>
      <c r="W436" s="18">
        <v>20</v>
      </c>
      <c r="X436" s="17">
        <v>3.04</v>
      </c>
      <c r="Y436" s="17">
        <v>0.82</v>
      </c>
      <c r="Z436" s="18">
        <v>90</v>
      </c>
      <c r="AA436" s="18">
        <v>135</v>
      </c>
      <c r="AB436" s="17">
        <v>3.7</v>
      </c>
      <c r="AC436" s="17">
        <v>5.54</v>
      </c>
      <c r="AD436" s="16">
        <v>153</v>
      </c>
      <c r="AE436" s="17">
        <v>6.28</v>
      </c>
      <c r="AF436" s="16">
        <v>106</v>
      </c>
      <c r="AG436" s="17">
        <v>4.35</v>
      </c>
    </row>
    <row r="437" ht="20.35" customHeight="1">
      <c r="A437" t="s" s="14">
        <v>526</v>
      </c>
      <c r="B437" t="s" s="15">
        <v>119</v>
      </c>
      <c r="C437" s="16"/>
      <c r="D437" s="16"/>
      <c r="E437" s="16">
        <v>62</v>
      </c>
      <c r="F437" s="16">
        <v>1</v>
      </c>
      <c r="G437" s="17">
        <v>651.9</v>
      </c>
      <c r="H437" s="17">
        <f>G437/E437</f>
        <v>10.51451612903226</v>
      </c>
      <c r="I437" s="16">
        <v>3</v>
      </c>
      <c r="J437" s="17">
        <v>0.28</v>
      </c>
      <c r="K437" s="16">
        <v>5</v>
      </c>
      <c r="L437" s="17">
        <v>7.79</v>
      </c>
      <c r="M437" s="17">
        <v>0.72</v>
      </c>
      <c r="N437" s="18"/>
      <c r="O437" s="18">
        <v>7</v>
      </c>
      <c r="P437" s="17">
        <v>0.75</v>
      </c>
      <c r="Q437" s="17">
        <v>6.67</v>
      </c>
      <c r="R437" s="18">
        <v>85</v>
      </c>
      <c r="S437" s="18">
        <v>64</v>
      </c>
      <c r="T437" s="16">
        <f>R437+S437</f>
        <v>149</v>
      </c>
      <c r="U437" s="17">
        <v>57.05</v>
      </c>
      <c r="V437" s="18">
        <v>13</v>
      </c>
      <c r="W437" s="18">
        <v>14</v>
      </c>
      <c r="X437" s="17">
        <v>1.2</v>
      </c>
      <c r="Y437" s="17">
        <v>1.29</v>
      </c>
      <c r="Z437" s="18">
        <v>55</v>
      </c>
      <c r="AA437" s="18">
        <v>76</v>
      </c>
      <c r="AB437" s="17">
        <v>5.06</v>
      </c>
      <c r="AC437" s="17">
        <v>6.99</v>
      </c>
      <c r="AD437" s="16">
        <v>21</v>
      </c>
      <c r="AE437" s="17">
        <v>1.93</v>
      </c>
      <c r="AF437" s="16">
        <v>45</v>
      </c>
      <c r="AG437" s="17">
        <v>4.14</v>
      </c>
    </row>
    <row r="438" ht="20.35" customHeight="1">
      <c r="A438" t="s" s="14">
        <v>527</v>
      </c>
      <c r="B438" t="s" s="15">
        <v>114</v>
      </c>
      <c r="C438" s="16"/>
      <c r="D438" s="16"/>
      <c r="E438" s="16">
        <v>3</v>
      </c>
      <c r="F438" s="16">
        <v>4</v>
      </c>
      <c r="G438" s="17">
        <v>35.03</v>
      </c>
      <c r="H438" s="17">
        <f>G438/E438</f>
        <v>11.67666666666667</v>
      </c>
      <c r="I438" s="16">
        <v>0</v>
      </c>
      <c r="J438" s="17">
        <v>0</v>
      </c>
      <c r="K438" s="16">
        <v>0</v>
      </c>
      <c r="L438" s="17">
        <v>0.5</v>
      </c>
      <c r="M438" s="17">
        <v>0.86</v>
      </c>
      <c r="N438" s="18"/>
      <c r="O438" s="18">
        <v>1</v>
      </c>
      <c r="P438" s="17">
        <v>1.81</v>
      </c>
      <c r="Q438" s="17">
        <v>0</v>
      </c>
      <c r="R438" s="18">
        <v>0</v>
      </c>
      <c r="S438" s="18">
        <v>0</v>
      </c>
      <c r="T438" s="16">
        <f>R438+S438</f>
        <v>0</v>
      </c>
      <c r="U438" s="17">
        <v>0</v>
      </c>
      <c r="V438" s="18">
        <v>0</v>
      </c>
      <c r="W438" s="18">
        <v>1</v>
      </c>
      <c r="X438" s="17">
        <v>0</v>
      </c>
      <c r="Y438" s="17">
        <v>1.71</v>
      </c>
      <c r="Z438" s="18">
        <v>2</v>
      </c>
      <c r="AA438" s="18">
        <v>2</v>
      </c>
      <c r="AB438" s="17">
        <v>3.43</v>
      </c>
      <c r="AC438" s="17">
        <v>3.43</v>
      </c>
      <c r="AD438" s="16">
        <v>2</v>
      </c>
      <c r="AE438" s="17">
        <v>3.43</v>
      </c>
      <c r="AF438" s="16">
        <v>4</v>
      </c>
      <c r="AG438" s="17">
        <v>6.85</v>
      </c>
    </row>
    <row r="439" ht="20.35" customHeight="1">
      <c r="A439" t="s" s="14">
        <v>528</v>
      </c>
      <c r="B439" t="s" s="15">
        <v>71</v>
      </c>
      <c r="C439" s="16"/>
      <c r="D439" s="16"/>
      <c r="E439" s="16">
        <v>63</v>
      </c>
      <c r="F439" s="16">
        <v>17</v>
      </c>
      <c r="G439" s="17">
        <v>1136.37</v>
      </c>
      <c r="H439" s="17">
        <f>G439/E439</f>
        <v>18.03761904761905</v>
      </c>
      <c r="I439" s="16">
        <v>19</v>
      </c>
      <c r="J439" s="17">
        <v>1</v>
      </c>
      <c r="K439" s="16">
        <v>11</v>
      </c>
      <c r="L439" s="17">
        <v>45.4</v>
      </c>
      <c r="M439" s="17">
        <v>2.4</v>
      </c>
      <c r="N439" s="18">
        <v>2</v>
      </c>
      <c r="O439" s="18">
        <v>17</v>
      </c>
      <c r="P439" s="17">
        <v>0.96</v>
      </c>
      <c r="Q439" s="17">
        <v>10.11</v>
      </c>
      <c r="R439" s="18">
        <v>26</v>
      </c>
      <c r="S439" s="18">
        <v>36</v>
      </c>
      <c r="T439" s="16">
        <f>R439+S439</f>
        <v>62</v>
      </c>
      <c r="U439" s="17">
        <v>41.94</v>
      </c>
      <c r="V439" s="18">
        <v>20</v>
      </c>
      <c r="W439" s="18">
        <v>41</v>
      </c>
      <c r="X439" s="17">
        <v>1.06</v>
      </c>
      <c r="Y439" s="17">
        <v>2.16</v>
      </c>
      <c r="Z439" s="18">
        <v>109</v>
      </c>
      <c r="AA439" s="18">
        <v>89</v>
      </c>
      <c r="AB439" s="17">
        <v>5.76</v>
      </c>
      <c r="AC439" s="17">
        <v>4.7</v>
      </c>
      <c r="AD439" s="16">
        <v>24</v>
      </c>
      <c r="AE439" s="17">
        <v>1.27</v>
      </c>
      <c r="AF439" s="16">
        <v>188</v>
      </c>
      <c r="AG439" s="17">
        <v>9.93</v>
      </c>
    </row>
    <row r="440" ht="20.35" customHeight="1">
      <c r="A440" t="s" s="14">
        <v>529</v>
      </c>
      <c r="B440" t="s" s="15">
        <v>530</v>
      </c>
      <c r="C440" s="16"/>
      <c r="D440" s="16"/>
      <c r="E440" s="16">
        <v>42</v>
      </c>
      <c r="F440" s="16"/>
      <c r="G440" s="17">
        <v>501.7</v>
      </c>
      <c r="H440" s="17">
        <f>G440/E440</f>
        <v>11.94523809523809</v>
      </c>
      <c r="I440" s="16">
        <v>5</v>
      </c>
      <c r="J440" s="17">
        <v>0.6</v>
      </c>
      <c r="K440" s="16">
        <v>6</v>
      </c>
      <c r="L440" s="17">
        <v>8.800000000000001</v>
      </c>
      <c r="M440" s="17">
        <v>1.05</v>
      </c>
      <c r="N440" s="18">
        <v>1</v>
      </c>
      <c r="O440" s="18">
        <v>7</v>
      </c>
      <c r="P440" s="17">
        <v>0.8</v>
      </c>
      <c r="Q440" s="17">
        <v>11.9</v>
      </c>
      <c r="R440" s="18">
        <v>25</v>
      </c>
      <c r="S440" s="18">
        <v>40</v>
      </c>
      <c r="T440" s="16">
        <f>R440+S440</f>
        <v>65</v>
      </c>
      <c r="U440" s="17">
        <v>38.46</v>
      </c>
      <c r="V440" s="18">
        <v>4</v>
      </c>
      <c r="W440" s="18">
        <v>7</v>
      </c>
      <c r="X440" s="17">
        <v>0.48</v>
      </c>
      <c r="Y440" s="17">
        <v>0.84</v>
      </c>
      <c r="Z440" s="18">
        <v>86</v>
      </c>
      <c r="AA440" s="18">
        <v>51</v>
      </c>
      <c r="AB440" s="17">
        <v>10.29</v>
      </c>
      <c r="AC440" s="17">
        <v>6.1</v>
      </c>
      <c r="AD440" s="16">
        <v>16</v>
      </c>
      <c r="AE440" s="17">
        <v>1.91</v>
      </c>
      <c r="AF440" s="16">
        <v>42</v>
      </c>
      <c r="AG440" s="17">
        <v>5.02</v>
      </c>
    </row>
    <row r="441" ht="20.35" customHeight="1">
      <c r="A441" t="s" s="14">
        <v>531</v>
      </c>
      <c r="B441" t="s" s="15">
        <v>38</v>
      </c>
      <c r="C441" s="16"/>
      <c r="D441" s="16"/>
      <c r="E441" s="16">
        <v>76</v>
      </c>
      <c r="F441" s="16">
        <v>6</v>
      </c>
      <c r="G441" s="17">
        <v>1359.18</v>
      </c>
      <c r="H441" s="17">
        <f>G441/E441</f>
        <v>17.88394736842105</v>
      </c>
      <c r="I441" s="16">
        <v>18</v>
      </c>
      <c r="J441" s="17">
        <v>0.79</v>
      </c>
      <c r="K441" s="16">
        <v>51</v>
      </c>
      <c r="L441" s="17">
        <v>48.55</v>
      </c>
      <c r="M441" s="17">
        <v>2.14</v>
      </c>
      <c r="N441" s="18">
        <v>1</v>
      </c>
      <c r="O441" s="18">
        <v>7</v>
      </c>
      <c r="P441" s="17">
        <v>0.29</v>
      </c>
      <c r="Q441" s="17">
        <v>11.92</v>
      </c>
      <c r="R441" s="18">
        <v>11</v>
      </c>
      <c r="S441" s="18">
        <v>39</v>
      </c>
      <c r="T441" s="16">
        <f>R441+S441</f>
        <v>50</v>
      </c>
      <c r="U441" s="17">
        <v>22</v>
      </c>
      <c r="V441" s="18">
        <v>62</v>
      </c>
      <c r="W441" s="18">
        <v>45</v>
      </c>
      <c r="X441" s="17">
        <v>2.74</v>
      </c>
      <c r="Y441" s="17">
        <v>1.99</v>
      </c>
      <c r="Z441" s="18">
        <v>12</v>
      </c>
      <c r="AA441" s="18">
        <v>45</v>
      </c>
      <c r="AB441" s="17">
        <v>0.53</v>
      </c>
      <c r="AC441" s="17">
        <v>1.99</v>
      </c>
      <c r="AD441" s="16">
        <v>33</v>
      </c>
      <c r="AE441" s="17">
        <v>1.46</v>
      </c>
      <c r="AF441" s="16">
        <v>151</v>
      </c>
      <c r="AG441" s="17">
        <v>6.67</v>
      </c>
    </row>
    <row r="442" ht="20.35" customHeight="1">
      <c r="A442" t="s" s="14">
        <v>532</v>
      </c>
      <c r="B442" t="s" s="15">
        <v>87</v>
      </c>
      <c r="C442" s="16"/>
      <c r="D442" s="16"/>
      <c r="E442" s="16">
        <v>34</v>
      </c>
      <c r="F442" s="16">
        <v>11</v>
      </c>
      <c r="G442" s="17">
        <v>507.97</v>
      </c>
      <c r="H442" s="17">
        <f>G442/E442</f>
        <v>14.94029411764706</v>
      </c>
      <c r="I442" s="16">
        <v>0</v>
      </c>
      <c r="J442" s="17">
        <v>0</v>
      </c>
      <c r="K442" s="16">
        <v>2</v>
      </c>
      <c r="L442" s="17">
        <v>0.22</v>
      </c>
      <c r="M442" s="17">
        <v>0.03</v>
      </c>
      <c r="N442" s="18">
        <v>1</v>
      </c>
      <c r="O442" s="18">
        <v>7</v>
      </c>
      <c r="P442" s="17">
        <v>0.96</v>
      </c>
      <c r="Q442" s="17">
        <v>0</v>
      </c>
      <c r="R442" s="18">
        <v>0</v>
      </c>
      <c r="S442" s="18">
        <v>0</v>
      </c>
      <c r="T442" s="16">
        <f>R442+S442</f>
        <v>0</v>
      </c>
      <c r="U442" s="17">
        <v>0</v>
      </c>
      <c r="V442" s="18">
        <v>7</v>
      </c>
      <c r="W442" s="18">
        <v>3</v>
      </c>
      <c r="X442" s="17">
        <v>0.83</v>
      </c>
      <c r="Y442" s="17">
        <v>0.35</v>
      </c>
      <c r="Z442" s="18">
        <v>69</v>
      </c>
      <c r="AA442" s="18">
        <v>58</v>
      </c>
      <c r="AB442" s="17">
        <v>8.15</v>
      </c>
      <c r="AC442" s="17">
        <v>6.85</v>
      </c>
      <c r="AD442" s="16">
        <v>54</v>
      </c>
      <c r="AE442" s="17">
        <v>6.38</v>
      </c>
      <c r="AF442" s="16">
        <v>15</v>
      </c>
      <c r="AG442" s="17">
        <v>1.77</v>
      </c>
    </row>
    <row r="443" ht="20.35" customHeight="1">
      <c r="A443" t="s" s="14">
        <v>533</v>
      </c>
      <c r="B443" t="s" s="15">
        <v>534</v>
      </c>
      <c r="C443" s="16"/>
      <c r="D443" s="16"/>
      <c r="E443" s="16">
        <v>40</v>
      </c>
      <c r="F443" s="16">
        <v>1</v>
      </c>
      <c r="G443" s="17">
        <v>390.62</v>
      </c>
      <c r="H443" s="17">
        <f>G443/E443</f>
        <v>9.765499999999999</v>
      </c>
      <c r="I443" s="16">
        <v>3</v>
      </c>
      <c r="J443" s="17">
        <v>0.46</v>
      </c>
      <c r="K443" s="16">
        <v>3</v>
      </c>
      <c r="L443" s="17">
        <v>8.369999999999999</v>
      </c>
      <c r="M443" s="17">
        <v>1.29</v>
      </c>
      <c r="N443" s="18"/>
      <c r="O443" s="18">
        <v>7</v>
      </c>
      <c r="P443" s="17">
        <v>1.21</v>
      </c>
      <c r="Q443" s="17">
        <v>6</v>
      </c>
      <c r="R443" s="18">
        <v>75</v>
      </c>
      <c r="S443" s="18">
        <v>88</v>
      </c>
      <c r="T443" s="16">
        <f>R443+S443</f>
        <v>163</v>
      </c>
      <c r="U443" s="17">
        <v>46.01</v>
      </c>
      <c r="V443" s="18">
        <v>3</v>
      </c>
      <c r="W443" s="18">
        <v>12</v>
      </c>
      <c r="X443" s="17">
        <v>0.46</v>
      </c>
      <c r="Y443" s="17">
        <v>1.84</v>
      </c>
      <c r="Z443" s="18">
        <v>51</v>
      </c>
      <c r="AA443" s="18">
        <v>44</v>
      </c>
      <c r="AB443" s="17">
        <v>7.83</v>
      </c>
      <c r="AC443" s="17">
        <v>6.76</v>
      </c>
      <c r="AD443" s="16">
        <v>11</v>
      </c>
      <c r="AE443" s="17">
        <v>1.69</v>
      </c>
      <c r="AF443" s="16">
        <v>50</v>
      </c>
      <c r="AG443" s="17">
        <v>7.68</v>
      </c>
    </row>
    <row r="444" ht="20.35" customHeight="1">
      <c r="A444" t="s" s="14">
        <v>535</v>
      </c>
      <c r="B444" t="s" s="15">
        <v>106</v>
      </c>
      <c r="C444" s="16"/>
      <c r="D444" s="16"/>
      <c r="E444" s="16">
        <v>16</v>
      </c>
      <c r="F444" s="16"/>
      <c r="G444" s="17">
        <v>169.08</v>
      </c>
      <c r="H444" s="17">
        <f>G444/E444</f>
        <v>10.5675</v>
      </c>
      <c r="I444" s="16">
        <v>1</v>
      </c>
      <c r="J444" s="17">
        <v>0.35</v>
      </c>
      <c r="K444" s="16">
        <v>3</v>
      </c>
      <c r="L444" s="17">
        <v>4.41</v>
      </c>
      <c r="M444" s="17">
        <v>1.56</v>
      </c>
      <c r="N444" s="18"/>
      <c r="O444" s="18">
        <v>3</v>
      </c>
      <c r="P444" s="17">
        <v>1.33</v>
      </c>
      <c r="Q444" s="17">
        <v>4</v>
      </c>
      <c r="R444" s="18">
        <v>6</v>
      </c>
      <c r="S444" s="18">
        <v>3</v>
      </c>
      <c r="T444" s="16">
        <f>R444+S444</f>
        <v>9</v>
      </c>
      <c r="U444" s="17">
        <v>66.67</v>
      </c>
      <c r="V444" s="18">
        <v>6</v>
      </c>
      <c r="W444" s="18">
        <v>9</v>
      </c>
      <c r="X444" s="17">
        <v>2.13</v>
      </c>
      <c r="Y444" s="17">
        <v>3.19</v>
      </c>
      <c r="Z444" s="18">
        <v>2</v>
      </c>
      <c r="AA444" s="18">
        <v>18</v>
      </c>
      <c r="AB444" s="17">
        <v>0.71</v>
      </c>
      <c r="AC444" s="17">
        <v>6.39</v>
      </c>
      <c r="AD444" s="16">
        <v>5</v>
      </c>
      <c r="AE444" s="17">
        <v>1.77</v>
      </c>
      <c r="AF444" s="16">
        <v>25</v>
      </c>
      <c r="AG444" s="17">
        <v>8.869999999999999</v>
      </c>
    </row>
    <row r="445" ht="20.35" customHeight="1">
      <c r="A445" t="s" s="14">
        <v>536</v>
      </c>
      <c r="B445" t="s" s="15">
        <v>114</v>
      </c>
      <c r="C445" s="16"/>
      <c r="D445" s="16"/>
      <c r="E445" s="16">
        <v>80</v>
      </c>
      <c r="F445" s="16">
        <v>2</v>
      </c>
      <c r="G445" s="17">
        <v>1628.62</v>
      </c>
      <c r="H445" s="17">
        <f>G445/E445</f>
        <v>20.35775</v>
      </c>
      <c r="I445" s="16">
        <v>7</v>
      </c>
      <c r="J445" s="17">
        <v>0.26</v>
      </c>
      <c r="K445" s="16">
        <v>26</v>
      </c>
      <c r="L445" s="17">
        <v>39.91</v>
      </c>
      <c r="M445" s="17">
        <v>1.47</v>
      </c>
      <c r="N445" s="18">
        <v>4</v>
      </c>
      <c r="O445" s="18">
        <v>24</v>
      </c>
      <c r="P445" s="17">
        <v>0.84</v>
      </c>
      <c r="Q445" s="17">
        <v>5.98</v>
      </c>
      <c r="R445" s="18">
        <v>0</v>
      </c>
      <c r="S445" s="18">
        <v>1</v>
      </c>
      <c r="T445" s="16">
        <f>R445+S445</f>
        <v>1</v>
      </c>
      <c r="U445" s="17">
        <v>0</v>
      </c>
      <c r="V445" s="18">
        <v>60</v>
      </c>
      <c r="W445" s="18">
        <v>48</v>
      </c>
      <c r="X445" s="17">
        <v>2.21</v>
      </c>
      <c r="Y445" s="17">
        <v>1.77</v>
      </c>
      <c r="Z445" s="18">
        <v>180</v>
      </c>
      <c r="AA445" s="18">
        <v>117</v>
      </c>
      <c r="AB445" s="17">
        <v>6.63</v>
      </c>
      <c r="AC445" s="17">
        <v>4.31</v>
      </c>
      <c r="AD445" s="16">
        <v>99</v>
      </c>
      <c r="AE445" s="17">
        <v>3.65</v>
      </c>
      <c r="AF445" s="16">
        <v>117</v>
      </c>
      <c r="AG445" s="17">
        <v>4.31</v>
      </c>
    </row>
    <row r="446" ht="20.35" customHeight="1">
      <c r="A446" t="s" s="14">
        <v>537</v>
      </c>
      <c r="B446" t="s" s="15">
        <v>58</v>
      </c>
      <c r="C446" s="16"/>
      <c r="D446" s="16"/>
      <c r="E446" s="16">
        <v>81</v>
      </c>
      <c r="F446" s="16"/>
      <c r="G446" s="17">
        <v>1656.53</v>
      </c>
      <c r="H446" s="17">
        <f>G446/E446</f>
        <v>20.45098765432099</v>
      </c>
      <c r="I446" s="16">
        <v>7</v>
      </c>
      <c r="J446" s="17">
        <v>0.25</v>
      </c>
      <c r="K446" s="16">
        <v>15</v>
      </c>
      <c r="L446" s="17">
        <v>33.45</v>
      </c>
      <c r="M446" s="17">
        <v>1.21</v>
      </c>
      <c r="N446" s="18"/>
      <c r="O446" s="18">
        <v>22</v>
      </c>
      <c r="P446" s="17">
        <v>0.84</v>
      </c>
      <c r="Q446" s="17">
        <v>6.86</v>
      </c>
      <c r="R446" s="18">
        <v>1</v>
      </c>
      <c r="S446" s="18">
        <v>1</v>
      </c>
      <c r="T446" s="16">
        <f>R446+S446</f>
        <v>2</v>
      </c>
      <c r="U446" s="17">
        <v>50</v>
      </c>
      <c r="V446" s="18">
        <v>48</v>
      </c>
      <c r="W446" s="18">
        <v>22</v>
      </c>
      <c r="X446" s="17">
        <v>1.74</v>
      </c>
      <c r="Y446" s="17">
        <v>0.8</v>
      </c>
      <c r="Z446" s="18">
        <v>139</v>
      </c>
      <c r="AA446" s="18">
        <v>141</v>
      </c>
      <c r="AB446" s="17">
        <v>5.03</v>
      </c>
      <c r="AC446" s="17">
        <v>5.11</v>
      </c>
      <c r="AD446" s="16">
        <v>166</v>
      </c>
      <c r="AE446" s="17">
        <v>6.01</v>
      </c>
      <c r="AF446" s="16">
        <v>102</v>
      </c>
      <c r="AG446" s="17">
        <v>3.69</v>
      </c>
    </row>
    <row r="447" ht="20.35" customHeight="1">
      <c r="A447" t="s" s="14">
        <v>538</v>
      </c>
      <c r="B447" t="s" s="15">
        <v>38</v>
      </c>
      <c r="C447" s="16"/>
      <c r="D447" s="16"/>
      <c r="E447" s="16">
        <v>22</v>
      </c>
      <c r="F447" s="16"/>
      <c r="G447" s="17">
        <v>314.15</v>
      </c>
      <c r="H447" s="17">
        <f>G447/E447</f>
        <v>14.27954545454545</v>
      </c>
      <c r="I447" s="16">
        <v>2</v>
      </c>
      <c r="J447" s="17">
        <v>0.38</v>
      </c>
      <c r="K447" s="16">
        <v>9</v>
      </c>
      <c r="L447" s="17">
        <v>7.94</v>
      </c>
      <c r="M447" s="17">
        <v>1.52</v>
      </c>
      <c r="N447" s="18"/>
      <c r="O447" s="18">
        <v>3</v>
      </c>
      <c r="P447" s="17">
        <v>0.7</v>
      </c>
      <c r="Q447" s="17">
        <v>11.11</v>
      </c>
      <c r="R447" s="18">
        <v>2</v>
      </c>
      <c r="S447" s="18">
        <v>3</v>
      </c>
      <c r="T447" s="16">
        <f>R447+S447</f>
        <v>5</v>
      </c>
      <c r="U447" s="17">
        <v>40</v>
      </c>
      <c r="V447" s="18">
        <v>23</v>
      </c>
      <c r="W447" s="18">
        <v>10</v>
      </c>
      <c r="X447" s="17">
        <v>4.39</v>
      </c>
      <c r="Y447" s="17">
        <v>1.91</v>
      </c>
      <c r="Z447" s="18">
        <v>3</v>
      </c>
      <c r="AA447" s="18">
        <v>34</v>
      </c>
      <c r="AB447" s="17">
        <v>0.57</v>
      </c>
      <c r="AC447" s="17">
        <v>6.49</v>
      </c>
      <c r="AD447" s="16">
        <v>1</v>
      </c>
      <c r="AE447" s="17">
        <v>0.19</v>
      </c>
      <c r="AF447" s="16">
        <v>18</v>
      </c>
      <c r="AG447" s="17">
        <v>3.44</v>
      </c>
    </row>
    <row r="448" ht="20.35" customHeight="1">
      <c r="A448" t="s" s="14">
        <v>539</v>
      </c>
      <c r="B448" t="s" s="15">
        <v>56</v>
      </c>
      <c r="C448" s="16"/>
      <c r="D448" s="16"/>
      <c r="E448" s="16">
        <v>69</v>
      </c>
      <c r="F448" s="16">
        <v>3</v>
      </c>
      <c r="G448" s="17">
        <v>877.72</v>
      </c>
      <c r="H448" s="17">
        <f>G448/E448</f>
        <v>12.72057971014493</v>
      </c>
      <c r="I448" s="16">
        <v>11</v>
      </c>
      <c r="J448" s="17">
        <v>0.75</v>
      </c>
      <c r="K448" s="16">
        <v>10</v>
      </c>
      <c r="L448" s="17">
        <v>19.93</v>
      </c>
      <c r="M448" s="17">
        <v>1.36</v>
      </c>
      <c r="N448" s="18">
        <v>5</v>
      </c>
      <c r="O448" s="18">
        <v>16</v>
      </c>
      <c r="P448" s="17">
        <v>1.22</v>
      </c>
      <c r="Q448" s="17">
        <v>15.07</v>
      </c>
      <c r="R448" s="18">
        <v>174</v>
      </c>
      <c r="S448" s="18">
        <v>209</v>
      </c>
      <c r="T448" s="16">
        <f>R448+S448</f>
        <v>383</v>
      </c>
      <c r="U448" s="17">
        <v>45.43</v>
      </c>
      <c r="V448" s="18">
        <v>32</v>
      </c>
      <c r="W448" s="18">
        <v>26</v>
      </c>
      <c r="X448" s="17">
        <v>2.19</v>
      </c>
      <c r="Y448" s="17">
        <v>1.78</v>
      </c>
      <c r="Z448" s="18">
        <v>128</v>
      </c>
      <c r="AA448" s="18">
        <v>101</v>
      </c>
      <c r="AB448" s="17">
        <v>8.75</v>
      </c>
      <c r="AC448" s="17">
        <v>6.9</v>
      </c>
      <c r="AD448" s="16">
        <v>39</v>
      </c>
      <c r="AE448" s="17">
        <v>2.67</v>
      </c>
      <c r="AF448" s="16">
        <v>73</v>
      </c>
      <c r="AG448" s="17">
        <v>4.99</v>
      </c>
    </row>
    <row r="449" ht="20.35" customHeight="1">
      <c r="A449" t="s" s="14">
        <v>540</v>
      </c>
      <c r="B449" t="s" s="15">
        <v>93</v>
      </c>
      <c r="C449" s="16"/>
      <c r="D449" s="16"/>
      <c r="E449" s="16">
        <v>42</v>
      </c>
      <c r="F449" s="16">
        <v>1</v>
      </c>
      <c r="G449" s="17">
        <v>546.42</v>
      </c>
      <c r="H449" s="17">
        <f>G449/E449</f>
        <v>13.01</v>
      </c>
      <c r="I449" s="16">
        <v>1</v>
      </c>
      <c r="J449" s="17">
        <v>0.11</v>
      </c>
      <c r="K449" s="16">
        <v>3</v>
      </c>
      <c r="L449" s="17">
        <v>9</v>
      </c>
      <c r="M449" s="17">
        <v>0.99</v>
      </c>
      <c r="N449" s="18"/>
      <c r="O449" s="18">
        <v>7</v>
      </c>
      <c r="P449" s="17">
        <v>0.5</v>
      </c>
      <c r="Q449" s="17">
        <v>2.38</v>
      </c>
      <c r="R449" s="18">
        <v>0</v>
      </c>
      <c r="S449" s="18">
        <v>0</v>
      </c>
      <c r="T449" s="16">
        <f>R449+S449</f>
        <v>0</v>
      </c>
      <c r="U449" s="17">
        <v>0</v>
      </c>
      <c r="V449" s="18">
        <v>18</v>
      </c>
      <c r="W449" s="18">
        <v>2</v>
      </c>
      <c r="X449" s="17">
        <v>1.98</v>
      </c>
      <c r="Y449" s="17">
        <v>0.22</v>
      </c>
      <c r="Z449" s="18">
        <v>20</v>
      </c>
      <c r="AA449" s="18">
        <v>60</v>
      </c>
      <c r="AB449" s="17">
        <v>2.2</v>
      </c>
      <c r="AC449" s="17">
        <v>6.59</v>
      </c>
      <c r="AD449" s="16">
        <v>28</v>
      </c>
      <c r="AE449" s="17">
        <v>3.07</v>
      </c>
      <c r="AF449" s="16">
        <v>42</v>
      </c>
      <c r="AG449" s="17">
        <v>4.61</v>
      </c>
    </row>
    <row r="450" ht="20.35" customHeight="1">
      <c r="A450" t="s" s="14">
        <v>541</v>
      </c>
      <c r="B450" t="s" s="15">
        <v>542</v>
      </c>
      <c r="C450" s="16"/>
      <c r="D450" s="16"/>
      <c r="E450" s="16">
        <v>60</v>
      </c>
      <c r="F450" s="16"/>
      <c r="G450" s="17">
        <v>694.5700000000001</v>
      </c>
      <c r="H450" s="17">
        <f>G450/E450</f>
        <v>11.57616666666667</v>
      </c>
      <c r="I450" s="16">
        <v>5</v>
      </c>
      <c r="J450" s="17">
        <v>0.43</v>
      </c>
      <c r="K450" s="16">
        <v>12</v>
      </c>
      <c r="L450" s="17">
        <v>19.43</v>
      </c>
      <c r="M450" s="17">
        <v>1.68</v>
      </c>
      <c r="N450" s="18"/>
      <c r="O450" s="18">
        <v>5</v>
      </c>
      <c r="P450" s="17">
        <v>0.41</v>
      </c>
      <c r="Q450" s="17">
        <v>6.85</v>
      </c>
      <c r="R450" s="18">
        <v>101</v>
      </c>
      <c r="S450" s="18">
        <v>86</v>
      </c>
      <c r="T450" s="16">
        <f>R450+S450</f>
        <v>187</v>
      </c>
      <c r="U450" s="17">
        <v>54.01</v>
      </c>
      <c r="V450" s="18">
        <v>16</v>
      </c>
      <c r="W450" s="18">
        <v>18</v>
      </c>
      <c r="X450" s="17">
        <v>1.38</v>
      </c>
      <c r="Y450" s="17">
        <v>1.55</v>
      </c>
      <c r="Z450" s="18">
        <v>21</v>
      </c>
      <c r="AA450" s="18">
        <v>23</v>
      </c>
      <c r="AB450" s="17">
        <v>1.81</v>
      </c>
      <c r="AC450" s="17">
        <v>1.99</v>
      </c>
      <c r="AD450" s="16">
        <v>22</v>
      </c>
      <c r="AE450" s="17">
        <v>1.9</v>
      </c>
      <c r="AF450" s="16">
        <v>73</v>
      </c>
      <c r="AG450" s="17">
        <v>6.31</v>
      </c>
    </row>
    <row r="451" ht="20.35" customHeight="1">
      <c r="A451" t="s" s="14">
        <v>543</v>
      </c>
      <c r="B451" t="s" s="15">
        <v>104</v>
      </c>
      <c r="C451" s="16"/>
      <c r="D451" s="16"/>
      <c r="E451" s="16">
        <v>74</v>
      </c>
      <c r="F451" s="16">
        <v>7</v>
      </c>
      <c r="G451" s="17">
        <v>1225.38</v>
      </c>
      <c r="H451" s="17">
        <f>G451/E451</f>
        <v>16.55918918918919</v>
      </c>
      <c r="I451" s="16">
        <v>13</v>
      </c>
      <c r="J451" s="17">
        <v>0.64</v>
      </c>
      <c r="K451" s="16">
        <v>18</v>
      </c>
      <c r="L451" s="17">
        <v>26.6</v>
      </c>
      <c r="M451" s="17">
        <v>1.3</v>
      </c>
      <c r="N451" s="18">
        <v>5</v>
      </c>
      <c r="O451" s="18">
        <v>27</v>
      </c>
      <c r="P451" s="17">
        <v>0.98</v>
      </c>
      <c r="Q451" s="17">
        <v>12.26</v>
      </c>
      <c r="R451" s="18">
        <v>47</v>
      </c>
      <c r="S451" s="18">
        <v>47</v>
      </c>
      <c r="T451" s="16">
        <f>R451+S451</f>
        <v>94</v>
      </c>
      <c r="U451" s="17">
        <v>50</v>
      </c>
      <c r="V451" s="18">
        <v>34</v>
      </c>
      <c r="W451" s="18">
        <v>21</v>
      </c>
      <c r="X451" s="17">
        <v>1.66</v>
      </c>
      <c r="Y451" s="17">
        <v>1.03</v>
      </c>
      <c r="Z451" s="18">
        <v>173</v>
      </c>
      <c r="AA451" s="18">
        <v>78</v>
      </c>
      <c r="AB451" s="17">
        <v>8.470000000000001</v>
      </c>
      <c r="AC451" s="17">
        <v>3.82</v>
      </c>
      <c r="AD451" s="16">
        <v>38</v>
      </c>
      <c r="AE451" s="17">
        <v>1.86</v>
      </c>
      <c r="AF451" s="16">
        <v>106</v>
      </c>
      <c r="AG451" s="17">
        <v>5.19</v>
      </c>
    </row>
    <row r="452" ht="20.35" customHeight="1">
      <c r="A452" t="s" s="14">
        <v>544</v>
      </c>
      <c r="B452" t="s" s="15">
        <v>63</v>
      </c>
      <c r="C452" s="16"/>
      <c r="D452" s="16"/>
      <c r="E452" s="16">
        <v>2</v>
      </c>
      <c r="F452" s="16"/>
      <c r="G452" s="17">
        <v>15.98</v>
      </c>
      <c r="H452" s="17">
        <f>G452/E452</f>
        <v>7.99</v>
      </c>
      <c r="I452" s="16">
        <v>0</v>
      </c>
      <c r="J452" s="17">
        <v>0</v>
      </c>
      <c r="K452" s="16">
        <v>0</v>
      </c>
      <c r="L452" s="17">
        <v>-0.38</v>
      </c>
      <c r="M452" s="17">
        <v>-1.43</v>
      </c>
      <c r="N452" s="18"/>
      <c r="O452" s="18">
        <v>0</v>
      </c>
      <c r="P452" s="17">
        <v>0</v>
      </c>
      <c r="Q452" s="17">
        <v>0</v>
      </c>
      <c r="R452" s="18">
        <v>0</v>
      </c>
      <c r="S452" s="18">
        <v>0</v>
      </c>
      <c r="T452" s="16">
        <f>R452+S452</f>
        <v>0</v>
      </c>
      <c r="U452" s="17">
        <v>0</v>
      </c>
      <c r="V452" s="18">
        <v>0</v>
      </c>
      <c r="W452" s="18">
        <v>0</v>
      </c>
      <c r="X452" s="17">
        <v>0</v>
      </c>
      <c r="Y452" s="17">
        <v>0</v>
      </c>
      <c r="Z452" s="18">
        <v>2</v>
      </c>
      <c r="AA452" s="18">
        <v>1</v>
      </c>
      <c r="AB452" s="17">
        <v>7.51</v>
      </c>
      <c r="AC452" s="17">
        <v>3.75</v>
      </c>
      <c r="AD452" s="16">
        <v>2</v>
      </c>
      <c r="AE452" s="17">
        <v>7.51</v>
      </c>
      <c r="AF452" s="16">
        <v>1</v>
      </c>
      <c r="AG452" s="17">
        <v>3.75</v>
      </c>
    </row>
    <row r="453" ht="20.35" customHeight="1">
      <c r="A453" t="s" s="14">
        <v>545</v>
      </c>
      <c r="B453" t="s" s="15">
        <v>87</v>
      </c>
      <c r="C453" s="16"/>
      <c r="D453" s="16"/>
      <c r="E453" s="16">
        <v>12</v>
      </c>
      <c r="F453" s="16">
        <v>5</v>
      </c>
      <c r="G453" s="17">
        <v>135.33</v>
      </c>
      <c r="H453" s="17">
        <f>G453/E453</f>
        <v>11.2775</v>
      </c>
      <c r="I453" s="16">
        <v>3</v>
      </c>
      <c r="J453" s="17">
        <v>1.33</v>
      </c>
      <c r="K453" s="16">
        <v>1</v>
      </c>
      <c r="L453" s="17">
        <v>3.4</v>
      </c>
      <c r="M453" s="17">
        <v>1.51</v>
      </c>
      <c r="N453" s="18"/>
      <c r="O453" s="18">
        <v>1</v>
      </c>
      <c r="P453" s="17">
        <v>0.5</v>
      </c>
      <c r="Q453" s="17">
        <v>15.79</v>
      </c>
      <c r="R453" s="18">
        <v>0</v>
      </c>
      <c r="S453" s="18">
        <v>2</v>
      </c>
      <c r="T453" s="16">
        <f>R453+S453</f>
        <v>2</v>
      </c>
      <c r="U453" s="17">
        <v>0</v>
      </c>
      <c r="V453" s="18">
        <v>2</v>
      </c>
      <c r="W453" s="18">
        <v>4</v>
      </c>
      <c r="X453" s="17">
        <v>0.89</v>
      </c>
      <c r="Y453" s="17">
        <v>1.77</v>
      </c>
      <c r="Z453" s="18">
        <v>19</v>
      </c>
      <c r="AA453" s="18">
        <v>8</v>
      </c>
      <c r="AB453" s="17">
        <v>8.42</v>
      </c>
      <c r="AC453" s="17">
        <v>3.55</v>
      </c>
      <c r="AD453" s="16">
        <v>9</v>
      </c>
      <c r="AE453" s="17">
        <v>3.99</v>
      </c>
      <c r="AF453" s="16">
        <v>19</v>
      </c>
      <c r="AG453" s="17">
        <v>8.42</v>
      </c>
    </row>
    <row r="454" ht="20.35" customHeight="1">
      <c r="A454" t="s" s="14">
        <v>546</v>
      </c>
      <c r="B454" t="s" s="15">
        <v>149</v>
      </c>
      <c r="C454" s="16"/>
      <c r="D454" s="16"/>
      <c r="E454" s="16">
        <v>81</v>
      </c>
      <c r="F454" s="16">
        <v>1</v>
      </c>
      <c r="G454" s="17">
        <v>1727.6</v>
      </c>
      <c r="H454" s="17">
        <f>G454/E454</f>
        <v>21.32839506172839</v>
      </c>
      <c r="I454" s="16">
        <v>5</v>
      </c>
      <c r="J454" s="17">
        <v>0.17</v>
      </c>
      <c r="K454" s="16">
        <v>28</v>
      </c>
      <c r="L454" s="17">
        <v>24.18</v>
      </c>
      <c r="M454" s="17">
        <v>0.84</v>
      </c>
      <c r="N454" s="18"/>
      <c r="O454" s="18">
        <v>14</v>
      </c>
      <c r="P454" s="17">
        <v>0.54</v>
      </c>
      <c r="Q454" s="17">
        <v>4.35</v>
      </c>
      <c r="R454" s="18">
        <v>0</v>
      </c>
      <c r="S454" s="18">
        <v>0</v>
      </c>
      <c r="T454" s="16">
        <f>R454+S454</f>
        <v>0</v>
      </c>
      <c r="U454" s="17">
        <v>0</v>
      </c>
      <c r="V454" s="18">
        <v>35</v>
      </c>
      <c r="W454" s="18">
        <v>32</v>
      </c>
      <c r="X454" s="17">
        <v>1.22</v>
      </c>
      <c r="Y454" s="17">
        <v>1.11</v>
      </c>
      <c r="Z454" s="18">
        <v>143</v>
      </c>
      <c r="AA454" s="18">
        <v>168</v>
      </c>
      <c r="AB454" s="17">
        <v>4.97</v>
      </c>
      <c r="AC454" s="17">
        <v>5.83</v>
      </c>
      <c r="AD454" s="16">
        <v>152</v>
      </c>
      <c r="AE454" s="17">
        <v>5.28</v>
      </c>
      <c r="AF454" s="16">
        <v>115</v>
      </c>
      <c r="AG454" s="17">
        <v>3.99</v>
      </c>
    </row>
    <row r="455" ht="20.35" customHeight="1">
      <c r="A455" t="s" s="14">
        <v>547</v>
      </c>
      <c r="B455" t="s" s="15">
        <v>87</v>
      </c>
      <c r="C455" s="16"/>
      <c r="D455" s="16"/>
      <c r="E455" s="16">
        <v>46</v>
      </c>
      <c r="F455" s="16">
        <v>12</v>
      </c>
      <c r="G455" s="17">
        <v>740.0700000000001</v>
      </c>
      <c r="H455" s="17">
        <f>G455/E455</f>
        <v>16.08847826086957</v>
      </c>
      <c r="I455" s="16">
        <v>1</v>
      </c>
      <c r="J455" s="17">
        <v>0.08</v>
      </c>
      <c r="K455" s="16">
        <v>1</v>
      </c>
      <c r="L455" s="17">
        <v>-4.65</v>
      </c>
      <c r="M455" s="17">
        <v>-0.38</v>
      </c>
      <c r="N455" s="18"/>
      <c r="O455" s="18">
        <v>10</v>
      </c>
      <c r="P455" s="17">
        <v>0.73</v>
      </c>
      <c r="Q455" s="17">
        <v>2.78</v>
      </c>
      <c r="R455" s="18">
        <v>0</v>
      </c>
      <c r="S455" s="18">
        <v>0</v>
      </c>
      <c r="T455" s="16">
        <f>R455+S455</f>
        <v>0</v>
      </c>
      <c r="U455" s="17">
        <v>0</v>
      </c>
      <c r="V455" s="18">
        <v>12</v>
      </c>
      <c r="W455" s="18">
        <v>3</v>
      </c>
      <c r="X455" s="17">
        <v>0.97</v>
      </c>
      <c r="Y455" s="17">
        <v>0.24</v>
      </c>
      <c r="Z455" s="18">
        <v>121</v>
      </c>
      <c r="AA455" s="18">
        <v>48</v>
      </c>
      <c r="AB455" s="17">
        <v>9.81</v>
      </c>
      <c r="AC455" s="17">
        <v>3.89</v>
      </c>
      <c r="AD455" s="16">
        <v>62</v>
      </c>
      <c r="AE455" s="17">
        <v>5.03</v>
      </c>
      <c r="AF455" s="16">
        <v>36</v>
      </c>
      <c r="AG455" s="17">
        <v>2.92</v>
      </c>
    </row>
    <row r="456" ht="20.35" customHeight="1">
      <c r="A456" t="s" s="14">
        <v>548</v>
      </c>
      <c r="B456" t="s" s="15">
        <v>201</v>
      </c>
      <c r="C456" s="16"/>
      <c r="D456" s="16"/>
      <c r="E456" s="16">
        <v>76</v>
      </c>
      <c r="F456" s="16">
        <v>6</v>
      </c>
      <c r="G456" s="17">
        <v>1692.35</v>
      </c>
      <c r="H456" s="17">
        <f>G456/E456</f>
        <v>22.26776315789473</v>
      </c>
      <c r="I456" s="16">
        <v>8</v>
      </c>
      <c r="J456" s="17">
        <v>0.28</v>
      </c>
      <c r="K456" s="16">
        <v>23</v>
      </c>
      <c r="L456" s="17">
        <v>50.27</v>
      </c>
      <c r="M456" s="17">
        <v>1.78</v>
      </c>
      <c r="N456" s="18"/>
      <c r="O456" s="18">
        <v>24</v>
      </c>
      <c r="P456" s="17">
        <v>0.93</v>
      </c>
      <c r="Q456" s="17">
        <v>3.79</v>
      </c>
      <c r="R456" s="18">
        <v>0</v>
      </c>
      <c r="S456" s="18">
        <v>0</v>
      </c>
      <c r="T456" s="16">
        <f>R456+S456</f>
        <v>0</v>
      </c>
      <c r="U456" s="17">
        <v>0</v>
      </c>
      <c r="V456" s="18">
        <v>66</v>
      </c>
      <c r="W456" s="18">
        <v>63</v>
      </c>
      <c r="X456" s="17">
        <v>2.34</v>
      </c>
      <c r="Y456" s="17">
        <v>2.23</v>
      </c>
      <c r="Z456" s="18">
        <v>128</v>
      </c>
      <c r="AA456" s="18">
        <v>93</v>
      </c>
      <c r="AB456" s="17">
        <v>4.54</v>
      </c>
      <c r="AC456" s="17">
        <v>3.3</v>
      </c>
      <c r="AD456" s="16">
        <v>90</v>
      </c>
      <c r="AE456" s="17">
        <v>3.19</v>
      </c>
      <c r="AF456" s="16">
        <v>211</v>
      </c>
      <c r="AG456" s="17">
        <v>7.48</v>
      </c>
    </row>
    <row r="457" ht="20.35" customHeight="1">
      <c r="A457" t="s" s="14">
        <v>549</v>
      </c>
      <c r="B457" t="s" s="15">
        <v>106</v>
      </c>
      <c r="C457" s="16"/>
      <c r="D457" s="16"/>
      <c r="E457" s="16">
        <v>2</v>
      </c>
      <c r="F457" s="16"/>
      <c r="G457" s="17">
        <v>34.72</v>
      </c>
      <c r="H457" s="17">
        <f>G457/E457</f>
        <v>17.36</v>
      </c>
      <c r="I457" s="16">
        <v>2</v>
      </c>
      <c r="J457" s="17">
        <v>3.46</v>
      </c>
      <c r="K457" s="16">
        <v>0</v>
      </c>
      <c r="L457" s="17">
        <v>3.25</v>
      </c>
      <c r="M457" s="17">
        <v>5.62</v>
      </c>
      <c r="N457" s="18"/>
      <c r="O457" s="18">
        <v>0</v>
      </c>
      <c r="P457" s="17">
        <v>0</v>
      </c>
      <c r="Q457" s="17">
        <v>100</v>
      </c>
      <c r="R457" s="18">
        <v>0</v>
      </c>
      <c r="S457" s="18">
        <v>0</v>
      </c>
      <c r="T457" s="16">
        <f>R457+S457</f>
        <v>0</v>
      </c>
      <c r="U457" s="17">
        <v>0</v>
      </c>
      <c r="V457" s="18">
        <v>1</v>
      </c>
      <c r="W457" s="18">
        <v>0</v>
      </c>
      <c r="X457" s="17">
        <v>1.73</v>
      </c>
      <c r="Y457" s="17">
        <v>0</v>
      </c>
      <c r="Z457" s="18">
        <v>2</v>
      </c>
      <c r="AA457" s="18">
        <v>7</v>
      </c>
      <c r="AB457" s="17">
        <v>3.46</v>
      </c>
      <c r="AC457" s="17">
        <v>12.1</v>
      </c>
      <c r="AD457" s="16">
        <v>3</v>
      </c>
      <c r="AE457" s="17">
        <v>5.18</v>
      </c>
      <c r="AF457" s="16">
        <v>2</v>
      </c>
      <c r="AG457" s="17">
        <v>3.46</v>
      </c>
    </row>
    <row r="458" ht="20.35" customHeight="1">
      <c r="A458" t="s" s="14">
        <v>550</v>
      </c>
      <c r="B458" t="s" s="15">
        <v>219</v>
      </c>
      <c r="C458" s="16"/>
      <c r="D458" s="16"/>
      <c r="E458" s="16">
        <v>1</v>
      </c>
      <c r="F458" s="16"/>
      <c r="G458" s="17">
        <v>8.65</v>
      </c>
      <c r="H458" s="17">
        <f>G458/E458</f>
        <v>8.65</v>
      </c>
      <c r="I458" s="16">
        <v>0</v>
      </c>
      <c r="J458" s="17">
        <v>0</v>
      </c>
      <c r="K458" s="16">
        <v>0</v>
      </c>
      <c r="L458" s="17">
        <v>0</v>
      </c>
      <c r="M458" s="17">
        <v>0</v>
      </c>
      <c r="N458" s="18"/>
      <c r="O458" s="18">
        <v>1</v>
      </c>
      <c r="P458" s="17">
        <v>7.02</v>
      </c>
      <c r="Q458" t="s" s="19">
        <v>80</v>
      </c>
      <c r="R458" s="18">
        <v>0</v>
      </c>
      <c r="S458" s="18">
        <v>0</v>
      </c>
      <c r="T458" s="16">
        <f>R458+S458</f>
        <v>0</v>
      </c>
      <c r="U458" s="17">
        <v>0</v>
      </c>
      <c r="V458" s="18">
        <v>1</v>
      </c>
      <c r="W458" s="18">
        <v>0</v>
      </c>
      <c r="X458" s="17">
        <v>6.94</v>
      </c>
      <c r="Y458" s="17">
        <v>0</v>
      </c>
      <c r="Z458" s="18">
        <v>0</v>
      </c>
      <c r="AA458" s="18">
        <v>1</v>
      </c>
      <c r="AB458" s="17">
        <v>0</v>
      </c>
      <c r="AC458" s="17">
        <v>6.94</v>
      </c>
      <c r="AD458" s="16">
        <v>0</v>
      </c>
      <c r="AE458" s="17">
        <v>0</v>
      </c>
      <c r="AF458" s="16">
        <v>0</v>
      </c>
      <c r="AG458" s="17">
        <v>0</v>
      </c>
    </row>
    <row r="459" ht="20.35" customHeight="1">
      <c r="A459" t="s" s="14">
        <v>551</v>
      </c>
      <c r="B459" t="s" s="15">
        <v>205</v>
      </c>
      <c r="C459" s="16"/>
      <c r="D459" s="16"/>
      <c r="E459" s="16">
        <v>63</v>
      </c>
      <c r="F459" s="16">
        <v>19</v>
      </c>
      <c r="G459" s="17">
        <v>1229.32</v>
      </c>
      <c r="H459" s="17">
        <f>G459/E459</f>
        <v>19.51301587301587</v>
      </c>
      <c r="I459" s="16">
        <v>4</v>
      </c>
      <c r="J459" s="17">
        <v>0.2</v>
      </c>
      <c r="K459" s="16">
        <v>23</v>
      </c>
      <c r="L459" s="17">
        <v>32.12</v>
      </c>
      <c r="M459" s="17">
        <v>1.57</v>
      </c>
      <c r="N459" s="18"/>
      <c r="O459" s="18">
        <v>7</v>
      </c>
      <c r="P459" s="17">
        <v>0.35</v>
      </c>
      <c r="Q459" s="17">
        <v>3.67</v>
      </c>
      <c r="R459" s="18">
        <v>0</v>
      </c>
      <c r="S459" s="18">
        <v>0</v>
      </c>
      <c r="T459" s="16">
        <f>R459+S459</f>
        <v>0</v>
      </c>
      <c r="U459" s="17">
        <v>0</v>
      </c>
      <c r="V459" s="18">
        <v>27</v>
      </c>
      <c r="W459" s="18">
        <v>17</v>
      </c>
      <c r="X459" s="17">
        <v>1.32</v>
      </c>
      <c r="Y459" s="17">
        <v>0.83</v>
      </c>
      <c r="Z459" s="18">
        <v>36</v>
      </c>
      <c r="AA459" s="18">
        <v>118</v>
      </c>
      <c r="AB459" s="17">
        <v>1.76</v>
      </c>
      <c r="AC459" s="17">
        <v>5.76</v>
      </c>
      <c r="AD459" s="16">
        <v>93</v>
      </c>
      <c r="AE459" s="17">
        <v>4.54</v>
      </c>
      <c r="AF459" s="16">
        <v>109</v>
      </c>
      <c r="AG459" s="17">
        <v>5.32</v>
      </c>
    </row>
    <row r="460" ht="20.35" customHeight="1">
      <c r="A460" t="s" s="14">
        <v>552</v>
      </c>
      <c r="B460" t="s" s="15">
        <v>201</v>
      </c>
      <c r="C460" s="16"/>
      <c r="D460" s="16"/>
      <c r="E460" s="16">
        <v>82</v>
      </c>
      <c r="F460" s="16"/>
      <c r="G460" s="17">
        <v>1360.22</v>
      </c>
      <c r="H460" s="17">
        <f>G460/E460</f>
        <v>16.58804878048781</v>
      </c>
      <c r="I460" s="16">
        <v>16</v>
      </c>
      <c r="J460" s="17">
        <v>0.71</v>
      </c>
      <c r="K460" s="16">
        <v>34</v>
      </c>
      <c r="L460" s="17">
        <v>60.83</v>
      </c>
      <c r="M460" s="17">
        <v>2.68</v>
      </c>
      <c r="N460" s="18">
        <v>2</v>
      </c>
      <c r="O460" s="18">
        <v>22</v>
      </c>
      <c r="P460" s="17">
        <v>0.78</v>
      </c>
      <c r="Q460" s="17">
        <v>8.08</v>
      </c>
      <c r="R460" s="18">
        <v>52</v>
      </c>
      <c r="S460" s="18">
        <v>64</v>
      </c>
      <c r="T460" s="16">
        <f>R460+S460</f>
        <v>116</v>
      </c>
      <c r="U460" s="17">
        <v>44.83</v>
      </c>
      <c r="V460" s="18">
        <v>85</v>
      </c>
      <c r="W460" s="18">
        <v>46</v>
      </c>
      <c r="X460" s="17">
        <v>3.75</v>
      </c>
      <c r="Y460" s="17">
        <v>2.03</v>
      </c>
      <c r="Z460" s="18">
        <v>79</v>
      </c>
      <c r="AA460" s="18">
        <v>146</v>
      </c>
      <c r="AB460" s="17">
        <v>3.48</v>
      </c>
      <c r="AC460" s="17">
        <v>6.44</v>
      </c>
      <c r="AD460" s="16">
        <v>42</v>
      </c>
      <c r="AE460" s="17">
        <v>1.85</v>
      </c>
      <c r="AF460" s="16">
        <v>198</v>
      </c>
      <c r="AG460" s="17">
        <v>8.73</v>
      </c>
    </row>
    <row r="461" ht="20.35" customHeight="1">
      <c r="A461" t="s" s="14">
        <v>553</v>
      </c>
      <c r="B461" t="s" s="15">
        <v>56</v>
      </c>
      <c r="C461" s="16"/>
      <c r="D461" s="16"/>
      <c r="E461" s="16">
        <v>9</v>
      </c>
      <c r="F461" s="16"/>
      <c r="G461" s="17">
        <v>136.43</v>
      </c>
      <c r="H461" s="17">
        <f>G461/E461</f>
        <v>15.15888888888889</v>
      </c>
      <c r="I461" s="16">
        <v>0</v>
      </c>
      <c r="J461" s="17">
        <v>0</v>
      </c>
      <c r="K461" s="16">
        <v>3</v>
      </c>
      <c r="L461" s="17">
        <v>5.96</v>
      </c>
      <c r="M461" s="17">
        <v>2.62</v>
      </c>
      <c r="N461" s="18"/>
      <c r="O461" s="18">
        <v>2</v>
      </c>
      <c r="P461" s="17">
        <v>0</v>
      </c>
      <c r="Q461" s="17">
        <v>0</v>
      </c>
      <c r="R461" s="18">
        <v>0</v>
      </c>
      <c r="S461" s="18">
        <v>1</v>
      </c>
      <c r="T461" s="16">
        <f>R461+S461</f>
        <v>1</v>
      </c>
      <c r="U461" s="17">
        <v>0</v>
      </c>
      <c r="V461" s="18">
        <v>8</v>
      </c>
      <c r="W461" s="18">
        <v>5</v>
      </c>
      <c r="X461" s="17">
        <v>3.52</v>
      </c>
      <c r="Y461" s="17">
        <v>2.2</v>
      </c>
      <c r="Z461" s="18">
        <v>6</v>
      </c>
      <c r="AA461" s="18">
        <v>9</v>
      </c>
      <c r="AB461" s="17">
        <v>2.64</v>
      </c>
      <c r="AC461" s="17">
        <v>3.96</v>
      </c>
      <c r="AD461" s="16">
        <v>3</v>
      </c>
      <c r="AE461" s="17">
        <v>1.32</v>
      </c>
      <c r="AF461" s="16">
        <v>23</v>
      </c>
      <c r="AG461" s="17">
        <v>10.12</v>
      </c>
    </row>
    <row r="462" ht="20.35" customHeight="1">
      <c r="A462" t="s" s="14">
        <v>554</v>
      </c>
      <c r="B462" t="s" s="15">
        <v>114</v>
      </c>
      <c r="C462" s="16"/>
      <c r="D462" s="16"/>
      <c r="E462" s="16">
        <v>10</v>
      </c>
      <c r="F462" s="16"/>
      <c r="G462" s="17">
        <v>90.84999999999999</v>
      </c>
      <c r="H462" s="17">
        <f>G462/E462</f>
        <v>9.084999999999999</v>
      </c>
      <c r="I462" s="16">
        <v>1</v>
      </c>
      <c r="J462" s="17">
        <v>0.66</v>
      </c>
      <c r="K462" s="16">
        <v>1</v>
      </c>
      <c r="L462" s="17">
        <v>1.82</v>
      </c>
      <c r="M462" s="17">
        <v>1.2</v>
      </c>
      <c r="N462" s="18"/>
      <c r="O462" s="18">
        <v>0</v>
      </c>
      <c r="P462" s="17">
        <v>0</v>
      </c>
      <c r="Q462" s="17">
        <v>11.11</v>
      </c>
      <c r="R462" s="18">
        <v>26</v>
      </c>
      <c r="S462" s="18">
        <v>27</v>
      </c>
      <c r="T462" s="16">
        <f>R462+S462</f>
        <v>53</v>
      </c>
      <c r="U462" s="17">
        <v>49.06</v>
      </c>
      <c r="V462" s="18">
        <v>3</v>
      </c>
      <c r="W462" s="18">
        <v>4</v>
      </c>
      <c r="X462" s="17">
        <v>1.98</v>
      </c>
      <c r="Y462" s="17">
        <v>2.64</v>
      </c>
      <c r="Z462" s="18">
        <v>7</v>
      </c>
      <c r="AA462" s="18">
        <v>11</v>
      </c>
      <c r="AB462" s="17">
        <v>4.62</v>
      </c>
      <c r="AC462" s="17">
        <v>7.26</v>
      </c>
      <c r="AD462" s="16">
        <v>4</v>
      </c>
      <c r="AE462" s="17">
        <v>2.64</v>
      </c>
      <c r="AF462" s="16">
        <v>9</v>
      </c>
      <c r="AG462" s="17">
        <v>5.94</v>
      </c>
    </row>
    <row r="463" ht="20.35" customHeight="1">
      <c r="A463" t="s" s="14">
        <v>555</v>
      </c>
      <c r="B463" t="s" s="15">
        <v>68</v>
      </c>
      <c r="C463" s="16"/>
      <c r="D463" s="16"/>
      <c r="E463" s="16">
        <v>82</v>
      </c>
      <c r="F463" s="16"/>
      <c r="G463" s="17">
        <v>1646.6</v>
      </c>
      <c r="H463" s="17">
        <f>G463/E463</f>
        <v>20.08048780487805</v>
      </c>
      <c r="I463" s="16">
        <v>1</v>
      </c>
      <c r="J463" s="17">
        <v>0.04</v>
      </c>
      <c r="K463" s="16">
        <v>10</v>
      </c>
      <c r="L463" s="17">
        <v>20.65</v>
      </c>
      <c r="M463" s="17">
        <v>0.75</v>
      </c>
      <c r="N463" s="18">
        <v>2</v>
      </c>
      <c r="O463" s="18">
        <v>17</v>
      </c>
      <c r="P463" s="17">
        <v>0.57</v>
      </c>
      <c r="Q463" s="17">
        <v>1.19</v>
      </c>
      <c r="R463" s="18">
        <v>0</v>
      </c>
      <c r="S463" s="18">
        <v>0</v>
      </c>
      <c r="T463" s="16">
        <f>R463+S463</f>
        <v>0</v>
      </c>
      <c r="U463" s="17">
        <v>0</v>
      </c>
      <c r="V463" s="18">
        <v>90</v>
      </c>
      <c r="W463" s="18">
        <v>22</v>
      </c>
      <c r="X463" s="17">
        <v>3.28</v>
      </c>
      <c r="Y463" s="17">
        <v>0.8</v>
      </c>
      <c r="Z463" s="18">
        <v>141</v>
      </c>
      <c r="AA463" s="18">
        <v>164</v>
      </c>
      <c r="AB463" s="17">
        <v>5.14</v>
      </c>
      <c r="AC463" s="17">
        <v>5.98</v>
      </c>
      <c r="AD463" s="16">
        <v>144</v>
      </c>
      <c r="AE463" s="17">
        <v>5.25</v>
      </c>
      <c r="AF463" s="16">
        <v>84</v>
      </c>
      <c r="AG463" s="17">
        <v>3.06</v>
      </c>
    </row>
    <row r="464" ht="20.35" customHeight="1">
      <c r="A464" t="s" s="14">
        <v>556</v>
      </c>
      <c r="B464" t="s" s="15">
        <v>106</v>
      </c>
      <c r="C464" s="16"/>
      <c r="D464" s="16"/>
      <c r="E464" s="16">
        <v>38</v>
      </c>
      <c r="F464" s="16"/>
      <c r="G464" s="17">
        <v>427.33</v>
      </c>
      <c r="H464" s="17">
        <f>G464/E464</f>
        <v>11.24552631578947</v>
      </c>
      <c r="I464" s="16">
        <v>6</v>
      </c>
      <c r="J464" s="17">
        <v>0.84</v>
      </c>
      <c r="K464" s="16">
        <v>2</v>
      </c>
      <c r="L464" s="17">
        <v>10.7</v>
      </c>
      <c r="M464" s="17">
        <v>1.5</v>
      </c>
      <c r="N464" s="18"/>
      <c r="O464" s="18">
        <v>1</v>
      </c>
      <c r="P464" s="17">
        <v>0.16</v>
      </c>
      <c r="Q464" s="17">
        <v>11.11</v>
      </c>
      <c r="R464" s="18">
        <v>1</v>
      </c>
      <c r="S464" s="18">
        <v>6</v>
      </c>
      <c r="T464" s="16">
        <f>R464+S464</f>
        <v>7</v>
      </c>
      <c r="U464" s="17">
        <v>14.29</v>
      </c>
      <c r="V464" s="18">
        <v>6</v>
      </c>
      <c r="W464" s="18">
        <v>12</v>
      </c>
      <c r="X464" s="17">
        <v>0.84</v>
      </c>
      <c r="Y464" s="17">
        <v>1.68</v>
      </c>
      <c r="Z464" s="18">
        <v>57</v>
      </c>
      <c r="AA464" s="18">
        <v>37</v>
      </c>
      <c r="AB464" s="17">
        <v>8</v>
      </c>
      <c r="AC464" s="17">
        <v>5.2</v>
      </c>
      <c r="AD464" s="16">
        <v>9</v>
      </c>
      <c r="AE464" s="17">
        <v>1.26</v>
      </c>
      <c r="AF464" s="16">
        <v>54</v>
      </c>
      <c r="AG464" s="17">
        <v>7.58</v>
      </c>
    </row>
    <row r="465" ht="20.35" customHeight="1">
      <c r="A465" t="s" s="14">
        <v>557</v>
      </c>
      <c r="B465" t="s" s="15">
        <v>56</v>
      </c>
      <c r="C465" s="16"/>
      <c r="D465" s="16"/>
      <c r="E465" s="16">
        <v>2</v>
      </c>
      <c r="F465" s="16"/>
      <c r="G465" s="17">
        <v>27.8</v>
      </c>
      <c r="H465" s="17">
        <f>G465/E465</f>
        <v>13.9</v>
      </c>
      <c r="I465" s="16">
        <v>0</v>
      </c>
      <c r="J465" s="17">
        <v>0</v>
      </c>
      <c r="K465" s="16">
        <v>0</v>
      </c>
      <c r="L465" s="17">
        <v>0.05</v>
      </c>
      <c r="M465" s="17">
        <v>0.11</v>
      </c>
      <c r="N465" s="18"/>
      <c r="O465" s="18">
        <v>0</v>
      </c>
      <c r="P465" s="17">
        <v>0</v>
      </c>
      <c r="Q465" s="17">
        <v>0</v>
      </c>
      <c r="R465" s="18">
        <v>0</v>
      </c>
      <c r="S465" s="18">
        <v>0</v>
      </c>
      <c r="T465" s="16">
        <f>R465+S465</f>
        <v>0</v>
      </c>
      <c r="U465" s="17">
        <v>0</v>
      </c>
      <c r="V465" s="18">
        <v>1</v>
      </c>
      <c r="W465" s="18">
        <v>1</v>
      </c>
      <c r="X465" s="17">
        <v>2.16</v>
      </c>
      <c r="Y465" s="17">
        <v>2.16</v>
      </c>
      <c r="Z465" s="18">
        <v>1</v>
      </c>
      <c r="AA465" s="18">
        <v>4</v>
      </c>
      <c r="AB465" s="17">
        <v>2.16</v>
      </c>
      <c r="AC465" s="17">
        <v>8.630000000000001</v>
      </c>
      <c r="AD465" s="16">
        <v>1</v>
      </c>
      <c r="AE465" s="17">
        <v>2.16</v>
      </c>
      <c r="AF465" s="16">
        <v>4</v>
      </c>
      <c r="AG465" s="17">
        <v>8.630000000000001</v>
      </c>
    </row>
    <row r="466" ht="20.35" customHeight="1">
      <c r="A466" t="s" s="14">
        <v>558</v>
      </c>
      <c r="B466" t="s" s="15">
        <v>42</v>
      </c>
      <c r="C466" s="16"/>
      <c r="D466" s="16"/>
      <c r="E466" s="16">
        <v>82</v>
      </c>
      <c r="F466" s="16"/>
      <c r="G466" s="17">
        <v>2008.1</v>
      </c>
      <c r="H466" s="17">
        <f>G466/E466</f>
        <v>24.4890243902439</v>
      </c>
      <c r="I466" s="16">
        <v>8</v>
      </c>
      <c r="J466" s="17">
        <v>0.24</v>
      </c>
      <c r="K466" s="16">
        <v>45</v>
      </c>
      <c r="L466" s="17">
        <v>47.48</v>
      </c>
      <c r="M466" s="17">
        <v>1.42</v>
      </c>
      <c r="N466" s="18">
        <v>1</v>
      </c>
      <c r="O466" s="18">
        <v>16</v>
      </c>
      <c r="P466" s="17">
        <v>0.59</v>
      </c>
      <c r="Q466" s="17">
        <v>4.47</v>
      </c>
      <c r="R466" s="18">
        <v>0</v>
      </c>
      <c r="S466" s="18">
        <v>0</v>
      </c>
      <c r="T466" s="16">
        <f>R466+S466</f>
        <v>0</v>
      </c>
      <c r="U466" s="17">
        <v>0</v>
      </c>
      <c r="V466" s="18">
        <v>129</v>
      </c>
      <c r="W466" s="18">
        <v>42</v>
      </c>
      <c r="X466" s="17">
        <v>3.85</v>
      </c>
      <c r="Y466" s="17">
        <v>1.25</v>
      </c>
      <c r="Z466" s="18">
        <v>26</v>
      </c>
      <c r="AA466" s="18">
        <v>23</v>
      </c>
      <c r="AB466" s="17">
        <v>0.78</v>
      </c>
      <c r="AC466" s="17">
        <v>0.6899999999999999</v>
      </c>
      <c r="AD466" s="16">
        <v>101</v>
      </c>
      <c r="AE466" s="17">
        <v>3.02</v>
      </c>
      <c r="AF466" s="16">
        <v>179</v>
      </c>
      <c r="AG466" s="17">
        <v>5.35</v>
      </c>
    </row>
    <row r="467" ht="20.35" customHeight="1">
      <c r="A467" t="s" s="14">
        <v>559</v>
      </c>
      <c r="B467" t="s" s="15">
        <v>60</v>
      </c>
      <c r="C467" s="16"/>
      <c r="D467" s="16"/>
      <c r="E467" s="16">
        <v>5</v>
      </c>
      <c r="F467" s="16"/>
      <c r="G467" s="17">
        <v>60.22</v>
      </c>
      <c r="H467" s="17">
        <f>G467/E467</f>
        <v>12.044</v>
      </c>
      <c r="I467" s="16">
        <v>0</v>
      </c>
      <c r="J467" s="17">
        <v>0</v>
      </c>
      <c r="K467" s="16">
        <v>1</v>
      </c>
      <c r="L467" s="17">
        <v>0.5600000000000001</v>
      </c>
      <c r="M467" s="17">
        <v>0.5600000000000001</v>
      </c>
      <c r="N467" s="18"/>
      <c r="O467" s="18">
        <v>2</v>
      </c>
      <c r="P467" s="17">
        <v>2.79</v>
      </c>
      <c r="Q467" s="17">
        <v>0</v>
      </c>
      <c r="R467" s="18">
        <v>0</v>
      </c>
      <c r="S467" s="18">
        <v>1</v>
      </c>
      <c r="T467" s="16">
        <f>R467+S467</f>
        <v>1</v>
      </c>
      <c r="U467" s="17">
        <v>0</v>
      </c>
      <c r="V467" s="18">
        <v>0</v>
      </c>
      <c r="W467" s="18">
        <v>1</v>
      </c>
      <c r="X467" s="17">
        <v>0</v>
      </c>
      <c r="Y467" s="17">
        <v>1</v>
      </c>
      <c r="Z467" s="18">
        <v>4</v>
      </c>
      <c r="AA467" s="18">
        <v>8</v>
      </c>
      <c r="AB467" s="17">
        <v>3.99</v>
      </c>
      <c r="AC467" s="17">
        <v>7.97</v>
      </c>
      <c r="AD467" s="16">
        <v>1</v>
      </c>
      <c r="AE467" s="17">
        <v>1</v>
      </c>
      <c r="AF467" s="16">
        <v>11</v>
      </c>
      <c r="AG467" s="17">
        <v>10.96</v>
      </c>
    </row>
    <row r="468" ht="20.35" customHeight="1">
      <c r="A468" t="s" s="14">
        <v>560</v>
      </c>
      <c r="B468" t="s" s="15">
        <v>68</v>
      </c>
      <c r="C468" s="16"/>
      <c r="D468" s="16"/>
      <c r="E468" s="16">
        <v>4</v>
      </c>
      <c r="F468" s="16"/>
      <c r="G468" s="17">
        <v>44.12</v>
      </c>
      <c r="H468" s="17">
        <f>G468/E468</f>
        <v>11.03</v>
      </c>
      <c r="I468" s="16">
        <v>1</v>
      </c>
      <c r="J468" s="17">
        <v>1.36</v>
      </c>
      <c r="K468" s="16">
        <v>1</v>
      </c>
      <c r="L468" s="17">
        <v>1.18</v>
      </c>
      <c r="M468" s="17">
        <v>1.6</v>
      </c>
      <c r="N468" s="18"/>
      <c r="O468" s="18">
        <v>1</v>
      </c>
      <c r="P468" s="17">
        <v>1.46</v>
      </c>
      <c r="Q468" s="17">
        <v>14.29</v>
      </c>
      <c r="R468" s="18">
        <v>2</v>
      </c>
      <c r="S468" s="18">
        <v>2</v>
      </c>
      <c r="T468" s="16">
        <f>R468+S468</f>
        <v>4</v>
      </c>
      <c r="U468" s="17">
        <v>50</v>
      </c>
      <c r="V468" s="18">
        <v>1</v>
      </c>
      <c r="W468" s="18">
        <v>1</v>
      </c>
      <c r="X468" s="17">
        <v>1.36</v>
      </c>
      <c r="Y468" s="17">
        <v>1.36</v>
      </c>
      <c r="Z468" s="18">
        <v>13</v>
      </c>
      <c r="AA468" s="18">
        <v>2</v>
      </c>
      <c r="AB468" s="17">
        <v>17.68</v>
      </c>
      <c r="AC468" s="17">
        <v>2.72</v>
      </c>
      <c r="AD468" s="16">
        <v>2</v>
      </c>
      <c r="AE468" s="17">
        <v>2.72</v>
      </c>
      <c r="AF468" s="16">
        <v>7</v>
      </c>
      <c r="AG468" s="17">
        <v>9.52</v>
      </c>
    </row>
    <row r="469" ht="20.35" customHeight="1">
      <c r="A469" t="s" s="14">
        <v>561</v>
      </c>
      <c r="B469" t="s" s="15">
        <v>60</v>
      </c>
      <c r="C469" s="16"/>
      <c r="D469" s="16"/>
      <c r="E469" s="16">
        <v>68</v>
      </c>
      <c r="F469" s="16">
        <v>13</v>
      </c>
      <c r="G469" s="17">
        <v>1323.2</v>
      </c>
      <c r="H469" s="17">
        <f>G469/E469</f>
        <v>19.45882352941177</v>
      </c>
      <c r="I469" s="16">
        <v>1</v>
      </c>
      <c r="J469" s="17">
        <v>0.05</v>
      </c>
      <c r="K469" s="16">
        <v>14</v>
      </c>
      <c r="L469" s="17">
        <v>26</v>
      </c>
      <c r="M469" s="17">
        <v>1.18</v>
      </c>
      <c r="N469" s="18">
        <v>4</v>
      </c>
      <c r="O469" s="18">
        <v>21</v>
      </c>
      <c r="P469" s="17">
        <v>1.02</v>
      </c>
      <c r="Q469" s="17">
        <v>1.56</v>
      </c>
      <c r="R469" s="18">
        <v>0</v>
      </c>
      <c r="S469" s="18">
        <v>0</v>
      </c>
      <c r="T469" s="16">
        <f>R469+S469</f>
        <v>0</v>
      </c>
      <c r="U469" s="17">
        <v>0</v>
      </c>
      <c r="V469" s="18">
        <v>27</v>
      </c>
      <c r="W469" s="18">
        <v>26</v>
      </c>
      <c r="X469" s="17">
        <v>1.22</v>
      </c>
      <c r="Y469" s="17">
        <v>1.18</v>
      </c>
      <c r="Z469" s="18">
        <v>163</v>
      </c>
      <c r="AA469" s="18">
        <v>201</v>
      </c>
      <c r="AB469" s="17">
        <v>7.39</v>
      </c>
      <c r="AC469" s="17">
        <v>9.109999999999999</v>
      </c>
      <c r="AD469" s="16">
        <v>111</v>
      </c>
      <c r="AE469" s="17">
        <v>5.03</v>
      </c>
      <c r="AF469" s="16">
        <v>64</v>
      </c>
      <c r="AG469" s="17">
        <v>2.9</v>
      </c>
    </row>
    <row r="470" ht="20.35" customHeight="1">
      <c r="A470" t="s" s="14">
        <v>562</v>
      </c>
      <c r="B470" t="s" s="15">
        <v>114</v>
      </c>
      <c r="C470" s="16"/>
      <c r="D470" s="16"/>
      <c r="E470" s="16">
        <v>59</v>
      </c>
      <c r="F470" s="16">
        <v>15</v>
      </c>
      <c r="G470" s="17">
        <v>1063.1</v>
      </c>
      <c r="H470" s="17">
        <f>G470/E470</f>
        <v>18.01864406779661</v>
      </c>
      <c r="I470" s="16">
        <v>0</v>
      </c>
      <c r="J470" s="17">
        <v>0</v>
      </c>
      <c r="K470" s="16">
        <v>9</v>
      </c>
      <c r="L470" s="17">
        <v>1.7</v>
      </c>
      <c r="M470" s="17">
        <v>0.1</v>
      </c>
      <c r="N470" s="18">
        <v>5</v>
      </c>
      <c r="O470" s="18">
        <v>29</v>
      </c>
      <c r="P470" s="17">
        <v>1.47</v>
      </c>
      <c r="Q470" s="17">
        <v>0</v>
      </c>
      <c r="R470" s="18">
        <v>0</v>
      </c>
      <c r="S470" s="18">
        <v>0</v>
      </c>
      <c r="T470" s="16">
        <f>R470+S470</f>
        <v>0</v>
      </c>
      <c r="U470" s="17">
        <v>0</v>
      </c>
      <c r="V470" s="18">
        <v>41</v>
      </c>
      <c r="W470" s="18">
        <v>12</v>
      </c>
      <c r="X470" s="17">
        <v>2.31</v>
      </c>
      <c r="Y470" s="17">
        <v>0.68</v>
      </c>
      <c r="Z470" s="18">
        <v>116</v>
      </c>
      <c r="AA470" s="18">
        <v>65</v>
      </c>
      <c r="AB470" s="17">
        <v>6.55</v>
      </c>
      <c r="AC470" s="17">
        <v>3.67</v>
      </c>
      <c r="AD470" s="16">
        <v>81</v>
      </c>
      <c r="AE470" s="17">
        <v>4.57</v>
      </c>
      <c r="AF470" s="16">
        <v>66</v>
      </c>
      <c r="AG470" s="17">
        <v>3.72</v>
      </c>
    </row>
    <row r="471" ht="20.35" customHeight="1">
      <c r="A471" t="s" s="14">
        <v>563</v>
      </c>
      <c r="B471" t="s" s="15">
        <v>46</v>
      </c>
      <c r="C471" s="16"/>
      <c r="D471" s="16"/>
      <c r="E471" s="16">
        <v>73</v>
      </c>
      <c r="F471" s="16">
        <v>3</v>
      </c>
      <c r="G471" s="17">
        <v>1107.87</v>
      </c>
      <c r="H471" s="17">
        <f>G471/E471</f>
        <v>15.17630136986301</v>
      </c>
      <c r="I471" s="16">
        <v>11</v>
      </c>
      <c r="J471" s="17">
        <v>0.6</v>
      </c>
      <c r="K471" s="16">
        <v>7</v>
      </c>
      <c r="L471" s="17">
        <v>15.57</v>
      </c>
      <c r="M471" s="17">
        <v>0.84</v>
      </c>
      <c r="N471" s="18"/>
      <c r="O471" s="18">
        <v>10</v>
      </c>
      <c r="P471" s="17">
        <v>0.53</v>
      </c>
      <c r="Q471" s="17">
        <v>10.89</v>
      </c>
      <c r="R471" s="18">
        <v>0</v>
      </c>
      <c r="S471" s="18">
        <v>0</v>
      </c>
      <c r="T471" s="16">
        <f>R471+S471</f>
        <v>0</v>
      </c>
      <c r="U471" s="17">
        <v>0</v>
      </c>
      <c r="V471" s="18">
        <v>32</v>
      </c>
      <c r="W471" s="18">
        <v>13</v>
      </c>
      <c r="X471" s="17">
        <v>1.73</v>
      </c>
      <c r="Y471" s="17">
        <v>0.7</v>
      </c>
      <c r="Z471" s="18">
        <v>116</v>
      </c>
      <c r="AA471" s="18">
        <v>96</v>
      </c>
      <c r="AB471" s="17">
        <v>6.28</v>
      </c>
      <c r="AC471" s="17">
        <v>5.2</v>
      </c>
      <c r="AD471" s="16">
        <v>72</v>
      </c>
      <c r="AE471" s="17">
        <v>3.9</v>
      </c>
      <c r="AF471" s="16">
        <v>101</v>
      </c>
      <c r="AG471" s="17">
        <v>5.47</v>
      </c>
    </row>
    <row r="472" ht="20.35" customHeight="1">
      <c r="A472" t="s" s="14">
        <v>564</v>
      </c>
      <c r="B472" t="s" s="15">
        <v>99</v>
      </c>
      <c r="C472" s="16"/>
      <c r="D472" s="16"/>
      <c r="E472" s="16">
        <v>80</v>
      </c>
      <c r="F472" s="16">
        <v>1</v>
      </c>
      <c r="G472" s="17">
        <v>1211.8</v>
      </c>
      <c r="H472" s="17">
        <f>G472/E472</f>
        <v>15.1475</v>
      </c>
      <c r="I472" s="16">
        <v>23</v>
      </c>
      <c r="J472" s="17">
        <v>1.14</v>
      </c>
      <c r="K472" s="16">
        <v>25</v>
      </c>
      <c r="L472" s="17">
        <v>65.78</v>
      </c>
      <c r="M472" s="17">
        <v>3.26</v>
      </c>
      <c r="N472" s="18"/>
      <c r="O472" s="18">
        <v>14</v>
      </c>
      <c r="P472" s="17">
        <v>0.48</v>
      </c>
      <c r="Q472" s="17">
        <v>12.3</v>
      </c>
      <c r="R472" s="18">
        <v>0</v>
      </c>
      <c r="S472" s="18">
        <v>5</v>
      </c>
      <c r="T472" s="16">
        <f>R472+S472</f>
        <v>5</v>
      </c>
      <c r="U472" s="17">
        <v>0</v>
      </c>
      <c r="V472" s="18">
        <v>56</v>
      </c>
      <c r="W472" s="18">
        <v>42</v>
      </c>
      <c r="X472" s="17">
        <v>2.77</v>
      </c>
      <c r="Y472" s="17">
        <v>2.08</v>
      </c>
      <c r="Z472" s="18">
        <v>34</v>
      </c>
      <c r="AA472" s="18">
        <v>70</v>
      </c>
      <c r="AB472" s="17">
        <v>1.68</v>
      </c>
      <c r="AC472" s="17">
        <v>3.47</v>
      </c>
      <c r="AD472" s="16">
        <v>27</v>
      </c>
      <c r="AE472" s="17">
        <v>1.34</v>
      </c>
      <c r="AF472" s="16">
        <v>187</v>
      </c>
      <c r="AG472" s="17">
        <v>9.26</v>
      </c>
    </row>
    <row r="473" ht="20.35" customHeight="1">
      <c r="A473" t="s" s="14">
        <v>565</v>
      </c>
      <c r="B473" t="s" s="15">
        <v>63</v>
      </c>
      <c r="C473" s="16"/>
      <c r="D473" s="16"/>
      <c r="E473" s="16">
        <v>16</v>
      </c>
      <c r="F473" s="16"/>
      <c r="G473" s="17">
        <v>224.53</v>
      </c>
      <c r="H473" s="17">
        <f>G473/E473</f>
        <v>14.033125</v>
      </c>
      <c r="I473" s="16">
        <v>0</v>
      </c>
      <c r="J473" s="17">
        <v>0</v>
      </c>
      <c r="K473" s="16">
        <v>2</v>
      </c>
      <c r="L473" s="17">
        <v>2.7</v>
      </c>
      <c r="M473" s="17">
        <v>0.72</v>
      </c>
      <c r="N473" s="18"/>
      <c r="O473" s="18">
        <v>1</v>
      </c>
      <c r="P473" s="17">
        <v>0.29</v>
      </c>
      <c r="Q473" s="17">
        <v>0</v>
      </c>
      <c r="R473" s="18">
        <v>0</v>
      </c>
      <c r="S473" s="18">
        <v>0</v>
      </c>
      <c r="T473" s="16">
        <f>R473+S473</f>
        <v>0</v>
      </c>
      <c r="U473" s="17">
        <v>0</v>
      </c>
      <c r="V473" s="18">
        <v>7</v>
      </c>
      <c r="W473" s="18">
        <v>0</v>
      </c>
      <c r="X473" s="17">
        <v>1.87</v>
      </c>
      <c r="Y473" s="17">
        <v>0</v>
      </c>
      <c r="Z473" s="18">
        <v>16</v>
      </c>
      <c r="AA473" s="18">
        <v>24</v>
      </c>
      <c r="AB473" s="17">
        <v>4.28</v>
      </c>
      <c r="AC473" s="17">
        <v>6.41</v>
      </c>
      <c r="AD473" s="16">
        <v>15</v>
      </c>
      <c r="AE473" s="17">
        <v>4.01</v>
      </c>
      <c r="AF473" s="16">
        <v>20</v>
      </c>
      <c r="AG473" s="17">
        <v>5.34</v>
      </c>
    </row>
    <row r="474" ht="20.35" customHeight="1">
      <c r="A474" t="s" s="14">
        <v>566</v>
      </c>
      <c r="B474" t="s" s="15">
        <v>165</v>
      </c>
      <c r="C474" s="16"/>
      <c r="D474" s="16"/>
      <c r="E474" s="16">
        <v>76</v>
      </c>
      <c r="F474" s="16">
        <v>6</v>
      </c>
      <c r="G474" s="17">
        <v>1318.85</v>
      </c>
      <c r="H474" s="17">
        <f>G474/E474</f>
        <v>17.35328947368421</v>
      </c>
      <c r="I474" s="16">
        <v>25</v>
      </c>
      <c r="J474" s="17">
        <v>1.14</v>
      </c>
      <c r="K474" s="16">
        <v>19</v>
      </c>
      <c r="L474" s="17">
        <v>36.84</v>
      </c>
      <c r="M474" s="17">
        <v>1.68</v>
      </c>
      <c r="N474" s="18"/>
      <c r="O474" s="18">
        <v>10</v>
      </c>
      <c r="P474" s="17">
        <v>0.36</v>
      </c>
      <c r="Q474" s="17">
        <v>14.53</v>
      </c>
      <c r="R474" s="18">
        <v>559</v>
      </c>
      <c r="S474" s="18">
        <v>550</v>
      </c>
      <c r="T474" s="16">
        <f>R474+S474</f>
        <v>1109</v>
      </c>
      <c r="U474" s="17">
        <v>50.41</v>
      </c>
      <c r="V474" s="18">
        <v>63</v>
      </c>
      <c r="W474" s="18">
        <v>52</v>
      </c>
      <c r="X474" s="17">
        <v>2.87</v>
      </c>
      <c r="Y474" s="17">
        <v>2.37</v>
      </c>
      <c r="Z474" s="18">
        <v>40</v>
      </c>
      <c r="AA474" s="18">
        <v>60</v>
      </c>
      <c r="AB474" s="17">
        <v>1.82</v>
      </c>
      <c r="AC474" s="17">
        <v>2.73</v>
      </c>
      <c r="AD474" s="16">
        <v>36</v>
      </c>
      <c r="AE474" s="17">
        <v>1.64</v>
      </c>
      <c r="AF474" s="16">
        <v>172</v>
      </c>
      <c r="AG474" s="17">
        <v>7.82</v>
      </c>
    </row>
    <row r="475" ht="20.35" customHeight="1">
      <c r="A475" t="s" s="14">
        <v>567</v>
      </c>
      <c r="B475" t="s" s="15">
        <v>149</v>
      </c>
      <c r="C475" s="16"/>
      <c r="D475" s="16"/>
      <c r="E475" s="16">
        <v>77</v>
      </c>
      <c r="F475" s="16"/>
      <c r="G475" s="17">
        <v>1105.05</v>
      </c>
      <c r="H475" s="17">
        <f>G475/E475</f>
        <v>14.3512987012987</v>
      </c>
      <c r="I475" s="16">
        <v>11</v>
      </c>
      <c r="J475" s="17">
        <v>0.6</v>
      </c>
      <c r="K475" s="16">
        <v>27</v>
      </c>
      <c r="L475" s="17">
        <v>45.04</v>
      </c>
      <c r="M475" s="17">
        <v>2.45</v>
      </c>
      <c r="N475" s="18"/>
      <c r="O475" s="18">
        <v>16</v>
      </c>
      <c r="P475" s="17">
        <v>0.67</v>
      </c>
      <c r="Q475" s="17">
        <v>7.05</v>
      </c>
      <c r="R475" s="18">
        <v>5</v>
      </c>
      <c r="S475" s="18">
        <v>11</v>
      </c>
      <c r="T475" s="16">
        <f>R475+S475</f>
        <v>16</v>
      </c>
      <c r="U475" s="17">
        <v>31.25</v>
      </c>
      <c r="V475" s="18">
        <v>29</v>
      </c>
      <c r="W475" s="18">
        <v>28</v>
      </c>
      <c r="X475" s="17">
        <v>1.57</v>
      </c>
      <c r="Y475" s="17">
        <v>1.52</v>
      </c>
      <c r="Z475" s="18">
        <v>30</v>
      </c>
      <c r="AA475" s="18">
        <v>94</v>
      </c>
      <c r="AB475" s="17">
        <v>1.63</v>
      </c>
      <c r="AC475" s="17">
        <v>5.1</v>
      </c>
      <c r="AD475" s="16">
        <v>23</v>
      </c>
      <c r="AE475" s="17">
        <v>1.25</v>
      </c>
      <c r="AF475" s="16">
        <v>156</v>
      </c>
      <c r="AG475" s="17">
        <v>8.470000000000001</v>
      </c>
    </row>
    <row r="476" ht="20.35" customHeight="1">
      <c r="A476" t="s" s="14">
        <v>568</v>
      </c>
      <c r="B476" t="s" s="15">
        <v>125</v>
      </c>
      <c r="C476" s="16"/>
      <c r="D476" s="16"/>
      <c r="E476" s="16">
        <v>1</v>
      </c>
      <c r="F476" s="16"/>
      <c r="G476" s="17">
        <v>11.77</v>
      </c>
      <c r="H476" s="17">
        <f>G476/E476</f>
        <v>11.77</v>
      </c>
      <c r="I476" s="16">
        <v>0</v>
      </c>
      <c r="J476" s="17">
        <v>0</v>
      </c>
      <c r="K476" s="16">
        <v>0</v>
      </c>
      <c r="L476" s="17">
        <v>0.32</v>
      </c>
      <c r="M476" s="17">
        <v>1.63</v>
      </c>
      <c r="N476" s="18"/>
      <c r="O476" s="18">
        <v>0</v>
      </c>
      <c r="P476" s="17">
        <v>0</v>
      </c>
      <c r="Q476" s="17">
        <v>0</v>
      </c>
      <c r="R476" s="18">
        <v>1</v>
      </c>
      <c r="S476" s="18">
        <v>2</v>
      </c>
      <c r="T476" s="16">
        <f>R476+S476</f>
        <v>3</v>
      </c>
      <c r="U476" s="17">
        <v>33.33</v>
      </c>
      <c r="V476" s="18">
        <v>0</v>
      </c>
      <c r="W476" s="18">
        <v>1</v>
      </c>
      <c r="X476" s="17">
        <v>0</v>
      </c>
      <c r="Y476" s="17">
        <v>5.1</v>
      </c>
      <c r="Z476" s="18">
        <v>2</v>
      </c>
      <c r="AA476" s="18">
        <v>1</v>
      </c>
      <c r="AB476" s="17">
        <v>10.2</v>
      </c>
      <c r="AC476" s="17">
        <v>5.1</v>
      </c>
      <c r="AD476" s="16">
        <v>0</v>
      </c>
      <c r="AE476" s="17">
        <v>0</v>
      </c>
      <c r="AF476" s="16">
        <v>3</v>
      </c>
      <c r="AG476" s="17">
        <v>15.29</v>
      </c>
    </row>
    <row r="477" ht="20.35" customHeight="1">
      <c r="A477" t="s" s="14">
        <v>569</v>
      </c>
      <c r="B477" t="s" s="15">
        <v>114</v>
      </c>
      <c r="C477" s="16"/>
      <c r="D477" s="16"/>
      <c r="E477" s="16">
        <v>25</v>
      </c>
      <c r="F477" s="16"/>
      <c r="G477" s="17">
        <v>341.22</v>
      </c>
      <c r="H477" s="17">
        <f>G477/E477</f>
        <v>13.6488</v>
      </c>
      <c r="I477" s="16">
        <v>6</v>
      </c>
      <c r="J477" s="17">
        <v>1.06</v>
      </c>
      <c r="K477" s="16">
        <v>1</v>
      </c>
      <c r="L477" s="17">
        <v>4.51</v>
      </c>
      <c r="M477" s="17">
        <v>0.79</v>
      </c>
      <c r="N477" s="18"/>
      <c r="O477" s="18">
        <v>3</v>
      </c>
      <c r="P477" s="17">
        <v>0.2</v>
      </c>
      <c r="Q477" s="17">
        <v>23.08</v>
      </c>
      <c r="R477" s="18">
        <v>0</v>
      </c>
      <c r="S477" s="18">
        <v>9</v>
      </c>
      <c r="T477" s="16">
        <f>R477+S477</f>
        <v>9</v>
      </c>
      <c r="U477" s="17">
        <v>0</v>
      </c>
      <c r="V477" s="18">
        <v>7</v>
      </c>
      <c r="W477" s="18">
        <v>13</v>
      </c>
      <c r="X477" s="17">
        <v>1.23</v>
      </c>
      <c r="Y477" s="17">
        <v>2.29</v>
      </c>
      <c r="Z477" s="18">
        <v>11</v>
      </c>
      <c r="AA477" s="18">
        <v>30</v>
      </c>
      <c r="AB477" s="17">
        <v>1.93</v>
      </c>
      <c r="AC477" s="17">
        <v>5.28</v>
      </c>
      <c r="AD477" s="16">
        <v>7</v>
      </c>
      <c r="AE477" s="17">
        <v>1.23</v>
      </c>
      <c r="AF477" s="16">
        <v>26</v>
      </c>
      <c r="AG477" s="17">
        <v>4.57</v>
      </c>
    </row>
    <row r="478" ht="20.35" customHeight="1">
      <c r="A478" t="s" s="14">
        <v>570</v>
      </c>
      <c r="B478" t="s" s="15">
        <v>165</v>
      </c>
      <c r="C478" s="16"/>
      <c r="D478" s="16"/>
      <c r="E478" s="16">
        <v>46</v>
      </c>
      <c r="F478" s="16">
        <v>36</v>
      </c>
      <c r="G478" s="17">
        <v>932.48</v>
      </c>
      <c r="H478" s="17">
        <f>G478/E478</f>
        <v>20.27130434782609</v>
      </c>
      <c r="I478" s="16">
        <v>5</v>
      </c>
      <c r="J478" s="17">
        <v>0.32</v>
      </c>
      <c r="K478" s="16">
        <v>18</v>
      </c>
      <c r="L478" s="17">
        <v>17.4</v>
      </c>
      <c r="M478" s="17">
        <v>1.12</v>
      </c>
      <c r="N478" s="18"/>
      <c r="O478" s="18">
        <v>23</v>
      </c>
      <c r="P478" s="17">
        <v>1.62</v>
      </c>
      <c r="Q478" s="17">
        <v>5.32</v>
      </c>
      <c r="R478" s="18">
        <v>0</v>
      </c>
      <c r="S478" s="18">
        <v>0</v>
      </c>
      <c r="T478" s="16">
        <f>R478+S478</f>
        <v>0</v>
      </c>
      <c r="U478" s="17">
        <v>0</v>
      </c>
      <c r="V478" s="18">
        <v>61</v>
      </c>
      <c r="W478" s="18">
        <v>24</v>
      </c>
      <c r="X478" s="17">
        <v>3.93</v>
      </c>
      <c r="Y478" s="17">
        <v>1.54</v>
      </c>
      <c r="Z478" s="18">
        <v>44</v>
      </c>
      <c r="AA478" s="18">
        <v>75</v>
      </c>
      <c r="AB478" s="17">
        <v>2.83</v>
      </c>
      <c r="AC478" s="17">
        <v>4.83</v>
      </c>
      <c r="AD478" s="16">
        <v>65</v>
      </c>
      <c r="AE478" s="17">
        <v>4.18</v>
      </c>
      <c r="AF478" s="16">
        <v>94</v>
      </c>
      <c r="AG478" s="17">
        <v>6.05</v>
      </c>
    </row>
    <row r="479" ht="20.35" customHeight="1">
      <c r="A479" t="s" s="14">
        <v>571</v>
      </c>
      <c r="B479" t="s" s="15">
        <v>201</v>
      </c>
      <c r="C479" s="16"/>
      <c r="D479" s="16"/>
      <c r="E479" s="16">
        <v>33</v>
      </c>
      <c r="F479" s="16"/>
      <c r="G479" s="17">
        <v>540.03</v>
      </c>
      <c r="H479" s="17">
        <f>G479/E479</f>
        <v>16.36454545454545</v>
      </c>
      <c r="I479" s="16">
        <v>1</v>
      </c>
      <c r="J479" s="17">
        <v>0.11</v>
      </c>
      <c r="K479" s="16">
        <v>4</v>
      </c>
      <c r="L479" s="17">
        <v>5.33</v>
      </c>
      <c r="M479" s="17">
        <v>0.59</v>
      </c>
      <c r="N479" s="18">
        <v>1</v>
      </c>
      <c r="O479" s="18">
        <v>9</v>
      </c>
      <c r="P479" s="17">
        <v>0.84</v>
      </c>
      <c r="Q479" s="17">
        <v>2.33</v>
      </c>
      <c r="R479" s="18">
        <v>0</v>
      </c>
      <c r="S479" s="18">
        <v>0</v>
      </c>
      <c r="T479" s="16">
        <f>R479+S479</f>
        <v>0</v>
      </c>
      <c r="U479" s="17">
        <v>0</v>
      </c>
      <c r="V479" s="18">
        <v>14</v>
      </c>
      <c r="W479" s="18">
        <v>7</v>
      </c>
      <c r="X479" s="17">
        <v>1.56</v>
      </c>
      <c r="Y479" s="17">
        <v>0.78</v>
      </c>
      <c r="Z479" s="18">
        <v>74</v>
      </c>
      <c r="AA479" s="18">
        <v>63</v>
      </c>
      <c r="AB479" s="17">
        <v>8.220000000000001</v>
      </c>
      <c r="AC479" s="17">
        <v>7</v>
      </c>
      <c r="AD479" s="16">
        <v>34</v>
      </c>
      <c r="AE479" s="17">
        <v>3.78</v>
      </c>
      <c r="AF479" s="16">
        <v>43</v>
      </c>
      <c r="AG479" s="17">
        <v>4.78</v>
      </c>
    </row>
    <row r="480" ht="20.35" customHeight="1">
      <c r="A480" t="s" s="14">
        <v>572</v>
      </c>
      <c r="B480" t="s" s="15">
        <v>114</v>
      </c>
      <c r="C480" s="16"/>
      <c r="D480" s="16"/>
      <c r="E480" s="16">
        <v>16</v>
      </c>
      <c r="F480" s="16"/>
      <c r="G480" s="17">
        <v>185.85</v>
      </c>
      <c r="H480" s="17">
        <f>G480/E480</f>
        <v>11.615625</v>
      </c>
      <c r="I480" s="16">
        <v>0</v>
      </c>
      <c r="J480" s="17">
        <v>0</v>
      </c>
      <c r="K480" s="16">
        <v>0</v>
      </c>
      <c r="L480" s="17">
        <v>-1.55</v>
      </c>
      <c r="M480" s="17">
        <v>-0.5</v>
      </c>
      <c r="N480" s="18"/>
      <c r="O480" s="18">
        <v>3</v>
      </c>
      <c r="P480" s="17">
        <v>0.71</v>
      </c>
      <c r="Q480" s="17">
        <v>0</v>
      </c>
      <c r="R480" s="18">
        <v>0</v>
      </c>
      <c r="S480" s="18">
        <v>0</v>
      </c>
      <c r="T480" s="16">
        <f>R480+S480</f>
        <v>0</v>
      </c>
      <c r="U480" s="17">
        <v>0</v>
      </c>
      <c r="V480" s="18">
        <v>9</v>
      </c>
      <c r="W480" s="18">
        <v>1</v>
      </c>
      <c r="X480" s="17">
        <v>2.91</v>
      </c>
      <c r="Y480" s="17">
        <v>0.32</v>
      </c>
      <c r="Z480" s="18">
        <v>22</v>
      </c>
      <c r="AA480" s="18">
        <v>19</v>
      </c>
      <c r="AB480" s="17">
        <v>7.1</v>
      </c>
      <c r="AC480" s="17">
        <v>6.13</v>
      </c>
      <c r="AD480" s="16">
        <v>14</v>
      </c>
      <c r="AE480" s="17">
        <v>4.52</v>
      </c>
      <c r="AF480" s="16">
        <v>10</v>
      </c>
      <c r="AG480" s="17">
        <v>3.23</v>
      </c>
    </row>
    <row r="481" ht="20.35" customHeight="1">
      <c r="A481" t="s" s="14">
        <v>573</v>
      </c>
      <c r="B481" t="s" s="15">
        <v>205</v>
      </c>
      <c r="C481" s="16"/>
      <c r="D481" s="16"/>
      <c r="E481" s="16">
        <v>79</v>
      </c>
      <c r="F481" s="16">
        <v>3</v>
      </c>
      <c r="G481" s="17">
        <v>2000.95</v>
      </c>
      <c r="H481" s="17">
        <f>G481/E481</f>
        <v>25.32848101265823</v>
      </c>
      <c r="I481" s="16">
        <v>7</v>
      </c>
      <c r="J481" s="17">
        <v>0.21</v>
      </c>
      <c r="K481" s="16">
        <v>43</v>
      </c>
      <c r="L481" s="17">
        <v>61.84</v>
      </c>
      <c r="M481" s="17">
        <v>1.85</v>
      </c>
      <c r="N481" s="18"/>
      <c r="O481" s="18">
        <v>28</v>
      </c>
      <c r="P481" s="17">
        <v>0.92</v>
      </c>
      <c r="Q481" s="17">
        <v>3.18</v>
      </c>
      <c r="R481" s="18">
        <v>0</v>
      </c>
      <c r="S481" s="18">
        <v>1</v>
      </c>
      <c r="T481" s="16">
        <f>R481+S481</f>
        <v>1</v>
      </c>
      <c r="U481" s="17">
        <v>0</v>
      </c>
      <c r="V481" s="18">
        <v>89</v>
      </c>
      <c r="W481" s="18">
        <v>53</v>
      </c>
      <c r="X481" s="17">
        <v>2.67</v>
      </c>
      <c r="Y481" s="17">
        <v>1.59</v>
      </c>
      <c r="Z481" s="18">
        <v>109</v>
      </c>
      <c r="AA481" s="18">
        <v>129</v>
      </c>
      <c r="AB481" s="17">
        <v>3.27</v>
      </c>
      <c r="AC481" s="17">
        <v>3.87</v>
      </c>
      <c r="AD481" s="16">
        <v>108</v>
      </c>
      <c r="AE481" s="17">
        <v>3.24</v>
      </c>
      <c r="AF481" s="16">
        <v>220</v>
      </c>
      <c r="AG481" s="17">
        <v>6.6</v>
      </c>
    </row>
    <row r="482" ht="20.35" customHeight="1">
      <c r="A482" t="s" s="14">
        <v>574</v>
      </c>
      <c r="B482" t="s" s="15">
        <v>56</v>
      </c>
      <c r="C482" s="16"/>
      <c r="D482" s="16"/>
      <c r="E482" s="16">
        <v>78</v>
      </c>
      <c r="F482" s="16">
        <v>4</v>
      </c>
      <c r="G482" s="17">
        <v>1488.1</v>
      </c>
      <c r="H482" s="17">
        <f>G482/E482</f>
        <v>19.07820512820513</v>
      </c>
      <c r="I482" s="16">
        <v>4</v>
      </c>
      <c r="J482" s="17">
        <v>0.16</v>
      </c>
      <c r="K482" s="16">
        <v>15</v>
      </c>
      <c r="L482" s="17">
        <v>24.3</v>
      </c>
      <c r="M482" s="17">
        <v>0.98</v>
      </c>
      <c r="N482" s="18"/>
      <c r="O482" s="18">
        <v>4</v>
      </c>
      <c r="P482" s="17">
        <v>0.09</v>
      </c>
      <c r="Q482" s="17">
        <v>4.44</v>
      </c>
      <c r="R482" s="18">
        <v>0</v>
      </c>
      <c r="S482" s="18">
        <v>0</v>
      </c>
      <c r="T482" s="16">
        <f>R482+S482</f>
        <v>0</v>
      </c>
      <c r="U482" s="17">
        <v>0</v>
      </c>
      <c r="V482" s="18">
        <v>72</v>
      </c>
      <c r="W482" s="18">
        <v>20</v>
      </c>
      <c r="X482" s="17">
        <v>2.9</v>
      </c>
      <c r="Y482" s="17">
        <v>0.8100000000000001</v>
      </c>
      <c r="Z482" s="18">
        <v>97</v>
      </c>
      <c r="AA482" s="18">
        <v>112</v>
      </c>
      <c r="AB482" s="17">
        <v>3.91</v>
      </c>
      <c r="AC482" s="17">
        <v>4.52</v>
      </c>
      <c r="AD482" s="16">
        <v>223</v>
      </c>
      <c r="AE482" s="17">
        <v>8.99</v>
      </c>
      <c r="AF482" s="16">
        <v>90</v>
      </c>
      <c r="AG482" s="17">
        <v>3.63</v>
      </c>
    </row>
    <row r="483" ht="20.35" customHeight="1">
      <c r="A483" t="s" s="14">
        <v>575</v>
      </c>
      <c r="B483" t="s" s="15">
        <v>121</v>
      </c>
      <c r="C483" s="16"/>
      <c r="D483" s="16"/>
      <c r="E483" s="16">
        <v>24</v>
      </c>
      <c r="F483" s="16">
        <v>56</v>
      </c>
      <c r="G483" s="17">
        <v>316.2</v>
      </c>
      <c r="H483" s="17">
        <f>G483/E483</f>
        <v>13.175</v>
      </c>
      <c r="I483" s="16">
        <v>3</v>
      </c>
      <c r="J483" s="17">
        <v>0.57</v>
      </c>
      <c r="K483" s="16">
        <v>5</v>
      </c>
      <c r="L483" s="17">
        <v>8.31</v>
      </c>
      <c r="M483" s="17">
        <v>1.58</v>
      </c>
      <c r="N483" s="18"/>
      <c r="O483" s="18">
        <v>3</v>
      </c>
      <c r="P483" s="17">
        <v>0.77</v>
      </c>
      <c r="Q483" s="17">
        <v>6.12</v>
      </c>
      <c r="R483" s="18">
        <v>46</v>
      </c>
      <c r="S483" s="18">
        <v>32</v>
      </c>
      <c r="T483" s="16">
        <f>R483+S483</f>
        <v>78</v>
      </c>
      <c r="U483" s="17">
        <v>58.97</v>
      </c>
      <c r="V483" s="18">
        <v>20</v>
      </c>
      <c r="W483" s="18">
        <v>14</v>
      </c>
      <c r="X483" s="17">
        <v>3.8</v>
      </c>
      <c r="Y483" s="17">
        <v>2.66</v>
      </c>
      <c r="Z483" s="18">
        <v>6</v>
      </c>
      <c r="AA483" s="18">
        <v>16</v>
      </c>
      <c r="AB483" s="17">
        <v>1.14</v>
      </c>
      <c r="AC483" s="17">
        <v>3.04</v>
      </c>
      <c r="AD483" s="16">
        <v>6</v>
      </c>
      <c r="AE483" s="17">
        <v>1.14</v>
      </c>
      <c r="AF483" s="16">
        <v>49</v>
      </c>
      <c r="AG483" s="17">
        <v>9.300000000000001</v>
      </c>
    </row>
    <row r="484" ht="20.35" customHeight="1">
      <c r="A484" t="s" s="14">
        <v>576</v>
      </c>
      <c r="B484" t="s" s="15">
        <v>63</v>
      </c>
      <c r="C484" s="16"/>
      <c r="D484" s="16"/>
      <c r="E484" s="16">
        <v>34</v>
      </c>
      <c r="F484" s="16"/>
      <c r="G484" s="17">
        <v>394.53</v>
      </c>
      <c r="H484" s="17">
        <f>G484/E484</f>
        <v>11.60382352941176</v>
      </c>
      <c r="I484" s="16">
        <v>1</v>
      </c>
      <c r="J484" s="17">
        <v>0.15</v>
      </c>
      <c r="K484" s="16">
        <v>3</v>
      </c>
      <c r="L484" s="17">
        <v>-0.72</v>
      </c>
      <c r="M484" s="17">
        <v>-0.11</v>
      </c>
      <c r="N484" s="18">
        <v>4</v>
      </c>
      <c r="O484" s="18">
        <v>17</v>
      </c>
      <c r="P484" s="17">
        <v>2.58</v>
      </c>
      <c r="Q484" s="17">
        <v>5.26</v>
      </c>
      <c r="R484" s="18">
        <v>0</v>
      </c>
      <c r="S484" s="18">
        <v>0</v>
      </c>
      <c r="T484" s="16">
        <f>R484+S484</f>
        <v>0</v>
      </c>
      <c r="U484" s="17">
        <v>0</v>
      </c>
      <c r="V484" s="18">
        <v>23</v>
      </c>
      <c r="W484" s="18">
        <v>3</v>
      </c>
      <c r="X484" s="17">
        <v>3.5</v>
      </c>
      <c r="Y484" s="17">
        <v>0.46</v>
      </c>
      <c r="Z484" s="18">
        <v>77</v>
      </c>
      <c r="AA484" s="18">
        <v>48</v>
      </c>
      <c r="AB484" s="17">
        <v>11.71</v>
      </c>
      <c r="AC484" s="17">
        <v>7.3</v>
      </c>
      <c r="AD484" s="16">
        <v>27</v>
      </c>
      <c r="AE484" s="17">
        <v>4.11</v>
      </c>
      <c r="AF484" s="16">
        <v>19</v>
      </c>
      <c r="AG484" s="17">
        <v>2.89</v>
      </c>
    </row>
    <row r="485" ht="20.35" customHeight="1">
      <c r="A485" t="s" s="14">
        <v>577</v>
      </c>
      <c r="B485" t="s" s="15">
        <v>91</v>
      </c>
      <c r="C485" s="16"/>
      <c r="D485" s="16"/>
      <c r="E485" s="16">
        <v>81</v>
      </c>
      <c r="F485" s="16">
        <v>1</v>
      </c>
      <c r="G485" s="17">
        <v>1090.48</v>
      </c>
      <c r="H485" s="17">
        <f>G485/E485</f>
        <v>13.46271604938272</v>
      </c>
      <c r="I485" s="16">
        <v>10</v>
      </c>
      <c r="J485" s="17">
        <v>0.55</v>
      </c>
      <c r="K485" s="16">
        <v>22</v>
      </c>
      <c r="L485" s="17">
        <v>30.68</v>
      </c>
      <c r="M485" s="17">
        <v>1.69</v>
      </c>
      <c r="N485" s="18">
        <v>1</v>
      </c>
      <c r="O485" s="18">
        <v>13</v>
      </c>
      <c r="P485" s="17">
        <v>0.72</v>
      </c>
      <c r="Q485" s="17">
        <v>8.85</v>
      </c>
      <c r="R485" s="18">
        <v>504</v>
      </c>
      <c r="S485" s="18">
        <v>463</v>
      </c>
      <c r="T485" s="16">
        <f>R485+S485</f>
        <v>967</v>
      </c>
      <c r="U485" s="17">
        <v>52.12</v>
      </c>
      <c r="V485" s="18">
        <v>18</v>
      </c>
      <c r="W485" s="18">
        <v>52</v>
      </c>
      <c r="X485" s="17">
        <v>0.99</v>
      </c>
      <c r="Y485" s="17">
        <v>2.86</v>
      </c>
      <c r="Z485" s="18">
        <v>83</v>
      </c>
      <c r="AA485" s="18">
        <v>73</v>
      </c>
      <c r="AB485" s="17">
        <v>4.57</v>
      </c>
      <c r="AC485" s="17">
        <v>4.02</v>
      </c>
      <c r="AD485" s="16">
        <v>55</v>
      </c>
      <c r="AE485" s="17">
        <v>3.03</v>
      </c>
      <c r="AF485" s="16">
        <v>113</v>
      </c>
      <c r="AG485" s="17">
        <v>6.22</v>
      </c>
    </row>
    <row r="486" ht="20.35" customHeight="1">
      <c r="A486" t="s" s="14">
        <v>578</v>
      </c>
      <c r="B486" t="s" s="15">
        <v>46</v>
      </c>
      <c r="C486" s="16"/>
      <c r="D486" s="16"/>
      <c r="E486" s="16">
        <v>1</v>
      </c>
      <c r="F486" s="16"/>
      <c r="G486" s="17">
        <v>13.55</v>
      </c>
      <c r="H486" s="17">
        <f>G486/E486</f>
        <v>13.55</v>
      </c>
      <c r="I486" s="16">
        <v>0</v>
      </c>
      <c r="J486" s="17">
        <v>0</v>
      </c>
      <c r="K486" s="16">
        <v>0</v>
      </c>
      <c r="L486" s="17">
        <v>-0.45</v>
      </c>
      <c r="M486" s="17">
        <v>-1.99</v>
      </c>
      <c r="N486" s="18"/>
      <c r="O486" s="18">
        <v>0</v>
      </c>
      <c r="P486" s="17">
        <v>0</v>
      </c>
      <c r="Q486" t="s" s="19">
        <v>80</v>
      </c>
      <c r="R486" s="18">
        <v>0</v>
      </c>
      <c r="S486" s="18">
        <v>0</v>
      </c>
      <c r="T486" s="16">
        <f>R486+S486</f>
        <v>0</v>
      </c>
      <c r="U486" s="17">
        <v>0</v>
      </c>
      <c r="V486" s="18">
        <v>1</v>
      </c>
      <c r="W486" s="18">
        <v>1</v>
      </c>
      <c r="X486" s="17">
        <v>4.43</v>
      </c>
      <c r="Y486" s="17">
        <v>4.43</v>
      </c>
      <c r="Z486" s="18">
        <v>3</v>
      </c>
      <c r="AA486" s="18">
        <v>0</v>
      </c>
      <c r="AB486" s="17">
        <v>13.28</v>
      </c>
      <c r="AC486" s="17">
        <v>0</v>
      </c>
      <c r="AD486" s="16">
        <v>1</v>
      </c>
      <c r="AE486" s="17">
        <v>4.43</v>
      </c>
      <c r="AF486" s="16">
        <v>0</v>
      </c>
      <c r="AG486" s="17">
        <v>0</v>
      </c>
    </row>
    <row r="487" ht="20.35" customHeight="1">
      <c r="A487" t="s" s="14">
        <v>579</v>
      </c>
      <c r="B487" t="s" s="15">
        <v>63</v>
      </c>
      <c r="C487" s="16"/>
      <c r="D487" s="16"/>
      <c r="E487" s="16">
        <v>50</v>
      </c>
      <c r="F487" s="16">
        <v>31</v>
      </c>
      <c r="G487" s="17">
        <v>527.47</v>
      </c>
      <c r="H487" s="17">
        <f>G487/E487</f>
        <v>10.5494</v>
      </c>
      <c r="I487" s="16">
        <v>6</v>
      </c>
      <c r="J487" s="17">
        <v>0.68</v>
      </c>
      <c r="K487" s="16">
        <v>4</v>
      </c>
      <c r="L487" s="17">
        <v>13.88</v>
      </c>
      <c r="M487" s="17">
        <v>1.58</v>
      </c>
      <c r="N487" s="18">
        <v>2</v>
      </c>
      <c r="O487" s="18">
        <v>17</v>
      </c>
      <c r="P487" s="17">
        <v>1.87</v>
      </c>
      <c r="Q487" s="17">
        <v>7.5</v>
      </c>
      <c r="R487" s="18">
        <v>1</v>
      </c>
      <c r="S487" s="18">
        <v>8</v>
      </c>
      <c r="T487" s="16">
        <f>R487+S487</f>
        <v>9</v>
      </c>
      <c r="U487" s="17">
        <v>11.11</v>
      </c>
      <c r="V487" s="18">
        <v>6</v>
      </c>
      <c r="W487" s="18">
        <v>8</v>
      </c>
      <c r="X487" s="17">
        <v>0.68</v>
      </c>
      <c r="Y487" s="17">
        <v>0.91</v>
      </c>
      <c r="Z487" s="18">
        <v>127</v>
      </c>
      <c r="AA487" s="18">
        <v>80</v>
      </c>
      <c r="AB487" s="17">
        <v>14.45</v>
      </c>
      <c r="AC487" s="17">
        <v>9.1</v>
      </c>
      <c r="AD487" s="16">
        <v>8</v>
      </c>
      <c r="AE487" s="17">
        <v>0.91</v>
      </c>
      <c r="AF487" s="16">
        <v>80</v>
      </c>
      <c r="AG487" s="17">
        <v>9.1</v>
      </c>
    </row>
    <row r="488" ht="20.35" customHeight="1">
      <c r="A488" t="s" s="14">
        <v>580</v>
      </c>
      <c r="B488" t="s" s="15">
        <v>58</v>
      </c>
      <c r="C488" s="16"/>
      <c r="D488" s="16"/>
      <c r="E488" s="16">
        <v>76</v>
      </c>
      <c r="F488" s="16">
        <v>1</v>
      </c>
      <c r="G488" s="17">
        <v>1284.97</v>
      </c>
      <c r="H488" s="17">
        <f>G488/E488</f>
        <v>16.9075</v>
      </c>
      <c r="I488" s="16">
        <v>31</v>
      </c>
      <c r="J488" s="17">
        <v>1.45</v>
      </c>
      <c r="K488" s="16">
        <v>26</v>
      </c>
      <c r="L488" s="17">
        <v>55.82</v>
      </c>
      <c r="M488" s="17">
        <v>2.61</v>
      </c>
      <c r="N488" s="18"/>
      <c r="O488" s="18">
        <v>8</v>
      </c>
      <c r="P488" s="17">
        <v>0.34</v>
      </c>
      <c r="Q488" s="17">
        <v>16.15</v>
      </c>
      <c r="R488" s="18">
        <v>2</v>
      </c>
      <c r="S488" s="18">
        <v>5</v>
      </c>
      <c r="T488" s="16">
        <f>R488+S488</f>
        <v>7</v>
      </c>
      <c r="U488" s="17">
        <v>28.57</v>
      </c>
      <c r="V488" s="18">
        <v>34</v>
      </c>
      <c r="W488" s="18">
        <v>39</v>
      </c>
      <c r="X488" s="17">
        <v>1.59</v>
      </c>
      <c r="Y488" s="17">
        <v>1.82</v>
      </c>
      <c r="Z488" s="18">
        <v>18</v>
      </c>
      <c r="AA488" s="18">
        <v>56</v>
      </c>
      <c r="AB488" s="17">
        <v>0.84</v>
      </c>
      <c r="AC488" s="17">
        <v>2.61</v>
      </c>
      <c r="AD488" s="16">
        <v>26</v>
      </c>
      <c r="AE488" s="17">
        <v>1.21</v>
      </c>
      <c r="AF488" s="16">
        <v>192</v>
      </c>
      <c r="AG488" s="17">
        <v>8.970000000000001</v>
      </c>
    </row>
    <row r="489" ht="20.35" customHeight="1">
      <c r="A489" t="s" s="14">
        <v>581</v>
      </c>
      <c r="B489" t="s" s="15">
        <v>87</v>
      </c>
      <c r="C489" s="16"/>
      <c r="D489" s="16"/>
      <c r="E489" s="16">
        <v>9</v>
      </c>
      <c r="F489" s="16">
        <v>11</v>
      </c>
      <c r="G489" s="17">
        <v>72.13</v>
      </c>
      <c r="H489" s="17">
        <f>G489/E489</f>
        <v>8.014444444444443</v>
      </c>
      <c r="I489" s="16">
        <v>0</v>
      </c>
      <c r="J489" s="17">
        <v>0</v>
      </c>
      <c r="K489" s="16">
        <v>0</v>
      </c>
      <c r="L489" s="17">
        <v>-0.8</v>
      </c>
      <c r="M489" s="17">
        <v>-0.67</v>
      </c>
      <c r="N489" s="18"/>
      <c r="O489" s="18">
        <v>2</v>
      </c>
      <c r="P489" s="17">
        <v>0.88</v>
      </c>
      <c r="Q489" s="17">
        <v>0</v>
      </c>
      <c r="R489" s="18">
        <v>19</v>
      </c>
      <c r="S489" s="18">
        <v>22</v>
      </c>
      <c r="T489" s="16">
        <f>R489+S489</f>
        <v>41</v>
      </c>
      <c r="U489" s="17">
        <v>46.34</v>
      </c>
      <c r="V489" s="18">
        <v>2</v>
      </c>
      <c r="W489" s="18">
        <v>3</v>
      </c>
      <c r="X489" s="17">
        <v>1.66</v>
      </c>
      <c r="Y489" s="17">
        <v>2.5</v>
      </c>
      <c r="Z489" s="18">
        <v>13</v>
      </c>
      <c r="AA489" s="18">
        <v>5</v>
      </c>
      <c r="AB489" s="17">
        <v>10.81</v>
      </c>
      <c r="AC489" s="17">
        <v>4.16</v>
      </c>
      <c r="AD489" s="16">
        <v>3</v>
      </c>
      <c r="AE489" s="17">
        <v>2.5</v>
      </c>
      <c r="AF489" s="16">
        <v>5</v>
      </c>
      <c r="AG489" s="17">
        <v>4.16</v>
      </c>
    </row>
    <row r="490" ht="20.35" customHeight="1">
      <c r="A490" t="s" s="14">
        <v>582</v>
      </c>
      <c r="B490" t="s" s="15">
        <v>87</v>
      </c>
      <c r="C490" s="16"/>
      <c r="D490" s="16"/>
      <c r="E490" s="16">
        <v>76</v>
      </c>
      <c r="F490" s="16">
        <v>5</v>
      </c>
      <c r="G490" s="17">
        <v>1294.18</v>
      </c>
      <c r="H490" s="17">
        <f>G490/E490</f>
        <v>17.02868421052632</v>
      </c>
      <c r="I490" s="16">
        <v>15</v>
      </c>
      <c r="J490" s="17">
        <v>0.7</v>
      </c>
      <c r="K490" s="16">
        <v>28</v>
      </c>
      <c r="L490" s="17">
        <v>34.13</v>
      </c>
      <c r="M490" s="17">
        <v>1.58</v>
      </c>
      <c r="N490" s="18"/>
      <c r="O490" s="18">
        <v>18</v>
      </c>
      <c r="P490" s="17">
        <v>0.86</v>
      </c>
      <c r="Q490" s="17">
        <v>9.32</v>
      </c>
      <c r="R490" s="18">
        <v>23</v>
      </c>
      <c r="S490" s="18">
        <v>27</v>
      </c>
      <c r="T490" s="16">
        <f>R490+S490</f>
        <v>50</v>
      </c>
      <c r="U490" s="17">
        <v>46</v>
      </c>
      <c r="V490" s="18">
        <v>28</v>
      </c>
      <c r="W490" s="18">
        <v>24</v>
      </c>
      <c r="X490" s="17">
        <v>1.3</v>
      </c>
      <c r="Y490" s="17">
        <v>1.11</v>
      </c>
      <c r="Z490" s="18">
        <v>70</v>
      </c>
      <c r="AA490" s="18">
        <v>72</v>
      </c>
      <c r="AB490" s="17">
        <v>3.25</v>
      </c>
      <c r="AC490" s="17">
        <v>3.34</v>
      </c>
      <c r="AD490" s="16">
        <v>34</v>
      </c>
      <c r="AE490" s="17">
        <v>1.58</v>
      </c>
      <c r="AF490" s="16">
        <v>161</v>
      </c>
      <c r="AG490" s="17">
        <v>7.46</v>
      </c>
    </row>
    <row r="491" ht="20.35" customHeight="1">
      <c r="A491" t="s" s="14">
        <v>583</v>
      </c>
      <c r="B491" t="s" s="15">
        <v>125</v>
      </c>
      <c r="C491" s="16"/>
      <c r="D491" s="16"/>
      <c r="E491" s="16">
        <v>62</v>
      </c>
      <c r="F491" s="16">
        <v>19</v>
      </c>
      <c r="G491" s="17">
        <v>1072.03</v>
      </c>
      <c r="H491" s="17">
        <f>G491/E491</f>
        <v>17.2908064516129</v>
      </c>
      <c r="I491" s="16">
        <v>24</v>
      </c>
      <c r="J491" s="17">
        <v>1.34</v>
      </c>
      <c r="K491" s="16">
        <v>19</v>
      </c>
      <c r="L491" s="17">
        <v>47.01</v>
      </c>
      <c r="M491" s="17">
        <v>2.63</v>
      </c>
      <c r="N491" s="18"/>
      <c r="O491" s="18">
        <v>15</v>
      </c>
      <c r="P491" s="17">
        <v>0.91</v>
      </c>
      <c r="Q491" s="17">
        <v>13.19</v>
      </c>
      <c r="R491" s="18">
        <v>25</v>
      </c>
      <c r="S491" s="18">
        <v>49</v>
      </c>
      <c r="T491" s="16">
        <f>R491+S491</f>
        <v>74</v>
      </c>
      <c r="U491" s="17">
        <v>33.78</v>
      </c>
      <c r="V491" s="18">
        <v>19</v>
      </c>
      <c r="W491" s="18">
        <v>33</v>
      </c>
      <c r="X491" s="17">
        <v>1.06</v>
      </c>
      <c r="Y491" s="17">
        <v>1.85</v>
      </c>
      <c r="Z491" s="18">
        <v>94</v>
      </c>
      <c r="AA491" s="18">
        <v>97</v>
      </c>
      <c r="AB491" s="17">
        <v>5.26</v>
      </c>
      <c r="AC491" s="17">
        <v>5.43</v>
      </c>
      <c r="AD491" s="16">
        <v>50</v>
      </c>
      <c r="AE491" s="17">
        <v>2.8</v>
      </c>
      <c r="AF491" s="16">
        <v>182</v>
      </c>
      <c r="AG491" s="17">
        <v>10.19</v>
      </c>
    </row>
    <row r="492" ht="20.35" customHeight="1">
      <c r="A492" t="s" s="14">
        <v>584</v>
      </c>
      <c r="B492" t="s" s="15">
        <v>219</v>
      </c>
      <c r="C492" s="16"/>
      <c r="D492" s="16"/>
      <c r="E492" s="16">
        <v>18</v>
      </c>
      <c r="F492" s="16"/>
      <c r="G492" s="17">
        <v>256.97</v>
      </c>
      <c r="H492" s="17">
        <f>G492/E492</f>
        <v>14.27611111111111</v>
      </c>
      <c r="I492" s="16">
        <v>0</v>
      </c>
      <c r="J492" s="17">
        <v>0</v>
      </c>
      <c r="K492" s="16">
        <v>2</v>
      </c>
      <c r="L492" s="17">
        <v>-2.67</v>
      </c>
      <c r="M492" s="17">
        <v>-0.62</v>
      </c>
      <c r="N492" s="18"/>
      <c r="O492" s="18">
        <v>10</v>
      </c>
      <c r="P492" s="17">
        <v>2.87</v>
      </c>
      <c r="Q492" s="17">
        <v>0</v>
      </c>
      <c r="R492" s="18">
        <v>0</v>
      </c>
      <c r="S492" s="18">
        <v>0</v>
      </c>
      <c r="T492" s="16">
        <f>R492+S492</f>
        <v>0</v>
      </c>
      <c r="U492" s="17">
        <v>0</v>
      </c>
      <c r="V492" s="18">
        <v>16</v>
      </c>
      <c r="W492" s="18">
        <v>6</v>
      </c>
      <c r="X492" s="17">
        <v>3.74</v>
      </c>
      <c r="Y492" s="17">
        <v>1.4</v>
      </c>
      <c r="Z492" s="18">
        <v>21</v>
      </c>
      <c r="AA492" s="18">
        <v>16</v>
      </c>
      <c r="AB492" s="17">
        <v>4.9</v>
      </c>
      <c r="AC492" s="17">
        <v>3.74</v>
      </c>
      <c r="AD492" s="16">
        <v>18</v>
      </c>
      <c r="AE492" s="17">
        <v>4.2</v>
      </c>
      <c r="AF492" s="16">
        <v>11</v>
      </c>
      <c r="AG492" s="17">
        <v>2.57</v>
      </c>
    </row>
    <row r="493" ht="20.35" customHeight="1">
      <c r="A493" t="s" s="14">
        <v>585</v>
      </c>
      <c r="B493" t="s" s="15">
        <v>219</v>
      </c>
      <c r="C493" s="16"/>
      <c r="D493" s="16"/>
      <c r="E493" s="16">
        <v>3</v>
      </c>
      <c r="F493" s="16"/>
      <c r="G493" s="17">
        <v>33.08</v>
      </c>
      <c r="H493" s="17">
        <f>G493/E493</f>
        <v>11.02666666666667</v>
      </c>
      <c r="I493" s="16">
        <v>0</v>
      </c>
      <c r="J493" s="17">
        <v>0</v>
      </c>
      <c r="K493" s="16">
        <v>1</v>
      </c>
      <c r="L493" s="17">
        <v>0.7</v>
      </c>
      <c r="M493" s="17">
        <v>1.27</v>
      </c>
      <c r="N493" s="18"/>
      <c r="O493" s="18">
        <v>0</v>
      </c>
      <c r="P493" s="17">
        <v>0</v>
      </c>
      <c r="Q493" s="17">
        <v>0</v>
      </c>
      <c r="R493" s="18">
        <v>0</v>
      </c>
      <c r="S493" s="18">
        <v>0</v>
      </c>
      <c r="T493" s="16">
        <f>R493+S493</f>
        <v>0</v>
      </c>
      <c r="U493" s="17">
        <v>0</v>
      </c>
      <c r="V493" s="18">
        <v>0</v>
      </c>
      <c r="W493" s="18">
        <v>1</v>
      </c>
      <c r="X493" s="17">
        <v>0</v>
      </c>
      <c r="Y493" s="17">
        <v>1.81</v>
      </c>
      <c r="Z493" s="18">
        <v>7</v>
      </c>
      <c r="AA493" s="18">
        <v>4</v>
      </c>
      <c r="AB493" s="17">
        <v>12.7</v>
      </c>
      <c r="AC493" s="17">
        <v>7.26</v>
      </c>
      <c r="AD493" s="16">
        <v>0</v>
      </c>
      <c r="AE493" s="17">
        <v>0</v>
      </c>
      <c r="AF493" s="16">
        <v>4</v>
      </c>
      <c r="AG493" s="17">
        <v>7.26</v>
      </c>
    </row>
    <row r="494" ht="20.35" customHeight="1">
      <c r="A494" t="s" s="14">
        <v>586</v>
      </c>
      <c r="B494" t="s" s="15">
        <v>587</v>
      </c>
      <c r="C494" s="16"/>
      <c r="D494" s="16"/>
      <c r="E494" s="16">
        <v>76</v>
      </c>
      <c r="F494" s="16">
        <v>5</v>
      </c>
      <c r="G494" s="17">
        <v>1262.68</v>
      </c>
      <c r="H494" s="17">
        <f>G494/E494</f>
        <v>16.61421052631579</v>
      </c>
      <c r="I494" s="16">
        <v>16</v>
      </c>
      <c r="J494" s="17">
        <v>0.76</v>
      </c>
      <c r="K494" s="16">
        <v>36</v>
      </c>
      <c r="L494" s="17">
        <v>59.59</v>
      </c>
      <c r="M494" s="17">
        <v>2.83</v>
      </c>
      <c r="N494" s="18"/>
      <c r="O494" s="18">
        <v>13</v>
      </c>
      <c r="P494" s="17">
        <v>0.65</v>
      </c>
      <c r="Q494" s="17">
        <v>11.03</v>
      </c>
      <c r="R494" s="18">
        <v>449</v>
      </c>
      <c r="S494" s="18">
        <v>423</v>
      </c>
      <c r="T494" s="16">
        <f>R494+S494</f>
        <v>872</v>
      </c>
      <c r="U494" s="17">
        <v>51.49</v>
      </c>
      <c r="V494" s="18">
        <v>33</v>
      </c>
      <c r="W494" s="18">
        <v>38</v>
      </c>
      <c r="X494" s="17">
        <v>1.57</v>
      </c>
      <c r="Y494" s="17">
        <v>1.81</v>
      </c>
      <c r="Z494" s="18">
        <v>21</v>
      </c>
      <c r="AA494" s="18">
        <v>57</v>
      </c>
      <c r="AB494" s="17">
        <v>1</v>
      </c>
      <c r="AC494" s="17">
        <v>2.71</v>
      </c>
      <c r="AD494" s="16">
        <v>35</v>
      </c>
      <c r="AE494" s="17">
        <v>1.66</v>
      </c>
      <c r="AF494" s="16">
        <v>145</v>
      </c>
      <c r="AG494" s="17">
        <v>6.89</v>
      </c>
    </row>
    <row r="495" ht="20.35" customHeight="1">
      <c r="A495" t="s" s="14">
        <v>588</v>
      </c>
      <c r="B495" t="s" s="15">
        <v>77</v>
      </c>
      <c r="C495" s="16"/>
      <c r="D495" s="16"/>
      <c r="E495" s="16">
        <v>53</v>
      </c>
      <c r="F495" s="16"/>
      <c r="G495" s="17">
        <v>564.47</v>
      </c>
      <c r="H495" s="17">
        <f>G495/E495</f>
        <v>10.65037735849057</v>
      </c>
      <c r="I495" s="16">
        <v>3</v>
      </c>
      <c r="J495" s="17">
        <v>0.32</v>
      </c>
      <c r="K495" s="16">
        <v>6</v>
      </c>
      <c r="L495" s="17">
        <v>12.1</v>
      </c>
      <c r="M495" s="17">
        <v>1.29</v>
      </c>
      <c r="N495" s="18">
        <v>2</v>
      </c>
      <c r="O495" s="18">
        <v>13</v>
      </c>
      <c r="P495" s="17">
        <v>1.21</v>
      </c>
      <c r="Q495" s="17">
        <v>5.36</v>
      </c>
      <c r="R495" s="18">
        <v>14</v>
      </c>
      <c r="S495" s="18">
        <v>19</v>
      </c>
      <c r="T495" s="16">
        <f>R495+S495</f>
        <v>33</v>
      </c>
      <c r="U495" s="17">
        <v>42.42</v>
      </c>
      <c r="V495" s="18">
        <v>8</v>
      </c>
      <c r="W495" s="18">
        <v>5</v>
      </c>
      <c r="X495" s="17">
        <v>0.85</v>
      </c>
      <c r="Y495" s="17">
        <v>0.53</v>
      </c>
      <c r="Z495" s="18">
        <v>132</v>
      </c>
      <c r="AA495" s="18">
        <v>82</v>
      </c>
      <c r="AB495" s="17">
        <v>14.03</v>
      </c>
      <c r="AC495" s="17">
        <v>8.720000000000001</v>
      </c>
      <c r="AD495" s="16">
        <v>27</v>
      </c>
      <c r="AE495" s="17">
        <v>2.87</v>
      </c>
      <c r="AF495" s="16">
        <v>56</v>
      </c>
      <c r="AG495" s="17">
        <v>5.95</v>
      </c>
    </row>
    <row r="496" ht="20.35" customHeight="1">
      <c r="A496" t="s" s="14">
        <v>589</v>
      </c>
      <c r="B496" t="s" s="15">
        <v>219</v>
      </c>
      <c r="C496" s="16"/>
      <c r="D496" s="16"/>
      <c r="E496" s="16">
        <v>2</v>
      </c>
      <c r="F496" s="16">
        <v>5</v>
      </c>
      <c r="G496" s="17">
        <v>8.83</v>
      </c>
      <c r="H496" s="17">
        <f>G496/E496</f>
        <v>4.415</v>
      </c>
      <c r="I496" s="16">
        <v>1</v>
      </c>
      <c r="J496" s="17">
        <v>6.8</v>
      </c>
      <c r="K496" s="16">
        <v>0</v>
      </c>
      <c r="L496" s="17">
        <v>0.92</v>
      </c>
      <c r="M496" s="17">
        <v>6.25</v>
      </c>
      <c r="N496" s="18"/>
      <c r="O496" s="18">
        <v>0</v>
      </c>
      <c r="P496" s="17">
        <v>0</v>
      </c>
      <c r="Q496" s="17">
        <v>33.33</v>
      </c>
      <c r="R496" s="18">
        <v>0</v>
      </c>
      <c r="S496" s="18">
        <v>0</v>
      </c>
      <c r="T496" s="16">
        <f>R496+S496</f>
        <v>0</v>
      </c>
      <c r="U496" s="17">
        <v>0</v>
      </c>
      <c r="V496" s="18">
        <v>0</v>
      </c>
      <c r="W496" s="18">
        <v>0</v>
      </c>
      <c r="X496" s="17">
        <v>0</v>
      </c>
      <c r="Y496" s="17">
        <v>0</v>
      </c>
      <c r="Z496" s="18">
        <v>1</v>
      </c>
      <c r="AA496" s="18">
        <v>0</v>
      </c>
      <c r="AB496" s="17">
        <v>6.8</v>
      </c>
      <c r="AC496" s="17">
        <v>0</v>
      </c>
      <c r="AD496" s="16">
        <v>0</v>
      </c>
      <c r="AE496" s="17">
        <v>0</v>
      </c>
      <c r="AF496" s="16">
        <v>3</v>
      </c>
      <c r="AG496" s="17">
        <v>20.39</v>
      </c>
    </row>
    <row r="497" ht="20.35" customHeight="1">
      <c r="A497" t="s" s="14">
        <v>590</v>
      </c>
      <c r="B497" t="s" s="15">
        <v>44</v>
      </c>
      <c r="C497" s="16"/>
      <c r="D497" s="16"/>
      <c r="E497" s="16">
        <v>81</v>
      </c>
      <c r="F497" s="16">
        <v>1</v>
      </c>
      <c r="G497" s="17">
        <v>1239.35</v>
      </c>
      <c r="H497" s="17">
        <f>G497/E497</f>
        <v>15.30061728395062</v>
      </c>
      <c r="I497" s="16">
        <v>18</v>
      </c>
      <c r="J497" s="17">
        <v>0.87</v>
      </c>
      <c r="K497" s="16">
        <v>20</v>
      </c>
      <c r="L497" s="17">
        <v>36.03</v>
      </c>
      <c r="M497" s="17">
        <v>1.74</v>
      </c>
      <c r="N497" s="18"/>
      <c r="O497" s="18">
        <v>17</v>
      </c>
      <c r="P497" s="17">
        <v>0.76</v>
      </c>
      <c r="Q497" s="17">
        <v>11.32</v>
      </c>
      <c r="R497" s="18">
        <v>471</v>
      </c>
      <c r="S497" s="18">
        <v>485</v>
      </c>
      <c r="T497" s="16">
        <f>R497+S497</f>
        <v>956</v>
      </c>
      <c r="U497" s="17">
        <v>49.27</v>
      </c>
      <c r="V497" s="18">
        <v>47</v>
      </c>
      <c r="W497" s="18">
        <v>39</v>
      </c>
      <c r="X497" s="17">
        <v>2.28</v>
      </c>
      <c r="Y497" s="17">
        <v>1.89</v>
      </c>
      <c r="Z497" s="18">
        <v>71</v>
      </c>
      <c r="AA497" s="18">
        <v>124</v>
      </c>
      <c r="AB497" s="17">
        <v>3.44</v>
      </c>
      <c r="AC497" s="17">
        <v>6</v>
      </c>
      <c r="AD497" s="16">
        <v>69</v>
      </c>
      <c r="AE497" s="17">
        <v>3.34</v>
      </c>
      <c r="AF497" s="16">
        <v>159</v>
      </c>
      <c r="AG497" s="17">
        <v>7.7</v>
      </c>
    </row>
    <row r="498" ht="20.35" customHeight="1">
      <c r="A498" t="s" s="14">
        <v>591</v>
      </c>
      <c r="B498" t="s" s="15">
        <v>46</v>
      </c>
      <c r="C498" s="16"/>
      <c r="D498" s="16"/>
      <c r="E498" s="16">
        <v>2</v>
      </c>
      <c r="F498" s="16">
        <v>15</v>
      </c>
      <c r="G498" s="17">
        <v>14.45</v>
      </c>
      <c r="H498" s="17">
        <f>G498/E498</f>
        <v>7.225</v>
      </c>
      <c r="I498" s="16">
        <v>0</v>
      </c>
      <c r="J498" s="17">
        <v>0</v>
      </c>
      <c r="K498" s="16">
        <v>0</v>
      </c>
      <c r="L498" s="17">
        <v>-0.02</v>
      </c>
      <c r="M498" s="17">
        <v>-0.08</v>
      </c>
      <c r="N498" s="18"/>
      <c r="O498" s="18">
        <v>0</v>
      </c>
      <c r="P498" s="17">
        <v>0</v>
      </c>
      <c r="Q498" s="17">
        <v>0</v>
      </c>
      <c r="R498" s="18">
        <v>5</v>
      </c>
      <c r="S498" s="18">
        <v>4</v>
      </c>
      <c r="T498" s="16">
        <f>R498+S498</f>
        <v>9</v>
      </c>
      <c r="U498" s="17">
        <v>55.56</v>
      </c>
      <c r="V498" s="18">
        <v>0</v>
      </c>
      <c r="W498" s="18">
        <v>0</v>
      </c>
      <c r="X498" s="17">
        <v>0</v>
      </c>
      <c r="Y498" s="17">
        <v>0</v>
      </c>
      <c r="Z498" s="18">
        <v>1</v>
      </c>
      <c r="AA498" s="18">
        <v>4</v>
      </c>
      <c r="AB498" s="17">
        <v>4.15</v>
      </c>
      <c r="AC498" s="17">
        <v>16.61</v>
      </c>
      <c r="AD498" s="16">
        <v>2</v>
      </c>
      <c r="AE498" s="17">
        <v>8.300000000000001</v>
      </c>
      <c r="AF498" s="16">
        <v>1</v>
      </c>
      <c r="AG498" s="17">
        <v>4.15</v>
      </c>
    </row>
    <row r="499" ht="20.35" customHeight="1">
      <c r="A499" t="s" s="14">
        <v>592</v>
      </c>
      <c r="B499" t="s" s="15">
        <v>46</v>
      </c>
      <c r="C499" s="16"/>
      <c r="D499" s="16"/>
      <c r="E499" s="16">
        <v>11</v>
      </c>
      <c r="F499" s="16"/>
      <c r="G499" s="17">
        <v>120.33</v>
      </c>
      <c r="H499" s="17">
        <f>G499/E499</f>
        <v>10.93909090909091</v>
      </c>
      <c r="I499" s="16">
        <v>1</v>
      </c>
      <c r="J499" s="17">
        <v>0.5</v>
      </c>
      <c r="K499" s="16">
        <v>0</v>
      </c>
      <c r="L499" s="17">
        <v>0.78</v>
      </c>
      <c r="M499" s="17">
        <v>0.39</v>
      </c>
      <c r="N499" s="18">
        <v>1</v>
      </c>
      <c r="O499" s="18">
        <v>2</v>
      </c>
      <c r="P499" s="17">
        <v>1.07</v>
      </c>
      <c r="Q499" s="17">
        <v>7.69</v>
      </c>
      <c r="R499" s="18">
        <v>3</v>
      </c>
      <c r="S499" s="18">
        <v>8</v>
      </c>
      <c r="T499" s="16">
        <f>R499+S499</f>
        <v>11</v>
      </c>
      <c r="U499" s="17">
        <v>27.27</v>
      </c>
      <c r="V499" s="18">
        <v>3</v>
      </c>
      <c r="W499" s="18">
        <v>2</v>
      </c>
      <c r="X499" s="17">
        <v>1.5</v>
      </c>
      <c r="Y499" s="17">
        <v>1</v>
      </c>
      <c r="Z499" s="18">
        <v>29</v>
      </c>
      <c r="AA499" s="18">
        <v>7</v>
      </c>
      <c r="AB499" s="17">
        <v>14.46</v>
      </c>
      <c r="AC499" s="17">
        <v>3.49</v>
      </c>
      <c r="AD499" s="16">
        <v>6</v>
      </c>
      <c r="AE499" s="17">
        <v>2.99</v>
      </c>
      <c r="AF499" s="16">
        <v>13</v>
      </c>
      <c r="AG499" s="17">
        <v>6.48</v>
      </c>
    </row>
    <row r="500" ht="20.35" customHeight="1">
      <c r="A500" t="s" s="14">
        <v>593</v>
      </c>
      <c r="B500" t="s" s="15">
        <v>201</v>
      </c>
      <c r="C500" s="16"/>
      <c r="D500" s="16"/>
      <c r="E500" s="16">
        <v>37</v>
      </c>
      <c r="F500" s="16">
        <v>41</v>
      </c>
      <c r="G500" s="17">
        <v>461.47</v>
      </c>
      <c r="H500" s="17">
        <f>G500/E500</f>
        <v>12.47216216216216</v>
      </c>
      <c r="I500" s="16">
        <v>3</v>
      </c>
      <c r="J500" s="17">
        <v>0.39</v>
      </c>
      <c r="K500" s="16">
        <v>6</v>
      </c>
      <c r="L500" s="17">
        <v>13.39</v>
      </c>
      <c r="M500" s="17">
        <v>1.74</v>
      </c>
      <c r="N500" s="18"/>
      <c r="O500" s="18">
        <v>2</v>
      </c>
      <c r="P500" s="17">
        <v>0.27</v>
      </c>
      <c r="Q500" s="17">
        <v>7.32</v>
      </c>
      <c r="R500" s="18">
        <v>3</v>
      </c>
      <c r="S500" s="18">
        <v>11</v>
      </c>
      <c r="T500" s="16">
        <f>R500+S500</f>
        <v>14</v>
      </c>
      <c r="U500" s="17">
        <v>21.43</v>
      </c>
      <c r="V500" s="18">
        <v>23</v>
      </c>
      <c r="W500" s="18">
        <v>17</v>
      </c>
      <c r="X500" s="17">
        <v>2.99</v>
      </c>
      <c r="Y500" s="17">
        <v>2.21</v>
      </c>
      <c r="Z500" s="18">
        <v>40</v>
      </c>
      <c r="AA500" s="18">
        <v>47</v>
      </c>
      <c r="AB500" s="17">
        <v>5.2</v>
      </c>
      <c r="AC500" s="17">
        <v>6.11</v>
      </c>
      <c r="AD500" s="16">
        <v>11</v>
      </c>
      <c r="AE500" s="17">
        <v>1.43</v>
      </c>
      <c r="AF500" s="16">
        <v>41</v>
      </c>
      <c r="AG500" s="17">
        <v>5.33</v>
      </c>
    </row>
    <row r="501" ht="20.35" customHeight="1">
      <c r="A501" t="s" s="14">
        <v>594</v>
      </c>
      <c r="B501" t="s" s="15">
        <v>106</v>
      </c>
      <c r="C501" s="16"/>
      <c r="D501" s="16"/>
      <c r="E501" s="16">
        <v>74</v>
      </c>
      <c r="F501" s="16">
        <v>7</v>
      </c>
      <c r="G501" s="17">
        <v>1168.23</v>
      </c>
      <c r="H501" s="17">
        <f>G501/E501</f>
        <v>15.78689189189189</v>
      </c>
      <c r="I501" s="16">
        <v>7</v>
      </c>
      <c r="J501" s="17">
        <v>0.36</v>
      </c>
      <c r="K501" s="16">
        <v>10</v>
      </c>
      <c r="L501" s="17">
        <v>12.07</v>
      </c>
      <c r="M501" s="17">
        <v>0.62</v>
      </c>
      <c r="N501" s="18">
        <v>1</v>
      </c>
      <c r="O501" s="18">
        <v>13</v>
      </c>
      <c r="P501" s="17">
        <v>0.87</v>
      </c>
      <c r="Q501" s="17">
        <v>6.14</v>
      </c>
      <c r="R501" s="18">
        <v>112</v>
      </c>
      <c r="S501" s="18">
        <v>100</v>
      </c>
      <c r="T501" s="16">
        <f>R501+S501</f>
        <v>212</v>
      </c>
      <c r="U501" s="17">
        <v>52.83</v>
      </c>
      <c r="V501" s="18">
        <v>42</v>
      </c>
      <c r="W501" s="18">
        <v>47</v>
      </c>
      <c r="X501" s="17">
        <v>2.16</v>
      </c>
      <c r="Y501" s="17">
        <v>2.41</v>
      </c>
      <c r="Z501" s="18">
        <v>219</v>
      </c>
      <c r="AA501" s="18">
        <v>66</v>
      </c>
      <c r="AB501" s="17">
        <v>11.25</v>
      </c>
      <c r="AC501" s="17">
        <v>3.39</v>
      </c>
      <c r="AD501" s="16">
        <v>48</v>
      </c>
      <c r="AE501" s="17">
        <v>2.47</v>
      </c>
      <c r="AF501" s="16">
        <v>114</v>
      </c>
      <c r="AG501" s="17">
        <v>5.86</v>
      </c>
    </row>
    <row r="502" ht="20.35" customHeight="1">
      <c r="A502" t="s" s="14">
        <v>595</v>
      </c>
      <c r="B502" t="s" s="15">
        <v>56</v>
      </c>
      <c r="C502" s="16"/>
      <c r="D502" s="16"/>
      <c r="E502" s="16">
        <v>78</v>
      </c>
      <c r="F502" s="16">
        <v>4</v>
      </c>
      <c r="G502" s="17">
        <v>1506.62</v>
      </c>
      <c r="H502" s="17">
        <f>G502/E502</f>
        <v>19.31564102564102</v>
      </c>
      <c r="I502" s="16">
        <v>24</v>
      </c>
      <c r="J502" s="17">
        <v>0.96</v>
      </c>
      <c r="K502" s="16">
        <v>44</v>
      </c>
      <c r="L502" s="17">
        <v>70.19</v>
      </c>
      <c r="M502" s="17">
        <v>2.8</v>
      </c>
      <c r="N502" s="18"/>
      <c r="O502" s="18">
        <v>15</v>
      </c>
      <c r="P502" s="17">
        <v>0.64</v>
      </c>
      <c r="Q502" s="17">
        <v>12.44</v>
      </c>
      <c r="R502" s="18">
        <v>672</v>
      </c>
      <c r="S502" s="18">
        <v>526</v>
      </c>
      <c r="T502" s="16">
        <f>R502+S502</f>
        <v>1198</v>
      </c>
      <c r="U502" s="17">
        <v>56.09</v>
      </c>
      <c r="V502" s="18">
        <v>84</v>
      </c>
      <c r="W502" s="18">
        <v>78</v>
      </c>
      <c r="X502" s="17">
        <v>3.35</v>
      </c>
      <c r="Y502" s="17">
        <v>3.11</v>
      </c>
      <c r="Z502" s="18">
        <v>40</v>
      </c>
      <c r="AA502" s="18">
        <v>99</v>
      </c>
      <c r="AB502" s="17">
        <v>1.59</v>
      </c>
      <c r="AC502" s="17">
        <v>3.94</v>
      </c>
      <c r="AD502" s="16">
        <v>24</v>
      </c>
      <c r="AE502" s="17">
        <v>0.96</v>
      </c>
      <c r="AF502" s="16">
        <v>193</v>
      </c>
      <c r="AG502" s="17">
        <v>7.69</v>
      </c>
    </row>
    <row r="503" ht="20.35" customHeight="1">
      <c r="A503" t="s" s="14">
        <v>596</v>
      </c>
      <c r="B503" t="s" s="15">
        <v>44</v>
      </c>
      <c r="C503" s="16"/>
      <c r="D503" s="16"/>
      <c r="E503" s="16">
        <v>3</v>
      </c>
      <c r="F503" s="16"/>
      <c r="G503" s="17">
        <v>20.75</v>
      </c>
      <c r="H503" s="17">
        <f>G503/E503</f>
        <v>6.916666666666667</v>
      </c>
      <c r="I503" s="16">
        <v>0</v>
      </c>
      <c r="J503" s="17">
        <v>0</v>
      </c>
      <c r="K503" s="16">
        <v>0</v>
      </c>
      <c r="L503" s="17">
        <v>-0.3</v>
      </c>
      <c r="M503" s="17">
        <v>-0.87</v>
      </c>
      <c r="N503" s="18">
        <v>1</v>
      </c>
      <c r="O503" s="18">
        <v>1</v>
      </c>
      <c r="P503" s="17">
        <v>2.92</v>
      </c>
      <c r="Q503" s="17">
        <v>0</v>
      </c>
      <c r="R503" s="18">
        <v>0</v>
      </c>
      <c r="S503" s="18">
        <v>2</v>
      </c>
      <c r="T503" s="16">
        <f>R503+S503</f>
        <v>2</v>
      </c>
      <c r="U503" s="17">
        <v>0</v>
      </c>
      <c r="V503" s="18">
        <v>0</v>
      </c>
      <c r="W503" s="18">
        <v>1</v>
      </c>
      <c r="X503" s="17">
        <v>0</v>
      </c>
      <c r="Y503" s="17">
        <v>2.89</v>
      </c>
      <c r="Z503" s="18">
        <v>4</v>
      </c>
      <c r="AA503" s="18">
        <v>6</v>
      </c>
      <c r="AB503" s="17">
        <v>11.57</v>
      </c>
      <c r="AC503" s="17">
        <v>17.35</v>
      </c>
      <c r="AD503" s="16">
        <v>0</v>
      </c>
      <c r="AE503" s="17">
        <v>0</v>
      </c>
      <c r="AF503" s="16">
        <v>1</v>
      </c>
      <c r="AG503" s="17">
        <v>2.89</v>
      </c>
    </row>
    <row r="504" ht="20.35" customHeight="1">
      <c r="A504" t="s" s="14">
        <v>597</v>
      </c>
      <c r="B504" t="s" s="15">
        <v>165</v>
      </c>
      <c r="C504" s="16"/>
      <c r="D504" s="16"/>
      <c r="E504" s="16">
        <v>7</v>
      </c>
      <c r="F504" s="16"/>
      <c r="G504" s="17">
        <v>83.62</v>
      </c>
      <c r="H504" s="17">
        <f>G504/E504</f>
        <v>11.94571428571429</v>
      </c>
      <c r="I504" s="16">
        <v>1</v>
      </c>
      <c r="J504" s="17">
        <v>0.72</v>
      </c>
      <c r="K504" s="16">
        <v>1</v>
      </c>
      <c r="L504" s="17">
        <v>1.19</v>
      </c>
      <c r="M504" s="17">
        <v>0.85</v>
      </c>
      <c r="N504" s="18"/>
      <c r="O504" s="18">
        <v>0</v>
      </c>
      <c r="P504" s="17">
        <v>0</v>
      </c>
      <c r="Q504" s="17">
        <v>20</v>
      </c>
      <c r="R504" s="18">
        <v>19</v>
      </c>
      <c r="S504" s="18">
        <v>28</v>
      </c>
      <c r="T504" s="16">
        <f>R504+S504</f>
        <v>47</v>
      </c>
      <c r="U504" s="17">
        <v>40.43</v>
      </c>
      <c r="V504" s="18">
        <v>0</v>
      </c>
      <c r="W504" s="18">
        <v>4</v>
      </c>
      <c r="X504" s="17">
        <v>0</v>
      </c>
      <c r="Y504" s="17">
        <v>2.87</v>
      </c>
      <c r="Z504" s="18">
        <v>9</v>
      </c>
      <c r="AA504" s="18">
        <v>8</v>
      </c>
      <c r="AB504" s="17">
        <v>6.46</v>
      </c>
      <c r="AC504" s="17">
        <v>5.74</v>
      </c>
      <c r="AD504" s="16">
        <v>3</v>
      </c>
      <c r="AE504" s="17">
        <v>2.15</v>
      </c>
      <c r="AF504" s="16">
        <v>5</v>
      </c>
      <c r="AG504" s="17">
        <v>3.59</v>
      </c>
    </row>
    <row r="505" ht="20.35" customHeight="1">
      <c r="A505" t="s" s="14">
        <v>598</v>
      </c>
      <c r="B505" t="s" s="15">
        <v>74</v>
      </c>
      <c r="C505" s="16"/>
      <c r="D505" s="16"/>
      <c r="E505" s="16">
        <v>4</v>
      </c>
      <c r="F505" s="16"/>
      <c r="G505" s="17">
        <v>32.52</v>
      </c>
      <c r="H505" s="17">
        <f>G505/E505</f>
        <v>8.130000000000001</v>
      </c>
      <c r="I505" s="16">
        <v>0</v>
      </c>
      <c r="J505" s="17">
        <v>0</v>
      </c>
      <c r="K505" s="16">
        <v>1</v>
      </c>
      <c r="L505" s="17">
        <v>0.76</v>
      </c>
      <c r="M505" s="17">
        <v>1.4</v>
      </c>
      <c r="N505" s="18"/>
      <c r="O505" s="18">
        <v>0</v>
      </c>
      <c r="P505" s="17">
        <v>0</v>
      </c>
      <c r="Q505" s="17">
        <v>0</v>
      </c>
      <c r="R505" s="18">
        <v>4</v>
      </c>
      <c r="S505" s="18">
        <v>8</v>
      </c>
      <c r="T505" s="16">
        <f>R505+S505</f>
        <v>12</v>
      </c>
      <c r="U505" s="17">
        <v>33.33</v>
      </c>
      <c r="V505" s="18">
        <v>4</v>
      </c>
      <c r="W505" s="18">
        <v>2</v>
      </c>
      <c r="X505" s="17">
        <v>7.38</v>
      </c>
      <c r="Y505" s="17">
        <v>3.69</v>
      </c>
      <c r="Z505" s="18">
        <v>1</v>
      </c>
      <c r="AA505" s="18">
        <v>2</v>
      </c>
      <c r="AB505" s="17">
        <v>1.85</v>
      </c>
      <c r="AC505" s="17">
        <v>3.69</v>
      </c>
      <c r="AD505" s="16">
        <v>1</v>
      </c>
      <c r="AE505" s="17">
        <v>1.85</v>
      </c>
      <c r="AF505" s="16">
        <v>4</v>
      </c>
      <c r="AG505" s="17">
        <v>7.38</v>
      </c>
    </row>
    <row r="506" ht="20.35" customHeight="1">
      <c r="A506" t="s" s="14">
        <v>599</v>
      </c>
      <c r="B506" t="s" s="15">
        <v>149</v>
      </c>
      <c r="C506" s="16"/>
      <c r="D506" s="16"/>
      <c r="E506" s="16">
        <v>78</v>
      </c>
      <c r="F506" s="16">
        <v>4</v>
      </c>
      <c r="G506" s="17">
        <v>1446.7</v>
      </c>
      <c r="H506" s="17">
        <f>G506/E506</f>
        <v>18.5474358974359</v>
      </c>
      <c r="I506" s="16">
        <v>34</v>
      </c>
      <c r="J506" s="17">
        <v>1.41</v>
      </c>
      <c r="K506" s="16">
        <v>26</v>
      </c>
      <c r="L506" s="17">
        <v>62.23</v>
      </c>
      <c r="M506" s="17">
        <v>2.58</v>
      </c>
      <c r="N506" s="18"/>
      <c r="O506" s="18">
        <v>9</v>
      </c>
      <c r="P506" s="17">
        <v>0.42</v>
      </c>
      <c r="Q506" s="17">
        <v>16.67</v>
      </c>
      <c r="R506" s="18">
        <v>149</v>
      </c>
      <c r="S506" s="18">
        <v>176</v>
      </c>
      <c r="T506" s="16">
        <f>R506+S506</f>
        <v>325</v>
      </c>
      <c r="U506" s="17">
        <v>45.85</v>
      </c>
      <c r="V506" s="18">
        <v>52</v>
      </c>
      <c r="W506" s="18">
        <v>55</v>
      </c>
      <c r="X506" s="17">
        <v>2.16</v>
      </c>
      <c r="Y506" s="17">
        <v>2.28</v>
      </c>
      <c r="Z506" s="18">
        <v>33</v>
      </c>
      <c r="AA506" s="18">
        <v>84</v>
      </c>
      <c r="AB506" s="17">
        <v>1.37</v>
      </c>
      <c r="AC506" s="17">
        <v>3.48</v>
      </c>
      <c r="AD506" s="16">
        <v>72</v>
      </c>
      <c r="AE506" s="17">
        <v>2.99</v>
      </c>
      <c r="AF506" s="16">
        <v>204</v>
      </c>
      <c r="AG506" s="17">
        <v>8.460000000000001</v>
      </c>
    </row>
    <row r="507" ht="20.35" customHeight="1">
      <c r="A507" t="s" s="14">
        <v>600</v>
      </c>
      <c r="B507" t="s" s="15">
        <v>601</v>
      </c>
      <c r="C507" s="16"/>
      <c r="D507" s="16"/>
      <c r="E507" s="16">
        <v>72</v>
      </c>
      <c r="F507" s="16"/>
      <c r="G507" s="17">
        <v>855.45</v>
      </c>
      <c r="H507" s="17">
        <f>G507/E507</f>
        <v>11.88125</v>
      </c>
      <c r="I507" s="16">
        <v>4</v>
      </c>
      <c r="J507" s="17">
        <v>0.28</v>
      </c>
      <c r="K507" s="16">
        <v>9</v>
      </c>
      <c r="L507" s="17">
        <v>12.34</v>
      </c>
      <c r="M507" s="17">
        <v>0.87</v>
      </c>
      <c r="N507" s="18"/>
      <c r="O507" s="18">
        <v>6</v>
      </c>
      <c r="P507" s="17">
        <v>0.42</v>
      </c>
      <c r="Q507" s="17">
        <v>3.81</v>
      </c>
      <c r="R507" s="18">
        <v>92</v>
      </c>
      <c r="S507" s="18">
        <v>111</v>
      </c>
      <c r="T507" s="16">
        <f>R507+S507</f>
        <v>203</v>
      </c>
      <c r="U507" s="17">
        <v>45.32</v>
      </c>
      <c r="V507" s="18">
        <v>21</v>
      </c>
      <c r="W507" s="18">
        <v>24</v>
      </c>
      <c r="X507" s="17">
        <v>1.47</v>
      </c>
      <c r="Y507" s="17">
        <v>1.68</v>
      </c>
      <c r="Z507" s="18">
        <v>110</v>
      </c>
      <c r="AA507" s="18">
        <v>55</v>
      </c>
      <c r="AB507" s="17">
        <v>7.72</v>
      </c>
      <c r="AC507" s="17">
        <v>3.86</v>
      </c>
      <c r="AD507" s="16">
        <v>46</v>
      </c>
      <c r="AE507" s="17">
        <v>3.23</v>
      </c>
      <c r="AF507" s="16">
        <v>105</v>
      </c>
      <c r="AG507" s="17">
        <v>7.36</v>
      </c>
    </row>
    <row r="508" ht="20.35" customHeight="1">
      <c r="A508" t="s" s="14">
        <v>602</v>
      </c>
      <c r="B508" t="s" s="15">
        <v>52</v>
      </c>
      <c r="C508" s="16"/>
      <c r="D508" s="16"/>
      <c r="E508" s="16">
        <v>50</v>
      </c>
      <c r="F508" s="16">
        <v>32</v>
      </c>
      <c r="G508" s="17">
        <v>813.47</v>
      </c>
      <c r="H508" s="17">
        <f>G508/E508</f>
        <v>16.2694</v>
      </c>
      <c r="I508" s="16">
        <v>10</v>
      </c>
      <c r="J508" s="17">
        <v>0.74</v>
      </c>
      <c r="K508" s="16">
        <v>12</v>
      </c>
      <c r="L508" s="17">
        <v>23.61</v>
      </c>
      <c r="M508" s="17">
        <v>1.74</v>
      </c>
      <c r="N508" s="18"/>
      <c r="O508" s="18">
        <v>2</v>
      </c>
      <c r="P508" s="17">
        <v>0</v>
      </c>
      <c r="Q508" s="17">
        <v>9.9</v>
      </c>
      <c r="R508" s="18">
        <v>6</v>
      </c>
      <c r="S508" s="18">
        <v>8</v>
      </c>
      <c r="T508" s="16">
        <f>R508+S508</f>
        <v>14</v>
      </c>
      <c r="U508" s="17">
        <v>42.86</v>
      </c>
      <c r="V508" s="18">
        <v>9</v>
      </c>
      <c r="W508" s="18">
        <v>25</v>
      </c>
      <c r="X508" s="17">
        <v>0.66</v>
      </c>
      <c r="Y508" s="17">
        <v>1.84</v>
      </c>
      <c r="Z508" s="18">
        <v>7</v>
      </c>
      <c r="AA508" s="18">
        <v>38</v>
      </c>
      <c r="AB508" s="17">
        <v>0.52</v>
      </c>
      <c r="AC508" s="17">
        <v>2.8</v>
      </c>
      <c r="AD508" s="16">
        <v>30</v>
      </c>
      <c r="AE508" s="17">
        <v>2.21</v>
      </c>
      <c r="AF508" s="16">
        <v>101</v>
      </c>
      <c r="AG508" s="17">
        <v>7.45</v>
      </c>
    </row>
    <row r="509" ht="20.35" customHeight="1">
      <c r="A509" t="s" s="14">
        <v>603</v>
      </c>
      <c r="B509" t="s" s="15">
        <v>219</v>
      </c>
      <c r="C509" s="16"/>
      <c r="D509" s="16"/>
      <c r="E509" s="16">
        <v>1</v>
      </c>
      <c r="F509" s="16"/>
      <c r="G509" s="17">
        <v>15.78</v>
      </c>
      <c r="H509" s="17">
        <f>G509/E509</f>
        <v>15.78</v>
      </c>
      <c r="I509" s="16">
        <v>0</v>
      </c>
      <c r="J509" s="17">
        <v>0</v>
      </c>
      <c r="K509" s="16">
        <v>2</v>
      </c>
      <c r="L509" s="17">
        <v>1.6</v>
      </c>
      <c r="M509" s="17">
        <v>6.08</v>
      </c>
      <c r="N509" s="18"/>
      <c r="O509" s="18">
        <v>0</v>
      </c>
      <c r="P509" s="17">
        <v>0</v>
      </c>
      <c r="Q509" t="s" s="19">
        <v>80</v>
      </c>
      <c r="R509" s="18">
        <v>0</v>
      </c>
      <c r="S509" s="18">
        <v>0</v>
      </c>
      <c r="T509" s="16">
        <f>R509+S509</f>
        <v>0</v>
      </c>
      <c r="U509" s="17">
        <v>0</v>
      </c>
      <c r="V509" s="18">
        <v>0</v>
      </c>
      <c r="W509" s="18">
        <v>0</v>
      </c>
      <c r="X509" s="17">
        <v>0</v>
      </c>
      <c r="Y509" s="17">
        <v>0</v>
      </c>
      <c r="Z509" s="18">
        <v>1</v>
      </c>
      <c r="AA509" s="18">
        <v>0</v>
      </c>
      <c r="AB509" s="17">
        <v>3.8</v>
      </c>
      <c r="AC509" s="17">
        <v>0</v>
      </c>
      <c r="AD509" s="16">
        <v>1</v>
      </c>
      <c r="AE509" s="17">
        <v>3.8</v>
      </c>
      <c r="AF509" s="16">
        <v>0</v>
      </c>
      <c r="AG509" s="17">
        <v>0</v>
      </c>
    </row>
    <row r="510" ht="20.35" customHeight="1">
      <c r="A510" t="s" s="14">
        <v>604</v>
      </c>
      <c r="B510" t="s" s="15">
        <v>96</v>
      </c>
      <c r="C510" s="16"/>
      <c r="D510" s="16"/>
      <c r="E510" s="16">
        <v>30</v>
      </c>
      <c r="F510" s="16">
        <v>52</v>
      </c>
      <c r="G510" s="17">
        <v>585.38</v>
      </c>
      <c r="H510" s="17">
        <f>G510/E510</f>
        <v>19.51266666666667</v>
      </c>
      <c r="I510" s="16">
        <v>2</v>
      </c>
      <c r="J510" s="17">
        <v>0.2</v>
      </c>
      <c r="K510" s="16">
        <v>10</v>
      </c>
      <c r="L510" s="17">
        <v>6.3</v>
      </c>
      <c r="M510" s="17">
        <v>0.65</v>
      </c>
      <c r="N510" s="18">
        <v>1</v>
      </c>
      <c r="O510" s="18">
        <v>5</v>
      </c>
      <c r="P510" s="17">
        <v>0.63</v>
      </c>
      <c r="Q510" s="17">
        <v>7.69</v>
      </c>
      <c r="R510" s="18">
        <v>0</v>
      </c>
      <c r="S510" s="18">
        <v>0</v>
      </c>
      <c r="T510" s="16">
        <f>R510+S510</f>
        <v>0</v>
      </c>
      <c r="U510" s="17">
        <v>0</v>
      </c>
      <c r="V510" s="18">
        <v>16</v>
      </c>
      <c r="W510" s="18">
        <v>12</v>
      </c>
      <c r="X510" s="17">
        <v>1.64</v>
      </c>
      <c r="Y510" s="17">
        <v>1.23</v>
      </c>
      <c r="Z510" s="18">
        <v>50</v>
      </c>
      <c r="AA510" s="18">
        <v>55</v>
      </c>
      <c r="AB510" s="17">
        <v>5.12</v>
      </c>
      <c r="AC510" s="17">
        <v>5.64</v>
      </c>
      <c r="AD510" s="16">
        <v>54</v>
      </c>
      <c r="AE510" s="17">
        <v>5.53</v>
      </c>
      <c r="AF510" s="16">
        <v>26</v>
      </c>
      <c r="AG510" s="17">
        <v>2.66</v>
      </c>
    </row>
    <row r="511" ht="20.35" customHeight="1">
      <c r="A511" t="s" s="14">
        <v>605</v>
      </c>
      <c r="B511" t="s" s="15">
        <v>201</v>
      </c>
      <c r="C511" s="16"/>
      <c r="D511" s="16"/>
      <c r="E511" s="16">
        <v>11</v>
      </c>
      <c r="F511" s="16"/>
      <c r="G511" s="17">
        <v>104.43</v>
      </c>
      <c r="H511" s="17">
        <f>G511/E511</f>
        <v>9.493636363636364</v>
      </c>
      <c r="I511" s="16">
        <v>1</v>
      </c>
      <c r="J511" s="17">
        <v>0.57</v>
      </c>
      <c r="K511" s="16">
        <v>0</v>
      </c>
      <c r="L511" s="17">
        <v>2.17</v>
      </c>
      <c r="M511" s="17">
        <v>1.25</v>
      </c>
      <c r="N511" s="18"/>
      <c r="O511" s="18">
        <v>1</v>
      </c>
      <c r="P511" s="17">
        <v>0.6</v>
      </c>
      <c r="Q511" s="17">
        <v>6.25</v>
      </c>
      <c r="R511" s="18">
        <v>38</v>
      </c>
      <c r="S511" s="18">
        <v>31</v>
      </c>
      <c r="T511" s="16">
        <f>R511+S511</f>
        <v>69</v>
      </c>
      <c r="U511" s="17">
        <v>55.07</v>
      </c>
      <c r="V511" s="18">
        <v>4</v>
      </c>
      <c r="W511" s="18">
        <v>4</v>
      </c>
      <c r="X511" s="17">
        <v>2.3</v>
      </c>
      <c r="Y511" s="17">
        <v>2.3</v>
      </c>
      <c r="Z511" s="18">
        <v>13</v>
      </c>
      <c r="AA511" s="18">
        <v>12</v>
      </c>
      <c r="AB511" s="17">
        <v>7.47</v>
      </c>
      <c r="AC511" s="17">
        <v>6.89</v>
      </c>
      <c r="AD511" s="16">
        <v>1</v>
      </c>
      <c r="AE511" s="17">
        <v>0.57</v>
      </c>
      <c r="AF511" s="16">
        <v>16</v>
      </c>
      <c r="AG511" s="17">
        <v>9.19</v>
      </c>
    </row>
    <row r="512" ht="20.35" customHeight="1">
      <c r="A512" t="s" s="14">
        <v>606</v>
      </c>
      <c r="B512" t="s" s="15">
        <v>71</v>
      </c>
      <c r="C512" s="16"/>
      <c r="D512" s="16"/>
      <c r="E512" s="16">
        <v>53</v>
      </c>
      <c r="F512" s="16">
        <v>20</v>
      </c>
      <c r="G512" s="17">
        <v>498.22</v>
      </c>
      <c r="H512" s="17">
        <f>G512/E512</f>
        <v>9.400377358490566</v>
      </c>
      <c r="I512" s="16">
        <v>3</v>
      </c>
      <c r="J512" s="17">
        <v>0.36</v>
      </c>
      <c r="K512" s="16">
        <v>4</v>
      </c>
      <c r="L512" s="17">
        <v>8.59</v>
      </c>
      <c r="M512" s="17">
        <v>1.03</v>
      </c>
      <c r="N512" s="18">
        <v>1</v>
      </c>
      <c r="O512" s="18">
        <v>8</v>
      </c>
      <c r="P512" s="17">
        <v>0.92</v>
      </c>
      <c r="Q512" s="17">
        <v>6.12</v>
      </c>
      <c r="R512" s="18">
        <v>191</v>
      </c>
      <c r="S512" s="18">
        <v>180</v>
      </c>
      <c r="T512" s="16">
        <f>R512+S512</f>
        <v>371</v>
      </c>
      <c r="U512" s="17">
        <v>51.48</v>
      </c>
      <c r="V512" s="18">
        <v>10</v>
      </c>
      <c r="W512" s="18">
        <v>13</v>
      </c>
      <c r="X512" s="17">
        <v>1.2</v>
      </c>
      <c r="Y512" s="17">
        <v>1.57</v>
      </c>
      <c r="Z512" s="18">
        <v>76</v>
      </c>
      <c r="AA512" s="18">
        <v>64</v>
      </c>
      <c r="AB512" s="17">
        <v>9.15</v>
      </c>
      <c r="AC512" s="17">
        <v>7.71</v>
      </c>
      <c r="AD512" s="16">
        <v>26</v>
      </c>
      <c r="AE512" s="17">
        <v>3.13</v>
      </c>
      <c r="AF512" s="16">
        <v>49</v>
      </c>
      <c r="AG512" s="17">
        <v>5.9</v>
      </c>
    </row>
    <row r="513" ht="20.35" customHeight="1">
      <c r="A513" t="s" s="14">
        <v>607</v>
      </c>
      <c r="B513" t="s" s="15">
        <v>104</v>
      </c>
      <c r="C513" s="16"/>
      <c r="D513" s="16"/>
      <c r="E513" s="16">
        <v>68</v>
      </c>
      <c r="F513" s="16">
        <v>13</v>
      </c>
      <c r="G513" s="17">
        <v>895.55</v>
      </c>
      <c r="H513" s="17">
        <f>G513/E513</f>
        <v>13.16985294117647</v>
      </c>
      <c r="I513" s="16">
        <v>11</v>
      </c>
      <c r="J513" s="17">
        <v>0.74</v>
      </c>
      <c r="K513" s="16">
        <v>6</v>
      </c>
      <c r="L513" s="17">
        <v>15.62</v>
      </c>
      <c r="M513" s="17">
        <v>1.05</v>
      </c>
      <c r="N513" s="18">
        <v>1</v>
      </c>
      <c r="O513" s="18">
        <v>6</v>
      </c>
      <c r="P513" s="17">
        <v>0.35</v>
      </c>
      <c r="Q513" s="17">
        <v>12.64</v>
      </c>
      <c r="R513" s="18">
        <v>389</v>
      </c>
      <c r="S513" s="18">
        <v>280</v>
      </c>
      <c r="T513" s="16">
        <f>R513+S513</f>
        <v>669</v>
      </c>
      <c r="U513" s="17">
        <v>58.15</v>
      </c>
      <c r="V513" s="18">
        <v>10</v>
      </c>
      <c r="W513" s="18">
        <v>16</v>
      </c>
      <c r="X513" s="17">
        <v>0.67</v>
      </c>
      <c r="Y513" s="17">
        <v>1.07</v>
      </c>
      <c r="Z513" s="18">
        <v>136</v>
      </c>
      <c r="AA513" s="18">
        <v>92</v>
      </c>
      <c r="AB513" s="17">
        <v>9.109999999999999</v>
      </c>
      <c r="AC513" s="17">
        <v>6.16</v>
      </c>
      <c r="AD513" s="16">
        <v>80</v>
      </c>
      <c r="AE513" s="17">
        <v>5.36</v>
      </c>
      <c r="AF513" s="16">
        <v>87</v>
      </c>
      <c r="AG513" s="17">
        <v>5.83</v>
      </c>
    </row>
    <row r="514" ht="20.35" customHeight="1">
      <c r="A514" t="s" s="14">
        <v>608</v>
      </c>
      <c r="B514" t="s" s="15">
        <v>219</v>
      </c>
      <c r="C514" s="16"/>
      <c r="D514" s="16"/>
      <c r="E514" s="16">
        <v>19</v>
      </c>
      <c r="F514" s="16">
        <v>16</v>
      </c>
      <c r="G514" s="17">
        <v>246.58</v>
      </c>
      <c r="H514" s="17">
        <f>G514/E514</f>
        <v>12.97789473684211</v>
      </c>
      <c r="I514" s="16">
        <v>2</v>
      </c>
      <c r="J514" s="17">
        <v>0.49</v>
      </c>
      <c r="K514" s="16">
        <v>2</v>
      </c>
      <c r="L514" s="17">
        <v>4.09</v>
      </c>
      <c r="M514" s="17">
        <v>1</v>
      </c>
      <c r="N514" s="18">
        <v>1</v>
      </c>
      <c r="O514" s="18">
        <v>5</v>
      </c>
      <c r="P514" s="17">
        <v>1.33</v>
      </c>
      <c r="Q514" s="17">
        <v>6.25</v>
      </c>
      <c r="R514" s="18">
        <v>24</v>
      </c>
      <c r="S514" s="18">
        <v>30</v>
      </c>
      <c r="T514" s="16">
        <f>R514+S514</f>
        <v>54</v>
      </c>
      <c r="U514" s="17">
        <v>44.44</v>
      </c>
      <c r="V514" s="18">
        <v>4</v>
      </c>
      <c r="W514" s="18">
        <v>2</v>
      </c>
      <c r="X514" s="17">
        <v>0.97</v>
      </c>
      <c r="Y514" s="17">
        <v>0.49</v>
      </c>
      <c r="Z514" s="18">
        <v>34</v>
      </c>
      <c r="AA514" s="18">
        <v>19</v>
      </c>
      <c r="AB514" s="17">
        <v>8.27</v>
      </c>
      <c r="AC514" s="17">
        <v>4.62</v>
      </c>
      <c r="AD514" s="16">
        <v>8</v>
      </c>
      <c r="AE514" s="17">
        <v>1.95</v>
      </c>
      <c r="AF514" s="16">
        <v>32</v>
      </c>
      <c r="AG514" s="17">
        <v>7.79</v>
      </c>
    </row>
    <row r="515" ht="20.35" customHeight="1">
      <c r="A515" t="s" s="14">
        <v>609</v>
      </c>
      <c r="B515" t="s" s="15">
        <v>46</v>
      </c>
      <c r="C515" s="16"/>
      <c r="D515" s="16"/>
      <c r="E515" s="16">
        <v>64</v>
      </c>
      <c r="F515" s="16"/>
      <c r="G515" s="17">
        <v>1048.6</v>
      </c>
      <c r="H515" s="17">
        <f>G515/E515</f>
        <v>16.384375</v>
      </c>
      <c r="I515" s="16">
        <v>1</v>
      </c>
      <c r="J515" s="17">
        <v>0.06</v>
      </c>
      <c r="K515" s="16">
        <v>5</v>
      </c>
      <c r="L515" s="17">
        <v>2.38</v>
      </c>
      <c r="M515" s="17">
        <v>0.14</v>
      </c>
      <c r="N515" s="18">
        <v>3</v>
      </c>
      <c r="O515" s="18">
        <v>14</v>
      </c>
      <c r="P515" s="17">
        <v>0.86</v>
      </c>
      <c r="Q515" s="17">
        <v>1.69</v>
      </c>
      <c r="R515" s="18">
        <v>0</v>
      </c>
      <c r="S515" s="18">
        <v>0</v>
      </c>
      <c r="T515" s="16">
        <f>R515+S515</f>
        <v>0</v>
      </c>
      <c r="U515" s="17">
        <v>0</v>
      </c>
      <c r="V515" s="18">
        <v>31</v>
      </c>
      <c r="W515" s="18">
        <v>14</v>
      </c>
      <c r="X515" s="17">
        <v>1.77</v>
      </c>
      <c r="Y515" s="17">
        <v>0.8</v>
      </c>
      <c r="Z515" s="18">
        <v>219</v>
      </c>
      <c r="AA515" s="18">
        <v>79</v>
      </c>
      <c r="AB515" s="17">
        <v>12.53</v>
      </c>
      <c r="AC515" s="17">
        <v>4.52</v>
      </c>
      <c r="AD515" s="16">
        <v>105</v>
      </c>
      <c r="AE515" s="17">
        <v>6.01</v>
      </c>
      <c r="AF515" s="16">
        <v>59</v>
      </c>
      <c r="AG515" s="17">
        <v>3.38</v>
      </c>
    </row>
    <row r="516" ht="20.35" customHeight="1">
      <c r="A516" t="s" s="14">
        <v>610</v>
      </c>
      <c r="B516" t="s" s="15">
        <v>104</v>
      </c>
      <c r="C516" s="16"/>
      <c r="D516" s="16"/>
      <c r="E516" s="16">
        <v>31</v>
      </c>
      <c r="F516" s="16"/>
      <c r="G516" s="17">
        <v>213.48</v>
      </c>
      <c r="H516" s="17">
        <f>G516/E516</f>
        <v>6.886451612903225</v>
      </c>
      <c r="I516" s="16">
        <v>1</v>
      </c>
      <c r="J516" s="17">
        <v>0.28</v>
      </c>
      <c r="K516" s="16">
        <v>2</v>
      </c>
      <c r="L516" s="17">
        <v>-0.85</v>
      </c>
      <c r="M516" s="17">
        <v>-0.24</v>
      </c>
      <c r="N516" s="18">
        <v>5</v>
      </c>
      <c r="O516" s="18">
        <v>18</v>
      </c>
      <c r="P516" s="17">
        <v>4.58</v>
      </c>
      <c r="Q516" s="17">
        <v>6.25</v>
      </c>
      <c r="R516" s="18">
        <v>1</v>
      </c>
      <c r="S516" s="18">
        <v>1</v>
      </c>
      <c r="T516" s="16">
        <f>R516+S516</f>
        <v>2</v>
      </c>
      <c r="U516" s="17">
        <v>50</v>
      </c>
      <c r="V516" s="18">
        <v>7</v>
      </c>
      <c r="W516" s="18">
        <v>2</v>
      </c>
      <c r="X516" s="17">
        <v>1.97</v>
      </c>
      <c r="Y516" s="17">
        <v>0.5600000000000001</v>
      </c>
      <c r="Z516" s="18">
        <v>57</v>
      </c>
      <c r="AA516" s="18">
        <v>23</v>
      </c>
      <c r="AB516" s="17">
        <v>16.02</v>
      </c>
      <c r="AC516" s="17">
        <v>6.46</v>
      </c>
      <c r="AD516" s="16">
        <v>11</v>
      </c>
      <c r="AE516" s="17">
        <v>3.09</v>
      </c>
      <c r="AF516" s="16">
        <v>16</v>
      </c>
      <c r="AG516" s="17">
        <v>4.5</v>
      </c>
    </row>
    <row r="517" ht="20.35" customHeight="1">
      <c r="A517" t="s" s="14">
        <v>611</v>
      </c>
      <c r="B517" t="s" s="15">
        <v>42</v>
      </c>
      <c r="C517" s="16"/>
      <c r="D517" s="16"/>
      <c r="E517" s="16">
        <v>60</v>
      </c>
      <c r="F517" s="16"/>
      <c r="G517" s="17">
        <v>874.33</v>
      </c>
      <c r="H517" s="17">
        <f>G517/E517</f>
        <v>14.57216666666667</v>
      </c>
      <c r="I517" s="16">
        <v>2</v>
      </c>
      <c r="J517" s="17">
        <v>0.14</v>
      </c>
      <c r="K517" s="16">
        <v>4</v>
      </c>
      <c r="L517" s="17">
        <v>15.65</v>
      </c>
      <c r="M517" s="17">
        <v>1.07</v>
      </c>
      <c r="N517" s="18">
        <v>2</v>
      </c>
      <c r="O517" s="18">
        <v>13</v>
      </c>
      <c r="P517" s="17">
        <v>0.8</v>
      </c>
      <c r="Q517" s="17">
        <v>3.45</v>
      </c>
      <c r="R517" s="18">
        <v>0</v>
      </c>
      <c r="S517" s="18">
        <v>0</v>
      </c>
      <c r="T517" s="16">
        <f>R517+S517</f>
        <v>0</v>
      </c>
      <c r="U517" s="17">
        <v>0</v>
      </c>
      <c r="V517" s="18">
        <v>53</v>
      </c>
      <c r="W517" s="18">
        <v>25</v>
      </c>
      <c r="X517" s="17">
        <v>3.64</v>
      </c>
      <c r="Y517" s="17">
        <v>1.72</v>
      </c>
      <c r="Z517" s="18">
        <v>108</v>
      </c>
      <c r="AA517" s="18">
        <v>100</v>
      </c>
      <c r="AB517" s="17">
        <v>7.41</v>
      </c>
      <c r="AC517" s="17">
        <v>6.86</v>
      </c>
      <c r="AD517" s="16">
        <v>68</v>
      </c>
      <c r="AE517" s="17">
        <v>4.67</v>
      </c>
      <c r="AF517" s="16">
        <v>58</v>
      </c>
      <c r="AG517" s="17">
        <v>3.98</v>
      </c>
    </row>
    <row r="518" ht="20.35" customHeight="1">
      <c r="A518" t="s" s="14">
        <v>612</v>
      </c>
      <c r="B518" t="s" s="15">
        <v>44</v>
      </c>
      <c r="C518" s="16"/>
      <c r="D518" s="16"/>
      <c r="E518" s="16">
        <v>51</v>
      </c>
      <c r="F518" s="16"/>
      <c r="G518" s="17">
        <v>699.23</v>
      </c>
      <c r="H518" s="17">
        <f>G518/E518</f>
        <v>13.71039215686275</v>
      </c>
      <c r="I518" s="16">
        <v>0</v>
      </c>
      <c r="J518" s="17">
        <v>0</v>
      </c>
      <c r="K518" s="16">
        <v>11</v>
      </c>
      <c r="L518" s="17">
        <v>4.7</v>
      </c>
      <c r="M518" s="17">
        <v>0.4</v>
      </c>
      <c r="N518" s="18"/>
      <c r="O518" s="18">
        <v>12</v>
      </c>
      <c r="P518" s="17">
        <v>0.89</v>
      </c>
      <c r="Q518" s="17">
        <v>0</v>
      </c>
      <c r="R518" s="18">
        <v>0</v>
      </c>
      <c r="S518" s="18">
        <v>0</v>
      </c>
      <c r="T518" s="16">
        <f>R518+S518</f>
        <v>0</v>
      </c>
      <c r="U518" s="17">
        <v>0</v>
      </c>
      <c r="V518" s="18">
        <v>38</v>
      </c>
      <c r="W518" s="18">
        <v>11</v>
      </c>
      <c r="X518" s="17">
        <v>3.26</v>
      </c>
      <c r="Y518" s="17">
        <v>0.9399999999999999</v>
      </c>
      <c r="Z518" s="18">
        <v>48</v>
      </c>
      <c r="AA518" s="18">
        <v>65</v>
      </c>
      <c r="AB518" s="17">
        <v>4.12</v>
      </c>
      <c r="AC518" s="17">
        <v>5.58</v>
      </c>
      <c r="AD518" s="16">
        <v>42</v>
      </c>
      <c r="AE518" s="17">
        <v>3.6</v>
      </c>
      <c r="AF518" s="16">
        <v>46</v>
      </c>
      <c r="AG518" s="17">
        <v>3.95</v>
      </c>
    </row>
    <row r="519" ht="20.35" customHeight="1">
      <c r="A519" t="s" s="14">
        <v>613</v>
      </c>
      <c r="B519" t="s" s="15">
        <v>614</v>
      </c>
      <c r="C519" s="16"/>
      <c r="D519" s="16"/>
      <c r="E519" s="16">
        <v>79</v>
      </c>
      <c r="F519" s="16">
        <v>3</v>
      </c>
      <c r="G519" s="17">
        <v>983.58</v>
      </c>
      <c r="H519" s="17">
        <f>G519/E519</f>
        <v>12.45037974683544</v>
      </c>
      <c r="I519" s="16">
        <v>8</v>
      </c>
      <c r="J519" s="17">
        <v>0.49</v>
      </c>
      <c r="K519" s="16">
        <v>4</v>
      </c>
      <c r="L519" s="17">
        <v>11.71</v>
      </c>
      <c r="M519" s="17">
        <v>0.71</v>
      </c>
      <c r="N519" s="18"/>
      <c r="O519" s="18">
        <v>5</v>
      </c>
      <c r="P519" s="17">
        <v>0.21</v>
      </c>
      <c r="Q519" s="17">
        <v>6.35</v>
      </c>
      <c r="R519" s="18">
        <v>2</v>
      </c>
      <c r="S519" s="18">
        <v>6</v>
      </c>
      <c r="T519" s="16">
        <f>R519+S519</f>
        <v>8</v>
      </c>
      <c r="U519" s="17">
        <v>25</v>
      </c>
      <c r="V519" s="18">
        <v>12</v>
      </c>
      <c r="W519" s="18">
        <v>25</v>
      </c>
      <c r="X519" s="17">
        <v>0.73</v>
      </c>
      <c r="Y519" s="17">
        <v>1.53</v>
      </c>
      <c r="Z519" s="18">
        <v>104</v>
      </c>
      <c r="AA519" s="18">
        <v>83</v>
      </c>
      <c r="AB519" s="17">
        <v>6.34</v>
      </c>
      <c r="AC519" s="17">
        <v>5.06</v>
      </c>
      <c r="AD519" s="16">
        <v>42</v>
      </c>
      <c r="AE519" s="17">
        <v>2.56</v>
      </c>
      <c r="AF519" s="16">
        <v>126</v>
      </c>
      <c r="AG519" s="17">
        <v>7.69</v>
      </c>
    </row>
    <row r="520" ht="20.35" customHeight="1">
      <c r="A520" t="s" s="14">
        <v>615</v>
      </c>
      <c r="B520" t="s" s="15">
        <v>149</v>
      </c>
      <c r="C520" s="16"/>
      <c r="D520" s="16"/>
      <c r="E520" s="16">
        <v>81</v>
      </c>
      <c r="F520" s="16">
        <v>1</v>
      </c>
      <c r="G520" s="17">
        <v>1826.43</v>
      </c>
      <c r="H520" s="17">
        <f>G520/E520</f>
        <v>22.54851851851852</v>
      </c>
      <c r="I520" s="16">
        <v>11</v>
      </c>
      <c r="J520" s="17">
        <v>0.36</v>
      </c>
      <c r="K520" s="16">
        <v>21</v>
      </c>
      <c r="L520" s="17">
        <v>36.41</v>
      </c>
      <c r="M520" s="17">
        <v>1.2</v>
      </c>
      <c r="N520" s="18"/>
      <c r="O520" s="18">
        <v>4</v>
      </c>
      <c r="P520" s="17">
        <v>0.09</v>
      </c>
      <c r="Q520" s="17">
        <v>6.83</v>
      </c>
      <c r="R520" s="18">
        <v>0</v>
      </c>
      <c r="S520" s="18">
        <v>1</v>
      </c>
      <c r="T520" s="16">
        <f>R520+S520</f>
        <v>1</v>
      </c>
      <c r="U520" s="17">
        <v>0</v>
      </c>
      <c r="V520" s="18">
        <v>55</v>
      </c>
      <c r="W520" s="18">
        <v>20</v>
      </c>
      <c r="X520" s="17">
        <v>1.81</v>
      </c>
      <c r="Y520" s="17">
        <v>0.66</v>
      </c>
      <c r="Z520" s="18">
        <v>26</v>
      </c>
      <c r="AA520" s="18">
        <v>106</v>
      </c>
      <c r="AB520" s="17">
        <v>0.85</v>
      </c>
      <c r="AC520" s="17">
        <v>3.48</v>
      </c>
      <c r="AD520" s="16">
        <v>174</v>
      </c>
      <c r="AE520" s="17">
        <v>5.72</v>
      </c>
      <c r="AF520" s="16">
        <v>161</v>
      </c>
      <c r="AG520" s="17">
        <v>5.29</v>
      </c>
    </row>
    <row r="521" ht="20.35" customHeight="1">
      <c r="A521" t="s" s="14">
        <v>616</v>
      </c>
      <c r="B521" t="s" s="15">
        <v>93</v>
      </c>
      <c r="C521" s="16"/>
      <c r="D521" s="16"/>
      <c r="E521" s="16">
        <v>36</v>
      </c>
      <c r="F521" s="16">
        <v>46</v>
      </c>
      <c r="G521" s="17">
        <v>643.8</v>
      </c>
      <c r="H521" s="17">
        <f>G521/E521</f>
        <v>17.88333333333333</v>
      </c>
      <c r="I521" s="16">
        <v>1</v>
      </c>
      <c r="J521" s="17">
        <v>0.09</v>
      </c>
      <c r="K521" s="16">
        <v>2</v>
      </c>
      <c r="L521" s="17">
        <v>4.12</v>
      </c>
      <c r="M521" s="17">
        <v>0.38</v>
      </c>
      <c r="N521" s="18">
        <v>1</v>
      </c>
      <c r="O521" s="18">
        <v>14</v>
      </c>
      <c r="P521" s="17">
        <v>0.98</v>
      </c>
      <c r="Q521" s="17">
        <v>4</v>
      </c>
      <c r="R521" s="18">
        <v>0</v>
      </c>
      <c r="S521" s="18">
        <v>0</v>
      </c>
      <c r="T521" s="16">
        <f>R521+S521</f>
        <v>0</v>
      </c>
      <c r="U521" s="17">
        <v>0</v>
      </c>
      <c r="V521" s="18">
        <v>11</v>
      </c>
      <c r="W521" s="18">
        <v>1</v>
      </c>
      <c r="X521" s="17">
        <v>1.03</v>
      </c>
      <c r="Y521" s="17">
        <v>0.09</v>
      </c>
      <c r="Z521" s="18">
        <v>77</v>
      </c>
      <c r="AA521" s="18">
        <v>26</v>
      </c>
      <c r="AB521" s="17">
        <v>7.18</v>
      </c>
      <c r="AC521" s="17">
        <v>2.42</v>
      </c>
      <c r="AD521" s="16">
        <v>52</v>
      </c>
      <c r="AE521" s="17">
        <v>4.85</v>
      </c>
      <c r="AF521" s="16">
        <v>25</v>
      </c>
      <c r="AG521" s="17">
        <v>2.33</v>
      </c>
    </row>
    <row r="522" ht="20.35" customHeight="1">
      <c r="A522" t="s" s="14">
        <v>617</v>
      </c>
      <c r="B522" t="s" s="15">
        <v>165</v>
      </c>
      <c r="C522" s="16"/>
      <c r="D522" s="16"/>
      <c r="E522" s="16">
        <v>72</v>
      </c>
      <c r="F522" s="16">
        <v>10</v>
      </c>
      <c r="G522" s="17">
        <v>1334.32</v>
      </c>
      <c r="H522" s="17">
        <f>G522/E522</f>
        <v>18.53222222222222</v>
      </c>
      <c r="I522" s="16">
        <v>1</v>
      </c>
      <c r="J522" s="17">
        <v>0.04</v>
      </c>
      <c r="K522" s="16">
        <v>7</v>
      </c>
      <c r="L522" s="17">
        <v>1.85</v>
      </c>
      <c r="M522" s="17">
        <v>0.08</v>
      </c>
      <c r="N522" s="18"/>
      <c r="O522" s="18">
        <v>9</v>
      </c>
      <c r="P522" s="17">
        <v>0.38</v>
      </c>
      <c r="Q522" s="17">
        <v>1.47</v>
      </c>
      <c r="R522" s="18">
        <v>0</v>
      </c>
      <c r="S522" s="18">
        <v>0</v>
      </c>
      <c r="T522" s="16">
        <f>R522+S522</f>
        <v>0</v>
      </c>
      <c r="U522" s="17">
        <v>0</v>
      </c>
      <c r="V522" s="18">
        <v>43</v>
      </c>
      <c r="W522" s="18">
        <v>32</v>
      </c>
      <c r="X522" s="17">
        <v>1.93</v>
      </c>
      <c r="Y522" s="17">
        <v>1.44</v>
      </c>
      <c r="Z522" s="18">
        <v>76</v>
      </c>
      <c r="AA522" s="18">
        <v>84</v>
      </c>
      <c r="AB522" s="17">
        <v>3.42</v>
      </c>
      <c r="AC522" s="17">
        <v>3.78</v>
      </c>
      <c r="AD522" s="16">
        <v>96</v>
      </c>
      <c r="AE522" s="17">
        <v>4.32</v>
      </c>
      <c r="AF522" s="16">
        <v>68</v>
      </c>
      <c r="AG522" s="17">
        <v>3.06</v>
      </c>
    </row>
    <row r="523" ht="20.35" customHeight="1">
      <c r="A523" t="s" s="14">
        <v>618</v>
      </c>
      <c r="B523" t="s" s="15">
        <v>87</v>
      </c>
      <c r="C523" s="16"/>
      <c r="D523" s="16"/>
      <c r="E523" s="16">
        <v>82</v>
      </c>
      <c r="F523" s="16"/>
      <c r="G523" s="17">
        <v>1911.98</v>
      </c>
      <c r="H523" s="17">
        <f>G523/E523</f>
        <v>23.31682926829268</v>
      </c>
      <c r="I523" s="16">
        <v>5</v>
      </c>
      <c r="J523" s="17">
        <v>0.16</v>
      </c>
      <c r="K523" s="16">
        <v>16</v>
      </c>
      <c r="L523" s="17">
        <v>19.85</v>
      </c>
      <c r="M523" s="17">
        <v>0.62</v>
      </c>
      <c r="N523" s="18">
        <v>1</v>
      </c>
      <c r="O523" s="18">
        <v>16</v>
      </c>
      <c r="P523" s="17">
        <v>0.45</v>
      </c>
      <c r="Q523" s="17">
        <v>3.62</v>
      </c>
      <c r="R523" s="18">
        <v>0</v>
      </c>
      <c r="S523" s="18">
        <v>0</v>
      </c>
      <c r="T523" s="16">
        <f>R523+S523</f>
        <v>0</v>
      </c>
      <c r="U523" s="17">
        <v>0</v>
      </c>
      <c r="V523" s="18">
        <v>41</v>
      </c>
      <c r="W523" s="18">
        <v>24</v>
      </c>
      <c r="X523" s="17">
        <v>1.29</v>
      </c>
      <c r="Y523" s="17">
        <v>0.75</v>
      </c>
      <c r="Z523" s="18">
        <v>91</v>
      </c>
      <c r="AA523" s="18">
        <v>93</v>
      </c>
      <c r="AB523" s="17">
        <v>2.86</v>
      </c>
      <c r="AC523" s="17">
        <v>2.92</v>
      </c>
      <c r="AD523" s="16">
        <v>114</v>
      </c>
      <c r="AE523" s="17">
        <v>3.58</v>
      </c>
      <c r="AF523" s="16">
        <v>138</v>
      </c>
      <c r="AG523" s="17">
        <v>4.33</v>
      </c>
    </row>
    <row r="524" ht="20.35" customHeight="1">
      <c r="A524" t="s" s="14">
        <v>619</v>
      </c>
      <c r="B524" t="s" s="15">
        <v>219</v>
      </c>
      <c r="C524" s="16"/>
      <c r="D524" s="16"/>
      <c r="E524" s="16">
        <v>77</v>
      </c>
      <c r="F524" s="16">
        <v>1</v>
      </c>
      <c r="G524" s="17">
        <v>836.45</v>
      </c>
      <c r="H524" s="17">
        <f>G524/E524</f>
        <v>10.86298701298701</v>
      </c>
      <c r="I524" s="16">
        <v>8</v>
      </c>
      <c r="J524" s="17">
        <v>0.57</v>
      </c>
      <c r="K524" s="16">
        <v>15</v>
      </c>
      <c r="L524" s="17">
        <v>20.16</v>
      </c>
      <c r="M524" s="17">
        <v>1.45</v>
      </c>
      <c r="N524" s="18">
        <v>4</v>
      </c>
      <c r="O524" s="18">
        <v>25</v>
      </c>
      <c r="P524" s="17">
        <v>1.71</v>
      </c>
      <c r="Q524" s="17">
        <v>10.13</v>
      </c>
      <c r="R524" s="18">
        <v>9</v>
      </c>
      <c r="S524" s="18">
        <v>10</v>
      </c>
      <c r="T524" s="16">
        <f>R524+S524</f>
        <v>19</v>
      </c>
      <c r="U524" s="17">
        <v>47.37</v>
      </c>
      <c r="V524" s="18">
        <v>17</v>
      </c>
      <c r="W524" s="18">
        <v>20</v>
      </c>
      <c r="X524" s="17">
        <v>1.22</v>
      </c>
      <c r="Y524" s="17">
        <v>1.43</v>
      </c>
      <c r="Z524" s="18">
        <v>184</v>
      </c>
      <c r="AA524" s="18">
        <v>77</v>
      </c>
      <c r="AB524" s="17">
        <v>13.2</v>
      </c>
      <c r="AC524" s="17">
        <v>5.52</v>
      </c>
      <c r="AD524" s="16">
        <v>43</v>
      </c>
      <c r="AE524" s="17">
        <v>3.08</v>
      </c>
      <c r="AF524" s="16">
        <v>79</v>
      </c>
      <c r="AG524" s="17">
        <v>5.67</v>
      </c>
    </row>
    <row r="525" ht="20.35" customHeight="1">
      <c r="A525" t="s" s="14">
        <v>620</v>
      </c>
      <c r="B525" t="s" s="15">
        <v>125</v>
      </c>
      <c r="C525" s="16"/>
      <c r="D525" s="16"/>
      <c r="E525" s="16">
        <v>29</v>
      </c>
      <c r="F525" s="16">
        <v>53</v>
      </c>
      <c r="G525" s="17">
        <v>463.77</v>
      </c>
      <c r="H525" s="17">
        <f>G525/E525</f>
        <v>15.99206896551724</v>
      </c>
      <c r="I525" s="16">
        <v>5</v>
      </c>
      <c r="J525" s="17">
        <v>0.65</v>
      </c>
      <c r="K525" s="16">
        <v>9</v>
      </c>
      <c r="L525" s="17">
        <v>10.36</v>
      </c>
      <c r="M525" s="17">
        <v>1.34</v>
      </c>
      <c r="N525" s="18"/>
      <c r="O525" s="18">
        <v>7</v>
      </c>
      <c r="P525" s="17">
        <v>0.51</v>
      </c>
      <c r="Q525" s="17">
        <v>12.2</v>
      </c>
      <c r="R525" s="18">
        <v>36</v>
      </c>
      <c r="S525" s="18">
        <v>38</v>
      </c>
      <c r="T525" s="16">
        <f>R525+S525</f>
        <v>74</v>
      </c>
      <c r="U525" s="17">
        <v>48.65</v>
      </c>
      <c r="V525" s="18">
        <v>21</v>
      </c>
      <c r="W525" s="18">
        <v>15</v>
      </c>
      <c r="X525" s="17">
        <v>2.72</v>
      </c>
      <c r="Y525" s="17">
        <v>1.94</v>
      </c>
      <c r="Z525" s="18">
        <v>8</v>
      </c>
      <c r="AA525" s="18">
        <v>45</v>
      </c>
      <c r="AB525" s="17">
        <v>1.03</v>
      </c>
      <c r="AC525" s="17">
        <v>5.82</v>
      </c>
      <c r="AD525" s="16">
        <v>9</v>
      </c>
      <c r="AE525" s="17">
        <v>1.16</v>
      </c>
      <c r="AF525" s="16">
        <v>41</v>
      </c>
      <c r="AG525" s="17">
        <v>5.3</v>
      </c>
    </row>
    <row r="526" ht="20.35" customHeight="1">
      <c r="A526" t="s" s="14">
        <v>621</v>
      </c>
      <c r="B526" t="s" s="15">
        <v>201</v>
      </c>
      <c r="C526" s="16"/>
      <c r="D526" s="16"/>
      <c r="E526" s="16">
        <v>48</v>
      </c>
      <c r="F526" s="16">
        <v>5</v>
      </c>
      <c r="G526" s="17">
        <v>520.1799999999999</v>
      </c>
      <c r="H526" s="17">
        <f>G526/E526</f>
        <v>10.83708333333333</v>
      </c>
      <c r="I526" s="16">
        <v>1</v>
      </c>
      <c r="J526" s="17">
        <v>0.12</v>
      </c>
      <c r="K526" s="16">
        <v>4</v>
      </c>
      <c r="L526" s="17">
        <v>9.51</v>
      </c>
      <c r="M526" s="17">
        <v>1.1</v>
      </c>
      <c r="N526" s="18"/>
      <c r="O526" s="18">
        <v>10</v>
      </c>
      <c r="P526" s="17">
        <v>1.19</v>
      </c>
      <c r="Q526" s="17">
        <v>3.33</v>
      </c>
      <c r="R526" s="18">
        <v>159</v>
      </c>
      <c r="S526" s="18">
        <v>128</v>
      </c>
      <c r="T526" s="16">
        <f>R526+S526</f>
        <v>287</v>
      </c>
      <c r="U526" s="17">
        <v>55.4</v>
      </c>
      <c r="V526" s="18">
        <v>11</v>
      </c>
      <c r="W526" s="18">
        <v>10</v>
      </c>
      <c r="X526" s="17">
        <v>1.27</v>
      </c>
      <c r="Y526" s="17">
        <v>1.15</v>
      </c>
      <c r="Z526" s="18">
        <v>56</v>
      </c>
      <c r="AA526" s="18">
        <v>75</v>
      </c>
      <c r="AB526" s="17">
        <v>6.46</v>
      </c>
      <c r="AC526" s="17">
        <v>8.65</v>
      </c>
      <c r="AD526" s="16">
        <v>16</v>
      </c>
      <c r="AE526" s="17">
        <v>1.85</v>
      </c>
      <c r="AF526" s="16">
        <v>30</v>
      </c>
      <c r="AG526" s="17">
        <v>3.46</v>
      </c>
    </row>
    <row r="527" ht="20.35" customHeight="1">
      <c r="A527" t="s" s="14">
        <v>622</v>
      </c>
      <c r="B527" t="s" s="15">
        <v>114</v>
      </c>
      <c r="C527" s="16"/>
      <c r="D527" s="16"/>
      <c r="E527" s="16">
        <v>22</v>
      </c>
      <c r="F527" s="16"/>
      <c r="G527" s="17">
        <v>299.38</v>
      </c>
      <c r="H527" s="17">
        <f>G527/E527</f>
        <v>13.60818181818182</v>
      </c>
      <c r="I527" s="16">
        <v>1</v>
      </c>
      <c r="J527" s="17">
        <v>0.2</v>
      </c>
      <c r="K527" s="16">
        <v>3</v>
      </c>
      <c r="L527" s="17">
        <v>2.45</v>
      </c>
      <c r="M527" s="17">
        <v>0.49</v>
      </c>
      <c r="N527" s="18"/>
      <c r="O527" s="18">
        <v>3</v>
      </c>
      <c r="P527" s="17">
        <v>0.23</v>
      </c>
      <c r="Q527" s="17">
        <v>6.25</v>
      </c>
      <c r="R527" s="18">
        <v>0</v>
      </c>
      <c r="S527" s="18">
        <v>0</v>
      </c>
      <c r="T527" s="16">
        <f>R527+S527</f>
        <v>0</v>
      </c>
      <c r="U527" s="17">
        <v>0</v>
      </c>
      <c r="V527" s="18">
        <v>14</v>
      </c>
      <c r="W527" s="18">
        <v>2</v>
      </c>
      <c r="X527" s="17">
        <v>2.81</v>
      </c>
      <c r="Y527" s="17">
        <v>0.4</v>
      </c>
      <c r="Z527" s="18">
        <v>18</v>
      </c>
      <c r="AA527" s="18">
        <v>40</v>
      </c>
      <c r="AB527" s="17">
        <v>3.61</v>
      </c>
      <c r="AC527" s="17">
        <v>8.02</v>
      </c>
      <c r="AD527" s="16">
        <v>27</v>
      </c>
      <c r="AE527" s="17">
        <v>5.41</v>
      </c>
      <c r="AF527" s="16">
        <v>16</v>
      </c>
      <c r="AG527" s="17">
        <v>3.21</v>
      </c>
    </row>
    <row r="528" ht="20.35" customHeight="1">
      <c r="A528" t="s" s="14">
        <v>623</v>
      </c>
      <c r="B528" t="s" s="15">
        <v>149</v>
      </c>
      <c r="C528" s="16"/>
      <c r="D528" s="16"/>
      <c r="E528" s="16">
        <v>32</v>
      </c>
      <c r="F528" s="16"/>
      <c r="G528" s="17">
        <v>324.77</v>
      </c>
      <c r="H528" s="17">
        <f>G528/E528</f>
        <v>10.1490625</v>
      </c>
      <c r="I528" s="16">
        <v>5</v>
      </c>
      <c r="J528" s="17">
        <v>0.92</v>
      </c>
      <c r="K528" s="16">
        <v>2</v>
      </c>
      <c r="L528" s="17">
        <v>6.92</v>
      </c>
      <c r="M528" s="17">
        <v>1.28</v>
      </c>
      <c r="N528" s="18">
        <v>1</v>
      </c>
      <c r="O528" s="18">
        <v>1</v>
      </c>
      <c r="P528" s="17">
        <v>0.21</v>
      </c>
      <c r="Q528" s="17">
        <v>20</v>
      </c>
      <c r="R528" s="18">
        <v>2</v>
      </c>
      <c r="S528" s="18">
        <v>2</v>
      </c>
      <c r="T528" s="16">
        <f>R528+S528</f>
        <v>4</v>
      </c>
      <c r="U528" s="17">
        <v>50</v>
      </c>
      <c r="V528" s="18">
        <v>6</v>
      </c>
      <c r="W528" s="18">
        <v>11</v>
      </c>
      <c r="X528" s="17">
        <v>1.11</v>
      </c>
      <c r="Y528" s="17">
        <v>2.03</v>
      </c>
      <c r="Z528" s="18">
        <v>26</v>
      </c>
      <c r="AA528" s="18">
        <v>36</v>
      </c>
      <c r="AB528" s="17">
        <v>4.8</v>
      </c>
      <c r="AC528" s="17">
        <v>6.65</v>
      </c>
      <c r="AD528" s="16">
        <v>15</v>
      </c>
      <c r="AE528" s="17">
        <v>2.77</v>
      </c>
      <c r="AF528" s="16">
        <v>25</v>
      </c>
      <c r="AG528" s="17">
        <v>4.62</v>
      </c>
    </row>
    <row r="529" ht="20.35" customHeight="1">
      <c r="A529" t="s" s="14">
        <v>624</v>
      </c>
      <c r="B529" t="s" s="15">
        <v>121</v>
      </c>
      <c r="C529" s="16"/>
      <c r="D529" s="16"/>
      <c r="E529" s="16">
        <v>3</v>
      </c>
      <c r="F529" s="16">
        <v>24</v>
      </c>
      <c r="G529" s="17">
        <v>25.52</v>
      </c>
      <c r="H529" s="17">
        <f>G529/E529</f>
        <v>8.506666666666666</v>
      </c>
      <c r="I529" s="16">
        <v>0</v>
      </c>
      <c r="J529" s="17">
        <v>0</v>
      </c>
      <c r="K529" s="16">
        <v>0</v>
      </c>
      <c r="L529" s="17">
        <v>0.29</v>
      </c>
      <c r="M529" s="17">
        <v>0.68</v>
      </c>
      <c r="N529" s="18"/>
      <c r="O529" s="18">
        <v>0</v>
      </c>
      <c r="P529" s="17">
        <v>0</v>
      </c>
      <c r="Q529" s="17">
        <v>0</v>
      </c>
      <c r="R529" s="18">
        <v>0</v>
      </c>
      <c r="S529" s="18">
        <v>1</v>
      </c>
      <c r="T529" s="16">
        <f>R529+S529</f>
        <v>1</v>
      </c>
      <c r="U529" s="17">
        <v>0</v>
      </c>
      <c r="V529" s="18">
        <v>4</v>
      </c>
      <c r="W529" s="18">
        <v>1</v>
      </c>
      <c r="X529" s="17">
        <v>9.4</v>
      </c>
      <c r="Y529" s="17">
        <v>2.35</v>
      </c>
      <c r="Z529" s="18">
        <v>4</v>
      </c>
      <c r="AA529" s="18">
        <v>3</v>
      </c>
      <c r="AB529" s="17">
        <v>9.4</v>
      </c>
      <c r="AC529" s="17">
        <v>7.05</v>
      </c>
      <c r="AD529" s="16">
        <v>1</v>
      </c>
      <c r="AE529" s="17">
        <v>2.35</v>
      </c>
      <c r="AF529" s="16">
        <v>2</v>
      </c>
      <c r="AG529" s="17">
        <v>4.7</v>
      </c>
    </row>
    <row r="530" ht="20.35" customHeight="1">
      <c r="A530" t="s" s="14">
        <v>625</v>
      </c>
      <c r="B530" t="s" s="15">
        <v>626</v>
      </c>
      <c r="C530" s="16"/>
      <c r="D530" s="16"/>
      <c r="E530" s="16">
        <v>46</v>
      </c>
      <c r="F530" s="16">
        <v>23</v>
      </c>
      <c r="G530" s="17">
        <v>642.77</v>
      </c>
      <c r="H530" s="17">
        <f>G530/E530</f>
        <v>13.97326086956522</v>
      </c>
      <c r="I530" s="16">
        <v>11</v>
      </c>
      <c r="J530" s="17">
        <v>1.03</v>
      </c>
      <c r="K530" s="16">
        <v>10</v>
      </c>
      <c r="L530" s="17">
        <v>19.55</v>
      </c>
      <c r="M530" s="17">
        <v>1.82</v>
      </c>
      <c r="N530" s="18"/>
      <c r="O530" s="18">
        <v>13</v>
      </c>
      <c r="P530" s="17">
        <v>1.01</v>
      </c>
      <c r="Q530" s="17">
        <v>13.75</v>
      </c>
      <c r="R530" s="18">
        <v>0</v>
      </c>
      <c r="S530" s="18">
        <v>0</v>
      </c>
      <c r="T530" s="16">
        <f>R530+S530</f>
        <v>0</v>
      </c>
      <c r="U530" s="17">
        <v>0</v>
      </c>
      <c r="V530" s="18">
        <v>20</v>
      </c>
      <c r="W530" s="18">
        <v>13</v>
      </c>
      <c r="X530" s="17">
        <v>1.87</v>
      </c>
      <c r="Y530" s="17">
        <v>1.21</v>
      </c>
      <c r="Z530" s="18">
        <v>12</v>
      </c>
      <c r="AA530" s="18">
        <v>27</v>
      </c>
      <c r="AB530" s="17">
        <v>1.12</v>
      </c>
      <c r="AC530" s="17">
        <v>2.52</v>
      </c>
      <c r="AD530" s="16">
        <v>9</v>
      </c>
      <c r="AE530" s="17">
        <v>0.84</v>
      </c>
      <c r="AF530" s="16">
        <v>80</v>
      </c>
      <c r="AG530" s="17">
        <v>7.47</v>
      </c>
    </row>
    <row r="531" ht="20.35" customHeight="1">
      <c r="A531" t="s" s="14">
        <v>627</v>
      </c>
      <c r="B531" t="s" s="15">
        <v>46</v>
      </c>
      <c r="C531" s="16"/>
      <c r="D531" s="16"/>
      <c r="E531" s="16">
        <v>18</v>
      </c>
      <c r="F531" s="16"/>
      <c r="G531" s="17">
        <v>199.58</v>
      </c>
      <c r="H531" s="17">
        <f>G531/E531</f>
        <v>11.08777777777778</v>
      </c>
      <c r="I531" s="16">
        <v>2</v>
      </c>
      <c r="J531" s="17">
        <v>0.6</v>
      </c>
      <c r="K531" s="16">
        <v>2</v>
      </c>
      <c r="L531" s="17">
        <v>2.89</v>
      </c>
      <c r="M531" s="17">
        <v>0.87</v>
      </c>
      <c r="N531" s="18"/>
      <c r="O531" s="18">
        <v>2</v>
      </c>
      <c r="P531" s="17">
        <v>0.33</v>
      </c>
      <c r="Q531" s="17">
        <v>10</v>
      </c>
      <c r="R531" s="18">
        <v>27</v>
      </c>
      <c r="S531" s="18">
        <v>43</v>
      </c>
      <c r="T531" s="16">
        <f>R531+S531</f>
        <v>70</v>
      </c>
      <c r="U531" s="17">
        <v>38.57</v>
      </c>
      <c r="V531" s="18">
        <v>3</v>
      </c>
      <c r="W531" s="18">
        <v>3</v>
      </c>
      <c r="X531" s="17">
        <v>0.9</v>
      </c>
      <c r="Y531" s="17">
        <v>0.9</v>
      </c>
      <c r="Z531" s="18">
        <v>20</v>
      </c>
      <c r="AA531" s="18">
        <v>23</v>
      </c>
      <c r="AB531" s="17">
        <v>6.01</v>
      </c>
      <c r="AC531" s="17">
        <v>6.91</v>
      </c>
      <c r="AD531" s="16">
        <v>11</v>
      </c>
      <c r="AE531" s="17">
        <v>3.31</v>
      </c>
      <c r="AF531" s="16">
        <v>20</v>
      </c>
      <c r="AG531" s="17">
        <v>6.01</v>
      </c>
    </row>
    <row r="532" ht="20.35" customHeight="1">
      <c r="A532" t="s" s="14">
        <v>628</v>
      </c>
      <c r="B532" t="s" s="15">
        <v>629</v>
      </c>
      <c r="C532" s="16"/>
      <c r="D532" s="16"/>
      <c r="E532" s="16">
        <v>15</v>
      </c>
      <c r="F532" s="16"/>
      <c r="G532" s="17">
        <v>186.73</v>
      </c>
      <c r="H532" s="17">
        <f>G532/E532</f>
        <v>12.44866666666667</v>
      </c>
      <c r="I532" s="16">
        <v>0</v>
      </c>
      <c r="J532" s="17">
        <v>0</v>
      </c>
      <c r="K532" s="16">
        <v>0</v>
      </c>
      <c r="L532" s="17">
        <v>0.92</v>
      </c>
      <c r="M532" s="17">
        <v>0.3</v>
      </c>
      <c r="N532" s="18"/>
      <c r="O532" s="18">
        <v>1</v>
      </c>
      <c r="P532" s="17">
        <v>0.34</v>
      </c>
      <c r="Q532" s="17">
        <v>0</v>
      </c>
      <c r="R532" s="18">
        <v>0</v>
      </c>
      <c r="S532" s="18">
        <v>0</v>
      </c>
      <c r="T532" s="16">
        <f>R532+S532</f>
        <v>0</v>
      </c>
      <c r="U532" s="17">
        <v>0</v>
      </c>
      <c r="V532" s="18">
        <v>4</v>
      </c>
      <c r="W532" s="18">
        <v>3</v>
      </c>
      <c r="X532" s="17">
        <v>1.29</v>
      </c>
      <c r="Y532" s="17">
        <v>0.96</v>
      </c>
      <c r="Z532" s="18">
        <v>17</v>
      </c>
      <c r="AA532" s="18">
        <v>34</v>
      </c>
      <c r="AB532" s="17">
        <v>5.46</v>
      </c>
      <c r="AC532" s="17">
        <v>10.92</v>
      </c>
      <c r="AD532" s="16">
        <v>18</v>
      </c>
      <c r="AE532" s="17">
        <v>5.78</v>
      </c>
      <c r="AF532" s="16">
        <v>11</v>
      </c>
      <c r="AG532" s="17">
        <v>3.53</v>
      </c>
    </row>
    <row r="533" ht="20.35" customHeight="1">
      <c r="A533" t="s" s="14">
        <v>630</v>
      </c>
      <c r="B533" t="s" s="15">
        <v>40</v>
      </c>
      <c r="C533" s="16"/>
      <c r="D533" s="16"/>
      <c r="E533" s="16">
        <v>46</v>
      </c>
      <c r="F533" s="16">
        <v>33</v>
      </c>
      <c r="G533" s="17">
        <v>794.88</v>
      </c>
      <c r="H533" s="17">
        <f>G533/E533</f>
        <v>17.28</v>
      </c>
      <c r="I533" s="16">
        <v>3</v>
      </c>
      <c r="J533" s="17">
        <v>0.23</v>
      </c>
      <c r="K533" s="16">
        <v>8</v>
      </c>
      <c r="L533" s="17">
        <v>12.5</v>
      </c>
      <c r="M533" s="17">
        <v>0.9399999999999999</v>
      </c>
      <c r="N533" s="18">
        <v>1</v>
      </c>
      <c r="O533" s="18">
        <v>14</v>
      </c>
      <c r="P533" s="17">
        <v>1.17</v>
      </c>
      <c r="Q533" s="17">
        <v>5.77</v>
      </c>
      <c r="R533" s="18">
        <v>0</v>
      </c>
      <c r="S533" s="18">
        <v>0</v>
      </c>
      <c r="T533" s="16">
        <f>R533+S533</f>
        <v>0</v>
      </c>
      <c r="U533" s="17">
        <v>0</v>
      </c>
      <c r="V533" s="18">
        <v>16</v>
      </c>
      <c r="W533" s="18">
        <v>8</v>
      </c>
      <c r="X533" s="17">
        <v>1.21</v>
      </c>
      <c r="Y533" s="17">
        <v>0.6</v>
      </c>
      <c r="Z533" s="18">
        <v>26</v>
      </c>
      <c r="AA533" s="18">
        <v>40</v>
      </c>
      <c r="AB533" s="17">
        <v>1.96</v>
      </c>
      <c r="AC533" s="17">
        <v>3.02</v>
      </c>
      <c r="AD533" s="16">
        <v>62</v>
      </c>
      <c r="AE533" s="17">
        <v>4.68</v>
      </c>
      <c r="AF533" s="16">
        <v>52</v>
      </c>
      <c r="AG533" s="17">
        <v>3.93</v>
      </c>
    </row>
    <row r="534" ht="20.35" customHeight="1">
      <c r="A534" t="s" s="14">
        <v>631</v>
      </c>
      <c r="B534" t="s" s="15">
        <v>74</v>
      </c>
      <c r="C534" s="16"/>
      <c r="D534" s="16"/>
      <c r="E534" s="16">
        <v>52</v>
      </c>
      <c r="F534" s="16">
        <v>28</v>
      </c>
      <c r="G534" s="17">
        <v>761.4</v>
      </c>
      <c r="H534" s="17">
        <f>G534/E534</f>
        <v>14.64230769230769</v>
      </c>
      <c r="I534" s="16">
        <v>3</v>
      </c>
      <c r="J534" s="17">
        <v>0.24</v>
      </c>
      <c r="K534" s="16">
        <v>7</v>
      </c>
      <c r="L534" s="17">
        <v>9.09</v>
      </c>
      <c r="M534" s="17">
        <v>0.72</v>
      </c>
      <c r="N534" s="18">
        <v>6</v>
      </c>
      <c r="O534" s="18">
        <v>23</v>
      </c>
      <c r="P534" s="17">
        <v>1.82</v>
      </c>
      <c r="Q534" s="17">
        <v>4.55</v>
      </c>
      <c r="R534" s="18">
        <v>0</v>
      </c>
      <c r="S534" s="18">
        <v>1</v>
      </c>
      <c r="T534" s="16">
        <f>R534+S534</f>
        <v>1</v>
      </c>
      <c r="U534" s="17">
        <v>0</v>
      </c>
      <c r="V534" s="18">
        <v>17</v>
      </c>
      <c r="W534" s="18">
        <v>11</v>
      </c>
      <c r="X534" s="17">
        <v>1.34</v>
      </c>
      <c r="Y534" s="17">
        <v>0.87</v>
      </c>
      <c r="Z534" s="18">
        <v>226</v>
      </c>
      <c r="AA534" s="18">
        <v>103</v>
      </c>
      <c r="AB534" s="17">
        <v>17.81</v>
      </c>
      <c r="AC534" s="17">
        <v>8.119999999999999</v>
      </c>
      <c r="AD534" s="16">
        <v>81</v>
      </c>
      <c r="AE534" s="17">
        <v>6.38</v>
      </c>
      <c r="AF534" s="16">
        <v>66</v>
      </c>
      <c r="AG534" s="17">
        <v>5.2</v>
      </c>
    </row>
    <row r="535" ht="20.35" customHeight="1">
      <c r="A535" t="s" s="14">
        <v>632</v>
      </c>
      <c r="B535" t="s" s="15">
        <v>121</v>
      </c>
      <c r="C535" s="16"/>
      <c r="D535" s="16"/>
      <c r="E535" s="16">
        <v>82</v>
      </c>
      <c r="F535" s="16"/>
      <c r="G535" s="17">
        <v>2032.58</v>
      </c>
      <c r="H535" s="17">
        <f>G535/E535</f>
        <v>24.78756097560975</v>
      </c>
      <c r="I535" s="16">
        <v>13</v>
      </c>
      <c r="J535" s="17">
        <v>0.38</v>
      </c>
      <c r="K535" s="16">
        <v>24</v>
      </c>
      <c r="L535" s="17">
        <v>70</v>
      </c>
      <c r="M535" s="17">
        <v>2.07</v>
      </c>
      <c r="N535" s="18">
        <v>1</v>
      </c>
      <c r="O535" s="18">
        <v>27</v>
      </c>
      <c r="P535" s="17">
        <v>0.97</v>
      </c>
      <c r="Q535" s="17">
        <v>6.07</v>
      </c>
      <c r="R535" s="18">
        <v>0</v>
      </c>
      <c r="S535" s="18">
        <v>0</v>
      </c>
      <c r="T535" s="16">
        <f>R535+S535</f>
        <v>0</v>
      </c>
      <c r="U535" s="17">
        <v>0</v>
      </c>
      <c r="V535" s="18">
        <v>46</v>
      </c>
      <c r="W535" s="18">
        <v>50</v>
      </c>
      <c r="X535" s="17">
        <v>1.36</v>
      </c>
      <c r="Y535" s="17">
        <v>1.48</v>
      </c>
      <c r="Z535" s="18">
        <v>93</v>
      </c>
      <c r="AA535" s="18">
        <v>107</v>
      </c>
      <c r="AB535" s="17">
        <v>2.75</v>
      </c>
      <c r="AC535" s="17">
        <v>3.16</v>
      </c>
      <c r="AD535" s="16">
        <v>161</v>
      </c>
      <c r="AE535" s="17">
        <v>4.75</v>
      </c>
      <c r="AF535" s="16">
        <v>214</v>
      </c>
      <c r="AG535" s="17">
        <v>6.32</v>
      </c>
    </row>
    <row r="536" ht="20.35" customHeight="1">
      <c r="A536" t="s" s="14">
        <v>633</v>
      </c>
      <c r="B536" t="s" s="15">
        <v>121</v>
      </c>
      <c r="C536" s="16"/>
      <c r="D536" s="16"/>
      <c r="E536" s="16">
        <v>72</v>
      </c>
      <c r="F536" s="16"/>
      <c r="G536" s="17">
        <v>961.6</v>
      </c>
      <c r="H536" s="17">
        <f>G536/E536</f>
        <v>13.35555555555556</v>
      </c>
      <c r="I536" s="16">
        <v>17</v>
      </c>
      <c r="J536" s="17">
        <v>1.06</v>
      </c>
      <c r="K536" s="16">
        <v>8</v>
      </c>
      <c r="L536" s="17">
        <v>29.55</v>
      </c>
      <c r="M536" s="17">
        <v>1.84</v>
      </c>
      <c r="N536" s="18">
        <v>1</v>
      </c>
      <c r="O536" s="18">
        <v>15</v>
      </c>
      <c r="P536" s="17">
        <v>0.9</v>
      </c>
      <c r="Q536" s="17">
        <v>14.41</v>
      </c>
      <c r="R536" s="18">
        <v>395</v>
      </c>
      <c r="S536" s="18">
        <v>415</v>
      </c>
      <c r="T536" s="16">
        <f>R536+S536</f>
        <v>810</v>
      </c>
      <c r="U536" s="17">
        <v>48.77</v>
      </c>
      <c r="V536" s="18">
        <v>20</v>
      </c>
      <c r="W536" s="18">
        <v>33</v>
      </c>
      <c r="X536" s="17">
        <v>1.25</v>
      </c>
      <c r="Y536" s="17">
        <v>2.06</v>
      </c>
      <c r="Z536" s="18">
        <v>35</v>
      </c>
      <c r="AA536" s="18">
        <v>50</v>
      </c>
      <c r="AB536" s="17">
        <v>2.18</v>
      </c>
      <c r="AC536" s="17">
        <v>3.12</v>
      </c>
      <c r="AD536" s="16">
        <v>51</v>
      </c>
      <c r="AE536" s="17">
        <v>3.18</v>
      </c>
      <c r="AF536" s="16">
        <v>118</v>
      </c>
      <c r="AG536" s="17">
        <v>7.36</v>
      </c>
    </row>
    <row r="537" ht="20.35" customHeight="1">
      <c r="A537" t="s" s="14">
        <v>634</v>
      </c>
      <c r="B537" t="s" s="15">
        <v>635</v>
      </c>
      <c r="C537" s="16"/>
      <c r="D537" s="16"/>
      <c r="E537" s="16">
        <v>80</v>
      </c>
      <c r="F537" s="16"/>
      <c r="G537" s="17">
        <v>1028.75</v>
      </c>
      <c r="H537" s="17">
        <f>G537/E537</f>
        <v>12.859375</v>
      </c>
      <c r="I537" s="16">
        <v>9</v>
      </c>
      <c r="J537" s="17">
        <v>0.52</v>
      </c>
      <c r="K537" s="16">
        <v>12</v>
      </c>
      <c r="L537" s="17">
        <v>20.16</v>
      </c>
      <c r="M537" s="17">
        <v>1.18</v>
      </c>
      <c r="N537" s="18"/>
      <c r="O537" s="18">
        <v>4</v>
      </c>
      <c r="P537" s="17">
        <v>0.34</v>
      </c>
      <c r="Q537" s="17">
        <v>8.109999999999999</v>
      </c>
      <c r="R537" s="18">
        <v>473</v>
      </c>
      <c r="S537" s="18">
        <v>414</v>
      </c>
      <c r="T537" s="16">
        <f>R537+S537</f>
        <v>887</v>
      </c>
      <c r="U537" s="17">
        <v>53.33</v>
      </c>
      <c r="V537" s="18">
        <v>20</v>
      </c>
      <c r="W537" s="18">
        <v>19</v>
      </c>
      <c r="X537" s="17">
        <v>1.17</v>
      </c>
      <c r="Y537" s="17">
        <v>1.11</v>
      </c>
      <c r="Z537" s="18">
        <v>62</v>
      </c>
      <c r="AA537" s="18">
        <v>38</v>
      </c>
      <c r="AB537" s="17">
        <v>3.62</v>
      </c>
      <c r="AC537" s="17">
        <v>2.22</v>
      </c>
      <c r="AD537" s="16">
        <v>32</v>
      </c>
      <c r="AE537" s="17">
        <v>1.87</v>
      </c>
      <c r="AF537" s="16">
        <v>111</v>
      </c>
      <c r="AG537" s="17">
        <v>6.47</v>
      </c>
    </row>
    <row r="538" ht="20.35" customHeight="1">
      <c r="A538" t="s" s="14">
        <v>636</v>
      </c>
      <c r="B538" t="s" s="15">
        <v>42</v>
      </c>
      <c r="C538" s="16"/>
      <c r="D538" s="16"/>
      <c r="E538" s="16">
        <v>82</v>
      </c>
      <c r="F538" s="16"/>
      <c r="G538" s="17">
        <v>1538.42</v>
      </c>
      <c r="H538" s="17">
        <f>G538/E538</f>
        <v>18.76121951219512</v>
      </c>
      <c r="I538" s="16">
        <v>3</v>
      </c>
      <c r="J538" s="17">
        <v>0.12</v>
      </c>
      <c r="K538" s="16">
        <v>13</v>
      </c>
      <c r="L538" s="17">
        <v>21.85</v>
      </c>
      <c r="M538" s="17">
        <v>0.85</v>
      </c>
      <c r="N538" s="18"/>
      <c r="O538" s="18">
        <v>10</v>
      </c>
      <c r="P538" s="17">
        <v>0.37</v>
      </c>
      <c r="Q538" s="17">
        <v>2.83</v>
      </c>
      <c r="R538" s="18">
        <v>0</v>
      </c>
      <c r="S538" s="18">
        <v>0</v>
      </c>
      <c r="T538" s="16">
        <f>R538+S538</f>
        <v>0</v>
      </c>
      <c r="U538" s="17">
        <v>0</v>
      </c>
      <c r="V538" s="18">
        <v>63</v>
      </c>
      <c r="W538" s="18">
        <v>35</v>
      </c>
      <c r="X538" s="17">
        <v>2.46</v>
      </c>
      <c r="Y538" s="17">
        <v>1.37</v>
      </c>
      <c r="Z538" s="18">
        <v>102</v>
      </c>
      <c r="AA538" s="18">
        <v>82</v>
      </c>
      <c r="AB538" s="17">
        <v>3.98</v>
      </c>
      <c r="AC538" s="17">
        <v>3.2</v>
      </c>
      <c r="AD538" s="16">
        <v>123</v>
      </c>
      <c r="AE538" s="17">
        <v>4.8</v>
      </c>
      <c r="AF538" s="16">
        <v>106</v>
      </c>
      <c r="AG538" s="17">
        <v>4.13</v>
      </c>
    </row>
    <row r="539" ht="20.35" customHeight="1">
      <c r="A539" t="s" s="14">
        <v>637</v>
      </c>
      <c r="B539" t="s" s="15">
        <v>58</v>
      </c>
      <c r="C539" s="16"/>
      <c r="D539" s="16"/>
      <c r="E539" s="16">
        <v>60</v>
      </c>
      <c r="F539" s="16">
        <v>21</v>
      </c>
      <c r="G539" s="17">
        <v>1240.7</v>
      </c>
      <c r="H539" s="17">
        <f>G539/E539</f>
        <v>20.67833333333333</v>
      </c>
      <c r="I539" s="16">
        <v>23</v>
      </c>
      <c r="J539" s="17">
        <v>1.11</v>
      </c>
      <c r="K539" s="16">
        <v>37</v>
      </c>
      <c r="L539" s="17">
        <v>57.31</v>
      </c>
      <c r="M539" s="17">
        <v>2.77</v>
      </c>
      <c r="N539" s="18"/>
      <c r="O539" s="18">
        <v>9</v>
      </c>
      <c r="P539" s="17">
        <v>0.46</v>
      </c>
      <c r="Q539" s="17">
        <v>18.4</v>
      </c>
      <c r="R539" s="18">
        <v>594</v>
      </c>
      <c r="S539" s="18">
        <v>565</v>
      </c>
      <c r="T539" s="16">
        <f>R539+S539</f>
        <v>1159</v>
      </c>
      <c r="U539" s="17">
        <v>51.25</v>
      </c>
      <c r="V539" s="18">
        <v>33</v>
      </c>
      <c r="W539" s="18">
        <v>47</v>
      </c>
      <c r="X539" s="17">
        <v>1.6</v>
      </c>
      <c r="Y539" s="17">
        <v>2.27</v>
      </c>
      <c r="Z539" s="18">
        <v>56</v>
      </c>
      <c r="AA539" s="18">
        <v>105</v>
      </c>
      <c r="AB539" s="17">
        <v>2.71</v>
      </c>
      <c r="AC539" s="17">
        <v>5.08</v>
      </c>
      <c r="AD539" s="16">
        <v>31</v>
      </c>
      <c r="AE539" s="17">
        <v>1.5</v>
      </c>
      <c r="AF539" s="16">
        <v>125</v>
      </c>
      <c r="AG539" s="17">
        <v>6.04</v>
      </c>
    </row>
    <row r="540" ht="20.35" customHeight="1">
      <c r="A540" t="s" s="14">
        <v>638</v>
      </c>
      <c r="B540" t="s" s="15">
        <v>74</v>
      </c>
      <c r="C540" s="16"/>
      <c r="D540" s="16"/>
      <c r="E540" s="16">
        <v>58</v>
      </c>
      <c r="F540" s="16">
        <v>24</v>
      </c>
      <c r="G540" s="17">
        <v>1199.02</v>
      </c>
      <c r="H540" s="17">
        <f>G540/E540</f>
        <v>20.67275862068966</v>
      </c>
      <c r="I540" s="16">
        <v>20</v>
      </c>
      <c r="J540" s="17">
        <v>1</v>
      </c>
      <c r="K540" s="16">
        <v>39</v>
      </c>
      <c r="L540" s="17">
        <v>56.8</v>
      </c>
      <c r="M540" s="17">
        <v>2.84</v>
      </c>
      <c r="N540" s="18"/>
      <c r="O540" s="18">
        <v>5</v>
      </c>
      <c r="P540" s="17">
        <v>0.21</v>
      </c>
      <c r="Q540" s="17">
        <v>15.15</v>
      </c>
      <c r="R540" s="18">
        <v>33</v>
      </c>
      <c r="S540" s="18">
        <v>28</v>
      </c>
      <c r="T540" s="16">
        <f>R540+S540</f>
        <v>61</v>
      </c>
      <c r="U540" s="17">
        <v>54.1</v>
      </c>
      <c r="V540" s="18">
        <v>57</v>
      </c>
      <c r="W540" s="18">
        <v>59</v>
      </c>
      <c r="X540" s="17">
        <v>2.85</v>
      </c>
      <c r="Y540" s="17">
        <v>2.95</v>
      </c>
      <c r="Z540" s="18">
        <v>53</v>
      </c>
      <c r="AA540" s="18">
        <v>53</v>
      </c>
      <c r="AB540" s="17">
        <v>2.65</v>
      </c>
      <c r="AC540" s="17">
        <v>2.65</v>
      </c>
      <c r="AD540" s="16">
        <v>39</v>
      </c>
      <c r="AE540" s="17">
        <v>1.95</v>
      </c>
      <c r="AF540" s="16">
        <v>132</v>
      </c>
      <c r="AG540" s="17">
        <v>6.61</v>
      </c>
    </row>
    <row r="541" ht="20.35" customHeight="1">
      <c r="A541" t="s" s="14">
        <v>639</v>
      </c>
      <c r="B541" t="s" s="15">
        <v>68</v>
      </c>
      <c r="C541" s="16"/>
      <c r="D541" s="16"/>
      <c r="E541" s="16">
        <v>2</v>
      </c>
      <c r="F541" s="16"/>
      <c r="G541" s="17">
        <v>28.43</v>
      </c>
      <c r="H541" s="17">
        <f>G541/E541</f>
        <v>14.215</v>
      </c>
      <c r="I541" s="16">
        <v>0</v>
      </c>
      <c r="J541" s="17">
        <v>0</v>
      </c>
      <c r="K541" s="16">
        <v>0</v>
      </c>
      <c r="L541" s="17">
        <v>0.38</v>
      </c>
      <c r="M541" s="17">
        <v>0.8</v>
      </c>
      <c r="N541" s="18"/>
      <c r="O541" s="18">
        <v>0</v>
      </c>
      <c r="P541" s="17">
        <v>0</v>
      </c>
      <c r="Q541" s="17">
        <v>0</v>
      </c>
      <c r="R541" s="18">
        <v>0</v>
      </c>
      <c r="S541" s="18">
        <v>0</v>
      </c>
      <c r="T541" s="16">
        <f>R541+S541</f>
        <v>0</v>
      </c>
      <c r="U541" s="17">
        <v>0</v>
      </c>
      <c r="V541" s="18">
        <v>0</v>
      </c>
      <c r="W541" s="18">
        <v>0</v>
      </c>
      <c r="X541" s="17">
        <v>0</v>
      </c>
      <c r="Y541" s="17">
        <v>0</v>
      </c>
      <c r="Z541" s="18">
        <v>2</v>
      </c>
      <c r="AA541" s="18">
        <v>3</v>
      </c>
      <c r="AB541" s="17">
        <v>4.22</v>
      </c>
      <c r="AC541" s="17">
        <v>6.33</v>
      </c>
      <c r="AD541" s="16">
        <v>0</v>
      </c>
      <c r="AE541" s="17">
        <v>0</v>
      </c>
      <c r="AF541" s="16">
        <v>3</v>
      </c>
      <c r="AG541" s="17">
        <v>6.33</v>
      </c>
    </row>
    <row r="542" ht="20.35" customHeight="1">
      <c r="A542" t="s" s="14">
        <v>640</v>
      </c>
      <c r="B542" t="s" s="15">
        <v>58</v>
      </c>
      <c r="C542" s="16"/>
      <c r="D542" s="16"/>
      <c r="E542" s="16">
        <v>23</v>
      </c>
      <c r="F542" s="16"/>
      <c r="G542" s="17">
        <v>165.3</v>
      </c>
      <c r="H542" s="17">
        <f>G542/E542</f>
        <v>7.186956521739131</v>
      </c>
      <c r="I542" s="16">
        <v>2</v>
      </c>
      <c r="J542" s="17">
        <v>0.73</v>
      </c>
      <c r="K542" s="16">
        <v>1</v>
      </c>
      <c r="L542" s="17">
        <v>3.05</v>
      </c>
      <c r="M542" s="17">
        <v>1.11</v>
      </c>
      <c r="N542" s="18"/>
      <c r="O542" s="18">
        <v>4</v>
      </c>
      <c r="P542" s="17">
        <v>1.5</v>
      </c>
      <c r="Q542" s="17">
        <v>9.09</v>
      </c>
      <c r="R542" s="18">
        <v>1</v>
      </c>
      <c r="S542" s="18">
        <v>1</v>
      </c>
      <c r="T542" s="16">
        <f>R542+S542</f>
        <v>2</v>
      </c>
      <c r="U542" s="17">
        <v>50</v>
      </c>
      <c r="V542" s="18">
        <v>4</v>
      </c>
      <c r="W542" s="18">
        <v>3</v>
      </c>
      <c r="X542" s="17">
        <v>1.45</v>
      </c>
      <c r="Y542" s="17">
        <v>1.09</v>
      </c>
      <c r="Z542" s="18">
        <v>26</v>
      </c>
      <c r="AA542" s="18">
        <v>20</v>
      </c>
      <c r="AB542" s="17">
        <v>9.44</v>
      </c>
      <c r="AC542" s="17">
        <v>7.26</v>
      </c>
      <c r="AD542" s="16">
        <v>7</v>
      </c>
      <c r="AE542" s="17">
        <v>2.54</v>
      </c>
      <c r="AF542" s="16">
        <v>22</v>
      </c>
      <c r="AG542" s="17">
        <v>7.99</v>
      </c>
    </row>
    <row r="543" ht="20.35" customHeight="1">
      <c r="A543" t="s" s="14">
        <v>641</v>
      </c>
      <c r="B543" t="s" s="15">
        <v>52</v>
      </c>
      <c r="C543" s="16"/>
      <c r="D543" s="16"/>
      <c r="E543" s="16">
        <v>52</v>
      </c>
      <c r="F543" s="16">
        <v>29</v>
      </c>
      <c r="G543" s="17">
        <v>845.3</v>
      </c>
      <c r="H543" s="17">
        <f>G543/E543</f>
        <v>16.25576923076923</v>
      </c>
      <c r="I543" s="16">
        <v>8</v>
      </c>
      <c r="J543" s="17">
        <v>0.57</v>
      </c>
      <c r="K543" s="16">
        <v>4</v>
      </c>
      <c r="L543" s="17">
        <v>11.09</v>
      </c>
      <c r="M543" s="17">
        <v>0.79</v>
      </c>
      <c r="N543" s="18"/>
      <c r="O543" s="18">
        <v>4</v>
      </c>
      <c r="P543" s="17">
        <v>0.38</v>
      </c>
      <c r="Q543" s="17">
        <v>8.699999999999999</v>
      </c>
      <c r="R543" s="18">
        <v>70</v>
      </c>
      <c r="S543" s="18">
        <v>106</v>
      </c>
      <c r="T543" s="16">
        <f>R543+S543</f>
        <v>176</v>
      </c>
      <c r="U543" s="17">
        <v>39.77</v>
      </c>
      <c r="V543" s="18">
        <v>8</v>
      </c>
      <c r="W543" s="18">
        <v>20</v>
      </c>
      <c r="X543" s="17">
        <v>0.57</v>
      </c>
      <c r="Y543" s="17">
        <v>1.42</v>
      </c>
      <c r="Z543" s="18">
        <v>46</v>
      </c>
      <c r="AA543" s="18">
        <v>48</v>
      </c>
      <c r="AB543" s="17">
        <v>3.27</v>
      </c>
      <c r="AC543" s="17">
        <v>3.41</v>
      </c>
      <c r="AD543" s="16">
        <v>11</v>
      </c>
      <c r="AE543" s="17">
        <v>0.78</v>
      </c>
      <c r="AF543" s="16">
        <v>92</v>
      </c>
      <c r="AG543" s="17">
        <v>6.53</v>
      </c>
    </row>
    <row r="544" ht="20.35" customHeight="1">
      <c r="A544" t="s" s="14">
        <v>642</v>
      </c>
      <c r="B544" t="s" s="15">
        <v>71</v>
      </c>
      <c r="C544" s="16"/>
      <c r="D544" s="16"/>
      <c r="E544" s="16">
        <v>33</v>
      </c>
      <c r="F544" s="16"/>
      <c r="G544" s="17">
        <v>276.28</v>
      </c>
      <c r="H544" s="17">
        <f>G544/E544</f>
        <v>8.372121212121211</v>
      </c>
      <c r="I544" s="16">
        <v>3</v>
      </c>
      <c r="J544" s="17">
        <v>0.65</v>
      </c>
      <c r="K544" s="16">
        <v>3</v>
      </c>
      <c r="L544" s="17">
        <v>5.45</v>
      </c>
      <c r="M544" s="17">
        <v>1.18</v>
      </c>
      <c r="N544" s="18"/>
      <c r="O544" s="18">
        <v>3</v>
      </c>
      <c r="P544" s="17">
        <v>0.72</v>
      </c>
      <c r="Q544" s="17">
        <v>9.68</v>
      </c>
      <c r="R544" s="18">
        <v>3</v>
      </c>
      <c r="S544" s="18">
        <v>1</v>
      </c>
      <c r="T544" s="16">
        <f>R544+S544</f>
        <v>4</v>
      </c>
      <c r="U544" s="17">
        <v>75</v>
      </c>
      <c r="V544" s="18">
        <v>4</v>
      </c>
      <c r="W544" s="18">
        <v>10</v>
      </c>
      <c r="X544" s="17">
        <v>0.87</v>
      </c>
      <c r="Y544" s="17">
        <v>2.17</v>
      </c>
      <c r="Z544" s="18">
        <v>31</v>
      </c>
      <c r="AA544" s="18">
        <v>27</v>
      </c>
      <c r="AB544" s="17">
        <v>6.73</v>
      </c>
      <c r="AC544" s="17">
        <v>5.86</v>
      </c>
      <c r="AD544" s="16">
        <v>15</v>
      </c>
      <c r="AE544" s="17">
        <v>3.26</v>
      </c>
      <c r="AF544" s="16">
        <v>31</v>
      </c>
      <c r="AG544" s="17">
        <v>6.73</v>
      </c>
    </row>
    <row r="545" ht="20.35" customHeight="1">
      <c r="A545" t="s" s="14">
        <v>643</v>
      </c>
      <c r="B545" t="s" s="15">
        <v>71</v>
      </c>
      <c r="C545" s="16"/>
      <c r="D545" s="16"/>
      <c r="E545" s="16">
        <v>61</v>
      </c>
      <c r="F545" s="16">
        <v>16</v>
      </c>
      <c r="G545" s="17">
        <v>977.33</v>
      </c>
      <c r="H545" s="17">
        <f>G545/E545</f>
        <v>16.02180327868853</v>
      </c>
      <c r="I545" s="16">
        <v>7</v>
      </c>
      <c r="J545" s="17">
        <v>0.43</v>
      </c>
      <c r="K545" s="16">
        <v>15</v>
      </c>
      <c r="L545" s="17">
        <v>29.62</v>
      </c>
      <c r="M545" s="17">
        <v>1.82</v>
      </c>
      <c r="N545" s="18"/>
      <c r="O545" s="18">
        <v>7</v>
      </c>
      <c r="P545" s="17">
        <v>0.2</v>
      </c>
      <c r="Q545" s="17">
        <v>8.859999999999999</v>
      </c>
      <c r="R545" s="18">
        <v>0</v>
      </c>
      <c r="S545" s="18">
        <v>0</v>
      </c>
      <c r="T545" s="16">
        <f>R545+S545</f>
        <v>0</v>
      </c>
      <c r="U545" s="17">
        <v>0</v>
      </c>
      <c r="V545" s="18">
        <v>19</v>
      </c>
      <c r="W545" s="18">
        <v>9</v>
      </c>
      <c r="X545" s="17">
        <v>1.17</v>
      </c>
      <c r="Y545" s="17">
        <v>0.55</v>
      </c>
      <c r="Z545" s="18">
        <v>42</v>
      </c>
      <c r="AA545" s="18">
        <v>61</v>
      </c>
      <c r="AB545" s="17">
        <v>2.58</v>
      </c>
      <c r="AC545" s="17">
        <v>3.74</v>
      </c>
      <c r="AD545" s="16">
        <v>40</v>
      </c>
      <c r="AE545" s="17">
        <v>2.46</v>
      </c>
      <c r="AF545" s="16">
        <v>79</v>
      </c>
      <c r="AG545" s="17">
        <v>4.85</v>
      </c>
    </row>
    <row r="546" ht="20.35" customHeight="1">
      <c r="A546" t="s" s="14">
        <v>644</v>
      </c>
      <c r="B546" t="s" s="15">
        <v>104</v>
      </c>
      <c r="C546" s="16"/>
      <c r="D546" s="16"/>
      <c r="E546" s="16">
        <v>67</v>
      </c>
      <c r="F546" s="16">
        <v>8</v>
      </c>
      <c r="G546" s="17">
        <v>688.9299999999999</v>
      </c>
      <c r="H546" s="17">
        <f>G546/E546</f>
        <v>10.28253731343283</v>
      </c>
      <c r="I546" s="16">
        <v>10</v>
      </c>
      <c r="J546" s="17">
        <v>0.87</v>
      </c>
      <c r="K546" s="16">
        <v>14</v>
      </c>
      <c r="L546" s="17">
        <v>23.23</v>
      </c>
      <c r="M546" s="17">
        <v>2.02</v>
      </c>
      <c r="N546" s="18"/>
      <c r="O546" s="18">
        <v>6</v>
      </c>
      <c r="P546" s="17">
        <v>0.46</v>
      </c>
      <c r="Q546" s="17">
        <v>10.42</v>
      </c>
      <c r="R546" s="18">
        <v>0</v>
      </c>
      <c r="S546" s="18">
        <v>2</v>
      </c>
      <c r="T546" s="16">
        <f>R546+S546</f>
        <v>2</v>
      </c>
      <c r="U546" s="17">
        <v>0</v>
      </c>
      <c r="V546" s="18">
        <v>21</v>
      </c>
      <c r="W546" s="18">
        <v>9</v>
      </c>
      <c r="X546" s="17">
        <v>1.83</v>
      </c>
      <c r="Y546" s="17">
        <v>0.78</v>
      </c>
      <c r="Z546" s="18">
        <v>77</v>
      </c>
      <c r="AA546" s="18">
        <v>28</v>
      </c>
      <c r="AB546" s="17">
        <v>6.71</v>
      </c>
      <c r="AC546" s="17">
        <v>2.44</v>
      </c>
      <c r="AD546" s="16">
        <v>10</v>
      </c>
      <c r="AE546" s="17">
        <v>0.87</v>
      </c>
      <c r="AF546" s="16">
        <v>96</v>
      </c>
      <c r="AG546" s="17">
        <v>8.359999999999999</v>
      </c>
    </row>
    <row r="547" ht="20.35" customHeight="1">
      <c r="A547" t="s" s="14">
        <v>645</v>
      </c>
      <c r="B547" t="s" s="15">
        <v>93</v>
      </c>
      <c r="C547" s="16"/>
      <c r="D547" s="16"/>
      <c r="E547" s="16">
        <v>38</v>
      </c>
      <c r="F547" s="16">
        <v>44</v>
      </c>
      <c r="G547" s="17">
        <v>536.13</v>
      </c>
      <c r="H547" s="17">
        <f>G547/E547</f>
        <v>14.10868421052631</v>
      </c>
      <c r="I547" s="16">
        <v>5</v>
      </c>
      <c r="J547" s="17">
        <v>0.5600000000000001</v>
      </c>
      <c r="K547" s="16">
        <v>5</v>
      </c>
      <c r="L547" s="17">
        <v>9.74</v>
      </c>
      <c r="M547" s="17">
        <v>1.09</v>
      </c>
      <c r="N547" s="18"/>
      <c r="O547" s="18">
        <v>10</v>
      </c>
      <c r="P547" s="17">
        <v>0.62</v>
      </c>
      <c r="Q547" s="17">
        <v>8.06</v>
      </c>
      <c r="R547" s="18">
        <v>239</v>
      </c>
      <c r="S547" s="18">
        <v>195</v>
      </c>
      <c r="T547" s="16">
        <f>R547+S547</f>
        <v>434</v>
      </c>
      <c r="U547" s="17">
        <v>55.07</v>
      </c>
      <c r="V547" s="18">
        <v>10</v>
      </c>
      <c r="W547" s="18">
        <v>10</v>
      </c>
      <c r="X547" s="17">
        <v>1.12</v>
      </c>
      <c r="Y547" s="17">
        <v>1.12</v>
      </c>
      <c r="Z547" s="18">
        <v>66</v>
      </c>
      <c r="AA547" s="18">
        <v>28</v>
      </c>
      <c r="AB547" s="17">
        <v>7.39</v>
      </c>
      <c r="AC547" s="17">
        <v>3.13</v>
      </c>
      <c r="AD547" s="16">
        <v>21</v>
      </c>
      <c r="AE547" s="17">
        <v>2.35</v>
      </c>
      <c r="AF547" s="16">
        <v>62</v>
      </c>
      <c r="AG547" s="17">
        <v>6.94</v>
      </c>
    </row>
    <row r="548" ht="20.35" customHeight="1">
      <c r="A548" t="s" s="14">
        <v>646</v>
      </c>
      <c r="B548" t="s" s="15">
        <v>106</v>
      </c>
      <c r="C548" s="16"/>
      <c r="D548" s="16"/>
      <c r="E548" s="16">
        <v>2</v>
      </c>
      <c r="F548" s="16"/>
      <c r="G548" s="17">
        <v>33.35</v>
      </c>
      <c r="H548" s="17">
        <f>G548/E548</f>
        <v>16.675</v>
      </c>
      <c r="I548" s="16">
        <v>0</v>
      </c>
      <c r="J548" s="17">
        <v>0</v>
      </c>
      <c r="K548" s="16">
        <v>0</v>
      </c>
      <c r="L548" s="17">
        <v>-0.5</v>
      </c>
      <c r="M548" s="17">
        <v>-0.9</v>
      </c>
      <c r="N548" s="18"/>
      <c r="O548" s="18">
        <v>1</v>
      </c>
      <c r="P548" s="17">
        <v>2.11</v>
      </c>
      <c r="Q548" t="s" s="19">
        <v>80</v>
      </c>
      <c r="R548" s="18">
        <v>0</v>
      </c>
      <c r="S548" s="18">
        <v>0</v>
      </c>
      <c r="T548" s="16">
        <f>R548+S548</f>
        <v>0</v>
      </c>
      <c r="U548" s="17">
        <v>0</v>
      </c>
      <c r="V548" s="18">
        <v>2</v>
      </c>
      <c r="W548" s="18">
        <v>1</v>
      </c>
      <c r="X548" s="17">
        <v>3.6</v>
      </c>
      <c r="Y548" s="17">
        <v>1.8</v>
      </c>
      <c r="Z548" s="18">
        <v>1</v>
      </c>
      <c r="AA548" s="18">
        <v>0</v>
      </c>
      <c r="AB548" s="17">
        <v>1.8</v>
      </c>
      <c r="AC548" s="17">
        <v>0</v>
      </c>
      <c r="AD548" s="16">
        <v>4</v>
      </c>
      <c r="AE548" s="17">
        <v>7.2</v>
      </c>
      <c r="AF548" s="16">
        <v>0</v>
      </c>
      <c r="AG548" s="17">
        <v>0</v>
      </c>
    </row>
    <row r="549" ht="20.35" customHeight="1">
      <c r="A549" t="s" s="14">
        <v>647</v>
      </c>
      <c r="B549" t="s" s="15">
        <v>201</v>
      </c>
      <c r="C549" s="16"/>
      <c r="D549" s="16"/>
      <c r="E549" s="16">
        <v>1</v>
      </c>
      <c r="F549" s="16"/>
      <c r="G549" s="17">
        <v>6.9</v>
      </c>
      <c r="H549" s="17">
        <f>G549/E549</f>
        <v>6.9</v>
      </c>
      <c r="I549" s="16">
        <v>0</v>
      </c>
      <c r="J549" s="17">
        <v>0</v>
      </c>
      <c r="K549" s="16">
        <v>0</v>
      </c>
      <c r="L549" s="17">
        <v>-0.14</v>
      </c>
      <c r="M549" s="17">
        <v>-1.22</v>
      </c>
      <c r="N549" s="18"/>
      <c r="O549" s="18">
        <v>0</v>
      </c>
      <c r="P549" s="17">
        <v>0</v>
      </c>
      <c r="Q549" t="s" s="19">
        <v>80</v>
      </c>
      <c r="R549" s="18">
        <v>0</v>
      </c>
      <c r="S549" s="18">
        <v>4</v>
      </c>
      <c r="T549" s="16">
        <f>R549+S549</f>
        <v>4</v>
      </c>
      <c r="U549" s="17">
        <v>0</v>
      </c>
      <c r="V549" s="18">
        <v>1</v>
      </c>
      <c r="W549" s="18">
        <v>1</v>
      </c>
      <c r="X549" s="17">
        <v>8.699999999999999</v>
      </c>
      <c r="Y549" s="17">
        <v>8.699999999999999</v>
      </c>
      <c r="Z549" s="18">
        <v>0</v>
      </c>
      <c r="AA549" s="18">
        <v>1</v>
      </c>
      <c r="AB549" s="17">
        <v>0</v>
      </c>
      <c r="AC549" s="17">
        <v>8.699999999999999</v>
      </c>
      <c r="AD549" s="16">
        <v>0</v>
      </c>
      <c r="AE549" s="17">
        <v>0</v>
      </c>
      <c r="AF549" s="16">
        <v>0</v>
      </c>
      <c r="AG549" s="17">
        <v>0</v>
      </c>
    </row>
    <row r="550" ht="20.35" customHeight="1">
      <c r="A550" t="s" s="14">
        <v>648</v>
      </c>
      <c r="B550" t="s" s="15">
        <v>38</v>
      </c>
      <c r="C550" s="16"/>
      <c r="D550" s="16"/>
      <c r="E550" s="16">
        <v>82</v>
      </c>
      <c r="F550" s="16"/>
      <c r="G550" s="17">
        <v>1456.78</v>
      </c>
      <c r="H550" s="17">
        <f>G550/E550</f>
        <v>17.76560975609756</v>
      </c>
      <c r="I550" s="16">
        <v>22</v>
      </c>
      <c r="J550" s="17">
        <v>0.91</v>
      </c>
      <c r="K550" s="16">
        <v>63</v>
      </c>
      <c r="L550" s="17">
        <v>80.11</v>
      </c>
      <c r="M550" s="17">
        <v>3.3</v>
      </c>
      <c r="N550" s="18"/>
      <c r="O550" s="18">
        <v>17</v>
      </c>
      <c r="P550" s="17">
        <v>0.8</v>
      </c>
      <c r="Q550" s="17">
        <v>12.94</v>
      </c>
      <c r="R550" s="18">
        <v>355</v>
      </c>
      <c r="S550" s="18">
        <v>479</v>
      </c>
      <c r="T550" s="16">
        <f>R550+S550</f>
        <v>834</v>
      </c>
      <c r="U550" s="17">
        <v>42.57</v>
      </c>
      <c r="V550" s="18">
        <v>88</v>
      </c>
      <c r="W550" s="18">
        <v>65</v>
      </c>
      <c r="X550" s="17">
        <v>3.62</v>
      </c>
      <c r="Y550" s="17">
        <v>2.68</v>
      </c>
      <c r="Z550" s="18">
        <v>21</v>
      </c>
      <c r="AA550" s="18">
        <v>89</v>
      </c>
      <c r="AB550" s="17">
        <v>0.86</v>
      </c>
      <c r="AC550" s="17">
        <v>3.67</v>
      </c>
      <c r="AD550" s="16">
        <v>31</v>
      </c>
      <c r="AE550" s="17">
        <v>1.28</v>
      </c>
      <c r="AF550" s="16">
        <v>170</v>
      </c>
      <c r="AG550" s="17">
        <v>7</v>
      </c>
    </row>
    <row r="551" ht="20.35" customHeight="1">
      <c r="A551" t="s" s="14">
        <v>649</v>
      </c>
      <c r="B551" t="s" s="15">
        <v>58</v>
      </c>
      <c r="C551" s="16"/>
      <c r="D551" s="16"/>
      <c r="E551" s="16">
        <v>70</v>
      </c>
      <c r="F551" s="16">
        <v>12</v>
      </c>
      <c r="G551" s="17">
        <v>1012.08</v>
      </c>
      <c r="H551" s="17">
        <f>G551/E551</f>
        <v>14.45828571428572</v>
      </c>
      <c r="I551" s="16">
        <v>17</v>
      </c>
      <c r="J551" s="17">
        <v>1.01</v>
      </c>
      <c r="K551" s="16">
        <v>22</v>
      </c>
      <c r="L551" s="17">
        <v>50.45</v>
      </c>
      <c r="M551" s="17">
        <v>2.99</v>
      </c>
      <c r="N551" s="18"/>
      <c r="O551" s="18">
        <v>20</v>
      </c>
      <c r="P551" s="17">
        <v>0.95</v>
      </c>
      <c r="Q551" s="17">
        <v>12.23</v>
      </c>
      <c r="R551" s="18">
        <v>33</v>
      </c>
      <c r="S551" s="18">
        <v>26</v>
      </c>
      <c r="T551" s="16">
        <f>R551+S551</f>
        <v>59</v>
      </c>
      <c r="U551" s="17">
        <v>55.93</v>
      </c>
      <c r="V551" s="18">
        <v>25</v>
      </c>
      <c r="W551" s="18">
        <v>42</v>
      </c>
      <c r="X551" s="17">
        <v>1.48</v>
      </c>
      <c r="Y551" s="17">
        <v>2.49</v>
      </c>
      <c r="Z551" s="18">
        <v>120</v>
      </c>
      <c r="AA551" s="18">
        <v>65</v>
      </c>
      <c r="AB551" s="17">
        <v>7.11</v>
      </c>
      <c r="AC551" s="17">
        <v>3.85</v>
      </c>
      <c r="AD551" s="16">
        <v>25</v>
      </c>
      <c r="AE551" s="17">
        <v>1.48</v>
      </c>
      <c r="AF551" s="16">
        <v>139</v>
      </c>
      <c r="AG551" s="17">
        <v>8.24</v>
      </c>
    </row>
    <row r="552" ht="20.35" customHeight="1">
      <c r="A552" t="s" s="14">
        <v>650</v>
      </c>
      <c r="B552" t="s" s="15">
        <v>165</v>
      </c>
      <c r="C552" s="16"/>
      <c r="D552" s="16"/>
      <c r="E552" s="16">
        <v>80</v>
      </c>
      <c r="F552" s="16">
        <v>2</v>
      </c>
      <c r="G552" s="17">
        <v>1513.9</v>
      </c>
      <c r="H552" s="17">
        <f>G552/E552</f>
        <v>18.92375</v>
      </c>
      <c r="I552" s="16">
        <v>16</v>
      </c>
      <c r="J552" s="17">
        <v>0.63</v>
      </c>
      <c r="K552" s="16">
        <v>36</v>
      </c>
      <c r="L552" s="17">
        <v>42.65</v>
      </c>
      <c r="M552" s="17">
        <v>1.69</v>
      </c>
      <c r="N552" s="18"/>
      <c r="O552" s="18">
        <v>18</v>
      </c>
      <c r="P552" s="17">
        <v>0.6899999999999999</v>
      </c>
      <c r="Q552" s="17">
        <v>9.039999999999999</v>
      </c>
      <c r="R552" s="18">
        <v>21</v>
      </c>
      <c r="S552" s="18">
        <v>59</v>
      </c>
      <c r="T552" s="16">
        <f>R552+S552</f>
        <v>80</v>
      </c>
      <c r="U552" s="17">
        <v>26.25</v>
      </c>
      <c r="V552" s="18">
        <v>58</v>
      </c>
      <c r="W552" s="18">
        <v>69</v>
      </c>
      <c r="X552" s="17">
        <v>2.3</v>
      </c>
      <c r="Y552" s="17">
        <v>2.73</v>
      </c>
      <c r="Z552" s="18">
        <v>62</v>
      </c>
      <c r="AA552" s="18">
        <v>93</v>
      </c>
      <c r="AB552" s="17">
        <v>2.46</v>
      </c>
      <c r="AC552" s="17">
        <v>3.69</v>
      </c>
      <c r="AD552" s="16">
        <v>66</v>
      </c>
      <c r="AE552" s="17">
        <v>2.62</v>
      </c>
      <c r="AF552" s="16">
        <v>177</v>
      </c>
      <c r="AG552" s="17">
        <v>7.01</v>
      </c>
    </row>
    <row r="553" ht="20.35" customHeight="1">
      <c r="A553" t="s" s="14">
        <v>651</v>
      </c>
      <c r="B553" t="s" s="15">
        <v>121</v>
      </c>
      <c r="C553" s="16"/>
      <c r="D553" s="16"/>
      <c r="E553" s="16">
        <v>18</v>
      </c>
      <c r="F553" s="16"/>
      <c r="G553" s="17">
        <v>240.22</v>
      </c>
      <c r="H553" s="17">
        <f>G553/E553</f>
        <v>13.34555555555556</v>
      </c>
      <c r="I553" s="16">
        <v>0</v>
      </c>
      <c r="J553" s="17">
        <v>0</v>
      </c>
      <c r="K553" s="16">
        <v>3</v>
      </c>
      <c r="L553" s="17">
        <v>1.27</v>
      </c>
      <c r="M553" s="17">
        <v>0.32</v>
      </c>
      <c r="N553" s="18"/>
      <c r="O553" s="18">
        <v>3</v>
      </c>
      <c r="P553" s="17">
        <v>0.82</v>
      </c>
      <c r="Q553" s="17">
        <v>0</v>
      </c>
      <c r="R553" s="18">
        <v>0</v>
      </c>
      <c r="S553" s="18">
        <v>0</v>
      </c>
      <c r="T553" s="16">
        <f>R553+S553</f>
        <v>0</v>
      </c>
      <c r="U553" s="17">
        <v>0</v>
      </c>
      <c r="V553" s="18">
        <v>18</v>
      </c>
      <c r="W553" s="18">
        <v>3</v>
      </c>
      <c r="X553" s="17">
        <v>4.5</v>
      </c>
      <c r="Y553" s="17">
        <v>0.75</v>
      </c>
      <c r="Z553" s="18">
        <v>31</v>
      </c>
      <c r="AA553" s="18">
        <v>12</v>
      </c>
      <c r="AB553" s="17">
        <v>7.74</v>
      </c>
      <c r="AC553" s="17">
        <v>3</v>
      </c>
      <c r="AD553" s="16">
        <v>13</v>
      </c>
      <c r="AE553" s="17">
        <v>3.25</v>
      </c>
      <c r="AF553" s="16">
        <v>21</v>
      </c>
      <c r="AG553" s="17">
        <v>5.25</v>
      </c>
    </row>
    <row r="554" ht="20.35" customHeight="1">
      <c r="A554" t="s" s="14">
        <v>652</v>
      </c>
      <c r="B554" t="s" s="15">
        <v>653</v>
      </c>
      <c r="C554" s="16"/>
      <c r="D554" s="16"/>
      <c r="E554" s="16">
        <v>15</v>
      </c>
      <c r="F554" s="16"/>
      <c r="G554" s="17">
        <v>164.62</v>
      </c>
      <c r="H554" s="17">
        <f>G554/E554</f>
        <v>10.97466666666667</v>
      </c>
      <c r="I554" s="16">
        <v>0</v>
      </c>
      <c r="J554" s="17">
        <v>0</v>
      </c>
      <c r="K554" s="16">
        <v>0</v>
      </c>
      <c r="L554" s="17">
        <v>0.28</v>
      </c>
      <c r="M554" s="17">
        <v>0.1</v>
      </c>
      <c r="N554" s="18">
        <v>3</v>
      </c>
      <c r="O554" s="18">
        <v>6</v>
      </c>
      <c r="P554" s="17">
        <v>2.52</v>
      </c>
      <c r="Q554" s="17">
        <v>0</v>
      </c>
      <c r="R554" s="18">
        <v>2</v>
      </c>
      <c r="S554" s="18">
        <v>7</v>
      </c>
      <c r="T554" s="16">
        <f>R554+S554</f>
        <v>9</v>
      </c>
      <c r="U554" s="17">
        <v>22.22</v>
      </c>
      <c r="V554" s="18">
        <v>2</v>
      </c>
      <c r="W554" s="18">
        <v>5</v>
      </c>
      <c r="X554" s="17">
        <v>0.73</v>
      </c>
      <c r="Y554" s="17">
        <v>1.82</v>
      </c>
      <c r="Z554" s="18">
        <v>34</v>
      </c>
      <c r="AA554" s="18">
        <v>10</v>
      </c>
      <c r="AB554" s="17">
        <v>12.39</v>
      </c>
      <c r="AC554" s="17">
        <v>3.64</v>
      </c>
      <c r="AD554" s="16">
        <v>5</v>
      </c>
      <c r="AE554" s="17">
        <v>1.82</v>
      </c>
      <c r="AF554" s="16">
        <v>17</v>
      </c>
      <c r="AG554" s="17">
        <v>6.2</v>
      </c>
    </row>
    <row r="555" ht="20.35" customHeight="1">
      <c r="A555" t="s" s="14">
        <v>654</v>
      </c>
      <c r="B555" t="s" s="15">
        <v>56</v>
      </c>
      <c r="C555" s="16"/>
      <c r="D555" s="16"/>
      <c r="E555" s="16">
        <v>73</v>
      </c>
      <c r="F555" s="16">
        <v>5</v>
      </c>
      <c r="G555" s="17">
        <v>1260.33</v>
      </c>
      <c r="H555" s="17">
        <f>G555/E555</f>
        <v>17.26479452054794</v>
      </c>
      <c r="I555" s="16">
        <v>6</v>
      </c>
      <c r="J555" s="17">
        <v>0.29</v>
      </c>
      <c r="K555" s="16">
        <v>14</v>
      </c>
      <c r="L555" s="17">
        <v>28.85</v>
      </c>
      <c r="M555" s="17">
        <v>1.37</v>
      </c>
      <c r="N555" s="18">
        <v>1</v>
      </c>
      <c r="O555" s="18">
        <v>20</v>
      </c>
      <c r="P555" s="17">
        <v>0.8</v>
      </c>
      <c r="Q555" s="17">
        <v>5.45</v>
      </c>
      <c r="R555" s="18">
        <v>0</v>
      </c>
      <c r="S555" s="18">
        <v>0</v>
      </c>
      <c r="T555" s="16">
        <f>R555+S555</f>
        <v>0</v>
      </c>
      <c r="U555" s="17">
        <v>0</v>
      </c>
      <c r="V555" s="18">
        <v>61</v>
      </c>
      <c r="W555" s="18">
        <v>18</v>
      </c>
      <c r="X555" s="17">
        <v>2.9</v>
      </c>
      <c r="Y555" s="17">
        <v>0.86</v>
      </c>
      <c r="Z555" s="18">
        <v>149</v>
      </c>
      <c r="AA555" s="18">
        <v>136</v>
      </c>
      <c r="AB555" s="17">
        <v>7.09</v>
      </c>
      <c r="AC555" s="17">
        <v>6.47</v>
      </c>
      <c r="AD555" s="16">
        <v>82</v>
      </c>
      <c r="AE555" s="17">
        <v>3.9</v>
      </c>
      <c r="AF555" s="16">
        <v>110</v>
      </c>
      <c r="AG555" s="17">
        <v>5.24</v>
      </c>
    </row>
    <row r="556" ht="20.35" customHeight="1">
      <c r="A556" t="s" s="14">
        <v>655</v>
      </c>
      <c r="B556" t="s" s="15">
        <v>71</v>
      </c>
      <c r="C556" s="16"/>
      <c r="D556" s="16"/>
      <c r="E556" s="16">
        <v>69</v>
      </c>
      <c r="F556" s="16">
        <v>13</v>
      </c>
      <c r="G556" s="17">
        <v>922.98</v>
      </c>
      <c r="H556" s="17">
        <f>G556/E556</f>
        <v>13.37652173913044</v>
      </c>
      <c r="I556" s="16">
        <v>9</v>
      </c>
      <c r="J556" s="17">
        <v>0.59</v>
      </c>
      <c r="K556" s="16">
        <v>15</v>
      </c>
      <c r="L556" s="17">
        <v>20.26</v>
      </c>
      <c r="M556" s="17">
        <v>1.32</v>
      </c>
      <c r="N556" s="18">
        <v>1</v>
      </c>
      <c r="O556" s="18">
        <v>11</v>
      </c>
      <c r="P556" s="17">
        <v>0.77</v>
      </c>
      <c r="Q556" s="17">
        <v>8.33</v>
      </c>
      <c r="R556" s="18">
        <v>15</v>
      </c>
      <c r="S556" s="18">
        <v>29</v>
      </c>
      <c r="T556" s="16">
        <f>R556+S556</f>
        <v>44</v>
      </c>
      <c r="U556" s="17">
        <v>34.09</v>
      </c>
      <c r="V556" s="18">
        <v>15</v>
      </c>
      <c r="W556" s="18">
        <v>27</v>
      </c>
      <c r="X556" s="17">
        <v>0.98</v>
      </c>
      <c r="Y556" s="17">
        <v>1.76</v>
      </c>
      <c r="Z556" s="18">
        <v>61</v>
      </c>
      <c r="AA556" s="18">
        <v>94</v>
      </c>
      <c r="AB556" s="17">
        <v>3.97</v>
      </c>
      <c r="AC556" s="17">
        <v>6.11</v>
      </c>
      <c r="AD556" s="16">
        <v>35</v>
      </c>
      <c r="AE556" s="17">
        <v>2.28</v>
      </c>
      <c r="AF556" s="16">
        <v>108</v>
      </c>
      <c r="AG556" s="17">
        <v>7.02</v>
      </c>
    </row>
    <row r="557" ht="20.35" customHeight="1">
      <c r="A557" t="s" s="14">
        <v>656</v>
      </c>
      <c r="B557" t="s" s="15">
        <v>219</v>
      </c>
      <c r="C557" s="16"/>
      <c r="D557" s="16"/>
      <c r="E557" s="16">
        <v>79</v>
      </c>
      <c r="F557" s="16"/>
      <c r="G557" s="17">
        <v>939.48</v>
      </c>
      <c r="H557" s="17">
        <f>G557/E557</f>
        <v>11.89215189873418</v>
      </c>
      <c r="I557" s="16">
        <v>11</v>
      </c>
      <c r="J557" s="17">
        <v>0.7</v>
      </c>
      <c r="K557" s="16">
        <v>11</v>
      </c>
      <c r="L557" s="17">
        <v>11.5</v>
      </c>
      <c r="M557" s="17">
        <v>0.73</v>
      </c>
      <c r="N557" s="18"/>
      <c r="O557" s="18">
        <v>10</v>
      </c>
      <c r="P557" s="17">
        <v>0.43</v>
      </c>
      <c r="Q557" s="17">
        <v>10.58</v>
      </c>
      <c r="R557" s="18">
        <v>355</v>
      </c>
      <c r="S557" s="18">
        <v>350</v>
      </c>
      <c r="T557" s="16">
        <f>R557+S557</f>
        <v>705</v>
      </c>
      <c r="U557" s="17">
        <v>50.35</v>
      </c>
      <c r="V557" s="18">
        <v>17</v>
      </c>
      <c r="W557" s="18">
        <v>14</v>
      </c>
      <c r="X557" s="17">
        <v>1.09</v>
      </c>
      <c r="Y557" s="17">
        <v>0.89</v>
      </c>
      <c r="Z557" s="18">
        <v>14</v>
      </c>
      <c r="AA557" s="18">
        <v>50</v>
      </c>
      <c r="AB557" s="17">
        <v>0.89</v>
      </c>
      <c r="AC557" s="17">
        <v>3.19</v>
      </c>
      <c r="AD557" s="16">
        <v>42</v>
      </c>
      <c r="AE557" s="17">
        <v>2.68</v>
      </c>
      <c r="AF557" s="16">
        <v>104</v>
      </c>
      <c r="AG557" s="17">
        <v>6.64</v>
      </c>
    </row>
    <row r="558" ht="20.35" customHeight="1">
      <c r="A558" t="s" s="14">
        <v>657</v>
      </c>
      <c r="B558" t="s" s="15">
        <v>658</v>
      </c>
      <c r="C558" s="16"/>
      <c r="D558" s="16"/>
      <c r="E558" s="16">
        <v>82</v>
      </c>
      <c r="F558" s="16"/>
      <c r="G558" s="17">
        <v>1503.25</v>
      </c>
      <c r="H558" s="17">
        <f>G558/E558</f>
        <v>18.33231707317073</v>
      </c>
      <c r="I558" s="16">
        <v>27</v>
      </c>
      <c r="J558" s="17">
        <v>1.08</v>
      </c>
      <c r="K558" s="16">
        <v>32</v>
      </c>
      <c r="L558" s="17">
        <v>53.7</v>
      </c>
      <c r="M558" s="17">
        <v>2.14</v>
      </c>
      <c r="N558" s="18"/>
      <c r="O558" s="18">
        <v>9</v>
      </c>
      <c r="P558" s="17">
        <v>0.41</v>
      </c>
      <c r="Q558" s="17">
        <v>14.21</v>
      </c>
      <c r="R558" s="18">
        <v>717</v>
      </c>
      <c r="S558" s="18">
        <v>637</v>
      </c>
      <c r="T558" s="16">
        <f>R558+S558</f>
        <v>1354</v>
      </c>
      <c r="U558" s="17">
        <v>52.95</v>
      </c>
      <c r="V558" s="18">
        <v>40</v>
      </c>
      <c r="W558" s="18">
        <v>47</v>
      </c>
      <c r="X558" s="17">
        <v>1.6</v>
      </c>
      <c r="Y558" s="17">
        <v>1.88</v>
      </c>
      <c r="Z558" s="18">
        <v>60</v>
      </c>
      <c r="AA558" s="18">
        <v>99</v>
      </c>
      <c r="AB558" s="17">
        <v>2.39</v>
      </c>
      <c r="AC558" s="17">
        <v>3.95</v>
      </c>
      <c r="AD558" s="16">
        <v>49</v>
      </c>
      <c r="AE558" s="17">
        <v>1.96</v>
      </c>
      <c r="AF558" s="16">
        <v>190</v>
      </c>
      <c r="AG558" s="17">
        <v>7.58</v>
      </c>
    </row>
    <row r="559" ht="20.35" customHeight="1">
      <c r="A559" t="s" s="14">
        <v>659</v>
      </c>
      <c r="B559" t="s" s="15">
        <v>219</v>
      </c>
      <c r="C559" s="16"/>
      <c r="D559" s="16"/>
      <c r="E559" s="16">
        <v>82</v>
      </c>
      <c r="F559" s="16"/>
      <c r="G559" s="17">
        <v>1952.82</v>
      </c>
      <c r="H559" s="17">
        <f>G559/E559</f>
        <v>23.81487804878049</v>
      </c>
      <c r="I559" s="16">
        <v>14</v>
      </c>
      <c r="J559" s="17">
        <v>0.43</v>
      </c>
      <c r="K559" s="16">
        <v>34</v>
      </c>
      <c r="L559" s="17">
        <v>44.59</v>
      </c>
      <c r="M559" s="17">
        <v>1.37</v>
      </c>
      <c r="N559" s="18">
        <v>1</v>
      </c>
      <c r="O559" s="18">
        <v>18</v>
      </c>
      <c r="P559" s="17">
        <v>0.43</v>
      </c>
      <c r="Q559" s="17">
        <v>8</v>
      </c>
      <c r="R559" s="18">
        <v>2</v>
      </c>
      <c r="S559" s="18">
        <v>0</v>
      </c>
      <c r="T559" s="16">
        <f>R559+S559</f>
        <v>2</v>
      </c>
      <c r="U559" s="17">
        <v>100</v>
      </c>
      <c r="V559" s="18">
        <v>52</v>
      </c>
      <c r="W559" s="18">
        <v>22</v>
      </c>
      <c r="X559" s="17">
        <v>1.6</v>
      </c>
      <c r="Y559" s="17">
        <v>0.68</v>
      </c>
      <c r="Z559" s="18">
        <v>136</v>
      </c>
      <c r="AA559" s="18">
        <v>83</v>
      </c>
      <c r="AB559" s="17">
        <v>4.18</v>
      </c>
      <c r="AC559" s="17">
        <v>2.55</v>
      </c>
      <c r="AD559" s="16">
        <v>112</v>
      </c>
      <c r="AE559" s="17">
        <v>3.44</v>
      </c>
      <c r="AF559" s="16">
        <v>175</v>
      </c>
      <c r="AG559" s="17">
        <v>5.38</v>
      </c>
    </row>
    <row r="560" ht="20.35" customHeight="1">
      <c r="A560" t="s" s="14">
        <v>660</v>
      </c>
      <c r="B560" t="s" s="15">
        <v>60</v>
      </c>
      <c r="C560" s="16"/>
      <c r="D560" s="16"/>
      <c r="E560" s="16">
        <v>61</v>
      </c>
      <c r="F560" s="16">
        <v>2</v>
      </c>
      <c r="G560" s="17">
        <v>1021.18</v>
      </c>
      <c r="H560" s="17">
        <f>G560/E560</f>
        <v>16.74065573770492</v>
      </c>
      <c r="I560" s="16">
        <v>3</v>
      </c>
      <c r="J560" s="17">
        <v>0.18</v>
      </c>
      <c r="K560" s="16">
        <v>10</v>
      </c>
      <c r="L560" s="17">
        <v>28.45</v>
      </c>
      <c r="M560" s="17">
        <v>1.67</v>
      </c>
      <c r="N560" s="18"/>
      <c r="O560" s="18">
        <v>11</v>
      </c>
      <c r="P560" s="17">
        <v>0.53</v>
      </c>
      <c r="Q560" s="17">
        <v>3.66</v>
      </c>
      <c r="R560" s="18">
        <v>0</v>
      </c>
      <c r="S560" s="18">
        <v>0</v>
      </c>
      <c r="T560" s="16">
        <f>R560+S560</f>
        <v>0</v>
      </c>
      <c r="U560" s="17">
        <v>0</v>
      </c>
      <c r="V560" s="18">
        <v>24</v>
      </c>
      <c r="W560" s="18">
        <v>26</v>
      </c>
      <c r="X560" s="17">
        <v>1.41</v>
      </c>
      <c r="Y560" s="17">
        <v>1.53</v>
      </c>
      <c r="Z560" s="18">
        <v>45</v>
      </c>
      <c r="AA560" s="18">
        <v>74</v>
      </c>
      <c r="AB560" s="17">
        <v>2.64</v>
      </c>
      <c r="AC560" s="17">
        <v>4.35</v>
      </c>
      <c r="AD560" s="16">
        <v>42</v>
      </c>
      <c r="AE560" s="17">
        <v>2.47</v>
      </c>
      <c r="AF560" s="16">
        <v>82</v>
      </c>
      <c r="AG560" s="17">
        <v>4.82</v>
      </c>
    </row>
    <row r="561" ht="20.35" customHeight="1">
      <c r="A561" t="s" s="14">
        <v>661</v>
      </c>
      <c r="B561" t="s" s="15">
        <v>58</v>
      </c>
      <c r="C561" s="16"/>
      <c r="D561" s="16"/>
      <c r="E561" s="16">
        <v>60</v>
      </c>
      <c r="F561" s="16">
        <v>22</v>
      </c>
      <c r="G561" s="17">
        <v>565.45</v>
      </c>
      <c r="H561" s="17">
        <f>G561/E561</f>
        <v>9.424166666666668</v>
      </c>
      <c r="I561" s="16">
        <v>5</v>
      </c>
      <c r="J561" s="17">
        <v>0.53</v>
      </c>
      <c r="K561" s="16">
        <v>8</v>
      </c>
      <c r="L561" s="17">
        <v>14.84</v>
      </c>
      <c r="M561" s="17">
        <v>1.57</v>
      </c>
      <c r="N561" s="18">
        <v>5</v>
      </c>
      <c r="O561" s="18">
        <v>12</v>
      </c>
      <c r="P561" s="17">
        <v>1.37</v>
      </c>
      <c r="Q561" s="17">
        <v>8.93</v>
      </c>
      <c r="R561" s="18">
        <v>226</v>
      </c>
      <c r="S561" s="18">
        <v>232</v>
      </c>
      <c r="T561" s="16">
        <f>R561+S561</f>
        <v>458</v>
      </c>
      <c r="U561" s="17">
        <v>49.34</v>
      </c>
      <c r="V561" s="18">
        <v>12</v>
      </c>
      <c r="W561" s="18">
        <v>16</v>
      </c>
      <c r="X561" s="17">
        <v>1.27</v>
      </c>
      <c r="Y561" s="17">
        <v>1.7</v>
      </c>
      <c r="Z561" s="18">
        <v>123</v>
      </c>
      <c r="AA561" s="18">
        <v>46</v>
      </c>
      <c r="AB561" s="17">
        <v>13.05</v>
      </c>
      <c r="AC561" s="17">
        <v>4.88</v>
      </c>
      <c r="AD561" s="16">
        <v>42</v>
      </c>
      <c r="AE561" s="17">
        <v>4.46</v>
      </c>
      <c r="AF561" s="16">
        <v>56</v>
      </c>
      <c r="AG561" s="17">
        <v>5.94</v>
      </c>
    </row>
    <row r="562" ht="20.35" customHeight="1">
      <c r="A562" t="s" s="14">
        <v>662</v>
      </c>
      <c r="B562" t="s" s="15">
        <v>205</v>
      </c>
      <c r="C562" s="16"/>
      <c r="D562" s="16"/>
      <c r="E562" s="16">
        <v>42</v>
      </c>
      <c r="F562" s="16">
        <v>18</v>
      </c>
      <c r="G562" s="17">
        <v>735.45</v>
      </c>
      <c r="H562" s="17">
        <f>G562/E562</f>
        <v>17.51071428571429</v>
      </c>
      <c r="I562" s="16">
        <v>4</v>
      </c>
      <c r="J562" s="17">
        <v>0.33</v>
      </c>
      <c r="K562" s="16">
        <v>5</v>
      </c>
      <c r="L562" s="17">
        <v>9.9</v>
      </c>
      <c r="M562" s="17">
        <v>0.8100000000000001</v>
      </c>
      <c r="N562" s="18">
        <v>1</v>
      </c>
      <c r="O562" s="18">
        <v>9</v>
      </c>
      <c r="P562" s="17">
        <v>0.87</v>
      </c>
      <c r="Q562" s="17">
        <v>7.69</v>
      </c>
      <c r="R562" s="18">
        <v>0</v>
      </c>
      <c r="S562" s="18">
        <v>0</v>
      </c>
      <c r="T562" s="16">
        <f>R562+S562</f>
        <v>0</v>
      </c>
      <c r="U562" s="17">
        <v>0</v>
      </c>
      <c r="V562" s="18">
        <v>20</v>
      </c>
      <c r="W562" s="18">
        <v>14</v>
      </c>
      <c r="X562" s="17">
        <v>1.63</v>
      </c>
      <c r="Y562" s="17">
        <v>1.14</v>
      </c>
      <c r="Z562" s="18">
        <v>51</v>
      </c>
      <c r="AA562" s="18">
        <v>72</v>
      </c>
      <c r="AB562" s="17">
        <v>4.16</v>
      </c>
      <c r="AC562" s="17">
        <v>5.87</v>
      </c>
      <c r="AD562" s="16">
        <v>53</v>
      </c>
      <c r="AE562" s="17">
        <v>4.32</v>
      </c>
      <c r="AF562" s="16">
        <v>52</v>
      </c>
      <c r="AG562" s="17">
        <v>4.24</v>
      </c>
    </row>
    <row r="563" ht="20.35" customHeight="1">
      <c r="A563" t="s" s="14">
        <v>663</v>
      </c>
      <c r="B563" t="s" s="15">
        <v>99</v>
      </c>
      <c r="C563" s="16"/>
      <c r="D563" s="16"/>
      <c r="E563" s="16">
        <v>50</v>
      </c>
      <c r="F563" s="16"/>
      <c r="G563" s="17">
        <v>671.6</v>
      </c>
      <c r="H563" s="17">
        <f>G563/E563</f>
        <v>13.432</v>
      </c>
      <c r="I563" s="16">
        <v>2</v>
      </c>
      <c r="J563" s="17">
        <v>0.18</v>
      </c>
      <c r="K563" s="16">
        <v>5</v>
      </c>
      <c r="L563" s="17">
        <v>13</v>
      </c>
      <c r="M563" s="17">
        <v>1.16</v>
      </c>
      <c r="N563" s="18"/>
      <c r="O563" s="18">
        <v>4</v>
      </c>
      <c r="P563" s="17">
        <v>0.38</v>
      </c>
      <c r="Q563" s="17">
        <v>3.23</v>
      </c>
      <c r="R563" s="18">
        <v>0</v>
      </c>
      <c r="S563" s="18">
        <v>0</v>
      </c>
      <c r="T563" s="16">
        <f>R563+S563</f>
        <v>0</v>
      </c>
      <c r="U563" s="17">
        <v>0</v>
      </c>
      <c r="V563" s="18">
        <v>16</v>
      </c>
      <c r="W563" s="18">
        <v>10</v>
      </c>
      <c r="X563" s="17">
        <v>1.43</v>
      </c>
      <c r="Y563" s="17">
        <v>0.89</v>
      </c>
      <c r="Z563" s="18">
        <v>78</v>
      </c>
      <c r="AA563" s="18">
        <v>89</v>
      </c>
      <c r="AB563" s="17">
        <v>6.97</v>
      </c>
      <c r="AC563" s="17">
        <v>7.95</v>
      </c>
      <c r="AD563" s="16">
        <v>54</v>
      </c>
      <c r="AE563" s="17">
        <v>4.82</v>
      </c>
      <c r="AF563" s="16">
        <v>62</v>
      </c>
      <c r="AG563" s="17">
        <v>5.54</v>
      </c>
    </row>
    <row r="564" ht="20.35" customHeight="1">
      <c r="A564" t="s" s="14">
        <v>664</v>
      </c>
      <c r="B564" t="s" s="15">
        <v>106</v>
      </c>
      <c r="C564" s="16"/>
      <c r="D564" s="16"/>
      <c r="E564" s="16">
        <v>50</v>
      </c>
      <c r="F564" s="16">
        <v>1</v>
      </c>
      <c r="G564" s="17">
        <v>399.42</v>
      </c>
      <c r="H564" s="17">
        <f>G564/E564</f>
        <v>7.9884</v>
      </c>
      <c r="I564" s="16">
        <v>3</v>
      </c>
      <c r="J564" s="17">
        <v>0.45</v>
      </c>
      <c r="K564" s="16">
        <v>9</v>
      </c>
      <c r="L564" s="17">
        <v>10.63</v>
      </c>
      <c r="M564" s="17">
        <v>1.6</v>
      </c>
      <c r="N564" s="18">
        <v>6</v>
      </c>
      <c r="O564" s="18">
        <v>16</v>
      </c>
      <c r="P564" s="17">
        <v>2.16</v>
      </c>
      <c r="Q564" s="17">
        <v>6.52</v>
      </c>
      <c r="R564" s="18">
        <v>12</v>
      </c>
      <c r="S564" s="18">
        <v>4</v>
      </c>
      <c r="T564" s="16">
        <f>R564+S564</f>
        <v>16</v>
      </c>
      <c r="U564" s="17">
        <v>75</v>
      </c>
      <c r="V564" s="18">
        <v>7</v>
      </c>
      <c r="W564" s="18">
        <v>6</v>
      </c>
      <c r="X564" s="17">
        <v>1.05</v>
      </c>
      <c r="Y564" s="17">
        <v>0.9</v>
      </c>
      <c r="Z564" s="18">
        <v>147</v>
      </c>
      <c r="AA564" s="18">
        <v>37</v>
      </c>
      <c r="AB564" s="17">
        <v>22.08</v>
      </c>
      <c r="AC564" s="17">
        <v>5.56</v>
      </c>
      <c r="AD564" s="16">
        <v>9</v>
      </c>
      <c r="AE564" s="17">
        <v>1.35</v>
      </c>
      <c r="AF564" s="16">
        <v>46</v>
      </c>
      <c r="AG564" s="17">
        <v>6.91</v>
      </c>
    </row>
    <row r="565" ht="20.35" customHeight="1">
      <c r="A565" t="s" s="14">
        <v>665</v>
      </c>
      <c r="B565" t="s" s="15">
        <v>87</v>
      </c>
      <c r="C565" s="16"/>
      <c r="D565" s="16"/>
      <c r="E565" s="16">
        <v>14</v>
      </c>
      <c r="F565" s="16"/>
      <c r="G565" s="17">
        <v>144.02</v>
      </c>
      <c r="H565" s="17">
        <f>G565/E565</f>
        <v>10.28714285714286</v>
      </c>
      <c r="I565" s="16">
        <v>0</v>
      </c>
      <c r="J565" s="17">
        <v>0</v>
      </c>
      <c r="K565" s="16">
        <v>0</v>
      </c>
      <c r="L565" s="17">
        <v>-0.78</v>
      </c>
      <c r="M565" s="17">
        <v>-0.32</v>
      </c>
      <c r="N565" s="18"/>
      <c r="O565" s="18">
        <v>1</v>
      </c>
      <c r="P565" s="17">
        <v>0</v>
      </c>
      <c r="Q565" s="17">
        <v>0</v>
      </c>
      <c r="R565" s="18">
        <v>0</v>
      </c>
      <c r="S565" s="18">
        <v>0</v>
      </c>
      <c r="T565" s="16">
        <f>R565+S565</f>
        <v>0</v>
      </c>
      <c r="U565" s="17">
        <v>0</v>
      </c>
      <c r="V565" s="18">
        <v>1</v>
      </c>
      <c r="W565" s="18">
        <v>1</v>
      </c>
      <c r="X565" s="17">
        <v>0.42</v>
      </c>
      <c r="Y565" s="17">
        <v>0.42</v>
      </c>
      <c r="Z565" s="18">
        <v>8</v>
      </c>
      <c r="AA565" s="18">
        <v>5</v>
      </c>
      <c r="AB565" s="17">
        <v>3.33</v>
      </c>
      <c r="AC565" s="17">
        <v>2.08</v>
      </c>
      <c r="AD565" s="16">
        <v>8</v>
      </c>
      <c r="AE565" s="17">
        <v>3.33</v>
      </c>
      <c r="AF565" s="16">
        <v>13</v>
      </c>
      <c r="AG565" s="17">
        <v>5.42</v>
      </c>
    </row>
    <row r="566" ht="20.35" customHeight="1">
      <c r="A566" t="s" s="14">
        <v>666</v>
      </c>
      <c r="B566" t="s" s="15">
        <v>40</v>
      </c>
      <c r="C566" s="16"/>
      <c r="D566" s="16"/>
      <c r="E566" s="16">
        <v>74</v>
      </c>
      <c r="F566" s="16">
        <v>3</v>
      </c>
      <c r="G566" s="17">
        <v>1103.27</v>
      </c>
      <c r="H566" s="17">
        <f>G566/E566</f>
        <v>14.90905405405405</v>
      </c>
      <c r="I566" s="16">
        <v>15</v>
      </c>
      <c r="J566" s="17">
        <v>0.82</v>
      </c>
      <c r="K566" s="16">
        <v>11</v>
      </c>
      <c r="L566" s="17">
        <v>21.02</v>
      </c>
      <c r="M566" s="17">
        <v>1.14</v>
      </c>
      <c r="N566" s="18"/>
      <c r="O566" s="18">
        <v>7</v>
      </c>
      <c r="P566" s="17">
        <v>0.4</v>
      </c>
      <c r="Q566" s="17">
        <v>17.65</v>
      </c>
      <c r="R566" s="18">
        <v>4</v>
      </c>
      <c r="S566" s="18">
        <v>9</v>
      </c>
      <c r="T566" s="16">
        <f>R566+S566</f>
        <v>13</v>
      </c>
      <c r="U566" s="17">
        <v>30.77</v>
      </c>
      <c r="V566" s="18">
        <v>12</v>
      </c>
      <c r="W566" s="18">
        <v>21</v>
      </c>
      <c r="X566" s="17">
        <v>0.65</v>
      </c>
      <c r="Y566" s="17">
        <v>1.14</v>
      </c>
      <c r="Z566" s="18">
        <v>27</v>
      </c>
      <c r="AA566" s="18">
        <v>88</v>
      </c>
      <c r="AB566" s="17">
        <v>1.47</v>
      </c>
      <c r="AC566" s="17">
        <v>4.79</v>
      </c>
      <c r="AD566" s="16">
        <v>56</v>
      </c>
      <c r="AE566" s="17">
        <v>3.05</v>
      </c>
      <c r="AF566" s="16">
        <v>85</v>
      </c>
      <c r="AG566" s="17">
        <v>4.62</v>
      </c>
    </row>
    <row r="567" ht="20.35" customHeight="1">
      <c r="A567" t="s" s="14">
        <v>667</v>
      </c>
      <c r="B567" t="s" s="15">
        <v>44</v>
      </c>
      <c r="C567" s="16"/>
      <c r="D567" s="16"/>
      <c r="E567" s="16">
        <v>68</v>
      </c>
      <c r="F567" s="16">
        <v>14</v>
      </c>
      <c r="G567" s="17">
        <v>1537.18</v>
      </c>
      <c r="H567" s="17">
        <f>G567/E567</f>
        <v>22.60558823529412</v>
      </c>
      <c r="I567" s="16">
        <v>7</v>
      </c>
      <c r="J567" s="17">
        <v>0.27</v>
      </c>
      <c r="K567" s="16">
        <v>22</v>
      </c>
      <c r="L567" s="17">
        <v>30.05</v>
      </c>
      <c r="M567" s="17">
        <v>1.17</v>
      </c>
      <c r="N567" s="18"/>
      <c r="O567" s="18">
        <v>18</v>
      </c>
      <c r="P567" s="17">
        <v>0.66</v>
      </c>
      <c r="Q567" s="17">
        <v>5.83</v>
      </c>
      <c r="R567" s="18">
        <v>0</v>
      </c>
      <c r="S567" s="18">
        <v>0</v>
      </c>
      <c r="T567" s="16">
        <f>R567+S567</f>
        <v>0</v>
      </c>
      <c r="U567" s="17">
        <v>0</v>
      </c>
      <c r="V567" s="18">
        <v>73</v>
      </c>
      <c r="W567" s="18">
        <v>18</v>
      </c>
      <c r="X567" s="17">
        <v>2.85</v>
      </c>
      <c r="Y567" s="17">
        <v>0.7</v>
      </c>
      <c r="Z567" s="18">
        <v>117</v>
      </c>
      <c r="AA567" s="18">
        <v>126</v>
      </c>
      <c r="AB567" s="17">
        <v>4.57</v>
      </c>
      <c r="AC567" s="17">
        <v>4.92</v>
      </c>
      <c r="AD567" s="16">
        <v>98</v>
      </c>
      <c r="AE567" s="17">
        <v>3.83</v>
      </c>
      <c r="AF567" s="16">
        <v>120</v>
      </c>
      <c r="AG567" s="17">
        <v>4.68</v>
      </c>
    </row>
    <row r="568" ht="20.35" customHeight="1">
      <c r="A568" t="s" s="14">
        <v>668</v>
      </c>
      <c r="B568" t="s" s="15">
        <v>119</v>
      </c>
      <c r="C568" s="16"/>
      <c r="D568" s="16"/>
      <c r="E568" s="16">
        <v>19</v>
      </c>
      <c r="F568" s="16"/>
      <c r="G568" s="17">
        <v>207.13</v>
      </c>
      <c r="H568" s="17">
        <f>G568/E568</f>
        <v>10.90157894736842</v>
      </c>
      <c r="I568" s="16">
        <v>1</v>
      </c>
      <c r="J568" s="17">
        <v>0.29</v>
      </c>
      <c r="K568" s="16">
        <v>0</v>
      </c>
      <c r="L568" s="17">
        <v>2.61</v>
      </c>
      <c r="M568" s="17">
        <v>0.76</v>
      </c>
      <c r="N568" s="18"/>
      <c r="O568" s="18">
        <v>1</v>
      </c>
      <c r="P568" s="17">
        <v>0.34</v>
      </c>
      <c r="Q568" s="17">
        <v>6.25</v>
      </c>
      <c r="R568" s="18">
        <v>4</v>
      </c>
      <c r="S568" s="18">
        <v>8</v>
      </c>
      <c r="T568" s="16">
        <f>R568+S568</f>
        <v>12</v>
      </c>
      <c r="U568" s="17">
        <v>33.33</v>
      </c>
      <c r="V568" s="18">
        <v>4</v>
      </c>
      <c r="W568" s="18">
        <v>5</v>
      </c>
      <c r="X568" s="17">
        <v>1.16</v>
      </c>
      <c r="Y568" s="17">
        <v>1.45</v>
      </c>
      <c r="Z568" s="18">
        <v>21</v>
      </c>
      <c r="AA568" s="18">
        <v>26</v>
      </c>
      <c r="AB568" s="17">
        <v>6.08</v>
      </c>
      <c r="AC568" s="17">
        <v>7.53</v>
      </c>
      <c r="AD568" s="16">
        <v>11</v>
      </c>
      <c r="AE568" s="17">
        <v>3.19</v>
      </c>
      <c r="AF568" s="16">
        <v>16</v>
      </c>
      <c r="AG568" s="17">
        <v>4.63</v>
      </c>
    </row>
    <row r="569" ht="20.35" customHeight="1">
      <c r="A569" t="s" s="14">
        <v>669</v>
      </c>
      <c r="B569" t="s" s="15">
        <v>121</v>
      </c>
      <c r="C569" s="16"/>
      <c r="D569" s="16"/>
      <c r="E569" s="16">
        <v>68</v>
      </c>
      <c r="F569" s="16"/>
      <c r="G569" s="17">
        <v>743.75</v>
      </c>
      <c r="H569" s="17">
        <f>G569/E569</f>
        <v>10.9375</v>
      </c>
      <c r="I569" s="16">
        <v>4</v>
      </c>
      <c r="J569" s="17">
        <v>0.32</v>
      </c>
      <c r="K569" s="16">
        <v>8</v>
      </c>
      <c r="L569" s="17">
        <v>17.77</v>
      </c>
      <c r="M569" s="17">
        <v>1.43</v>
      </c>
      <c r="N569" s="18"/>
      <c r="O569" s="18">
        <v>12</v>
      </c>
      <c r="P569" s="17">
        <v>1.05</v>
      </c>
      <c r="Q569" s="17">
        <v>6.15</v>
      </c>
      <c r="R569" s="18">
        <v>248</v>
      </c>
      <c r="S569" s="18">
        <v>234</v>
      </c>
      <c r="T569" s="16">
        <f>R569+S569</f>
        <v>482</v>
      </c>
      <c r="U569" s="17">
        <v>51.45</v>
      </c>
      <c r="V569" s="18">
        <v>16</v>
      </c>
      <c r="W569" s="18">
        <v>20</v>
      </c>
      <c r="X569" s="17">
        <v>1.29</v>
      </c>
      <c r="Y569" s="17">
        <v>1.61</v>
      </c>
      <c r="Z569" s="18">
        <v>74</v>
      </c>
      <c r="AA569" s="18">
        <v>53</v>
      </c>
      <c r="AB569" s="17">
        <v>5.97</v>
      </c>
      <c r="AC569" s="17">
        <v>4.28</v>
      </c>
      <c r="AD569" s="16">
        <v>31</v>
      </c>
      <c r="AE569" s="17">
        <v>2.5</v>
      </c>
      <c r="AF569" s="16">
        <v>65</v>
      </c>
      <c r="AG569" s="17">
        <v>5.24</v>
      </c>
    </row>
    <row r="570" ht="20.35" customHeight="1">
      <c r="A570" t="s" s="14">
        <v>670</v>
      </c>
      <c r="B570" t="s" s="15">
        <v>87</v>
      </c>
      <c r="C570" s="16"/>
      <c r="D570" s="16"/>
      <c r="E570" s="16">
        <v>15</v>
      </c>
      <c r="F570" s="16">
        <v>11</v>
      </c>
      <c r="G570" s="17">
        <v>269.58</v>
      </c>
      <c r="H570" s="17">
        <f>G570/E570</f>
        <v>17.972</v>
      </c>
      <c r="I570" s="16">
        <v>0</v>
      </c>
      <c r="J570" s="17">
        <v>0</v>
      </c>
      <c r="K570" s="16">
        <v>0</v>
      </c>
      <c r="L570" s="17">
        <v>-0.62</v>
      </c>
      <c r="M570" s="17">
        <v>-0.14</v>
      </c>
      <c r="N570" s="18"/>
      <c r="O570" s="18">
        <v>4</v>
      </c>
      <c r="P570" s="17">
        <v>0.8</v>
      </c>
      <c r="Q570" s="17">
        <v>0</v>
      </c>
      <c r="R570" s="18">
        <v>0</v>
      </c>
      <c r="S570" s="18">
        <v>0</v>
      </c>
      <c r="T570" s="16">
        <f>R570+S570</f>
        <v>0</v>
      </c>
      <c r="U570" s="17">
        <v>0</v>
      </c>
      <c r="V570" s="18">
        <v>6</v>
      </c>
      <c r="W570" s="18">
        <v>1</v>
      </c>
      <c r="X570" s="17">
        <v>1.34</v>
      </c>
      <c r="Y570" s="17">
        <v>0.22</v>
      </c>
      <c r="Z570" s="18">
        <v>13</v>
      </c>
      <c r="AA570" s="18">
        <v>25</v>
      </c>
      <c r="AB570" s="17">
        <v>2.89</v>
      </c>
      <c r="AC570" s="17">
        <v>5.56</v>
      </c>
      <c r="AD570" s="16">
        <v>11</v>
      </c>
      <c r="AE570" s="17">
        <v>2.45</v>
      </c>
      <c r="AF570" s="16">
        <v>25</v>
      </c>
      <c r="AG570" s="17">
        <v>5.56</v>
      </c>
    </row>
    <row r="571" ht="20.35" customHeight="1">
      <c r="A571" t="s" s="14">
        <v>671</v>
      </c>
      <c r="B571" t="s" s="15">
        <v>77</v>
      </c>
      <c r="C571" s="16"/>
      <c r="D571" s="16"/>
      <c r="E571" s="16">
        <v>13</v>
      </c>
      <c r="F571" s="16">
        <v>1</v>
      </c>
      <c r="G571" s="17">
        <v>157.98</v>
      </c>
      <c r="H571" s="17">
        <f>G571/E571</f>
        <v>12.15230769230769</v>
      </c>
      <c r="I571" s="16">
        <v>2</v>
      </c>
      <c r="J571" s="17">
        <v>0.76</v>
      </c>
      <c r="K571" s="16">
        <v>0</v>
      </c>
      <c r="L571" s="17">
        <v>4.09</v>
      </c>
      <c r="M571" s="17">
        <v>1.55</v>
      </c>
      <c r="N571" s="18"/>
      <c r="O571" s="18">
        <v>0</v>
      </c>
      <c r="P571" s="17">
        <v>0</v>
      </c>
      <c r="Q571" s="17">
        <v>7.41</v>
      </c>
      <c r="R571" s="18">
        <v>1</v>
      </c>
      <c r="S571" s="18">
        <v>4</v>
      </c>
      <c r="T571" s="16">
        <f>R571+S571</f>
        <v>5</v>
      </c>
      <c r="U571" s="17">
        <v>20</v>
      </c>
      <c r="V571" s="18">
        <v>4</v>
      </c>
      <c r="W571" s="18">
        <v>1</v>
      </c>
      <c r="X571" s="17">
        <v>1.52</v>
      </c>
      <c r="Y571" s="17">
        <v>0.38</v>
      </c>
      <c r="Z571" s="18">
        <v>9</v>
      </c>
      <c r="AA571" s="18">
        <v>30</v>
      </c>
      <c r="AB571" s="17">
        <v>3.42</v>
      </c>
      <c r="AC571" s="17">
        <v>11.39</v>
      </c>
      <c r="AD571" s="16">
        <v>7</v>
      </c>
      <c r="AE571" s="17">
        <v>2.66</v>
      </c>
      <c r="AF571" s="16">
        <v>27</v>
      </c>
      <c r="AG571" s="17">
        <v>10.25</v>
      </c>
    </row>
    <row r="572" ht="20.35" customHeight="1">
      <c r="A572" t="s" s="14">
        <v>672</v>
      </c>
      <c r="B572" t="s" s="15">
        <v>50</v>
      </c>
      <c r="C572" s="16"/>
      <c r="D572" s="16"/>
      <c r="E572" s="16">
        <v>10</v>
      </c>
      <c r="F572" s="16"/>
      <c r="G572" s="17">
        <v>136.7</v>
      </c>
      <c r="H572" s="17">
        <f>G572/E572</f>
        <v>13.67</v>
      </c>
      <c r="I572" s="16">
        <v>2</v>
      </c>
      <c r="J572" s="17">
        <v>0.88</v>
      </c>
      <c r="K572" s="16">
        <v>4</v>
      </c>
      <c r="L572" s="17">
        <v>5.92</v>
      </c>
      <c r="M572" s="17">
        <v>2.6</v>
      </c>
      <c r="N572" s="18"/>
      <c r="O572" s="18">
        <v>0</v>
      </c>
      <c r="P572" s="17">
        <v>0</v>
      </c>
      <c r="Q572" s="17">
        <v>11.76</v>
      </c>
      <c r="R572" s="18">
        <v>78</v>
      </c>
      <c r="S572" s="18">
        <v>59</v>
      </c>
      <c r="T572" s="16">
        <f>R572+S572</f>
        <v>137</v>
      </c>
      <c r="U572" s="17">
        <v>56.93</v>
      </c>
      <c r="V572" s="18">
        <v>5</v>
      </c>
      <c r="W572" s="18">
        <v>1</v>
      </c>
      <c r="X572" s="17">
        <v>2.19</v>
      </c>
      <c r="Y572" s="17">
        <v>0.44</v>
      </c>
      <c r="Z572" s="18">
        <v>11</v>
      </c>
      <c r="AA572" s="18">
        <v>23</v>
      </c>
      <c r="AB572" s="17">
        <v>4.83</v>
      </c>
      <c r="AC572" s="17">
        <v>10.1</v>
      </c>
      <c r="AD572" s="16">
        <v>8</v>
      </c>
      <c r="AE572" s="17">
        <v>3.51</v>
      </c>
      <c r="AF572" s="16">
        <v>17</v>
      </c>
      <c r="AG572" s="17">
        <v>7.46</v>
      </c>
    </row>
    <row r="573" ht="20.35" customHeight="1">
      <c r="A573" t="s" s="14">
        <v>673</v>
      </c>
      <c r="B573" t="s" s="15">
        <v>121</v>
      </c>
      <c r="C573" s="16"/>
      <c r="D573" s="16"/>
      <c r="E573" s="16">
        <v>68</v>
      </c>
      <c r="F573" s="16">
        <v>12</v>
      </c>
      <c r="G573" s="17">
        <v>1173.05</v>
      </c>
      <c r="H573" s="17">
        <f>G573/E573</f>
        <v>17.25073529411765</v>
      </c>
      <c r="I573" s="16">
        <v>24</v>
      </c>
      <c r="J573" s="17">
        <v>1.23</v>
      </c>
      <c r="K573" s="16">
        <v>25</v>
      </c>
      <c r="L573" s="17">
        <v>64.52</v>
      </c>
      <c r="M573" s="17">
        <v>3.3</v>
      </c>
      <c r="N573" s="18">
        <v>2</v>
      </c>
      <c r="O573" s="18">
        <v>24</v>
      </c>
      <c r="P573" s="17">
        <v>1.23</v>
      </c>
      <c r="Q573" s="17">
        <v>12.77</v>
      </c>
      <c r="R573" s="18">
        <v>7</v>
      </c>
      <c r="S573" s="18">
        <v>10</v>
      </c>
      <c r="T573" s="16">
        <f>R573+S573</f>
        <v>17</v>
      </c>
      <c r="U573" s="17">
        <v>41.18</v>
      </c>
      <c r="V573" s="18">
        <v>34</v>
      </c>
      <c r="W573" s="18">
        <v>32</v>
      </c>
      <c r="X573" s="17">
        <v>1.74</v>
      </c>
      <c r="Y573" s="17">
        <v>1.64</v>
      </c>
      <c r="Z573" s="18">
        <v>80</v>
      </c>
      <c r="AA573" s="18">
        <v>80</v>
      </c>
      <c r="AB573" s="17">
        <v>4.09</v>
      </c>
      <c r="AC573" s="17">
        <v>4.09</v>
      </c>
      <c r="AD573" s="16">
        <v>16</v>
      </c>
      <c r="AE573" s="17">
        <v>0.82</v>
      </c>
      <c r="AF573" s="16">
        <v>188</v>
      </c>
      <c r="AG573" s="17">
        <v>9.619999999999999</v>
      </c>
    </row>
    <row r="574" ht="20.35" customHeight="1">
      <c r="A574" t="s" s="14">
        <v>674</v>
      </c>
      <c r="B574" t="s" s="15">
        <v>99</v>
      </c>
      <c r="C574" s="16"/>
      <c r="D574" s="16"/>
      <c r="E574" s="16">
        <v>81</v>
      </c>
      <c r="F574" s="16">
        <v>1</v>
      </c>
      <c r="G574" s="17">
        <v>1909.78</v>
      </c>
      <c r="H574" s="17">
        <f>G574/E574</f>
        <v>23.57753086419753</v>
      </c>
      <c r="I574" s="16">
        <v>10</v>
      </c>
      <c r="J574" s="17">
        <v>0.31</v>
      </c>
      <c r="K574" s="16">
        <v>24</v>
      </c>
      <c r="L574" s="17">
        <v>52.91</v>
      </c>
      <c r="M574" s="17">
        <v>1.66</v>
      </c>
      <c r="N574" s="18"/>
      <c r="O574" s="18">
        <v>23</v>
      </c>
      <c r="P574" s="17">
        <v>0.76</v>
      </c>
      <c r="Q574" s="17">
        <v>7.41</v>
      </c>
      <c r="R574" s="18">
        <v>0</v>
      </c>
      <c r="S574" s="18">
        <v>1</v>
      </c>
      <c r="T574" s="16">
        <f>R574+S574</f>
        <v>1</v>
      </c>
      <c r="U574" s="17">
        <v>0</v>
      </c>
      <c r="V574" s="18">
        <v>70</v>
      </c>
      <c r="W574" s="18">
        <v>38</v>
      </c>
      <c r="X574" s="17">
        <v>2.2</v>
      </c>
      <c r="Y574" s="17">
        <v>1.19</v>
      </c>
      <c r="Z574" s="18">
        <v>74</v>
      </c>
      <c r="AA574" s="18">
        <v>97</v>
      </c>
      <c r="AB574" s="17">
        <v>2.32</v>
      </c>
      <c r="AC574" s="17">
        <v>3.05</v>
      </c>
      <c r="AD574" s="16">
        <v>117</v>
      </c>
      <c r="AE574" s="17">
        <v>3.68</v>
      </c>
      <c r="AF574" s="16">
        <v>135</v>
      </c>
      <c r="AG574" s="17">
        <v>4.24</v>
      </c>
    </row>
    <row r="575" ht="20.35" customHeight="1">
      <c r="A575" t="s" s="14">
        <v>675</v>
      </c>
      <c r="B575" t="s" s="15">
        <v>93</v>
      </c>
      <c r="C575" s="16"/>
      <c r="D575" s="16"/>
      <c r="E575" s="16">
        <v>81</v>
      </c>
      <c r="F575" s="16">
        <v>1</v>
      </c>
      <c r="G575" s="17">
        <v>1370.97</v>
      </c>
      <c r="H575" s="17">
        <f>G575/E575</f>
        <v>16.92555555555555</v>
      </c>
      <c r="I575" s="16">
        <v>18</v>
      </c>
      <c r="J575" s="17">
        <v>0.79</v>
      </c>
      <c r="K575" s="16">
        <v>15</v>
      </c>
      <c r="L575" s="17">
        <v>31.64</v>
      </c>
      <c r="M575" s="17">
        <v>1.38</v>
      </c>
      <c r="N575" s="18"/>
      <c r="O575" s="18">
        <v>12</v>
      </c>
      <c r="P575" s="17">
        <v>0.5600000000000001</v>
      </c>
      <c r="Q575" s="17">
        <v>13.33</v>
      </c>
      <c r="R575" s="18">
        <v>71</v>
      </c>
      <c r="S575" s="18">
        <v>109</v>
      </c>
      <c r="T575" s="16">
        <f>R575+S575</f>
        <v>180</v>
      </c>
      <c r="U575" s="17">
        <v>39.44</v>
      </c>
      <c r="V575" s="18">
        <v>33</v>
      </c>
      <c r="W575" s="18">
        <v>32</v>
      </c>
      <c r="X575" s="17">
        <v>1.44</v>
      </c>
      <c r="Y575" s="17">
        <v>1.4</v>
      </c>
      <c r="Z575" s="18">
        <v>15</v>
      </c>
      <c r="AA575" s="18">
        <v>95</v>
      </c>
      <c r="AB575" s="17">
        <v>0.66</v>
      </c>
      <c r="AC575" s="17">
        <v>4.16</v>
      </c>
      <c r="AD575" s="16">
        <v>41</v>
      </c>
      <c r="AE575" s="17">
        <v>1.79</v>
      </c>
      <c r="AF575" s="16">
        <v>135</v>
      </c>
      <c r="AG575" s="17">
        <v>5.91</v>
      </c>
    </row>
    <row r="576" ht="20.35" customHeight="1">
      <c r="A576" t="s" s="14">
        <v>676</v>
      </c>
      <c r="B576" t="s" s="15">
        <v>46</v>
      </c>
      <c r="C576" s="16"/>
      <c r="D576" s="16"/>
      <c r="E576" s="16">
        <v>82</v>
      </c>
      <c r="F576" s="16"/>
      <c r="G576" s="17">
        <v>1369.3</v>
      </c>
      <c r="H576" s="17">
        <f>G576/E576</f>
        <v>16.69878048780488</v>
      </c>
      <c r="I576" s="16">
        <v>9</v>
      </c>
      <c r="J576" s="17">
        <v>0.39</v>
      </c>
      <c r="K576" s="16">
        <v>36</v>
      </c>
      <c r="L576" s="17">
        <v>35.35</v>
      </c>
      <c r="M576" s="17">
        <v>1.55</v>
      </c>
      <c r="N576" s="18">
        <v>1</v>
      </c>
      <c r="O576" s="18">
        <v>31</v>
      </c>
      <c r="P576" s="17">
        <v>1.24</v>
      </c>
      <c r="Q576" s="17">
        <v>6.04</v>
      </c>
      <c r="R576" s="18">
        <v>185</v>
      </c>
      <c r="S576" s="18">
        <v>227</v>
      </c>
      <c r="T576" s="16">
        <f>R576+S576</f>
        <v>412</v>
      </c>
      <c r="U576" s="17">
        <v>44.9</v>
      </c>
      <c r="V576" s="18">
        <v>62</v>
      </c>
      <c r="W576" s="18">
        <v>40</v>
      </c>
      <c r="X576" s="17">
        <v>2.72</v>
      </c>
      <c r="Y576" s="17">
        <v>1.75</v>
      </c>
      <c r="Z576" s="18">
        <v>49</v>
      </c>
      <c r="AA576" s="18">
        <v>49</v>
      </c>
      <c r="AB576" s="17">
        <v>2.15</v>
      </c>
      <c r="AC576" s="17">
        <v>2.15</v>
      </c>
      <c r="AD576" s="16">
        <v>28</v>
      </c>
      <c r="AE576" s="17">
        <v>1.23</v>
      </c>
      <c r="AF576" s="16">
        <v>149</v>
      </c>
      <c r="AG576" s="17">
        <v>6.53</v>
      </c>
    </row>
    <row r="577" ht="20.35" customHeight="1">
      <c r="A577" t="s" s="14">
        <v>677</v>
      </c>
      <c r="B577" t="s" s="15">
        <v>74</v>
      </c>
      <c r="C577" s="16"/>
      <c r="D577" s="16"/>
      <c r="E577" s="16">
        <v>30</v>
      </c>
      <c r="F577" s="16"/>
      <c r="G577" s="17">
        <v>250.53</v>
      </c>
      <c r="H577" s="17">
        <f>G577/E577</f>
        <v>8.351000000000001</v>
      </c>
      <c r="I577" s="16">
        <v>3</v>
      </c>
      <c r="J577" s="17">
        <v>0.72</v>
      </c>
      <c r="K577" s="16">
        <v>2</v>
      </c>
      <c r="L577" s="17">
        <v>3.8</v>
      </c>
      <c r="M577" s="17">
        <v>0.91</v>
      </c>
      <c r="N577" s="18">
        <v>3</v>
      </c>
      <c r="O577" s="18">
        <v>10</v>
      </c>
      <c r="P577" s="17">
        <v>2.51</v>
      </c>
      <c r="Q577" s="17">
        <v>9.09</v>
      </c>
      <c r="R577" s="18">
        <v>9</v>
      </c>
      <c r="S577" s="18">
        <v>12</v>
      </c>
      <c r="T577" s="16">
        <f>R577+S577</f>
        <v>21</v>
      </c>
      <c r="U577" s="17">
        <v>42.86</v>
      </c>
      <c r="V577" s="18">
        <v>9</v>
      </c>
      <c r="W577" s="18">
        <v>5</v>
      </c>
      <c r="X577" s="17">
        <v>2.16</v>
      </c>
      <c r="Y577" s="17">
        <v>1.2</v>
      </c>
      <c r="Z577" s="18">
        <v>56</v>
      </c>
      <c r="AA577" s="18">
        <v>29</v>
      </c>
      <c r="AB577" s="17">
        <v>13.41</v>
      </c>
      <c r="AC577" s="17">
        <v>6.95</v>
      </c>
      <c r="AD577" s="16">
        <v>8</v>
      </c>
      <c r="AE577" s="17">
        <v>1.92</v>
      </c>
      <c r="AF577" s="16">
        <v>33</v>
      </c>
      <c r="AG577" s="17">
        <v>7.9</v>
      </c>
    </row>
    <row r="578" ht="20.35" customHeight="1">
      <c r="A578" t="s" s="14">
        <v>678</v>
      </c>
      <c r="B578" t="s" s="15">
        <v>68</v>
      </c>
      <c r="C578" s="16"/>
      <c r="D578" s="16"/>
      <c r="E578" s="16">
        <v>64</v>
      </c>
      <c r="F578" s="16">
        <v>18</v>
      </c>
      <c r="G578" s="17">
        <v>1216.85</v>
      </c>
      <c r="H578" s="17">
        <f>G578/E578</f>
        <v>19.01328125</v>
      </c>
      <c r="I578" s="16">
        <v>17</v>
      </c>
      <c r="J578" s="17">
        <v>0.84</v>
      </c>
      <c r="K578" s="16">
        <v>18</v>
      </c>
      <c r="L578" s="17">
        <v>44.64</v>
      </c>
      <c r="M578" s="17">
        <v>2.2</v>
      </c>
      <c r="N578" s="18"/>
      <c r="O578" s="18">
        <v>15</v>
      </c>
      <c r="P578" s="17">
        <v>0.65</v>
      </c>
      <c r="Q578" s="17">
        <v>8.02</v>
      </c>
      <c r="R578" s="18">
        <v>7</v>
      </c>
      <c r="S578" s="18">
        <v>13</v>
      </c>
      <c r="T578" s="16">
        <f>R578+S578</f>
        <v>20</v>
      </c>
      <c r="U578" s="17">
        <v>35</v>
      </c>
      <c r="V578" s="18">
        <v>40</v>
      </c>
      <c r="W578" s="18">
        <v>24</v>
      </c>
      <c r="X578" s="17">
        <v>1.97</v>
      </c>
      <c r="Y578" s="17">
        <v>1.18</v>
      </c>
      <c r="Z578" s="18">
        <v>118</v>
      </c>
      <c r="AA578" s="18">
        <v>105</v>
      </c>
      <c r="AB578" s="17">
        <v>5.82</v>
      </c>
      <c r="AC578" s="17">
        <v>5.18</v>
      </c>
      <c r="AD578" s="16">
        <v>27</v>
      </c>
      <c r="AE578" s="17">
        <v>1.33</v>
      </c>
      <c r="AF578" s="16">
        <v>212</v>
      </c>
      <c r="AG578" s="17">
        <v>10.45</v>
      </c>
    </row>
    <row r="579" ht="20.35" customHeight="1">
      <c r="A579" t="s" s="14">
        <v>679</v>
      </c>
      <c r="B579" t="s" s="15">
        <v>42</v>
      </c>
      <c r="C579" s="16"/>
      <c r="D579" s="16"/>
      <c r="E579" s="16">
        <v>26</v>
      </c>
      <c r="F579" s="16"/>
      <c r="G579" s="17">
        <v>273.53</v>
      </c>
      <c r="H579" s="17">
        <f>G579/E579</f>
        <v>10.52038461538461</v>
      </c>
      <c r="I579" s="16">
        <v>3</v>
      </c>
      <c r="J579" s="17">
        <v>0.66</v>
      </c>
      <c r="K579" s="16">
        <v>1</v>
      </c>
      <c r="L579" s="17">
        <v>4.69</v>
      </c>
      <c r="M579" s="17">
        <v>1.03</v>
      </c>
      <c r="N579" s="18">
        <v>1</v>
      </c>
      <c r="O579" s="18">
        <v>2</v>
      </c>
      <c r="P579" s="17">
        <v>0.46</v>
      </c>
      <c r="Q579" s="17">
        <v>10.71</v>
      </c>
      <c r="R579" s="18">
        <v>0</v>
      </c>
      <c r="S579" s="18">
        <v>1</v>
      </c>
      <c r="T579" s="16">
        <f>R579+S579</f>
        <v>1</v>
      </c>
      <c r="U579" s="17">
        <v>0</v>
      </c>
      <c r="V579" s="18">
        <v>12</v>
      </c>
      <c r="W579" s="18">
        <v>14</v>
      </c>
      <c r="X579" s="17">
        <v>2.63</v>
      </c>
      <c r="Y579" s="17">
        <v>3.07</v>
      </c>
      <c r="Z579" s="18">
        <v>51</v>
      </c>
      <c r="AA579" s="18">
        <v>25</v>
      </c>
      <c r="AB579" s="17">
        <v>11.19</v>
      </c>
      <c r="AC579" s="17">
        <v>5.48</v>
      </c>
      <c r="AD579" s="16">
        <v>9</v>
      </c>
      <c r="AE579" s="17">
        <v>1.97</v>
      </c>
      <c r="AF579" s="16">
        <v>28</v>
      </c>
      <c r="AG579" s="17">
        <v>6.14</v>
      </c>
    </row>
    <row r="580" ht="20.35" customHeight="1">
      <c r="A580" t="s" s="14">
        <v>680</v>
      </c>
      <c r="B580" t="s" s="15">
        <v>149</v>
      </c>
      <c r="C580" s="16"/>
      <c r="D580" s="16"/>
      <c r="E580" s="16">
        <v>71</v>
      </c>
      <c r="F580" s="16">
        <v>8</v>
      </c>
      <c r="G580" s="17">
        <v>940.65</v>
      </c>
      <c r="H580" s="17">
        <f>G580/E580</f>
        <v>13.24859154929577</v>
      </c>
      <c r="I580" s="16">
        <v>8</v>
      </c>
      <c r="J580" s="17">
        <v>0.51</v>
      </c>
      <c r="K580" s="16">
        <v>11</v>
      </c>
      <c r="L580" s="17">
        <v>13.51</v>
      </c>
      <c r="M580" s="17">
        <v>0.86</v>
      </c>
      <c r="N580" s="18"/>
      <c r="O580" s="18">
        <v>12</v>
      </c>
      <c r="P580" s="17">
        <v>0.8</v>
      </c>
      <c r="Q580" s="17">
        <v>10.53</v>
      </c>
      <c r="R580" s="18">
        <v>12</v>
      </c>
      <c r="S580" s="18">
        <v>6</v>
      </c>
      <c r="T580" s="16">
        <f>R580+S580</f>
        <v>18</v>
      </c>
      <c r="U580" s="17">
        <v>66.67</v>
      </c>
      <c r="V580" s="18">
        <v>22</v>
      </c>
      <c r="W580" s="18">
        <v>24</v>
      </c>
      <c r="X580" s="17">
        <v>1.4</v>
      </c>
      <c r="Y580" s="17">
        <v>1.53</v>
      </c>
      <c r="Z580" s="18">
        <v>81</v>
      </c>
      <c r="AA580" s="18">
        <v>129</v>
      </c>
      <c r="AB580" s="17">
        <v>5.17</v>
      </c>
      <c r="AC580" s="17">
        <v>8.23</v>
      </c>
      <c r="AD580" s="16">
        <v>69</v>
      </c>
      <c r="AE580" s="17">
        <v>4.4</v>
      </c>
      <c r="AF580" s="16">
        <v>76</v>
      </c>
      <c r="AG580" s="17">
        <v>4.85</v>
      </c>
    </row>
    <row r="581" ht="20.35" customHeight="1">
      <c r="A581" t="s" s="14">
        <v>681</v>
      </c>
      <c r="B581" t="s" s="15">
        <v>63</v>
      </c>
      <c r="C581" s="16"/>
      <c r="D581" s="16"/>
      <c r="E581" s="16">
        <v>37</v>
      </c>
      <c r="F581" s="16"/>
      <c r="G581" s="17">
        <v>344.52</v>
      </c>
      <c r="H581" s="17">
        <f>G581/E581</f>
        <v>9.311351351351352</v>
      </c>
      <c r="I581" s="16">
        <v>4</v>
      </c>
      <c r="J581" s="17">
        <v>0.7</v>
      </c>
      <c r="K581" s="16">
        <v>4</v>
      </c>
      <c r="L581" s="17">
        <v>6.33</v>
      </c>
      <c r="M581" s="17">
        <v>1.1</v>
      </c>
      <c r="N581" s="18"/>
      <c r="O581" s="18">
        <v>4</v>
      </c>
      <c r="P581" s="17">
        <v>0.58</v>
      </c>
      <c r="Q581" s="17">
        <v>14.29</v>
      </c>
      <c r="R581" s="18">
        <v>74</v>
      </c>
      <c r="S581" s="18">
        <v>96</v>
      </c>
      <c r="T581" s="16">
        <f>R581+S581</f>
        <v>170</v>
      </c>
      <c r="U581" s="17">
        <v>43.53</v>
      </c>
      <c r="V581" s="18">
        <v>6</v>
      </c>
      <c r="W581" s="18">
        <v>11</v>
      </c>
      <c r="X581" s="17">
        <v>1.04</v>
      </c>
      <c r="Y581" s="17">
        <v>1.92</v>
      </c>
      <c r="Z581" s="18">
        <v>18</v>
      </c>
      <c r="AA581" s="18">
        <v>45</v>
      </c>
      <c r="AB581" s="17">
        <v>3.13</v>
      </c>
      <c r="AC581" s="17">
        <v>7.84</v>
      </c>
      <c r="AD581" s="16">
        <v>9</v>
      </c>
      <c r="AE581" s="17">
        <v>1.57</v>
      </c>
      <c r="AF581" s="16">
        <v>28</v>
      </c>
      <c r="AG581" s="17">
        <v>4.88</v>
      </c>
    </row>
    <row r="582" ht="20.35" customHeight="1">
      <c r="A582" t="s" s="14">
        <v>682</v>
      </c>
      <c r="B582" t="s" s="15">
        <v>50</v>
      </c>
      <c r="C582" s="16"/>
      <c r="D582" s="16"/>
      <c r="E582" s="16">
        <v>5</v>
      </c>
      <c r="F582" s="16"/>
      <c r="G582" s="17">
        <v>46.73</v>
      </c>
      <c r="H582" s="17">
        <f>G582/E582</f>
        <v>9.346</v>
      </c>
      <c r="I582" s="16">
        <v>0</v>
      </c>
      <c r="J582" s="17">
        <v>0</v>
      </c>
      <c r="K582" s="16">
        <v>0</v>
      </c>
      <c r="L582" s="17">
        <v>-0.28</v>
      </c>
      <c r="M582" s="17">
        <v>-0.36</v>
      </c>
      <c r="N582" s="18"/>
      <c r="O582" s="18">
        <v>0</v>
      </c>
      <c r="P582" s="17">
        <v>0</v>
      </c>
      <c r="Q582" s="17">
        <v>0</v>
      </c>
      <c r="R582" s="18">
        <v>0</v>
      </c>
      <c r="S582" s="18">
        <v>0</v>
      </c>
      <c r="T582" s="16">
        <f>R582+S582</f>
        <v>0</v>
      </c>
      <c r="U582" s="17">
        <v>0</v>
      </c>
      <c r="V582" s="18">
        <v>0</v>
      </c>
      <c r="W582" s="18">
        <v>1</v>
      </c>
      <c r="X582" s="17">
        <v>0</v>
      </c>
      <c r="Y582" s="17">
        <v>1.28</v>
      </c>
      <c r="Z582" s="18">
        <v>8</v>
      </c>
      <c r="AA582" s="18">
        <v>9</v>
      </c>
      <c r="AB582" s="17">
        <v>10.27</v>
      </c>
      <c r="AC582" s="17">
        <v>11.56</v>
      </c>
      <c r="AD582" s="16">
        <v>5</v>
      </c>
      <c r="AE582" s="17">
        <v>6.42</v>
      </c>
      <c r="AF582" s="16">
        <v>5</v>
      </c>
      <c r="AG582" s="17">
        <v>6.42</v>
      </c>
    </row>
    <row r="583" ht="20.35" customHeight="1">
      <c r="A583" t="s" s="14">
        <v>683</v>
      </c>
      <c r="B583" t="s" s="15">
        <v>52</v>
      </c>
      <c r="C583" s="16"/>
      <c r="D583" s="16"/>
      <c r="E583" s="16">
        <v>9</v>
      </c>
      <c r="F583" s="16"/>
      <c r="G583" s="17">
        <v>88.08</v>
      </c>
      <c r="H583" s="17">
        <f>G583/E583</f>
        <v>9.786666666666667</v>
      </c>
      <c r="I583" s="16">
        <v>0</v>
      </c>
      <c r="J583" s="17">
        <v>0</v>
      </c>
      <c r="K583" s="16">
        <v>0</v>
      </c>
      <c r="L583" s="17">
        <v>-0.68</v>
      </c>
      <c r="M583" s="17">
        <v>-0.46</v>
      </c>
      <c r="N583" s="18">
        <v>1</v>
      </c>
      <c r="O583" s="18">
        <v>1</v>
      </c>
      <c r="P583" s="17">
        <v>0.78</v>
      </c>
      <c r="Q583" s="17">
        <v>0</v>
      </c>
      <c r="R583" s="18">
        <v>43</v>
      </c>
      <c r="S583" s="18">
        <v>31</v>
      </c>
      <c r="T583" s="16">
        <f>R583+S583</f>
        <v>74</v>
      </c>
      <c r="U583" s="17">
        <v>58.11</v>
      </c>
      <c r="V583" s="18">
        <v>0</v>
      </c>
      <c r="W583" s="18">
        <v>2</v>
      </c>
      <c r="X583" s="17">
        <v>0</v>
      </c>
      <c r="Y583" s="17">
        <v>1.36</v>
      </c>
      <c r="Z583" s="18">
        <v>16</v>
      </c>
      <c r="AA583" s="18">
        <v>6</v>
      </c>
      <c r="AB583" s="17">
        <v>10.9</v>
      </c>
      <c r="AC583" s="17">
        <v>4.09</v>
      </c>
      <c r="AD583" s="16">
        <v>2</v>
      </c>
      <c r="AE583" s="17">
        <v>1.36</v>
      </c>
      <c r="AF583" s="16">
        <v>2</v>
      </c>
      <c r="AG583" s="17">
        <v>1.36</v>
      </c>
    </row>
    <row r="584" ht="20.35" customHeight="1">
      <c r="A584" t="s" s="14">
        <v>684</v>
      </c>
      <c r="B584" t="s" s="15">
        <v>38</v>
      </c>
      <c r="C584" s="16"/>
      <c r="D584" s="16"/>
      <c r="E584" s="16">
        <v>4</v>
      </c>
      <c r="F584" s="16"/>
      <c r="G584" s="17">
        <v>53.42</v>
      </c>
      <c r="H584" s="17">
        <f>G584/E584</f>
        <v>13.355</v>
      </c>
      <c r="I584" s="16">
        <v>0</v>
      </c>
      <c r="J584" s="17">
        <v>0</v>
      </c>
      <c r="K584" s="16">
        <v>0</v>
      </c>
      <c r="L584" s="17">
        <v>-0.57</v>
      </c>
      <c r="M584" s="17">
        <v>-0.64</v>
      </c>
      <c r="N584" s="18"/>
      <c r="O584" s="18">
        <v>0</v>
      </c>
      <c r="P584" s="17">
        <v>0</v>
      </c>
      <c r="Q584" s="17">
        <v>0</v>
      </c>
      <c r="R584" s="18">
        <v>0</v>
      </c>
      <c r="S584" s="18">
        <v>0</v>
      </c>
      <c r="T584" s="16">
        <f>R584+S584</f>
        <v>0</v>
      </c>
      <c r="U584" s="17">
        <v>0</v>
      </c>
      <c r="V584" s="18">
        <v>0</v>
      </c>
      <c r="W584" s="18">
        <v>1</v>
      </c>
      <c r="X584" s="17">
        <v>0</v>
      </c>
      <c r="Y584" s="17">
        <v>1.12</v>
      </c>
      <c r="Z584" s="18">
        <v>1</v>
      </c>
      <c r="AA584" s="18">
        <v>3</v>
      </c>
      <c r="AB584" s="17">
        <v>1.12</v>
      </c>
      <c r="AC584" s="17">
        <v>3.37</v>
      </c>
      <c r="AD584" s="16">
        <v>1</v>
      </c>
      <c r="AE584" s="17">
        <v>1.12</v>
      </c>
      <c r="AF584" s="16">
        <v>1</v>
      </c>
      <c r="AG584" s="17">
        <v>1.12</v>
      </c>
    </row>
    <row r="585" ht="20.35" customHeight="1">
      <c r="A585" t="s" s="14">
        <v>685</v>
      </c>
      <c r="B585" t="s" s="15">
        <v>52</v>
      </c>
      <c r="C585" s="16"/>
      <c r="D585" s="16"/>
      <c r="E585" s="16">
        <v>81</v>
      </c>
      <c r="F585" s="16"/>
      <c r="G585" s="17">
        <v>1681.35</v>
      </c>
      <c r="H585" s="17">
        <f>G585/E585</f>
        <v>20.75740740740741</v>
      </c>
      <c r="I585" s="16">
        <v>5</v>
      </c>
      <c r="J585" s="17">
        <v>0.18</v>
      </c>
      <c r="K585" s="16">
        <v>16</v>
      </c>
      <c r="L585" s="17">
        <v>16.55</v>
      </c>
      <c r="M585" s="17">
        <v>0.59</v>
      </c>
      <c r="N585" s="18"/>
      <c r="O585" s="18">
        <v>24</v>
      </c>
      <c r="P585" s="17">
        <v>0.78</v>
      </c>
      <c r="Q585" s="17">
        <v>3.97</v>
      </c>
      <c r="R585" s="18">
        <v>0</v>
      </c>
      <c r="S585" s="18">
        <v>0</v>
      </c>
      <c r="T585" s="16">
        <f>R585+S585</f>
        <v>0</v>
      </c>
      <c r="U585" s="17">
        <v>0</v>
      </c>
      <c r="V585" s="18">
        <v>66</v>
      </c>
      <c r="W585" s="18">
        <v>22</v>
      </c>
      <c r="X585" s="17">
        <v>2.36</v>
      </c>
      <c r="Y585" s="17">
        <v>0.79</v>
      </c>
      <c r="Z585" s="18">
        <v>241</v>
      </c>
      <c r="AA585" s="18">
        <v>69</v>
      </c>
      <c r="AB585" s="17">
        <v>8.6</v>
      </c>
      <c r="AC585" s="17">
        <v>2.46</v>
      </c>
      <c r="AD585" s="16">
        <v>125</v>
      </c>
      <c r="AE585" s="17">
        <v>4.46</v>
      </c>
      <c r="AF585" s="16">
        <v>126</v>
      </c>
      <c r="AG585" s="17">
        <v>4.5</v>
      </c>
    </row>
    <row r="586" ht="20.35" customHeight="1">
      <c r="A586" t="s" s="14">
        <v>686</v>
      </c>
      <c r="B586" t="s" s="15">
        <v>121</v>
      </c>
      <c r="C586" s="16"/>
      <c r="D586" s="16"/>
      <c r="E586" s="16">
        <v>70</v>
      </c>
      <c r="F586" s="16">
        <v>12</v>
      </c>
      <c r="G586" s="17">
        <v>1184.58</v>
      </c>
      <c r="H586" s="17">
        <f>G586/E586</f>
        <v>16.92257142857143</v>
      </c>
      <c r="I586" s="16">
        <v>10</v>
      </c>
      <c r="J586" s="17">
        <v>0.51</v>
      </c>
      <c r="K586" s="16">
        <v>15</v>
      </c>
      <c r="L586" s="17">
        <v>41.77</v>
      </c>
      <c r="M586" s="17">
        <v>2.12</v>
      </c>
      <c r="N586" s="18"/>
      <c r="O586" s="18">
        <v>13</v>
      </c>
      <c r="P586" s="17">
        <v>0.76</v>
      </c>
      <c r="Q586" s="17">
        <v>5.99</v>
      </c>
      <c r="R586" s="18">
        <v>33</v>
      </c>
      <c r="S586" s="18">
        <v>39</v>
      </c>
      <c r="T586" s="16">
        <f>R586+S586</f>
        <v>72</v>
      </c>
      <c r="U586" s="17">
        <v>45.83</v>
      </c>
      <c r="V586" s="18">
        <v>26</v>
      </c>
      <c r="W586" s="18">
        <v>43</v>
      </c>
      <c r="X586" s="17">
        <v>1.32</v>
      </c>
      <c r="Y586" s="17">
        <v>2.18</v>
      </c>
      <c r="Z586" s="18">
        <v>48</v>
      </c>
      <c r="AA586" s="18">
        <v>85</v>
      </c>
      <c r="AB586" s="17">
        <v>2.43</v>
      </c>
      <c r="AC586" s="17">
        <v>4.31</v>
      </c>
      <c r="AD586" s="16">
        <v>35</v>
      </c>
      <c r="AE586" s="17">
        <v>1.77</v>
      </c>
      <c r="AF586" s="16">
        <v>167</v>
      </c>
      <c r="AG586" s="17">
        <v>8.460000000000001</v>
      </c>
    </row>
    <row r="587" ht="20.35" customHeight="1">
      <c r="A587" t="s" s="14">
        <v>687</v>
      </c>
      <c r="B587" t="s" s="15">
        <v>688</v>
      </c>
      <c r="C587" s="16"/>
      <c r="D587" s="16"/>
      <c r="E587" s="16">
        <v>80</v>
      </c>
      <c r="F587" s="16">
        <v>1</v>
      </c>
      <c r="G587" s="17">
        <v>1185.45</v>
      </c>
      <c r="H587" s="17">
        <f>G587/E587</f>
        <v>14.818125</v>
      </c>
      <c r="I587" s="16">
        <v>27</v>
      </c>
      <c r="J587" s="17">
        <v>1.37</v>
      </c>
      <c r="K587" s="16">
        <v>9</v>
      </c>
      <c r="L587" s="17">
        <v>33.3</v>
      </c>
      <c r="M587" s="17">
        <v>1.69</v>
      </c>
      <c r="N587" s="18"/>
      <c r="O587" s="18">
        <v>8</v>
      </c>
      <c r="P587" s="17">
        <v>0.31</v>
      </c>
      <c r="Q587" s="17">
        <v>16.17</v>
      </c>
      <c r="R587" s="18">
        <v>10</v>
      </c>
      <c r="S587" s="18">
        <v>12</v>
      </c>
      <c r="T587" s="16">
        <f>R587+S587</f>
        <v>22</v>
      </c>
      <c r="U587" s="17">
        <v>45.45</v>
      </c>
      <c r="V587" s="18">
        <v>33</v>
      </c>
      <c r="W587" s="18">
        <v>46</v>
      </c>
      <c r="X587" s="17">
        <v>1.67</v>
      </c>
      <c r="Y587" s="17">
        <v>2.33</v>
      </c>
      <c r="Z587" s="18">
        <v>68</v>
      </c>
      <c r="AA587" s="18">
        <v>29</v>
      </c>
      <c r="AB587" s="17">
        <v>3.44</v>
      </c>
      <c r="AC587" s="17">
        <v>1.47</v>
      </c>
      <c r="AD587" s="16">
        <v>37</v>
      </c>
      <c r="AE587" s="17">
        <v>1.87</v>
      </c>
      <c r="AF587" s="16">
        <v>167</v>
      </c>
      <c r="AG587" s="17">
        <v>8.449999999999999</v>
      </c>
    </row>
    <row r="588" ht="20.35" customHeight="1">
      <c r="A588" t="s" s="14">
        <v>689</v>
      </c>
      <c r="B588" t="s" s="15">
        <v>68</v>
      </c>
      <c r="C588" s="16"/>
      <c r="D588" s="16"/>
      <c r="E588" s="16">
        <v>18</v>
      </c>
      <c r="F588" s="16"/>
      <c r="G588" s="17">
        <v>157.72</v>
      </c>
      <c r="H588" s="17">
        <f>G588/E588</f>
        <v>8.762222222222222</v>
      </c>
      <c r="I588" s="16">
        <v>0</v>
      </c>
      <c r="J588" s="17">
        <v>0</v>
      </c>
      <c r="K588" s="16">
        <v>1</v>
      </c>
      <c r="L588" s="17">
        <v>-0.2</v>
      </c>
      <c r="M588" s="17">
        <v>-0.08</v>
      </c>
      <c r="N588" s="18">
        <v>2</v>
      </c>
      <c r="O588" s="18">
        <v>13</v>
      </c>
      <c r="P588" s="17">
        <v>4.63</v>
      </c>
      <c r="Q588" s="17">
        <v>0</v>
      </c>
      <c r="R588" s="18">
        <v>60</v>
      </c>
      <c r="S588" s="18">
        <v>63</v>
      </c>
      <c r="T588" s="16">
        <f>R588+S588</f>
        <v>123</v>
      </c>
      <c r="U588" s="17">
        <v>48.78</v>
      </c>
      <c r="V588" s="18">
        <v>5</v>
      </c>
      <c r="W588" s="18">
        <v>3</v>
      </c>
      <c r="X588" s="17">
        <v>1.9</v>
      </c>
      <c r="Y588" s="17">
        <v>1.14</v>
      </c>
      <c r="Z588" s="18">
        <v>61</v>
      </c>
      <c r="AA588" s="18">
        <v>29</v>
      </c>
      <c r="AB588" s="17">
        <v>23.21</v>
      </c>
      <c r="AC588" s="17">
        <v>11.03</v>
      </c>
      <c r="AD588" s="16">
        <v>14</v>
      </c>
      <c r="AE588" s="17">
        <v>5.33</v>
      </c>
      <c r="AF588" s="16">
        <v>15</v>
      </c>
      <c r="AG588" s="17">
        <v>5.71</v>
      </c>
    </row>
    <row r="589" ht="20.35" customHeight="1">
      <c r="A589" t="s" s="14">
        <v>690</v>
      </c>
      <c r="B589" t="s" s="15">
        <v>119</v>
      </c>
      <c r="C589" s="16"/>
      <c r="D589" s="16"/>
      <c r="E589" s="16">
        <v>76</v>
      </c>
      <c r="F589" s="16">
        <v>6</v>
      </c>
      <c r="G589" s="17">
        <v>1007.35</v>
      </c>
      <c r="H589" s="17">
        <f>G589/E589</f>
        <v>13.2546052631579</v>
      </c>
      <c r="I589" s="16">
        <v>13</v>
      </c>
      <c r="J589" s="17">
        <v>0.77</v>
      </c>
      <c r="K589" s="16">
        <v>9</v>
      </c>
      <c r="L589" s="17">
        <v>26.32</v>
      </c>
      <c r="M589" s="17">
        <v>1.57</v>
      </c>
      <c r="N589" s="18">
        <v>2</v>
      </c>
      <c r="O589" s="18">
        <v>11</v>
      </c>
      <c r="P589" s="17">
        <v>0.6</v>
      </c>
      <c r="Q589" s="17">
        <v>13.54</v>
      </c>
      <c r="R589" s="18">
        <v>39</v>
      </c>
      <c r="S589" s="18">
        <v>27</v>
      </c>
      <c r="T589" s="16">
        <f>R589+S589</f>
        <v>66</v>
      </c>
      <c r="U589" s="17">
        <v>59.09</v>
      </c>
      <c r="V589" s="18">
        <v>24</v>
      </c>
      <c r="W589" s="18">
        <v>28</v>
      </c>
      <c r="X589" s="17">
        <v>1.43</v>
      </c>
      <c r="Y589" s="17">
        <v>1.67</v>
      </c>
      <c r="Z589" s="18">
        <v>90</v>
      </c>
      <c r="AA589" s="18">
        <v>105</v>
      </c>
      <c r="AB589" s="17">
        <v>5.36</v>
      </c>
      <c r="AC589" s="17">
        <v>6.25</v>
      </c>
      <c r="AD589" s="16">
        <v>50</v>
      </c>
      <c r="AE589" s="17">
        <v>2.98</v>
      </c>
      <c r="AF589" s="16">
        <v>96</v>
      </c>
      <c r="AG589" s="17">
        <v>5.72</v>
      </c>
    </row>
    <row r="590" ht="20.35" customHeight="1">
      <c r="A590" t="s" s="14">
        <v>691</v>
      </c>
      <c r="B590" t="s" s="15">
        <v>121</v>
      </c>
      <c r="C590" s="16"/>
      <c r="D590" s="16"/>
      <c r="E590" s="16">
        <v>82</v>
      </c>
      <c r="F590" s="16"/>
      <c r="G590" s="17">
        <v>1373.23</v>
      </c>
      <c r="H590" s="17">
        <f>G590/E590</f>
        <v>16.74670731707317</v>
      </c>
      <c r="I590" s="16">
        <v>4</v>
      </c>
      <c r="J590" s="17">
        <v>0.17</v>
      </c>
      <c r="K590" s="16">
        <v>5</v>
      </c>
      <c r="L590" s="17">
        <v>18.68</v>
      </c>
      <c r="M590" s="17">
        <v>0.82</v>
      </c>
      <c r="N590" s="18"/>
      <c r="O590" s="18">
        <v>14</v>
      </c>
      <c r="P590" s="17">
        <v>0.65</v>
      </c>
      <c r="Q590" s="17">
        <v>4.04</v>
      </c>
      <c r="R590" s="18">
        <v>0</v>
      </c>
      <c r="S590" s="18">
        <v>0</v>
      </c>
      <c r="T590" s="16">
        <f>R590+S590</f>
        <v>0</v>
      </c>
      <c r="U590" s="17">
        <v>0</v>
      </c>
      <c r="V590" s="18">
        <v>31</v>
      </c>
      <c r="W590" s="18">
        <v>15</v>
      </c>
      <c r="X590" s="17">
        <v>1.35</v>
      </c>
      <c r="Y590" s="17">
        <v>0.66</v>
      </c>
      <c r="Z590" s="18">
        <v>105</v>
      </c>
      <c r="AA590" s="18">
        <v>94</v>
      </c>
      <c r="AB590" s="17">
        <v>4.59</v>
      </c>
      <c r="AC590" s="17">
        <v>4.11</v>
      </c>
      <c r="AD590" s="16">
        <v>158</v>
      </c>
      <c r="AE590" s="17">
        <v>6.9</v>
      </c>
      <c r="AF590" s="16">
        <v>99</v>
      </c>
      <c r="AG590" s="17">
        <v>4.33</v>
      </c>
    </row>
    <row r="591" ht="20.35" customHeight="1">
      <c r="A591" t="s" s="14">
        <v>692</v>
      </c>
      <c r="B591" t="s" s="15">
        <v>693</v>
      </c>
      <c r="C591" s="16"/>
      <c r="D591" s="16"/>
      <c r="E591" s="16">
        <v>53</v>
      </c>
      <c r="F591" s="16"/>
      <c r="G591" s="17">
        <v>843.38</v>
      </c>
      <c r="H591" s="17">
        <f>G591/E591</f>
        <v>15.91283018867925</v>
      </c>
      <c r="I591" s="16">
        <v>3</v>
      </c>
      <c r="J591" s="17">
        <v>0.21</v>
      </c>
      <c r="K591" s="16">
        <v>7</v>
      </c>
      <c r="L591" s="17">
        <v>19.9</v>
      </c>
      <c r="M591" s="17">
        <v>1.42</v>
      </c>
      <c r="N591" s="18"/>
      <c r="O591" s="18">
        <v>12</v>
      </c>
      <c r="P591" s="17">
        <v>0.92</v>
      </c>
      <c r="Q591" s="17">
        <v>3.66</v>
      </c>
      <c r="R591" s="18">
        <v>0</v>
      </c>
      <c r="S591" s="18">
        <v>0</v>
      </c>
      <c r="T591" s="16">
        <f>R591+S591</f>
        <v>0</v>
      </c>
      <c r="U591" s="17">
        <v>0</v>
      </c>
      <c r="V591" s="18">
        <v>41</v>
      </c>
      <c r="W591" s="18">
        <v>9</v>
      </c>
      <c r="X591" s="17">
        <v>2.92</v>
      </c>
      <c r="Y591" s="17">
        <v>0.64</v>
      </c>
      <c r="Z591" s="18">
        <v>57</v>
      </c>
      <c r="AA591" s="18">
        <v>73</v>
      </c>
      <c r="AB591" s="17">
        <v>4.06</v>
      </c>
      <c r="AC591" s="17">
        <v>5.19</v>
      </c>
      <c r="AD591" s="16">
        <v>82</v>
      </c>
      <c r="AE591" s="17">
        <v>5.83</v>
      </c>
      <c r="AF591" s="16">
        <v>82</v>
      </c>
      <c r="AG591" s="17">
        <v>5.83</v>
      </c>
    </row>
    <row r="592" ht="20.35" customHeight="1">
      <c r="A592" t="s" s="14">
        <v>694</v>
      </c>
      <c r="B592" t="s" s="15">
        <v>121</v>
      </c>
      <c r="C592" s="16"/>
      <c r="D592" s="16"/>
      <c r="E592" s="16">
        <v>77</v>
      </c>
      <c r="F592" s="16">
        <v>5</v>
      </c>
      <c r="G592" s="17">
        <v>1156.48</v>
      </c>
      <c r="H592" s="17">
        <f>G592/E592</f>
        <v>15.01922077922078</v>
      </c>
      <c r="I592" s="16">
        <v>21</v>
      </c>
      <c r="J592" s="17">
        <v>1.09</v>
      </c>
      <c r="K592" s="16">
        <v>20</v>
      </c>
      <c r="L592" s="17">
        <v>47.32</v>
      </c>
      <c r="M592" s="17">
        <v>2.46</v>
      </c>
      <c r="N592" s="18">
        <v>2</v>
      </c>
      <c r="O592" s="18">
        <v>8</v>
      </c>
      <c r="P592" s="17">
        <v>0.42</v>
      </c>
      <c r="Q592" s="17">
        <v>14.79</v>
      </c>
      <c r="R592" s="18">
        <v>22</v>
      </c>
      <c r="S592" s="18">
        <v>35</v>
      </c>
      <c r="T592" s="16">
        <f>R592+S592</f>
        <v>57</v>
      </c>
      <c r="U592" s="17">
        <v>38.6</v>
      </c>
      <c r="V592" s="18">
        <v>33</v>
      </c>
      <c r="W592" s="18">
        <v>35</v>
      </c>
      <c r="X592" s="17">
        <v>1.71</v>
      </c>
      <c r="Y592" s="17">
        <v>1.82</v>
      </c>
      <c r="Z592" s="18">
        <v>171</v>
      </c>
      <c r="AA592" s="18">
        <v>60</v>
      </c>
      <c r="AB592" s="17">
        <v>8.869999999999999</v>
      </c>
      <c r="AC592" s="17">
        <v>3.11</v>
      </c>
      <c r="AD592" s="16">
        <v>30</v>
      </c>
      <c r="AE592" s="17">
        <v>1.56</v>
      </c>
      <c r="AF592" s="16">
        <v>142</v>
      </c>
      <c r="AG592" s="17">
        <v>7.37</v>
      </c>
    </row>
    <row r="593" ht="20.35" customHeight="1">
      <c r="A593" t="s" s="14">
        <v>695</v>
      </c>
      <c r="B593" t="s" s="15">
        <v>42</v>
      </c>
      <c r="C593" s="16"/>
      <c r="D593" s="16"/>
      <c r="E593" s="16">
        <v>75</v>
      </c>
      <c r="F593" s="16"/>
      <c r="G593" s="17">
        <v>584.67</v>
      </c>
      <c r="H593" s="17">
        <f>G593/E593</f>
        <v>7.795599999999999</v>
      </c>
      <c r="I593" s="16">
        <v>3</v>
      </c>
      <c r="J593" s="17">
        <v>0.31</v>
      </c>
      <c r="K593" s="16">
        <v>6</v>
      </c>
      <c r="L593" s="17">
        <v>2.46</v>
      </c>
      <c r="M593" s="17">
        <v>0.25</v>
      </c>
      <c r="N593" s="18">
        <v>22</v>
      </c>
      <c r="O593" s="18">
        <v>49</v>
      </c>
      <c r="P593" s="17">
        <v>4.82</v>
      </c>
      <c r="Q593" s="17">
        <v>5.45</v>
      </c>
      <c r="R593" s="18">
        <v>19</v>
      </c>
      <c r="S593" s="18">
        <v>21</v>
      </c>
      <c r="T593" s="16">
        <f>R593+S593</f>
        <v>40</v>
      </c>
      <c r="U593" s="17">
        <v>47.5</v>
      </c>
      <c r="V593" s="18">
        <v>14</v>
      </c>
      <c r="W593" s="18">
        <v>8</v>
      </c>
      <c r="X593" s="17">
        <v>1.44</v>
      </c>
      <c r="Y593" s="17">
        <v>0.82</v>
      </c>
      <c r="Z593" s="18">
        <v>124</v>
      </c>
      <c r="AA593" s="18">
        <v>54</v>
      </c>
      <c r="AB593" s="17">
        <v>12.73</v>
      </c>
      <c r="AC593" s="17">
        <v>5.54</v>
      </c>
      <c r="AD593" s="16">
        <v>23</v>
      </c>
      <c r="AE593" s="17">
        <v>2.36</v>
      </c>
      <c r="AF593" s="16">
        <v>55</v>
      </c>
      <c r="AG593" s="17">
        <v>5.64</v>
      </c>
    </row>
    <row r="594" ht="20.35" customHeight="1">
      <c r="A594" t="s" s="14">
        <v>696</v>
      </c>
      <c r="B594" t="s" s="15">
        <v>99</v>
      </c>
      <c r="C594" s="16"/>
      <c r="D594" s="16"/>
      <c r="E594" s="16">
        <v>58</v>
      </c>
      <c r="F594" s="16"/>
      <c r="G594" s="17">
        <v>596.22</v>
      </c>
      <c r="H594" s="17">
        <f>G594/E594</f>
        <v>10.27965517241379</v>
      </c>
      <c r="I594" s="16">
        <v>2</v>
      </c>
      <c r="J594" s="17">
        <v>0.2</v>
      </c>
      <c r="K594" s="16">
        <v>6</v>
      </c>
      <c r="L594" s="17">
        <v>9.609999999999999</v>
      </c>
      <c r="M594" s="17">
        <v>0.97</v>
      </c>
      <c r="N594" s="18"/>
      <c r="O594" s="18">
        <v>18</v>
      </c>
      <c r="P594" s="17">
        <v>1.47</v>
      </c>
      <c r="Q594" s="17">
        <v>3.92</v>
      </c>
      <c r="R594" s="18">
        <v>5</v>
      </c>
      <c r="S594" s="18">
        <v>7</v>
      </c>
      <c r="T594" s="16">
        <f>R594+S594</f>
        <v>12</v>
      </c>
      <c r="U594" s="17">
        <v>41.67</v>
      </c>
      <c r="V594" s="18">
        <v>8</v>
      </c>
      <c r="W594" s="18">
        <v>14</v>
      </c>
      <c r="X594" s="17">
        <v>0.8100000000000001</v>
      </c>
      <c r="Y594" s="17">
        <v>1.41</v>
      </c>
      <c r="Z594" s="18">
        <v>114</v>
      </c>
      <c r="AA594" s="18">
        <v>66</v>
      </c>
      <c r="AB594" s="17">
        <v>11.47</v>
      </c>
      <c r="AC594" s="17">
        <v>6.64</v>
      </c>
      <c r="AD594" s="16">
        <v>35</v>
      </c>
      <c r="AE594" s="17">
        <v>3.52</v>
      </c>
      <c r="AF594" s="16">
        <v>51</v>
      </c>
      <c r="AG594" s="17">
        <v>5.13</v>
      </c>
    </row>
    <row r="595" ht="20.35" customHeight="1">
      <c r="A595" t="s" s="14">
        <v>697</v>
      </c>
      <c r="B595" t="s" s="15">
        <v>165</v>
      </c>
      <c r="C595" s="16"/>
      <c r="D595" s="16"/>
      <c r="E595" s="16">
        <v>72</v>
      </c>
      <c r="F595" s="16">
        <v>10</v>
      </c>
      <c r="G595" s="17">
        <v>1293.27</v>
      </c>
      <c r="H595" s="17">
        <f>G595/E595</f>
        <v>17.96208333333333</v>
      </c>
      <c r="I595" s="16">
        <v>27</v>
      </c>
      <c r="J595" s="17">
        <v>1.25</v>
      </c>
      <c r="K595" s="16">
        <v>20</v>
      </c>
      <c r="L595" s="17">
        <v>53.77</v>
      </c>
      <c r="M595" s="17">
        <v>2.49</v>
      </c>
      <c r="N595" s="18"/>
      <c r="O595" s="18">
        <v>7</v>
      </c>
      <c r="P595" s="17">
        <v>0.45</v>
      </c>
      <c r="Q595" s="17">
        <v>12.74</v>
      </c>
      <c r="R595" s="18">
        <v>654</v>
      </c>
      <c r="S595" s="18">
        <v>632</v>
      </c>
      <c r="T595" s="16">
        <f>R595+S595</f>
        <v>1286</v>
      </c>
      <c r="U595" s="17">
        <v>50.86</v>
      </c>
      <c r="V595" s="18">
        <v>63</v>
      </c>
      <c r="W595" s="18">
        <v>49</v>
      </c>
      <c r="X595" s="17">
        <v>2.92</v>
      </c>
      <c r="Y595" s="17">
        <v>2.27</v>
      </c>
      <c r="Z595" s="18">
        <v>92</v>
      </c>
      <c r="AA595" s="18">
        <v>91</v>
      </c>
      <c r="AB595" s="17">
        <v>4.27</v>
      </c>
      <c r="AC595" s="17">
        <v>4.22</v>
      </c>
      <c r="AD595" s="16">
        <v>64</v>
      </c>
      <c r="AE595" s="17">
        <v>2.97</v>
      </c>
      <c r="AF595" s="16">
        <v>212</v>
      </c>
      <c r="AG595" s="17">
        <v>9.84</v>
      </c>
    </row>
    <row r="596" ht="20.35" customHeight="1">
      <c r="A596" t="s" s="14">
        <v>698</v>
      </c>
      <c r="B596" t="s" s="15">
        <v>121</v>
      </c>
      <c r="C596" s="16"/>
      <c r="D596" s="16"/>
      <c r="E596" s="16">
        <v>82</v>
      </c>
      <c r="F596" s="16"/>
      <c r="G596" s="17">
        <v>1559.28</v>
      </c>
      <c r="H596" s="17">
        <f>G596/E596</f>
        <v>19.01560975609756</v>
      </c>
      <c r="I596" s="16">
        <v>14</v>
      </c>
      <c r="J596" s="17">
        <v>0.54</v>
      </c>
      <c r="K596" s="16">
        <v>31</v>
      </c>
      <c r="L596" s="17">
        <v>55.94</v>
      </c>
      <c r="M596" s="17">
        <v>2.15</v>
      </c>
      <c r="N596" s="18"/>
      <c r="O596" s="18">
        <v>29</v>
      </c>
      <c r="P596" s="17">
        <v>0.98</v>
      </c>
      <c r="Q596" s="17">
        <v>6.54</v>
      </c>
      <c r="R596" s="18">
        <v>704</v>
      </c>
      <c r="S596" s="18">
        <v>705</v>
      </c>
      <c r="T596" s="16">
        <f>R596+S596</f>
        <v>1409</v>
      </c>
      <c r="U596" s="17">
        <v>49.96</v>
      </c>
      <c r="V596" s="18">
        <v>48</v>
      </c>
      <c r="W596" s="18">
        <v>81</v>
      </c>
      <c r="X596" s="17">
        <v>1.85</v>
      </c>
      <c r="Y596" s="17">
        <v>3.12</v>
      </c>
      <c r="Z596" s="18">
        <v>54</v>
      </c>
      <c r="AA596" s="18">
        <v>49</v>
      </c>
      <c r="AB596" s="17">
        <v>2.08</v>
      </c>
      <c r="AC596" s="17">
        <v>1.89</v>
      </c>
      <c r="AD596" s="16">
        <v>40</v>
      </c>
      <c r="AE596" s="17">
        <v>1.54</v>
      </c>
      <c r="AF596" s="16">
        <v>214</v>
      </c>
      <c r="AG596" s="17">
        <v>8.23</v>
      </c>
    </row>
    <row r="597" ht="20.35" customHeight="1">
      <c r="A597" t="s" s="14">
        <v>699</v>
      </c>
      <c r="B597" t="s" s="15">
        <v>219</v>
      </c>
      <c r="C597" s="16"/>
      <c r="D597" s="16"/>
      <c r="E597" s="16">
        <v>77</v>
      </c>
      <c r="F597" s="16">
        <v>5</v>
      </c>
      <c r="G597" s="17">
        <v>1446.1</v>
      </c>
      <c r="H597" s="17">
        <f>G597/E597</f>
        <v>18.78051948051948</v>
      </c>
      <c r="I597" s="16">
        <v>21</v>
      </c>
      <c r="J597" s="17">
        <v>0.87</v>
      </c>
      <c r="K597" s="16">
        <v>46</v>
      </c>
      <c r="L597" s="17">
        <v>64.06</v>
      </c>
      <c r="M597" s="17">
        <v>2.66</v>
      </c>
      <c r="N597" s="18"/>
      <c r="O597" s="18">
        <v>9</v>
      </c>
      <c r="P597" s="17">
        <v>0.35</v>
      </c>
      <c r="Q597" s="17">
        <v>10.88</v>
      </c>
      <c r="R597" s="18">
        <v>69</v>
      </c>
      <c r="S597" s="18">
        <v>56</v>
      </c>
      <c r="T597" s="16">
        <f>R597+S597</f>
        <v>125</v>
      </c>
      <c r="U597" s="17">
        <v>55.2</v>
      </c>
      <c r="V597" s="18">
        <v>35</v>
      </c>
      <c r="W597" s="18">
        <v>33</v>
      </c>
      <c r="X597" s="17">
        <v>1.45</v>
      </c>
      <c r="Y597" s="17">
        <v>1.37</v>
      </c>
      <c r="Z597" s="18">
        <v>47</v>
      </c>
      <c r="AA597" s="18">
        <v>125</v>
      </c>
      <c r="AB597" s="17">
        <v>1.95</v>
      </c>
      <c r="AC597" s="17">
        <v>5.19</v>
      </c>
      <c r="AD597" s="16">
        <v>45</v>
      </c>
      <c r="AE597" s="17">
        <v>1.87</v>
      </c>
      <c r="AF597" s="16">
        <v>193</v>
      </c>
      <c r="AG597" s="17">
        <v>8.01</v>
      </c>
    </row>
    <row r="598" ht="20.35" customHeight="1">
      <c r="A598" t="s" s="14">
        <v>700</v>
      </c>
      <c r="B598" t="s" s="15">
        <v>74</v>
      </c>
      <c r="C598" s="16"/>
      <c r="D598" s="16"/>
      <c r="E598" s="16">
        <v>1</v>
      </c>
      <c r="F598" s="16"/>
      <c r="G598" s="17">
        <v>6.52</v>
      </c>
      <c r="H598" s="17">
        <f>G598/E598</f>
        <v>6.52</v>
      </c>
      <c r="I598" s="16">
        <v>0</v>
      </c>
      <c r="J598" s="17">
        <v>0</v>
      </c>
      <c r="K598" s="16">
        <v>0</v>
      </c>
      <c r="L598" s="17">
        <v>0.02</v>
      </c>
      <c r="M598" s="17">
        <v>0.18</v>
      </c>
      <c r="N598" s="18"/>
      <c r="O598" s="18">
        <v>0</v>
      </c>
      <c r="P598" s="17">
        <v>0</v>
      </c>
      <c r="Q598" s="17">
        <v>0</v>
      </c>
      <c r="R598" s="18">
        <v>0</v>
      </c>
      <c r="S598" s="18">
        <v>0</v>
      </c>
      <c r="T598" s="16">
        <f>R598+S598</f>
        <v>0</v>
      </c>
      <c r="U598" s="17">
        <v>0</v>
      </c>
      <c r="V598" s="18">
        <v>0</v>
      </c>
      <c r="W598" s="18">
        <v>0</v>
      </c>
      <c r="X598" s="17">
        <v>0</v>
      </c>
      <c r="Y598" s="17">
        <v>0</v>
      </c>
      <c r="Z598" s="18">
        <v>6</v>
      </c>
      <c r="AA598" s="18">
        <v>0</v>
      </c>
      <c r="AB598" s="17">
        <v>55.21</v>
      </c>
      <c r="AC598" s="17">
        <v>0</v>
      </c>
      <c r="AD598" s="16">
        <v>0</v>
      </c>
      <c r="AE598" s="17">
        <v>0</v>
      </c>
      <c r="AF598" s="16">
        <v>1</v>
      </c>
      <c r="AG598" s="17">
        <v>9.199999999999999</v>
      </c>
    </row>
    <row r="599" ht="20.35" customHeight="1">
      <c r="A599" t="s" s="14">
        <v>701</v>
      </c>
      <c r="B599" t="s" s="15">
        <v>702</v>
      </c>
      <c r="C599" s="16"/>
      <c r="D599" s="16"/>
      <c r="E599" s="16">
        <v>66</v>
      </c>
      <c r="F599" s="16">
        <v>4</v>
      </c>
      <c r="G599" s="17">
        <v>908.9299999999999</v>
      </c>
      <c r="H599" s="17">
        <f>G599/E599</f>
        <v>13.77166666666667</v>
      </c>
      <c r="I599" s="16">
        <v>7</v>
      </c>
      <c r="J599" s="17">
        <v>0.46</v>
      </c>
      <c r="K599" s="16">
        <v>21</v>
      </c>
      <c r="L599" s="17">
        <v>23.75</v>
      </c>
      <c r="M599" s="17">
        <v>1.57</v>
      </c>
      <c r="N599" s="18"/>
      <c r="O599" s="18">
        <v>10</v>
      </c>
      <c r="P599" s="17">
        <v>0.61</v>
      </c>
      <c r="Q599" s="17">
        <v>5.47</v>
      </c>
      <c r="R599" s="18">
        <v>77</v>
      </c>
      <c r="S599" s="18">
        <v>67</v>
      </c>
      <c r="T599" s="16">
        <f>R599+S599</f>
        <v>144</v>
      </c>
      <c r="U599" s="17">
        <v>53.47</v>
      </c>
      <c r="V599" s="18">
        <v>36</v>
      </c>
      <c r="W599" s="18">
        <v>22</v>
      </c>
      <c r="X599" s="17">
        <v>2.38</v>
      </c>
      <c r="Y599" s="17">
        <v>1.45</v>
      </c>
      <c r="Z599" s="18">
        <v>43</v>
      </c>
      <c r="AA599" s="18">
        <v>43</v>
      </c>
      <c r="AB599" s="17">
        <v>2.84</v>
      </c>
      <c r="AC599" s="17">
        <v>2.84</v>
      </c>
      <c r="AD599" s="16">
        <v>32</v>
      </c>
      <c r="AE599" s="17">
        <v>2.11</v>
      </c>
      <c r="AF599" s="16">
        <v>128</v>
      </c>
      <c r="AG599" s="17">
        <v>8.449999999999999</v>
      </c>
    </row>
    <row r="600" ht="20.35" customHeight="1">
      <c r="A600" t="s" s="14">
        <v>703</v>
      </c>
      <c r="B600" t="s" s="15">
        <v>99</v>
      </c>
      <c r="C600" s="16"/>
      <c r="D600" s="16"/>
      <c r="E600" s="16">
        <v>16</v>
      </c>
      <c r="F600" s="16"/>
      <c r="G600" s="17">
        <v>197.52</v>
      </c>
      <c r="H600" s="17">
        <f>G600/E600</f>
        <v>12.345</v>
      </c>
      <c r="I600" s="16">
        <v>2</v>
      </c>
      <c r="J600" s="17">
        <v>0.61</v>
      </c>
      <c r="K600" s="16">
        <v>2</v>
      </c>
      <c r="L600" s="17">
        <v>2.4</v>
      </c>
      <c r="M600" s="17">
        <v>0.73</v>
      </c>
      <c r="N600" s="18"/>
      <c r="O600" s="18">
        <v>3</v>
      </c>
      <c r="P600" s="17">
        <v>1.09</v>
      </c>
      <c r="Q600" s="17">
        <v>14.29</v>
      </c>
      <c r="R600" s="18">
        <v>107</v>
      </c>
      <c r="S600" s="18">
        <v>77</v>
      </c>
      <c r="T600" s="16">
        <f>R600+S600</f>
        <v>184</v>
      </c>
      <c r="U600" s="17">
        <v>58.15</v>
      </c>
      <c r="V600" s="18">
        <v>5</v>
      </c>
      <c r="W600" s="18">
        <v>8</v>
      </c>
      <c r="X600" s="17">
        <v>1.52</v>
      </c>
      <c r="Y600" s="17">
        <v>2.43</v>
      </c>
      <c r="Z600" s="18">
        <v>25</v>
      </c>
      <c r="AA600" s="18">
        <v>16</v>
      </c>
      <c r="AB600" s="17">
        <v>7.59</v>
      </c>
      <c r="AC600" s="17">
        <v>4.86</v>
      </c>
      <c r="AD600" s="16">
        <v>14</v>
      </c>
      <c r="AE600" s="17">
        <v>4.25</v>
      </c>
      <c r="AF600" s="16">
        <v>14</v>
      </c>
      <c r="AG600" s="17">
        <v>4.25</v>
      </c>
    </row>
    <row r="601" ht="20.35" customHeight="1">
      <c r="A601" t="s" s="14">
        <v>704</v>
      </c>
      <c r="B601" t="s" s="15">
        <v>104</v>
      </c>
      <c r="C601" s="16"/>
      <c r="D601" s="16"/>
      <c r="E601" s="16">
        <v>65</v>
      </c>
      <c r="F601" s="16">
        <v>16</v>
      </c>
      <c r="G601" s="17">
        <v>1435.58</v>
      </c>
      <c r="H601" s="17">
        <f>G601/E601</f>
        <v>22.08584615384615</v>
      </c>
      <c r="I601" s="16">
        <v>8</v>
      </c>
      <c r="J601" s="17">
        <v>0.33</v>
      </c>
      <c r="K601" s="16">
        <v>22</v>
      </c>
      <c r="L601" s="17">
        <v>25.48</v>
      </c>
      <c r="M601" s="17">
        <v>1.06</v>
      </c>
      <c r="N601" s="18"/>
      <c r="O601" s="18">
        <v>17</v>
      </c>
      <c r="P601" s="17">
        <v>0.59</v>
      </c>
      <c r="Q601" s="17">
        <v>6.11</v>
      </c>
      <c r="R601" s="18">
        <v>0</v>
      </c>
      <c r="S601" s="18">
        <v>0</v>
      </c>
      <c r="T601" s="16">
        <f>R601+S601</f>
        <v>0</v>
      </c>
      <c r="U601" s="17">
        <v>0</v>
      </c>
      <c r="V601" s="18">
        <v>68</v>
      </c>
      <c r="W601" s="18">
        <v>29</v>
      </c>
      <c r="X601" s="17">
        <v>2.84</v>
      </c>
      <c r="Y601" s="17">
        <v>1.21</v>
      </c>
      <c r="Z601" s="18">
        <v>77</v>
      </c>
      <c r="AA601" s="18">
        <v>126</v>
      </c>
      <c r="AB601" s="17">
        <v>3.22</v>
      </c>
      <c r="AC601" s="17">
        <v>5.27</v>
      </c>
      <c r="AD601" s="16">
        <v>73</v>
      </c>
      <c r="AE601" s="17">
        <v>3.05</v>
      </c>
      <c r="AF601" s="16">
        <v>131</v>
      </c>
      <c r="AG601" s="17">
        <v>5.48</v>
      </c>
    </row>
    <row r="602" ht="20.35" customHeight="1">
      <c r="A602" t="s" s="14">
        <v>705</v>
      </c>
      <c r="B602" t="s" s="15">
        <v>74</v>
      </c>
      <c r="C602" s="16"/>
      <c r="D602" s="16"/>
      <c r="E602" s="16">
        <v>82</v>
      </c>
      <c r="F602" s="16"/>
      <c r="G602" s="17">
        <v>1509.37</v>
      </c>
      <c r="H602" s="17">
        <f>G602/E602</f>
        <v>18.40695121951219</v>
      </c>
      <c r="I602" s="16">
        <v>22</v>
      </c>
      <c r="J602" s="17">
        <v>0.87</v>
      </c>
      <c r="K602" s="16">
        <v>34</v>
      </c>
      <c r="L602" s="17">
        <v>53.02</v>
      </c>
      <c r="M602" s="17">
        <v>2.11</v>
      </c>
      <c r="N602" s="18"/>
      <c r="O602" s="18">
        <v>17</v>
      </c>
      <c r="P602" s="17">
        <v>0.62</v>
      </c>
      <c r="Q602" s="17">
        <v>8.56</v>
      </c>
      <c r="R602" s="18">
        <v>22</v>
      </c>
      <c r="S602" s="18">
        <v>18</v>
      </c>
      <c r="T602" s="16">
        <f>R602+S602</f>
        <v>40</v>
      </c>
      <c r="U602" s="17">
        <v>55</v>
      </c>
      <c r="V602" s="18">
        <v>69</v>
      </c>
      <c r="W602" s="18">
        <v>51</v>
      </c>
      <c r="X602" s="17">
        <v>2.74</v>
      </c>
      <c r="Y602" s="17">
        <v>2.03</v>
      </c>
      <c r="Z602" s="18">
        <v>31</v>
      </c>
      <c r="AA602" s="18">
        <v>55</v>
      </c>
      <c r="AB602" s="17">
        <v>1.23</v>
      </c>
      <c r="AC602" s="17">
        <v>2.19</v>
      </c>
      <c r="AD602" s="16">
        <v>33</v>
      </c>
      <c r="AE602" s="17">
        <v>1.31</v>
      </c>
      <c r="AF602" s="16">
        <v>257</v>
      </c>
      <c r="AG602" s="17">
        <v>10.22</v>
      </c>
    </row>
    <row r="603" ht="20.35" customHeight="1">
      <c r="A603" t="s" s="14">
        <v>706</v>
      </c>
      <c r="B603" t="s" s="15">
        <v>114</v>
      </c>
      <c r="C603" s="16"/>
      <c r="D603" s="16"/>
      <c r="E603" s="16">
        <v>7</v>
      </c>
      <c r="F603" s="16">
        <v>27</v>
      </c>
      <c r="G603" s="17">
        <v>37.02</v>
      </c>
      <c r="H603" s="17">
        <f>G603/E603</f>
        <v>5.288571428571429</v>
      </c>
      <c r="I603" s="16">
        <v>0</v>
      </c>
      <c r="J603" s="17">
        <v>0</v>
      </c>
      <c r="K603" s="16">
        <v>1</v>
      </c>
      <c r="L603" s="17">
        <v>-0.44</v>
      </c>
      <c r="M603" s="17">
        <v>-0.71</v>
      </c>
      <c r="N603" s="18">
        <v>3</v>
      </c>
      <c r="O603" s="18">
        <v>6</v>
      </c>
      <c r="P603" s="17">
        <v>9.789999999999999</v>
      </c>
      <c r="Q603" s="17">
        <v>0</v>
      </c>
      <c r="R603" s="18">
        <v>0</v>
      </c>
      <c r="S603" s="18">
        <v>2</v>
      </c>
      <c r="T603" s="16">
        <f>R603+S603</f>
        <v>2</v>
      </c>
      <c r="U603" s="17">
        <v>0</v>
      </c>
      <c r="V603" s="18">
        <v>0</v>
      </c>
      <c r="W603" s="18">
        <v>1</v>
      </c>
      <c r="X603" s="17">
        <v>0</v>
      </c>
      <c r="Y603" s="17">
        <v>1.62</v>
      </c>
      <c r="Z603" s="18">
        <v>15</v>
      </c>
      <c r="AA603" s="18">
        <v>6</v>
      </c>
      <c r="AB603" s="17">
        <v>24.31</v>
      </c>
      <c r="AC603" s="17">
        <v>9.720000000000001</v>
      </c>
      <c r="AD603" s="16">
        <v>1</v>
      </c>
      <c r="AE603" s="17">
        <v>1.62</v>
      </c>
      <c r="AF603" s="16">
        <v>3</v>
      </c>
      <c r="AG603" s="17">
        <v>4.86</v>
      </c>
    </row>
    <row r="604" ht="20.35" customHeight="1">
      <c r="A604" t="s" s="14">
        <v>707</v>
      </c>
      <c r="B604" t="s" s="15">
        <v>42</v>
      </c>
      <c r="C604" s="16"/>
      <c r="D604" s="16"/>
      <c r="E604" s="16">
        <v>81</v>
      </c>
      <c r="F604" s="16">
        <v>1</v>
      </c>
      <c r="G604" s="17">
        <v>1728.32</v>
      </c>
      <c r="H604" s="17">
        <f>G604/E604</f>
        <v>21.33728395061728</v>
      </c>
      <c r="I604" s="16">
        <v>10</v>
      </c>
      <c r="J604" s="17">
        <v>0.35</v>
      </c>
      <c r="K604" s="16">
        <v>17</v>
      </c>
      <c r="L604" s="17">
        <v>33.88</v>
      </c>
      <c r="M604" s="17">
        <v>1.18</v>
      </c>
      <c r="N604" s="18">
        <v>1</v>
      </c>
      <c r="O604" s="18">
        <v>26</v>
      </c>
      <c r="P604" s="17">
        <v>0.98</v>
      </c>
      <c r="Q604" s="17">
        <v>5.99</v>
      </c>
      <c r="R604" s="18">
        <v>0</v>
      </c>
      <c r="S604" s="18">
        <v>0</v>
      </c>
      <c r="T604" s="16">
        <f>R604+S604</f>
        <v>0</v>
      </c>
      <c r="U604" s="17">
        <v>0</v>
      </c>
      <c r="V604" s="18">
        <v>92</v>
      </c>
      <c r="W604" s="18">
        <v>68</v>
      </c>
      <c r="X604" s="17">
        <v>3.19</v>
      </c>
      <c r="Y604" s="17">
        <v>2.36</v>
      </c>
      <c r="Z604" s="18">
        <v>53</v>
      </c>
      <c r="AA604" s="18">
        <v>83</v>
      </c>
      <c r="AB604" s="17">
        <v>1.84</v>
      </c>
      <c r="AC604" s="17">
        <v>2.88</v>
      </c>
      <c r="AD604" s="16">
        <v>137</v>
      </c>
      <c r="AE604" s="17">
        <v>4.76</v>
      </c>
      <c r="AF604" s="16">
        <v>167</v>
      </c>
      <c r="AG604" s="17">
        <v>5.8</v>
      </c>
    </row>
    <row r="605" ht="20.35" customHeight="1">
      <c r="A605" t="s" s="14">
        <v>708</v>
      </c>
      <c r="B605" t="s" s="15">
        <v>709</v>
      </c>
      <c r="C605" s="16"/>
      <c r="D605" s="16"/>
      <c r="E605" s="16">
        <v>57</v>
      </c>
      <c r="F605" s="16">
        <v>1</v>
      </c>
      <c r="G605" s="17">
        <v>852.87</v>
      </c>
      <c r="H605" s="17">
        <f>G605/E605</f>
        <v>14.96263157894737</v>
      </c>
      <c r="I605" s="16">
        <v>2</v>
      </c>
      <c r="J605" s="17">
        <v>0.14</v>
      </c>
      <c r="K605" s="16">
        <v>16</v>
      </c>
      <c r="L605" s="17">
        <v>7.97</v>
      </c>
      <c r="M605" s="17">
        <v>0.5600000000000001</v>
      </c>
      <c r="N605" s="18"/>
      <c r="O605" s="18">
        <v>14</v>
      </c>
      <c r="P605" s="17">
        <v>0.82</v>
      </c>
      <c r="Q605" s="17">
        <v>3.08</v>
      </c>
      <c r="R605" s="18">
        <v>0</v>
      </c>
      <c r="S605" s="18">
        <v>0</v>
      </c>
      <c r="T605" s="16">
        <f>R605+S605</f>
        <v>0</v>
      </c>
      <c r="U605" s="17">
        <v>0</v>
      </c>
      <c r="V605" s="18">
        <v>32</v>
      </c>
      <c r="W605" s="18">
        <v>8</v>
      </c>
      <c r="X605" s="17">
        <v>2.25</v>
      </c>
      <c r="Y605" s="17">
        <v>0.5600000000000001</v>
      </c>
      <c r="Z605" s="18">
        <v>41</v>
      </c>
      <c r="AA605" s="18">
        <v>54</v>
      </c>
      <c r="AB605" s="17">
        <v>2.88</v>
      </c>
      <c r="AC605" s="17">
        <v>3.8</v>
      </c>
      <c r="AD605" s="16">
        <v>37</v>
      </c>
      <c r="AE605" s="17">
        <v>2.6</v>
      </c>
      <c r="AF605" s="16">
        <v>65</v>
      </c>
      <c r="AG605" s="17">
        <v>4.57</v>
      </c>
    </row>
    <row r="606" ht="20.35" customHeight="1">
      <c r="A606" t="s" s="14">
        <v>710</v>
      </c>
      <c r="B606" t="s" s="15">
        <v>50</v>
      </c>
      <c r="C606" s="16"/>
      <c r="D606" s="16"/>
      <c r="E606" s="16">
        <v>79</v>
      </c>
      <c r="F606" s="16"/>
      <c r="G606" s="17">
        <v>1213.33</v>
      </c>
      <c r="H606" s="17">
        <f>G606/E606</f>
        <v>15.35860759493671</v>
      </c>
      <c r="I606" s="16">
        <v>9</v>
      </c>
      <c r="J606" s="17">
        <v>0.45</v>
      </c>
      <c r="K606" s="16">
        <v>31</v>
      </c>
      <c r="L606" s="17">
        <v>49.42</v>
      </c>
      <c r="M606" s="17">
        <v>2.44</v>
      </c>
      <c r="N606" s="18"/>
      <c r="O606" s="18">
        <v>20</v>
      </c>
      <c r="P606" s="17">
        <v>1</v>
      </c>
      <c r="Q606" s="17">
        <v>6.38</v>
      </c>
      <c r="R606" s="18">
        <v>0</v>
      </c>
      <c r="S606" s="18">
        <v>0</v>
      </c>
      <c r="T606" s="16">
        <f>R606+S606</f>
        <v>0</v>
      </c>
      <c r="U606" s="17">
        <v>0</v>
      </c>
      <c r="V606" s="18">
        <v>60</v>
      </c>
      <c r="W606" s="18">
        <v>21</v>
      </c>
      <c r="X606" s="17">
        <v>2.97</v>
      </c>
      <c r="Y606" s="17">
        <v>1.04</v>
      </c>
      <c r="Z606" s="18">
        <v>90</v>
      </c>
      <c r="AA606" s="18">
        <v>110</v>
      </c>
      <c r="AB606" s="17">
        <v>4.45</v>
      </c>
      <c r="AC606" s="17">
        <v>5.44</v>
      </c>
      <c r="AD606" s="16">
        <v>64</v>
      </c>
      <c r="AE606" s="17">
        <v>3.16</v>
      </c>
      <c r="AF606" s="16">
        <v>141</v>
      </c>
      <c r="AG606" s="17">
        <v>6.97</v>
      </c>
    </row>
    <row r="607" ht="20.35" customHeight="1">
      <c r="A607" t="s" s="14">
        <v>711</v>
      </c>
      <c r="B607" t="s" s="15">
        <v>149</v>
      </c>
      <c r="C607" s="16"/>
      <c r="D607" s="16"/>
      <c r="E607" s="16">
        <v>74</v>
      </c>
      <c r="F607" s="16">
        <v>7</v>
      </c>
      <c r="G607" s="17">
        <v>988.4</v>
      </c>
      <c r="H607" s="17">
        <f>G607/E607</f>
        <v>13.35675675675676</v>
      </c>
      <c r="I607" s="16">
        <v>15</v>
      </c>
      <c r="J607" s="17">
        <v>0.91</v>
      </c>
      <c r="K607" s="16">
        <v>22</v>
      </c>
      <c r="L607" s="17">
        <v>30.98</v>
      </c>
      <c r="M607" s="17">
        <v>1.88</v>
      </c>
      <c r="N607" s="18"/>
      <c r="O607" s="18">
        <v>6</v>
      </c>
      <c r="P607" s="17">
        <v>0.34</v>
      </c>
      <c r="Q607" s="17">
        <v>12.61</v>
      </c>
      <c r="R607" s="18">
        <v>5</v>
      </c>
      <c r="S607" s="18">
        <v>14</v>
      </c>
      <c r="T607" s="16">
        <f>R607+S607</f>
        <v>19</v>
      </c>
      <c r="U607" s="17">
        <v>26.32</v>
      </c>
      <c r="V607" s="18">
        <v>25</v>
      </c>
      <c r="W607" s="18">
        <v>29</v>
      </c>
      <c r="X607" s="17">
        <v>1.52</v>
      </c>
      <c r="Y607" s="17">
        <v>1.76</v>
      </c>
      <c r="Z607" s="18">
        <v>41</v>
      </c>
      <c r="AA607" s="18">
        <v>60</v>
      </c>
      <c r="AB607" s="17">
        <v>2.49</v>
      </c>
      <c r="AC607" s="17">
        <v>3.64</v>
      </c>
      <c r="AD607" s="16">
        <v>24</v>
      </c>
      <c r="AE607" s="17">
        <v>1.46</v>
      </c>
      <c r="AF607" s="16">
        <v>119</v>
      </c>
      <c r="AG607" s="17">
        <v>7.22</v>
      </c>
    </row>
    <row r="608" ht="20.35" customHeight="1">
      <c r="A608" t="s" s="14">
        <v>712</v>
      </c>
      <c r="B608" t="s" s="15">
        <v>219</v>
      </c>
      <c r="C608" s="16"/>
      <c r="D608" s="16"/>
      <c r="E608" s="16">
        <v>82</v>
      </c>
      <c r="F608" s="16"/>
      <c r="G608" s="17">
        <v>1515.87</v>
      </c>
      <c r="H608" s="17">
        <f>G608/E608</f>
        <v>18.48621951219512</v>
      </c>
      <c r="I608" s="16">
        <v>14</v>
      </c>
      <c r="J608" s="17">
        <v>0.55</v>
      </c>
      <c r="K608" s="16">
        <v>31</v>
      </c>
      <c r="L608" s="17">
        <v>42.18</v>
      </c>
      <c r="M608" s="17">
        <v>1.67</v>
      </c>
      <c r="N608" s="18"/>
      <c r="O608" s="18">
        <v>23</v>
      </c>
      <c r="P608" s="17">
        <v>0.84</v>
      </c>
      <c r="Q608" s="17">
        <v>8.24</v>
      </c>
      <c r="R608" s="18">
        <v>809</v>
      </c>
      <c r="S608" s="18">
        <v>766</v>
      </c>
      <c r="T608" s="16">
        <f>R608+S608</f>
        <v>1575</v>
      </c>
      <c r="U608" s="17">
        <v>51.37</v>
      </c>
      <c r="V608" s="18">
        <v>23</v>
      </c>
      <c r="W608" s="18">
        <v>44</v>
      </c>
      <c r="X608" s="17">
        <v>0.91</v>
      </c>
      <c r="Y608" s="17">
        <v>1.74</v>
      </c>
      <c r="Z608" s="18">
        <v>51</v>
      </c>
      <c r="AA608" s="18">
        <v>42</v>
      </c>
      <c r="AB608" s="17">
        <v>2.02</v>
      </c>
      <c r="AC608" s="17">
        <v>1.66</v>
      </c>
      <c r="AD608" s="16">
        <v>53</v>
      </c>
      <c r="AE608" s="17">
        <v>2.1</v>
      </c>
      <c r="AF608" s="16">
        <v>170</v>
      </c>
      <c r="AG608" s="17">
        <v>6.73</v>
      </c>
    </row>
    <row r="609" ht="20.35" customHeight="1">
      <c r="A609" t="s" s="14">
        <v>713</v>
      </c>
      <c r="B609" t="s" s="15">
        <v>40</v>
      </c>
      <c r="C609" s="16"/>
      <c r="D609" s="16"/>
      <c r="E609" s="16">
        <v>81</v>
      </c>
      <c r="F609" s="16">
        <v>1</v>
      </c>
      <c r="G609" s="17">
        <v>1535.77</v>
      </c>
      <c r="H609" s="17">
        <f>G609/E609</f>
        <v>18.96012345679012</v>
      </c>
      <c r="I609" s="16">
        <v>29</v>
      </c>
      <c r="J609" s="17">
        <v>1.13</v>
      </c>
      <c r="K609" s="16">
        <v>55</v>
      </c>
      <c r="L609" s="17">
        <v>75.58</v>
      </c>
      <c r="M609" s="17">
        <v>2.95</v>
      </c>
      <c r="N609" s="18"/>
      <c r="O609" s="18">
        <v>17</v>
      </c>
      <c r="P609" s="17">
        <v>0.78</v>
      </c>
      <c r="Q609" s="17">
        <v>16.29</v>
      </c>
      <c r="R609" s="18">
        <v>60</v>
      </c>
      <c r="S609" s="18">
        <v>57</v>
      </c>
      <c r="T609" s="16">
        <f>R609+S609</f>
        <v>117</v>
      </c>
      <c r="U609" s="17">
        <v>51.28</v>
      </c>
      <c r="V609" s="18">
        <v>30</v>
      </c>
      <c r="W609" s="18">
        <v>45</v>
      </c>
      <c r="X609" s="17">
        <v>1.17</v>
      </c>
      <c r="Y609" s="17">
        <v>1.76</v>
      </c>
      <c r="Z609" s="18">
        <v>32</v>
      </c>
      <c r="AA609" s="18">
        <v>110</v>
      </c>
      <c r="AB609" s="17">
        <v>1.25</v>
      </c>
      <c r="AC609" s="17">
        <v>4.3</v>
      </c>
      <c r="AD609" s="16">
        <v>40</v>
      </c>
      <c r="AE609" s="17">
        <v>1.56</v>
      </c>
      <c r="AF609" s="16">
        <v>178</v>
      </c>
      <c r="AG609" s="17">
        <v>6.95</v>
      </c>
    </row>
    <row r="610" ht="20.35" customHeight="1">
      <c r="A610" t="s" s="14">
        <v>714</v>
      </c>
      <c r="B610" t="s" s="15">
        <v>56</v>
      </c>
      <c r="C610" s="16"/>
      <c r="D610" s="16"/>
      <c r="E610" s="16">
        <v>82</v>
      </c>
      <c r="F610" s="16"/>
      <c r="G610" s="17">
        <v>1308.77</v>
      </c>
      <c r="H610" s="17">
        <f>G610/E610</f>
        <v>15.96060975609756</v>
      </c>
      <c r="I610" s="16">
        <v>10</v>
      </c>
      <c r="J610" s="17">
        <v>0.46</v>
      </c>
      <c r="K610" s="16">
        <v>25</v>
      </c>
      <c r="L610" s="17">
        <v>35.34</v>
      </c>
      <c r="M610" s="17">
        <v>1.62</v>
      </c>
      <c r="N610" s="18">
        <v>4</v>
      </c>
      <c r="O610" s="18">
        <v>25</v>
      </c>
      <c r="P610" s="17">
        <v>1.2</v>
      </c>
      <c r="Q610" s="17">
        <v>6.8</v>
      </c>
      <c r="R610" s="18">
        <v>29</v>
      </c>
      <c r="S610" s="18">
        <v>23</v>
      </c>
      <c r="T610" s="16">
        <f>R610+S610</f>
        <v>52</v>
      </c>
      <c r="U610" s="17">
        <v>55.77</v>
      </c>
      <c r="V610" s="18">
        <v>76</v>
      </c>
      <c r="W610" s="18">
        <v>29</v>
      </c>
      <c r="X610" s="17">
        <v>3.48</v>
      </c>
      <c r="Y610" s="17">
        <v>1.33</v>
      </c>
      <c r="Z610" s="18">
        <v>254</v>
      </c>
      <c r="AA610" s="18">
        <v>76</v>
      </c>
      <c r="AB610" s="17">
        <v>11.64</v>
      </c>
      <c r="AC610" s="17">
        <v>3.48</v>
      </c>
      <c r="AD610" s="16">
        <v>25</v>
      </c>
      <c r="AE610" s="17">
        <v>1.15</v>
      </c>
      <c r="AF610" s="16">
        <v>147</v>
      </c>
      <c r="AG610" s="17">
        <v>6.74</v>
      </c>
    </row>
    <row r="611" ht="20.35" customHeight="1">
      <c r="A611" t="s" s="14">
        <v>715</v>
      </c>
      <c r="B611" t="s" s="15">
        <v>125</v>
      </c>
      <c r="C611" s="16"/>
      <c r="D611" s="16"/>
      <c r="E611" s="16">
        <v>76</v>
      </c>
      <c r="F611" s="16">
        <v>3</v>
      </c>
      <c r="G611" s="17">
        <v>946.88</v>
      </c>
      <c r="H611" s="17">
        <f>G611/E611</f>
        <v>12.45894736842105</v>
      </c>
      <c r="I611" s="16">
        <v>19</v>
      </c>
      <c r="J611" s="17">
        <v>1.2</v>
      </c>
      <c r="K611" s="16">
        <v>13</v>
      </c>
      <c r="L611" s="17">
        <v>35.71</v>
      </c>
      <c r="M611" s="17">
        <v>2.26</v>
      </c>
      <c r="N611" s="18">
        <v>2</v>
      </c>
      <c r="O611" s="18">
        <v>32</v>
      </c>
      <c r="P611" s="17">
        <v>1.88</v>
      </c>
      <c r="Q611" s="17">
        <v>11.18</v>
      </c>
      <c r="R611" s="18">
        <v>2</v>
      </c>
      <c r="S611" s="18">
        <v>1</v>
      </c>
      <c r="T611" s="16">
        <f>R611+S611</f>
        <v>3</v>
      </c>
      <c r="U611" s="17">
        <v>66.67</v>
      </c>
      <c r="V611" s="18">
        <v>36</v>
      </c>
      <c r="W611" s="18">
        <v>24</v>
      </c>
      <c r="X611" s="17">
        <v>2.28</v>
      </c>
      <c r="Y611" s="17">
        <v>1.52</v>
      </c>
      <c r="Z611" s="18">
        <v>75</v>
      </c>
      <c r="AA611" s="18">
        <v>147</v>
      </c>
      <c r="AB611" s="17">
        <v>4.75</v>
      </c>
      <c r="AC611" s="17">
        <v>9.31</v>
      </c>
      <c r="AD611" s="16">
        <v>22</v>
      </c>
      <c r="AE611" s="17">
        <v>1.39</v>
      </c>
      <c r="AF611" s="16">
        <v>170</v>
      </c>
      <c r="AG611" s="17">
        <v>10.77</v>
      </c>
    </row>
    <row r="612" ht="20.35" customHeight="1">
      <c r="A612" t="s" s="14">
        <v>716</v>
      </c>
      <c r="B612" t="s" s="15">
        <v>125</v>
      </c>
      <c r="C612" s="16"/>
      <c r="D612" s="16"/>
      <c r="E612" s="16">
        <v>28</v>
      </c>
      <c r="F612" s="16">
        <v>31</v>
      </c>
      <c r="G612" s="17">
        <v>466.92</v>
      </c>
      <c r="H612" s="17">
        <f>G612/E612</f>
        <v>16.67571428571429</v>
      </c>
      <c r="I612" s="16">
        <v>0</v>
      </c>
      <c r="J612" s="17">
        <v>0</v>
      </c>
      <c r="K612" s="16">
        <v>4</v>
      </c>
      <c r="L612" s="17">
        <v>4.47</v>
      </c>
      <c r="M612" s="17">
        <v>0.57</v>
      </c>
      <c r="N612" s="18"/>
      <c r="O612" s="18">
        <v>2</v>
      </c>
      <c r="P612" s="17">
        <v>0.31</v>
      </c>
      <c r="Q612" s="17">
        <v>0</v>
      </c>
      <c r="R612" s="18">
        <v>0</v>
      </c>
      <c r="S612" s="18">
        <v>0</v>
      </c>
      <c r="T612" s="16">
        <f>R612+S612</f>
        <v>0</v>
      </c>
      <c r="U612" s="17">
        <v>0</v>
      </c>
      <c r="V612" s="18">
        <v>11</v>
      </c>
      <c r="W612" s="18">
        <v>13</v>
      </c>
      <c r="X612" s="17">
        <v>1.41</v>
      </c>
      <c r="Y612" s="17">
        <v>1.67</v>
      </c>
      <c r="Z612" s="18">
        <v>15</v>
      </c>
      <c r="AA612" s="18">
        <v>37</v>
      </c>
      <c r="AB612" s="17">
        <v>1.93</v>
      </c>
      <c r="AC612" s="17">
        <v>4.75</v>
      </c>
      <c r="AD612" s="16">
        <v>42</v>
      </c>
      <c r="AE612" s="17">
        <v>5.4</v>
      </c>
      <c r="AF612" s="16">
        <v>19</v>
      </c>
      <c r="AG612" s="17">
        <v>2.44</v>
      </c>
    </row>
    <row r="613" ht="20.35" customHeight="1">
      <c r="A613" t="s" s="14">
        <v>717</v>
      </c>
      <c r="B613" t="s" s="15">
        <v>106</v>
      </c>
      <c r="C613" s="16"/>
      <c r="D613" s="16"/>
      <c r="E613" s="16">
        <v>82</v>
      </c>
      <c r="F613" s="16"/>
      <c r="G613" s="17">
        <v>1344.07</v>
      </c>
      <c r="H613" s="17">
        <f>G613/E613</f>
        <v>16.39109756097561</v>
      </c>
      <c r="I613" s="16">
        <v>22</v>
      </c>
      <c r="J613" s="17">
        <v>0.98</v>
      </c>
      <c r="K613" s="16">
        <v>45</v>
      </c>
      <c r="L613" s="17">
        <v>66.59999999999999</v>
      </c>
      <c r="M613" s="17">
        <v>2.97</v>
      </c>
      <c r="N613" s="18"/>
      <c r="O613" s="18">
        <v>14</v>
      </c>
      <c r="P613" s="17">
        <v>0.39</v>
      </c>
      <c r="Q613" s="17">
        <v>11.34</v>
      </c>
      <c r="R613" s="18">
        <v>50</v>
      </c>
      <c r="S613" s="18">
        <v>45</v>
      </c>
      <c r="T613" s="16">
        <f>R613+S613</f>
        <v>95</v>
      </c>
      <c r="U613" s="17">
        <v>52.63</v>
      </c>
      <c r="V613" s="18">
        <v>50</v>
      </c>
      <c r="W613" s="18">
        <v>85</v>
      </c>
      <c r="X613" s="17">
        <v>2.23</v>
      </c>
      <c r="Y613" s="17">
        <v>3.79</v>
      </c>
      <c r="Z613" s="18">
        <v>31</v>
      </c>
      <c r="AA613" s="18">
        <v>105</v>
      </c>
      <c r="AB613" s="17">
        <v>1.38</v>
      </c>
      <c r="AC613" s="17">
        <v>4.69</v>
      </c>
      <c r="AD613" s="16">
        <v>25</v>
      </c>
      <c r="AE613" s="17">
        <v>1.12</v>
      </c>
      <c r="AF613" s="16">
        <v>194</v>
      </c>
      <c r="AG613" s="17">
        <v>8.66</v>
      </c>
    </row>
    <row r="614" ht="20.35" customHeight="1">
      <c r="A614" t="s" s="14">
        <v>718</v>
      </c>
      <c r="B614" t="s" s="15">
        <v>91</v>
      </c>
      <c r="C614" s="16"/>
      <c r="D614" s="16"/>
      <c r="E614" s="16">
        <v>1</v>
      </c>
      <c r="F614" s="16"/>
      <c r="G614" s="17">
        <v>13.08</v>
      </c>
      <c r="H614" s="17">
        <f>G614/E614</f>
        <v>13.08</v>
      </c>
      <c r="I614" s="16">
        <v>0</v>
      </c>
      <c r="J614" s="17">
        <v>0</v>
      </c>
      <c r="K614" s="16">
        <v>0</v>
      </c>
      <c r="L614" s="17">
        <v>0.38</v>
      </c>
      <c r="M614" s="17">
        <v>1.74</v>
      </c>
      <c r="N614" s="18"/>
      <c r="O614" s="18">
        <v>0</v>
      </c>
      <c r="P614" s="17">
        <v>0</v>
      </c>
      <c r="Q614" s="17">
        <v>0</v>
      </c>
      <c r="R614" s="18">
        <v>0</v>
      </c>
      <c r="S614" s="18">
        <v>0</v>
      </c>
      <c r="T614" s="16">
        <f>R614+S614</f>
        <v>0</v>
      </c>
      <c r="U614" s="17">
        <v>0</v>
      </c>
      <c r="V614" s="18">
        <v>0</v>
      </c>
      <c r="W614" s="18">
        <v>0</v>
      </c>
      <c r="X614" s="17">
        <v>0</v>
      </c>
      <c r="Y614" s="17">
        <v>0</v>
      </c>
      <c r="Z614" s="18">
        <v>0</v>
      </c>
      <c r="AA614" s="18">
        <v>3</v>
      </c>
      <c r="AB614" s="17">
        <v>0</v>
      </c>
      <c r="AC614" s="17">
        <v>13.76</v>
      </c>
      <c r="AD614" s="16">
        <v>2</v>
      </c>
      <c r="AE614" s="17">
        <v>9.17</v>
      </c>
      <c r="AF614" s="16">
        <v>1</v>
      </c>
      <c r="AG614" s="17">
        <v>4.59</v>
      </c>
    </row>
    <row r="615" ht="20.35" customHeight="1">
      <c r="A615" t="s" s="14">
        <v>719</v>
      </c>
      <c r="B615" t="s" s="15">
        <v>121</v>
      </c>
      <c r="C615" s="16"/>
      <c r="D615" s="16"/>
      <c r="E615" s="16">
        <v>1</v>
      </c>
      <c r="F615" s="16"/>
      <c r="G615" s="17">
        <v>7.42</v>
      </c>
      <c r="H615" s="17">
        <f>G615/E615</f>
        <v>7.42</v>
      </c>
      <c r="I615" s="16">
        <v>0</v>
      </c>
      <c r="J615" s="17">
        <v>0</v>
      </c>
      <c r="K615" s="16">
        <v>0</v>
      </c>
      <c r="L615" s="17">
        <v>0.1</v>
      </c>
      <c r="M615" s="17">
        <v>0.8100000000000001</v>
      </c>
      <c r="N615" s="18"/>
      <c r="O615" s="18">
        <v>0</v>
      </c>
      <c r="P615" s="17">
        <v>0</v>
      </c>
      <c r="Q615" t="s" s="19">
        <v>80</v>
      </c>
      <c r="R615" s="18">
        <v>0</v>
      </c>
      <c r="S615" s="18">
        <v>0</v>
      </c>
      <c r="T615" s="16">
        <f>R615+S615</f>
        <v>0</v>
      </c>
      <c r="U615" s="17">
        <v>0</v>
      </c>
      <c r="V615" s="18">
        <v>0</v>
      </c>
      <c r="W615" s="18">
        <v>1</v>
      </c>
      <c r="X615" s="17">
        <v>0</v>
      </c>
      <c r="Y615" s="17">
        <v>8.09</v>
      </c>
      <c r="Z615" s="18">
        <v>1</v>
      </c>
      <c r="AA615" s="18">
        <v>3</v>
      </c>
      <c r="AB615" s="17">
        <v>8.09</v>
      </c>
      <c r="AC615" s="17">
        <v>24.26</v>
      </c>
      <c r="AD615" s="16">
        <v>0</v>
      </c>
      <c r="AE615" s="17">
        <v>0</v>
      </c>
      <c r="AF615" s="16">
        <v>0</v>
      </c>
      <c r="AG615" s="17">
        <v>0</v>
      </c>
    </row>
    <row r="616" ht="20.35" customHeight="1">
      <c r="A616" t="s" s="14">
        <v>720</v>
      </c>
      <c r="B616" t="s" s="15">
        <v>106</v>
      </c>
      <c r="C616" s="16"/>
      <c r="D616" s="16"/>
      <c r="E616" s="16">
        <v>76</v>
      </c>
      <c r="F616" s="16">
        <v>6</v>
      </c>
      <c r="G616" s="17">
        <v>1640.73</v>
      </c>
      <c r="H616" s="17">
        <f>G616/E616</f>
        <v>21.58855263157895</v>
      </c>
      <c r="I616" s="16">
        <v>6</v>
      </c>
      <c r="J616" s="17">
        <v>0.22</v>
      </c>
      <c r="K616" s="16">
        <v>45</v>
      </c>
      <c r="L616" s="17">
        <v>53.78</v>
      </c>
      <c r="M616" s="17">
        <v>1.97</v>
      </c>
      <c r="N616" s="18"/>
      <c r="O616" s="18">
        <v>7</v>
      </c>
      <c r="P616" s="17">
        <v>0.19</v>
      </c>
      <c r="Q616" s="17">
        <v>3.3</v>
      </c>
      <c r="R616" s="18">
        <v>0</v>
      </c>
      <c r="S616" s="18">
        <v>2</v>
      </c>
      <c r="T616" s="16">
        <f>R616+S616</f>
        <v>2</v>
      </c>
      <c r="U616" s="17">
        <v>0</v>
      </c>
      <c r="V616" s="18">
        <v>79</v>
      </c>
      <c r="W616" s="18">
        <v>34</v>
      </c>
      <c r="X616" s="17">
        <v>2.89</v>
      </c>
      <c r="Y616" s="17">
        <v>1.24</v>
      </c>
      <c r="Z616" s="18">
        <v>48</v>
      </c>
      <c r="AA616" s="18">
        <v>99</v>
      </c>
      <c r="AB616" s="17">
        <v>1.76</v>
      </c>
      <c r="AC616" s="17">
        <v>3.62</v>
      </c>
      <c r="AD616" s="16">
        <v>84</v>
      </c>
      <c r="AE616" s="17">
        <v>3.07</v>
      </c>
      <c r="AF616" s="16">
        <v>182</v>
      </c>
      <c r="AG616" s="17">
        <v>6.66</v>
      </c>
    </row>
    <row r="617" ht="20.35" customHeight="1">
      <c r="A617" t="s" s="14">
        <v>721</v>
      </c>
      <c r="B617" t="s" s="15">
        <v>40</v>
      </c>
      <c r="C617" s="16"/>
      <c r="D617" s="16"/>
      <c r="E617" s="16">
        <v>58</v>
      </c>
      <c r="F617" s="16">
        <v>3</v>
      </c>
      <c r="G617" s="17">
        <v>628.62</v>
      </c>
      <c r="H617" s="17">
        <f>G617/E617</f>
        <v>10.83827586206896</v>
      </c>
      <c r="I617" s="16">
        <v>9</v>
      </c>
      <c r="J617" s="17">
        <v>0.86</v>
      </c>
      <c r="K617" s="16">
        <v>7</v>
      </c>
      <c r="L617" s="17">
        <v>18.08</v>
      </c>
      <c r="M617" s="17">
        <v>1.73</v>
      </c>
      <c r="N617" s="18"/>
      <c r="O617" s="18">
        <v>14</v>
      </c>
      <c r="P617" s="17">
        <v>1.42</v>
      </c>
      <c r="Q617" s="17">
        <v>9.57</v>
      </c>
      <c r="R617" s="18">
        <v>0</v>
      </c>
      <c r="S617" s="18">
        <v>2</v>
      </c>
      <c r="T617" s="16">
        <f>R617+S617</f>
        <v>2</v>
      </c>
      <c r="U617" s="17">
        <v>0</v>
      </c>
      <c r="V617" s="18">
        <v>16</v>
      </c>
      <c r="W617" s="18">
        <v>17</v>
      </c>
      <c r="X617" s="17">
        <v>1.53</v>
      </c>
      <c r="Y617" s="17">
        <v>1.62</v>
      </c>
      <c r="Z617" s="18">
        <v>60</v>
      </c>
      <c r="AA617" s="18">
        <v>34</v>
      </c>
      <c r="AB617" s="17">
        <v>5.73</v>
      </c>
      <c r="AC617" s="17">
        <v>3.25</v>
      </c>
      <c r="AD617" s="16">
        <v>9</v>
      </c>
      <c r="AE617" s="17">
        <v>0.86</v>
      </c>
      <c r="AF617" s="16">
        <v>94</v>
      </c>
      <c r="AG617" s="17">
        <v>8.970000000000001</v>
      </c>
    </row>
    <row r="618" ht="20.35" customHeight="1">
      <c r="A618" t="s" s="14">
        <v>722</v>
      </c>
      <c r="B618" t="s" s="15">
        <v>723</v>
      </c>
      <c r="C618" s="16"/>
      <c r="D618" s="16"/>
      <c r="E618" s="16">
        <v>57</v>
      </c>
      <c r="F618" s="16"/>
      <c r="G618" s="17">
        <v>767.35</v>
      </c>
      <c r="H618" s="17">
        <f>G618/E618</f>
        <v>13.46228070175439</v>
      </c>
      <c r="I618" s="16">
        <v>3</v>
      </c>
      <c r="J618" s="17">
        <v>0.23</v>
      </c>
      <c r="K618" s="16">
        <v>6</v>
      </c>
      <c r="L618" s="17">
        <v>5.28</v>
      </c>
      <c r="M618" s="17">
        <v>0.41</v>
      </c>
      <c r="N618" s="18">
        <v>1</v>
      </c>
      <c r="O618" s="18">
        <v>8</v>
      </c>
      <c r="P618" s="17">
        <v>0.61</v>
      </c>
      <c r="Q618" s="17">
        <v>11.11</v>
      </c>
      <c r="R618" s="18">
        <v>0</v>
      </c>
      <c r="S618" s="18">
        <v>0</v>
      </c>
      <c r="T618" s="16">
        <f>R618+S618</f>
        <v>0</v>
      </c>
      <c r="U618" s="17">
        <v>0</v>
      </c>
      <c r="V618" s="18">
        <v>17</v>
      </c>
      <c r="W618" s="18">
        <v>11</v>
      </c>
      <c r="X618" s="17">
        <v>1.33</v>
      </c>
      <c r="Y618" s="17">
        <v>0.86</v>
      </c>
      <c r="Z618" s="18">
        <v>60</v>
      </c>
      <c r="AA618" s="18">
        <v>104</v>
      </c>
      <c r="AB618" s="17">
        <v>4.69</v>
      </c>
      <c r="AC618" s="17">
        <v>8.130000000000001</v>
      </c>
      <c r="AD618" s="16">
        <v>84</v>
      </c>
      <c r="AE618" s="17">
        <v>6.57</v>
      </c>
      <c r="AF618" s="16">
        <v>27</v>
      </c>
      <c r="AG618" s="17">
        <v>2.11</v>
      </c>
    </row>
    <row r="619" ht="20.35" customHeight="1">
      <c r="A619" t="s" s="14">
        <v>724</v>
      </c>
      <c r="B619" t="s" s="15">
        <v>96</v>
      </c>
      <c r="C619" s="16"/>
      <c r="D619" s="16"/>
      <c r="E619" s="16">
        <v>76</v>
      </c>
      <c r="F619" s="16">
        <v>4</v>
      </c>
      <c r="G619" s="17">
        <v>1690.23</v>
      </c>
      <c r="H619" s="17">
        <f>G619/E619</f>
        <v>22.23986842105263</v>
      </c>
      <c r="I619" s="16">
        <v>5</v>
      </c>
      <c r="J619" s="17">
        <v>0.18</v>
      </c>
      <c r="K619" s="16">
        <v>29</v>
      </c>
      <c r="L619" s="17">
        <v>38.56</v>
      </c>
      <c r="M619" s="17">
        <v>1.37</v>
      </c>
      <c r="N619" s="18"/>
      <c r="O619" s="18">
        <v>8</v>
      </c>
      <c r="P619" s="17">
        <v>0.28</v>
      </c>
      <c r="Q619" s="17">
        <v>4.85</v>
      </c>
      <c r="R619" s="18">
        <v>0</v>
      </c>
      <c r="S619" s="18">
        <v>1</v>
      </c>
      <c r="T619" s="16">
        <f>R619+S619</f>
        <v>1</v>
      </c>
      <c r="U619" s="17">
        <v>0</v>
      </c>
      <c r="V619" s="18">
        <v>57</v>
      </c>
      <c r="W619" s="18">
        <v>57</v>
      </c>
      <c r="X619" s="17">
        <v>2.02</v>
      </c>
      <c r="Y619" s="17">
        <v>2.02</v>
      </c>
      <c r="Z619" s="18">
        <v>41</v>
      </c>
      <c r="AA619" s="18">
        <v>69</v>
      </c>
      <c r="AB619" s="17">
        <v>1.46</v>
      </c>
      <c r="AC619" s="17">
        <v>2.45</v>
      </c>
      <c r="AD619" s="16">
        <v>121</v>
      </c>
      <c r="AE619" s="17">
        <v>4.3</v>
      </c>
      <c r="AF619" s="16">
        <v>103</v>
      </c>
      <c r="AG619" s="17">
        <v>3.66</v>
      </c>
    </row>
    <row r="620" ht="20.35" customHeight="1">
      <c r="A620" t="s" s="14">
        <v>725</v>
      </c>
      <c r="B620" t="s" s="15">
        <v>336</v>
      </c>
      <c r="C620" s="16"/>
      <c r="D620" s="16"/>
      <c r="E620" s="16">
        <v>69</v>
      </c>
      <c r="F620" s="16">
        <v>12</v>
      </c>
      <c r="G620" s="17">
        <v>880.33</v>
      </c>
      <c r="H620" s="17">
        <f>G620/E620</f>
        <v>12.75840579710145</v>
      </c>
      <c r="I620" s="16">
        <v>5</v>
      </c>
      <c r="J620" s="17">
        <v>0.34</v>
      </c>
      <c r="K620" s="16">
        <v>12</v>
      </c>
      <c r="L620" s="17">
        <v>8.140000000000001</v>
      </c>
      <c r="M620" s="17">
        <v>0.55</v>
      </c>
      <c r="N620" s="18"/>
      <c r="O620" s="18">
        <v>10</v>
      </c>
      <c r="P620" s="17">
        <v>0.67</v>
      </c>
      <c r="Q620" s="17">
        <v>9.43</v>
      </c>
      <c r="R620" s="18">
        <v>360</v>
      </c>
      <c r="S620" s="18">
        <v>278</v>
      </c>
      <c r="T620" s="16">
        <f>R620+S620</f>
        <v>638</v>
      </c>
      <c r="U620" s="17">
        <v>56.43</v>
      </c>
      <c r="V620" s="18">
        <v>15</v>
      </c>
      <c r="W620" s="18">
        <v>21</v>
      </c>
      <c r="X620" s="17">
        <v>1.02</v>
      </c>
      <c r="Y620" s="17">
        <v>1.43</v>
      </c>
      <c r="Z620" s="18">
        <v>122</v>
      </c>
      <c r="AA620" s="18">
        <v>69</v>
      </c>
      <c r="AB620" s="17">
        <v>8.32</v>
      </c>
      <c r="AC620" s="17">
        <v>4.7</v>
      </c>
      <c r="AD620" s="16">
        <v>39</v>
      </c>
      <c r="AE620" s="17">
        <v>2.66</v>
      </c>
      <c r="AF620" s="16">
        <v>53</v>
      </c>
      <c r="AG620" s="17">
        <v>3.61</v>
      </c>
    </row>
    <row r="621" ht="20.35" customHeight="1">
      <c r="A621" t="s" s="14">
        <v>726</v>
      </c>
      <c r="B621" t="s" s="15">
        <v>87</v>
      </c>
      <c r="C621" s="16"/>
      <c r="D621" s="16"/>
      <c r="E621" s="16">
        <v>59</v>
      </c>
      <c r="F621" s="16">
        <v>19</v>
      </c>
      <c r="G621" s="17">
        <v>940.88</v>
      </c>
      <c r="H621" s="17">
        <f>G621/E621</f>
        <v>15.9471186440678</v>
      </c>
      <c r="I621" s="16">
        <v>1</v>
      </c>
      <c r="J621" s="17">
        <v>0.06</v>
      </c>
      <c r="K621" s="16">
        <v>8</v>
      </c>
      <c r="L621" s="17">
        <v>9.07</v>
      </c>
      <c r="M621" s="17">
        <v>0.58</v>
      </c>
      <c r="N621" s="18">
        <v>4</v>
      </c>
      <c r="O621" s="18">
        <v>12</v>
      </c>
      <c r="P621" s="17">
        <v>0.78</v>
      </c>
      <c r="Q621" s="17">
        <v>1.49</v>
      </c>
      <c r="R621" s="18">
        <v>0</v>
      </c>
      <c r="S621" s="18">
        <v>0</v>
      </c>
      <c r="T621" s="16">
        <f>R621+S621</f>
        <v>0</v>
      </c>
      <c r="U621" s="17">
        <v>0</v>
      </c>
      <c r="V621" s="18">
        <v>30</v>
      </c>
      <c r="W621" s="18">
        <v>6</v>
      </c>
      <c r="X621" s="17">
        <v>1.91</v>
      </c>
      <c r="Y621" s="17">
        <v>0.38</v>
      </c>
      <c r="Z621" s="18">
        <v>45</v>
      </c>
      <c r="AA621" s="18">
        <v>61</v>
      </c>
      <c r="AB621" s="17">
        <v>2.87</v>
      </c>
      <c r="AC621" s="17">
        <v>3.89</v>
      </c>
      <c r="AD621" s="16">
        <v>65</v>
      </c>
      <c r="AE621" s="17">
        <v>4.15</v>
      </c>
      <c r="AF621" s="16">
        <v>67</v>
      </c>
      <c r="AG621" s="17">
        <v>4.27</v>
      </c>
    </row>
    <row r="622" ht="20.35" customHeight="1">
      <c r="A622" t="s" s="14">
        <v>727</v>
      </c>
      <c r="B622" t="s" s="15">
        <v>71</v>
      </c>
      <c r="C622" s="16"/>
      <c r="D622" s="16"/>
      <c r="E622" s="16">
        <v>2</v>
      </c>
      <c r="F622" s="16"/>
      <c r="G622" s="17">
        <v>17.2</v>
      </c>
      <c r="H622" s="17">
        <f>G622/E622</f>
        <v>8.6</v>
      </c>
      <c r="I622" s="16">
        <v>0</v>
      </c>
      <c r="J622" s="17">
        <v>0</v>
      </c>
      <c r="K622" s="16">
        <v>0</v>
      </c>
      <c r="L622" s="17">
        <v>-0.12</v>
      </c>
      <c r="M622" s="17">
        <v>-0.42</v>
      </c>
      <c r="N622" s="18"/>
      <c r="O622" s="18">
        <v>0</v>
      </c>
      <c r="P622" s="17">
        <v>0</v>
      </c>
      <c r="Q622" s="17">
        <v>0</v>
      </c>
      <c r="R622" s="18">
        <v>0</v>
      </c>
      <c r="S622" s="18">
        <v>0</v>
      </c>
      <c r="T622" s="16">
        <f>R622+S622</f>
        <v>0</v>
      </c>
      <c r="U622" s="17">
        <v>0</v>
      </c>
      <c r="V622" s="18">
        <v>0</v>
      </c>
      <c r="W622" s="18">
        <v>0</v>
      </c>
      <c r="X622" s="17">
        <v>0</v>
      </c>
      <c r="Y622" s="17">
        <v>0</v>
      </c>
      <c r="Z622" s="18">
        <v>4</v>
      </c>
      <c r="AA622" s="18">
        <v>1</v>
      </c>
      <c r="AB622" s="17">
        <v>13.95</v>
      </c>
      <c r="AC622" s="17">
        <v>3.49</v>
      </c>
      <c r="AD622" s="16">
        <v>0</v>
      </c>
      <c r="AE622" s="17">
        <v>0</v>
      </c>
      <c r="AF622" s="16">
        <v>1</v>
      </c>
      <c r="AG622" s="17">
        <v>3.49</v>
      </c>
    </row>
    <row r="623" ht="20.35" customHeight="1">
      <c r="A623" t="s" s="14">
        <v>728</v>
      </c>
      <c r="B623" t="s" s="15">
        <v>40</v>
      </c>
      <c r="C623" s="16"/>
      <c r="D623" s="16"/>
      <c r="E623" s="16">
        <v>74</v>
      </c>
      <c r="F623" s="16">
        <v>8</v>
      </c>
      <c r="G623" s="17">
        <v>1472.98</v>
      </c>
      <c r="H623" s="17">
        <f>G623/E623</f>
        <v>19.90513513513514</v>
      </c>
      <c r="I623" s="16">
        <v>39</v>
      </c>
      <c r="J623" s="17">
        <v>1.59</v>
      </c>
      <c r="K623" s="16">
        <v>58</v>
      </c>
      <c r="L623" s="17">
        <v>92.23</v>
      </c>
      <c r="M623" s="17">
        <v>3.76</v>
      </c>
      <c r="N623" s="18">
        <v>3</v>
      </c>
      <c r="O623" s="18">
        <v>19</v>
      </c>
      <c r="P623" s="17">
        <v>0.71</v>
      </c>
      <c r="Q623" s="17">
        <v>13.73</v>
      </c>
      <c r="R623" s="18">
        <v>485</v>
      </c>
      <c r="S623" s="18">
        <v>672</v>
      </c>
      <c r="T623" s="16">
        <f>R623+S623</f>
        <v>1157</v>
      </c>
      <c r="U623" s="17">
        <v>41.92</v>
      </c>
      <c r="V623" s="18">
        <v>41</v>
      </c>
      <c r="W623" s="18">
        <v>36</v>
      </c>
      <c r="X623" s="17">
        <v>1.67</v>
      </c>
      <c r="Y623" s="17">
        <v>1.47</v>
      </c>
      <c r="Z623" s="18">
        <v>38</v>
      </c>
      <c r="AA623" s="18">
        <v>74</v>
      </c>
      <c r="AB623" s="17">
        <v>1.55</v>
      </c>
      <c r="AC623" s="17">
        <v>3.01</v>
      </c>
      <c r="AD623" s="16">
        <v>22</v>
      </c>
      <c r="AE623" s="17">
        <v>0.9</v>
      </c>
      <c r="AF623" s="16">
        <v>284</v>
      </c>
      <c r="AG623" s="17">
        <v>11.57</v>
      </c>
    </row>
    <row r="624" ht="20.35" customHeight="1">
      <c r="A624" t="s" s="14">
        <v>729</v>
      </c>
      <c r="B624" t="s" s="15">
        <v>730</v>
      </c>
      <c r="C624" s="16"/>
      <c r="D624" s="16"/>
      <c r="E624" s="16">
        <v>9</v>
      </c>
      <c r="F624" s="16"/>
      <c r="G624" s="17">
        <v>85.02</v>
      </c>
      <c r="H624" s="17">
        <f>G624/E624</f>
        <v>9.446666666666665</v>
      </c>
      <c r="I624" s="16">
        <v>1</v>
      </c>
      <c r="J624" s="17">
        <v>0.71</v>
      </c>
      <c r="K624" s="16">
        <v>0</v>
      </c>
      <c r="L624" s="17">
        <v>0.75</v>
      </c>
      <c r="M624" s="17">
        <v>0.53</v>
      </c>
      <c r="N624" s="18"/>
      <c r="O624" s="18">
        <v>3</v>
      </c>
      <c r="P624" s="17">
        <v>2.31</v>
      </c>
      <c r="Q624" s="17">
        <v>16.67</v>
      </c>
      <c r="R624" s="18">
        <v>0</v>
      </c>
      <c r="S624" s="18">
        <v>0</v>
      </c>
      <c r="T624" s="16">
        <f>R624+S624</f>
        <v>0</v>
      </c>
      <c r="U624" s="17">
        <v>0</v>
      </c>
      <c r="V624" s="18">
        <v>1</v>
      </c>
      <c r="W624" s="18">
        <v>0</v>
      </c>
      <c r="X624" s="17">
        <v>0.71</v>
      </c>
      <c r="Y624" s="17">
        <v>0</v>
      </c>
      <c r="Z624" s="18">
        <v>18</v>
      </c>
      <c r="AA624" s="18">
        <v>13</v>
      </c>
      <c r="AB624" s="17">
        <v>12.7</v>
      </c>
      <c r="AC624" s="17">
        <v>9.17</v>
      </c>
      <c r="AD624" s="16">
        <v>1</v>
      </c>
      <c r="AE624" s="17">
        <v>0.71</v>
      </c>
      <c r="AF624" s="16">
        <v>6</v>
      </c>
      <c r="AG624" s="17">
        <v>4.23</v>
      </c>
    </row>
    <row r="625" ht="20.35" customHeight="1">
      <c r="A625" t="s" s="14">
        <v>731</v>
      </c>
      <c r="B625" t="s" s="15">
        <v>106</v>
      </c>
      <c r="C625" s="16"/>
      <c r="D625" s="16"/>
      <c r="E625" s="16">
        <v>80</v>
      </c>
      <c r="F625" s="16">
        <v>2</v>
      </c>
      <c r="G625" s="17">
        <v>1340.75</v>
      </c>
      <c r="H625" s="17">
        <f>G625/E625</f>
        <v>16.759375</v>
      </c>
      <c r="I625" s="16">
        <v>33</v>
      </c>
      <c r="J625" s="17">
        <v>1.48</v>
      </c>
      <c r="K625" s="16">
        <v>23</v>
      </c>
      <c r="L625" s="17">
        <v>54.23</v>
      </c>
      <c r="M625" s="17">
        <v>2.43</v>
      </c>
      <c r="N625" s="18">
        <v>2</v>
      </c>
      <c r="O625" s="18">
        <v>17</v>
      </c>
      <c r="P625" s="17">
        <v>0.76</v>
      </c>
      <c r="Q625" s="17">
        <v>15.57</v>
      </c>
      <c r="R625" s="18">
        <v>545</v>
      </c>
      <c r="S625" s="18">
        <v>547</v>
      </c>
      <c r="T625" s="16">
        <f>R625+S625</f>
        <v>1092</v>
      </c>
      <c r="U625" s="17">
        <v>49.91</v>
      </c>
      <c r="V625" s="18">
        <v>48</v>
      </c>
      <c r="W625" s="18">
        <v>42</v>
      </c>
      <c r="X625" s="17">
        <v>2.15</v>
      </c>
      <c r="Y625" s="17">
        <v>1.88</v>
      </c>
      <c r="Z625" s="18">
        <v>94</v>
      </c>
      <c r="AA625" s="18">
        <v>132</v>
      </c>
      <c r="AB625" s="17">
        <v>4.21</v>
      </c>
      <c r="AC625" s="17">
        <v>5.91</v>
      </c>
      <c r="AD625" s="16">
        <v>26</v>
      </c>
      <c r="AE625" s="17">
        <v>1.16</v>
      </c>
      <c r="AF625" s="16">
        <v>212</v>
      </c>
      <c r="AG625" s="17">
        <v>9.49</v>
      </c>
    </row>
    <row r="626" ht="20.35" customHeight="1">
      <c r="A626" t="s" s="14">
        <v>732</v>
      </c>
      <c r="B626" t="s" s="15">
        <v>165</v>
      </c>
      <c r="C626" s="16"/>
      <c r="D626" s="16"/>
      <c r="E626" s="16">
        <v>28</v>
      </c>
      <c r="F626" s="16"/>
      <c r="G626" s="17">
        <v>626.85</v>
      </c>
      <c r="H626" s="17">
        <f>G626/E626</f>
        <v>22.3875</v>
      </c>
      <c r="I626" s="16">
        <v>1</v>
      </c>
      <c r="J626" s="17">
        <v>0.1</v>
      </c>
      <c r="K626" s="16">
        <v>11</v>
      </c>
      <c r="L626" s="17">
        <v>5.3</v>
      </c>
      <c r="M626" s="17">
        <v>0.51</v>
      </c>
      <c r="N626" s="18"/>
      <c r="O626" s="18">
        <v>6</v>
      </c>
      <c r="P626" s="17">
        <v>0.59</v>
      </c>
      <c r="Q626" s="17">
        <v>1.85</v>
      </c>
      <c r="R626" s="18">
        <v>0</v>
      </c>
      <c r="S626" s="18">
        <v>0</v>
      </c>
      <c r="T626" s="16">
        <f>R626+S626</f>
        <v>0</v>
      </c>
      <c r="U626" s="17">
        <v>0</v>
      </c>
      <c r="V626" s="18">
        <v>33</v>
      </c>
      <c r="W626" s="18">
        <v>13</v>
      </c>
      <c r="X626" s="17">
        <v>3.16</v>
      </c>
      <c r="Y626" s="17">
        <v>1.24</v>
      </c>
      <c r="Z626" s="18">
        <v>49</v>
      </c>
      <c r="AA626" s="18">
        <v>66</v>
      </c>
      <c r="AB626" s="17">
        <v>4.69</v>
      </c>
      <c r="AC626" s="17">
        <v>6.32</v>
      </c>
      <c r="AD626" s="16">
        <v>41</v>
      </c>
      <c r="AE626" s="17">
        <v>3.92</v>
      </c>
      <c r="AF626" s="16">
        <v>54</v>
      </c>
      <c r="AG626" s="17">
        <v>5.17</v>
      </c>
    </row>
    <row r="627" ht="20.35" customHeight="1">
      <c r="A627" t="s" s="14">
        <v>733</v>
      </c>
      <c r="B627" t="s" s="15">
        <v>734</v>
      </c>
      <c r="C627" s="16"/>
      <c r="D627" s="16"/>
      <c r="E627" s="16">
        <v>56</v>
      </c>
      <c r="F627" s="16"/>
      <c r="G627" s="17">
        <v>590.02</v>
      </c>
      <c r="H627" s="17">
        <f>G627/E627</f>
        <v>10.53607142857143</v>
      </c>
      <c r="I627" s="16">
        <v>3</v>
      </c>
      <c r="J627" s="17">
        <v>0.31</v>
      </c>
      <c r="K627" s="16">
        <v>1</v>
      </c>
      <c r="L627" s="17">
        <v>2.15</v>
      </c>
      <c r="M627" s="17">
        <v>0.22</v>
      </c>
      <c r="N627" s="18"/>
      <c r="O627" s="18">
        <v>13</v>
      </c>
      <c r="P627" s="17">
        <v>1.26</v>
      </c>
      <c r="Q627" s="17">
        <v>5.88</v>
      </c>
      <c r="R627" s="18">
        <v>202</v>
      </c>
      <c r="S627" s="18">
        <v>194</v>
      </c>
      <c r="T627" s="16">
        <f>R627+S627</f>
        <v>396</v>
      </c>
      <c r="U627" s="17">
        <v>51.01</v>
      </c>
      <c r="V627" s="18">
        <v>15</v>
      </c>
      <c r="W627" s="18">
        <v>16</v>
      </c>
      <c r="X627" s="17">
        <v>1.53</v>
      </c>
      <c r="Y627" s="17">
        <v>1.63</v>
      </c>
      <c r="Z627" s="18">
        <v>81</v>
      </c>
      <c r="AA627" s="18">
        <v>70</v>
      </c>
      <c r="AB627" s="17">
        <v>8.24</v>
      </c>
      <c r="AC627" s="17">
        <v>7.12</v>
      </c>
      <c r="AD627" s="16">
        <v>30</v>
      </c>
      <c r="AE627" s="17">
        <v>3.05</v>
      </c>
      <c r="AF627" s="16">
        <v>51</v>
      </c>
      <c r="AG627" s="17">
        <v>5.19</v>
      </c>
    </row>
    <row r="628" ht="20.35" customHeight="1">
      <c r="A628" t="s" s="14">
        <v>735</v>
      </c>
      <c r="B628" t="s" s="15">
        <v>58</v>
      </c>
      <c r="C628" s="16"/>
      <c r="D628" s="16"/>
      <c r="E628" s="16">
        <v>15</v>
      </c>
      <c r="F628" s="16"/>
      <c r="G628" s="17">
        <v>126.2</v>
      </c>
      <c r="H628" s="17">
        <f>G628/E628</f>
        <v>8.413333333333334</v>
      </c>
      <c r="I628" s="16">
        <v>2</v>
      </c>
      <c r="J628" s="17">
        <v>0.95</v>
      </c>
      <c r="K628" s="16">
        <v>0</v>
      </c>
      <c r="L628" s="17">
        <v>1.99</v>
      </c>
      <c r="M628" s="17">
        <v>0.95</v>
      </c>
      <c r="N628" s="18"/>
      <c r="O628" s="18">
        <v>3</v>
      </c>
      <c r="P628" s="17">
        <v>1.56</v>
      </c>
      <c r="Q628" s="17">
        <v>12.5</v>
      </c>
      <c r="R628" s="18">
        <v>12</v>
      </c>
      <c r="S628" s="18">
        <v>13</v>
      </c>
      <c r="T628" s="16">
        <f>R628+S628</f>
        <v>25</v>
      </c>
      <c r="U628" s="17">
        <v>48</v>
      </c>
      <c r="V628" s="18">
        <v>4</v>
      </c>
      <c r="W628" s="18">
        <v>6</v>
      </c>
      <c r="X628" s="17">
        <v>1.9</v>
      </c>
      <c r="Y628" s="17">
        <v>2.85</v>
      </c>
      <c r="Z628" s="18">
        <v>4</v>
      </c>
      <c r="AA628" s="18">
        <v>11</v>
      </c>
      <c r="AB628" s="17">
        <v>1.9</v>
      </c>
      <c r="AC628" s="17">
        <v>5.23</v>
      </c>
      <c r="AD628" s="16">
        <v>4</v>
      </c>
      <c r="AE628" s="17">
        <v>1.9</v>
      </c>
      <c r="AF628" s="16">
        <v>16</v>
      </c>
      <c r="AG628" s="17">
        <v>7.61</v>
      </c>
    </row>
    <row r="629" ht="20.35" customHeight="1">
      <c r="A629" t="s" s="14">
        <v>736</v>
      </c>
      <c r="B629" t="s" s="15">
        <v>87</v>
      </c>
      <c r="C629" s="16"/>
      <c r="D629" s="16"/>
      <c r="E629" s="16">
        <v>33</v>
      </c>
      <c r="F629" s="16"/>
      <c r="G629" s="17">
        <v>328.9</v>
      </c>
      <c r="H629" s="17">
        <f>G629/E629</f>
        <v>9.966666666666667</v>
      </c>
      <c r="I629" s="16">
        <v>4</v>
      </c>
      <c r="J629" s="17">
        <v>0.73</v>
      </c>
      <c r="K629" s="16">
        <v>2</v>
      </c>
      <c r="L629" s="17">
        <v>4.47</v>
      </c>
      <c r="M629" s="17">
        <v>0.82</v>
      </c>
      <c r="N629" s="18"/>
      <c r="O629" s="18">
        <v>7</v>
      </c>
      <c r="P629" s="17">
        <v>1.25</v>
      </c>
      <c r="Q629" s="17">
        <v>8.890000000000001</v>
      </c>
      <c r="R629" s="18">
        <v>2</v>
      </c>
      <c r="S629" s="18">
        <v>7</v>
      </c>
      <c r="T629" s="16">
        <f>R629+S629</f>
        <v>9</v>
      </c>
      <c r="U629" s="17">
        <v>22.22</v>
      </c>
      <c r="V629" s="18">
        <v>8</v>
      </c>
      <c r="W629" s="18">
        <v>4</v>
      </c>
      <c r="X629" s="17">
        <v>1.46</v>
      </c>
      <c r="Y629" s="17">
        <v>0.73</v>
      </c>
      <c r="Z629" s="18">
        <v>16</v>
      </c>
      <c r="AA629" s="18">
        <v>24</v>
      </c>
      <c r="AB629" s="17">
        <v>2.92</v>
      </c>
      <c r="AC629" s="17">
        <v>4.38</v>
      </c>
      <c r="AD629" s="16">
        <v>3</v>
      </c>
      <c r="AE629" s="17">
        <v>0.55</v>
      </c>
      <c r="AF629" s="16">
        <v>45</v>
      </c>
      <c r="AG629" s="17">
        <v>8.210000000000001</v>
      </c>
    </row>
    <row r="630" ht="20.35" customHeight="1">
      <c r="A630" t="s" s="14">
        <v>737</v>
      </c>
      <c r="B630" t="s" s="15">
        <v>46</v>
      </c>
      <c r="C630" s="16"/>
      <c r="D630" s="16"/>
      <c r="E630" s="16">
        <v>1</v>
      </c>
      <c r="F630" s="16"/>
      <c r="G630" s="17">
        <v>13.5</v>
      </c>
      <c r="H630" s="17">
        <f>G630/E630</f>
        <v>13.5</v>
      </c>
      <c r="I630" s="16">
        <v>0</v>
      </c>
      <c r="J630" s="17">
        <v>0</v>
      </c>
      <c r="K630" s="16">
        <v>0</v>
      </c>
      <c r="L630" s="17">
        <v>-0.4</v>
      </c>
      <c r="M630" s="17">
        <v>-1.78</v>
      </c>
      <c r="N630" s="18"/>
      <c r="O630" s="18">
        <v>1</v>
      </c>
      <c r="P630" s="17">
        <v>5.55</v>
      </c>
      <c r="Q630" t="s" s="19">
        <v>80</v>
      </c>
      <c r="R630" s="18">
        <v>0</v>
      </c>
      <c r="S630" s="18">
        <v>0</v>
      </c>
      <c r="T630" s="16">
        <f>R630+S630</f>
        <v>0</v>
      </c>
      <c r="U630" s="17">
        <v>0</v>
      </c>
      <c r="V630" s="18">
        <v>1</v>
      </c>
      <c r="W630" s="18">
        <v>1</v>
      </c>
      <c r="X630" s="17">
        <v>4.44</v>
      </c>
      <c r="Y630" s="17">
        <v>4.44</v>
      </c>
      <c r="Z630" s="18">
        <v>0</v>
      </c>
      <c r="AA630" s="18">
        <v>2</v>
      </c>
      <c r="AB630" s="17">
        <v>0</v>
      </c>
      <c r="AC630" s="17">
        <v>8.890000000000001</v>
      </c>
      <c r="AD630" s="16">
        <v>0</v>
      </c>
      <c r="AE630" s="17">
        <v>0</v>
      </c>
      <c r="AF630" s="16">
        <v>0</v>
      </c>
      <c r="AG630" s="17">
        <v>0</v>
      </c>
    </row>
    <row r="631" ht="20.35" customHeight="1">
      <c r="A631" t="s" s="14">
        <v>738</v>
      </c>
      <c r="B631" t="s" s="15">
        <v>42</v>
      </c>
      <c r="C631" s="16"/>
      <c r="D631" s="16"/>
      <c r="E631" s="16">
        <v>82</v>
      </c>
      <c r="F631" s="16"/>
      <c r="G631" s="17">
        <v>1240</v>
      </c>
      <c r="H631" s="17">
        <f>G631/E631</f>
        <v>15.12195121951219</v>
      </c>
      <c r="I631" s="16">
        <v>19</v>
      </c>
      <c r="J631" s="17">
        <v>0.92</v>
      </c>
      <c r="K631" s="16">
        <v>28</v>
      </c>
      <c r="L631" s="17">
        <v>56.23</v>
      </c>
      <c r="M631" s="17">
        <v>2.72</v>
      </c>
      <c r="N631" s="18">
        <v>1</v>
      </c>
      <c r="O631" s="18">
        <v>19</v>
      </c>
      <c r="P631" s="17">
        <v>0.62</v>
      </c>
      <c r="Q631" s="17">
        <v>8.300000000000001</v>
      </c>
      <c r="R631" s="18">
        <v>151</v>
      </c>
      <c r="S631" s="18">
        <v>146</v>
      </c>
      <c r="T631" s="16">
        <f>R631+S631</f>
        <v>297</v>
      </c>
      <c r="U631" s="17">
        <v>50.84</v>
      </c>
      <c r="V631" s="18">
        <v>49</v>
      </c>
      <c r="W631" s="18">
        <v>52</v>
      </c>
      <c r="X631" s="17">
        <v>2.37</v>
      </c>
      <c r="Y631" s="17">
        <v>2.52</v>
      </c>
      <c r="Z631" s="18">
        <v>95</v>
      </c>
      <c r="AA631" s="18">
        <v>86</v>
      </c>
      <c r="AB631" s="17">
        <v>4.6</v>
      </c>
      <c r="AC631" s="17">
        <v>4.16</v>
      </c>
      <c r="AD631" s="16">
        <v>19</v>
      </c>
      <c r="AE631" s="17">
        <v>0.92</v>
      </c>
      <c r="AF631" s="16">
        <v>229</v>
      </c>
      <c r="AG631" s="17">
        <v>11.08</v>
      </c>
    </row>
    <row r="632" ht="20.35" customHeight="1">
      <c r="A632" t="s" s="14">
        <v>739</v>
      </c>
      <c r="B632" t="s" s="15">
        <v>99</v>
      </c>
      <c r="C632" s="16"/>
      <c r="D632" s="16"/>
      <c r="E632" s="16">
        <v>71</v>
      </c>
      <c r="F632" s="16">
        <v>11</v>
      </c>
      <c r="G632" s="17">
        <v>1110.15</v>
      </c>
      <c r="H632" s="17">
        <f>G632/E632</f>
        <v>15.63591549295775</v>
      </c>
      <c r="I632" s="16">
        <v>12</v>
      </c>
      <c r="J632" s="17">
        <v>0.65</v>
      </c>
      <c r="K632" s="16">
        <v>13</v>
      </c>
      <c r="L632" s="17">
        <v>24.66</v>
      </c>
      <c r="M632" s="17">
        <v>1.33</v>
      </c>
      <c r="N632" s="18"/>
      <c r="O632" s="18">
        <v>10</v>
      </c>
      <c r="P632" s="17">
        <v>0.49</v>
      </c>
      <c r="Q632" s="17">
        <v>14.46</v>
      </c>
      <c r="R632" s="18">
        <v>527</v>
      </c>
      <c r="S632" s="18">
        <v>443</v>
      </c>
      <c r="T632" s="16">
        <f>R632+S632</f>
        <v>970</v>
      </c>
      <c r="U632" s="17">
        <v>54.33</v>
      </c>
      <c r="V632" s="18">
        <v>33</v>
      </c>
      <c r="W632" s="18">
        <v>64</v>
      </c>
      <c r="X632" s="17">
        <v>1.78</v>
      </c>
      <c r="Y632" s="17">
        <v>3.46</v>
      </c>
      <c r="Z632" s="18">
        <v>18</v>
      </c>
      <c r="AA632" s="18">
        <v>46</v>
      </c>
      <c r="AB632" s="17">
        <v>0.97</v>
      </c>
      <c r="AC632" s="17">
        <v>2.49</v>
      </c>
      <c r="AD632" s="16">
        <v>72</v>
      </c>
      <c r="AE632" s="17">
        <v>3.89</v>
      </c>
      <c r="AF632" s="16">
        <v>83</v>
      </c>
      <c r="AG632" s="17">
        <v>4.49</v>
      </c>
    </row>
    <row r="633" ht="20.35" customHeight="1">
      <c r="A633" t="s" s="14">
        <v>740</v>
      </c>
      <c r="B633" t="s" s="15">
        <v>46</v>
      </c>
      <c r="C633" s="16"/>
      <c r="D633" s="16"/>
      <c r="E633" s="16">
        <v>71</v>
      </c>
      <c r="F633" s="16"/>
      <c r="G633" s="17">
        <v>912.62</v>
      </c>
      <c r="H633" s="17">
        <f>G633/E633</f>
        <v>12.85380281690141</v>
      </c>
      <c r="I633" s="16">
        <v>12</v>
      </c>
      <c r="J633" s="17">
        <v>0.79</v>
      </c>
      <c r="K633" s="16">
        <v>7</v>
      </c>
      <c r="L633" s="17">
        <v>23.71</v>
      </c>
      <c r="M633" s="17">
        <v>1.56</v>
      </c>
      <c r="N633" s="18">
        <v>1</v>
      </c>
      <c r="O633" s="18">
        <v>14</v>
      </c>
      <c r="P633" s="17">
        <v>0.91</v>
      </c>
      <c r="Q633" s="17">
        <v>10.08</v>
      </c>
      <c r="R633" s="18">
        <v>84</v>
      </c>
      <c r="S633" s="18">
        <v>140</v>
      </c>
      <c r="T633" s="16">
        <f>R633+S633</f>
        <v>224</v>
      </c>
      <c r="U633" s="17">
        <v>37.5</v>
      </c>
      <c r="V633" s="18">
        <v>24</v>
      </c>
      <c r="W633" s="18">
        <v>18</v>
      </c>
      <c r="X633" s="17">
        <v>1.58</v>
      </c>
      <c r="Y633" s="17">
        <v>1.18</v>
      </c>
      <c r="Z633" s="18">
        <v>117</v>
      </c>
      <c r="AA633" s="18">
        <v>118</v>
      </c>
      <c r="AB633" s="17">
        <v>7.69</v>
      </c>
      <c r="AC633" s="17">
        <v>7.76</v>
      </c>
      <c r="AD633" s="16">
        <v>39</v>
      </c>
      <c r="AE633" s="17">
        <v>2.56</v>
      </c>
      <c r="AF633" s="16">
        <v>119</v>
      </c>
      <c r="AG633" s="17">
        <v>7.82</v>
      </c>
    </row>
    <row r="634" ht="20.35" customHeight="1">
      <c r="A634" t="s" s="14">
        <v>741</v>
      </c>
      <c r="B634" t="s" s="15">
        <v>71</v>
      </c>
      <c r="C634" s="16"/>
      <c r="D634" s="16"/>
      <c r="E634" s="16">
        <v>72</v>
      </c>
      <c r="F634" s="16">
        <v>10</v>
      </c>
      <c r="G634" s="17">
        <v>1321.22</v>
      </c>
      <c r="H634" s="17">
        <f>G634/E634</f>
        <v>18.35027777777778</v>
      </c>
      <c r="I634" s="16">
        <v>14</v>
      </c>
      <c r="J634" s="17">
        <v>0.64</v>
      </c>
      <c r="K634" s="16">
        <v>18</v>
      </c>
      <c r="L634" s="17">
        <v>36.39</v>
      </c>
      <c r="M634" s="17">
        <v>1.65</v>
      </c>
      <c r="N634" s="18">
        <v>2</v>
      </c>
      <c r="O634" s="18">
        <v>20</v>
      </c>
      <c r="P634" s="17">
        <v>0.84</v>
      </c>
      <c r="Q634" s="17">
        <v>10.29</v>
      </c>
      <c r="R634" s="18">
        <v>340</v>
      </c>
      <c r="S634" s="18">
        <v>401</v>
      </c>
      <c r="T634" s="16">
        <f>R634+S634</f>
        <v>741</v>
      </c>
      <c r="U634" s="17">
        <v>45.88</v>
      </c>
      <c r="V634" s="18">
        <v>35</v>
      </c>
      <c r="W634" s="18">
        <v>34</v>
      </c>
      <c r="X634" s="17">
        <v>1.59</v>
      </c>
      <c r="Y634" s="17">
        <v>1.54</v>
      </c>
      <c r="Z634" s="18">
        <v>182</v>
      </c>
      <c r="AA634" s="18">
        <v>71</v>
      </c>
      <c r="AB634" s="17">
        <v>8.27</v>
      </c>
      <c r="AC634" s="17">
        <v>3.22</v>
      </c>
      <c r="AD634" s="16">
        <v>60</v>
      </c>
      <c r="AE634" s="17">
        <v>2.72</v>
      </c>
      <c r="AF634" s="16">
        <v>136</v>
      </c>
      <c r="AG634" s="17">
        <v>6.18</v>
      </c>
    </row>
    <row r="635" ht="20.35" customHeight="1">
      <c r="A635" t="s" s="14">
        <v>742</v>
      </c>
      <c r="B635" t="s" s="15">
        <v>743</v>
      </c>
      <c r="C635" s="16"/>
      <c r="D635" s="16"/>
      <c r="E635" s="16">
        <v>73</v>
      </c>
      <c r="F635" s="16"/>
      <c r="G635" s="17">
        <v>1387.45</v>
      </c>
      <c r="H635" s="17">
        <f>G635/E635</f>
        <v>19.00616438356164</v>
      </c>
      <c r="I635" s="16">
        <v>4</v>
      </c>
      <c r="J635" s="17">
        <v>0.17</v>
      </c>
      <c r="K635" s="16">
        <v>12</v>
      </c>
      <c r="L635" s="17">
        <v>13.3</v>
      </c>
      <c r="M635" s="17">
        <v>0.58</v>
      </c>
      <c r="N635" s="18"/>
      <c r="O635" s="18">
        <v>7</v>
      </c>
      <c r="P635" s="17">
        <v>0.31</v>
      </c>
      <c r="Q635" s="17">
        <v>5</v>
      </c>
      <c r="R635" s="18">
        <v>0</v>
      </c>
      <c r="S635" s="18">
        <v>0</v>
      </c>
      <c r="T635" s="16">
        <f>R635+S635</f>
        <v>0</v>
      </c>
      <c r="U635" s="17">
        <v>0</v>
      </c>
      <c r="V635" s="18">
        <v>39</v>
      </c>
      <c r="W635" s="18">
        <v>26</v>
      </c>
      <c r="X635" s="17">
        <v>1.69</v>
      </c>
      <c r="Y635" s="17">
        <v>1.12</v>
      </c>
      <c r="Z635" s="18">
        <v>136</v>
      </c>
      <c r="AA635" s="18">
        <v>126</v>
      </c>
      <c r="AB635" s="17">
        <v>5.88</v>
      </c>
      <c r="AC635" s="17">
        <v>5.45</v>
      </c>
      <c r="AD635" s="16">
        <v>83</v>
      </c>
      <c r="AE635" s="17">
        <v>3.59</v>
      </c>
      <c r="AF635" s="16">
        <v>80</v>
      </c>
      <c r="AG635" s="17">
        <v>3.46</v>
      </c>
    </row>
    <row r="636" ht="20.35" customHeight="1">
      <c r="A636" t="s" s="14">
        <v>744</v>
      </c>
      <c r="B636" t="s" s="15">
        <v>104</v>
      </c>
      <c r="C636" s="16"/>
      <c r="D636" s="16"/>
      <c r="E636" s="16">
        <v>80</v>
      </c>
      <c r="F636" s="16"/>
      <c r="G636" s="17">
        <v>1303.03</v>
      </c>
      <c r="H636" s="17">
        <f>G636/E636</f>
        <v>16.287875</v>
      </c>
      <c r="I636" s="16">
        <v>0</v>
      </c>
      <c r="J636" s="17">
        <v>0</v>
      </c>
      <c r="K636" s="16">
        <v>13</v>
      </c>
      <c r="L636" s="17">
        <v>21.77</v>
      </c>
      <c r="M636" s="17">
        <v>1</v>
      </c>
      <c r="N636" s="18">
        <v>1</v>
      </c>
      <c r="O636" s="18">
        <v>12</v>
      </c>
      <c r="P636" s="17">
        <v>0.64</v>
      </c>
      <c r="Q636" s="17">
        <v>0</v>
      </c>
      <c r="R636" s="18">
        <v>0</v>
      </c>
      <c r="S636" s="18">
        <v>0</v>
      </c>
      <c r="T636" s="16">
        <f>R636+S636</f>
        <v>0</v>
      </c>
      <c r="U636" s="17">
        <v>0</v>
      </c>
      <c r="V636" s="18">
        <v>53</v>
      </c>
      <c r="W636" s="18">
        <v>25</v>
      </c>
      <c r="X636" s="17">
        <v>2.44</v>
      </c>
      <c r="Y636" s="17">
        <v>1.15</v>
      </c>
      <c r="Z636" s="18">
        <v>71</v>
      </c>
      <c r="AA636" s="18">
        <v>180</v>
      </c>
      <c r="AB636" s="17">
        <v>3.27</v>
      </c>
      <c r="AC636" s="17">
        <v>8.289999999999999</v>
      </c>
      <c r="AD636" s="16">
        <v>86</v>
      </c>
      <c r="AE636" s="17">
        <v>3.96</v>
      </c>
      <c r="AF636" s="16">
        <v>107</v>
      </c>
      <c r="AG636" s="17">
        <v>4.93</v>
      </c>
    </row>
    <row r="637" ht="20.35" customHeight="1">
      <c r="A637" t="s" s="14">
        <v>745</v>
      </c>
      <c r="B637" t="s" s="15">
        <v>125</v>
      </c>
      <c r="C637" s="16"/>
      <c r="D637" s="16"/>
      <c r="E637" s="16">
        <v>6</v>
      </c>
      <c r="F637" s="16"/>
      <c r="G637" s="17">
        <v>58.57</v>
      </c>
      <c r="H637" s="17">
        <f>G637/E637</f>
        <v>9.761666666666667</v>
      </c>
      <c r="I637" s="16">
        <v>1</v>
      </c>
      <c r="J637" s="17">
        <v>1.02</v>
      </c>
      <c r="K637" s="16">
        <v>0</v>
      </c>
      <c r="L637" s="17">
        <v>-0.02</v>
      </c>
      <c r="M637" s="17">
        <v>-0.02</v>
      </c>
      <c r="N637" s="18"/>
      <c r="O637" s="18">
        <v>2</v>
      </c>
      <c r="P637" s="17">
        <v>2.06</v>
      </c>
      <c r="Q637" s="17">
        <v>14.29</v>
      </c>
      <c r="R637" s="18">
        <v>0</v>
      </c>
      <c r="S637" s="18">
        <v>0</v>
      </c>
      <c r="T637" s="16">
        <f>R637+S637</f>
        <v>0</v>
      </c>
      <c r="U637" s="17">
        <v>0</v>
      </c>
      <c r="V637" s="18">
        <v>2</v>
      </c>
      <c r="W637" s="18">
        <v>1</v>
      </c>
      <c r="X637" s="17">
        <v>2.05</v>
      </c>
      <c r="Y637" s="17">
        <v>1.02</v>
      </c>
      <c r="Z637" s="18">
        <v>8</v>
      </c>
      <c r="AA637" s="18">
        <v>5</v>
      </c>
      <c r="AB637" s="17">
        <v>8.199999999999999</v>
      </c>
      <c r="AC637" s="17">
        <v>5.12</v>
      </c>
      <c r="AD637" s="16">
        <v>2</v>
      </c>
      <c r="AE637" s="17">
        <v>2.05</v>
      </c>
      <c r="AF637" s="16">
        <v>7</v>
      </c>
      <c r="AG637" s="17">
        <v>7.17</v>
      </c>
    </row>
    <row r="638" ht="20.35" customHeight="1">
      <c r="A638" t="s" s="14">
        <v>746</v>
      </c>
      <c r="B638" t="s" s="15">
        <v>38</v>
      </c>
      <c r="C638" s="16"/>
      <c r="D638" s="16"/>
      <c r="E638" s="16">
        <v>80</v>
      </c>
      <c r="F638" s="16">
        <v>1</v>
      </c>
      <c r="G638" s="17">
        <v>1792.6</v>
      </c>
      <c r="H638" s="17">
        <f>G638/E638</f>
        <v>22.4075</v>
      </c>
      <c r="I638" s="16">
        <v>10</v>
      </c>
      <c r="J638" s="17">
        <v>0.33</v>
      </c>
      <c r="K638" s="16">
        <v>30</v>
      </c>
      <c r="L638" s="17">
        <v>29.82</v>
      </c>
      <c r="M638" s="17">
        <v>1</v>
      </c>
      <c r="N638" s="18"/>
      <c r="O638" s="18">
        <v>9</v>
      </c>
      <c r="P638" s="17">
        <v>0.3</v>
      </c>
      <c r="Q638" s="17">
        <v>6.54</v>
      </c>
      <c r="R638" s="18">
        <v>0</v>
      </c>
      <c r="S638" s="18">
        <v>0</v>
      </c>
      <c r="T638" s="16">
        <f>R638+S638</f>
        <v>0</v>
      </c>
      <c r="U638" s="17">
        <v>0</v>
      </c>
      <c r="V638" s="18">
        <v>57</v>
      </c>
      <c r="W638" s="18">
        <v>21</v>
      </c>
      <c r="X638" s="17">
        <v>1.91</v>
      </c>
      <c r="Y638" s="17">
        <v>0.7</v>
      </c>
      <c r="Z638" s="18">
        <v>95</v>
      </c>
      <c r="AA638" s="18">
        <v>72</v>
      </c>
      <c r="AB638" s="17">
        <v>3.18</v>
      </c>
      <c r="AC638" s="17">
        <v>2.41</v>
      </c>
      <c r="AD638" s="16">
        <v>104</v>
      </c>
      <c r="AE638" s="17">
        <v>3.48</v>
      </c>
      <c r="AF638" s="16">
        <v>153</v>
      </c>
      <c r="AG638" s="17">
        <v>5.12</v>
      </c>
    </row>
    <row r="639" ht="20.35" customHeight="1">
      <c r="A639" t="s" s="14">
        <v>747</v>
      </c>
      <c r="B639" t="s" s="15">
        <v>74</v>
      </c>
      <c r="C639" s="16"/>
      <c r="D639" s="16"/>
      <c r="E639" s="16">
        <v>11</v>
      </c>
      <c r="F639" s="16"/>
      <c r="G639" s="17">
        <v>86.87</v>
      </c>
      <c r="H639" s="17">
        <f>G639/E639</f>
        <v>7.897272727272727</v>
      </c>
      <c r="I639" s="16">
        <v>1</v>
      </c>
      <c r="J639" s="17">
        <v>0.6899999999999999</v>
      </c>
      <c r="K639" s="16">
        <v>0</v>
      </c>
      <c r="L639" s="17">
        <v>1.9</v>
      </c>
      <c r="M639" s="17">
        <v>1.31</v>
      </c>
      <c r="N639" s="18"/>
      <c r="O639" s="18">
        <v>0</v>
      </c>
      <c r="P639" s="17">
        <v>0</v>
      </c>
      <c r="Q639" s="17">
        <v>9.09</v>
      </c>
      <c r="R639" s="18">
        <v>1</v>
      </c>
      <c r="S639" s="18">
        <v>3</v>
      </c>
      <c r="T639" s="16">
        <f>R639+S639</f>
        <v>4</v>
      </c>
      <c r="U639" s="17">
        <v>25</v>
      </c>
      <c r="V639" s="18">
        <v>4</v>
      </c>
      <c r="W639" s="18">
        <v>2</v>
      </c>
      <c r="X639" s="17">
        <v>2.76</v>
      </c>
      <c r="Y639" s="17">
        <v>1.38</v>
      </c>
      <c r="Z639" s="18">
        <v>16</v>
      </c>
      <c r="AA639" s="18">
        <v>10</v>
      </c>
      <c r="AB639" s="17">
        <v>11.05</v>
      </c>
      <c r="AC639" s="17">
        <v>6.91</v>
      </c>
      <c r="AD639" s="16">
        <v>4</v>
      </c>
      <c r="AE639" s="17">
        <v>2.76</v>
      </c>
      <c r="AF639" s="16">
        <v>11</v>
      </c>
      <c r="AG639" s="17">
        <v>7.6</v>
      </c>
    </row>
    <row r="640" ht="20.35" customHeight="1">
      <c r="A640" t="s" s="14">
        <v>748</v>
      </c>
      <c r="B640" t="s" s="15">
        <v>114</v>
      </c>
      <c r="C640" s="16"/>
      <c r="D640" s="16"/>
      <c r="E640" s="16">
        <v>76</v>
      </c>
      <c r="F640" s="16">
        <v>6</v>
      </c>
      <c r="G640" s="17">
        <v>1001.52</v>
      </c>
      <c r="H640" s="17">
        <f>G640/E640</f>
        <v>13.17789473684211</v>
      </c>
      <c r="I640" s="16">
        <v>10</v>
      </c>
      <c r="J640" s="17">
        <v>0.6</v>
      </c>
      <c r="K640" s="16">
        <v>17</v>
      </c>
      <c r="L640" s="17">
        <v>26</v>
      </c>
      <c r="M640" s="17">
        <v>1.56</v>
      </c>
      <c r="N640" s="18">
        <v>2</v>
      </c>
      <c r="O640" s="18">
        <v>30</v>
      </c>
      <c r="P640" s="17">
        <v>1.69</v>
      </c>
      <c r="Q640" s="17">
        <v>8.199999999999999</v>
      </c>
      <c r="R640" s="18">
        <v>6</v>
      </c>
      <c r="S640" s="18">
        <v>11</v>
      </c>
      <c r="T640" s="16">
        <f>R640+S640</f>
        <v>17</v>
      </c>
      <c r="U640" s="17">
        <v>35.29</v>
      </c>
      <c r="V640" s="18">
        <v>22</v>
      </c>
      <c r="W640" s="18">
        <v>10</v>
      </c>
      <c r="X640" s="17">
        <v>1.32</v>
      </c>
      <c r="Y640" s="17">
        <v>0.6</v>
      </c>
      <c r="Z640" s="18">
        <v>221</v>
      </c>
      <c r="AA640" s="18">
        <v>76</v>
      </c>
      <c r="AB640" s="17">
        <v>13.24</v>
      </c>
      <c r="AC640" s="17">
        <v>4.55</v>
      </c>
      <c r="AD640" s="16">
        <v>27</v>
      </c>
      <c r="AE640" s="17">
        <v>1.62</v>
      </c>
      <c r="AF640" s="16">
        <v>122</v>
      </c>
      <c r="AG640" s="17">
        <v>7.31</v>
      </c>
    </row>
    <row r="641" ht="20.35" customHeight="1">
      <c r="A641" t="s" s="14">
        <v>749</v>
      </c>
      <c r="B641" t="s" s="15">
        <v>77</v>
      </c>
      <c r="C641" s="16"/>
      <c r="D641" s="16"/>
      <c r="E641" s="16">
        <v>78</v>
      </c>
      <c r="F641" s="16">
        <v>4</v>
      </c>
      <c r="G641" s="17">
        <v>1422.03</v>
      </c>
      <c r="H641" s="17">
        <f>G641/E641</f>
        <v>18.23115384615384</v>
      </c>
      <c r="I641" s="16">
        <v>21</v>
      </c>
      <c r="J641" s="17">
        <v>0.89</v>
      </c>
      <c r="K641" s="16">
        <v>30</v>
      </c>
      <c r="L641" s="17">
        <v>48.01</v>
      </c>
      <c r="M641" s="17">
        <v>2.03</v>
      </c>
      <c r="N641" s="18"/>
      <c r="O641" s="18">
        <v>9</v>
      </c>
      <c r="P641" s="17">
        <v>0.34</v>
      </c>
      <c r="Q641" s="17">
        <v>17.8</v>
      </c>
      <c r="R641" s="18">
        <v>321</v>
      </c>
      <c r="S641" s="18">
        <v>480</v>
      </c>
      <c r="T641" s="16">
        <f>R641+S641</f>
        <v>801</v>
      </c>
      <c r="U641" s="17">
        <v>40.07</v>
      </c>
      <c r="V641" s="18">
        <v>31</v>
      </c>
      <c r="W641" s="18">
        <v>86</v>
      </c>
      <c r="X641" s="17">
        <v>1.31</v>
      </c>
      <c r="Y641" s="17">
        <v>3.63</v>
      </c>
      <c r="Z641" s="18">
        <v>13</v>
      </c>
      <c r="AA641" s="18">
        <v>99</v>
      </c>
      <c r="AB641" s="17">
        <v>0.55</v>
      </c>
      <c r="AC641" s="17">
        <v>4.18</v>
      </c>
      <c r="AD641" s="16">
        <v>39</v>
      </c>
      <c r="AE641" s="17">
        <v>1.65</v>
      </c>
      <c r="AF641" s="16">
        <v>118</v>
      </c>
      <c r="AG641" s="17">
        <v>4.98</v>
      </c>
    </row>
    <row r="642" ht="20.35" customHeight="1">
      <c r="A642" t="s" s="14">
        <v>750</v>
      </c>
      <c r="B642" t="s" s="15">
        <v>219</v>
      </c>
      <c r="C642" s="16"/>
      <c r="D642" s="16"/>
      <c r="E642" s="16">
        <v>22</v>
      </c>
      <c r="F642" s="16">
        <v>3</v>
      </c>
      <c r="G642" s="17">
        <v>319.77</v>
      </c>
      <c r="H642" s="17">
        <f>G642/E642</f>
        <v>14.535</v>
      </c>
      <c r="I642" s="16">
        <v>0</v>
      </c>
      <c r="J642" s="17">
        <v>0</v>
      </c>
      <c r="K642" s="16">
        <v>4</v>
      </c>
      <c r="L642" s="17">
        <v>5.25</v>
      </c>
      <c r="M642" s="17">
        <v>0.99</v>
      </c>
      <c r="N642" s="18">
        <v>1</v>
      </c>
      <c r="O642" s="18">
        <v>9</v>
      </c>
      <c r="P642" s="17">
        <v>1.4</v>
      </c>
      <c r="Q642" s="17">
        <v>0</v>
      </c>
      <c r="R642" s="18">
        <v>0</v>
      </c>
      <c r="S642" s="18">
        <v>0</v>
      </c>
      <c r="T642" s="16">
        <f>R642+S642</f>
        <v>0</v>
      </c>
      <c r="U642" s="17">
        <v>0</v>
      </c>
      <c r="V642" s="18">
        <v>6</v>
      </c>
      <c r="W642" s="18">
        <v>2</v>
      </c>
      <c r="X642" s="17">
        <v>1.13</v>
      </c>
      <c r="Y642" s="17">
        <v>0.38</v>
      </c>
      <c r="Z642" s="18">
        <v>20</v>
      </c>
      <c r="AA642" s="18">
        <v>19</v>
      </c>
      <c r="AB642" s="17">
        <v>3.75</v>
      </c>
      <c r="AC642" s="17">
        <v>3.57</v>
      </c>
      <c r="AD642" s="16">
        <v>25</v>
      </c>
      <c r="AE642" s="17">
        <v>4.69</v>
      </c>
      <c r="AF642" s="16">
        <v>16</v>
      </c>
      <c r="AG642" s="17">
        <v>3</v>
      </c>
    </row>
    <row r="643" ht="20.35" customHeight="1">
      <c r="A643" t="s" s="14">
        <v>751</v>
      </c>
      <c r="B643" t="s" s="15">
        <v>752</v>
      </c>
      <c r="C643" s="16"/>
      <c r="D643" s="16"/>
      <c r="E643" s="16">
        <v>64</v>
      </c>
      <c r="F643" s="16">
        <v>6</v>
      </c>
      <c r="G643" s="17">
        <v>906.78</v>
      </c>
      <c r="H643" s="17">
        <f>G643/E643</f>
        <v>14.1684375</v>
      </c>
      <c r="I643" s="16">
        <v>5</v>
      </c>
      <c r="J643" s="17">
        <v>0.33</v>
      </c>
      <c r="K643" s="16">
        <v>14</v>
      </c>
      <c r="L643" s="17">
        <v>21.68</v>
      </c>
      <c r="M643" s="17">
        <v>1.43</v>
      </c>
      <c r="N643" s="18"/>
      <c r="O643" s="18">
        <v>8</v>
      </c>
      <c r="P643" s="17">
        <v>0.5600000000000001</v>
      </c>
      <c r="Q643" s="17">
        <v>6.67</v>
      </c>
      <c r="R643" s="18">
        <v>352</v>
      </c>
      <c r="S643" s="18">
        <v>386</v>
      </c>
      <c r="T643" s="16">
        <f>R643+S643</f>
        <v>738</v>
      </c>
      <c r="U643" s="17">
        <v>47.7</v>
      </c>
      <c r="V643" s="18">
        <v>23</v>
      </c>
      <c r="W643" s="18">
        <v>23</v>
      </c>
      <c r="X643" s="17">
        <v>1.52</v>
      </c>
      <c r="Y643" s="17">
        <v>1.52</v>
      </c>
      <c r="Z643" s="18">
        <v>54</v>
      </c>
      <c r="AA643" s="18">
        <v>63</v>
      </c>
      <c r="AB643" s="17">
        <v>3.57</v>
      </c>
      <c r="AC643" s="17">
        <v>4.17</v>
      </c>
      <c r="AD643" s="16">
        <v>20</v>
      </c>
      <c r="AE643" s="17">
        <v>1.32</v>
      </c>
      <c r="AF643" s="16">
        <v>75</v>
      </c>
      <c r="AG643" s="17">
        <v>4.96</v>
      </c>
    </row>
    <row r="644" ht="20.35" customHeight="1">
      <c r="A644" t="s" s="14">
        <v>753</v>
      </c>
      <c r="B644" t="s" s="15">
        <v>44</v>
      </c>
      <c r="C644" s="16"/>
      <c r="D644" s="16"/>
      <c r="E644" s="16">
        <v>81</v>
      </c>
      <c r="F644" s="16">
        <v>1</v>
      </c>
      <c r="G644" s="17">
        <v>1592.4</v>
      </c>
      <c r="H644" s="17">
        <f>G644/E644</f>
        <v>19.65925925925926</v>
      </c>
      <c r="I644" s="16">
        <v>21</v>
      </c>
      <c r="J644" s="17">
        <v>0.79</v>
      </c>
      <c r="K644" s="16">
        <v>48</v>
      </c>
      <c r="L644" s="17">
        <v>67.06</v>
      </c>
      <c r="M644" s="17">
        <v>2.53</v>
      </c>
      <c r="N644" s="18"/>
      <c r="O644" s="18">
        <v>19</v>
      </c>
      <c r="P644" s="17">
        <v>0.73</v>
      </c>
      <c r="Q644" s="17">
        <v>12.73</v>
      </c>
      <c r="R644" s="18">
        <v>702</v>
      </c>
      <c r="S644" s="18">
        <v>669</v>
      </c>
      <c r="T644" s="16">
        <f>R644+S644</f>
        <v>1371</v>
      </c>
      <c r="U644" s="17">
        <v>51.2</v>
      </c>
      <c r="V644" s="18">
        <v>58</v>
      </c>
      <c r="W644" s="18">
        <v>44</v>
      </c>
      <c r="X644" s="17">
        <v>2.19</v>
      </c>
      <c r="Y644" s="17">
        <v>1.66</v>
      </c>
      <c r="Z644" s="18">
        <v>37</v>
      </c>
      <c r="AA644" s="18">
        <v>85</v>
      </c>
      <c r="AB644" s="17">
        <v>1.39</v>
      </c>
      <c r="AC644" s="17">
        <v>3.2</v>
      </c>
      <c r="AD644" s="16">
        <v>51</v>
      </c>
      <c r="AE644" s="17">
        <v>1.92</v>
      </c>
      <c r="AF644" s="16">
        <v>165</v>
      </c>
      <c r="AG644" s="17">
        <v>6.22</v>
      </c>
    </row>
    <row r="645" ht="20.35" customHeight="1">
      <c r="A645" t="s" s="14">
        <v>754</v>
      </c>
      <c r="B645" t="s" s="15">
        <v>125</v>
      </c>
      <c r="C645" s="16"/>
      <c r="D645" s="16"/>
      <c r="E645" s="16">
        <v>82</v>
      </c>
      <c r="F645" s="16"/>
      <c r="G645" s="17">
        <v>1337.37</v>
      </c>
      <c r="H645" s="17">
        <f>G645/E645</f>
        <v>16.30939024390244</v>
      </c>
      <c r="I645" s="16">
        <v>20</v>
      </c>
      <c r="J645" s="17">
        <v>0.9</v>
      </c>
      <c r="K645" s="16">
        <v>32</v>
      </c>
      <c r="L645" s="17">
        <v>55.19</v>
      </c>
      <c r="M645" s="17">
        <v>2.48</v>
      </c>
      <c r="N645" s="18"/>
      <c r="O645" s="18">
        <v>13</v>
      </c>
      <c r="P645" s="17">
        <v>0.63</v>
      </c>
      <c r="Q645" s="17">
        <v>11.17</v>
      </c>
      <c r="R645" s="18">
        <v>422</v>
      </c>
      <c r="S645" s="18">
        <v>561</v>
      </c>
      <c r="T645" s="16">
        <f>R645+S645</f>
        <v>983</v>
      </c>
      <c r="U645" s="17">
        <v>42.93</v>
      </c>
      <c r="V645" s="18">
        <v>26</v>
      </c>
      <c r="W645" s="18">
        <v>56</v>
      </c>
      <c r="X645" s="17">
        <v>1.17</v>
      </c>
      <c r="Y645" s="17">
        <v>2.51</v>
      </c>
      <c r="Z645" s="18">
        <v>56</v>
      </c>
      <c r="AA645" s="18">
        <v>115</v>
      </c>
      <c r="AB645" s="17">
        <v>2.51</v>
      </c>
      <c r="AC645" s="17">
        <v>5.16</v>
      </c>
      <c r="AD645" s="16">
        <v>38</v>
      </c>
      <c r="AE645" s="17">
        <v>1.7</v>
      </c>
      <c r="AF645" s="16">
        <v>179</v>
      </c>
      <c r="AG645" s="17">
        <v>8.029999999999999</v>
      </c>
    </row>
    <row r="646" ht="20.35" customHeight="1">
      <c r="A646" t="s" s="14">
        <v>755</v>
      </c>
      <c r="B646" t="s" s="15">
        <v>68</v>
      </c>
      <c r="C646" s="16"/>
      <c r="D646" s="16"/>
      <c r="E646" s="16">
        <v>58</v>
      </c>
      <c r="F646" s="16"/>
      <c r="G646" s="17">
        <v>672.5</v>
      </c>
      <c r="H646" s="17">
        <f>G646/E646</f>
        <v>11.5948275862069</v>
      </c>
      <c r="I646" s="16">
        <v>10</v>
      </c>
      <c r="J646" s="17">
        <v>0.89</v>
      </c>
      <c r="K646" s="16">
        <v>4</v>
      </c>
      <c r="L646" s="17">
        <v>14.24</v>
      </c>
      <c r="M646" s="17">
        <v>1.27</v>
      </c>
      <c r="N646" s="18">
        <v>5</v>
      </c>
      <c r="O646" s="18">
        <v>14</v>
      </c>
      <c r="P646" s="17">
        <v>1.29</v>
      </c>
      <c r="Q646" s="17">
        <v>12.99</v>
      </c>
      <c r="R646" s="18">
        <v>4</v>
      </c>
      <c r="S646" s="18">
        <v>2</v>
      </c>
      <c r="T646" s="16">
        <f>R646+S646</f>
        <v>6</v>
      </c>
      <c r="U646" s="17">
        <v>66.67</v>
      </c>
      <c r="V646" s="18">
        <v>3</v>
      </c>
      <c r="W646" s="18">
        <v>14</v>
      </c>
      <c r="X646" s="17">
        <v>0.27</v>
      </c>
      <c r="Y646" s="17">
        <v>1.25</v>
      </c>
      <c r="Z646" s="18">
        <v>238</v>
      </c>
      <c r="AA646" s="18">
        <v>71</v>
      </c>
      <c r="AB646" s="17">
        <v>21.23</v>
      </c>
      <c r="AC646" s="17">
        <v>6.33</v>
      </c>
      <c r="AD646" s="16">
        <v>30</v>
      </c>
      <c r="AE646" s="17">
        <v>2.68</v>
      </c>
      <c r="AF646" s="16">
        <v>77</v>
      </c>
      <c r="AG646" s="17">
        <v>6.87</v>
      </c>
    </row>
    <row r="647" ht="20.35" customHeight="1">
      <c r="A647" t="s" s="14">
        <v>756</v>
      </c>
      <c r="B647" t="s" s="15">
        <v>114</v>
      </c>
      <c r="C647" s="16"/>
      <c r="D647" s="16"/>
      <c r="E647" s="16">
        <v>2</v>
      </c>
      <c r="F647" s="16"/>
      <c r="G647" s="17">
        <v>7.5</v>
      </c>
      <c r="H647" s="17">
        <f>G647/E647</f>
        <v>3.75</v>
      </c>
      <c r="I647" s="16">
        <v>0</v>
      </c>
      <c r="J647" s="17">
        <v>0</v>
      </c>
      <c r="K647" s="16">
        <v>0</v>
      </c>
      <c r="L647" s="17">
        <v>-0.21</v>
      </c>
      <c r="M647" s="17">
        <v>-1.68</v>
      </c>
      <c r="N647" s="18"/>
      <c r="O647" s="18">
        <v>0</v>
      </c>
      <c r="P647" s="17">
        <v>0</v>
      </c>
      <c r="Q647" t="s" s="19">
        <v>80</v>
      </c>
      <c r="R647" s="18">
        <v>0</v>
      </c>
      <c r="S647" s="18">
        <v>1</v>
      </c>
      <c r="T647" s="16">
        <f>R647+S647</f>
        <v>1</v>
      </c>
      <c r="U647" s="17">
        <v>0</v>
      </c>
      <c r="V647" s="18">
        <v>0</v>
      </c>
      <c r="W647" s="18">
        <v>0</v>
      </c>
      <c r="X647" s="17">
        <v>0</v>
      </c>
      <c r="Y647" s="17">
        <v>0</v>
      </c>
      <c r="Z647" s="18">
        <v>1</v>
      </c>
      <c r="AA647" s="18">
        <v>2</v>
      </c>
      <c r="AB647" s="17">
        <v>8</v>
      </c>
      <c r="AC647" s="17">
        <v>16</v>
      </c>
      <c r="AD647" s="16">
        <v>0</v>
      </c>
      <c r="AE647" s="17">
        <v>0</v>
      </c>
      <c r="AF647" s="16">
        <v>0</v>
      </c>
      <c r="AG647" s="17">
        <v>0</v>
      </c>
    </row>
    <row r="648" ht="20.35" customHeight="1">
      <c r="A648" t="s" s="14">
        <v>757</v>
      </c>
      <c r="B648" t="s" s="15">
        <v>201</v>
      </c>
      <c r="C648" s="16"/>
      <c r="D648" s="16"/>
      <c r="E648" s="16">
        <v>1</v>
      </c>
      <c r="F648" s="16"/>
      <c r="G648" s="17">
        <v>10.77</v>
      </c>
      <c r="H648" s="17">
        <f>G648/E648</f>
        <v>10.77</v>
      </c>
      <c r="I648" s="16">
        <v>0</v>
      </c>
      <c r="J648" s="17">
        <v>0</v>
      </c>
      <c r="K648" s="16">
        <v>0</v>
      </c>
      <c r="L648" s="17">
        <v>0.14</v>
      </c>
      <c r="M648" s="17">
        <v>0.78</v>
      </c>
      <c r="N648" s="18"/>
      <c r="O648" s="18">
        <v>0</v>
      </c>
      <c r="P648" s="17">
        <v>0</v>
      </c>
      <c r="Q648" s="17">
        <v>0</v>
      </c>
      <c r="R648" s="18">
        <v>6</v>
      </c>
      <c r="S648" s="18">
        <v>4</v>
      </c>
      <c r="T648" s="16">
        <f>R648+S648</f>
        <v>10</v>
      </c>
      <c r="U648" s="17">
        <v>60</v>
      </c>
      <c r="V648" s="18">
        <v>0</v>
      </c>
      <c r="W648" s="18">
        <v>1</v>
      </c>
      <c r="X648" s="17">
        <v>0</v>
      </c>
      <c r="Y648" s="17">
        <v>5.57</v>
      </c>
      <c r="Z648" s="18">
        <v>2</v>
      </c>
      <c r="AA648" s="18">
        <v>0</v>
      </c>
      <c r="AB648" s="17">
        <v>11.14</v>
      </c>
      <c r="AC648" s="17">
        <v>0</v>
      </c>
      <c r="AD648" s="16">
        <v>0</v>
      </c>
      <c r="AE648" s="17">
        <v>0</v>
      </c>
      <c r="AF648" s="16">
        <v>1</v>
      </c>
      <c r="AG648" s="17">
        <v>5.57</v>
      </c>
    </row>
    <row r="649" ht="20.35" customHeight="1">
      <c r="A649" t="s" s="14">
        <v>758</v>
      </c>
      <c r="B649" t="s" s="15">
        <v>50</v>
      </c>
      <c r="C649" s="16"/>
      <c r="D649" s="16"/>
      <c r="E649" s="16">
        <v>80</v>
      </c>
      <c r="F649" s="16">
        <v>2</v>
      </c>
      <c r="G649" s="17">
        <v>1585.72</v>
      </c>
      <c r="H649" s="17">
        <f>G649/E649</f>
        <v>19.8215</v>
      </c>
      <c r="I649" s="16">
        <v>39</v>
      </c>
      <c r="J649" s="17">
        <v>1.48</v>
      </c>
      <c r="K649" s="16">
        <v>61</v>
      </c>
      <c r="L649" s="17">
        <v>101.21</v>
      </c>
      <c r="M649" s="17">
        <v>3.83</v>
      </c>
      <c r="N649" s="18"/>
      <c r="O649" s="18">
        <v>22</v>
      </c>
      <c r="P649" s="17">
        <v>0.79</v>
      </c>
      <c r="Q649" s="17">
        <v>14.03</v>
      </c>
      <c r="R649" s="18">
        <v>3</v>
      </c>
      <c r="S649" s="18">
        <v>2</v>
      </c>
      <c r="T649" s="16">
        <f>R649+S649</f>
        <v>5</v>
      </c>
      <c r="U649" s="17">
        <v>60</v>
      </c>
      <c r="V649" s="18">
        <v>79</v>
      </c>
      <c r="W649" s="18">
        <v>65</v>
      </c>
      <c r="X649" s="17">
        <v>2.99</v>
      </c>
      <c r="Y649" s="17">
        <v>2.46</v>
      </c>
      <c r="Z649" s="18">
        <v>31</v>
      </c>
      <c r="AA649" s="18">
        <v>92</v>
      </c>
      <c r="AB649" s="17">
        <v>1.17</v>
      </c>
      <c r="AC649" s="17">
        <v>3.48</v>
      </c>
      <c r="AD649" s="16">
        <v>15</v>
      </c>
      <c r="AE649" s="17">
        <v>0.57</v>
      </c>
      <c r="AF649" s="16">
        <v>278</v>
      </c>
      <c r="AG649" s="17">
        <v>10.52</v>
      </c>
    </row>
    <row r="650" ht="20.35" customHeight="1">
      <c r="A650" t="s" s="14">
        <v>759</v>
      </c>
      <c r="B650" t="s" s="15">
        <v>68</v>
      </c>
      <c r="C650" s="16"/>
      <c r="D650" s="16"/>
      <c r="E650" s="16">
        <v>26</v>
      </c>
      <c r="F650" s="16">
        <v>23</v>
      </c>
      <c r="G650" s="17">
        <v>347.82</v>
      </c>
      <c r="H650" s="17">
        <f>G650/E650</f>
        <v>13.37769230769231</v>
      </c>
      <c r="I650" s="16">
        <v>4</v>
      </c>
      <c r="J650" s="17">
        <v>0.6899999999999999</v>
      </c>
      <c r="K650" s="16">
        <v>2</v>
      </c>
      <c r="L650" s="17">
        <v>4.95</v>
      </c>
      <c r="M650" s="17">
        <v>0.85</v>
      </c>
      <c r="N650" s="18"/>
      <c r="O650" s="18">
        <v>6</v>
      </c>
      <c r="P650" s="17">
        <v>1</v>
      </c>
      <c r="Q650" s="17">
        <v>10.26</v>
      </c>
      <c r="R650" s="18">
        <v>2</v>
      </c>
      <c r="S650" s="18">
        <v>0</v>
      </c>
      <c r="T650" s="16">
        <f>R650+S650</f>
        <v>2</v>
      </c>
      <c r="U650" s="17">
        <v>100</v>
      </c>
      <c r="V650" s="18">
        <v>9</v>
      </c>
      <c r="W650" s="18">
        <v>13</v>
      </c>
      <c r="X650" s="17">
        <v>1.55</v>
      </c>
      <c r="Y650" s="17">
        <v>2.24</v>
      </c>
      <c r="Z650" s="18">
        <v>18</v>
      </c>
      <c r="AA650" s="18">
        <v>50</v>
      </c>
      <c r="AB650" s="17">
        <v>3.11</v>
      </c>
      <c r="AC650" s="17">
        <v>8.630000000000001</v>
      </c>
      <c r="AD650" s="16">
        <v>15</v>
      </c>
      <c r="AE650" s="17">
        <v>2.59</v>
      </c>
      <c r="AF650" s="16">
        <v>39</v>
      </c>
      <c r="AG650" s="17">
        <v>6.73</v>
      </c>
    </row>
    <row r="651" ht="20.35" customHeight="1">
      <c r="A651" t="s" s="14">
        <v>760</v>
      </c>
      <c r="B651" t="s" s="15">
        <v>761</v>
      </c>
      <c r="C651" s="16"/>
      <c r="D651" s="16"/>
      <c r="E651" s="16">
        <v>15</v>
      </c>
      <c r="F651" s="16">
        <v>39</v>
      </c>
      <c r="G651" s="17">
        <v>165.27</v>
      </c>
      <c r="H651" s="17">
        <f>G651/E651</f>
        <v>11.018</v>
      </c>
      <c r="I651" s="16">
        <v>1</v>
      </c>
      <c r="J651" s="17">
        <v>0.36</v>
      </c>
      <c r="K651" s="16">
        <v>1</v>
      </c>
      <c r="L651" s="17">
        <v>0.22</v>
      </c>
      <c r="M651" s="17">
        <v>0.08</v>
      </c>
      <c r="N651" s="18"/>
      <c r="O651" s="18">
        <v>2</v>
      </c>
      <c r="P651" s="17">
        <v>0.79</v>
      </c>
      <c r="Q651" s="17">
        <v>5.88</v>
      </c>
      <c r="R651" s="18">
        <v>0</v>
      </c>
      <c r="S651" s="18">
        <v>1</v>
      </c>
      <c r="T651" s="16">
        <f>R651+S651</f>
        <v>1</v>
      </c>
      <c r="U651" s="17">
        <v>0</v>
      </c>
      <c r="V651" s="18">
        <v>2</v>
      </c>
      <c r="W651" s="18">
        <v>3</v>
      </c>
      <c r="X651" s="17">
        <v>0.73</v>
      </c>
      <c r="Y651" s="17">
        <v>1.09</v>
      </c>
      <c r="Z651" s="18">
        <v>24</v>
      </c>
      <c r="AA651" s="18">
        <v>15</v>
      </c>
      <c r="AB651" s="17">
        <v>8.710000000000001</v>
      </c>
      <c r="AC651" s="17">
        <v>5.45</v>
      </c>
      <c r="AD651" s="16">
        <v>2</v>
      </c>
      <c r="AE651" s="17">
        <v>0.73</v>
      </c>
      <c r="AF651" s="16">
        <v>17</v>
      </c>
      <c r="AG651" s="17">
        <v>6.17</v>
      </c>
    </row>
    <row r="652" ht="20.35" customHeight="1">
      <c r="A652" t="s" s="14">
        <v>762</v>
      </c>
      <c r="B652" t="s" s="15">
        <v>40</v>
      </c>
      <c r="C652" s="16"/>
      <c r="D652" s="16"/>
      <c r="E652" s="16">
        <v>77</v>
      </c>
      <c r="F652" s="16"/>
      <c r="G652" s="17">
        <v>1498.82</v>
      </c>
      <c r="H652" s="17">
        <f>G652/E652</f>
        <v>19.46519480519481</v>
      </c>
      <c r="I652" s="16">
        <v>7</v>
      </c>
      <c r="J652" s="17">
        <v>0.28</v>
      </c>
      <c r="K652" s="16">
        <v>9</v>
      </c>
      <c r="L652" s="17">
        <v>15.05</v>
      </c>
      <c r="M652" s="17">
        <v>0.6</v>
      </c>
      <c r="N652" s="18">
        <v>3</v>
      </c>
      <c r="O652" s="18">
        <v>41</v>
      </c>
      <c r="P652" s="17">
        <v>1.68</v>
      </c>
      <c r="Q652" s="17">
        <v>7.45</v>
      </c>
      <c r="R652" s="18">
        <v>0</v>
      </c>
      <c r="S652" s="18">
        <v>0</v>
      </c>
      <c r="T652" s="16">
        <f>R652+S652</f>
        <v>0</v>
      </c>
      <c r="U652" s="17">
        <v>0</v>
      </c>
      <c r="V652" s="18">
        <v>36</v>
      </c>
      <c r="W652" s="18">
        <v>13</v>
      </c>
      <c r="X652" s="17">
        <v>1.44</v>
      </c>
      <c r="Y652" s="17">
        <v>0.52</v>
      </c>
      <c r="Z652" s="18">
        <v>278</v>
      </c>
      <c r="AA652" s="18">
        <v>82</v>
      </c>
      <c r="AB652" s="17">
        <v>11.13</v>
      </c>
      <c r="AC652" s="17">
        <v>3.28</v>
      </c>
      <c r="AD652" s="16">
        <v>106</v>
      </c>
      <c r="AE652" s="17">
        <v>4.24</v>
      </c>
      <c r="AF652" s="16">
        <v>94</v>
      </c>
      <c r="AG652" s="17">
        <v>3.76</v>
      </c>
    </row>
    <row r="653" ht="20.35" customHeight="1">
      <c r="A653" t="s" s="14">
        <v>763</v>
      </c>
      <c r="B653" t="s" s="15">
        <v>106</v>
      </c>
      <c r="C653" s="16"/>
      <c r="D653" s="16"/>
      <c r="E653" s="16">
        <v>60</v>
      </c>
      <c r="F653" s="16">
        <v>22</v>
      </c>
      <c r="G653" s="17">
        <v>1333.05</v>
      </c>
      <c r="H653" s="17">
        <f>G653/E653</f>
        <v>22.2175</v>
      </c>
      <c r="I653" s="16">
        <v>5</v>
      </c>
      <c r="J653" s="17">
        <v>0.23</v>
      </c>
      <c r="K653" s="16">
        <v>8</v>
      </c>
      <c r="L653" s="17">
        <v>13.7</v>
      </c>
      <c r="M653" s="17">
        <v>0.62</v>
      </c>
      <c r="N653" s="18">
        <v>1</v>
      </c>
      <c r="O653" s="18">
        <v>14</v>
      </c>
      <c r="P653" s="17">
        <v>0.61</v>
      </c>
      <c r="Q653" s="17">
        <v>9.26</v>
      </c>
      <c r="R653" s="18">
        <v>0</v>
      </c>
      <c r="S653" s="18">
        <v>0</v>
      </c>
      <c r="T653" s="16">
        <f>R653+S653</f>
        <v>0</v>
      </c>
      <c r="U653" s="17">
        <v>0</v>
      </c>
      <c r="V653" s="18">
        <v>76</v>
      </c>
      <c r="W653" s="18">
        <v>21</v>
      </c>
      <c r="X653" s="17">
        <v>3.42</v>
      </c>
      <c r="Y653" s="17">
        <v>0.95</v>
      </c>
      <c r="Z653" s="18">
        <v>113</v>
      </c>
      <c r="AA653" s="18">
        <v>106</v>
      </c>
      <c r="AB653" s="17">
        <v>5.09</v>
      </c>
      <c r="AC653" s="17">
        <v>4.77</v>
      </c>
      <c r="AD653" s="16">
        <v>134</v>
      </c>
      <c r="AE653" s="17">
        <v>6.03</v>
      </c>
      <c r="AF653" s="16">
        <v>54</v>
      </c>
      <c r="AG653" s="17">
        <v>2.43</v>
      </c>
    </row>
    <row r="654" ht="20.35" customHeight="1">
      <c r="A654" t="s" s="14">
        <v>764</v>
      </c>
      <c r="B654" t="s" s="15">
        <v>46</v>
      </c>
      <c r="C654" s="16"/>
      <c r="D654" s="16"/>
      <c r="E654" s="16">
        <v>48</v>
      </c>
      <c r="F654" s="16">
        <v>34</v>
      </c>
      <c r="G654" s="17">
        <v>993.72</v>
      </c>
      <c r="H654" s="17">
        <f>G654/E654</f>
        <v>20.7025</v>
      </c>
      <c r="I654" s="16">
        <v>1</v>
      </c>
      <c r="J654" s="17">
        <v>0.06</v>
      </c>
      <c r="K654" s="16">
        <v>8</v>
      </c>
      <c r="L654" s="17">
        <v>10.3</v>
      </c>
      <c r="M654" s="17">
        <v>0.62</v>
      </c>
      <c r="N654" s="18"/>
      <c r="O654" s="18">
        <v>9</v>
      </c>
      <c r="P654" s="17">
        <v>0.29</v>
      </c>
      <c r="Q654" s="17">
        <v>3.12</v>
      </c>
      <c r="R654" s="18">
        <v>0</v>
      </c>
      <c r="S654" s="18">
        <v>0</v>
      </c>
      <c r="T654" s="16">
        <f>R654+S654</f>
        <v>0</v>
      </c>
      <c r="U654" s="17">
        <v>0</v>
      </c>
      <c r="V654" s="18">
        <v>37</v>
      </c>
      <c r="W654" s="18">
        <v>16</v>
      </c>
      <c r="X654" s="17">
        <v>2.23</v>
      </c>
      <c r="Y654" s="17">
        <v>0.97</v>
      </c>
      <c r="Z654" s="18">
        <v>16</v>
      </c>
      <c r="AA654" s="18">
        <v>63</v>
      </c>
      <c r="AB654" s="17">
        <v>0.97</v>
      </c>
      <c r="AC654" s="17">
        <v>3.8</v>
      </c>
      <c r="AD654" s="16">
        <v>118</v>
      </c>
      <c r="AE654" s="17">
        <v>7.12</v>
      </c>
      <c r="AF654" s="16">
        <v>32</v>
      </c>
      <c r="AG654" s="17">
        <v>1.93</v>
      </c>
    </row>
    <row r="655" ht="20.35" customHeight="1">
      <c r="A655" t="s" s="14">
        <v>765</v>
      </c>
      <c r="B655" t="s" s="15">
        <v>104</v>
      </c>
      <c r="C655" s="16"/>
      <c r="D655" s="16"/>
      <c r="E655" s="16">
        <v>78</v>
      </c>
      <c r="F655" s="16">
        <v>3</v>
      </c>
      <c r="G655" s="17">
        <v>1444.92</v>
      </c>
      <c r="H655" s="17">
        <f>G655/E655</f>
        <v>18.52461538461538</v>
      </c>
      <c r="I655" s="16">
        <v>4</v>
      </c>
      <c r="J655" s="17">
        <v>0.17</v>
      </c>
      <c r="K655" s="16">
        <v>21</v>
      </c>
      <c r="L655" s="17">
        <v>21.5</v>
      </c>
      <c r="M655" s="17">
        <v>0.89</v>
      </c>
      <c r="N655" s="18"/>
      <c r="O655" s="18">
        <v>16</v>
      </c>
      <c r="P655" s="17">
        <v>0.61</v>
      </c>
      <c r="Q655" s="17">
        <v>5.26</v>
      </c>
      <c r="R655" s="18">
        <v>0</v>
      </c>
      <c r="S655" s="18">
        <v>0</v>
      </c>
      <c r="T655" s="16">
        <f>R655+S655</f>
        <v>0</v>
      </c>
      <c r="U655" s="17">
        <v>0</v>
      </c>
      <c r="V655" s="18">
        <v>50</v>
      </c>
      <c r="W655" s="18">
        <v>14</v>
      </c>
      <c r="X655" s="17">
        <v>2.08</v>
      </c>
      <c r="Y655" s="17">
        <v>0.58</v>
      </c>
      <c r="Z655" s="18">
        <v>81</v>
      </c>
      <c r="AA655" s="18">
        <v>65</v>
      </c>
      <c r="AB655" s="17">
        <v>3.36</v>
      </c>
      <c r="AC655" s="17">
        <v>2.7</v>
      </c>
      <c r="AD655" s="16">
        <v>106</v>
      </c>
      <c r="AE655" s="17">
        <v>4.4</v>
      </c>
      <c r="AF655" s="16">
        <v>76</v>
      </c>
      <c r="AG655" s="17">
        <v>3.16</v>
      </c>
    </row>
    <row r="656" ht="20.35" customHeight="1">
      <c r="A656" t="s" s="14">
        <v>766</v>
      </c>
      <c r="B656" t="s" s="15">
        <v>58</v>
      </c>
      <c r="C656" s="16"/>
      <c r="D656" s="16"/>
      <c r="E656" s="16">
        <v>82</v>
      </c>
      <c r="F656" s="16"/>
      <c r="G656" s="17">
        <v>1318.6</v>
      </c>
      <c r="H656" s="17">
        <f>G656/E656</f>
        <v>16.08048780487805</v>
      </c>
      <c r="I656" s="16">
        <v>29</v>
      </c>
      <c r="J656" s="17">
        <v>1.32</v>
      </c>
      <c r="K656" s="16">
        <v>30</v>
      </c>
      <c r="L656" s="17">
        <v>70.78</v>
      </c>
      <c r="M656" s="17">
        <v>3.22</v>
      </c>
      <c r="N656" s="18"/>
      <c r="O656" s="18">
        <v>13</v>
      </c>
      <c r="P656" s="17">
        <v>0.61</v>
      </c>
      <c r="Q656" s="17">
        <v>12.55</v>
      </c>
      <c r="R656" s="18">
        <v>5</v>
      </c>
      <c r="S656" s="18">
        <v>4</v>
      </c>
      <c r="T656" s="16">
        <f>R656+S656</f>
        <v>9</v>
      </c>
      <c r="U656" s="17">
        <v>55.56</v>
      </c>
      <c r="V656" s="18">
        <v>58</v>
      </c>
      <c r="W656" s="18">
        <v>38</v>
      </c>
      <c r="X656" s="17">
        <v>2.64</v>
      </c>
      <c r="Y656" s="17">
        <v>1.73</v>
      </c>
      <c r="Z656" s="18">
        <v>39</v>
      </c>
      <c r="AA656" s="18">
        <v>98</v>
      </c>
      <c r="AB656" s="17">
        <v>1.77</v>
      </c>
      <c r="AC656" s="17">
        <v>4.46</v>
      </c>
      <c r="AD656" s="16">
        <v>27</v>
      </c>
      <c r="AE656" s="17">
        <v>1.23</v>
      </c>
      <c r="AF656" s="16">
        <v>231</v>
      </c>
      <c r="AG656" s="17">
        <v>10.51</v>
      </c>
    </row>
    <row r="657" ht="20.35" customHeight="1">
      <c r="A657" t="s" s="14">
        <v>767</v>
      </c>
      <c r="B657" t="s" s="15">
        <v>52</v>
      </c>
      <c r="C657" s="16"/>
      <c r="D657" s="16"/>
      <c r="E657" s="16">
        <v>38</v>
      </c>
      <c r="F657" s="16"/>
      <c r="G657" s="17">
        <v>468.67</v>
      </c>
      <c r="H657" s="17">
        <f>G657/E657</f>
        <v>12.33342105263158</v>
      </c>
      <c r="I657" s="16">
        <v>8</v>
      </c>
      <c r="J657" s="17">
        <v>1.02</v>
      </c>
      <c r="K657" s="16">
        <v>6</v>
      </c>
      <c r="L657" s="17">
        <v>10.85</v>
      </c>
      <c r="M657" s="17">
        <v>1.39</v>
      </c>
      <c r="N657" s="18"/>
      <c r="O657" s="18">
        <v>4</v>
      </c>
      <c r="P657" s="17">
        <v>0.42</v>
      </c>
      <c r="Q657" s="17">
        <v>16</v>
      </c>
      <c r="R657" s="18">
        <v>1</v>
      </c>
      <c r="S657" s="18">
        <v>1</v>
      </c>
      <c r="T657" s="16">
        <f>R657+S657</f>
        <v>2</v>
      </c>
      <c r="U657" s="17">
        <v>50</v>
      </c>
      <c r="V657" s="18">
        <v>12</v>
      </c>
      <c r="W657" s="18">
        <v>10</v>
      </c>
      <c r="X657" s="17">
        <v>1.54</v>
      </c>
      <c r="Y657" s="17">
        <v>1.28</v>
      </c>
      <c r="Z657" s="18">
        <v>12</v>
      </c>
      <c r="AA657" s="18">
        <v>12</v>
      </c>
      <c r="AB657" s="17">
        <v>1.54</v>
      </c>
      <c r="AC657" s="17">
        <v>1.54</v>
      </c>
      <c r="AD657" s="16">
        <v>7</v>
      </c>
      <c r="AE657" s="17">
        <v>0.9</v>
      </c>
      <c r="AF657" s="16">
        <v>50</v>
      </c>
      <c r="AG657" s="17">
        <v>6.4</v>
      </c>
    </row>
    <row r="658" ht="20.35" customHeight="1">
      <c r="A658" t="s" s="14">
        <v>768</v>
      </c>
      <c r="B658" t="s" s="15">
        <v>38</v>
      </c>
      <c r="C658" s="16"/>
      <c r="D658" s="16"/>
      <c r="E658" s="16">
        <v>13</v>
      </c>
      <c r="F658" s="16">
        <v>67</v>
      </c>
      <c r="G658" s="17">
        <v>155.18</v>
      </c>
      <c r="H658" s="17">
        <f>G658/E658</f>
        <v>11.93692307692308</v>
      </c>
      <c r="I658" s="16">
        <v>1</v>
      </c>
      <c r="J658" s="17">
        <v>0.39</v>
      </c>
      <c r="K658" s="16">
        <v>2</v>
      </c>
      <c r="L658" s="17">
        <v>3</v>
      </c>
      <c r="M658" s="17">
        <v>1.16</v>
      </c>
      <c r="N658" s="18"/>
      <c r="O658" s="18">
        <v>0</v>
      </c>
      <c r="P658" s="17">
        <v>0</v>
      </c>
      <c r="Q658" s="17">
        <v>14.29</v>
      </c>
      <c r="R658" s="18">
        <v>4</v>
      </c>
      <c r="S658" s="18">
        <v>6</v>
      </c>
      <c r="T658" s="16">
        <f>R658+S658</f>
        <v>10</v>
      </c>
      <c r="U658" s="17">
        <v>40</v>
      </c>
      <c r="V658" s="18">
        <v>8</v>
      </c>
      <c r="W658" s="18">
        <v>1</v>
      </c>
      <c r="X658" s="17">
        <v>3.09</v>
      </c>
      <c r="Y658" s="17">
        <v>0.39</v>
      </c>
      <c r="Z658" s="18">
        <v>16</v>
      </c>
      <c r="AA658" s="18">
        <v>3</v>
      </c>
      <c r="AB658" s="17">
        <v>6.19</v>
      </c>
      <c r="AC658" s="17">
        <v>1.16</v>
      </c>
      <c r="AD658" s="16">
        <v>15</v>
      </c>
      <c r="AE658" s="17">
        <v>5.8</v>
      </c>
      <c r="AF658" s="16">
        <v>7</v>
      </c>
      <c r="AG658" s="17">
        <v>2.71</v>
      </c>
    </row>
    <row r="659" ht="20.35" customHeight="1">
      <c r="A659" t="s" s="14">
        <v>769</v>
      </c>
      <c r="B659" t="s" s="15">
        <v>219</v>
      </c>
      <c r="C659" s="16"/>
      <c r="D659" s="16"/>
      <c r="E659" s="16">
        <v>63</v>
      </c>
      <c r="F659" s="16">
        <v>19</v>
      </c>
      <c r="G659" s="17">
        <v>945.08</v>
      </c>
      <c r="H659" s="17">
        <f>G659/E659</f>
        <v>15.00126984126984</v>
      </c>
      <c r="I659" s="16">
        <v>18</v>
      </c>
      <c r="J659" s="17">
        <v>1.14</v>
      </c>
      <c r="K659" s="16">
        <v>13</v>
      </c>
      <c r="L659" s="17">
        <v>39.3</v>
      </c>
      <c r="M659" s="17">
        <v>2.5</v>
      </c>
      <c r="N659" s="18"/>
      <c r="O659" s="18">
        <v>18</v>
      </c>
      <c r="P659" s="17">
        <v>1.08</v>
      </c>
      <c r="Q659" s="17">
        <v>13.53</v>
      </c>
      <c r="R659" s="18">
        <v>15</v>
      </c>
      <c r="S659" s="18">
        <v>18</v>
      </c>
      <c r="T659" s="16">
        <f>R659+S659</f>
        <v>33</v>
      </c>
      <c r="U659" s="17">
        <v>45.45</v>
      </c>
      <c r="V659" s="18">
        <v>21</v>
      </c>
      <c r="W659" s="18">
        <v>26</v>
      </c>
      <c r="X659" s="17">
        <v>1.33</v>
      </c>
      <c r="Y659" s="17">
        <v>1.65</v>
      </c>
      <c r="Z659" s="18">
        <v>58</v>
      </c>
      <c r="AA659" s="18">
        <v>74</v>
      </c>
      <c r="AB659" s="17">
        <v>3.68</v>
      </c>
      <c r="AC659" s="17">
        <v>4.7</v>
      </c>
      <c r="AD659" s="16">
        <v>20</v>
      </c>
      <c r="AE659" s="17">
        <v>1.27</v>
      </c>
      <c r="AF659" s="16">
        <v>133</v>
      </c>
      <c r="AG659" s="17">
        <v>8.44</v>
      </c>
    </row>
    <row r="660" ht="20.35" customHeight="1">
      <c r="A660" t="s" s="14">
        <v>770</v>
      </c>
      <c r="B660" t="s" s="15">
        <v>201</v>
      </c>
      <c r="C660" s="16"/>
      <c r="D660" s="16"/>
      <c r="E660" s="16">
        <v>79</v>
      </c>
      <c r="F660" s="16">
        <v>3</v>
      </c>
      <c r="G660" s="17">
        <v>1489.95</v>
      </c>
      <c r="H660" s="17">
        <f>G660/E660</f>
        <v>18.86012658227848</v>
      </c>
      <c r="I660" s="16">
        <v>10</v>
      </c>
      <c r="J660" s="17">
        <v>0.4</v>
      </c>
      <c r="K660" s="16">
        <v>22</v>
      </c>
      <c r="L660" s="17">
        <v>49.55</v>
      </c>
      <c r="M660" s="17">
        <v>2</v>
      </c>
      <c r="N660" s="18">
        <v>1</v>
      </c>
      <c r="O660" s="18">
        <v>10</v>
      </c>
      <c r="P660" s="17">
        <v>0.33</v>
      </c>
      <c r="Q660" s="17">
        <v>6.1</v>
      </c>
      <c r="R660" s="18">
        <v>0</v>
      </c>
      <c r="S660" s="18">
        <v>0</v>
      </c>
      <c r="T660" s="16">
        <f>R660+S660</f>
        <v>0</v>
      </c>
      <c r="U660" s="17">
        <v>0</v>
      </c>
      <c r="V660" s="18">
        <v>58</v>
      </c>
      <c r="W660" s="18">
        <v>50</v>
      </c>
      <c r="X660" s="17">
        <v>2.34</v>
      </c>
      <c r="Y660" s="17">
        <v>2.01</v>
      </c>
      <c r="Z660" s="18">
        <v>81</v>
      </c>
      <c r="AA660" s="18">
        <v>81</v>
      </c>
      <c r="AB660" s="17">
        <v>3.26</v>
      </c>
      <c r="AC660" s="17">
        <v>3.26</v>
      </c>
      <c r="AD660" s="16">
        <v>69</v>
      </c>
      <c r="AE660" s="17">
        <v>2.78</v>
      </c>
      <c r="AF660" s="16">
        <v>164</v>
      </c>
      <c r="AG660" s="17">
        <v>6.6</v>
      </c>
    </row>
    <row r="661" ht="20.35" customHeight="1">
      <c r="A661" t="s" s="14">
        <v>771</v>
      </c>
      <c r="B661" t="s" s="15">
        <v>68</v>
      </c>
      <c r="C661" s="16"/>
      <c r="D661" s="16"/>
      <c r="E661" s="16">
        <v>23</v>
      </c>
      <c r="F661" s="16"/>
      <c r="G661" s="17">
        <v>446</v>
      </c>
      <c r="H661" s="17">
        <f>G661/E661</f>
        <v>19.39130434782609</v>
      </c>
      <c r="I661" s="16">
        <v>1</v>
      </c>
      <c r="J661" s="17">
        <v>0.13</v>
      </c>
      <c r="K661" s="16">
        <v>2</v>
      </c>
      <c r="L661" s="17">
        <v>4.97</v>
      </c>
      <c r="M661" s="17">
        <v>0.67</v>
      </c>
      <c r="N661" s="18"/>
      <c r="O661" s="18">
        <v>2</v>
      </c>
      <c r="P661" s="17">
        <v>0.33</v>
      </c>
      <c r="Q661" s="17">
        <v>3.03</v>
      </c>
      <c r="R661" s="18">
        <v>0</v>
      </c>
      <c r="S661" s="18">
        <v>0</v>
      </c>
      <c r="T661" s="16">
        <f>R661+S661</f>
        <v>0</v>
      </c>
      <c r="U661" s="17">
        <v>0</v>
      </c>
      <c r="V661" s="18">
        <v>22</v>
      </c>
      <c r="W661" s="18">
        <v>6</v>
      </c>
      <c r="X661" s="17">
        <v>2.96</v>
      </c>
      <c r="Y661" s="17">
        <v>0.8100000000000001</v>
      </c>
      <c r="Z661" s="18">
        <v>58</v>
      </c>
      <c r="AA661" s="18">
        <v>50</v>
      </c>
      <c r="AB661" s="17">
        <v>7.8</v>
      </c>
      <c r="AC661" s="17">
        <v>6.73</v>
      </c>
      <c r="AD661" s="16">
        <v>34</v>
      </c>
      <c r="AE661" s="17">
        <v>4.57</v>
      </c>
      <c r="AF661" s="16">
        <v>33</v>
      </c>
      <c r="AG661" s="17">
        <v>4.44</v>
      </c>
    </row>
    <row r="662" ht="20.35" customHeight="1">
      <c r="A662" t="s" s="14">
        <v>772</v>
      </c>
      <c r="B662" t="s" s="15">
        <v>60</v>
      </c>
      <c r="C662" s="16"/>
      <c r="D662" s="16"/>
      <c r="E662" s="16">
        <v>60</v>
      </c>
      <c r="F662" s="16">
        <v>21</v>
      </c>
      <c r="G662" s="17">
        <v>774.78</v>
      </c>
      <c r="H662" s="17">
        <f>G662/E662</f>
        <v>12.913</v>
      </c>
      <c r="I662" s="16">
        <v>10</v>
      </c>
      <c r="J662" s="17">
        <v>0.77</v>
      </c>
      <c r="K662" s="16">
        <v>1</v>
      </c>
      <c r="L662" s="17">
        <v>13.11</v>
      </c>
      <c r="M662" s="17">
        <v>1.02</v>
      </c>
      <c r="N662" s="18">
        <v>1</v>
      </c>
      <c r="O662" s="18">
        <v>3</v>
      </c>
      <c r="P662" s="17">
        <v>0.18</v>
      </c>
      <c r="Q662" s="17">
        <v>15.15</v>
      </c>
      <c r="R662" s="18">
        <v>42</v>
      </c>
      <c r="S662" s="18">
        <v>51</v>
      </c>
      <c r="T662" s="16">
        <f>R662+S662</f>
        <v>93</v>
      </c>
      <c r="U662" s="17">
        <v>45.16</v>
      </c>
      <c r="V662" s="18">
        <v>9</v>
      </c>
      <c r="W662" s="18">
        <v>20</v>
      </c>
      <c r="X662" s="17">
        <v>0.7</v>
      </c>
      <c r="Y662" s="17">
        <v>1.55</v>
      </c>
      <c r="Z662" s="18">
        <v>151</v>
      </c>
      <c r="AA662" s="18">
        <v>85</v>
      </c>
      <c r="AB662" s="17">
        <v>11.69</v>
      </c>
      <c r="AC662" s="17">
        <v>6.58</v>
      </c>
      <c r="AD662" s="16">
        <v>41</v>
      </c>
      <c r="AE662" s="17">
        <v>3.18</v>
      </c>
      <c r="AF662" s="16">
        <v>66</v>
      </c>
      <c r="AG662" s="17">
        <v>5.11</v>
      </c>
    </row>
    <row r="663" ht="20.35" customHeight="1">
      <c r="A663" t="s" s="14">
        <v>773</v>
      </c>
      <c r="B663" t="s" s="15">
        <v>119</v>
      </c>
      <c r="C663" s="16"/>
      <c r="D663" s="16"/>
      <c r="E663" s="16">
        <v>73</v>
      </c>
      <c r="F663" s="16">
        <v>9</v>
      </c>
      <c r="G663" s="17">
        <v>1001.9</v>
      </c>
      <c r="H663" s="17">
        <f>G663/E663</f>
        <v>13.72465753424657</v>
      </c>
      <c r="I663" s="16">
        <v>13</v>
      </c>
      <c r="J663" s="17">
        <v>0.78</v>
      </c>
      <c r="K663" s="16">
        <v>17</v>
      </c>
      <c r="L663" s="17">
        <v>31.32</v>
      </c>
      <c r="M663" s="17">
        <v>1.88</v>
      </c>
      <c r="N663" s="18"/>
      <c r="O663" s="18">
        <v>15</v>
      </c>
      <c r="P663" s="17">
        <v>0.86</v>
      </c>
      <c r="Q663" s="17">
        <v>10.24</v>
      </c>
      <c r="R663" s="18">
        <v>376</v>
      </c>
      <c r="S663" s="18">
        <v>367</v>
      </c>
      <c r="T663" s="16">
        <f>R663+S663</f>
        <v>743</v>
      </c>
      <c r="U663" s="17">
        <v>50.61</v>
      </c>
      <c r="V663" s="18">
        <v>33</v>
      </c>
      <c r="W663" s="18">
        <v>32</v>
      </c>
      <c r="X663" s="17">
        <v>1.98</v>
      </c>
      <c r="Y663" s="17">
        <v>1.92</v>
      </c>
      <c r="Z663" s="18">
        <v>48</v>
      </c>
      <c r="AA663" s="18">
        <v>56</v>
      </c>
      <c r="AB663" s="17">
        <v>2.87</v>
      </c>
      <c r="AC663" s="17">
        <v>3.35</v>
      </c>
      <c r="AD663" s="16">
        <v>19</v>
      </c>
      <c r="AE663" s="17">
        <v>1.14</v>
      </c>
      <c r="AF663" s="16">
        <v>127</v>
      </c>
      <c r="AG663" s="17">
        <v>7.61</v>
      </c>
    </row>
    <row r="664" ht="20.35" customHeight="1">
      <c r="A664" t="s" s="14">
        <v>774</v>
      </c>
      <c r="B664" t="s" s="15">
        <v>71</v>
      </c>
      <c r="C664" s="16"/>
      <c r="D664" s="16"/>
      <c r="E664" s="16">
        <v>82</v>
      </c>
      <c r="F664" s="16"/>
      <c r="G664" s="17">
        <v>1171.6</v>
      </c>
      <c r="H664" s="17">
        <f>G664/E664</f>
        <v>14.28780487804878</v>
      </c>
      <c r="I664" s="16">
        <v>11</v>
      </c>
      <c r="J664" s="17">
        <v>0.5600000000000001</v>
      </c>
      <c r="K664" s="16">
        <v>29</v>
      </c>
      <c r="L664" s="17">
        <v>46.16</v>
      </c>
      <c r="M664" s="17">
        <v>2.36</v>
      </c>
      <c r="N664" s="18"/>
      <c r="O664" s="18">
        <v>5</v>
      </c>
      <c r="P664" s="17">
        <v>0.18</v>
      </c>
      <c r="Q664" s="17">
        <v>6.75</v>
      </c>
      <c r="R664" s="18">
        <v>1</v>
      </c>
      <c r="S664" s="18">
        <v>7</v>
      </c>
      <c r="T664" s="16">
        <f>R664+S664</f>
        <v>8</v>
      </c>
      <c r="U664" s="17">
        <v>12.5</v>
      </c>
      <c r="V664" s="18">
        <v>25</v>
      </c>
      <c r="W664" s="18">
        <v>26</v>
      </c>
      <c r="X664" s="17">
        <v>1.28</v>
      </c>
      <c r="Y664" s="17">
        <v>1.33</v>
      </c>
      <c r="Z664" s="18">
        <v>64</v>
      </c>
      <c r="AA664" s="18">
        <v>106</v>
      </c>
      <c r="AB664" s="17">
        <v>3.28</v>
      </c>
      <c r="AC664" s="17">
        <v>5.43</v>
      </c>
      <c r="AD664" s="16">
        <v>43</v>
      </c>
      <c r="AE664" s="17">
        <v>2.2</v>
      </c>
      <c r="AF664" s="16">
        <v>163</v>
      </c>
      <c r="AG664" s="17">
        <v>8.35</v>
      </c>
    </row>
    <row r="665" ht="20.35" customHeight="1">
      <c r="A665" t="s" s="14">
        <v>775</v>
      </c>
      <c r="B665" t="s" s="15">
        <v>46</v>
      </c>
      <c r="C665" s="16"/>
      <c r="D665" s="16"/>
      <c r="E665" s="16">
        <v>82</v>
      </c>
      <c r="F665" s="16"/>
      <c r="G665" s="17">
        <v>1939.97</v>
      </c>
      <c r="H665" s="17">
        <f>G665/E665</f>
        <v>23.65817073170732</v>
      </c>
      <c r="I665" s="16">
        <v>14</v>
      </c>
      <c r="J665" s="17">
        <v>0.43</v>
      </c>
      <c r="K665" s="16">
        <v>24</v>
      </c>
      <c r="L665" s="17">
        <v>45.44</v>
      </c>
      <c r="M665" s="17">
        <v>1.41</v>
      </c>
      <c r="N665" s="18"/>
      <c r="O665" s="18">
        <v>23</v>
      </c>
      <c r="P665" s="17">
        <v>0.63</v>
      </c>
      <c r="Q665" s="17">
        <v>7</v>
      </c>
      <c r="R665" s="18">
        <v>0</v>
      </c>
      <c r="S665" s="18">
        <v>1</v>
      </c>
      <c r="T665" s="16">
        <f>R665+S665</f>
        <v>1</v>
      </c>
      <c r="U665" s="17">
        <v>0</v>
      </c>
      <c r="V665" s="18">
        <v>53</v>
      </c>
      <c r="W665" s="18">
        <v>29</v>
      </c>
      <c r="X665" s="17">
        <v>1.64</v>
      </c>
      <c r="Y665" s="17">
        <v>0.9</v>
      </c>
      <c r="Z665" s="18">
        <v>160</v>
      </c>
      <c r="AA665" s="18">
        <v>127</v>
      </c>
      <c r="AB665" s="17">
        <v>4.95</v>
      </c>
      <c r="AC665" s="17">
        <v>3.93</v>
      </c>
      <c r="AD665" s="16">
        <v>79</v>
      </c>
      <c r="AE665" s="17">
        <v>2.44</v>
      </c>
      <c r="AF665" s="16">
        <v>200</v>
      </c>
      <c r="AG665" s="17">
        <v>6.19</v>
      </c>
    </row>
    <row r="666" ht="20.35" customHeight="1">
      <c r="A666" t="s" s="14">
        <v>776</v>
      </c>
      <c r="B666" t="s" s="15">
        <v>205</v>
      </c>
      <c r="C666" s="16"/>
      <c r="D666" s="16"/>
      <c r="E666" s="16">
        <v>82</v>
      </c>
      <c r="F666" s="16"/>
      <c r="G666" s="17">
        <v>1538</v>
      </c>
      <c r="H666" s="17">
        <f>G666/E666</f>
        <v>18.75609756097561</v>
      </c>
      <c r="I666" s="16">
        <v>7</v>
      </c>
      <c r="J666" s="17">
        <v>0.27</v>
      </c>
      <c r="K666" s="16">
        <v>21</v>
      </c>
      <c r="L666" s="17">
        <v>39.75</v>
      </c>
      <c r="M666" s="17">
        <v>1.55</v>
      </c>
      <c r="N666" s="18"/>
      <c r="O666" s="18">
        <v>14</v>
      </c>
      <c r="P666" s="17">
        <v>0.42</v>
      </c>
      <c r="Q666" s="17">
        <v>4.27</v>
      </c>
      <c r="R666" s="18">
        <v>0</v>
      </c>
      <c r="S666" s="18">
        <v>0</v>
      </c>
      <c r="T666" s="16">
        <f>R666+S666</f>
        <v>0</v>
      </c>
      <c r="U666" s="17">
        <v>0</v>
      </c>
      <c r="V666" s="18">
        <v>50</v>
      </c>
      <c r="W666" s="18">
        <v>17</v>
      </c>
      <c r="X666" s="17">
        <v>1.95</v>
      </c>
      <c r="Y666" s="17">
        <v>0.66</v>
      </c>
      <c r="Z666" s="18">
        <v>131</v>
      </c>
      <c r="AA666" s="18">
        <v>196</v>
      </c>
      <c r="AB666" s="17">
        <v>5.11</v>
      </c>
      <c r="AC666" s="17">
        <v>7.65</v>
      </c>
      <c r="AD666" s="16">
        <v>115</v>
      </c>
      <c r="AE666" s="17">
        <v>4.49</v>
      </c>
      <c r="AF666" s="16">
        <v>164</v>
      </c>
      <c r="AG666" s="17">
        <v>6.4</v>
      </c>
    </row>
    <row r="667" ht="20.35" customHeight="1">
      <c r="A667" t="s" s="14">
        <v>777</v>
      </c>
      <c r="B667" t="s" s="15">
        <v>114</v>
      </c>
      <c r="C667" s="16"/>
      <c r="D667" s="16"/>
      <c r="E667" s="16">
        <v>66</v>
      </c>
      <c r="F667" s="16">
        <v>16</v>
      </c>
      <c r="G667" s="17">
        <v>918.88</v>
      </c>
      <c r="H667" s="17">
        <f>G667/E667</f>
        <v>13.92242424242424</v>
      </c>
      <c r="I667" s="16">
        <v>20</v>
      </c>
      <c r="J667" s="17">
        <v>1.31</v>
      </c>
      <c r="K667" s="16">
        <v>16</v>
      </c>
      <c r="L667" s="17">
        <v>45.91</v>
      </c>
      <c r="M667" s="17">
        <v>3</v>
      </c>
      <c r="N667" s="18"/>
      <c r="O667" s="18">
        <v>8</v>
      </c>
      <c r="P667" s="17">
        <v>0.45</v>
      </c>
      <c r="Q667" s="17">
        <v>13.79</v>
      </c>
      <c r="R667" s="18">
        <v>5</v>
      </c>
      <c r="S667" s="18">
        <v>21</v>
      </c>
      <c r="T667" s="16">
        <f>R667+S667</f>
        <v>26</v>
      </c>
      <c r="U667" s="17">
        <v>19.23</v>
      </c>
      <c r="V667" s="18">
        <v>31</v>
      </c>
      <c r="W667" s="18">
        <v>29</v>
      </c>
      <c r="X667" s="17">
        <v>2.02</v>
      </c>
      <c r="Y667" s="17">
        <v>1.89</v>
      </c>
      <c r="Z667" s="18">
        <v>28</v>
      </c>
      <c r="AA667" s="18">
        <v>81</v>
      </c>
      <c r="AB667" s="17">
        <v>1.83</v>
      </c>
      <c r="AC667" s="17">
        <v>5.29</v>
      </c>
      <c r="AD667" s="16">
        <v>26</v>
      </c>
      <c r="AE667" s="17">
        <v>1.7</v>
      </c>
      <c r="AF667" s="16">
        <v>145</v>
      </c>
      <c r="AG667" s="17">
        <v>9.470000000000001</v>
      </c>
    </row>
    <row r="668" ht="20.35" customHeight="1">
      <c r="A668" t="s" s="14">
        <v>778</v>
      </c>
      <c r="B668" t="s" s="15">
        <v>50</v>
      </c>
      <c r="C668" s="16"/>
      <c r="D668" s="16"/>
      <c r="E668" s="16">
        <v>56</v>
      </c>
      <c r="F668" s="16">
        <v>26</v>
      </c>
      <c r="G668" s="17">
        <v>951.78</v>
      </c>
      <c r="H668" s="17">
        <f>G668/E668</f>
        <v>16.99607142857143</v>
      </c>
      <c r="I668" s="16">
        <v>11</v>
      </c>
      <c r="J668" s="17">
        <v>0.6899999999999999</v>
      </c>
      <c r="K668" s="16">
        <v>22</v>
      </c>
      <c r="L668" s="17">
        <v>39.16</v>
      </c>
      <c r="M668" s="17">
        <v>2.47</v>
      </c>
      <c r="N668" s="18"/>
      <c r="O668" s="18">
        <v>3</v>
      </c>
      <c r="P668" s="17">
        <v>0.25</v>
      </c>
      <c r="Q668" s="17">
        <v>10.09</v>
      </c>
      <c r="R668" s="18">
        <v>7</v>
      </c>
      <c r="S668" s="18">
        <v>24</v>
      </c>
      <c r="T668" s="16">
        <f>R668+S668</f>
        <v>31</v>
      </c>
      <c r="U668" s="17">
        <v>22.58</v>
      </c>
      <c r="V668" s="18">
        <v>41</v>
      </c>
      <c r="W668" s="18">
        <v>34</v>
      </c>
      <c r="X668" s="17">
        <v>2.58</v>
      </c>
      <c r="Y668" s="17">
        <v>2.14</v>
      </c>
      <c r="Z668" s="18">
        <v>80</v>
      </c>
      <c r="AA668" s="18">
        <v>83</v>
      </c>
      <c r="AB668" s="17">
        <v>5.04</v>
      </c>
      <c r="AC668" s="17">
        <v>5.23</v>
      </c>
      <c r="AD668" s="16">
        <v>48</v>
      </c>
      <c r="AE668" s="17">
        <v>3.03</v>
      </c>
      <c r="AF668" s="16">
        <v>109</v>
      </c>
      <c r="AG668" s="17">
        <v>6.87</v>
      </c>
    </row>
    <row r="669" ht="20.35" customHeight="1">
      <c r="A669" t="s" s="14">
        <v>779</v>
      </c>
      <c r="B669" t="s" s="15">
        <v>63</v>
      </c>
      <c r="C669" s="16"/>
      <c r="D669" s="16"/>
      <c r="E669" s="16">
        <v>27</v>
      </c>
      <c r="F669" s="16">
        <v>2</v>
      </c>
      <c r="G669" s="17">
        <v>385.08</v>
      </c>
      <c r="H669" s="17">
        <f>G669/E669</f>
        <v>14.26222222222222</v>
      </c>
      <c r="I669" s="16">
        <v>2</v>
      </c>
      <c r="J669" s="17">
        <v>0.31</v>
      </c>
      <c r="K669" s="16">
        <v>7</v>
      </c>
      <c r="L669" s="17">
        <v>7.78</v>
      </c>
      <c r="M669" s="17">
        <v>1.21</v>
      </c>
      <c r="N669" s="18">
        <v>1</v>
      </c>
      <c r="O669" s="18">
        <v>4</v>
      </c>
      <c r="P669" s="17">
        <v>0.38</v>
      </c>
      <c r="Q669" s="17">
        <v>6.06</v>
      </c>
      <c r="R669" s="18">
        <v>0</v>
      </c>
      <c r="S669" s="18">
        <v>0</v>
      </c>
      <c r="T669" s="16">
        <f>R669+S669</f>
        <v>0</v>
      </c>
      <c r="U669" s="17">
        <v>0</v>
      </c>
      <c r="V669" s="18">
        <v>7</v>
      </c>
      <c r="W669" s="18">
        <v>3</v>
      </c>
      <c r="X669" s="17">
        <v>1.09</v>
      </c>
      <c r="Y669" s="17">
        <v>0.47</v>
      </c>
      <c r="Z669" s="18">
        <v>43</v>
      </c>
      <c r="AA669" s="18">
        <v>45</v>
      </c>
      <c r="AB669" s="17">
        <v>6.7</v>
      </c>
      <c r="AC669" s="17">
        <v>7.01</v>
      </c>
      <c r="AD669" s="16">
        <v>17</v>
      </c>
      <c r="AE669" s="17">
        <v>2.65</v>
      </c>
      <c r="AF669" s="16">
        <v>33</v>
      </c>
      <c r="AG669" s="17">
        <v>5.14</v>
      </c>
    </row>
    <row r="670" ht="20.35" customHeight="1">
      <c r="A670" t="s" s="14">
        <v>780</v>
      </c>
      <c r="B670" t="s" s="15">
        <v>56</v>
      </c>
      <c r="C670" s="16"/>
      <c r="D670" s="16"/>
      <c r="E670" s="16">
        <v>66</v>
      </c>
      <c r="F670" s="16">
        <v>16</v>
      </c>
      <c r="G670" s="17">
        <v>1506.7</v>
      </c>
      <c r="H670" s="17">
        <f>G670/E670</f>
        <v>22.82878787878788</v>
      </c>
      <c r="I670" s="16">
        <v>5</v>
      </c>
      <c r="J670" s="17">
        <v>0.2</v>
      </c>
      <c r="K670" s="16">
        <v>17</v>
      </c>
      <c r="L670" s="17">
        <v>38.27</v>
      </c>
      <c r="M670" s="17">
        <v>1.52</v>
      </c>
      <c r="N670" s="18"/>
      <c r="O670" s="18">
        <v>9</v>
      </c>
      <c r="P670" s="17">
        <v>0.38</v>
      </c>
      <c r="Q670" s="17">
        <v>2.46</v>
      </c>
      <c r="R670" s="18">
        <v>0</v>
      </c>
      <c r="S670" s="18">
        <v>0</v>
      </c>
      <c r="T670" s="16">
        <f>R670+S670</f>
        <v>0</v>
      </c>
      <c r="U670" s="17">
        <v>0</v>
      </c>
      <c r="V670" s="18">
        <v>43</v>
      </c>
      <c r="W670" s="18">
        <v>27</v>
      </c>
      <c r="X670" s="17">
        <v>1.71</v>
      </c>
      <c r="Y670" s="17">
        <v>1.08</v>
      </c>
      <c r="Z670" s="18">
        <v>49</v>
      </c>
      <c r="AA670" s="18">
        <v>108</v>
      </c>
      <c r="AB670" s="17">
        <v>1.95</v>
      </c>
      <c r="AC670" s="17">
        <v>4.3</v>
      </c>
      <c r="AD670" s="16">
        <v>136</v>
      </c>
      <c r="AE670" s="17">
        <v>5.42</v>
      </c>
      <c r="AF670" s="16">
        <v>203</v>
      </c>
      <c r="AG670" s="17">
        <v>8.08</v>
      </c>
    </row>
    <row r="671" ht="20.35" customHeight="1">
      <c r="A671" t="s" s="14">
        <v>781</v>
      </c>
      <c r="B671" t="s" s="15">
        <v>96</v>
      </c>
      <c r="C671" s="16"/>
      <c r="D671" s="16"/>
      <c r="E671" s="16">
        <v>63</v>
      </c>
      <c r="F671" s="16">
        <v>14</v>
      </c>
      <c r="G671" s="17">
        <v>741.83</v>
      </c>
      <c r="H671" s="17">
        <f>G671/E671</f>
        <v>11.77507936507937</v>
      </c>
      <c r="I671" s="16">
        <v>9</v>
      </c>
      <c r="J671" s="17">
        <v>0.73</v>
      </c>
      <c r="K671" s="16">
        <v>2</v>
      </c>
      <c r="L671" s="17">
        <v>15.15</v>
      </c>
      <c r="M671" s="17">
        <v>1.23</v>
      </c>
      <c r="N671" s="18"/>
      <c r="O671" s="18">
        <v>7</v>
      </c>
      <c r="P671" s="17">
        <v>0.55</v>
      </c>
      <c r="Q671" s="17">
        <v>11.25</v>
      </c>
      <c r="R671" s="18">
        <v>98</v>
      </c>
      <c r="S671" s="18">
        <v>88</v>
      </c>
      <c r="T671" s="16">
        <f>R671+S671</f>
        <v>186</v>
      </c>
      <c r="U671" s="17">
        <v>52.69</v>
      </c>
      <c r="V671" s="18">
        <v>24</v>
      </c>
      <c r="W671" s="18">
        <v>23</v>
      </c>
      <c r="X671" s="17">
        <v>1.94</v>
      </c>
      <c r="Y671" s="17">
        <v>1.86</v>
      </c>
      <c r="Z671" s="18">
        <v>72</v>
      </c>
      <c r="AA671" s="18">
        <v>65</v>
      </c>
      <c r="AB671" s="17">
        <v>5.82</v>
      </c>
      <c r="AC671" s="17">
        <v>5.26</v>
      </c>
      <c r="AD671" s="16">
        <v>27</v>
      </c>
      <c r="AE671" s="17">
        <v>2.18</v>
      </c>
      <c r="AF671" s="16">
        <v>80</v>
      </c>
      <c r="AG671" s="17">
        <v>6.47</v>
      </c>
    </row>
    <row r="672" ht="20.35" customHeight="1">
      <c r="A672" t="s" s="14">
        <v>782</v>
      </c>
      <c r="B672" t="s" s="15">
        <v>119</v>
      </c>
      <c r="C672" s="16"/>
      <c r="D672" s="16"/>
      <c r="E672" s="16">
        <v>23</v>
      </c>
      <c r="F672" s="16"/>
      <c r="G672" s="17">
        <v>335.47</v>
      </c>
      <c r="H672" s="17">
        <f>G672/E672</f>
        <v>14.58565217391305</v>
      </c>
      <c r="I672" s="16">
        <v>2</v>
      </c>
      <c r="J672" s="17">
        <v>0.36</v>
      </c>
      <c r="K672" s="16">
        <v>4</v>
      </c>
      <c r="L672" s="17">
        <v>10.1</v>
      </c>
      <c r="M672" s="17">
        <v>1.81</v>
      </c>
      <c r="N672" s="18"/>
      <c r="O672" s="18">
        <v>4</v>
      </c>
      <c r="P672" s="17">
        <v>0.61</v>
      </c>
      <c r="Q672" s="17">
        <v>5.56</v>
      </c>
      <c r="R672" s="18">
        <v>0</v>
      </c>
      <c r="S672" s="18">
        <v>0</v>
      </c>
      <c r="T672" s="16">
        <f>R672+S672</f>
        <v>0</v>
      </c>
      <c r="U672" s="17">
        <v>0</v>
      </c>
      <c r="V672" s="18">
        <v>5</v>
      </c>
      <c r="W672" s="18">
        <v>4</v>
      </c>
      <c r="X672" s="17">
        <v>0.89</v>
      </c>
      <c r="Y672" s="17">
        <v>0.72</v>
      </c>
      <c r="Z672" s="18">
        <v>27</v>
      </c>
      <c r="AA672" s="18">
        <v>25</v>
      </c>
      <c r="AB672" s="17">
        <v>4.83</v>
      </c>
      <c r="AC672" s="17">
        <v>4.47</v>
      </c>
      <c r="AD672" s="16">
        <v>13</v>
      </c>
      <c r="AE672" s="17">
        <v>2.33</v>
      </c>
      <c r="AF672" s="16">
        <v>36</v>
      </c>
      <c r="AG672" s="17">
        <v>6.44</v>
      </c>
    </row>
    <row r="673" ht="20.35" customHeight="1">
      <c r="A673" t="s" s="14">
        <v>783</v>
      </c>
      <c r="B673" t="s" s="15">
        <v>91</v>
      </c>
      <c r="C673" s="16"/>
      <c r="D673" s="16"/>
      <c r="E673" s="16">
        <v>42</v>
      </c>
      <c r="F673" s="16"/>
      <c r="G673" s="17">
        <v>439.9</v>
      </c>
      <c r="H673" s="17">
        <f>G673/E673</f>
        <v>10.47380952380952</v>
      </c>
      <c r="I673" s="16">
        <v>1</v>
      </c>
      <c r="J673" s="17">
        <v>0.14</v>
      </c>
      <c r="K673" s="16">
        <v>4</v>
      </c>
      <c r="L673" s="17">
        <v>5.08</v>
      </c>
      <c r="M673" s="17">
        <v>0.6899999999999999</v>
      </c>
      <c r="N673" s="18"/>
      <c r="O673" s="18">
        <v>7</v>
      </c>
      <c r="P673" s="17">
        <v>1.11</v>
      </c>
      <c r="Q673" s="17">
        <v>2.44</v>
      </c>
      <c r="R673" s="18">
        <v>144</v>
      </c>
      <c r="S673" s="18">
        <v>179</v>
      </c>
      <c r="T673" s="16">
        <f>R673+S673</f>
        <v>323</v>
      </c>
      <c r="U673" s="17">
        <v>44.58</v>
      </c>
      <c r="V673" s="18">
        <v>6</v>
      </c>
      <c r="W673" s="18">
        <v>20</v>
      </c>
      <c r="X673" s="17">
        <v>0.82</v>
      </c>
      <c r="Y673" s="17">
        <v>2.73</v>
      </c>
      <c r="Z673" s="18">
        <v>47</v>
      </c>
      <c r="AA673" s="18">
        <v>54</v>
      </c>
      <c r="AB673" s="17">
        <v>6.41</v>
      </c>
      <c r="AC673" s="17">
        <v>7.37</v>
      </c>
      <c r="AD673" s="16">
        <v>14</v>
      </c>
      <c r="AE673" s="17">
        <v>1.91</v>
      </c>
      <c r="AF673" s="16">
        <v>41</v>
      </c>
      <c r="AG673" s="17">
        <v>5.59</v>
      </c>
    </row>
    <row r="674" ht="20.35" customHeight="1">
      <c r="A674" t="s" s="14">
        <v>784</v>
      </c>
      <c r="B674" t="s" s="15">
        <v>42</v>
      </c>
      <c r="C674" s="16"/>
      <c r="D674" s="16"/>
      <c r="E674" s="16">
        <v>7</v>
      </c>
      <c r="F674" s="16"/>
      <c r="G674" s="17">
        <v>77.81999999999999</v>
      </c>
      <c r="H674" s="17">
        <f>G674/E674</f>
        <v>11.11714285714286</v>
      </c>
      <c r="I674" s="16">
        <v>1</v>
      </c>
      <c r="J674" s="17">
        <v>0.77</v>
      </c>
      <c r="K674" s="16">
        <v>0</v>
      </c>
      <c r="L674" s="17">
        <v>0.7</v>
      </c>
      <c r="M674" s="17">
        <v>0.54</v>
      </c>
      <c r="N674" s="18"/>
      <c r="O674" s="18">
        <v>0</v>
      </c>
      <c r="P674" s="17">
        <v>0</v>
      </c>
      <c r="Q674" s="17">
        <v>5.88</v>
      </c>
      <c r="R674" s="18">
        <v>0</v>
      </c>
      <c r="S674" s="18">
        <v>2</v>
      </c>
      <c r="T674" s="16">
        <f>R674+S674</f>
        <v>2</v>
      </c>
      <c r="U674" s="17">
        <v>0</v>
      </c>
      <c r="V674" s="18">
        <v>2</v>
      </c>
      <c r="W674" s="18">
        <v>2</v>
      </c>
      <c r="X674" s="17">
        <v>1.54</v>
      </c>
      <c r="Y674" s="17">
        <v>1.54</v>
      </c>
      <c r="Z674" s="18">
        <v>3</v>
      </c>
      <c r="AA674" s="18">
        <v>1</v>
      </c>
      <c r="AB674" s="17">
        <v>2.31</v>
      </c>
      <c r="AC674" s="17">
        <v>0.77</v>
      </c>
      <c r="AD674" s="16">
        <v>4</v>
      </c>
      <c r="AE674" s="17">
        <v>3.08</v>
      </c>
      <c r="AF674" s="16">
        <v>17</v>
      </c>
      <c r="AG674" s="17">
        <v>13.11</v>
      </c>
    </row>
    <row r="675" ht="20.35" customHeight="1">
      <c r="A675" t="s" s="14">
        <v>785</v>
      </c>
      <c r="B675" t="s" s="15">
        <v>99</v>
      </c>
      <c r="C675" s="16"/>
      <c r="D675" s="16"/>
      <c r="E675" s="16">
        <v>82</v>
      </c>
      <c r="F675" s="16"/>
      <c r="G675" s="17">
        <v>1977.4</v>
      </c>
      <c r="H675" s="17">
        <f>G675/E675</f>
        <v>24.11463414634147</v>
      </c>
      <c r="I675" s="16">
        <v>16</v>
      </c>
      <c r="J675" s="17">
        <v>0.49</v>
      </c>
      <c r="K675" s="16">
        <v>43</v>
      </c>
      <c r="L675" s="17">
        <v>66.02</v>
      </c>
      <c r="M675" s="17">
        <v>2</v>
      </c>
      <c r="N675" s="18"/>
      <c r="O675" s="18">
        <v>31</v>
      </c>
      <c r="P675" s="17">
        <v>0.93</v>
      </c>
      <c r="Q675" s="17">
        <v>7.73</v>
      </c>
      <c r="R675" s="18">
        <v>1</v>
      </c>
      <c r="S675" s="18">
        <v>2</v>
      </c>
      <c r="T675" s="16">
        <f>R675+S675</f>
        <v>3</v>
      </c>
      <c r="U675" s="17">
        <v>33.33</v>
      </c>
      <c r="V675" s="18">
        <v>97</v>
      </c>
      <c r="W675" s="18">
        <v>44</v>
      </c>
      <c r="X675" s="17">
        <v>2.94</v>
      </c>
      <c r="Y675" s="17">
        <v>1.34</v>
      </c>
      <c r="Z675" s="18">
        <v>111</v>
      </c>
      <c r="AA675" s="18">
        <v>82</v>
      </c>
      <c r="AB675" s="17">
        <v>3.37</v>
      </c>
      <c r="AC675" s="17">
        <v>2.49</v>
      </c>
      <c r="AD675" s="16">
        <v>90</v>
      </c>
      <c r="AE675" s="17">
        <v>2.73</v>
      </c>
      <c r="AF675" s="16">
        <v>207</v>
      </c>
      <c r="AG675" s="17">
        <v>6.28</v>
      </c>
    </row>
    <row r="676" ht="20.35" customHeight="1">
      <c r="A676" t="s" s="14">
        <v>786</v>
      </c>
      <c r="B676" t="s" s="15">
        <v>205</v>
      </c>
      <c r="C676" s="16"/>
      <c r="D676" s="16"/>
      <c r="E676" s="16">
        <v>70</v>
      </c>
      <c r="F676" s="16">
        <v>12</v>
      </c>
      <c r="G676" s="17">
        <v>1211.75</v>
      </c>
      <c r="H676" s="17">
        <f>G676/E676</f>
        <v>17.31071428571429</v>
      </c>
      <c r="I676" s="16">
        <v>29</v>
      </c>
      <c r="J676" s="17">
        <v>1.44</v>
      </c>
      <c r="K676" s="16">
        <v>19</v>
      </c>
      <c r="L676" s="17">
        <v>61.87</v>
      </c>
      <c r="M676" s="17">
        <v>3.06</v>
      </c>
      <c r="N676" s="18"/>
      <c r="O676" s="18">
        <v>24</v>
      </c>
      <c r="P676" s="17">
        <v>1.11</v>
      </c>
      <c r="Q676" s="17">
        <v>11.74</v>
      </c>
      <c r="R676" s="18">
        <v>16</v>
      </c>
      <c r="S676" s="18">
        <v>17</v>
      </c>
      <c r="T676" s="16">
        <f>R676+S676</f>
        <v>33</v>
      </c>
      <c r="U676" s="17">
        <v>48.48</v>
      </c>
      <c r="V676" s="18">
        <v>14</v>
      </c>
      <c r="W676" s="18">
        <v>24</v>
      </c>
      <c r="X676" s="17">
        <v>0.6899999999999999</v>
      </c>
      <c r="Y676" s="17">
        <v>1.19</v>
      </c>
      <c r="Z676" s="18">
        <v>137</v>
      </c>
      <c r="AA676" s="18">
        <v>134</v>
      </c>
      <c r="AB676" s="17">
        <v>6.78</v>
      </c>
      <c r="AC676" s="17">
        <v>6.64</v>
      </c>
      <c r="AD676" s="16">
        <v>64</v>
      </c>
      <c r="AE676" s="17">
        <v>3.17</v>
      </c>
      <c r="AF676" s="16">
        <v>247</v>
      </c>
      <c r="AG676" s="17">
        <v>12.23</v>
      </c>
    </row>
    <row r="677" ht="20.35" customHeight="1">
      <c r="A677" t="s" s="14">
        <v>787</v>
      </c>
      <c r="B677" t="s" s="15">
        <v>60</v>
      </c>
      <c r="C677" s="16"/>
      <c r="D677" s="16"/>
      <c r="E677" s="16">
        <v>64</v>
      </c>
      <c r="F677" s="16">
        <v>18</v>
      </c>
      <c r="G677" s="17">
        <v>1244</v>
      </c>
      <c r="H677" s="17">
        <f>G677/E677</f>
        <v>19.4375</v>
      </c>
      <c r="I677" s="16">
        <v>30</v>
      </c>
      <c r="J677" s="17">
        <v>1.45</v>
      </c>
      <c r="K677" s="16">
        <v>33</v>
      </c>
      <c r="L677" s="17">
        <v>78.75</v>
      </c>
      <c r="M677" s="17">
        <v>3.8</v>
      </c>
      <c r="N677" s="18"/>
      <c r="O677" s="18">
        <v>13</v>
      </c>
      <c r="P677" s="17">
        <v>0.49</v>
      </c>
      <c r="Q677" s="17">
        <v>13.39</v>
      </c>
      <c r="R677" s="18">
        <v>784</v>
      </c>
      <c r="S677" s="18">
        <v>584</v>
      </c>
      <c r="T677" s="16">
        <f>R677+S677</f>
        <v>1368</v>
      </c>
      <c r="U677" s="17">
        <v>57.31</v>
      </c>
      <c r="V677" s="18">
        <v>42</v>
      </c>
      <c r="W677" s="18">
        <v>55</v>
      </c>
      <c r="X677" s="17">
        <v>2.03</v>
      </c>
      <c r="Y677" s="17">
        <v>2.65</v>
      </c>
      <c r="Z677" s="18">
        <v>48</v>
      </c>
      <c r="AA677" s="18">
        <v>67</v>
      </c>
      <c r="AB677" s="17">
        <v>2.32</v>
      </c>
      <c r="AC677" s="17">
        <v>3.23</v>
      </c>
      <c r="AD677" s="16">
        <v>42</v>
      </c>
      <c r="AE677" s="17">
        <v>2.03</v>
      </c>
      <c r="AF677" s="16">
        <v>224</v>
      </c>
      <c r="AG677" s="17">
        <v>10.8</v>
      </c>
    </row>
    <row r="678" ht="20.35" customHeight="1">
      <c r="A678" t="s" s="14">
        <v>788</v>
      </c>
      <c r="B678" t="s" s="15">
        <v>114</v>
      </c>
      <c r="C678" s="16"/>
      <c r="D678" s="16"/>
      <c r="E678" s="16">
        <v>2</v>
      </c>
      <c r="F678" s="16">
        <v>80</v>
      </c>
      <c r="G678" s="17">
        <v>32.92</v>
      </c>
      <c r="H678" s="17">
        <f>G678/E678</f>
        <v>16.46</v>
      </c>
      <c r="I678" s="16">
        <v>1</v>
      </c>
      <c r="J678" s="17">
        <v>1.82</v>
      </c>
      <c r="K678" s="16">
        <v>0</v>
      </c>
      <c r="L678" s="17">
        <v>0.16</v>
      </c>
      <c r="M678" s="17">
        <v>0.29</v>
      </c>
      <c r="N678" s="18"/>
      <c r="O678" s="18">
        <v>0</v>
      </c>
      <c r="P678" s="17">
        <v>0</v>
      </c>
      <c r="Q678" s="17">
        <v>33.33</v>
      </c>
      <c r="R678" s="18">
        <v>0</v>
      </c>
      <c r="S678" s="18">
        <v>1</v>
      </c>
      <c r="T678" s="16">
        <f>R678+S678</f>
        <v>1</v>
      </c>
      <c r="U678" s="17">
        <v>0</v>
      </c>
      <c r="V678" s="18">
        <v>0</v>
      </c>
      <c r="W678" s="18">
        <v>0</v>
      </c>
      <c r="X678" s="17">
        <v>0</v>
      </c>
      <c r="Y678" s="17">
        <v>0</v>
      </c>
      <c r="Z678" s="18">
        <v>5</v>
      </c>
      <c r="AA678" s="18">
        <v>3</v>
      </c>
      <c r="AB678" s="17">
        <v>9.109999999999999</v>
      </c>
      <c r="AC678" s="17">
        <v>5.47</v>
      </c>
      <c r="AD678" s="16">
        <v>1</v>
      </c>
      <c r="AE678" s="17">
        <v>1.82</v>
      </c>
      <c r="AF678" s="16">
        <v>3</v>
      </c>
      <c r="AG678" s="17">
        <v>5.47</v>
      </c>
    </row>
    <row r="679" ht="20.35" customHeight="1">
      <c r="A679" t="s" s="14">
        <v>789</v>
      </c>
      <c r="B679" t="s" s="15">
        <v>77</v>
      </c>
      <c r="C679" s="16"/>
      <c r="D679" s="16"/>
      <c r="E679" s="16">
        <v>82</v>
      </c>
      <c r="F679" s="16"/>
      <c r="G679" s="17">
        <v>1655.3</v>
      </c>
      <c r="H679" s="17">
        <f>G679/E679</f>
        <v>20.18658536585366</v>
      </c>
      <c r="I679" s="16">
        <v>27</v>
      </c>
      <c r="J679" s="17">
        <v>0.98</v>
      </c>
      <c r="K679" s="16">
        <v>49</v>
      </c>
      <c r="L679" s="17">
        <v>76.73</v>
      </c>
      <c r="M679" s="17">
        <v>2.78</v>
      </c>
      <c r="N679" s="18"/>
      <c r="O679" s="18">
        <v>17</v>
      </c>
      <c r="P679" s="17">
        <v>0.47</v>
      </c>
      <c r="Q679" s="17">
        <v>9.470000000000001</v>
      </c>
      <c r="R679" s="18">
        <v>7</v>
      </c>
      <c r="S679" s="18">
        <v>11</v>
      </c>
      <c r="T679" s="16">
        <f>R679+S679</f>
        <v>18</v>
      </c>
      <c r="U679" s="17">
        <v>38.89</v>
      </c>
      <c r="V679" s="18">
        <v>33</v>
      </c>
      <c r="W679" s="18">
        <v>47</v>
      </c>
      <c r="X679" s="17">
        <v>1.2</v>
      </c>
      <c r="Y679" s="17">
        <v>1.7</v>
      </c>
      <c r="Z679" s="18">
        <v>18</v>
      </c>
      <c r="AA679" s="18">
        <v>98</v>
      </c>
      <c r="AB679" s="17">
        <v>0.65</v>
      </c>
      <c r="AC679" s="17">
        <v>3.55</v>
      </c>
      <c r="AD679" s="16">
        <v>14</v>
      </c>
      <c r="AE679" s="17">
        <v>0.51</v>
      </c>
      <c r="AF679" s="16">
        <v>285</v>
      </c>
      <c r="AG679" s="17">
        <v>10.33</v>
      </c>
    </row>
    <row r="680" ht="20.35" customHeight="1">
      <c r="A680" t="s" s="14">
        <v>790</v>
      </c>
      <c r="B680" t="s" s="15">
        <v>106</v>
      </c>
      <c r="C680" s="16"/>
      <c r="D680" s="16"/>
      <c r="E680" s="16">
        <v>82</v>
      </c>
      <c r="F680" s="16"/>
      <c r="G680" s="17">
        <v>1393</v>
      </c>
      <c r="H680" s="17">
        <f>G680/E680</f>
        <v>16.98780487804878</v>
      </c>
      <c r="I680" s="16">
        <v>27</v>
      </c>
      <c r="J680" s="17">
        <v>1.16</v>
      </c>
      <c r="K680" s="16">
        <v>20</v>
      </c>
      <c r="L680" s="17">
        <v>47.48</v>
      </c>
      <c r="M680" s="17">
        <v>2.05</v>
      </c>
      <c r="N680" s="18"/>
      <c r="O680" s="18">
        <v>8</v>
      </c>
      <c r="P680" s="17">
        <v>0.32</v>
      </c>
      <c r="Q680" s="17">
        <v>13.24</v>
      </c>
      <c r="R680" s="18">
        <v>157</v>
      </c>
      <c r="S680" s="18">
        <v>144</v>
      </c>
      <c r="T680" s="16">
        <f>R680+S680</f>
        <v>301</v>
      </c>
      <c r="U680" s="17">
        <v>52.16</v>
      </c>
      <c r="V680" s="18">
        <v>33</v>
      </c>
      <c r="W680" s="18">
        <v>28</v>
      </c>
      <c r="X680" s="17">
        <v>1.42</v>
      </c>
      <c r="Y680" s="17">
        <v>1.21</v>
      </c>
      <c r="Z680" s="18">
        <v>85</v>
      </c>
      <c r="AA680" s="18">
        <v>110</v>
      </c>
      <c r="AB680" s="17">
        <v>3.66</v>
      </c>
      <c r="AC680" s="17">
        <v>4.74</v>
      </c>
      <c r="AD680" s="16">
        <v>26</v>
      </c>
      <c r="AE680" s="17">
        <v>1.12</v>
      </c>
      <c r="AF680" s="16">
        <v>204</v>
      </c>
      <c r="AG680" s="17">
        <v>8.789999999999999</v>
      </c>
    </row>
    <row r="681" ht="20.35" customHeight="1">
      <c r="A681" t="s" s="14">
        <v>791</v>
      </c>
      <c r="B681" t="s" s="15">
        <v>792</v>
      </c>
      <c r="C681" s="16"/>
      <c r="D681" s="16"/>
      <c r="E681" s="16">
        <v>74</v>
      </c>
      <c r="F681" s="16">
        <v>3</v>
      </c>
      <c r="G681" s="17">
        <v>1220.73</v>
      </c>
      <c r="H681" s="17">
        <f>G681/E681</f>
        <v>16.49635135135135</v>
      </c>
      <c r="I681" s="16">
        <v>17</v>
      </c>
      <c r="J681" s="17">
        <v>0.84</v>
      </c>
      <c r="K681" s="16">
        <v>25</v>
      </c>
      <c r="L681" s="17">
        <v>43.1</v>
      </c>
      <c r="M681" s="17">
        <v>2.12</v>
      </c>
      <c r="N681" s="18">
        <v>5</v>
      </c>
      <c r="O681" s="18">
        <v>25</v>
      </c>
      <c r="P681" s="17">
        <v>1.33</v>
      </c>
      <c r="Q681" s="17">
        <v>12.23</v>
      </c>
      <c r="R681" s="18">
        <v>11</v>
      </c>
      <c r="S681" s="18">
        <v>13</v>
      </c>
      <c r="T681" s="16">
        <f>R681+S681</f>
        <v>24</v>
      </c>
      <c r="U681" s="17">
        <v>45.83</v>
      </c>
      <c r="V681" s="18">
        <v>37</v>
      </c>
      <c r="W681" s="18">
        <v>22</v>
      </c>
      <c r="X681" s="17">
        <v>1.82</v>
      </c>
      <c r="Y681" s="17">
        <v>1.08</v>
      </c>
      <c r="Z681" s="18">
        <v>150</v>
      </c>
      <c r="AA681" s="18">
        <v>108</v>
      </c>
      <c r="AB681" s="17">
        <v>7.37</v>
      </c>
      <c r="AC681" s="17">
        <v>5.31</v>
      </c>
      <c r="AD681" s="16">
        <v>14</v>
      </c>
      <c r="AE681" s="17">
        <v>0.6899999999999999</v>
      </c>
      <c r="AF681" s="16">
        <v>139</v>
      </c>
      <c r="AG681" s="17">
        <v>6.83</v>
      </c>
    </row>
    <row r="682" ht="20.35" customHeight="1">
      <c r="A682" t="s" s="14">
        <v>793</v>
      </c>
      <c r="B682" t="s" s="15">
        <v>77</v>
      </c>
      <c r="C682" s="16"/>
      <c r="D682" s="16"/>
      <c r="E682" s="16">
        <v>70</v>
      </c>
      <c r="F682" s="16"/>
      <c r="G682" s="17">
        <v>901.85</v>
      </c>
      <c r="H682" s="17">
        <f>G682/E682</f>
        <v>12.88357142857143</v>
      </c>
      <c r="I682" s="16">
        <v>10</v>
      </c>
      <c r="J682" s="17">
        <v>0.67</v>
      </c>
      <c r="K682" s="16">
        <v>10</v>
      </c>
      <c r="L682" s="17">
        <v>25.82</v>
      </c>
      <c r="M682" s="17">
        <v>1.72</v>
      </c>
      <c r="N682" s="18"/>
      <c r="O682" s="18">
        <v>8</v>
      </c>
      <c r="P682" s="17">
        <v>0.55</v>
      </c>
      <c r="Q682" s="17">
        <v>6.99</v>
      </c>
      <c r="R682" s="18">
        <v>53</v>
      </c>
      <c r="S682" s="18">
        <v>43</v>
      </c>
      <c r="T682" s="16">
        <f>R682+S682</f>
        <v>96</v>
      </c>
      <c r="U682" s="17">
        <v>55.21</v>
      </c>
      <c r="V682" s="18">
        <v>13</v>
      </c>
      <c r="W682" s="18">
        <v>16</v>
      </c>
      <c r="X682" s="17">
        <v>0.86</v>
      </c>
      <c r="Y682" s="17">
        <v>1.06</v>
      </c>
      <c r="Z682" s="18">
        <v>46</v>
      </c>
      <c r="AA682" s="18">
        <v>76</v>
      </c>
      <c r="AB682" s="17">
        <v>3.06</v>
      </c>
      <c r="AC682" s="17">
        <v>5.06</v>
      </c>
      <c r="AD682" s="16">
        <v>25</v>
      </c>
      <c r="AE682" s="17">
        <v>1.66</v>
      </c>
      <c r="AF682" s="16">
        <v>143</v>
      </c>
      <c r="AG682" s="17">
        <v>9.51</v>
      </c>
    </row>
    <row r="683" ht="20.35" customHeight="1">
      <c r="A683" t="s" s="14">
        <v>794</v>
      </c>
      <c r="B683" t="s" s="15">
        <v>74</v>
      </c>
      <c r="C683" s="16"/>
      <c r="D683" s="16"/>
      <c r="E683" s="16">
        <v>1</v>
      </c>
      <c r="F683" s="16"/>
      <c r="G683" s="17">
        <v>11.18</v>
      </c>
      <c r="H683" s="17">
        <f>G683/E683</f>
        <v>11.18</v>
      </c>
      <c r="I683" s="16">
        <v>1</v>
      </c>
      <c r="J683" s="17">
        <v>5.37</v>
      </c>
      <c r="K683" s="16">
        <v>0</v>
      </c>
      <c r="L683" s="17">
        <v>0.82</v>
      </c>
      <c r="M683" s="17">
        <v>4.4</v>
      </c>
      <c r="N683" s="18"/>
      <c r="O683" s="18">
        <v>0</v>
      </c>
      <c r="P683" s="17">
        <v>0</v>
      </c>
      <c r="Q683" s="17">
        <v>33.33</v>
      </c>
      <c r="R683" s="18">
        <v>0</v>
      </c>
      <c r="S683" s="18">
        <v>0</v>
      </c>
      <c r="T683" s="16">
        <f>R683+S683</f>
        <v>0</v>
      </c>
      <c r="U683" s="17">
        <v>0</v>
      </c>
      <c r="V683" s="18">
        <v>0</v>
      </c>
      <c r="W683" s="18">
        <v>0</v>
      </c>
      <c r="X683" s="17">
        <v>0</v>
      </c>
      <c r="Y683" s="17">
        <v>0</v>
      </c>
      <c r="Z683" s="18">
        <v>1</v>
      </c>
      <c r="AA683" s="18">
        <v>0</v>
      </c>
      <c r="AB683" s="17">
        <v>5.37</v>
      </c>
      <c r="AC683" s="17">
        <v>0</v>
      </c>
      <c r="AD683" s="16">
        <v>1</v>
      </c>
      <c r="AE683" s="17">
        <v>5.37</v>
      </c>
      <c r="AF683" s="16">
        <v>3</v>
      </c>
      <c r="AG683" s="17">
        <v>16.1</v>
      </c>
    </row>
    <row r="684" ht="20.35" customHeight="1">
      <c r="A684" t="s" s="14">
        <v>795</v>
      </c>
      <c r="B684" t="s" s="15">
        <v>91</v>
      </c>
      <c r="C684" s="16"/>
      <c r="D684" s="16"/>
      <c r="E684" s="16">
        <v>57</v>
      </c>
      <c r="F684" s="16">
        <v>24</v>
      </c>
      <c r="G684" s="17">
        <v>920.88</v>
      </c>
      <c r="H684" s="17">
        <f>G684/E684</f>
        <v>16.15578947368421</v>
      </c>
      <c r="I684" s="16">
        <v>17</v>
      </c>
      <c r="J684" s="17">
        <v>1.11</v>
      </c>
      <c r="K684" s="16">
        <v>9</v>
      </c>
      <c r="L684" s="17">
        <v>30.47</v>
      </c>
      <c r="M684" s="17">
        <v>1.99</v>
      </c>
      <c r="N684" s="18"/>
      <c r="O684" s="18">
        <v>14</v>
      </c>
      <c r="P684" s="17">
        <v>0.8100000000000001</v>
      </c>
      <c r="Q684" s="17">
        <v>15.18</v>
      </c>
      <c r="R684" s="18">
        <v>173</v>
      </c>
      <c r="S684" s="18">
        <v>141</v>
      </c>
      <c r="T684" s="16">
        <f>R684+S684</f>
        <v>314</v>
      </c>
      <c r="U684" s="17">
        <v>55.1</v>
      </c>
      <c r="V684" s="18">
        <v>11</v>
      </c>
      <c r="W684" s="18">
        <v>22</v>
      </c>
      <c r="X684" s="17">
        <v>0.72</v>
      </c>
      <c r="Y684" s="17">
        <v>1.43</v>
      </c>
      <c r="Z684" s="18">
        <v>111</v>
      </c>
      <c r="AA684" s="18">
        <v>47</v>
      </c>
      <c r="AB684" s="17">
        <v>7.23</v>
      </c>
      <c r="AC684" s="17">
        <v>3.06</v>
      </c>
      <c r="AD684" s="16">
        <v>36</v>
      </c>
      <c r="AE684" s="17">
        <v>2.35</v>
      </c>
      <c r="AF684" s="16">
        <v>112</v>
      </c>
      <c r="AG684" s="17">
        <v>7.3</v>
      </c>
    </row>
    <row r="685" ht="20.35" customHeight="1">
      <c r="A685" t="s" s="14">
        <v>796</v>
      </c>
      <c r="B685" t="s" s="15">
        <v>58</v>
      </c>
      <c r="C685" s="16"/>
      <c r="D685" s="16"/>
      <c r="E685" s="16">
        <v>82</v>
      </c>
      <c r="F685" s="16"/>
      <c r="G685" s="17">
        <v>1351.42</v>
      </c>
      <c r="H685" s="17">
        <f>G685/E685</f>
        <v>16.48073170731707</v>
      </c>
      <c r="I685" s="16">
        <v>44</v>
      </c>
      <c r="J685" s="17">
        <v>1.95</v>
      </c>
      <c r="K685" s="16">
        <v>26</v>
      </c>
      <c r="L685" s="17">
        <v>72.86</v>
      </c>
      <c r="M685" s="17">
        <v>3.23</v>
      </c>
      <c r="N685" s="18"/>
      <c r="O685" s="18">
        <v>11</v>
      </c>
      <c r="P685" s="17">
        <v>0.4</v>
      </c>
      <c r="Q685" s="17">
        <v>18.26</v>
      </c>
      <c r="R685" s="18">
        <v>11</v>
      </c>
      <c r="S685" s="18">
        <v>32</v>
      </c>
      <c r="T685" s="16">
        <f>R685+S685</f>
        <v>43</v>
      </c>
      <c r="U685" s="17">
        <v>25.58</v>
      </c>
      <c r="V685" s="18">
        <v>51</v>
      </c>
      <c r="W685" s="18">
        <v>29</v>
      </c>
      <c r="X685" s="17">
        <v>2.26</v>
      </c>
      <c r="Y685" s="17">
        <v>1.29</v>
      </c>
      <c r="Z685" s="18">
        <v>74</v>
      </c>
      <c r="AA685" s="18">
        <v>61</v>
      </c>
      <c r="AB685" s="17">
        <v>3.29</v>
      </c>
      <c r="AC685" s="17">
        <v>2.71</v>
      </c>
      <c r="AD685" s="16">
        <v>43</v>
      </c>
      <c r="AE685" s="17">
        <v>1.91</v>
      </c>
      <c r="AF685" s="16">
        <v>241</v>
      </c>
      <c r="AG685" s="17">
        <v>10.7</v>
      </c>
    </row>
    <row r="686" ht="20.35" customHeight="1">
      <c r="A686" t="s" s="14">
        <v>797</v>
      </c>
      <c r="B686" t="s" s="15">
        <v>40</v>
      </c>
      <c r="C686" s="16"/>
      <c r="D686" s="16"/>
      <c r="E686" s="16">
        <v>68</v>
      </c>
      <c r="F686" s="16">
        <v>14</v>
      </c>
      <c r="G686" s="17">
        <v>1350.23</v>
      </c>
      <c r="H686" s="17">
        <f>G686/E686</f>
        <v>19.85632352941176</v>
      </c>
      <c r="I686" s="16">
        <v>3</v>
      </c>
      <c r="J686" s="17">
        <v>0.13</v>
      </c>
      <c r="K686" s="16">
        <v>12</v>
      </c>
      <c r="L686" s="17">
        <v>16.34</v>
      </c>
      <c r="M686" s="17">
        <v>0.73</v>
      </c>
      <c r="N686" s="18">
        <v>1</v>
      </c>
      <c r="O686" s="18">
        <v>19</v>
      </c>
      <c r="P686" s="17">
        <v>0.9</v>
      </c>
      <c r="Q686" s="17">
        <v>4.11</v>
      </c>
      <c r="R686" s="18">
        <v>0</v>
      </c>
      <c r="S686" s="18">
        <v>3</v>
      </c>
      <c r="T686" s="16">
        <f>R686+S686</f>
        <v>3</v>
      </c>
      <c r="U686" s="17">
        <v>0</v>
      </c>
      <c r="V686" s="18">
        <v>25</v>
      </c>
      <c r="W686" s="18">
        <v>14</v>
      </c>
      <c r="X686" s="17">
        <v>1.11</v>
      </c>
      <c r="Y686" s="17">
        <v>0.62</v>
      </c>
      <c r="Z686" s="18">
        <v>66</v>
      </c>
      <c r="AA686" s="18">
        <v>131</v>
      </c>
      <c r="AB686" s="17">
        <v>2.93</v>
      </c>
      <c r="AC686" s="17">
        <v>5.82</v>
      </c>
      <c r="AD686" s="16">
        <v>185</v>
      </c>
      <c r="AE686" s="17">
        <v>8.220000000000001</v>
      </c>
      <c r="AF686" s="16">
        <v>73</v>
      </c>
      <c r="AG686" s="17">
        <v>3.24</v>
      </c>
    </row>
    <row r="687" ht="20.35" customHeight="1">
      <c r="A687" t="s" s="14">
        <v>798</v>
      </c>
      <c r="B687" t="s" s="15">
        <v>68</v>
      </c>
      <c r="C687" s="16"/>
      <c r="D687" s="16"/>
      <c r="E687" s="16">
        <v>82</v>
      </c>
      <c r="F687" s="16"/>
      <c r="G687" s="17">
        <v>1321.42</v>
      </c>
      <c r="H687" s="17">
        <f>G687/E687</f>
        <v>16.11487804878049</v>
      </c>
      <c r="I687" s="16">
        <v>20</v>
      </c>
      <c r="J687" s="17">
        <v>0.91</v>
      </c>
      <c r="K687" s="16">
        <v>14</v>
      </c>
      <c r="L687" s="17">
        <v>38.49</v>
      </c>
      <c r="M687" s="17">
        <v>1.75</v>
      </c>
      <c r="N687" s="18">
        <v>1</v>
      </c>
      <c r="O687" s="18">
        <v>11</v>
      </c>
      <c r="P687" s="17">
        <v>0.53</v>
      </c>
      <c r="Q687" s="17">
        <v>17.39</v>
      </c>
      <c r="R687" s="18">
        <v>40</v>
      </c>
      <c r="S687" s="18">
        <v>68</v>
      </c>
      <c r="T687" s="16">
        <f>R687+S687</f>
        <v>108</v>
      </c>
      <c r="U687" s="17">
        <v>37.04</v>
      </c>
      <c r="V687" s="18">
        <v>36</v>
      </c>
      <c r="W687" s="18">
        <v>45</v>
      </c>
      <c r="X687" s="17">
        <v>1.63</v>
      </c>
      <c r="Y687" s="17">
        <v>2.04</v>
      </c>
      <c r="Z687" s="18">
        <v>136</v>
      </c>
      <c r="AA687" s="18">
        <v>87</v>
      </c>
      <c r="AB687" s="17">
        <v>6.18</v>
      </c>
      <c r="AC687" s="17">
        <v>3.95</v>
      </c>
      <c r="AD687" s="16">
        <v>55</v>
      </c>
      <c r="AE687" s="17">
        <v>2.5</v>
      </c>
      <c r="AF687" s="16">
        <v>115</v>
      </c>
      <c r="AG687" s="17">
        <v>5.22</v>
      </c>
    </row>
    <row r="688" ht="20.35" customHeight="1">
      <c r="A688" t="s" s="14">
        <v>799</v>
      </c>
      <c r="B688" t="s" s="15">
        <v>165</v>
      </c>
      <c r="C688" s="16"/>
      <c r="D688" s="16"/>
      <c r="E688" s="16">
        <v>60</v>
      </c>
      <c r="F688" s="16"/>
      <c r="G688" s="17">
        <v>615.6</v>
      </c>
      <c r="H688" s="17">
        <f>G688/E688</f>
        <v>10.26</v>
      </c>
      <c r="I688" s="16">
        <v>7</v>
      </c>
      <c r="J688" s="17">
        <v>0.68</v>
      </c>
      <c r="K688" s="16">
        <v>7</v>
      </c>
      <c r="L688" s="17">
        <v>1.9</v>
      </c>
      <c r="M688" s="17">
        <v>0.19</v>
      </c>
      <c r="N688" s="18"/>
      <c r="O688" s="18">
        <v>10</v>
      </c>
      <c r="P688" s="17">
        <v>0.83</v>
      </c>
      <c r="Q688" s="17">
        <v>13.73</v>
      </c>
      <c r="R688" s="18">
        <v>19</v>
      </c>
      <c r="S688" s="18">
        <v>22</v>
      </c>
      <c r="T688" s="16">
        <f>R688+S688</f>
        <v>41</v>
      </c>
      <c r="U688" s="17">
        <v>46.34</v>
      </c>
      <c r="V688" s="18">
        <v>31</v>
      </c>
      <c r="W688" s="18">
        <v>21</v>
      </c>
      <c r="X688" s="17">
        <v>3.02</v>
      </c>
      <c r="Y688" s="17">
        <v>2.05</v>
      </c>
      <c r="Z688" s="18">
        <v>66</v>
      </c>
      <c r="AA688" s="18">
        <v>39</v>
      </c>
      <c r="AB688" s="17">
        <v>6.43</v>
      </c>
      <c r="AC688" s="17">
        <v>3.8</v>
      </c>
      <c r="AD688" s="16">
        <v>22</v>
      </c>
      <c r="AE688" s="17">
        <v>2.14</v>
      </c>
      <c r="AF688" s="16">
        <v>51</v>
      </c>
      <c r="AG688" s="17">
        <v>4.97</v>
      </c>
    </row>
    <row r="689" ht="20.35" customHeight="1">
      <c r="A689" t="s" s="14">
        <v>800</v>
      </c>
      <c r="B689" t="s" s="15">
        <v>63</v>
      </c>
      <c r="C689" s="16"/>
      <c r="D689" s="16"/>
      <c r="E689" s="16">
        <v>12</v>
      </c>
      <c r="F689" s="16"/>
      <c r="G689" s="17">
        <v>167.65</v>
      </c>
      <c r="H689" s="17">
        <f>G689/E689</f>
        <v>13.97083333333333</v>
      </c>
      <c r="I689" s="16">
        <v>3</v>
      </c>
      <c r="J689" s="17">
        <v>1.07</v>
      </c>
      <c r="K689" s="16">
        <v>1</v>
      </c>
      <c r="L689" s="17">
        <v>7.12</v>
      </c>
      <c r="M689" s="17">
        <v>2.55</v>
      </c>
      <c r="N689" s="18"/>
      <c r="O689" s="18">
        <v>3</v>
      </c>
      <c r="P689" s="17">
        <v>1.16</v>
      </c>
      <c r="Q689" s="17">
        <v>23.08</v>
      </c>
      <c r="R689" s="18">
        <v>0</v>
      </c>
      <c r="S689" s="18">
        <v>0</v>
      </c>
      <c r="T689" s="16">
        <f>R689+S689</f>
        <v>0</v>
      </c>
      <c r="U689" s="17">
        <v>0</v>
      </c>
      <c r="V689" s="18">
        <v>4</v>
      </c>
      <c r="W689" s="18">
        <v>1</v>
      </c>
      <c r="X689" s="17">
        <v>1.43</v>
      </c>
      <c r="Y689" s="17">
        <v>0.36</v>
      </c>
      <c r="Z689" s="18">
        <v>12</v>
      </c>
      <c r="AA689" s="18">
        <v>26</v>
      </c>
      <c r="AB689" s="17">
        <v>4.29</v>
      </c>
      <c r="AC689" s="17">
        <v>9.31</v>
      </c>
      <c r="AD689" s="16">
        <v>11</v>
      </c>
      <c r="AE689" s="17">
        <v>3.94</v>
      </c>
      <c r="AF689" s="16">
        <v>13</v>
      </c>
      <c r="AG689" s="17">
        <v>4.65</v>
      </c>
    </row>
    <row r="690" ht="20.35" customHeight="1">
      <c r="A690" t="s" s="14">
        <v>801</v>
      </c>
      <c r="B690" t="s" s="15">
        <v>149</v>
      </c>
      <c r="C690" s="16"/>
      <c r="D690" s="16"/>
      <c r="E690" s="16">
        <v>14</v>
      </c>
      <c r="F690" s="16">
        <v>31</v>
      </c>
      <c r="G690" s="17">
        <v>206.65</v>
      </c>
      <c r="H690" s="17">
        <f>G690/E690</f>
        <v>14.76071428571429</v>
      </c>
      <c r="I690" s="16">
        <v>0</v>
      </c>
      <c r="J690" s="17">
        <v>0</v>
      </c>
      <c r="K690" s="16">
        <v>2</v>
      </c>
      <c r="L690" s="17">
        <v>5.45</v>
      </c>
      <c r="M690" s="17">
        <v>1.58</v>
      </c>
      <c r="N690" s="18"/>
      <c r="O690" s="18">
        <v>1</v>
      </c>
      <c r="P690" s="17">
        <v>0</v>
      </c>
      <c r="Q690" s="17">
        <v>0</v>
      </c>
      <c r="R690" s="18">
        <v>0</v>
      </c>
      <c r="S690" s="18">
        <v>0</v>
      </c>
      <c r="T690" s="16">
        <f>R690+S690</f>
        <v>0</v>
      </c>
      <c r="U690" s="17">
        <v>0</v>
      </c>
      <c r="V690" s="18">
        <v>7</v>
      </c>
      <c r="W690" s="18">
        <v>9</v>
      </c>
      <c r="X690" s="17">
        <v>2.03</v>
      </c>
      <c r="Y690" s="17">
        <v>2.61</v>
      </c>
      <c r="Z690" s="18">
        <v>8</v>
      </c>
      <c r="AA690" s="18">
        <v>13</v>
      </c>
      <c r="AB690" s="17">
        <v>2.32</v>
      </c>
      <c r="AC690" s="17">
        <v>3.77</v>
      </c>
      <c r="AD690" s="16">
        <v>17</v>
      </c>
      <c r="AE690" s="17">
        <v>4.94</v>
      </c>
      <c r="AF690" s="16">
        <v>6</v>
      </c>
      <c r="AG690" s="17">
        <v>1.74</v>
      </c>
    </row>
    <row r="691" ht="20.35" customHeight="1">
      <c r="A691" t="s" s="14">
        <v>802</v>
      </c>
      <c r="B691" t="s" s="15">
        <v>60</v>
      </c>
      <c r="C691" s="16"/>
      <c r="D691" s="16"/>
      <c r="E691" s="16">
        <v>14</v>
      </c>
      <c r="F691" s="16"/>
      <c r="G691" s="17">
        <v>143.17</v>
      </c>
      <c r="H691" s="17">
        <f>G691/E691</f>
        <v>10.22642857142857</v>
      </c>
      <c r="I691" s="16">
        <v>0</v>
      </c>
      <c r="J691" s="17">
        <v>0</v>
      </c>
      <c r="K691" s="16">
        <v>1</v>
      </c>
      <c r="L691" s="17">
        <v>1.85</v>
      </c>
      <c r="M691" s="17">
        <v>0.78</v>
      </c>
      <c r="N691" s="18"/>
      <c r="O691" s="18">
        <v>1</v>
      </c>
      <c r="P691" s="17">
        <v>0.46</v>
      </c>
      <c r="Q691" s="17">
        <v>0</v>
      </c>
      <c r="R691" s="18">
        <v>0</v>
      </c>
      <c r="S691" s="18">
        <v>0</v>
      </c>
      <c r="T691" s="16">
        <f>R691+S691</f>
        <v>0</v>
      </c>
      <c r="U691" s="17">
        <v>0</v>
      </c>
      <c r="V691" s="18">
        <v>4</v>
      </c>
      <c r="W691" s="18">
        <v>1</v>
      </c>
      <c r="X691" s="17">
        <v>1.68</v>
      </c>
      <c r="Y691" s="17">
        <v>0.42</v>
      </c>
      <c r="Z691" s="18">
        <v>13</v>
      </c>
      <c r="AA691" s="18">
        <v>9</v>
      </c>
      <c r="AB691" s="17">
        <v>5.45</v>
      </c>
      <c r="AC691" s="17">
        <v>3.77</v>
      </c>
      <c r="AD691" s="16">
        <v>10</v>
      </c>
      <c r="AE691" s="17">
        <v>4.19</v>
      </c>
      <c r="AF691" s="16">
        <v>14</v>
      </c>
      <c r="AG691" s="17">
        <v>5.87</v>
      </c>
    </row>
    <row r="692" ht="20.35" customHeight="1">
      <c r="A692" t="s" s="14">
        <v>803</v>
      </c>
      <c r="B692" t="s" s="15">
        <v>804</v>
      </c>
      <c r="C692" s="16"/>
      <c r="D692" s="16"/>
      <c r="E692" s="16">
        <v>82</v>
      </c>
      <c r="F692" s="16">
        <v>1</v>
      </c>
      <c r="G692" s="17">
        <v>1500.98</v>
      </c>
      <c r="H692" s="17">
        <f>G692/E692</f>
        <v>18.30463414634146</v>
      </c>
      <c r="I692" s="16">
        <v>16</v>
      </c>
      <c r="J692" s="17">
        <v>0.64</v>
      </c>
      <c r="K692" s="16">
        <v>37</v>
      </c>
      <c r="L692" s="17">
        <v>62.12</v>
      </c>
      <c r="M692" s="17">
        <v>2.48</v>
      </c>
      <c r="N692" s="18"/>
      <c r="O692" s="18">
        <v>9</v>
      </c>
      <c r="P692" s="17">
        <v>0.48</v>
      </c>
      <c r="Q692" s="17">
        <v>10.06</v>
      </c>
      <c r="R692" s="18">
        <v>832</v>
      </c>
      <c r="S692" s="18">
        <v>683</v>
      </c>
      <c r="T692" s="16">
        <f>R692+S692</f>
        <v>1515</v>
      </c>
      <c r="U692" s="17">
        <v>54.92</v>
      </c>
      <c r="V692" s="18">
        <v>19</v>
      </c>
      <c r="W692" s="18">
        <v>43</v>
      </c>
      <c r="X692" s="17">
        <v>0.76</v>
      </c>
      <c r="Y692" s="17">
        <v>1.72</v>
      </c>
      <c r="Z692" s="18">
        <v>43</v>
      </c>
      <c r="AA692" s="18">
        <v>47</v>
      </c>
      <c r="AB692" s="17">
        <v>1.72</v>
      </c>
      <c r="AC692" s="17">
        <v>1.88</v>
      </c>
      <c r="AD692" s="16">
        <v>38</v>
      </c>
      <c r="AE692" s="17">
        <v>1.52</v>
      </c>
      <c r="AF692" s="16">
        <v>159</v>
      </c>
      <c r="AG692" s="17">
        <v>6.36</v>
      </c>
    </row>
    <row r="693" ht="20.35" customHeight="1">
      <c r="A693" t="s" s="14">
        <v>805</v>
      </c>
      <c r="B693" t="s" s="15">
        <v>165</v>
      </c>
      <c r="C693" s="16"/>
      <c r="D693" s="16"/>
      <c r="E693" s="16">
        <v>74</v>
      </c>
      <c r="F693" s="16">
        <v>7</v>
      </c>
      <c r="G693" s="17">
        <v>1110.88</v>
      </c>
      <c r="H693" s="17">
        <f>G693/E693</f>
        <v>15.01189189189189</v>
      </c>
      <c r="I693" s="16">
        <v>14</v>
      </c>
      <c r="J693" s="17">
        <v>0.76</v>
      </c>
      <c r="K693" s="16">
        <v>29</v>
      </c>
      <c r="L693" s="17">
        <v>39.83</v>
      </c>
      <c r="M693" s="17">
        <v>2.15</v>
      </c>
      <c r="N693" s="18">
        <v>2</v>
      </c>
      <c r="O693" s="18">
        <v>7</v>
      </c>
      <c r="P693" s="17">
        <v>0.41</v>
      </c>
      <c r="Q693" s="17">
        <v>10.29</v>
      </c>
      <c r="R693" s="18">
        <v>12</v>
      </c>
      <c r="S693" s="18">
        <v>34</v>
      </c>
      <c r="T693" s="16">
        <f>R693+S693</f>
        <v>46</v>
      </c>
      <c r="U693" s="17">
        <v>26.09</v>
      </c>
      <c r="V693" s="18">
        <v>43</v>
      </c>
      <c r="W693" s="18">
        <v>38</v>
      </c>
      <c r="X693" s="17">
        <v>2.32</v>
      </c>
      <c r="Y693" s="17">
        <v>2.05</v>
      </c>
      <c r="Z693" s="18">
        <v>51</v>
      </c>
      <c r="AA693" s="18">
        <v>70</v>
      </c>
      <c r="AB693" s="17">
        <v>2.75</v>
      </c>
      <c r="AC693" s="17">
        <v>3.78</v>
      </c>
      <c r="AD693" s="16">
        <v>35</v>
      </c>
      <c r="AE693" s="17">
        <v>1.89</v>
      </c>
      <c r="AF693" s="16">
        <v>136</v>
      </c>
      <c r="AG693" s="17">
        <v>7.35</v>
      </c>
    </row>
    <row r="694" ht="20.35" customHeight="1">
      <c r="A694" t="s" s="14">
        <v>806</v>
      </c>
      <c r="B694" t="s" s="15">
        <v>125</v>
      </c>
      <c r="C694" s="16"/>
      <c r="D694" s="16"/>
      <c r="E694" s="16">
        <v>69</v>
      </c>
      <c r="F694" s="16">
        <v>6</v>
      </c>
      <c r="G694" s="17">
        <v>991.62</v>
      </c>
      <c r="H694" s="17">
        <f>G694/E694</f>
        <v>14.37130434782609</v>
      </c>
      <c r="I694" s="16">
        <v>8</v>
      </c>
      <c r="J694" s="17">
        <v>0.48</v>
      </c>
      <c r="K694" s="16">
        <v>16</v>
      </c>
      <c r="L694" s="17">
        <v>21.21</v>
      </c>
      <c r="M694" s="17">
        <v>1.28</v>
      </c>
      <c r="N694" s="18"/>
      <c r="O694" s="18">
        <v>13</v>
      </c>
      <c r="P694" s="17">
        <v>0.98</v>
      </c>
      <c r="Q694" s="17">
        <v>7.14</v>
      </c>
      <c r="R694" s="18">
        <v>318</v>
      </c>
      <c r="S694" s="18">
        <v>407</v>
      </c>
      <c r="T694" s="16">
        <f>R694+S694</f>
        <v>725</v>
      </c>
      <c r="U694" s="17">
        <v>43.86</v>
      </c>
      <c r="V694" s="18">
        <v>34</v>
      </c>
      <c r="W694" s="18">
        <v>37</v>
      </c>
      <c r="X694" s="17">
        <v>2.06</v>
      </c>
      <c r="Y694" s="17">
        <v>2.24</v>
      </c>
      <c r="Z694" s="18">
        <v>70</v>
      </c>
      <c r="AA694" s="18">
        <v>49</v>
      </c>
      <c r="AB694" s="17">
        <v>4.24</v>
      </c>
      <c r="AC694" s="17">
        <v>2.96</v>
      </c>
      <c r="AD694" s="16">
        <v>22</v>
      </c>
      <c r="AE694" s="17">
        <v>1.33</v>
      </c>
      <c r="AF694" s="16">
        <v>112</v>
      </c>
      <c r="AG694" s="17">
        <v>6.78</v>
      </c>
    </row>
    <row r="695" ht="20.35" customHeight="1">
      <c r="A695" t="s" s="14">
        <v>807</v>
      </c>
      <c r="B695" t="s" s="15">
        <v>60</v>
      </c>
      <c r="C695" s="16"/>
      <c r="D695" s="16"/>
      <c r="E695" s="16">
        <v>6</v>
      </c>
      <c r="F695" s="16">
        <v>16</v>
      </c>
      <c r="G695" s="17">
        <v>83.59999999999999</v>
      </c>
      <c r="H695" s="17">
        <f>G695/E695</f>
        <v>13.93333333333333</v>
      </c>
      <c r="I695" s="16">
        <v>1</v>
      </c>
      <c r="J695" s="17">
        <v>0.72</v>
      </c>
      <c r="K695" s="16">
        <v>1</v>
      </c>
      <c r="L695" s="17">
        <v>1.23</v>
      </c>
      <c r="M695" s="17">
        <v>0.88</v>
      </c>
      <c r="N695" s="18"/>
      <c r="O695" s="18">
        <v>1</v>
      </c>
      <c r="P695" s="17">
        <v>0.84</v>
      </c>
      <c r="Q695" s="17">
        <v>33.33</v>
      </c>
      <c r="R695" s="18">
        <v>2</v>
      </c>
      <c r="S695" s="18">
        <v>2</v>
      </c>
      <c r="T695" s="16">
        <f>R695+S695</f>
        <v>4</v>
      </c>
      <c r="U695" s="17">
        <v>50</v>
      </c>
      <c r="V695" s="18">
        <v>1</v>
      </c>
      <c r="W695" s="18">
        <v>0</v>
      </c>
      <c r="X695" s="17">
        <v>0.72</v>
      </c>
      <c r="Y695" s="17">
        <v>0</v>
      </c>
      <c r="Z695" s="18">
        <v>3</v>
      </c>
      <c r="AA695" s="18">
        <v>9</v>
      </c>
      <c r="AB695" s="17">
        <v>2.15</v>
      </c>
      <c r="AC695" s="17">
        <v>6.46</v>
      </c>
      <c r="AD695" s="16">
        <v>3</v>
      </c>
      <c r="AE695" s="17">
        <v>2.15</v>
      </c>
      <c r="AF695" s="16">
        <v>3</v>
      </c>
      <c r="AG695" s="17">
        <v>2.15</v>
      </c>
    </row>
    <row r="696" ht="20.35" customHeight="1">
      <c r="A696" t="s" s="14">
        <v>808</v>
      </c>
      <c r="B696" t="s" s="15">
        <v>165</v>
      </c>
      <c r="C696" s="16"/>
      <c r="D696" s="16"/>
      <c r="E696" s="16">
        <v>23</v>
      </c>
      <c r="F696" s="16"/>
      <c r="G696" s="17">
        <v>285.23</v>
      </c>
      <c r="H696" s="17">
        <f>G696/E696</f>
        <v>12.40130434782609</v>
      </c>
      <c r="I696" s="16">
        <v>1</v>
      </c>
      <c r="J696" s="17">
        <v>0.21</v>
      </c>
      <c r="K696" s="16">
        <v>3</v>
      </c>
      <c r="L696" s="17">
        <v>-0.88</v>
      </c>
      <c r="M696" s="17">
        <v>-0.19</v>
      </c>
      <c r="N696" s="18">
        <v>1</v>
      </c>
      <c r="O696" s="18">
        <v>2</v>
      </c>
      <c r="P696" s="17">
        <v>0.48</v>
      </c>
      <c r="Q696" s="17">
        <v>3.33</v>
      </c>
      <c r="R696" s="18">
        <v>107</v>
      </c>
      <c r="S696" s="18">
        <v>120</v>
      </c>
      <c r="T696" s="16">
        <f>R696+S696</f>
        <v>227</v>
      </c>
      <c r="U696" s="17">
        <v>47.14</v>
      </c>
      <c r="V696" s="18">
        <v>11</v>
      </c>
      <c r="W696" s="18">
        <v>7</v>
      </c>
      <c r="X696" s="17">
        <v>2.31</v>
      </c>
      <c r="Y696" s="17">
        <v>1.47</v>
      </c>
      <c r="Z696" s="18">
        <v>14</v>
      </c>
      <c r="AA696" s="18">
        <v>16</v>
      </c>
      <c r="AB696" s="17">
        <v>2.94</v>
      </c>
      <c r="AC696" s="17">
        <v>3.37</v>
      </c>
      <c r="AD696" s="16">
        <v>12</v>
      </c>
      <c r="AE696" s="17">
        <v>2.52</v>
      </c>
      <c r="AF696" s="16">
        <v>30</v>
      </c>
      <c r="AG696" s="17">
        <v>6.31</v>
      </c>
    </row>
    <row r="697" ht="20.35" customHeight="1">
      <c r="A697" t="s" s="14">
        <v>809</v>
      </c>
      <c r="B697" t="s" s="15">
        <v>205</v>
      </c>
      <c r="C697" s="16"/>
      <c r="D697" s="16"/>
      <c r="E697" s="16">
        <v>82</v>
      </c>
      <c r="F697" s="16"/>
      <c r="G697" s="17">
        <v>1532.25</v>
      </c>
      <c r="H697" s="17">
        <f>G697/E697</f>
        <v>18.6859756097561</v>
      </c>
      <c r="I697" s="16">
        <v>34</v>
      </c>
      <c r="J697" s="17">
        <v>1.33</v>
      </c>
      <c r="K697" s="16">
        <v>58</v>
      </c>
      <c r="L697" s="17">
        <v>82.91</v>
      </c>
      <c r="M697" s="17">
        <v>3.25</v>
      </c>
      <c r="N697" s="18"/>
      <c r="O697" s="18">
        <v>14</v>
      </c>
      <c r="P697" s="17">
        <v>0.48</v>
      </c>
      <c r="Q697" s="17">
        <v>13.03</v>
      </c>
      <c r="R697" s="18">
        <v>6</v>
      </c>
      <c r="S697" s="18">
        <v>13</v>
      </c>
      <c r="T697" s="16">
        <f>R697+S697</f>
        <v>19</v>
      </c>
      <c r="U697" s="17">
        <v>31.58</v>
      </c>
      <c r="V697" s="18">
        <v>60</v>
      </c>
      <c r="W697" s="18">
        <v>26</v>
      </c>
      <c r="X697" s="17">
        <v>2.35</v>
      </c>
      <c r="Y697" s="17">
        <v>1.02</v>
      </c>
      <c r="Z697" s="18">
        <v>10</v>
      </c>
      <c r="AA697" s="18">
        <v>40</v>
      </c>
      <c r="AB697" s="17">
        <v>0.39</v>
      </c>
      <c r="AC697" s="17">
        <v>1.57</v>
      </c>
      <c r="AD697" s="16">
        <v>17</v>
      </c>
      <c r="AE697" s="17">
        <v>0.67</v>
      </c>
      <c r="AF697" s="16">
        <v>261</v>
      </c>
      <c r="AG697" s="17">
        <v>10.22</v>
      </c>
    </row>
    <row r="698" ht="20.35" customHeight="1">
      <c r="A698" t="s" s="14">
        <v>810</v>
      </c>
      <c r="B698" t="s" s="15">
        <v>52</v>
      </c>
      <c r="C698" s="16"/>
      <c r="D698" s="16"/>
      <c r="E698" s="16">
        <v>1</v>
      </c>
      <c r="F698" s="16"/>
      <c r="G698" s="17">
        <v>15.2</v>
      </c>
      <c r="H698" s="17">
        <f>G698/E698</f>
        <v>15.2</v>
      </c>
      <c r="I698" s="16">
        <v>0</v>
      </c>
      <c r="J698" s="17">
        <v>0</v>
      </c>
      <c r="K698" s="16">
        <v>0</v>
      </c>
      <c r="L698" s="17">
        <v>-0.35</v>
      </c>
      <c r="M698" s="17">
        <v>-1.38</v>
      </c>
      <c r="N698" s="18"/>
      <c r="O698" s="18">
        <v>0</v>
      </c>
      <c r="P698" s="17">
        <v>0</v>
      </c>
      <c r="Q698" t="s" s="19">
        <v>80</v>
      </c>
      <c r="R698" s="18">
        <v>0</v>
      </c>
      <c r="S698" s="18">
        <v>0</v>
      </c>
      <c r="T698" s="16">
        <f>R698+S698</f>
        <v>0</v>
      </c>
      <c r="U698" s="17">
        <v>0</v>
      </c>
      <c r="V698" s="18">
        <v>1</v>
      </c>
      <c r="W698" s="18">
        <v>0</v>
      </c>
      <c r="X698" s="17">
        <v>3.95</v>
      </c>
      <c r="Y698" s="17">
        <v>0</v>
      </c>
      <c r="Z698" s="18">
        <v>1</v>
      </c>
      <c r="AA698" s="18">
        <v>2</v>
      </c>
      <c r="AB698" s="17">
        <v>3.95</v>
      </c>
      <c r="AC698" s="17">
        <v>7.89</v>
      </c>
      <c r="AD698" s="16">
        <v>0</v>
      </c>
      <c r="AE698" s="17">
        <v>0</v>
      </c>
      <c r="AF698" s="16">
        <v>0</v>
      </c>
      <c r="AG698" s="17">
        <v>0</v>
      </c>
    </row>
    <row r="699" ht="20.35" customHeight="1">
      <c r="A699" t="s" s="14">
        <v>811</v>
      </c>
      <c r="B699" t="s" s="15">
        <v>68</v>
      </c>
      <c r="C699" s="16"/>
      <c r="D699" s="16"/>
      <c r="E699" s="16">
        <v>52</v>
      </c>
      <c r="F699" s="16">
        <v>30</v>
      </c>
      <c r="G699" s="17">
        <v>862.63</v>
      </c>
      <c r="H699" s="17">
        <f>G699/E699</f>
        <v>16.58903846153846</v>
      </c>
      <c r="I699" s="16">
        <v>8</v>
      </c>
      <c r="J699" s="17">
        <v>0.5600000000000001</v>
      </c>
      <c r="K699" s="16">
        <v>17</v>
      </c>
      <c r="L699" s="17">
        <v>30.35</v>
      </c>
      <c r="M699" s="17">
        <v>2.11</v>
      </c>
      <c r="N699" s="18"/>
      <c r="O699" s="18">
        <v>17</v>
      </c>
      <c r="P699" s="17">
        <v>1.06</v>
      </c>
      <c r="Q699" s="17">
        <v>8.51</v>
      </c>
      <c r="R699" s="18">
        <v>380</v>
      </c>
      <c r="S699" s="18">
        <v>340</v>
      </c>
      <c r="T699" s="16">
        <f>R699+S699</f>
        <v>720</v>
      </c>
      <c r="U699" s="17">
        <v>52.78</v>
      </c>
      <c r="V699" s="18">
        <v>20</v>
      </c>
      <c r="W699" s="18">
        <v>38</v>
      </c>
      <c r="X699" s="17">
        <v>1.39</v>
      </c>
      <c r="Y699" s="17">
        <v>2.64</v>
      </c>
      <c r="Z699" s="18">
        <v>59</v>
      </c>
      <c r="AA699" s="18">
        <v>80</v>
      </c>
      <c r="AB699" s="17">
        <v>4.1</v>
      </c>
      <c r="AC699" s="17">
        <v>5.56</v>
      </c>
      <c r="AD699" s="16">
        <v>38</v>
      </c>
      <c r="AE699" s="17">
        <v>2.64</v>
      </c>
      <c r="AF699" s="16">
        <v>94</v>
      </c>
      <c r="AG699" s="17">
        <v>6.54</v>
      </c>
    </row>
    <row r="700" ht="20.35" customHeight="1">
      <c r="A700" t="s" s="14">
        <v>812</v>
      </c>
      <c r="B700" t="s" s="15">
        <v>201</v>
      </c>
      <c r="C700" s="16"/>
      <c r="D700" s="16"/>
      <c r="E700" s="16">
        <v>49</v>
      </c>
      <c r="F700" s="16"/>
      <c r="G700" s="17">
        <v>514.6</v>
      </c>
      <c r="H700" s="17">
        <f>G700/E700</f>
        <v>10.50204081632653</v>
      </c>
      <c r="I700" s="16">
        <v>5</v>
      </c>
      <c r="J700" s="17">
        <v>0.58</v>
      </c>
      <c r="K700" s="16">
        <v>8</v>
      </c>
      <c r="L700" s="17">
        <v>18.89</v>
      </c>
      <c r="M700" s="17">
        <v>2.2</v>
      </c>
      <c r="N700" s="18">
        <v>1</v>
      </c>
      <c r="O700" s="18">
        <v>7</v>
      </c>
      <c r="P700" s="17">
        <v>0.83</v>
      </c>
      <c r="Q700" s="17">
        <v>7.81</v>
      </c>
      <c r="R700" s="18">
        <v>0</v>
      </c>
      <c r="S700" s="18">
        <v>1</v>
      </c>
      <c r="T700" s="16">
        <f>R700+S700</f>
        <v>1</v>
      </c>
      <c r="U700" s="17">
        <v>0</v>
      </c>
      <c r="V700" s="18">
        <v>13</v>
      </c>
      <c r="W700" s="18">
        <v>16</v>
      </c>
      <c r="X700" s="17">
        <v>1.52</v>
      </c>
      <c r="Y700" s="17">
        <v>1.87</v>
      </c>
      <c r="Z700" s="18">
        <v>88</v>
      </c>
      <c r="AA700" s="18">
        <v>46</v>
      </c>
      <c r="AB700" s="17">
        <v>10.26</v>
      </c>
      <c r="AC700" s="17">
        <v>5.36</v>
      </c>
      <c r="AD700" s="16">
        <v>14</v>
      </c>
      <c r="AE700" s="17">
        <v>1.63</v>
      </c>
      <c r="AF700" s="16">
        <v>64</v>
      </c>
      <c r="AG700" s="17">
        <v>7.46</v>
      </c>
    </row>
    <row r="701" ht="20.35" customHeight="1">
      <c r="A701" t="s" s="14">
        <v>813</v>
      </c>
      <c r="B701" t="s" s="15">
        <v>96</v>
      </c>
      <c r="C701" s="16"/>
      <c r="D701" s="16"/>
      <c r="E701" s="16">
        <v>72</v>
      </c>
      <c r="F701" s="16">
        <v>7</v>
      </c>
      <c r="G701" s="17">
        <v>886.85</v>
      </c>
      <c r="H701" s="17">
        <f>G701/E701</f>
        <v>12.31736111111111</v>
      </c>
      <c r="I701" s="16">
        <v>6</v>
      </c>
      <c r="J701" s="17">
        <v>0.41</v>
      </c>
      <c r="K701" s="16">
        <v>10</v>
      </c>
      <c r="L701" s="17">
        <v>25.91</v>
      </c>
      <c r="M701" s="17">
        <v>1.75</v>
      </c>
      <c r="N701" s="18"/>
      <c r="O701" s="18">
        <v>7</v>
      </c>
      <c r="P701" s="17">
        <v>0.51</v>
      </c>
      <c r="Q701" s="17">
        <v>6.52</v>
      </c>
      <c r="R701" s="18">
        <v>355</v>
      </c>
      <c r="S701" s="18">
        <v>339</v>
      </c>
      <c r="T701" s="16">
        <f>R701+S701</f>
        <v>694</v>
      </c>
      <c r="U701" s="17">
        <v>51.15</v>
      </c>
      <c r="V701" s="18">
        <v>25</v>
      </c>
      <c r="W701" s="18">
        <v>48</v>
      </c>
      <c r="X701" s="17">
        <v>1.69</v>
      </c>
      <c r="Y701" s="17">
        <v>3.25</v>
      </c>
      <c r="Z701" s="18">
        <v>41</v>
      </c>
      <c r="AA701" s="18">
        <v>67</v>
      </c>
      <c r="AB701" s="17">
        <v>2.77</v>
      </c>
      <c r="AC701" s="17">
        <v>4.53</v>
      </c>
      <c r="AD701" s="16">
        <v>62</v>
      </c>
      <c r="AE701" s="17">
        <v>4.19</v>
      </c>
      <c r="AF701" s="16">
        <v>92</v>
      </c>
      <c r="AG701" s="17">
        <v>6.22</v>
      </c>
    </row>
    <row r="702" ht="20.35" customHeight="1">
      <c r="A702" t="s" s="14">
        <v>814</v>
      </c>
      <c r="B702" t="s" s="15">
        <v>71</v>
      </c>
      <c r="C702" s="16"/>
      <c r="D702" s="16"/>
      <c r="E702" s="16">
        <v>82</v>
      </c>
      <c r="F702" s="16"/>
      <c r="G702" s="17">
        <v>1364</v>
      </c>
      <c r="H702" s="17">
        <f>G702/E702</f>
        <v>16.63414634146341</v>
      </c>
      <c r="I702" s="16">
        <v>20</v>
      </c>
      <c r="J702" s="17">
        <v>0.88</v>
      </c>
      <c r="K702" s="16">
        <v>28</v>
      </c>
      <c r="L702" s="17">
        <v>61.52</v>
      </c>
      <c r="M702" s="17">
        <v>2.71</v>
      </c>
      <c r="N702" s="18">
        <v>1</v>
      </c>
      <c r="O702" s="18">
        <v>19</v>
      </c>
      <c r="P702" s="17">
        <v>0.79</v>
      </c>
      <c r="Q702" s="17">
        <v>12.12</v>
      </c>
      <c r="R702" s="18">
        <v>461</v>
      </c>
      <c r="S702" s="18">
        <v>591</v>
      </c>
      <c r="T702" s="16">
        <f>R702+S702</f>
        <v>1052</v>
      </c>
      <c r="U702" s="17">
        <v>43.82</v>
      </c>
      <c r="V702" s="18">
        <v>29</v>
      </c>
      <c r="W702" s="18">
        <v>38</v>
      </c>
      <c r="X702" s="17">
        <v>1.28</v>
      </c>
      <c r="Y702" s="17">
        <v>1.67</v>
      </c>
      <c r="Z702" s="18">
        <v>127</v>
      </c>
      <c r="AA702" s="18">
        <v>144</v>
      </c>
      <c r="AB702" s="17">
        <v>5.59</v>
      </c>
      <c r="AC702" s="17">
        <v>6.33</v>
      </c>
      <c r="AD702" s="16">
        <v>46</v>
      </c>
      <c r="AE702" s="17">
        <v>2.02</v>
      </c>
      <c r="AF702" s="16">
        <v>165</v>
      </c>
      <c r="AG702" s="17">
        <v>7.26</v>
      </c>
    </row>
    <row r="703" ht="20.35" customHeight="1">
      <c r="A703" t="s" s="14">
        <v>815</v>
      </c>
      <c r="B703" t="s" s="15">
        <v>816</v>
      </c>
      <c r="C703" s="16"/>
      <c r="D703" s="16"/>
      <c r="E703" s="16">
        <v>53</v>
      </c>
      <c r="F703" s="16"/>
      <c r="G703" s="17">
        <v>644.87</v>
      </c>
      <c r="H703" s="17">
        <f>G703/E703</f>
        <v>12.16735849056604</v>
      </c>
      <c r="I703" s="16">
        <v>4</v>
      </c>
      <c r="J703" s="17">
        <v>0.37</v>
      </c>
      <c r="K703" s="16">
        <v>12</v>
      </c>
      <c r="L703" s="17">
        <v>14.66</v>
      </c>
      <c r="M703" s="17">
        <v>1.36</v>
      </c>
      <c r="N703" s="18"/>
      <c r="O703" s="18">
        <v>5</v>
      </c>
      <c r="P703" s="17">
        <v>0.49</v>
      </c>
      <c r="Q703" s="17">
        <v>5.71</v>
      </c>
      <c r="R703" s="18">
        <v>4</v>
      </c>
      <c r="S703" s="18">
        <v>8</v>
      </c>
      <c r="T703" s="16">
        <f>R703+S703</f>
        <v>12</v>
      </c>
      <c r="U703" s="17">
        <v>33.33</v>
      </c>
      <c r="V703" s="18">
        <v>20</v>
      </c>
      <c r="W703" s="18">
        <v>12</v>
      </c>
      <c r="X703" s="17">
        <v>1.86</v>
      </c>
      <c r="Y703" s="17">
        <v>1.12</v>
      </c>
      <c r="Z703" s="18">
        <v>24</v>
      </c>
      <c r="AA703" s="18">
        <v>35</v>
      </c>
      <c r="AB703" s="17">
        <v>2.23</v>
      </c>
      <c r="AC703" s="17">
        <v>3.26</v>
      </c>
      <c r="AD703" s="16">
        <v>8</v>
      </c>
      <c r="AE703" s="17">
        <v>0.74</v>
      </c>
      <c r="AF703" s="16">
        <v>70</v>
      </c>
      <c r="AG703" s="17">
        <v>6.51</v>
      </c>
    </row>
    <row r="704" ht="20.35" customHeight="1">
      <c r="A704" t="s" s="14">
        <v>817</v>
      </c>
      <c r="B704" t="s" s="15">
        <v>93</v>
      </c>
      <c r="C704" s="16"/>
      <c r="D704" s="16"/>
      <c r="E704" s="16">
        <v>79</v>
      </c>
      <c r="F704" s="16">
        <v>3</v>
      </c>
      <c r="G704" s="17">
        <v>1206.47</v>
      </c>
      <c r="H704" s="17">
        <f>G704/E704</f>
        <v>15.27177215189873</v>
      </c>
      <c r="I704" s="16">
        <v>17</v>
      </c>
      <c r="J704" s="17">
        <v>0.85</v>
      </c>
      <c r="K704" s="16">
        <v>16</v>
      </c>
      <c r="L704" s="17">
        <v>37.58</v>
      </c>
      <c r="M704" s="17">
        <v>1.87</v>
      </c>
      <c r="N704" s="18">
        <v>2</v>
      </c>
      <c r="O704" s="18">
        <v>12</v>
      </c>
      <c r="P704" s="17">
        <v>0.6</v>
      </c>
      <c r="Q704" s="17">
        <v>14.29</v>
      </c>
      <c r="R704" s="18">
        <v>556</v>
      </c>
      <c r="S704" s="18">
        <v>521</v>
      </c>
      <c r="T704" s="16">
        <f>R704+S704</f>
        <v>1077</v>
      </c>
      <c r="U704" s="17">
        <v>51.62</v>
      </c>
      <c r="V704" s="18">
        <v>16</v>
      </c>
      <c r="W704" s="18">
        <v>38</v>
      </c>
      <c r="X704" s="17">
        <v>0.8</v>
      </c>
      <c r="Y704" s="17">
        <v>1.89</v>
      </c>
      <c r="Z704" s="18">
        <v>101</v>
      </c>
      <c r="AA704" s="18">
        <v>122</v>
      </c>
      <c r="AB704" s="17">
        <v>5.02</v>
      </c>
      <c r="AC704" s="17">
        <v>6.07</v>
      </c>
      <c r="AD704" s="16">
        <v>56</v>
      </c>
      <c r="AE704" s="17">
        <v>2.78</v>
      </c>
      <c r="AF704" s="16">
        <v>119</v>
      </c>
      <c r="AG704" s="17">
        <v>5.92</v>
      </c>
    </row>
    <row r="705" ht="20.35" customHeight="1">
      <c r="A705" t="s" s="14">
        <v>818</v>
      </c>
      <c r="B705" t="s" s="15">
        <v>42</v>
      </c>
      <c r="C705" s="16"/>
      <c r="D705" s="16"/>
      <c r="E705" s="16">
        <v>42</v>
      </c>
      <c r="F705" s="16">
        <v>10</v>
      </c>
      <c r="G705" s="17">
        <v>542.02</v>
      </c>
      <c r="H705" s="17">
        <f>G705/E705</f>
        <v>12.9052380952381</v>
      </c>
      <c r="I705" s="16">
        <v>5</v>
      </c>
      <c r="J705" s="17">
        <v>0.55</v>
      </c>
      <c r="K705" s="16">
        <v>9</v>
      </c>
      <c r="L705" s="17">
        <v>9.130000000000001</v>
      </c>
      <c r="M705" s="17">
        <v>1.01</v>
      </c>
      <c r="N705" s="18"/>
      <c r="O705" s="18">
        <v>8</v>
      </c>
      <c r="P705" s="17">
        <v>0.38</v>
      </c>
      <c r="Q705" s="17">
        <v>5.68</v>
      </c>
      <c r="R705" s="18">
        <v>7</v>
      </c>
      <c r="S705" s="18">
        <v>14</v>
      </c>
      <c r="T705" s="16">
        <f>R705+S705</f>
        <v>21</v>
      </c>
      <c r="U705" s="17">
        <v>33.33</v>
      </c>
      <c r="V705" s="18">
        <v>18</v>
      </c>
      <c r="W705" s="18">
        <v>22</v>
      </c>
      <c r="X705" s="17">
        <v>1.99</v>
      </c>
      <c r="Y705" s="17">
        <v>2.44</v>
      </c>
      <c r="Z705" s="18">
        <v>15</v>
      </c>
      <c r="AA705" s="18">
        <v>20</v>
      </c>
      <c r="AB705" s="17">
        <v>1.66</v>
      </c>
      <c r="AC705" s="17">
        <v>2.21</v>
      </c>
      <c r="AD705" s="16">
        <v>16</v>
      </c>
      <c r="AE705" s="17">
        <v>1.77</v>
      </c>
      <c r="AF705" s="16">
        <v>88</v>
      </c>
      <c r="AG705" s="17">
        <v>9.74</v>
      </c>
    </row>
    <row r="706" ht="20.35" customHeight="1">
      <c r="A706" t="s" s="14">
        <v>819</v>
      </c>
      <c r="B706" t="s" s="15">
        <v>119</v>
      </c>
      <c r="C706" s="16"/>
      <c r="D706" s="16"/>
      <c r="E706" s="16">
        <v>70</v>
      </c>
      <c r="F706" s="16">
        <v>2</v>
      </c>
      <c r="G706" s="17">
        <v>1196.7</v>
      </c>
      <c r="H706" s="17">
        <f>G706/E706</f>
        <v>17.09571428571429</v>
      </c>
      <c r="I706" s="16">
        <v>2</v>
      </c>
      <c r="J706" s="17">
        <v>0.1</v>
      </c>
      <c r="K706" s="16">
        <v>13</v>
      </c>
      <c r="L706" s="17">
        <v>29.3</v>
      </c>
      <c r="M706" s="17">
        <v>1.47</v>
      </c>
      <c r="N706" s="18">
        <v>3</v>
      </c>
      <c r="O706" s="18">
        <v>22</v>
      </c>
      <c r="P706" s="17">
        <v>1.05</v>
      </c>
      <c r="Q706" s="17">
        <v>1.41</v>
      </c>
      <c r="R706" s="18">
        <v>0</v>
      </c>
      <c r="S706" s="18">
        <v>0</v>
      </c>
      <c r="T706" s="16">
        <f>R706+S706</f>
        <v>0</v>
      </c>
      <c r="U706" s="17">
        <v>0</v>
      </c>
      <c r="V706" s="18">
        <v>50</v>
      </c>
      <c r="W706" s="18">
        <v>7</v>
      </c>
      <c r="X706" s="17">
        <v>2.51</v>
      </c>
      <c r="Y706" s="17">
        <v>0.35</v>
      </c>
      <c r="Z706" s="18">
        <v>170</v>
      </c>
      <c r="AA706" s="18">
        <v>122</v>
      </c>
      <c r="AB706" s="17">
        <v>8.52</v>
      </c>
      <c r="AC706" s="17">
        <v>6.12</v>
      </c>
      <c r="AD706" s="16">
        <v>123</v>
      </c>
      <c r="AE706" s="17">
        <v>6.17</v>
      </c>
      <c r="AF706" s="16">
        <v>142</v>
      </c>
      <c r="AG706" s="17">
        <v>7.12</v>
      </c>
    </row>
    <row r="707" ht="20.35" customHeight="1">
      <c r="A707" t="s" s="14">
        <v>820</v>
      </c>
      <c r="B707" t="s" s="15">
        <v>121</v>
      </c>
      <c r="C707" s="16"/>
      <c r="D707" s="16"/>
      <c r="E707" s="16">
        <v>10</v>
      </c>
      <c r="F707" s="16"/>
      <c r="G707" s="17">
        <v>154.38</v>
      </c>
      <c r="H707" s="17">
        <f>G707/E707</f>
        <v>15.438</v>
      </c>
      <c r="I707" s="16">
        <v>0</v>
      </c>
      <c r="J707" s="17">
        <v>0</v>
      </c>
      <c r="K707" s="16">
        <v>0</v>
      </c>
      <c r="L707" s="17">
        <v>1.85</v>
      </c>
      <c r="M707" s="17">
        <v>0.72</v>
      </c>
      <c r="N707" s="18"/>
      <c r="O707" s="18">
        <v>2</v>
      </c>
      <c r="P707" s="17">
        <v>0.9399999999999999</v>
      </c>
      <c r="Q707" s="17">
        <v>0</v>
      </c>
      <c r="R707" s="18">
        <v>0</v>
      </c>
      <c r="S707" s="18">
        <v>0</v>
      </c>
      <c r="T707" s="16">
        <f>R707+S707</f>
        <v>0</v>
      </c>
      <c r="U707" s="17">
        <v>0</v>
      </c>
      <c r="V707" s="18">
        <v>4</v>
      </c>
      <c r="W707" s="18">
        <v>0</v>
      </c>
      <c r="X707" s="17">
        <v>1.55</v>
      </c>
      <c r="Y707" s="17">
        <v>0</v>
      </c>
      <c r="Z707" s="18">
        <v>2</v>
      </c>
      <c r="AA707" s="18">
        <v>13</v>
      </c>
      <c r="AB707" s="17">
        <v>0.78</v>
      </c>
      <c r="AC707" s="17">
        <v>5.05</v>
      </c>
      <c r="AD707" s="16">
        <v>10</v>
      </c>
      <c r="AE707" s="17">
        <v>3.89</v>
      </c>
      <c r="AF707" s="16">
        <v>8</v>
      </c>
      <c r="AG707" s="17">
        <v>3.11</v>
      </c>
    </row>
    <row r="708" ht="20.35" customHeight="1">
      <c r="A708" t="s" s="14">
        <v>821</v>
      </c>
      <c r="B708" t="s" s="15">
        <v>87</v>
      </c>
      <c r="C708" s="16"/>
      <c r="D708" s="16"/>
      <c r="E708" s="16">
        <v>73</v>
      </c>
      <c r="F708" s="16">
        <v>9</v>
      </c>
      <c r="G708" s="17">
        <v>1934.42</v>
      </c>
      <c r="H708" s="17">
        <f>G708/E708</f>
        <v>26.49890410958904</v>
      </c>
      <c r="I708" s="16">
        <v>6</v>
      </c>
      <c r="J708" s="17">
        <v>0.19</v>
      </c>
      <c r="K708" s="16">
        <v>32</v>
      </c>
      <c r="L708" s="17">
        <v>36.06</v>
      </c>
      <c r="M708" s="17">
        <v>1.12</v>
      </c>
      <c r="N708" s="18">
        <v>1</v>
      </c>
      <c r="O708" s="18">
        <v>17</v>
      </c>
      <c r="P708" s="17">
        <v>0.57</v>
      </c>
      <c r="Q708" s="17">
        <v>3.3</v>
      </c>
      <c r="R708" s="18">
        <v>1</v>
      </c>
      <c r="S708" s="18">
        <v>0</v>
      </c>
      <c r="T708" s="16">
        <f>R708+S708</f>
        <v>1</v>
      </c>
      <c r="U708" s="17">
        <v>100</v>
      </c>
      <c r="V708" s="18">
        <v>47</v>
      </c>
      <c r="W708" s="18">
        <v>12</v>
      </c>
      <c r="X708" s="17">
        <v>1.46</v>
      </c>
      <c r="Y708" s="17">
        <v>0.37</v>
      </c>
      <c r="Z708" s="18">
        <v>206</v>
      </c>
      <c r="AA708" s="18">
        <v>114</v>
      </c>
      <c r="AB708" s="17">
        <v>6.39</v>
      </c>
      <c r="AC708" s="17">
        <v>3.54</v>
      </c>
      <c r="AD708" s="16">
        <v>111</v>
      </c>
      <c r="AE708" s="17">
        <v>3.44</v>
      </c>
      <c r="AF708" s="16">
        <v>182</v>
      </c>
      <c r="AG708" s="17">
        <v>5.65</v>
      </c>
    </row>
    <row r="709" ht="20.35" customHeight="1">
      <c r="A709" t="s" s="14">
        <v>822</v>
      </c>
      <c r="B709" t="s" s="15">
        <v>52</v>
      </c>
      <c r="C709" s="16"/>
      <c r="D709" s="16"/>
      <c r="E709" s="16">
        <v>20</v>
      </c>
      <c r="F709" s="16">
        <v>3</v>
      </c>
      <c r="G709" s="17">
        <v>227.52</v>
      </c>
      <c r="H709" s="17">
        <f>G709/E709</f>
        <v>11.376</v>
      </c>
      <c r="I709" s="16">
        <v>3</v>
      </c>
      <c r="J709" s="17">
        <v>0.79</v>
      </c>
      <c r="K709" s="16">
        <v>2</v>
      </c>
      <c r="L709" s="17">
        <v>6.01</v>
      </c>
      <c r="M709" s="17">
        <v>1.58</v>
      </c>
      <c r="N709" s="18"/>
      <c r="O709" s="18">
        <v>0</v>
      </c>
      <c r="P709" s="17">
        <v>0</v>
      </c>
      <c r="Q709" s="17">
        <v>8.57</v>
      </c>
      <c r="R709" s="18">
        <v>1</v>
      </c>
      <c r="S709" s="18">
        <v>2</v>
      </c>
      <c r="T709" s="16">
        <f>R709+S709</f>
        <v>3</v>
      </c>
      <c r="U709" s="17">
        <v>33.33</v>
      </c>
      <c r="V709" s="18">
        <v>4</v>
      </c>
      <c r="W709" s="18">
        <v>8</v>
      </c>
      <c r="X709" s="17">
        <v>1.05</v>
      </c>
      <c r="Y709" s="17">
        <v>2.11</v>
      </c>
      <c r="Z709" s="18">
        <v>13</v>
      </c>
      <c r="AA709" s="18">
        <v>23</v>
      </c>
      <c r="AB709" s="17">
        <v>3.43</v>
      </c>
      <c r="AC709" s="17">
        <v>6.07</v>
      </c>
      <c r="AD709" s="16">
        <v>3</v>
      </c>
      <c r="AE709" s="17">
        <v>0.79</v>
      </c>
      <c r="AF709" s="16">
        <v>35</v>
      </c>
      <c r="AG709" s="17">
        <v>9.23</v>
      </c>
    </row>
    <row r="710" ht="20.35" customHeight="1">
      <c r="A710" t="s" s="14">
        <v>823</v>
      </c>
      <c r="B710" t="s" s="15">
        <v>96</v>
      </c>
      <c r="C710" s="16"/>
      <c r="D710" s="16"/>
      <c r="E710" s="16">
        <v>67</v>
      </c>
      <c r="F710" s="16">
        <v>15</v>
      </c>
      <c r="G710" s="17">
        <v>1200.93</v>
      </c>
      <c r="H710" s="17">
        <f>G710/E710</f>
        <v>17.92432835820896</v>
      </c>
      <c r="I710" s="16">
        <v>22</v>
      </c>
      <c r="J710" s="17">
        <v>1.1</v>
      </c>
      <c r="K710" s="16">
        <v>39</v>
      </c>
      <c r="L710" s="17">
        <v>62.75</v>
      </c>
      <c r="M710" s="17">
        <v>3.14</v>
      </c>
      <c r="N710" s="18"/>
      <c r="O710" s="18">
        <v>12</v>
      </c>
      <c r="P710" s="17">
        <v>0.7</v>
      </c>
      <c r="Q710" s="17">
        <v>13.58</v>
      </c>
      <c r="R710" s="18">
        <v>4</v>
      </c>
      <c r="S710" s="18">
        <v>9</v>
      </c>
      <c r="T710" s="16">
        <f>R710+S710</f>
        <v>13</v>
      </c>
      <c r="U710" s="17">
        <v>30.77</v>
      </c>
      <c r="V710" s="18">
        <v>47</v>
      </c>
      <c r="W710" s="18">
        <v>54</v>
      </c>
      <c r="X710" s="17">
        <v>2.35</v>
      </c>
      <c r="Y710" s="17">
        <v>2.7</v>
      </c>
      <c r="Z710" s="18">
        <v>40</v>
      </c>
      <c r="AA710" s="18">
        <v>68</v>
      </c>
      <c r="AB710" s="17">
        <v>2</v>
      </c>
      <c r="AC710" s="17">
        <v>3.4</v>
      </c>
      <c r="AD710" s="16">
        <v>24</v>
      </c>
      <c r="AE710" s="17">
        <v>1.2</v>
      </c>
      <c r="AF710" s="16">
        <v>162</v>
      </c>
      <c r="AG710" s="17">
        <v>8.09</v>
      </c>
    </row>
    <row r="711" ht="20.35" customHeight="1">
      <c r="A711" t="s" s="14">
        <v>824</v>
      </c>
      <c r="B711" t="s" s="15">
        <v>93</v>
      </c>
      <c r="C711" s="16"/>
      <c r="D711" s="16"/>
      <c r="E711" s="16">
        <v>72</v>
      </c>
      <c r="F711" s="16">
        <v>3</v>
      </c>
      <c r="G711" s="17">
        <v>738.28</v>
      </c>
      <c r="H711" s="17">
        <f>G711/E711</f>
        <v>10.25388888888889</v>
      </c>
      <c r="I711" s="16">
        <v>6</v>
      </c>
      <c r="J711" s="17">
        <v>0.49</v>
      </c>
      <c r="K711" s="16">
        <v>8</v>
      </c>
      <c r="L711" s="17">
        <v>20.16</v>
      </c>
      <c r="M711" s="17">
        <v>1.64</v>
      </c>
      <c r="N711" s="18"/>
      <c r="O711" s="18">
        <v>9</v>
      </c>
      <c r="P711" s="17">
        <v>0.76</v>
      </c>
      <c r="Q711" s="17">
        <v>8.57</v>
      </c>
      <c r="R711" s="18">
        <v>5</v>
      </c>
      <c r="S711" s="18">
        <v>9</v>
      </c>
      <c r="T711" s="16">
        <f>R711+S711</f>
        <v>14</v>
      </c>
      <c r="U711" s="17">
        <v>35.71</v>
      </c>
      <c r="V711" s="18">
        <v>25</v>
      </c>
      <c r="W711" s="18">
        <v>20</v>
      </c>
      <c r="X711" s="17">
        <v>2.03</v>
      </c>
      <c r="Y711" s="17">
        <v>1.63</v>
      </c>
      <c r="Z711" s="18">
        <v>101</v>
      </c>
      <c r="AA711" s="18">
        <v>83</v>
      </c>
      <c r="AB711" s="17">
        <v>8.210000000000001</v>
      </c>
      <c r="AC711" s="17">
        <v>6.75</v>
      </c>
      <c r="AD711" s="16">
        <v>20</v>
      </c>
      <c r="AE711" s="17">
        <v>1.63</v>
      </c>
      <c r="AF711" s="16">
        <v>70</v>
      </c>
      <c r="AG711" s="17">
        <v>5.69</v>
      </c>
    </row>
    <row r="712" ht="20.35" customHeight="1">
      <c r="A712" t="s" s="14">
        <v>825</v>
      </c>
      <c r="B712" t="s" s="15">
        <v>826</v>
      </c>
      <c r="C712" s="16"/>
      <c r="D712" s="16"/>
      <c r="E712" s="16">
        <v>72</v>
      </c>
      <c r="F712" s="16">
        <v>2</v>
      </c>
      <c r="G712" s="17">
        <v>1094.02</v>
      </c>
      <c r="H712" s="17">
        <f>G712/E712</f>
        <v>15.19472222222222</v>
      </c>
      <c r="I712" s="16">
        <v>14</v>
      </c>
      <c r="J712" s="17">
        <v>0.77</v>
      </c>
      <c r="K712" s="16">
        <v>20</v>
      </c>
      <c r="L712" s="17">
        <v>47.06</v>
      </c>
      <c r="M712" s="17">
        <v>2.58</v>
      </c>
      <c r="N712" s="18"/>
      <c r="O712" s="18">
        <v>19</v>
      </c>
      <c r="P712" s="17">
        <v>0.93</v>
      </c>
      <c r="Q712" s="17">
        <v>10.29</v>
      </c>
      <c r="R712" s="18">
        <v>4</v>
      </c>
      <c r="S712" s="18">
        <v>8</v>
      </c>
      <c r="T712" s="16">
        <f>R712+S712</f>
        <v>12</v>
      </c>
      <c r="U712" s="17">
        <v>33.33</v>
      </c>
      <c r="V712" s="18">
        <v>14</v>
      </c>
      <c r="W712" s="18">
        <v>26</v>
      </c>
      <c r="X712" s="17">
        <v>0.77</v>
      </c>
      <c r="Y712" s="17">
        <v>1.43</v>
      </c>
      <c r="Z712" s="18">
        <v>137</v>
      </c>
      <c r="AA712" s="18">
        <v>68</v>
      </c>
      <c r="AB712" s="17">
        <v>7.51</v>
      </c>
      <c r="AC712" s="17">
        <v>3.73</v>
      </c>
      <c r="AD712" s="16">
        <v>37</v>
      </c>
      <c r="AE712" s="17">
        <v>2.03</v>
      </c>
      <c r="AF712" s="16">
        <v>136</v>
      </c>
      <c r="AG712" s="17">
        <v>7.46</v>
      </c>
    </row>
    <row r="713" ht="20.35" customHeight="1">
      <c r="A713" t="s" s="14">
        <v>827</v>
      </c>
      <c r="B713" t="s" s="15">
        <v>743</v>
      </c>
      <c r="C713" s="16"/>
      <c r="D713" s="16"/>
      <c r="E713" s="16">
        <v>71</v>
      </c>
      <c r="F713" s="16">
        <v>12</v>
      </c>
      <c r="G713" s="17">
        <v>1210.97</v>
      </c>
      <c r="H713" s="17">
        <f>G713/E713</f>
        <v>17.05591549295775</v>
      </c>
      <c r="I713" s="16">
        <v>21</v>
      </c>
      <c r="J713" s="17">
        <v>1.04</v>
      </c>
      <c r="K713" s="16">
        <v>13</v>
      </c>
      <c r="L713" s="17">
        <v>43.64</v>
      </c>
      <c r="M713" s="17">
        <v>2.16</v>
      </c>
      <c r="N713" s="18"/>
      <c r="O713" s="18">
        <v>14</v>
      </c>
      <c r="P713" s="17">
        <v>0.89</v>
      </c>
      <c r="Q713" s="17">
        <v>9.130000000000001</v>
      </c>
      <c r="R713" s="18">
        <v>4</v>
      </c>
      <c r="S713" s="18">
        <v>15</v>
      </c>
      <c r="T713" s="16">
        <f>R713+S713</f>
        <v>19</v>
      </c>
      <c r="U713" s="17">
        <v>21.05</v>
      </c>
      <c r="V713" s="18">
        <v>38</v>
      </c>
      <c r="W713" s="18">
        <v>58</v>
      </c>
      <c r="X713" s="17">
        <v>1.88</v>
      </c>
      <c r="Y713" s="17">
        <v>2.87</v>
      </c>
      <c r="Z713" s="18">
        <v>51</v>
      </c>
      <c r="AA713" s="18">
        <v>55</v>
      </c>
      <c r="AB713" s="17">
        <v>2.53</v>
      </c>
      <c r="AC713" s="17">
        <v>2.73</v>
      </c>
      <c r="AD713" s="16">
        <v>42</v>
      </c>
      <c r="AE713" s="17">
        <v>2.08</v>
      </c>
      <c r="AF713" s="16">
        <v>230</v>
      </c>
      <c r="AG713" s="17">
        <v>11.4</v>
      </c>
    </row>
    <row r="714" ht="20.35" customHeight="1">
      <c r="A714" t="s" s="14">
        <v>828</v>
      </c>
      <c r="B714" t="s" s="15">
        <v>114</v>
      </c>
      <c r="C714" s="16"/>
      <c r="D714" s="16"/>
      <c r="E714" s="16">
        <v>77</v>
      </c>
      <c r="F714" s="16">
        <v>5</v>
      </c>
      <c r="G714" s="17">
        <v>1495.03</v>
      </c>
      <c r="H714" s="17">
        <f>G714/E714</f>
        <v>19.41597402597403</v>
      </c>
      <c r="I714" s="16">
        <v>34</v>
      </c>
      <c r="J714" s="17">
        <v>1.36</v>
      </c>
      <c r="K714" s="16">
        <v>34</v>
      </c>
      <c r="L714" s="17">
        <v>67.94</v>
      </c>
      <c r="M714" s="17">
        <v>2.73</v>
      </c>
      <c r="N714" s="18"/>
      <c r="O714" s="18">
        <v>6</v>
      </c>
      <c r="P714" s="17">
        <v>0.25</v>
      </c>
      <c r="Q714" s="17">
        <v>14.78</v>
      </c>
      <c r="R714" s="18">
        <v>105</v>
      </c>
      <c r="S714" s="18">
        <v>121</v>
      </c>
      <c r="T714" s="16">
        <f>R714+S714</f>
        <v>226</v>
      </c>
      <c r="U714" s="17">
        <v>46.46</v>
      </c>
      <c r="V714" s="18">
        <v>53</v>
      </c>
      <c r="W714" s="18">
        <v>32</v>
      </c>
      <c r="X714" s="17">
        <v>2.13</v>
      </c>
      <c r="Y714" s="17">
        <v>1.28</v>
      </c>
      <c r="Z714" s="18">
        <v>115</v>
      </c>
      <c r="AA714" s="18">
        <v>116</v>
      </c>
      <c r="AB714" s="17">
        <v>4.62</v>
      </c>
      <c r="AC714" s="17">
        <v>4.66</v>
      </c>
      <c r="AD714" s="16">
        <v>30</v>
      </c>
      <c r="AE714" s="17">
        <v>1.2</v>
      </c>
      <c r="AF714" s="16">
        <v>230</v>
      </c>
      <c r="AG714" s="17">
        <v>9.23</v>
      </c>
    </row>
    <row r="715" ht="20.35" customHeight="1">
      <c r="A715" t="s" s="14">
        <v>829</v>
      </c>
      <c r="B715" t="s" s="15">
        <v>60</v>
      </c>
      <c r="C715" s="16"/>
      <c r="D715" s="16"/>
      <c r="E715" s="16">
        <v>76</v>
      </c>
      <c r="F715" s="16">
        <v>6</v>
      </c>
      <c r="G715" s="17">
        <v>1171.1</v>
      </c>
      <c r="H715" s="17">
        <f>G715/E715</f>
        <v>15.40921052631579</v>
      </c>
      <c r="I715" s="16">
        <v>14</v>
      </c>
      <c r="J715" s="17">
        <v>0.72</v>
      </c>
      <c r="K715" s="16">
        <v>27</v>
      </c>
      <c r="L715" s="17">
        <v>45.84</v>
      </c>
      <c r="M715" s="17">
        <v>2.35</v>
      </c>
      <c r="N715" s="18"/>
      <c r="O715" s="18">
        <v>9</v>
      </c>
      <c r="P715" s="17">
        <v>0.44</v>
      </c>
      <c r="Q715" s="17">
        <v>12.5</v>
      </c>
      <c r="R715" s="18">
        <v>459</v>
      </c>
      <c r="S715" s="18">
        <v>490</v>
      </c>
      <c r="T715" s="16">
        <f>R715+S715</f>
        <v>949</v>
      </c>
      <c r="U715" s="17">
        <v>48.37</v>
      </c>
      <c r="V715" s="18">
        <v>14</v>
      </c>
      <c r="W715" s="18">
        <v>55</v>
      </c>
      <c r="X715" s="17">
        <v>0.72</v>
      </c>
      <c r="Y715" s="17">
        <v>2.82</v>
      </c>
      <c r="Z715" s="18">
        <v>86</v>
      </c>
      <c r="AA715" s="18">
        <v>130</v>
      </c>
      <c r="AB715" s="17">
        <v>4.41</v>
      </c>
      <c r="AC715" s="17">
        <v>6.66</v>
      </c>
      <c r="AD715" s="16">
        <v>67</v>
      </c>
      <c r="AE715" s="17">
        <v>3.43</v>
      </c>
      <c r="AF715" s="16">
        <v>112</v>
      </c>
      <c r="AG715" s="17">
        <v>5.74</v>
      </c>
    </row>
    <row r="716" ht="20.35" customHeight="1">
      <c r="A716" t="s" s="14">
        <v>830</v>
      </c>
      <c r="B716" t="s" s="15">
        <v>831</v>
      </c>
      <c r="C716" s="16"/>
      <c r="D716" s="16"/>
      <c r="E716" s="16">
        <v>81</v>
      </c>
      <c r="F716" s="16"/>
      <c r="G716" s="17">
        <v>1188.32</v>
      </c>
      <c r="H716" s="17">
        <f>G716/E716</f>
        <v>14.67061728395062</v>
      </c>
      <c r="I716" s="16">
        <v>11</v>
      </c>
      <c r="J716" s="17">
        <v>0.5600000000000001</v>
      </c>
      <c r="K716" s="16">
        <v>21</v>
      </c>
      <c r="L716" s="17">
        <v>33.2</v>
      </c>
      <c r="M716" s="17">
        <v>1.68</v>
      </c>
      <c r="N716" s="18"/>
      <c r="O716" s="18">
        <v>4</v>
      </c>
      <c r="P716" s="17">
        <v>0.26</v>
      </c>
      <c r="Q716" s="17">
        <v>10.09</v>
      </c>
      <c r="R716" s="18">
        <v>560</v>
      </c>
      <c r="S716" s="18">
        <v>473</v>
      </c>
      <c r="T716" s="16">
        <f>R716+S716</f>
        <v>1033</v>
      </c>
      <c r="U716" s="17">
        <v>54.21</v>
      </c>
      <c r="V716" s="18">
        <v>27</v>
      </c>
      <c r="W716" s="18">
        <v>34</v>
      </c>
      <c r="X716" s="17">
        <v>1.36</v>
      </c>
      <c r="Y716" s="17">
        <v>1.72</v>
      </c>
      <c r="Z716" s="18">
        <v>52</v>
      </c>
      <c r="AA716" s="18">
        <v>101</v>
      </c>
      <c r="AB716" s="17">
        <v>2.63</v>
      </c>
      <c r="AC716" s="17">
        <v>5.1</v>
      </c>
      <c r="AD716" s="16">
        <v>50</v>
      </c>
      <c r="AE716" s="17">
        <v>2.52</v>
      </c>
      <c r="AF716" s="16">
        <v>109</v>
      </c>
      <c r="AG716" s="17">
        <v>5.5</v>
      </c>
    </row>
    <row r="717" ht="20.35" customHeight="1">
      <c r="A717" t="s" s="14">
        <v>832</v>
      </c>
      <c r="B717" t="s" s="15">
        <v>68</v>
      </c>
      <c r="C717" s="16"/>
      <c r="D717" s="16"/>
      <c r="E717" s="16">
        <v>2</v>
      </c>
      <c r="F717" s="16">
        <v>12</v>
      </c>
      <c r="G717" s="17">
        <v>23.62</v>
      </c>
      <c r="H717" s="17">
        <f>G717/E717</f>
        <v>11.81</v>
      </c>
      <c r="I717" s="16">
        <v>0</v>
      </c>
      <c r="J717" s="17">
        <v>0</v>
      </c>
      <c r="K717" s="16">
        <v>0</v>
      </c>
      <c r="L717" s="17">
        <v>0.1</v>
      </c>
      <c r="M717" s="17">
        <v>0.25</v>
      </c>
      <c r="N717" s="18"/>
      <c r="O717" s="18">
        <v>1</v>
      </c>
      <c r="P717" s="17">
        <v>0</v>
      </c>
      <c r="Q717" s="17">
        <v>0</v>
      </c>
      <c r="R717" s="18">
        <v>0</v>
      </c>
      <c r="S717" s="18">
        <v>0</v>
      </c>
      <c r="T717" s="16">
        <f>R717+S717</f>
        <v>0</v>
      </c>
      <c r="U717" s="17">
        <v>0</v>
      </c>
      <c r="V717" s="18">
        <v>1</v>
      </c>
      <c r="W717" s="18">
        <v>1</v>
      </c>
      <c r="X717" s="17">
        <v>2.54</v>
      </c>
      <c r="Y717" s="17">
        <v>2.54</v>
      </c>
      <c r="Z717" s="18">
        <v>0</v>
      </c>
      <c r="AA717" s="18">
        <v>2</v>
      </c>
      <c r="AB717" s="17">
        <v>0</v>
      </c>
      <c r="AC717" s="17">
        <v>5.08</v>
      </c>
      <c r="AD717" s="16">
        <v>2</v>
      </c>
      <c r="AE717" s="17">
        <v>5.08</v>
      </c>
      <c r="AF717" s="16">
        <v>2</v>
      </c>
      <c r="AG717" s="17">
        <v>5.08</v>
      </c>
    </row>
    <row r="718" ht="20.35" customHeight="1">
      <c r="A718" t="s" s="14">
        <v>833</v>
      </c>
      <c r="B718" t="s" s="15">
        <v>653</v>
      </c>
      <c r="C718" s="16"/>
      <c r="D718" s="16"/>
      <c r="E718" s="16">
        <v>30</v>
      </c>
      <c r="F718" s="16"/>
      <c r="G718" s="17">
        <v>465.38</v>
      </c>
      <c r="H718" s="17">
        <f>G718/E718</f>
        <v>15.51266666666667</v>
      </c>
      <c r="I718" s="16">
        <v>0</v>
      </c>
      <c r="J718" s="17">
        <v>0</v>
      </c>
      <c r="K718" s="16">
        <v>3</v>
      </c>
      <c r="L718" s="17">
        <v>0.38</v>
      </c>
      <c r="M718" s="17">
        <v>0.05</v>
      </c>
      <c r="N718" s="18"/>
      <c r="O718" s="18">
        <v>4</v>
      </c>
      <c r="P718" s="17">
        <v>0.58</v>
      </c>
      <c r="Q718" s="17">
        <v>0</v>
      </c>
      <c r="R718" s="18">
        <v>0</v>
      </c>
      <c r="S718" s="18">
        <v>0</v>
      </c>
      <c r="T718" s="16">
        <f>R718+S718</f>
        <v>0</v>
      </c>
      <c r="U718" s="17">
        <v>0</v>
      </c>
      <c r="V718" s="18">
        <v>7</v>
      </c>
      <c r="W718" s="18">
        <v>4</v>
      </c>
      <c r="X718" s="17">
        <v>0.9</v>
      </c>
      <c r="Y718" s="17">
        <v>0.52</v>
      </c>
      <c r="Z718" s="18">
        <v>42</v>
      </c>
      <c r="AA718" s="18">
        <v>29</v>
      </c>
      <c r="AB718" s="17">
        <v>5.41</v>
      </c>
      <c r="AC718" s="17">
        <v>3.74</v>
      </c>
      <c r="AD718" s="16">
        <v>44</v>
      </c>
      <c r="AE718" s="17">
        <v>5.67</v>
      </c>
      <c r="AF718" s="16">
        <v>21</v>
      </c>
      <c r="AG718" s="17">
        <v>2.71</v>
      </c>
    </row>
    <row r="719" ht="20.35" customHeight="1">
      <c r="A719" t="s" s="14">
        <v>834</v>
      </c>
      <c r="B719" t="s" s="15">
        <v>91</v>
      </c>
      <c r="C719" s="16"/>
      <c r="D719" s="16"/>
      <c r="E719" s="16">
        <v>72</v>
      </c>
      <c r="F719" s="16">
        <v>5</v>
      </c>
      <c r="G719" s="17">
        <v>1065.78</v>
      </c>
      <c r="H719" s="17">
        <f>G719/E719</f>
        <v>14.8025</v>
      </c>
      <c r="I719" s="16">
        <v>4</v>
      </c>
      <c r="J719" s="17">
        <v>0.23</v>
      </c>
      <c r="K719" s="16">
        <v>8</v>
      </c>
      <c r="L719" s="17">
        <v>22.2</v>
      </c>
      <c r="M719" s="17">
        <v>1.25</v>
      </c>
      <c r="N719" s="18">
        <v>1</v>
      </c>
      <c r="O719" s="18">
        <v>17</v>
      </c>
      <c r="P719" s="17">
        <v>0.9399999999999999</v>
      </c>
      <c r="Q719" s="17">
        <v>5.26</v>
      </c>
      <c r="R719" s="18">
        <v>0</v>
      </c>
      <c r="S719" s="18">
        <v>0</v>
      </c>
      <c r="T719" s="16">
        <f>R719+S719</f>
        <v>0</v>
      </c>
      <c r="U719" s="17">
        <v>0</v>
      </c>
      <c r="V719" s="18">
        <v>17</v>
      </c>
      <c r="W719" s="18">
        <v>5</v>
      </c>
      <c r="X719" s="17">
        <v>0.96</v>
      </c>
      <c r="Y719" s="17">
        <v>0.28</v>
      </c>
      <c r="Z719" s="18">
        <v>121</v>
      </c>
      <c r="AA719" s="18">
        <v>111</v>
      </c>
      <c r="AB719" s="17">
        <v>6.81</v>
      </c>
      <c r="AC719" s="17">
        <v>6.25</v>
      </c>
      <c r="AD719" s="16">
        <v>108</v>
      </c>
      <c r="AE719" s="17">
        <v>6.08</v>
      </c>
      <c r="AF719" s="16">
        <v>76</v>
      </c>
      <c r="AG719" s="17">
        <v>4.28</v>
      </c>
    </row>
    <row r="720" ht="20.35" customHeight="1">
      <c r="A720" t="s" s="14">
        <v>835</v>
      </c>
      <c r="B720" t="s" s="15">
        <v>119</v>
      </c>
      <c r="C720" s="16"/>
      <c r="D720" s="16"/>
      <c r="E720" s="16">
        <v>70</v>
      </c>
      <c r="F720" s="16">
        <v>4</v>
      </c>
      <c r="G720" s="17">
        <v>1269.03</v>
      </c>
      <c r="H720" s="17">
        <f>G720/E720</f>
        <v>18.129</v>
      </c>
      <c r="I720" s="16">
        <v>3</v>
      </c>
      <c r="J720" s="17">
        <v>0.14</v>
      </c>
      <c r="K720" s="16">
        <v>6</v>
      </c>
      <c r="L720" s="17">
        <v>8.800000000000001</v>
      </c>
      <c r="M720" s="17">
        <v>0.42</v>
      </c>
      <c r="N720" s="18"/>
      <c r="O720" s="18">
        <v>16</v>
      </c>
      <c r="P720" s="17">
        <v>0.65</v>
      </c>
      <c r="Q720" s="17">
        <v>3.41</v>
      </c>
      <c r="R720" s="18">
        <v>0</v>
      </c>
      <c r="S720" s="18">
        <v>0</v>
      </c>
      <c r="T720" s="16">
        <f>R720+S720</f>
        <v>0</v>
      </c>
      <c r="U720" s="17">
        <v>0</v>
      </c>
      <c r="V720" s="18">
        <v>36</v>
      </c>
      <c r="W720" s="18">
        <v>8</v>
      </c>
      <c r="X720" s="17">
        <v>1.7</v>
      </c>
      <c r="Y720" s="17">
        <v>0.38</v>
      </c>
      <c r="Z720" s="18">
        <v>238</v>
      </c>
      <c r="AA720" s="18">
        <v>89</v>
      </c>
      <c r="AB720" s="17">
        <v>11.25</v>
      </c>
      <c r="AC720" s="17">
        <v>4.21</v>
      </c>
      <c r="AD720" s="16">
        <v>100</v>
      </c>
      <c r="AE720" s="17">
        <v>4.73</v>
      </c>
      <c r="AF720" s="16">
        <v>88</v>
      </c>
      <c r="AG720" s="17">
        <v>4.16</v>
      </c>
    </row>
    <row r="721" ht="20.35" customHeight="1">
      <c r="A721" t="s" s="14">
        <v>836</v>
      </c>
      <c r="B721" t="s" s="15">
        <v>40</v>
      </c>
      <c r="C721" s="16"/>
      <c r="D721" s="16"/>
      <c r="E721" s="16">
        <v>6</v>
      </c>
      <c r="F721" s="16">
        <v>1</v>
      </c>
      <c r="G721" s="17">
        <v>57.85</v>
      </c>
      <c r="H721" s="17">
        <f>G721/E721</f>
        <v>9.641666666666667</v>
      </c>
      <c r="I721" s="16">
        <v>1</v>
      </c>
      <c r="J721" s="17">
        <v>1.04</v>
      </c>
      <c r="K721" s="16">
        <v>2</v>
      </c>
      <c r="L721" s="17">
        <v>1.26</v>
      </c>
      <c r="M721" s="17">
        <v>1.31</v>
      </c>
      <c r="N721" s="18"/>
      <c r="O721" s="18">
        <v>0</v>
      </c>
      <c r="P721" s="17">
        <v>0</v>
      </c>
      <c r="Q721" s="17">
        <v>14.29</v>
      </c>
      <c r="R721" s="18">
        <v>0</v>
      </c>
      <c r="S721" s="18">
        <v>1</v>
      </c>
      <c r="T721" s="16">
        <f>R721+S721</f>
        <v>1</v>
      </c>
      <c r="U721" s="17">
        <v>0</v>
      </c>
      <c r="V721" s="18">
        <v>3</v>
      </c>
      <c r="W721" s="18">
        <v>5</v>
      </c>
      <c r="X721" s="17">
        <v>3.11</v>
      </c>
      <c r="Y721" s="17">
        <v>5.19</v>
      </c>
      <c r="Z721" s="18">
        <v>3</v>
      </c>
      <c r="AA721" s="18">
        <v>5</v>
      </c>
      <c r="AB721" s="17">
        <v>3.11</v>
      </c>
      <c r="AC721" s="17">
        <v>5.19</v>
      </c>
      <c r="AD721" s="16">
        <v>5</v>
      </c>
      <c r="AE721" s="17">
        <v>5.19</v>
      </c>
      <c r="AF721" s="16">
        <v>7</v>
      </c>
      <c r="AG721" s="17">
        <v>7.26</v>
      </c>
    </row>
    <row r="722" ht="20.35" customHeight="1">
      <c r="A722" t="s" s="14">
        <v>837</v>
      </c>
      <c r="B722" t="s" s="15">
        <v>201</v>
      </c>
      <c r="C722" s="16"/>
      <c r="D722" s="16"/>
      <c r="E722" s="16">
        <v>10</v>
      </c>
      <c r="F722" s="16"/>
      <c r="G722" s="17">
        <v>134.1</v>
      </c>
      <c r="H722" s="17">
        <f>G722/E722</f>
        <v>13.41</v>
      </c>
      <c r="I722" s="16">
        <v>0</v>
      </c>
      <c r="J722" s="17">
        <v>0</v>
      </c>
      <c r="K722" s="16">
        <v>3</v>
      </c>
      <c r="L722" s="17">
        <v>3.38</v>
      </c>
      <c r="M722" s="17">
        <v>1.51</v>
      </c>
      <c r="N722" s="18">
        <v>1</v>
      </c>
      <c r="O722" s="18">
        <v>4</v>
      </c>
      <c r="P722" s="17">
        <v>1.35</v>
      </c>
      <c r="Q722" s="17">
        <v>0</v>
      </c>
      <c r="R722" s="18">
        <v>0</v>
      </c>
      <c r="S722" s="18">
        <v>0</v>
      </c>
      <c r="T722" s="16">
        <f>R722+S722</f>
        <v>0</v>
      </c>
      <c r="U722" s="17">
        <v>0</v>
      </c>
      <c r="V722" s="18">
        <v>3</v>
      </c>
      <c r="W722" s="18">
        <v>1</v>
      </c>
      <c r="X722" s="17">
        <v>1.34</v>
      </c>
      <c r="Y722" s="17">
        <v>0.45</v>
      </c>
      <c r="Z722" s="18">
        <v>3</v>
      </c>
      <c r="AA722" s="18">
        <v>21</v>
      </c>
      <c r="AB722" s="17">
        <v>1.34</v>
      </c>
      <c r="AC722" s="17">
        <v>9.4</v>
      </c>
      <c r="AD722" s="16">
        <v>5</v>
      </c>
      <c r="AE722" s="17">
        <v>2.24</v>
      </c>
      <c r="AF722" s="16">
        <v>7</v>
      </c>
      <c r="AG722" s="17">
        <v>3.13</v>
      </c>
    </row>
    <row r="723" ht="20.35" customHeight="1">
      <c r="A723" t="s" s="14">
        <v>838</v>
      </c>
      <c r="B723" t="s" s="15">
        <v>99</v>
      </c>
      <c r="C723" s="16"/>
      <c r="D723" s="16"/>
      <c r="E723" s="16">
        <v>75</v>
      </c>
      <c r="F723" s="16">
        <v>7</v>
      </c>
      <c r="G723" s="17">
        <v>1835.3</v>
      </c>
      <c r="H723" s="17">
        <f>G723/E723</f>
        <v>24.47066666666667</v>
      </c>
      <c r="I723" s="16">
        <v>14</v>
      </c>
      <c r="J723" s="17">
        <v>0.46</v>
      </c>
      <c r="K723" s="16">
        <v>37</v>
      </c>
      <c r="L723" s="17">
        <v>71.62</v>
      </c>
      <c r="M723" s="17">
        <v>2.34</v>
      </c>
      <c r="N723" s="18"/>
      <c r="O723" s="18">
        <v>12</v>
      </c>
      <c r="P723" s="17">
        <v>0.37</v>
      </c>
      <c r="Q723" s="17">
        <v>5.53</v>
      </c>
      <c r="R723" s="18">
        <v>0</v>
      </c>
      <c r="S723" s="18">
        <v>0</v>
      </c>
      <c r="T723" s="16">
        <f>R723+S723</f>
        <v>0</v>
      </c>
      <c r="U723" s="17">
        <v>0</v>
      </c>
      <c r="V723" s="18">
        <v>59</v>
      </c>
      <c r="W723" s="18">
        <v>30</v>
      </c>
      <c r="X723" s="17">
        <v>1.93</v>
      </c>
      <c r="Y723" s="17">
        <v>0.98</v>
      </c>
      <c r="Z723" s="18">
        <v>80</v>
      </c>
      <c r="AA723" s="18">
        <v>89</v>
      </c>
      <c r="AB723" s="17">
        <v>2.62</v>
      </c>
      <c r="AC723" s="17">
        <v>2.91</v>
      </c>
      <c r="AD723" s="16">
        <v>120</v>
      </c>
      <c r="AE723" s="17">
        <v>3.92</v>
      </c>
      <c r="AF723" s="16">
        <v>253</v>
      </c>
      <c r="AG723" s="17">
        <v>8.27</v>
      </c>
    </row>
    <row r="724" ht="20.35" customHeight="1">
      <c r="A724" t="s" s="14">
        <v>839</v>
      </c>
      <c r="B724" t="s" s="15">
        <v>106</v>
      </c>
      <c r="C724" s="16"/>
      <c r="D724" s="16"/>
      <c r="E724" s="16">
        <v>54</v>
      </c>
      <c r="F724" s="16">
        <v>3</v>
      </c>
      <c r="G724" s="17">
        <v>952.72</v>
      </c>
      <c r="H724" s="17">
        <f>G724/E724</f>
        <v>17.64296296296297</v>
      </c>
      <c r="I724" s="16">
        <v>2</v>
      </c>
      <c r="J724" s="17">
        <v>0.13</v>
      </c>
      <c r="K724" s="16">
        <v>10</v>
      </c>
      <c r="L724" s="17">
        <v>9.220000000000001</v>
      </c>
      <c r="M724" s="17">
        <v>0.58</v>
      </c>
      <c r="N724" s="18"/>
      <c r="O724" s="18">
        <v>23</v>
      </c>
      <c r="P724" s="17">
        <v>1.27</v>
      </c>
      <c r="Q724" s="17">
        <v>4.26</v>
      </c>
      <c r="R724" s="18">
        <v>0</v>
      </c>
      <c r="S724" s="18">
        <v>0</v>
      </c>
      <c r="T724" s="16">
        <f>R724+S724</f>
        <v>0</v>
      </c>
      <c r="U724" s="17">
        <v>0</v>
      </c>
      <c r="V724" s="18">
        <v>32</v>
      </c>
      <c r="W724" s="18">
        <v>5</v>
      </c>
      <c r="X724" s="17">
        <v>2.02</v>
      </c>
      <c r="Y724" s="17">
        <v>0.31</v>
      </c>
      <c r="Z724" s="18">
        <v>131</v>
      </c>
      <c r="AA724" s="18">
        <v>74</v>
      </c>
      <c r="AB724" s="17">
        <v>8.25</v>
      </c>
      <c r="AC724" s="17">
        <v>4.66</v>
      </c>
      <c r="AD724" s="16">
        <v>82</v>
      </c>
      <c r="AE724" s="17">
        <v>5.16</v>
      </c>
      <c r="AF724" s="16">
        <v>47</v>
      </c>
      <c r="AG724" s="17">
        <v>2.96</v>
      </c>
    </row>
    <row r="725" ht="20.35" customHeight="1">
      <c r="A725" t="s" s="14">
        <v>840</v>
      </c>
      <c r="B725" t="s" s="15">
        <v>106</v>
      </c>
      <c r="C725" s="16"/>
      <c r="D725" s="16"/>
      <c r="E725" s="16">
        <v>80</v>
      </c>
      <c r="F725" s="16">
        <v>2</v>
      </c>
      <c r="G725" s="17">
        <v>1749.18</v>
      </c>
      <c r="H725" s="17">
        <f>G725/E725</f>
        <v>21.86475</v>
      </c>
      <c r="I725" s="16">
        <v>4</v>
      </c>
      <c r="J725" s="17">
        <v>0.14</v>
      </c>
      <c r="K725" s="16">
        <v>15</v>
      </c>
      <c r="L725" s="17">
        <v>20.57</v>
      </c>
      <c r="M725" s="17">
        <v>0.71</v>
      </c>
      <c r="N725" s="18"/>
      <c r="O725" s="18">
        <v>10</v>
      </c>
      <c r="P725" s="17">
        <v>0.31</v>
      </c>
      <c r="Q725" s="17">
        <v>5.48</v>
      </c>
      <c r="R725" s="18">
        <v>0</v>
      </c>
      <c r="S725" s="18">
        <v>0</v>
      </c>
      <c r="T725" s="16">
        <f>R725+S725</f>
        <v>0</v>
      </c>
      <c r="U725" s="17">
        <v>0</v>
      </c>
      <c r="V725" s="18">
        <v>85</v>
      </c>
      <c r="W725" s="18">
        <v>18</v>
      </c>
      <c r="X725" s="17">
        <v>2.92</v>
      </c>
      <c r="Y725" s="17">
        <v>0.62</v>
      </c>
      <c r="Z725" s="18">
        <v>91</v>
      </c>
      <c r="AA725" s="18">
        <v>66</v>
      </c>
      <c r="AB725" s="17">
        <v>3.12</v>
      </c>
      <c r="AC725" s="17">
        <v>2.26</v>
      </c>
      <c r="AD725" s="16">
        <v>169</v>
      </c>
      <c r="AE725" s="17">
        <v>5.8</v>
      </c>
      <c r="AF725" s="16">
        <v>73</v>
      </c>
      <c r="AG725" s="17">
        <v>2.5</v>
      </c>
    </row>
    <row r="726" ht="20.35" customHeight="1">
      <c r="A726" t="s" s="14">
        <v>841</v>
      </c>
      <c r="B726" t="s" s="15">
        <v>38</v>
      </c>
      <c r="C726" s="16"/>
      <c r="D726" s="16"/>
      <c r="E726" s="16">
        <v>24</v>
      </c>
      <c r="F726" s="16"/>
      <c r="G726" s="17">
        <v>224.03</v>
      </c>
      <c r="H726" s="17">
        <f>G726/E726</f>
        <v>9.334583333333333</v>
      </c>
      <c r="I726" s="16">
        <v>3</v>
      </c>
      <c r="J726" s="17">
        <v>0.8</v>
      </c>
      <c r="K726" s="16">
        <v>3</v>
      </c>
      <c r="L726" s="17">
        <v>1.54</v>
      </c>
      <c r="M726" s="17">
        <v>0.41</v>
      </c>
      <c r="N726" s="18">
        <v>4</v>
      </c>
      <c r="O726" s="18">
        <v>13</v>
      </c>
      <c r="P726" s="17">
        <v>3.52</v>
      </c>
      <c r="Q726" s="17">
        <v>15.79</v>
      </c>
      <c r="R726" s="18">
        <v>1</v>
      </c>
      <c r="S726" s="18">
        <v>4</v>
      </c>
      <c r="T726" s="16">
        <f>R726+S726</f>
        <v>5</v>
      </c>
      <c r="U726" s="17">
        <v>20</v>
      </c>
      <c r="V726" s="18">
        <v>2</v>
      </c>
      <c r="W726" s="18">
        <v>7</v>
      </c>
      <c r="X726" s="17">
        <v>0.54</v>
      </c>
      <c r="Y726" s="17">
        <v>1.87</v>
      </c>
      <c r="Z726" s="18">
        <v>46</v>
      </c>
      <c r="AA726" s="18">
        <v>22</v>
      </c>
      <c r="AB726" s="17">
        <v>12.32</v>
      </c>
      <c r="AC726" s="17">
        <v>5.89</v>
      </c>
      <c r="AD726" s="16">
        <v>11</v>
      </c>
      <c r="AE726" s="17">
        <v>2.95</v>
      </c>
      <c r="AF726" s="16">
        <v>19</v>
      </c>
      <c r="AG726" s="17">
        <v>5.09</v>
      </c>
    </row>
    <row r="727" ht="20.35" customHeight="1">
      <c r="A727" t="s" s="14">
        <v>842</v>
      </c>
      <c r="B727" t="s" s="15">
        <v>50</v>
      </c>
      <c r="C727" s="16"/>
      <c r="D727" s="16"/>
      <c r="E727" s="16">
        <v>67</v>
      </c>
      <c r="F727" s="16">
        <v>15</v>
      </c>
      <c r="G727" s="17">
        <v>892.52</v>
      </c>
      <c r="H727" s="17">
        <f>G727/E727</f>
        <v>13.32119402985075</v>
      </c>
      <c r="I727" s="16">
        <v>5</v>
      </c>
      <c r="J727" s="17">
        <v>0.34</v>
      </c>
      <c r="K727" s="16">
        <v>13</v>
      </c>
      <c r="L727" s="17">
        <v>22.48</v>
      </c>
      <c r="M727" s="17">
        <v>1.51</v>
      </c>
      <c r="N727" s="18">
        <v>1</v>
      </c>
      <c r="O727" s="18">
        <v>13</v>
      </c>
      <c r="P727" s="17">
        <v>0.91</v>
      </c>
      <c r="Q727" s="17">
        <v>4.81</v>
      </c>
      <c r="R727" s="18">
        <v>27</v>
      </c>
      <c r="S727" s="18">
        <v>39</v>
      </c>
      <c r="T727" s="16">
        <f>R727+S727</f>
        <v>66</v>
      </c>
      <c r="U727" s="17">
        <v>40.91</v>
      </c>
      <c r="V727" s="18">
        <v>16</v>
      </c>
      <c r="W727" s="18">
        <v>26</v>
      </c>
      <c r="X727" s="17">
        <v>1.08</v>
      </c>
      <c r="Y727" s="17">
        <v>1.75</v>
      </c>
      <c r="Z727" s="18">
        <v>138</v>
      </c>
      <c r="AA727" s="18">
        <v>55</v>
      </c>
      <c r="AB727" s="17">
        <v>9.279999999999999</v>
      </c>
      <c r="AC727" s="17">
        <v>3.7</v>
      </c>
      <c r="AD727" s="16">
        <v>40</v>
      </c>
      <c r="AE727" s="17">
        <v>2.69</v>
      </c>
      <c r="AF727" s="16">
        <v>104</v>
      </c>
      <c r="AG727" s="17">
        <v>6.99</v>
      </c>
    </row>
    <row r="728" ht="20.35" customHeight="1">
      <c r="A728" t="s" s="14">
        <v>843</v>
      </c>
      <c r="B728" t="s" s="15">
        <v>844</v>
      </c>
      <c r="C728" s="16"/>
      <c r="D728" s="16"/>
      <c r="E728" s="16">
        <v>52</v>
      </c>
      <c r="F728" s="16"/>
      <c r="G728" s="17">
        <v>655.17</v>
      </c>
      <c r="H728" s="17">
        <f>G728/E728</f>
        <v>12.59942307692308</v>
      </c>
      <c r="I728" s="16">
        <v>9</v>
      </c>
      <c r="J728" s="17">
        <v>0.82</v>
      </c>
      <c r="K728" s="16">
        <v>6</v>
      </c>
      <c r="L728" s="17">
        <v>17.55</v>
      </c>
      <c r="M728" s="17">
        <v>1.61</v>
      </c>
      <c r="N728" s="18">
        <v>1</v>
      </c>
      <c r="O728" s="18">
        <v>4</v>
      </c>
      <c r="P728" s="17">
        <v>0.33</v>
      </c>
      <c r="Q728" s="17">
        <v>10.59</v>
      </c>
      <c r="R728" s="18">
        <v>200</v>
      </c>
      <c r="S728" s="18">
        <v>198</v>
      </c>
      <c r="T728" s="16">
        <f>R728+S728</f>
        <v>398</v>
      </c>
      <c r="U728" s="17">
        <v>50.25</v>
      </c>
      <c r="V728" s="18">
        <v>17</v>
      </c>
      <c r="W728" s="18">
        <v>17</v>
      </c>
      <c r="X728" s="17">
        <v>1.56</v>
      </c>
      <c r="Y728" s="17">
        <v>1.56</v>
      </c>
      <c r="Z728" s="18">
        <v>76</v>
      </c>
      <c r="AA728" s="18">
        <v>73</v>
      </c>
      <c r="AB728" s="17">
        <v>6.96</v>
      </c>
      <c r="AC728" s="17">
        <v>6.69</v>
      </c>
      <c r="AD728" s="16">
        <v>17</v>
      </c>
      <c r="AE728" s="17">
        <v>1.56</v>
      </c>
      <c r="AF728" s="16">
        <v>85</v>
      </c>
      <c r="AG728" s="17">
        <v>7.78</v>
      </c>
    </row>
    <row r="729" ht="20.35" customHeight="1">
      <c r="A729" t="s" s="14">
        <v>845</v>
      </c>
      <c r="B729" t="s" s="15">
        <v>60</v>
      </c>
      <c r="C729" s="16"/>
      <c r="D729" s="16"/>
      <c r="E729" s="16">
        <v>12</v>
      </c>
      <c r="F729" s="16"/>
      <c r="G729" s="17">
        <v>176.35</v>
      </c>
      <c r="H729" s="17">
        <f>G729/E729</f>
        <v>14.69583333333333</v>
      </c>
      <c r="I729" s="16">
        <v>5</v>
      </c>
      <c r="J729" s="17">
        <v>1.7</v>
      </c>
      <c r="K729" s="16">
        <v>4</v>
      </c>
      <c r="L729" s="17">
        <v>9.98</v>
      </c>
      <c r="M729" s="17">
        <v>3.4</v>
      </c>
      <c r="N729" s="18"/>
      <c r="O729" s="18">
        <v>1</v>
      </c>
      <c r="P729" s="17">
        <v>0</v>
      </c>
      <c r="Q729" s="17">
        <v>20.83</v>
      </c>
      <c r="R729" s="18">
        <v>12</v>
      </c>
      <c r="S729" s="18">
        <v>4</v>
      </c>
      <c r="T729" s="16">
        <f>R729+S729</f>
        <v>16</v>
      </c>
      <c r="U729" s="17">
        <v>75</v>
      </c>
      <c r="V729" s="18">
        <v>3</v>
      </c>
      <c r="W729" s="18">
        <v>3</v>
      </c>
      <c r="X729" s="17">
        <v>1.02</v>
      </c>
      <c r="Y729" s="17">
        <v>1.02</v>
      </c>
      <c r="Z729" s="18">
        <v>6</v>
      </c>
      <c r="AA729" s="18">
        <v>23</v>
      </c>
      <c r="AB729" s="17">
        <v>2.04</v>
      </c>
      <c r="AC729" s="17">
        <v>7.83</v>
      </c>
      <c r="AD729" s="16">
        <v>2</v>
      </c>
      <c r="AE729" s="17">
        <v>0.68</v>
      </c>
      <c r="AF729" s="16">
        <v>24</v>
      </c>
      <c r="AG729" s="17">
        <v>8.17</v>
      </c>
    </row>
    <row r="730" ht="20.35" customHeight="1">
      <c r="A730" t="s" s="14">
        <v>846</v>
      </c>
      <c r="B730" t="s" s="15">
        <v>74</v>
      </c>
      <c r="C730" s="16"/>
      <c r="D730" s="16"/>
      <c r="E730" s="16">
        <v>79</v>
      </c>
      <c r="F730" s="16">
        <v>1</v>
      </c>
      <c r="G730" s="17">
        <v>1303.12</v>
      </c>
      <c r="H730" s="17">
        <f>G730/E730</f>
        <v>16.49518987341772</v>
      </c>
      <c r="I730" s="16">
        <v>23</v>
      </c>
      <c r="J730" s="17">
        <v>1.06</v>
      </c>
      <c r="K730" s="16">
        <v>18</v>
      </c>
      <c r="L730" s="17">
        <v>34.77</v>
      </c>
      <c r="M730" s="17">
        <v>1.6</v>
      </c>
      <c r="N730" s="18"/>
      <c r="O730" s="18">
        <v>17</v>
      </c>
      <c r="P730" s="17">
        <v>0.66</v>
      </c>
      <c r="Q730" s="17">
        <v>16.91</v>
      </c>
      <c r="R730" s="18">
        <v>24</v>
      </c>
      <c r="S730" s="18">
        <v>32</v>
      </c>
      <c r="T730" s="16">
        <f>R730+S730</f>
        <v>56</v>
      </c>
      <c r="U730" s="17">
        <v>42.86</v>
      </c>
      <c r="V730" s="18">
        <v>34</v>
      </c>
      <c r="W730" s="18">
        <v>27</v>
      </c>
      <c r="X730" s="17">
        <v>1.57</v>
      </c>
      <c r="Y730" s="17">
        <v>1.24</v>
      </c>
      <c r="Z730" s="18">
        <v>60</v>
      </c>
      <c r="AA730" s="18">
        <v>58</v>
      </c>
      <c r="AB730" s="17">
        <v>2.76</v>
      </c>
      <c r="AC730" s="17">
        <v>2.67</v>
      </c>
      <c r="AD730" s="16">
        <v>19</v>
      </c>
      <c r="AE730" s="17">
        <v>0.87</v>
      </c>
      <c r="AF730" s="16">
        <v>136</v>
      </c>
      <c r="AG730" s="17">
        <v>6.26</v>
      </c>
    </row>
    <row r="731" ht="20.35" customHeight="1">
      <c r="A731" t="s" s="14">
        <v>847</v>
      </c>
      <c r="B731" t="s" s="15">
        <v>99</v>
      </c>
      <c r="C731" s="16"/>
      <c r="D731" s="16"/>
      <c r="E731" s="16">
        <v>44</v>
      </c>
      <c r="F731" s="16">
        <v>38</v>
      </c>
      <c r="G731" s="17">
        <v>1027.67</v>
      </c>
      <c r="H731" s="17">
        <f>G731/E731</f>
        <v>23.35613636363637</v>
      </c>
      <c r="I731" s="16">
        <v>9</v>
      </c>
      <c r="J731" s="17">
        <v>0.53</v>
      </c>
      <c r="K731" s="16">
        <v>20</v>
      </c>
      <c r="L731" s="17">
        <v>44.55</v>
      </c>
      <c r="M731" s="17">
        <v>2.6</v>
      </c>
      <c r="N731" s="18"/>
      <c r="O731" s="18">
        <v>4</v>
      </c>
      <c r="P731" s="17">
        <v>0.16</v>
      </c>
      <c r="Q731" s="17">
        <v>8.18</v>
      </c>
      <c r="R731" s="18">
        <v>0</v>
      </c>
      <c r="S731" s="18">
        <v>0</v>
      </c>
      <c r="T731" s="16">
        <f>R731+S731</f>
        <v>0</v>
      </c>
      <c r="U731" s="17">
        <v>0</v>
      </c>
      <c r="V731" s="18">
        <v>33</v>
      </c>
      <c r="W731" s="18">
        <v>33</v>
      </c>
      <c r="X731" s="17">
        <v>1.93</v>
      </c>
      <c r="Y731" s="17">
        <v>1.93</v>
      </c>
      <c r="Z731" s="18">
        <v>27</v>
      </c>
      <c r="AA731" s="18">
        <v>37</v>
      </c>
      <c r="AB731" s="17">
        <v>1.58</v>
      </c>
      <c r="AC731" s="17">
        <v>2.16</v>
      </c>
      <c r="AD731" s="16">
        <v>84</v>
      </c>
      <c r="AE731" s="17">
        <v>4.9</v>
      </c>
      <c r="AF731" s="16">
        <v>110</v>
      </c>
      <c r="AG731" s="17">
        <v>6.42</v>
      </c>
    </row>
    <row r="732" ht="20.35" customHeight="1">
      <c r="A732" t="s" s="14">
        <v>848</v>
      </c>
      <c r="B732" t="s" s="15">
        <v>114</v>
      </c>
      <c r="C732" s="16"/>
      <c r="D732" s="16"/>
      <c r="E732" s="16">
        <v>56</v>
      </c>
      <c r="F732" s="16">
        <v>25</v>
      </c>
      <c r="G732" s="17">
        <v>1199.83</v>
      </c>
      <c r="H732" s="17">
        <f>G732/E732</f>
        <v>21.42553571428571</v>
      </c>
      <c r="I732" s="16">
        <v>11</v>
      </c>
      <c r="J732" s="17">
        <v>0.55</v>
      </c>
      <c r="K732" s="16">
        <v>50</v>
      </c>
      <c r="L732" s="17">
        <v>55.1</v>
      </c>
      <c r="M732" s="17">
        <v>2.76</v>
      </c>
      <c r="N732" s="18"/>
      <c r="O732" s="18">
        <v>20</v>
      </c>
      <c r="P732" s="17">
        <v>1.13</v>
      </c>
      <c r="Q732" s="17">
        <v>9.4</v>
      </c>
      <c r="R732" s="18">
        <v>406</v>
      </c>
      <c r="S732" s="18">
        <v>443</v>
      </c>
      <c r="T732" s="16">
        <f>R732+S732</f>
        <v>849</v>
      </c>
      <c r="U732" s="17">
        <v>47.82</v>
      </c>
      <c r="V732" s="18">
        <v>64</v>
      </c>
      <c r="W732" s="18">
        <v>45</v>
      </c>
      <c r="X732" s="17">
        <v>3.2</v>
      </c>
      <c r="Y732" s="17">
        <v>2.25</v>
      </c>
      <c r="Z732" s="18">
        <v>96</v>
      </c>
      <c r="AA732" s="18">
        <v>52</v>
      </c>
      <c r="AB732" s="17">
        <v>4.8</v>
      </c>
      <c r="AC732" s="17">
        <v>2.6</v>
      </c>
      <c r="AD732" s="16">
        <v>57</v>
      </c>
      <c r="AE732" s="17">
        <v>2.85</v>
      </c>
      <c r="AF732" s="16">
        <v>117</v>
      </c>
      <c r="AG732" s="17">
        <v>5.85</v>
      </c>
    </row>
    <row r="733" ht="20.35" customHeight="1">
      <c r="A733" t="s" s="14">
        <v>849</v>
      </c>
      <c r="B733" t="s" s="15">
        <v>850</v>
      </c>
      <c r="C733" s="16"/>
      <c r="D733" s="16"/>
      <c r="E733" s="16">
        <v>78</v>
      </c>
      <c r="F733" s="16">
        <v>1</v>
      </c>
      <c r="G733" s="17">
        <v>1018.85</v>
      </c>
      <c r="H733" s="17">
        <f>G733/E733</f>
        <v>13.06217948717949</v>
      </c>
      <c r="I733" s="16">
        <v>11</v>
      </c>
      <c r="J733" s="17">
        <v>0.65</v>
      </c>
      <c r="K733" s="16">
        <v>20</v>
      </c>
      <c r="L733" s="17">
        <v>39.41</v>
      </c>
      <c r="M733" s="17">
        <v>2.32</v>
      </c>
      <c r="N733" s="18">
        <v>2</v>
      </c>
      <c r="O733" s="18">
        <v>27</v>
      </c>
      <c r="P733" s="17">
        <v>1.63</v>
      </c>
      <c r="Q733" s="17">
        <v>8.529999999999999</v>
      </c>
      <c r="R733" s="18">
        <v>93</v>
      </c>
      <c r="S733" s="18">
        <v>110</v>
      </c>
      <c r="T733" s="16">
        <f>R733+S733</f>
        <v>203</v>
      </c>
      <c r="U733" s="17">
        <v>45.81</v>
      </c>
      <c r="V733" s="18">
        <v>20</v>
      </c>
      <c r="W733" s="18">
        <v>26</v>
      </c>
      <c r="X733" s="17">
        <v>1.18</v>
      </c>
      <c r="Y733" s="17">
        <v>1.53</v>
      </c>
      <c r="Z733" s="18">
        <v>113</v>
      </c>
      <c r="AA733" s="18">
        <v>113</v>
      </c>
      <c r="AB733" s="17">
        <v>6.65</v>
      </c>
      <c r="AC733" s="17">
        <v>6.65</v>
      </c>
      <c r="AD733" s="16">
        <v>38</v>
      </c>
      <c r="AE733" s="17">
        <v>2.24</v>
      </c>
      <c r="AF733" s="16">
        <v>129</v>
      </c>
      <c r="AG733" s="17">
        <v>7.6</v>
      </c>
    </row>
    <row r="734" ht="20.35" customHeight="1">
      <c r="A734" t="s" s="14">
        <v>851</v>
      </c>
      <c r="B734" t="s" s="15">
        <v>99</v>
      </c>
      <c r="C734" s="16"/>
      <c r="D734" s="16"/>
      <c r="E734" s="16">
        <v>79</v>
      </c>
      <c r="F734" s="16">
        <v>3</v>
      </c>
      <c r="G734" s="17">
        <v>1465.85</v>
      </c>
      <c r="H734" s="17">
        <f>G734/E734</f>
        <v>18.55506329113924</v>
      </c>
      <c r="I734" s="16">
        <v>15</v>
      </c>
      <c r="J734" s="17">
        <v>0.61</v>
      </c>
      <c r="K734" s="16">
        <v>38</v>
      </c>
      <c r="L734" s="17">
        <v>53.91</v>
      </c>
      <c r="M734" s="17">
        <v>2.21</v>
      </c>
      <c r="N734" s="18">
        <v>3</v>
      </c>
      <c r="O734" s="18">
        <v>29</v>
      </c>
      <c r="P734" s="17">
        <v>1.46</v>
      </c>
      <c r="Q734" s="17">
        <v>11.63</v>
      </c>
      <c r="R734" s="18">
        <v>810</v>
      </c>
      <c r="S734" s="18">
        <v>651</v>
      </c>
      <c r="T734" s="16">
        <f>R734+S734</f>
        <v>1461</v>
      </c>
      <c r="U734" s="17">
        <v>55.44</v>
      </c>
      <c r="V734" s="18">
        <v>41</v>
      </c>
      <c r="W734" s="18">
        <v>46</v>
      </c>
      <c r="X734" s="17">
        <v>1.68</v>
      </c>
      <c r="Y734" s="17">
        <v>1.88</v>
      </c>
      <c r="Z734" s="18">
        <v>87</v>
      </c>
      <c r="AA734" s="18">
        <v>69</v>
      </c>
      <c r="AB734" s="17">
        <v>3.56</v>
      </c>
      <c r="AC734" s="17">
        <v>2.82</v>
      </c>
      <c r="AD734" s="16">
        <v>35</v>
      </c>
      <c r="AE734" s="17">
        <v>1.43</v>
      </c>
      <c r="AF734" s="16">
        <v>129</v>
      </c>
      <c r="AG734" s="17">
        <v>5.28</v>
      </c>
    </row>
    <row r="735" ht="20.35" customHeight="1">
      <c r="A735" t="s" s="14">
        <v>852</v>
      </c>
      <c r="B735" t="s" s="15">
        <v>114</v>
      </c>
      <c r="C735" s="16"/>
      <c r="D735" s="16"/>
      <c r="E735" s="16">
        <v>44</v>
      </c>
      <c r="F735" s="16">
        <v>38</v>
      </c>
      <c r="G735" s="17">
        <v>793.53</v>
      </c>
      <c r="H735" s="17">
        <f>G735/E735</f>
        <v>18.03477272727273</v>
      </c>
      <c r="I735" s="16">
        <v>8</v>
      </c>
      <c r="J735" s="17">
        <v>0.6</v>
      </c>
      <c r="K735" s="16">
        <v>6</v>
      </c>
      <c r="L735" s="17">
        <v>14.25</v>
      </c>
      <c r="M735" s="17">
        <v>1.08</v>
      </c>
      <c r="N735" s="18">
        <v>4</v>
      </c>
      <c r="O735" s="18">
        <v>17</v>
      </c>
      <c r="P735" s="17">
        <v>1.44</v>
      </c>
      <c r="Q735" s="17">
        <v>10.26</v>
      </c>
      <c r="R735" s="18">
        <v>400</v>
      </c>
      <c r="S735" s="18">
        <v>350</v>
      </c>
      <c r="T735" s="16">
        <f>R735+S735</f>
        <v>750</v>
      </c>
      <c r="U735" s="17">
        <v>53.33</v>
      </c>
      <c r="V735" s="18">
        <v>21</v>
      </c>
      <c r="W735" s="18">
        <v>13</v>
      </c>
      <c r="X735" s="17">
        <v>1.59</v>
      </c>
      <c r="Y735" s="17">
        <v>0.98</v>
      </c>
      <c r="Z735" s="18">
        <v>70</v>
      </c>
      <c r="AA735" s="18">
        <v>55</v>
      </c>
      <c r="AB735" s="17">
        <v>5.29</v>
      </c>
      <c r="AC735" s="17">
        <v>4.16</v>
      </c>
      <c r="AD735" s="16">
        <v>38</v>
      </c>
      <c r="AE735" s="17">
        <v>2.87</v>
      </c>
      <c r="AF735" s="16">
        <v>78</v>
      </c>
      <c r="AG735" s="17">
        <v>5.9</v>
      </c>
    </row>
    <row r="736" ht="20.35" customHeight="1">
      <c r="A736" t="s" s="14">
        <v>853</v>
      </c>
      <c r="B736" t="s" s="15">
        <v>121</v>
      </c>
      <c r="C736" s="16"/>
      <c r="D736" s="16"/>
      <c r="E736" s="16">
        <v>7</v>
      </c>
      <c r="F736" s="16"/>
      <c r="G736" s="17">
        <v>43.75</v>
      </c>
      <c r="H736" s="17">
        <f>G736/E736</f>
        <v>6.25</v>
      </c>
      <c r="I736" s="16">
        <v>0</v>
      </c>
      <c r="J736" s="17">
        <v>0</v>
      </c>
      <c r="K736" s="16">
        <v>1</v>
      </c>
      <c r="L736" s="17">
        <v>1.21</v>
      </c>
      <c r="M736" s="17">
        <v>1.66</v>
      </c>
      <c r="N736" s="18">
        <v>3</v>
      </c>
      <c r="O736" s="18">
        <v>3</v>
      </c>
      <c r="P736" s="17">
        <v>4.13</v>
      </c>
      <c r="Q736" s="17">
        <v>0</v>
      </c>
      <c r="R736" s="18">
        <v>0</v>
      </c>
      <c r="S736" s="18">
        <v>2</v>
      </c>
      <c r="T736" s="16">
        <f>R736+S736</f>
        <v>2</v>
      </c>
      <c r="U736" s="17">
        <v>0</v>
      </c>
      <c r="V736" s="18">
        <v>1</v>
      </c>
      <c r="W736" s="18">
        <v>0</v>
      </c>
      <c r="X736" s="17">
        <v>1.37</v>
      </c>
      <c r="Y736" s="17">
        <v>0</v>
      </c>
      <c r="Z736" s="18">
        <v>11</v>
      </c>
      <c r="AA736" s="18">
        <v>5</v>
      </c>
      <c r="AB736" s="17">
        <v>15.09</v>
      </c>
      <c r="AC736" s="17">
        <v>6.86</v>
      </c>
      <c r="AD736" s="16">
        <v>1</v>
      </c>
      <c r="AE736" s="17">
        <v>1.37</v>
      </c>
      <c r="AF736" s="16">
        <v>5</v>
      </c>
      <c r="AG736" s="17">
        <v>6.86</v>
      </c>
    </row>
    <row r="737" ht="20.35" customHeight="1">
      <c r="A737" t="s" s="14">
        <v>854</v>
      </c>
      <c r="B737" t="s" s="15">
        <v>423</v>
      </c>
      <c r="C737" s="16"/>
      <c r="D737" s="16"/>
      <c r="E737" s="16">
        <v>63</v>
      </c>
      <c r="F737" s="16">
        <v>20</v>
      </c>
      <c r="G737" s="17">
        <v>1469.65</v>
      </c>
      <c r="H737" s="17">
        <f>G737/E737</f>
        <v>23.32777777777778</v>
      </c>
      <c r="I737" s="16">
        <v>4</v>
      </c>
      <c r="J737" s="17">
        <v>0.16</v>
      </c>
      <c r="K737" s="16">
        <v>24</v>
      </c>
      <c r="L737" s="17">
        <v>28.52</v>
      </c>
      <c r="M737" s="17">
        <v>1.16</v>
      </c>
      <c r="N737" s="18"/>
      <c r="O737" s="18">
        <v>10</v>
      </c>
      <c r="P737" s="17">
        <v>0.22</v>
      </c>
      <c r="Q737" s="17">
        <v>4.04</v>
      </c>
      <c r="R737" s="18">
        <v>0</v>
      </c>
      <c r="S737" s="18">
        <v>0</v>
      </c>
      <c r="T737" s="16">
        <f>R737+S737</f>
        <v>0</v>
      </c>
      <c r="U737" s="17">
        <v>0</v>
      </c>
      <c r="V737" s="18">
        <v>60</v>
      </c>
      <c r="W737" s="18">
        <v>44</v>
      </c>
      <c r="X737" s="17">
        <v>2.45</v>
      </c>
      <c r="Y737" s="17">
        <v>1.8</v>
      </c>
      <c r="Z737" s="18">
        <v>71</v>
      </c>
      <c r="AA737" s="18">
        <v>66</v>
      </c>
      <c r="AB737" s="17">
        <v>2.9</v>
      </c>
      <c r="AC737" s="17">
        <v>2.69</v>
      </c>
      <c r="AD737" s="16">
        <v>163</v>
      </c>
      <c r="AE737" s="17">
        <v>6.65</v>
      </c>
      <c r="AF737" s="16">
        <v>99</v>
      </c>
      <c r="AG737" s="17">
        <v>4.04</v>
      </c>
    </row>
    <row r="738" ht="20.35" customHeight="1">
      <c r="A738" t="s" s="14">
        <v>855</v>
      </c>
      <c r="B738" t="s" s="15">
        <v>219</v>
      </c>
      <c r="C738" s="16"/>
      <c r="D738" s="16"/>
      <c r="E738" s="16">
        <v>21</v>
      </c>
      <c r="F738" s="16"/>
      <c r="G738" s="17">
        <v>399.23</v>
      </c>
      <c r="H738" s="17">
        <f>G738/E738</f>
        <v>19.01095238095238</v>
      </c>
      <c r="I738" s="16">
        <v>2</v>
      </c>
      <c r="J738" s="17">
        <v>0.3</v>
      </c>
      <c r="K738" s="16">
        <v>3</v>
      </c>
      <c r="L738" s="17">
        <v>4.08</v>
      </c>
      <c r="M738" s="17">
        <v>0.61</v>
      </c>
      <c r="N738" s="18"/>
      <c r="O738" s="18">
        <v>8</v>
      </c>
      <c r="P738" s="17">
        <v>1.03</v>
      </c>
      <c r="Q738" s="17">
        <v>8</v>
      </c>
      <c r="R738" s="18">
        <v>0</v>
      </c>
      <c r="S738" s="18">
        <v>0</v>
      </c>
      <c r="T738" s="16">
        <f>R738+S738</f>
        <v>0</v>
      </c>
      <c r="U738" s="17">
        <v>0</v>
      </c>
      <c r="V738" s="18">
        <v>12</v>
      </c>
      <c r="W738" s="18">
        <v>1</v>
      </c>
      <c r="X738" s="17">
        <v>1.8</v>
      </c>
      <c r="Y738" s="17">
        <v>0.15</v>
      </c>
      <c r="Z738" s="18">
        <v>5</v>
      </c>
      <c r="AA738" s="18">
        <v>25</v>
      </c>
      <c r="AB738" s="17">
        <v>0.75</v>
      </c>
      <c r="AC738" s="17">
        <v>3.76</v>
      </c>
      <c r="AD738" s="16">
        <v>19</v>
      </c>
      <c r="AE738" s="17">
        <v>2.86</v>
      </c>
      <c r="AF738" s="16">
        <v>25</v>
      </c>
      <c r="AG738" s="17">
        <v>3.76</v>
      </c>
    </row>
    <row r="739" ht="20.35" customHeight="1">
      <c r="A739" t="s" s="14">
        <v>856</v>
      </c>
      <c r="B739" t="s" s="15">
        <v>71</v>
      </c>
      <c r="C739" s="16"/>
      <c r="D739" s="16"/>
      <c r="E739" s="16">
        <v>44</v>
      </c>
      <c r="F739" s="16">
        <v>36</v>
      </c>
      <c r="G739" s="17">
        <v>810.83</v>
      </c>
      <c r="H739" s="17">
        <f>G739/E739</f>
        <v>18.42795454545455</v>
      </c>
      <c r="I739" s="16">
        <v>1</v>
      </c>
      <c r="J739" s="17">
        <v>0.07000000000000001</v>
      </c>
      <c r="K739" s="16">
        <v>11</v>
      </c>
      <c r="L739" s="17">
        <v>13.22</v>
      </c>
      <c r="M739" s="17">
        <v>0.98</v>
      </c>
      <c r="N739" s="18"/>
      <c r="O739" s="18">
        <v>4</v>
      </c>
      <c r="P739" s="17">
        <v>0.26</v>
      </c>
      <c r="Q739" s="17">
        <v>3.03</v>
      </c>
      <c r="R739" s="18">
        <v>0</v>
      </c>
      <c r="S739" s="18">
        <v>0</v>
      </c>
      <c r="T739" s="16">
        <f>R739+S739</f>
        <v>0</v>
      </c>
      <c r="U739" s="17">
        <v>0</v>
      </c>
      <c r="V739" s="18">
        <v>18</v>
      </c>
      <c r="W739" s="18">
        <v>11</v>
      </c>
      <c r="X739" s="17">
        <v>1.33</v>
      </c>
      <c r="Y739" s="17">
        <v>0.8100000000000001</v>
      </c>
      <c r="Z739" s="18">
        <v>31</v>
      </c>
      <c r="AA739" s="18">
        <v>47</v>
      </c>
      <c r="AB739" s="17">
        <v>2.29</v>
      </c>
      <c r="AC739" s="17">
        <v>3.48</v>
      </c>
      <c r="AD739" s="16">
        <v>75</v>
      </c>
      <c r="AE739" s="17">
        <v>5.55</v>
      </c>
      <c r="AF739" s="16">
        <v>33</v>
      </c>
      <c r="AG739" s="17">
        <v>2.44</v>
      </c>
    </row>
    <row r="740" ht="20.35" customHeight="1">
      <c r="A740" t="s" s="14">
        <v>857</v>
      </c>
      <c r="B740" t="s" s="15">
        <v>56</v>
      </c>
      <c r="C740" s="16"/>
      <c r="D740" s="16"/>
      <c r="E740" s="16">
        <v>62</v>
      </c>
      <c r="F740" s="16">
        <v>20</v>
      </c>
      <c r="G740" s="17">
        <v>1121.25</v>
      </c>
      <c r="H740" s="17">
        <f>G740/E740</f>
        <v>18.08467741935484</v>
      </c>
      <c r="I740" s="16">
        <v>24</v>
      </c>
      <c r="J740" s="17">
        <v>1.28</v>
      </c>
      <c r="K740" s="16">
        <v>23</v>
      </c>
      <c r="L740" s="17">
        <v>47.52</v>
      </c>
      <c r="M740" s="17">
        <v>2.54</v>
      </c>
      <c r="N740" s="18"/>
      <c r="O740" s="18">
        <v>10</v>
      </c>
      <c r="P740" s="17">
        <v>0.49</v>
      </c>
      <c r="Q740" s="17">
        <v>15.89</v>
      </c>
      <c r="R740" s="18">
        <v>373</v>
      </c>
      <c r="S740" s="18">
        <v>393</v>
      </c>
      <c r="T740" s="16">
        <f>R740+S740</f>
        <v>766</v>
      </c>
      <c r="U740" s="17">
        <v>48.69</v>
      </c>
      <c r="V740" s="18">
        <v>45</v>
      </c>
      <c r="W740" s="18">
        <v>46</v>
      </c>
      <c r="X740" s="17">
        <v>2.41</v>
      </c>
      <c r="Y740" s="17">
        <v>2.46</v>
      </c>
      <c r="Z740" s="18">
        <v>44</v>
      </c>
      <c r="AA740" s="18">
        <v>73</v>
      </c>
      <c r="AB740" s="17">
        <v>2.35</v>
      </c>
      <c r="AC740" s="17">
        <v>3.91</v>
      </c>
      <c r="AD740" s="16">
        <v>39</v>
      </c>
      <c r="AE740" s="17">
        <v>2.09</v>
      </c>
      <c r="AF740" s="16">
        <v>151</v>
      </c>
      <c r="AG740" s="17">
        <v>8.08</v>
      </c>
    </row>
    <row r="741" ht="20.35" customHeight="1">
      <c r="A741" t="s" s="14">
        <v>858</v>
      </c>
      <c r="B741" t="s" s="15">
        <v>87</v>
      </c>
      <c r="C741" s="16"/>
      <c r="D741" s="16"/>
      <c r="E741" s="16">
        <v>81</v>
      </c>
      <c r="F741" s="16"/>
      <c r="G741" s="17">
        <v>1684.92</v>
      </c>
      <c r="H741" s="17">
        <f>G741/E741</f>
        <v>20.80148148148148</v>
      </c>
      <c r="I741" s="16">
        <v>24</v>
      </c>
      <c r="J741" s="17">
        <v>0.85</v>
      </c>
      <c r="K741" s="16">
        <v>37</v>
      </c>
      <c r="L741" s="17">
        <v>67.27</v>
      </c>
      <c r="M741" s="17">
        <v>2.4</v>
      </c>
      <c r="N741" s="18"/>
      <c r="O741" s="18">
        <v>1</v>
      </c>
      <c r="P741" s="17">
        <v>0.05</v>
      </c>
      <c r="Q741" s="17">
        <v>10.43</v>
      </c>
      <c r="R741" s="18">
        <v>1271</v>
      </c>
      <c r="S741" s="18">
        <v>849</v>
      </c>
      <c r="T741" s="16">
        <f>R741+S741</f>
        <v>2120</v>
      </c>
      <c r="U741" s="17">
        <v>59.95</v>
      </c>
      <c r="V741" s="18">
        <v>39</v>
      </c>
      <c r="W741" s="18">
        <v>65</v>
      </c>
      <c r="X741" s="17">
        <v>1.39</v>
      </c>
      <c r="Y741" s="17">
        <v>2.31</v>
      </c>
      <c r="Z741" s="18">
        <v>42</v>
      </c>
      <c r="AA741" s="18">
        <v>42</v>
      </c>
      <c r="AB741" s="17">
        <v>1.5</v>
      </c>
      <c r="AC741" s="17">
        <v>1.5</v>
      </c>
      <c r="AD741" s="16">
        <v>48</v>
      </c>
      <c r="AE741" s="17">
        <v>1.71</v>
      </c>
      <c r="AF741" s="16">
        <v>230</v>
      </c>
      <c r="AG741" s="17">
        <v>8.19</v>
      </c>
    </row>
    <row r="742" ht="20.35" customHeight="1">
      <c r="A742" t="s" s="14">
        <v>859</v>
      </c>
      <c r="B742" t="s" s="15">
        <v>38</v>
      </c>
      <c r="C742" s="16"/>
      <c r="D742" s="16"/>
      <c r="E742" s="16">
        <v>68</v>
      </c>
      <c r="F742" s="16"/>
      <c r="G742" s="17">
        <v>1251.6</v>
      </c>
      <c r="H742" s="17">
        <f>G742/E742</f>
        <v>18.40588235294118</v>
      </c>
      <c r="I742" s="16">
        <v>10</v>
      </c>
      <c r="J742" s="17">
        <v>0.48</v>
      </c>
      <c r="K742" s="16">
        <v>21</v>
      </c>
      <c r="L742" s="17">
        <v>36.9</v>
      </c>
      <c r="M742" s="17">
        <v>1.77</v>
      </c>
      <c r="N742" s="18"/>
      <c r="O742" s="18">
        <v>7</v>
      </c>
      <c r="P742" s="17">
        <v>0.34</v>
      </c>
      <c r="Q742" s="17">
        <v>5.43</v>
      </c>
      <c r="R742" s="18">
        <v>0</v>
      </c>
      <c r="S742" s="18">
        <v>0</v>
      </c>
      <c r="T742" s="16">
        <f>R742+S742</f>
        <v>0</v>
      </c>
      <c r="U742" s="17">
        <v>0</v>
      </c>
      <c r="V742" s="18">
        <v>35</v>
      </c>
      <c r="W742" s="18">
        <v>25</v>
      </c>
      <c r="X742" s="17">
        <v>1.68</v>
      </c>
      <c r="Y742" s="17">
        <v>1.2</v>
      </c>
      <c r="Z742" s="18">
        <v>113</v>
      </c>
      <c r="AA742" s="18">
        <v>76</v>
      </c>
      <c r="AB742" s="17">
        <v>5.42</v>
      </c>
      <c r="AC742" s="17">
        <v>3.64</v>
      </c>
      <c r="AD742" s="16">
        <v>86</v>
      </c>
      <c r="AE742" s="17">
        <v>4.12</v>
      </c>
      <c r="AF742" s="16">
        <v>184</v>
      </c>
      <c r="AG742" s="17">
        <v>8.82</v>
      </c>
    </row>
    <row r="743" ht="20.35" customHeight="1">
      <c r="A743" t="s" s="14">
        <v>860</v>
      </c>
      <c r="B743" t="s" s="15">
        <v>861</v>
      </c>
      <c r="C743" s="16"/>
      <c r="D743" s="16"/>
      <c r="E743" s="16">
        <v>79</v>
      </c>
      <c r="F743" s="16"/>
      <c r="G743" s="17">
        <v>600.0700000000001</v>
      </c>
      <c r="H743" s="17">
        <f>G743/E743</f>
        <v>7.595822784810127</v>
      </c>
      <c r="I743" s="16">
        <v>4</v>
      </c>
      <c r="J743" s="17">
        <v>0.4</v>
      </c>
      <c r="K743" s="16">
        <v>6</v>
      </c>
      <c r="L743" s="17">
        <v>5.8</v>
      </c>
      <c r="M743" s="17">
        <v>0.58</v>
      </c>
      <c r="N743" s="18">
        <v>6</v>
      </c>
      <c r="O743" s="18">
        <v>25</v>
      </c>
      <c r="P743" s="17">
        <v>2.33</v>
      </c>
      <c r="Q743" s="17">
        <v>9.52</v>
      </c>
      <c r="R743" s="18">
        <v>14</v>
      </c>
      <c r="S743" s="18">
        <v>14</v>
      </c>
      <c r="T743" s="16">
        <f>R743+S743</f>
        <v>28</v>
      </c>
      <c r="U743" s="17">
        <v>50</v>
      </c>
      <c r="V743" s="18">
        <v>10</v>
      </c>
      <c r="W743" s="18">
        <v>12</v>
      </c>
      <c r="X743" s="17">
        <v>1</v>
      </c>
      <c r="Y743" s="17">
        <v>1.2</v>
      </c>
      <c r="Z743" s="18">
        <v>236</v>
      </c>
      <c r="AA743" s="18">
        <v>77</v>
      </c>
      <c r="AB743" s="17">
        <v>23.6</v>
      </c>
      <c r="AC743" s="17">
        <v>7.7</v>
      </c>
      <c r="AD743" s="16">
        <v>27</v>
      </c>
      <c r="AE743" s="17">
        <v>2.7</v>
      </c>
      <c r="AF743" s="16">
        <v>42</v>
      </c>
      <c r="AG743" s="17">
        <v>4.2</v>
      </c>
    </row>
    <row r="744" ht="20.35" customHeight="1">
      <c r="A744" t="s" s="14">
        <v>862</v>
      </c>
      <c r="B744" t="s" s="15">
        <v>653</v>
      </c>
      <c r="C744" s="16"/>
      <c r="D744" s="16"/>
      <c r="E744" s="16">
        <v>59</v>
      </c>
      <c r="F744" s="16">
        <v>20</v>
      </c>
      <c r="G744" s="17">
        <v>902.22</v>
      </c>
      <c r="H744" s="17">
        <f>G744/E744</f>
        <v>15.29186440677966</v>
      </c>
      <c r="I744" s="16">
        <v>13</v>
      </c>
      <c r="J744" s="17">
        <v>0.86</v>
      </c>
      <c r="K744" s="16">
        <v>27</v>
      </c>
      <c r="L744" s="17">
        <v>35.45</v>
      </c>
      <c r="M744" s="17">
        <v>2.36</v>
      </c>
      <c r="N744" s="18"/>
      <c r="O744" s="18">
        <v>2</v>
      </c>
      <c r="P744" s="17">
        <v>0</v>
      </c>
      <c r="Q744" s="17">
        <v>12.15</v>
      </c>
      <c r="R744" s="18">
        <v>91</v>
      </c>
      <c r="S744" s="18">
        <v>119</v>
      </c>
      <c r="T744" s="16">
        <f>R744+S744</f>
        <v>210</v>
      </c>
      <c r="U744" s="17">
        <v>43.33</v>
      </c>
      <c r="V744" s="18">
        <v>36</v>
      </c>
      <c r="W744" s="18">
        <v>15</v>
      </c>
      <c r="X744" s="17">
        <v>2.39</v>
      </c>
      <c r="Y744" s="17">
        <v>1</v>
      </c>
      <c r="Z744" s="18">
        <v>66</v>
      </c>
      <c r="AA744" s="18">
        <v>50</v>
      </c>
      <c r="AB744" s="17">
        <v>4.39</v>
      </c>
      <c r="AC744" s="17">
        <v>3.33</v>
      </c>
      <c r="AD744" s="16">
        <v>16</v>
      </c>
      <c r="AE744" s="17">
        <v>1.06</v>
      </c>
      <c r="AF744" s="16">
        <v>107</v>
      </c>
      <c r="AG744" s="17">
        <v>7.12</v>
      </c>
    </row>
    <row r="745" ht="20.35" customHeight="1">
      <c r="A745" t="s" s="14">
        <v>863</v>
      </c>
      <c r="B745" t="s" s="15">
        <v>165</v>
      </c>
      <c r="C745" s="16"/>
      <c r="D745" s="16"/>
      <c r="E745" s="16">
        <v>16</v>
      </c>
      <c r="F745" s="16"/>
      <c r="G745" s="17">
        <v>261.93</v>
      </c>
      <c r="H745" s="17">
        <f>G745/E745</f>
        <v>16.370625</v>
      </c>
      <c r="I745" s="16">
        <v>1</v>
      </c>
      <c r="J745" s="17">
        <v>0.23</v>
      </c>
      <c r="K745" s="16">
        <v>4</v>
      </c>
      <c r="L745" s="17">
        <v>4.22</v>
      </c>
      <c r="M745" s="17">
        <v>0.97</v>
      </c>
      <c r="N745" s="18"/>
      <c r="O745" s="18">
        <v>3</v>
      </c>
      <c r="P745" s="17">
        <v>0.74</v>
      </c>
      <c r="Q745" s="17">
        <v>6.67</v>
      </c>
      <c r="R745" s="18">
        <v>0</v>
      </c>
      <c r="S745" s="18">
        <v>0</v>
      </c>
      <c r="T745" s="16">
        <f>R745+S745</f>
        <v>0</v>
      </c>
      <c r="U745" s="17">
        <v>0</v>
      </c>
      <c r="V745" s="18">
        <v>8</v>
      </c>
      <c r="W745" s="18">
        <v>5</v>
      </c>
      <c r="X745" s="17">
        <v>1.83</v>
      </c>
      <c r="Y745" s="17">
        <v>1.15</v>
      </c>
      <c r="Z745" s="18">
        <v>6</v>
      </c>
      <c r="AA745" s="18">
        <v>12</v>
      </c>
      <c r="AB745" s="17">
        <v>1.37</v>
      </c>
      <c r="AC745" s="17">
        <v>2.75</v>
      </c>
      <c r="AD745" s="16">
        <v>17</v>
      </c>
      <c r="AE745" s="17">
        <v>3.89</v>
      </c>
      <c r="AF745" s="16">
        <v>15</v>
      </c>
      <c r="AG745" s="17">
        <v>3.44</v>
      </c>
    </row>
    <row r="746" ht="20.35" customHeight="1">
      <c r="A746" t="s" s="14">
        <v>864</v>
      </c>
      <c r="B746" t="s" s="15">
        <v>56</v>
      </c>
      <c r="C746" s="16"/>
      <c r="D746" s="16"/>
      <c r="E746" s="16">
        <v>82</v>
      </c>
      <c r="F746" s="16"/>
      <c r="G746" s="17">
        <v>1248.05</v>
      </c>
      <c r="H746" s="17">
        <f>G746/E746</f>
        <v>15.22012195121951</v>
      </c>
      <c r="I746" s="16">
        <v>13</v>
      </c>
      <c r="J746" s="17">
        <v>0.62</v>
      </c>
      <c r="K746" s="16">
        <v>20</v>
      </c>
      <c r="L746" s="17">
        <v>33.88</v>
      </c>
      <c r="M746" s="17">
        <v>1.63</v>
      </c>
      <c r="N746" s="18">
        <v>1</v>
      </c>
      <c r="O746" s="18">
        <v>14</v>
      </c>
      <c r="P746" s="17">
        <v>0.61</v>
      </c>
      <c r="Q746" s="17">
        <v>8.9</v>
      </c>
      <c r="R746" s="18">
        <v>297</v>
      </c>
      <c r="S746" s="18">
        <v>374</v>
      </c>
      <c r="T746" s="16">
        <f>R746+S746</f>
        <v>671</v>
      </c>
      <c r="U746" s="17">
        <v>44.26</v>
      </c>
      <c r="V746" s="18">
        <v>45</v>
      </c>
      <c r="W746" s="18">
        <v>41</v>
      </c>
      <c r="X746" s="17">
        <v>2.16</v>
      </c>
      <c r="Y746" s="17">
        <v>1.97</v>
      </c>
      <c r="Z746" s="18">
        <v>43</v>
      </c>
      <c r="AA746" s="18">
        <v>71</v>
      </c>
      <c r="AB746" s="17">
        <v>2.07</v>
      </c>
      <c r="AC746" s="17">
        <v>3.41</v>
      </c>
      <c r="AD746" s="16">
        <v>17</v>
      </c>
      <c r="AE746" s="17">
        <v>0.82</v>
      </c>
      <c r="AF746" s="16">
        <v>146</v>
      </c>
      <c r="AG746" s="17">
        <v>7.02</v>
      </c>
    </row>
    <row r="747" ht="20.35" customHeight="1">
      <c r="A747" t="s" s="14">
        <v>865</v>
      </c>
      <c r="B747" t="s" s="15">
        <v>219</v>
      </c>
      <c r="C747" s="16"/>
      <c r="D747" s="16"/>
      <c r="E747" s="16">
        <v>78</v>
      </c>
      <c r="F747" s="16">
        <v>4</v>
      </c>
      <c r="G747" s="17">
        <v>2088.63</v>
      </c>
      <c r="H747" s="17">
        <f>G747/E747</f>
        <v>26.77730769230769</v>
      </c>
      <c r="I747" s="16">
        <v>6</v>
      </c>
      <c r="J747" s="17">
        <v>0.17</v>
      </c>
      <c r="K747" s="16">
        <v>42</v>
      </c>
      <c r="L747" s="17">
        <v>45.02</v>
      </c>
      <c r="M747" s="17">
        <v>1.29</v>
      </c>
      <c r="N747" s="18"/>
      <c r="O747" s="18">
        <v>16</v>
      </c>
      <c r="P747" s="17">
        <v>0.43</v>
      </c>
      <c r="Q747" s="17">
        <v>4.03</v>
      </c>
      <c r="R747" s="18">
        <v>0</v>
      </c>
      <c r="S747" s="18">
        <v>0</v>
      </c>
      <c r="T747" s="16">
        <f>R747+S747</f>
        <v>0</v>
      </c>
      <c r="U747" s="17">
        <v>0</v>
      </c>
      <c r="V747" s="18">
        <v>37</v>
      </c>
      <c r="W747" s="18">
        <v>14</v>
      </c>
      <c r="X747" s="17">
        <v>1.06</v>
      </c>
      <c r="Y747" s="17">
        <v>0.4</v>
      </c>
      <c r="Z747" s="18">
        <v>78</v>
      </c>
      <c r="AA747" s="18">
        <v>55</v>
      </c>
      <c r="AB747" s="17">
        <v>2.24</v>
      </c>
      <c r="AC747" s="17">
        <v>1.58</v>
      </c>
      <c r="AD747" s="16">
        <v>138</v>
      </c>
      <c r="AE747" s="17">
        <v>3.96</v>
      </c>
      <c r="AF747" s="16">
        <v>149</v>
      </c>
      <c r="AG747" s="17">
        <v>4.28</v>
      </c>
    </row>
    <row r="748" ht="20.35" customHeight="1">
      <c r="A748" t="s" s="14">
        <v>866</v>
      </c>
      <c r="B748" t="s" s="15">
        <v>121</v>
      </c>
      <c r="C748" s="16"/>
      <c r="D748" s="16"/>
      <c r="E748" s="16">
        <v>82</v>
      </c>
      <c r="F748" s="16"/>
      <c r="G748" s="17">
        <v>1180.23</v>
      </c>
      <c r="H748" s="17">
        <f>G748/E748</f>
        <v>14.3930487804878</v>
      </c>
      <c r="I748" s="16">
        <v>11</v>
      </c>
      <c r="J748" s="17">
        <v>0.5600000000000001</v>
      </c>
      <c r="K748" s="16">
        <v>14</v>
      </c>
      <c r="L748" s="17">
        <v>32.81</v>
      </c>
      <c r="M748" s="17">
        <v>1.67</v>
      </c>
      <c r="N748" s="18">
        <v>1</v>
      </c>
      <c r="O748" s="18">
        <v>27</v>
      </c>
      <c r="P748" s="17">
        <v>1.23</v>
      </c>
      <c r="Q748" s="17">
        <v>7.01</v>
      </c>
      <c r="R748" s="18">
        <v>119</v>
      </c>
      <c r="S748" s="18">
        <v>100</v>
      </c>
      <c r="T748" s="16">
        <f>R748+S748</f>
        <v>219</v>
      </c>
      <c r="U748" s="17">
        <v>54.34</v>
      </c>
      <c r="V748" s="18">
        <v>32</v>
      </c>
      <c r="W748" s="18">
        <v>54</v>
      </c>
      <c r="X748" s="17">
        <v>1.63</v>
      </c>
      <c r="Y748" s="17">
        <v>2.75</v>
      </c>
      <c r="Z748" s="18">
        <v>140</v>
      </c>
      <c r="AA748" s="18">
        <v>86</v>
      </c>
      <c r="AB748" s="17">
        <v>7.12</v>
      </c>
      <c r="AC748" s="17">
        <v>4.37</v>
      </c>
      <c r="AD748" s="16">
        <v>34</v>
      </c>
      <c r="AE748" s="17">
        <v>1.73</v>
      </c>
      <c r="AF748" s="16">
        <v>157</v>
      </c>
      <c r="AG748" s="17">
        <v>7.98</v>
      </c>
    </row>
    <row r="749" ht="20.35" customHeight="1">
      <c r="A749" t="s" s="14">
        <v>867</v>
      </c>
      <c r="B749" t="s" s="15">
        <v>52</v>
      </c>
      <c r="C749" s="16"/>
      <c r="D749" s="16"/>
      <c r="E749" s="16">
        <v>73</v>
      </c>
      <c r="F749" s="16">
        <v>8</v>
      </c>
      <c r="G749" s="17">
        <v>1107.28</v>
      </c>
      <c r="H749" s="17">
        <f>G749/E749</f>
        <v>15.16821917808219</v>
      </c>
      <c r="I749" s="16">
        <v>10</v>
      </c>
      <c r="J749" s="17">
        <v>0.54</v>
      </c>
      <c r="K749" s="16">
        <v>21</v>
      </c>
      <c r="L749" s="17">
        <v>25.07</v>
      </c>
      <c r="M749" s="17">
        <v>1.36</v>
      </c>
      <c r="N749" s="18">
        <v>1</v>
      </c>
      <c r="O749" s="18">
        <v>14</v>
      </c>
      <c r="P749" s="17">
        <v>0.59</v>
      </c>
      <c r="Q749" s="17">
        <v>6.13</v>
      </c>
      <c r="R749" s="18">
        <v>217</v>
      </c>
      <c r="S749" s="18">
        <v>238</v>
      </c>
      <c r="T749" s="16">
        <f>R749+S749</f>
        <v>455</v>
      </c>
      <c r="U749" s="17">
        <v>47.69</v>
      </c>
      <c r="V749" s="18">
        <v>21</v>
      </c>
      <c r="W749" s="18">
        <v>17</v>
      </c>
      <c r="X749" s="17">
        <v>1.14</v>
      </c>
      <c r="Y749" s="17">
        <v>0.92</v>
      </c>
      <c r="Z749" s="18">
        <v>50</v>
      </c>
      <c r="AA749" s="18">
        <v>72</v>
      </c>
      <c r="AB749" s="17">
        <v>2.71</v>
      </c>
      <c r="AC749" s="17">
        <v>3.9</v>
      </c>
      <c r="AD749" s="16">
        <v>28</v>
      </c>
      <c r="AE749" s="17">
        <v>1.52</v>
      </c>
      <c r="AF749" s="16">
        <v>163</v>
      </c>
      <c r="AG749" s="17">
        <v>8.83</v>
      </c>
    </row>
    <row r="750" ht="20.35" customHeight="1">
      <c r="A750" t="s" s="14">
        <v>868</v>
      </c>
      <c r="B750" t="s" s="15">
        <v>87</v>
      </c>
      <c r="C750" s="16"/>
      <c r="D750" s="16"/>
      <c r="E750" s="16">
        <v>82</v>
      </c>
      <c r="F750" s="16"/>
      <c r="G750" s="17">
        <v>1402.32</v>
      </c>
      <c r="H750" s="17">
        <f>G750/E750</f>
        <v>17.10146341463415</v>
      </c>
      <c r="I750" s="16">
        <v>24</v>
      </c>
      <c r="J750" s="17">
        <v>1.03</v>
      </c>
      <c r="K750" s="16">
        <v>25</v>
      </c>
      <c r="L750" s="17">
        <v>52.08</v>
      </c>
      <c r="M750" s="17">
        <v>2.23</v>
      </c>
      <c r="N750" s="18"/>
      <c r="O750" s="18">
        <v>13</v>
      </c>
      <c r="P750" s="17">
        <v>0.5</v>
      </c>
      <c r="Q750" s="17">
        <v>12.83</v>
      </c>
      <c r="R750" s="18">
        <v>56</v>
      </c>
      <c r="S750" s="18">
        <v>86</v>
      </c>
      <c r="T750" s="16">
        <f>R750+S750</f>
        <v>142</v>
      </c>
      <c r="U750" s="17">
        <v>39.44</v>
      </c>
      <c r="V750" s="18">
        <v>29</v>
      </c>
      <c r="W750" s="18">
        <v>29</v>
      </c>
      <c r="X750" s="17">
        <v>1.24</v>
      </c>
      <c r="Y750" s="17">
        <v>1.24</v>
      </c>
      <c r="Z750" s="18">
        <v>47</v>
      </c>
      <c r="AA750" s="18">
        <v>118</v>
      </c>
      <c r="AB750" s="17">
        <v>2.01</v>
      </c>
      <c r="AC750" s="17">
        <v>5.05</v>
      </c>
      <c r="AD750" s="16">
        <v>42</v>
      </c>
      <c r="AE750" s="17">
        <v>1.8</v>
      </c>
      <c r="AF750" s="16">
        <v>187</v>
      </c>
      <c r="AG750" s="17">
        <v>8</v>
      </c>
    </row>
    <row r="751" ht="20.35" customHeight="1">
      <c r="A751" t="s" s="14">
        <v>869</v>
      </c>
      <c r="B751" t="s" s="15">
        <v>58</v>
      </c>
      <c r="C751" s="16"/>
      <c r="D751" s="16"/>
      <c r="E751" s="16">
        <v>1</v>
      </c>
      <c r="F751" s="16"/>
      <c r="G751" s="17">
        <v>15.22</v>
      </c>
      <c r="H751" s="17">
        <f>G751/E751</f>
        <v>15.22</v>
      </c>
      <c r="I751" s="16">
        <v>1</v>
      </c>
      <c r="J751" s="17">
        <v>3.94</v>
      </c>
      <c r="K751" s="16">
        <v>0</v>
      </c>
      <c r="L751" s="17">
        <v>0.8</v>
      </c>
      <c r="M751" s="17">
        <v>3.15</v>
      </c>
      <c r="N751" s="18"/>
      <c r="O751" s="18">
        <v>0</v>
      </c>
      <c r="P751" s="17">
        <v>0</v>
      </c>
      <c r="Q751" s="17">
        <v>50</v>
      </c>
      <c r="R751" s="18">
        <v>0</v>
      </c>
      <c r="S751" s="18">
        <v>0</v>
      </c>
      <c r="T751" s="16">
        <f>R751+S751</f>
        <v>0</v>
      </c>
      <c r="U751" s="17">
        <v>0</v>
      </c>
      <c r="V751" s="18">
        <v>0</v>
      </c>
      <c r="W751" s="18">
        <v>1</v>
      </c>
      <c r="X751" s="17">
        <v>0</v>
      </c>
      <c r="Y751" s="17">
        <v>3.94</v>
      </c>
      <c r="Z751" s="18">
        <v>0</v>
      </c>
      <c r="AA751" s="18">
        <v>1</v>
      </c>
      <c r="AB751" s="17">
        <v>0</v>
      </c>
      <c r="AC751" s="17">
        <v>3.94</v>
      </c>
      <c r="AD751" s="16">
        <v>3</v>
      </c>
      <c r="AE751" s="17">
        <v>11.83</v>
      </c>
      <c r="AF751" s="16">
        <v>2</v>
      </c>
      <c r="AG751" s="17">
        <v>7.88</v>
      </c>
    </row>
    <row r="752" ht="20.35" customHeight="1">
      <c r="A752" t="s" s="14">
        <v>870</v>
      </c>
      <c r="B752" t="s" s="15">
        <v>871</v>
      </c>
      <c r="C752" s="16"/>
      <c r="D752" s="16"/>
      <c r="E752" s="16">
        <v>72</v>
      </c>
      <c r="F752" s="16">
        <v>9</v>
      </c>
      <c r="G752" s="17">
        <v>1610.35</v>
      </c>
      <c r="H752" s="17">
        <f>G752/E752</f>
        <v>22.36597222222222</v>
      </c>
      <c r="I752" s="16">
        <v>4</v>
      </c>
      <c r="J752" s="17">
        <v>0.15</v>
      </c>
      <c r="K752" s="16">
        <v>25</v>
      </c>
      <c r="L752" s="17">
        <v>26.77</v>
      </c>
      <c r="M752" s="17">
        <v>1</v>
      </c>
      <c r="N752" s="18"/>
      <c r="O752" s="18">
        <v>20</v>
      </c>
      <c r="P752" s="17">
        <v>0.84</v>
      </c>
      <c r="Q752" s="17">
        <v>2.76</v>
      </c>
      <c r="R752" s="18">
        <v>0</v>
      </c>
      <c r="S752" s="18">
        <v>0</v>
      </c>
      <c r="T752" s="16">
        <f>R752+S752</f>
        <v>0</v>
      </c>
      <c r="U752" s="17">
        <v>0</v>
      </c>
      <c r="V752" s="18">
        <v>52</v>
      </c>
      <c r="W752" s="18">
        <v>18</v>
      </c>
      <c r="X752" s="17">
        <v>1.94</v>
      </c>
      <c r="Y752" s="17">
        <v>0.67</v>
      </c>
      <c r="Z752" s="18">
        <v>92</v>
      </c>
      <c r="AA752" s="18">
        <v>129</v>
      </c>
      <c r="AB752" s="17">
        <v>3.43</v>
      </c>
      <c r="AC752" s="17">
        <v>4.81</v>
      </c>
      <c r="AD752" s="16">
        <v>105</v>
      </c>
      <c r="AE752" s="17">
        <v>3.91</v>
      </c>
      <c r="AF752" s="16">
        <v>145</v>
      </c>
      <c r="AG752" s="17">
        <v>5.4</v>
      </c>
    </row>
    <row r="753" ht="20.35" customHeight="1">
      <c r="A753" t="s" s="14">
        <v>872</v>
      </c>
      <c r="B753" t="s" s="15">
        <v>91</v>
      </c>
      <c r="C753" s="16"/>
      <c r="D753" s="16"/>
      <c r="E753" s="16">
        <v>11</v>
      </c>
      <c r="F753" s="16">
        <v>10</v>
      </c>
      <c r="G753" s="17">
        <v>118.5</v>
      </c>
      <c r="H753" s="17">
        <f>G753/E753</f>
        <v>10.77272727272727</v>
      </c>
      <c r="I753" s="16">
        <v>1</v>
      </c>
      <c r="J753" s="17">
        <v>0.51</v>
      </c>
      <c r="K753" s="16">
        <v>2</v>
      </c>
      <c r="L753" s="17">
        <v>1.32</v>
      </c>
      <c r="M753" s="17">
        <v>0.67</v>
      </c>
      <c r="N753" s="18"/>
      <c r="O753" s="18">
        <v>3</v>
      </c>
      <c r="P753" s="17">
        <v>1.75</v>
      </c>
      <c r="Q753" s="17">
        <v>11.11</v>
      </c>
      <c r="R753" s="18">
        <v>0</v>
      </c>
      <c r="S753" s="18">
        <v>0</v>
      </c>
      <c r="T753" s="16">
        <f>R753+S753</f>
        <v>0</v>
      </c>
      <c r="U753" s="17">
        <v>0</v>
      </c>
      <c r="V753" s="18">
        <v>5</v>
      </c>
      <c r="W753" s="18">
        <v>1</v>
      </c>
      <c r="X753" s="17">
        <v>2.53</v>
      </c>
      <c r="Y753" s="17">
        <v>0.51</v>
      </c>
      <c r="Z753" s="18">
        <v>15</v>
      </c>
      <c r="AA753" s="18">
        <v>15</v>
      </c>
      <c r="AB753" s="17">
        <v>7.59</v>
      </c>
      <c r="AC753" s="17">
        <v>7.59</v>
      </c>
      <c r="AD753" s="16">
        <v>2</v>
      </c>
      <c r="AE753" s="17">
        <v>1.01</v>
      </c>
      <c r="AF753" s="16">
        <v>9</v>
      </c>
      <c r="AG753" s="17">
        <v>4.56</v>
      </c>
    </row>
    <row r="754" ht="20.35" customHeight="1">
      <c r="A754" t="s" s="14">
        <v>873</v>
      </c>
      <c r="B754" t="s" s="15">
        <v>874</v>
      </c>
      <c r="C754" s="16"/>
      <c r="D754" s="16"/>
      <c r="E754" s="16">
        <v>73</v>
      </c>
      <c r="F754" s="16"/>
      <c r="G754" s="17">
        <v>1288.33</v>
      </c>
      <c r="H754" s="17">
        <f>G754/E754</f>
        <v>17.64835616438356</v>
      </c>
      <c r="I754" s="16">
        <v>4</v>
      </c>
      <c r="J754" s="17">
        <v>0.19</v>
      </c>
      <c r="K754" s="16">
        <v>19</v>
      </c>
      <c r="L754" s="17">
        <v>21.75</v>
      </c>
      <c r="M754" s="17">
        <v>1.01</v>
      </c>
      <c r="N754" s="18"/>
      <c r="O754" s="18">
        <v>4</v>
      </c>
      <c r="P754" s="17">
        <v>0.11</v>
      </c>
      <c r="Q754" s="17">
        <v>4.76</v>
      </c>
      <c r="R754" s="18">
        <v>0</v>
      </c>
      <c r="S754" s="18">
        <v>0</v>
      </c>
      <c r="T754" s="16">
        <f>R754+S754</f>
        <v>0</v>
      </c>
      <c r="U754" s="17">
        <v>0</v>
      </c>
      <c r="V754" s="18">
        <v>31</v>
      </c>
      <c r="W754" s="18">
        <v>13</v>
      </c>
      <c r="X754" s="17">
        <v>1.44</v>
      </c>
      <c r="Y754" s="17">
        <v>0.61</v>
      </c>
      <c r="Z754" s="18">
        <v>46</v>
      </c>
      <c r="AA754" s="18">
        <v>89</v>
      </c>
      <c r="AB754" s="17">
        <v>2.14</v>
      </c>
      <c r="AC754" s="17">
        <v>4.14</v>
      </c>
      <c r="AD754" s="16">
        <v>69</v>
      </c>
      <c r="AE754" s="17">
        <v>3.21</v>
      </c>
      <c r="AF754" s="16">
        <v>84</v>
      </c>
      <c r="AG754" s="17">
        <v>3.91</v>
      </c>
    </row>
    <row r="755" ht="20.35" customHeight="1">
      <c r="A755" t="s" s="14">
        <v>875</v>
      </c>
      <c r="B755" t="s" s="15">
        <v>119</v>
      </c>
      <c r="C755" s="16"/>
      <c r="D755" s="16"/>
      <c r="E755" s="16">
        <v>2</v>
      </c>
      <c r="F755" s="16"/>
      <c r="G755" s="17">
        <v>31.62</v>
      </c>
      <c r="H755" s="17">
        <f>G755/E755</f>
        <v>15.81</v>
      </c>
      <c r="I755" s="16">
        <v>0</v>
      </c>
      <c r="J755" s="17">
        <v>0</v>
      </c>
      <c r="K755" s="16">
        <v>0</v>
      </c>
      <c r="L755" s="17">
        <v>0.32</v>
      </c>
      <c r="M755" s="17">
        <v>0.61</v>
      </c>
      <c r="N755" s="18"/>
      <c r="O755" s="18">
        <v>2</v>
      </c>
      <c r="P755" s="17">
        <v>2.24</v>
      </c>
      <c r="Q755" s="17">
        <v>0</v>
      </c>
      <c r="R755" s="18">
        <v>0</v>
      </c>
      <c r="S755" s="18">
        <v>0</v>
      </c>
      <c r="T755" s="16">
        <f>R755+S755</f>
        <v>0</v>
      </c>
      <c r="U755" s="17">
        <v>0</v>
      </c>
      <c r="V755" s="18">
        <v>1</v>
      </c>
      <c r="W755" s="18">
        <v>1</v>
      </c>
      <c r="X755" s="17">
        <v>1.9</v>
      </c>
      <c r="Y755" s="17">
        <v>1.9</v>
      </c>
      <c r="Z755" s="18">
        <v>7</v>
      </c>
      <c r="AA755" s="18">
        <v>6</v>
      </c>
      <c r="AB755" s="17">
        <v>13.28</v>
      </c>
      <c r="AC755" s="17">
        <v>11.39</v>
      </c>
      <c r="AD755" s="16">
        <v>1</v>
      </c>
      <c r="AE755" s="17">
        <v>1.9</v>
      </c>
      <c r="AF755" s="16">
        <v>1</v>
      </c>
      <c r="AG755" s="17">
        <v>1.9</v>
      </c>
    </row>
    <row r="756" ht="20.35" customHeight="1">
      <c r="A756" t="s" s="14">
        <v>876</v>
      </c>
      <c r="B756" t="s" s="15">
        <v>71</v>
      </c>
      <c r="C756" s="16"/>
      <c r="D756" s="16"/>
      <c r="E756" s="16">
        <v>32</v>
      </c>
      <c r="F756" s="16">
        <v>3</v>
      </c>
      <c r="G756" s="17">
        <v>425.62</v>
      </c>
      <c r="H756" s="17">
        <f>G756/E756</f>
        <v>13.300625</v>
      </c>
      <c r="I756" s="16">
        <v>2</v>
      </c>
      <c r="J756" s="17">
        <v>0.28</v>
      </c>
      <c r="K756" s="16">
        <v>2</v>
      </c>
      <c r="L756" s="17">
        <v>1.8</v>
      </c>
      <c r="M756" s="17">
        <v>0.25</v>
      </c>
      <c r="N756" s="18"/>
      <c r="O756" s="18">
        <v>4</v>
      </c>
      <c r="P756" s="17">
        <v>0.61</v>
      </c>
      <c r="Q756" s="17">
        <v>7.14</v>
      </c>
      <c r="R756" s="18">
        <v>0</v>
      </c>
      <c r="S756" s="18">
        <v>0</v>
      </c>
      <c r="T756" s="16">
        <f>R756+S756</f>
        <v>0</v>
      </c>
      <c r="U756" s="17">
        <v>0</v>
      </c>
      <c r="V756" s="18">
        <v>3</v>
      </c>
      <c r="W756" s="18">
        <v>7</v>
      </c>
      <c r="X756" s="17">
        <v>0.42</v>
      </c>
      <c r="Y756" s="17">
        <v>0.99</v>
      </c>
      <c r="Z756" s="18">
        <v>35</v>
      </c>
      <c r="AA756" s="18">
        <v>50</v>
      </c>
      <c r="AB756" s="17">
        <v>4.93</v>
      </c>
      <c r="AC756" s="17">
        <v>7.05</v>
      </c>
      <c r="AD756" s="16">
        <v>44</v>
      </c>
      <c r="AE756" s="17">
        <v>6.2</v>
      </c>
      <c r="AF756" s="16">
        <v>28</v>
      </c>
      <c r="AG756" s="17">
        <v>3.95</v>
      </c>
    </row>
    <row r="757" ht="20.35" customHeight="1">
      <c r="A757" t="s" s="14">
        <v>877</v>
      </c>
      <c r="B757" t="s" s="15">
        <v>99</v>
      </c>
      <c r="C757" s="16"/>
      <c r="D757" s="16"/>
      <c r="E757" s="16">
        <v>62</v>
      </c>
      <c r="F757" s="16">
        <v>13</v>
      </c>
      <c r="G757" s="17">
        <v>745.13</v>
      </c>
      <c r="H757" s="17">
        <f>G757/E757</f>
        <v>12.01822580645161</v>
      </c>
      <c r="I757" s="16">
        <v>13</v>
      </c>
      <c r="J757" s="17">
        <v>1.05</v>
      </c>
      <c r="K757" s="16">
        <v>10</v>
      </c>
      <c r="L757" s="17">
        <v>23.66</v>
      </c>
      <c r="M757" s="17">
        <v>1.91</v>
      </c>
      <c r="N757" s="18">
        <v>3</v>
      </c>
      <c r="O757" s="18">
        <v>22</v>
      </c>
      <c r="P757" s="17">
        <v>1.99</v>
      </c>
      <c r="Q757" s="17">
        <v>15.85</v>
      </c>
      <c r="R757" s="18">
        <v>3</v>
      </c>
      <c r="S757" s="18">
        <v>12</v>
      </c>
      <c r="T757" s="16">
        <f>R757+S757</f>
        <v>15</v>
      </c>
      <c r="U757" s="17">
        <v>20</v>
      </c>
      <c r="V757" s="18">
        <v>25</v>
      </c>
      <c r="W757" s="18">
        <v>14</v>
      </c>
      <c r="X757" s="17">
        <v>2.01</v>
      </c>
      <c r="Y757" s="17">
        <v>1.13</v>
      </c>
      <c r="Z757" s="18">
        <v>82</v>
      </c>
      <c r="AA757" s="18">
        <v>41</v>
      </c>
      <c r="AB757" s="17">
        <v>6.6</v>
      </c>
      <c r="AC757" s="17">
        <v>3.3</v>
      </c>
      <c r="AD757" s="16">
        <v>25</v>
      </c>
      <c r="AE757" s="17">
        <v>2.01</v>
      </c>
      <c r="AF757" s="16">
        <v>82</v>
      </c>
      <c r="AG757" s="17">
        <v>6.6</v>
      </c>
    </row>
    <row r="758" ht="20.35" customHeight="1">
      <c r="A758" t="s" s="14">
        <v>878</v>
      </c>
      <c r="B758" t="s" s="15">
        <v>119</v>
      </c>
      <c r="C758" s="16"/>
      <c r="D758" s="16"/>
      <c r="E758" s="16">
        <v>81</v>
      </c>
      <c r="F758" s="16"/>
      <c r="G758" s="17">
        <v>900.72</v>
      </c>
      <c r="H758" s="17">
        <f>G758/E758</f>
        <v>11.12</v>
      </c>
      <c r="I758" s="16">
        <v>10</v>
      </c>
      <c r="J758" s="17">
        <v>0.67</v>
      </c>
      <c r="K758" s="16">
        <v>8</v>
      </c>
      <c r="L758" s="17">
        <v>24.29</v>
      </c>
      <c r="M758" s="17">
        <v>1.62</v>
      </c>
      <c r="N758" s="18">
        <v>2</v>
      </c>
      <c r="O758" s="18">
        <v>14</v>
      </c>
      <c r="P758" s="17">
        <v>0.76</v>
      </c>
      <c r="Q758" s="17">
        <v>9.26</v>
      </c>
      <c r="R758" s="18">
        <v>314</v>
      </c>
      <c r="S758" s="18">
        <v>290</v>
      </c>
      <c r="T758" s="16">
        <f>R758+S758</f>
        <v>604</v>
      </c>
      <c r="U758" s="17">
        <v>51.99</v>
      </c>
      <c r="V758" s="18">
        <v>23</v>
      </c>
      <c r="W758" s="18">
        <v>22</v>
      </c>
      <c r="X758" s="17">
        <v>1.53</v>
      </c>
      <c r="Y758" s="17">
        <v>1.47</v>
      </c>
      <c r="Z758" s="18">
        <v>126</v>
      </c>
      <c r="AA758" s="18">
        <v>62</v>
      </c>
      <c r="AB758" s="17">
        <v>8.390000000000001</v>
      </c>
      <c r="AC758" s="17">
        <v>4.13</v>
      </c>
      <c r="AD758" s="16">
        <v>27</v>
      </c>
      <c r="AE758" s="17">
        <v>1.8</v>
      </c>
      <c r="AF758" s="16">
        <v>108</v>
      </c>
      <c r="AG758" s="17">
        <v>7.19</v>
      </c>
    </row>
    <row r="759" ht="20.35" customHeight="1">
      <c r="A759" t="s" s="14">
        <v>879</v>
      </c>
      <c r="B759" t="s" s="15">
        <v>38</v>
      </c>
      <c r="C759" s="16"/>
      <c r="D759" s="16"/>
      <c r="E759" s="16">
        <v>47</v>
      </c>
      <c r="F759" s="16">
        <v>23</v>
      </c>
      <c r="G759" s="17">
        <v>838.7</v>
      </c>
      <c r="H759" s="17">
        <f>G759/E759</f>
        <v>17.84468085106383</v>
      </c>
      <c r="I759" s="16">
        <v>2</v>
      </c>
      <c r="J759" s="17">
        <v>0.14</v>
      </c>
      <c r="K759" s="16">
        <v>10</v>
      </c>
      <c r="L759" s="17">
        <v>10.05</v>
      </c>
      <c r="M759" s="17">
        <v>0.72</v>
      </c>
      <c r="N759" s="18">
        <v>1</v>
      </c>
      <c r="O759" s="18">
        <v>21</v>
      </c>
      <c r="P759" s="17">
        <v>1.44</v>
      </c>
      <c r="Q759" s="17">
        <v>3.45</v>
      </c>
      <c r="R759" s="18">
        <v>0</v>
      </c>
      <c r="S759" s="18">
        <v>0</v>
      </c>
      <c r="T759" s="16">
        <f>R759+S759</f>
        <v>0</v>
      </c>
      <c r="U759" s="17">
        <v>0</v>
      </c>
      <c r="V759" s="18">
        <v>37</v>
      </c>
      <c r="W759" s="18">
        <v>5</v>
      </c>
      <c r="X759" s="17">
        <v>2.65</v>
      </c>
      <c r="Y759" s="17">
        <v>0.36</v>
      </c>
      <c r="Z759" s="18">
        <v>77</v>
      </c>
      <c r="AA759" s="18">
        <v>49</v>
      </c>
      <c r="AB759" s="17">
        <v>5.51</v>
      </c>
      <c r="AC759" s="17">
        <v>3.51</v>
      </c>
      <c r="AD759" s="16">
        <v>73</v>
      </c>
      <c r="AE759" s="17">
        <v>5.22</v>
      </c>
      <c r="AF759" s="16">
        <v>58</v>
      </c>
      <c r="AG759" s="17">
        <v>4.15</v>
      </c>
    </row>
    <row r="760" ht="20.35" customHeight="1">
      <c r="A760" t="s" s="14">
        <v>880</v>
      </c>
      <c r="B760" t="s" s="15">
        <v>881</v>
      </c>
      <c r="C760" s="16"/>
      <c r="D760" s="16"/>
      <c r="E760" s="16">
        <v>68</v>
      </c>
      <c r="F760" s="16"/>
      <c r="G760" s="17">
        <v>833.67</v>
      </c>
      <c r="H760" s="17">
        <f>G760/E760</f>
        <v>12.25985294117647</v>
      </c>
      <c r="I760" s="16">
        <v>6</v>
      </c>
      <c r="J760" s="17">
        <v>0.43</v>
      </c>
      <c r="K760" s="16">
        <v>8</v>
      </c>
      <c r="L760" s="17">
        <v>12.04</v>
      </c>
      <c r="M760" s="17">
        <v>0.87</v>
      </c>
      <c r="N760" s="18"/>
      <c r="O760" s="18">
        <v>4</v>
      </c>
      <c r="P760" s="17">
        <v>0.16</v>
      </c>
      <c r="Q760" s="17">
        <v>6.12</v>
      </c>
      <c r="R760" s="18">
        <v>8</v>
      </c>
      <c r="S760" s="18">
        <v>9</v>
      </c>
      <c r="T760" s="16">
        <f>R760+S760</f>
        <v>17</v>
      </c>
      <c r="U760" s="17">
        <v>47.06</v>
      </c>
      <c r="V760" s="18">
        <v>14</v>
      </c>
      <c r="W760" s="18">
        <v>14</v>
      </c>
      <c r="X760" s="17">
        <v>1.01</v>
      </c>
      <c r="Y760" s="17">
        <v>1.01</v>
      </c>
      <c r="Z760" s="18">
        <v>126</v>
      </c>
      <c r="AA760" s="18">
        <v>54</v>
      </c>
      <c r="AB760" s="17">
        <v>9.07</v>
      </c>
      <c r="AC760" s="17">
        <v>3.89</v>
      </c>
      <c r="AD760" s="16">
        <v>33</v>
      </c>
      <c r="AE760" s="17">
        <v>2.38</v>
      </c>
      <c r="AF760" s="16">
        <v>98</v>
      </c>
      <c r="AG760" s="17">
        <v>7.05</v>
      </c>
    </row>
    <row r="761" ht="20.35" customHeight="1">
      <c r="A761" t="s" s="14">
        <v>882</v>
      </c>
      <c r="B761" t="s" s="15">
        <v>91</v>
      </c>
      <c r="C761" s="16"/>
      <c r="D761" s="16"/>
      <c r="E761" s="16">
        <v>63</v>
      </c>
      <c r="F761" s="16">
        <v>13</v>
      </c>
      <c r="G761" s="17">
        <v>683.78</v>
      </c>
      <c r="H761" s="17">
        <f>G761/E761</f>
        <v>10.85365079365079</v>
      </c>
      <c r="I761" s="16">
        <v>7</v>
      </c>
      <c r="J761" s="17">
        <v>0.61</v>
      </c>
      <c r="K761" s="16">
        <v>12</v>
      </c>
      <c r="L761" s="17">
        <v>15.76</v>
      </c>
      <c r="M761" s="17">
        <v>1.38</v>
      </c>
      <c r="N761" s="18"/>
      <c r="O761" s="18">
        <v>22</v>
      </c>
      <c r="P761" s="17">
        <v>1.93</v>
      </c>
      <c r="Q761" s="17">
        <v>10</v>
      </c>
      <c r="R761" s="18">
        <v>8</v>
      </c>
      <c r="S761" s="18">
        <v>7</v>
      </c>
      <c r="T761" s="16">
        <f>R761+S761</f>
        <v>15</v>
      </c>
      <c r="U761" s="17">
        <v>53.33</v>
      </c>
      <c r="V761" s="18">
        <v>9</v>
      </c>
      <c r="W761" s="18">
        <v>18</v>
      </c>
      <c r="X761" s="17">
        <v>0.79</v>
      </c>
      <c r="Y761" s="17">
        <v>1.58</v>
      </c>
      <c r="Z761" s="18">
        <v>119</v>
      </c>
      <c r="AA761" s="18">
        <v>62</v>
      </c>
      <c r="AB761" s="17">
        <v>10.44</v>
      </c>
      <c r="AC761" s="17">
        <v>5.44</v>
      </c>
      <c r="AD761" s="16">
        <v>24</v>
      </c>
      <c r="AE761" s="17">
        <v>2.11</v>
      </c>
      <c r="AF761" s="16">
        <v>70</v>
      </c>
      <c r="AG761" s="17">
        <v>6.14</v>
      </c>
    </row>
    <row r="762" ht="20.35" customHeight="1">
      <c r="A762" t="s" s="14">
        <v>883</v>
      </c>
      <c r="B762" t="s" s="15">
        <v>119</v>
      </c>
      <c r="C762" s="16"/>
      <c r="D762" s="16"/>
      <c r="E762" s="16">
        <v>82</v>
      </c>
      <c r="F762" s="16"/>
      <c r="G762" s="17">
        <v>1769.73</v>
      </c>
      <c r="H762" s="17">
        <f>G762/E762</f>
        <v>21.58207317073171</v>
      </c>
      <c r="I762" s="16">
        <v>31</v>
      </c>
      <c r="J762" s="17">
        <v>1.05</v>
      </c>
      <c r="K762" s="16">
        <v>44</v>
      </c>
      <c r="L762" s="17">
        <v>85.92</v>
      </c>
      <c r="M762" s="17">
        <v>2.91</v>
      </c>
      <c r="N762" s="18">
        <v>1</v>
      </c>
      <c r="O762" s="18">
        <v>14</v>
      </c>
      <c r="P762" s="17">
        <v>0.39</v>
      </c>
      <c r="Q762" s="17">
        <v>13.66</v>
      </c>
      <c r="R762" s="18">
        <v>527</v>
      </c>
      <c r="S762" s="18">
        <v>472</v>
      </c>
      <c r="T762" s="16">
        <f>R762+S762</f>
        <v>999</v>
      </c>
      <c r="U762" s="17">
        <v>52.75</v>
      </c>
      <c r="V762" s="18">
        <v>37</v>
      </c>
      <c r="W762" s="18">
        <v>48</v>
      </c>
      <c r="X762" s="17">
        <v>1.25</v>
      </c>
      <c r="Y762" s="17">
        <v>1.63</v>
      </c>
      <c r="Z762" s="18">
        <v>74</v>
      </c>
      <c r="AA762" s="18">
        <v>125</v>
      </c>
      <c r="AB762" s="17">
        <v>2.51</v>
      </c>
      <c r="AC762" s="17">
        <v>4.24</v>
      </c>
      <c r="AD762" s="16">
        <v>44</v>
      </c>
      <c r="AE762" s="17">
        <v>1.49</v>
      </c>
      <c r="AF762" s="16">
        <v>227</v>
      </c>
      <c r="AG762" s="17">
        <v>7.7</v>
      </c>
    </row>
    <row r="763" ht="20.35" customHeight="1">
      <c r="A763" t="s" s="14">
        <v>884</v>
      </c>
      <c r="B763" t="s" s="15">
        <v>60</v>
      </c>
      <c r="C763" s="16"/>
      <c r="D763" s="16"/>
      <c r="E763" s="16">
        <v>75</v>
      </c>
      <c r="F763" s="16">
        <v>7</v>
      </c>
      <c r="G763" s="17">
        <v>918.67</v>
      </c>
      <c r="H763" s="17">
        <f>G763/E763</f>
        <v>12.24893333333333</v>
      </c>
      <c r="I763" s="16">
        <v>6</v>
      </c>
      <c r="J763" s="17">
        <v>0.39</v>
      </c>
      <c r="K763" s="16">
        <v>8</v>
      </c>
      <c r="L763" s="17">
        <v>19.54</v>
      </c>
      <c r="M763" s="17">
        <v>1.28</v>
      </c>
      <c r="N763" s="18">
        <v>1</v>
      </c>
      <c r="O763" s="18">
        <v>16</v>
      </c>
      <c r="P763" s="17">
        <v>1.12</v>
      </c>
      <c r="Q763" s="17">
        <v>4.48</v>
      </c>
      <c r="R763" s="18">
        <v>335</v>
      </c>
      <c r="S763" s="18">
        <v>386</v>
      </c>
      <c r="T763" s="16">
        <f>R763+S763</f>
        <v>721</v>
      </c>
      <c r="U763" s="17">
        <v>46.46</v>
      </c>
      <c r="V763" s="18">
        <v>28</v>
      </c>
      <c r="W763" s="18">
        <v>32</v>
      </c>
      <c r="X763" s="17">
        <v>1.83</v>
      </c>
      <c r="Y763" s="17">
        <v>2.09</v>
      </c>
      <c r="Z763" s="18">
        <v>143</v>
      </c>
      <c r="AA763" s="18">
        <v>95</v>
      </c>
      <c r="AB763" s="17">
        <v>9.34</v>
      </c>
      <c r="AC763" s="17">
        <v>6.2</v>
      </c>
      <c r="AD763" s="16">
        <v>22</v>
      </c>
      <c r="AE763" s="17">
        <v>1.44</v>
      </c>
      <c r="AF763" s="16">
        <v>134</v>
      </c>
      <c r="AG763" s="17">
        <v>8.75</v>
      </c>
    </row>
    <row r="764" ht="20.35" customHeight="1">
      <c r="A764" t="s" s="14">
        <v>885</v>
      </c>
      <c r="B764" t="s" s="15">
        <v>121</v>
      </c>
      <c r="C764" s="16"/>
      <c r="D764" s="16"/>
      <c r="E764" s="16">
        <v>74</v>
      </c>
      <c r="F764" s="16">
        <v>8</v>
      </c>
      <c r="G764" s="17">
        <v>1382.47</v>
      </c>
      <c r="H764" s="17">
        <f>G764/E764</f>
        <v>18.68202702702703</v>
      </c>
      <c r="I764" s="16">
        <v>30</v>
      </c>
      <c r="J764" s="17">
        <v>1.3</v>
      </c>
      <c r="K764" s="16">
        <v>31</v>
      </c>
      <c r="L764" s="17">
        <v>70.45999999999999</v>
      </c>
      <c r="M764" s="17">
        <v>3.06</v>
      </c>
      <c r="N764" s="18"/>
      <c r="O764" s="18">
        <v>12</v>
      </c>
      <c r="P764" s="17">
        <v>0.42</v>
      </c>
      <c r="Q764" s="17">
        <v>15</v>
      </c>
      <c r="R764" s="18">
        <v>709</v>
      </c>
      <c r="S764" s="18">
        <v>698</v>
      </c>
      <c r="T764" s="16">
        <f>R764+S764</f>
        <v>1407</v>
      </c>
      <c r="U764" s="17">
        <v>50.39</v>
      </c>
      <c r="V764" s="18">
        <v>42</v>
      </c>
      <c r="W764" s="18">
        <v>51</v>
      </c>
      <c r="X764" s="17">
        <v>1.82</v>
      </c>
      <c r="Y764" s="17">
        <v>2.21</v>
      </c>
      <c r="Z764" s="18">
        <v>35</v>
      </c>
      <c r="AA764" s="18">
        <v>21</v>
      </c>
      <c r="AB764" s="17">
        <v>1.52</v>
      </c>
      <c r="AC764" s="17">
        <v>0.91</v>
      </c>
      <c r="AD764" s="16">
        <v>17</v>
      </c>
      <c r="AE764" s="17">
        <v>0.74</v>
      </c>
      <c r="AF764" s="16">
        <v>200</v>
      </c>
      <c r="AG764" s="17">
        <v>8.68</v>
      </c>
    </row>
    <row r="765" ht="20.35" customHeight="1">
      <c r="A765" t="s" s="14">
        <v>886</v>
      </c>
      <c r="B765" t="s" s="15">
        <v>201</v>
      </c>
      <c r="C765" s="16"/>
      <c r="D765" s="16"/>
      <c r="E765" s="16">
        <v>78</v>
      </c>
      <c r="F765" s="16">
        <v>4</v>
      </c>
      <c r="G765" s="17">
        <v>1397.62</v>
      </c>
      <c r="H765" s="17">
        <f>G765/E765</f>
        <v>17.91820512820513</v>
      </c>
      <c r="I765" s="16">
        <v>29</v>
      </c>
      <c r="J765" s="17">
        <v>1.24</v>
      </c>
      <c r="K765" s="16">
        <v>36</v>
      </c>
      <c r="L765" s="17">
        <v>73.14</v>
      </c>
      <c r="M765" s="17">
        <v>3.14</v>
      </c>
      <c r="N765" s="18"/>
      <c r="O765" s="18">
        <v>14</v>
      </c>
      <c r="P765" s="17">
        <v>0.6</v>
      </c>
      <c r="Q765" s="17">
        <v>14.5</v>
      </c>
      <c r="R765" s="18">
        <v>78</v>
      </c>
      <c r="S765" s="18">
        <v>94</v>
      </c>
      <c r="T765" s="16">
        <f>R765+S765</f>
        <v>172</v>
      </c>
      <c r="U765" s="17">
        <v>45.35</v>
      </c>
      <c r="V765" s="18">
        <v>52</v>
      </c>
      <c r="W765" s="18">
        <v>59</v>
      </c>
      <c r="X765" s="17">
        <v>2.23</v>
      </c>
      <c r="Y765" s="17">
        <v>2.53</v>
      </c>
      <c r="Z765" s="18">
        <v>65</v>
      </c>
      <c r="AA765" s="18">
        <v>122</v>
      </c>
      <c r="AB765" s="17">
        <v>2.79</v>
      </c>
      <c r="AC765" s="17">
        <v>5.24</v>
      </c>
      <c r="AD765" s="16">
        <v>17</v>
      </c>
      <c r="AE765" s="17">
        <v>0.73</v>
      </c>
      <c r="AF765" s="16">
        <v>200</v>
      </c>
      <c r="AG765" s="17">
        <v>8.59</v>
      </c>
    </row>
    <row r="766" ht="20.35" customHeight="1">
      <c r="A766" t="s" s="14">
        <v>887</v>
      </c>
      <c r="B766" t="s" s="15">
        <v>87</v>
      </c>
      <c r="C766" s="16"/>
      <c r="D766" s="16"/>
      <c r="E766" s="16">
        <v>21</v>
      </c>
      <c r="F766" s="16">
        <v>6</v>
      </c>
      <c r="G766" s="17">
        <v>221.88</v>
      </c>
      <c r="H766" s="17">
        <f>G766/E766</f>
        <v>10.56571428571429</v>
      </c>
      <c r="I766" s="16">
        <v>2</v>
      </c>
      <c r="J766" s="17">
        <v>0.54</v>
      </c>
      <c r="K766" s="16">
        <v>1</v>
      </c>
      <c r="L766" s="17">
        <v>2.54</v>
      </c>
      <c r="M766" s="17">
        <v>0.6899999999999999</v>
      </c>
      <c r="N766" s="18"/>
      <c r="O766" s="18">
        <v>2</v>
      </c>
      <c r="P766" s="17">
        <v>0.58</v>
      </c>
      <c r="Q766" s="17">
        <v>13.33</v>
      </c>
      <c r="R766" s="18">
        <v>0</v>
      </c>
      <c r="S766" s="18">
        <v>3</v>
      </c>
      <c r="T766" s="16">
        <f>R766+S766</f>
        <v>3</v>
      </c>
      <c r="U766" s="17">
        <v>0</v>
      </c>
      <c r="V766" s="18">
        <v>6</v>
      </c>
      <c r="W766" s="18">
        <v>2</v>
      </c>
      <c r="X766" s="17">
        <v>1.62</v>
      </c>
      <c r="Y766" s="17">
        <v>0.54</v>
      </c>
      <c r="Z766" s="18">
        <v>10</v>
      </c>
      <c r="AA766" s="18">
        <v>14</v>
      </c>
      <c r="AB766" s="17">
        <v>2.7</v>
      </c>
      <c r="AC766" s="17">
        <v>3.79</v>
      </c>
      <c r="AD766" s="16">
        <v>4</v>
      </c>
      <c r="AE766" s="17">
        <v>1.08</v>
      </c>
      <c r="AF766" s="16">
        <v>15</v>
      </c>
      <c r="AG766" s="17">
        <v>4.06</v>
      </c>
    </row>
    <row r="767" ht="20.35" customHeight="1">
      <c r="A767" t="s" s="14">
        <v>888</v>
      </c>
      <c r="B767" t="s" s="15">
        <v>71</v>
      </c>
      <c r="C767" s="16"/>
      <c r="D767" s="16"/>
      <c r="E767" s="16">
        <v>78</v>
      </c>
      <c r="F767" s="16">
        <v>3</v>
      </c>
      <c r="G767" s="17">
        <v>1918.95</v>
      </c>
      <c r="H767" s="17">
        <f>G767/E767</f>
        <v>24.60192307692308</v>
      </c>
      <c r="I767" s="16">
        <v>16</v>
      </c>
      <c r="J767" s="17">
        <v>0.5</v>
      </c>
      <c r="K767" s="16">
        <v>39</v>
      </c>
      <c r="L767" s="17">
        <v>77.12</v>
      </c>
      <c r="M767" s="17">
        <v>2.41</v>
      </c>
      <c r="N767" s="18"/>
      <c r="O767" s="18">
        <v>14</v>
      </c>
      <c r="P767" s="17">
        <v>0.53</v>
      </c>
      <c r="Q767" s="17">
        <v>6.43</v>
      </c>
      <c r="R767" s="18">
        <v>0</v>
      </c>
      <c r="S767" s="18">
        <v>0</v>
      </c>
      <c r="T767" s="16">
        <f>R767+S767</f>
        <v>0</v>
      </c>
      <c r="U767" s="17">
        <v>0</v>
      </c>
      <c r="V767" s="18">
        <v>55</v>
      </c>
      <c r="W767" s="18">
        <v>67</v>
      </c>
      <c r="X767" s="17">
        <v>1.72</v>
      </c>
      <c r="Y767" s="17">
        <v>2.09</v>
      </c>
      <c r="Z767" s="18">
        <v>92</v>
      </c>
      <c r="AA767" s="18">
        <v>96</v>
      </c>
      <c r="AB767" s="17">
        <v>2.88</v>
      </c>
      <c r="AC767" s="17">
        <v>3</v>
      </c>
      <c r="AD767" s="16">
        <v>124</v>
      </c>
      <c r="AE767" s="17">
        <v>3.88</v>
      </c>
      <c r="AF767" s="16">
        <v>249</v>
      </c>
      <c r="AG767" s="17">
        <v>7.79</v>
      </c>
    </row>
    <row r="768" ht="20.35" customHeight="1">
      <c r="A768" t="s" s="14">
        <v>889</v>
      </c>
      <c r="B768" t="s" s="15">
        <v>44</v>
      </c>
      <c r="C768" s="16"/>
      <c r="D768" s="16"/>
      <c r="E768" s="16">
        <v>3</v>
      </c>
      <c r="F768" s="16"/>
      <c r="G768" s="17">
        <v>27.05</v>
      </c>
      <c r="H768" s="17">
        <f>G768/E768</f>
        <v>9.016666666666667</v>
      </c>
      <c r="I768" s="16">
        <v>0</v>
      </c>
      <c r="J768" s="17">
        <v>0</v>
      </c>
      <c r="K768" s="16">
        <v>1</v>
      </c>
      <c r="L768" s="17">
        <v>1.15</v>
      </c>
      <c r="M768" s="17">
        <v>2.55</v>
      </c>
      <c r="N768" s="18"/>
      <c r="O768" s="18">
        <v>0</v>
      </c>
      <c r="P768" s="17">
        <v>0</v>
      </c>
      <c r="Q768" s="17">
        <v>0</v>
      </c>
      <c r="R768" s="18">
        <v>0</v>
      </c>
      <c r="S768" s="18">
        <v>0</v>
      </c>
      <c r="T768" s="16">
        <f>R768+S768</f>
        <v>0</v>
      </c>
      <c r="U768" s="17">
        <v>0</v>
      </c>
      <c r="V768" s="18">
        <v>0</v>
      </c>
      <c r="W768" s="18">
        <v>3</v>
      </c>
      <c r="X768" s="17">
        <v>0</v>
      </c>
      <c r="Y768" s="17">
        <v>6.65</v>
      </c>
      <c r="Z768" s="18">
        <v>0</v>
      </c>
      <c r="AA768" s="18">
        <v>4</v>
      </c>
      <c r="AB768" s="17">
        <v>0</v>
      </c>
      <c r="AC768" s="17">
        <v>8.869999999999999</v>
      </c>
      <c r="AD768" s="16">
        <v>2</v>
      </c>
      <c r="AE768" s="17">
        <v>4.44</v>
      </c>
      <c r="AF768" s="16">
        <v>4</v>
      </c>
      <c r="AG768" s="17">
        <v>8.869999999999999</v>
      </c>
    </row>
    <row r="769" ht="20.35" customHeight="1">
      <c r="A769" t="s" s="14">
        <v>890</v>
      </c>
      <c r="B769" t="s" s="15">
        <v>38</v>
      </c>
      <c r="C769" s="16"/>
      <c r="D769" s="16"/>
      <c r="E769" s="16">
        <v>14</v>
      </c>
      <c r="F769" s="16">
        <v>62</v>
      </c>
      <c r="G769" s="17">
        <v>168.03</v>
      </c>
      <c r="H769" s="17">
        <f>G769/E769</f>
        <v>12.00214285714286</v>
      </c>
      <c r="I769" s="16">
        <v>1</v>
      </c>
      <c r="J769" s="17">
        <v>0.36</v>
      </c>
      <c r="K769" s="16">
        <v>1</v>
      </c>
      <c r="L769" s="17">
        <v>-0.21</v>
      </c>
      <c r="M769" s="17">
        <v>-0.07000000000000001</v>
      </c>
      <c r="N769" s="18">
        <v>1</v>
      </c>
      <c r="O769" s="18">
        <v>4</v>
      </c>
      <c r="P769" s="17">
        <v>1.56</v>
      </c>
      <c r="Q769" s="17">
        <v>5</v>
      </c>
      <c r="R769" s="18">
        <v>5</v>
      </c>
      <c r="S769" s="18">
        <v>6</v>
      </c>
      <c r="T769" s="16">
        <f>R769+S769</f>
        <v>11</v>
      </c>
      <c r="U769" s="17">
        <v>45.45</v>
      </c>
      <c r="V769" s="18">
        <v>6</v>
      </c>
      <c r="W769" s="18">
        <v>6</v>
      </c>
      <c r="X769" s="17">
        <v>2.14</v>
      </c>
      <c r="Y769" s="17">
        <v>2.14</v>
      </c>
      <c r="Z769" s="18">
        <v>10</v>
      </c>
      <c r="AA769" s="18">
        <v>13</v>
      </c>
      <c r="AB769" s="17">
        <v>3.57</v>
      </c>
      <c r="AC769" s="17">
        <v>4.64</v>
      </c>
      <c r="AD769" s="16">
        <v>3</v>
      </c>
      <c r="AE769" s="17">
        <v>1.07</v>
      </c>
      <c r="AF769" s="16">
        <v>20</v>
      </c>
      <c r="AG769" s="17">
        <v>7.14</v>
      </c>
    </row>
    <row r="770" ht="20.35" customHeight="1">
      <c r="A770" t="s" s="14">
        <v>891</v>
      </c>
      <c r="B770" t="s" s="15">
        <v>58</v>
      </c>
      <c r="C770" s="16"/>
      <c r="D770" s="16"/>
      <c r="E770" s="16">
        <v>27</v>
      </c>
      <c r="F770" s="16">
        <v>24</v>
      </c>
      <c r="G770" s="17">
        <v>301.67</v>
      </c>
      <c r="H770" s="17">
        <f>G770/E770</f>
        <v>11.17296296296296</v>
      </c>
      <c r="I770" s="16">
        <v>1</v>
      </c>
      <c r="J770" s="17">
        <v>0.2</v>
      </c>
      <c r="K770" s="16">
        <v>2</v>
      </c>
      <c r="L770" s="17">
        <v>0.96</v>
      </c>
      <c r="M770" s="17">
        <v>0.19</v>
      </c>
      <c r="N770" s="18"/>
      <c r="O770" s="18">
        <v>5</v>
      </c>
      <c r="P770" s="17">
        <v>1.16</v>
      </c>
      <c r="Q770" s="17">
        <v>3.85</v>
      </c>
      <c r="R770" s="18">
        <v>12</v>
      </c>
      <c r="S770" s="18">
        <v>16</v>
      </c>
      <c r="T770" s="16">
        <f>R770+S770</f>
        <v>28</v>
      </c>
      <c r="U770" s="17">
        <v>42.86</v>
      </c>
      <c r="V770" s="18">
        <v>3</v>
      </c>
      <c r="W770" s="18">
        <v>7</v>
      </c>
      <c r="X770" s="17">
        <v>0.6</v>
      </c>
      <c r="Y770" s="17">
        <v>1.39</v>
      </c>
      <c r="Z770" s="18">
        <v>22</v>
      </c>
      <c r="AA770" s="18">
        <v>8</v>
      </c>
      <c r="AB770" s="17">
        <v>4.38</v>
      </c>
      <c r="AC770" s="17">
        <v>1.59</v>
      </c>
      <c r="AD770" s="16">
        <v>14</v>
      </c>
      <c r="AE770" s="17">
        <v>2.78</v>
      </c>
      <c r="AF770" s="16">
        <v>26</v>
      </c>
      <c r="AG770" s="17">
        <v>5.17</v>
      </c>
    </row>
    <row r="771" ht="20.35" customHeight="1">
      <c r="A771" t="s" s="14">
        <v>892</v>
      </c>
      <c r="B771" t="s" s="15">
        <v>119</v>
      </c>
      <c r="C771" s="16"/>
      <c r="D771" s="16"/>
      <c r="E771" s="16">
        <v>78</v>
      </c>
      <c r="F771" s="16">
        <v>4</v>
      </c>
      <c r="G771" s="17">
        <v>1672.73</v>
      </c>
      <c r="H771" s="17">
        <f>G771/E771</f>
        <v>21.44525641025641</v>
      </c>
      <c r="I771" s="16">
        <v>13</v>
      </c>
      <c r="J771" s="17">
        <v>0.47</v>
      </c>
      <c r="K771" s="16">
        <v>50</v>
      </c>
      <c r="L771" s="17">
        <v>70.28</v>
      </c>
      <c r="M771" s="17">
        <v>2.52</v>
      </c>
      <c r="N771" s="18">
        <v>1</v>
      </c>
      <c r="O771" s="18">
        <v>11</v>
      </c>
      <c r="P771" s="17">
        <v>0.42</v>
      </c>
      <c r="Q771" s="17">
        <v>5.88</v>
      </c>
      <c r="R771" s="18">
        <v>0</v>
      </c>
      <c r="S771" s="18">
        <v>0</v>
      </c>
      <c r="T771" s="16">
        <f>R771+S771</f>
        <v>0</v>
      </c>
      <c r="U771" s="17">
        <v>0</v>
      </c>
      <c r="V771" s="18">
        <v>52</v>
      </c>
      <c r="W771" s="18">
        <v>23</v>
      </c>
      <c r="X771" s="17">
        <v>1.87</v>
      </c>
      <c r="Y771" s="17">
        <v>0.82</v>
      </c>
      <c r="Z771" s="18">
        <v>53</v>
      </c>
      <c r="AA771" s="18">
        <v>47</v>
      </c>
      <c r="AB771" s="17">
        <v>1.9</v>
      </c>
      <c r="AC771" s="17">
        <v>1.69</v>
      </c>
      <c r="AD771" s="16">
        <v>116</v>
      </c>
      <c r="AE771" s="17">
        <v>4.16</v>
      </c>
      <c r="AF771" s="16">
        <v>221</v>
      </c>
      <c r="AG771" s="17">
        <v>7.93</v>
      </c>
    </row>
    <row r="772" ht="20.35" customHeight="1">
      <c r="A772" t="s" s="14">
        <v>893</v>
      </c>
      <c r="B772" t="s" s="15">
        <v>96</v>
      </c>
      <c r="C772" s="16"/>
      <c r="D772" s="16"/>
      <c r="E772" s="16">
        <v>61</v>
      </c>
      <c r="F772" s="16">
        <v>4</v>
      </c>
      <c r="G772" s="17">
        <v>1241.48</v>
      </c>
      <c r="H772" s="17">
        <f>G772/E772</f>
        <v>20.35213114754098</v>
      </c>
      <c r="I772" s="16">
        <v>6</v>
      </c>
      <c r="J772" s="17">
        <v>0.29</v>
      </c>
      <c r="K772" s="16">
        <v>23</v>
      </c>
      <c r="L772" s="17">
        <v>36.35</v>
      </c>
      <c r="M772" s="17">
        <v>1.76</v>
      </c>
      <c r="N772" s="18"/>
      <c r="O772" s="18">
        <v>7</v>
      </c>
      <c r="P772" s="17">
        <v>0.36</v>
      </c>
      <c r="Q772" s="17">
        <v>4.17</v>
      </c>
      <c r="R772" s="18">
        <v>0</v>
      </c>
      <c r="S772" s="18">
        <v>0</v>
      </c>
      <c r="T772" s="16">
        <f>R772+S772</f>
        <v>0</v>
      </c>
      <c r="U772" s="17">
        <v>0</v>
      </c>
      <c r="V772" s="18">
        <v>42</v>
      </c>
      <c r="W772" s="18">
        <v>24</v>
      </c>
      <c r="X772" s="17">
        <v>2.03</v>
      </c>
      <c r="Y772" s="17">
        <v>1.16</v>
      </c>
      <c r="Z772" s="18">
        <v>29</v>
      </c>
      <c r="AA772" s="18">
        <v>67</v>
      </c>
      <c r="AB772" s="17">
        <v>1.4</v>
      </c>
      <c r="AC772" s="17">
        <v>3.24</v>
      </c>
      <c r="AD772" s="16">
        <v>70</v>
      </c>
      <c r="AE772" s="17">
        <v>3.38</v>
      </c>
      <c r="AF772" s="16">
        <v>144</v>
      </c>
      <c r="AG772" s="17">
        <v>6.96</v>
      </c>
    </row>
    <row r="773" ht="20.35" customHeight="1">
      <c r="A773" t="s" s="14">
        <v>894</v>
      </c>
      <c r="B773" t="s" s="15">
        <v>68</v>
      </c>
      <c r="C773" s="16"/>
      <c r="D773" s="16"/>
      <c r="E773" s="16">
        <v>26</v>
      </c>
      <c r="F773" s="16">
        <v>56</v>
      </c>
      <c r="G773" s="17">
        <v>658.97</v>
      </c>
      <c r="H773" s="17">
        <f>G773/E773</f>
        <v>25.345</v>
      </c>
      <c r="I773" s="16">
        <v>6</v>
      </c>
      <c r="J773" s="17">
        <v>0.55</v>
      </c>
      <c r="K773" s="16">
        <v>10</v>
      </c>
      <c r="L773" s="17">
        <v>22.27</v>
      </c>
      <c r="M773" s="17">
        <v>2.03</v>
      </c>
      <c r="N773" s="18"/>
      <c r="O773" s="18">
        <v>7</v>
      </c>
      <c r="P773" s="17">
        <v>0.53</v>
      </c>
      <c r="Q773" s="17">
        <v>8</v>
      </c>
      <c r="R773" s="18">
        <v>0</v>
      </c>
      <c r="S773" s="18">
        <v>0</v>
      </c>
      <c r="T773" s="16">
        <f>R773+S773</f>
        <v>0</v>
      </c>
      <c r="U773" s="17">
        <v>0</v>
      </c>
      <c r="V773" s="18">
        <v>31</v>
      </c>
      <c r="W773" s="18">
        <v>7</v>
      </c>
      <c r="X773" s="17">
        <v>2.82</v>
      </c>
      <c r="Y773" s="17">
        <v>0.64</v>
      </c>
      <c r="Z773" s="18">
        <v>66</v>
      </c>
      <c r="AA773" s="18">
        <v>30</v>
      </c>
      <c r="AB773" s="17">
        <v>6.01</v>
      </c>
      <c r="AC773" s="17">
        <v>2.73</v>
      </c>
      <c r="AD773" s="16">
        <v>59</v>
      </c>
      <c r="AE773" s="17">
        <v>5.37</v>
      </c>
      <c r="AF773" s="16">
        <v>75</v>
      </c>
      <c r="AG773" s="17">
        <v>6.83</v>
      </c>
    </row>
    <row r="774" ht="20.35" customHeight="1">
      <c r="A774" t="s" s="14">
        <v>895</v>
      </c>
      <c r="B774" t="s" s="15">
        <v>205</v>
      </c>
      <c r="C774" s="16"/>
      <c r="D774" s="16"/>
      <c r="E774" s="16">
        <v>82</v>
      </c>
      <c r="F774" s="16"/>
      <c r="G774" s="17">
        <v>1696.52</v>
      </c>
      <c r="H774" s="17">
        <f>G774/E774</f>
        <v>20.68926829268293</v>
      </c>
      <c r="I774" s="16">
        <v>29</v>
      </c>
      <c r="J774" s="17">
        <v>1.03</v>
      </c>
      <c r="K774" s="16">
        <v>59</v>
      </c>
      <c r="L774" s="17">
        <v>93.48</v>
      </c>
      <c r="M774" s="17">
        <v>3.31</v>
      </c>
      <c r="N774" s="18"/>
      <c r="O774" s="18">
        <v>17</v>
      </c>
      <c r="P774" s="17">
        <v>0.71</v>
      </c>
      <c r="Q774" s="17">
        <v>11.74</v>
      </c>
      <c r="R774" s="18">
        <v>1025</v>
      </c>
      <c r="S774" s="18">
        <v>909</v>
      </c>
      <c r="T774" s="16">
        <f>R774+S774</f>
        <v>1934</v>
      </c>
      <c r="U774" s="17">
        <v>53</v>
      </c>
      <c r="V774" s="18">
        <v>76</v>
      </c>
      <c r="W774" s="18">
        <v>42</v>
      </c>
      <c r="X774" s="17">
        <v>2.69</v>
      </c>
      <c r="Y774" s="17">
        <v>1.49</v>
      </c>
      <c r="Z774" s="18">
        <v>75</v>
      </c>
      <c r="AA774" s="18">
        <v>68</v>
      </c>
      <c r="AB774" s="17">
        <v>2.65</v>
      </c>
      <c r="AC774" s="17">
        <v>2.4</v>
      </c>
      <c r="AD774" s="16">
        <v>36</v>
      </c>
      <c r="AE774" s="17">
        <v>1.27</v>
      </c>
      <c r="AF774" s="16">
        <v>247</v>
      </c>
      <c r="AG774" s="17">
        <v>8.74</v>
      </c>
    </row>
    <row r="775" ht="20.35" customHeight="1">
      <c r="A775" t="s" s="14">
        <v>896</v>
      </c>
      <c r="B775" t="s" s="15">
        <v>50</v>
      </c>
      <c r="C775" s="16"/>
      <c r="D775" s="16"/>
      <c r="E775" s="16">
        <v>35</v>
      </c>
      <c r="F775" s="16"/>
      <c r="G775" s="17">
        <v>393.23</v>
      </c>
      <c r="H775" s="17">
        <f>G775/E775</f>
        <v>11.23514285714286</v>
      </c>
      <c r="I775" s="16">
        <v>4</v>
      </c>
      <c r="J775" s="17">
        <v>0.61</v>
      </c>
      <c r="K775" s="16">
        <v>4</v>
      </c>
      <c r="L775" s="17">
        <v>7.97</v>
      </c>
      <c r="M775" s="17">
        <v>1.22</v>
      </c>
      <c r="N775" s="18"/>
      <c r="O775" s="18">
        <v>9</v>
      </c>
      <c r="P775" s="17">
        <v>1.14</v>
      </c>
      <c r="Q775" s="17">
        <v>9.300000000000001</v>
      </c>
      <c r="R775" s="18">
        <v>0</v>
      </c>
      <c r="S775" s="18">
        <v>0</v>
      </c>
      <c r="T775" s="16">
        <f>R775+S775</f>
        <v>0</v>
      </c>
      <c r="U775" s="17">
        <v>0</v>
      </c>
      <c r="V775" s="18">
        <v>6</v>
      </c>
      <c r="W775" s="18">
        <v>3</v>
      </c>
      <c r="X775" s="17">
        <v>0.92</v>
      </c>
      <c r="Y775" s="17">
        <v>0.46</v>
      </c>
      <c r="Z775" s="18">
        <v>36</v>
      </c>
      <c r="AA775" s="18">
        <v>39</v>
      </c>
      <c r="AB775" s="17">
        <v>5.49</v>
      </c>
      <c r="AC775" s="17">
        <v>5.95</v>
      </c>
      <c r="AD775" s="16">
        <v>24</v>
      </c>
      <c r="AE775" s="17">
        <v>3.66</v>
      </c>
      <c r="AF775" s="16">
        <v>43</v>
      </c>
      <c r="AG775" s="17">
        <v>6.56</v>
      </c>
    </row>
    <row r="776" ht="20.35" customHeight="1">
      <c r="A776" t="s" s="14">
        <v>897</v>
      </c>
      <c r="B776" t="s" s="15">
        <v>71</v>
      </c>
      <c r="C776" s="16"/>
      <c r="D776" s="16"/>
      <c r="E776" s="16">
        <v>55</v>
      </c>
      <c r="F776" s="16">
        <v>13</v>
      </c>
      <c r="G776" s="17">
        <v>640.37</v>
      </c>
      <c r="H776" s="17">
        <f>G776/E776</f>
        <v>11.64309090909091</v>
      </c>
      <c r="I776" s="16">
        <v>14</v>
      </c>
      <c r="J776" s="17">
        <v>1.31</v>
      </c>
      <c r="K776" s="16">
        <v>8</v>
      </c>
      <c r="L776" s="17">
        <v>21.77</v>
      </c>
      <c r="M776" s="17">
        <v>2.04</v>
      </c>
      <c r="N776" s="18"/>
      <c r="O776" s="18">
        <v>5</v>
      </c>
      <c r="P776" s="17">
        <v>0.34</v>
      </c>
      <c r="Q776" s="17">
        <v>20.29</v>
      </c>
      <c r="R776" s="18">
        <v>0</v>
      </c>
      <c r="S776" s="18">
        <v>0</v>
      </c>
      <c r="T776" s="16">
        <f>R776+S776</f>
        <v>0</v>
      </c>
      <c r="U776" s="17">
        <v>0</v>
      </c>
      <c r="V776" s="18">
        <v>18</v>
      </c>
      <c r="W776" s="18">
        <v>14</v>
      </c>
      <c r="X776" s="17">
        <v>1.69</v>
      </c>
      <c r="Y776" s="17">
        <v>1.31</v>
      </c>
      <c r="Z776" s="18">
        <v>28</v>
      </c>
      <c r="AA776" s="18">
        <v>74</v>
      </c>
      <c r="AB776" s="17">
        <v>2.62</v>
      </c>
      <c r="AC776" s="17">
        <v>6.93</v>
      </c>
      <c r="AD776" s="16">
        <v>11</v>
      </c>
      <c r="AE776" s="17">
        <v>1.03</v>
      </c>
      <c r="AF776" s="16">
        <v>69</v>
      </c>
      <c r="AG776" s="17">
        <v>6.47</v>
      </c>
    </row>
    <row r="777" ht="20.35" customHeight="1">
      <c r="A777" t="s" s="14">
        <v>898</v>
      </c>
      <c r="B777" t="s" s="15">
        <v>121</v>
      </c>
      <c r="C777" s="16"/>
      <c r="D777" s="16"/>
      <c r="E777" s="16">
        <v>4</v>
      </c>
      <c r="F777" s="16"/>
      <c r="G777" s="17">
        <v>63.42</v>
      </c>
      <c r="H777" s="17">
        <f>G777/E777</f>
        <v>15.855</v>
      </c>
      <c r="I777" s="16">
        <v>2</v>
      </c>
      <c r="J777" s="17">
        <v>1.89</v>
      </c>
      <c r="K777" s="16">
        <v>0</v>
      </c>
      <c r="L777" s="17">
        <v>3.91</v>
      </c>
      <c r="M777" s="17">
        <v>3.7</v>
      </c>
      <c r="N777" s="18"/>
      <c r="O777" s="18">
        <v>0</v>
      </c>
      <c r="P777" s="17">
        <v>0</v>
      </c>
      <c r="Q777" s="17">
        <v>12.5</v>
      </c>
      <c r="R777" s="18">
        <v>1</v>
      </c>
      <c r="S777" s="18">
        <v>0</v>
      </c>
      <c r="T777" s="16">
        <f>R777+S777</f>
        <v>1</v>
      </c>
      <c r="U777" s="17">
        <v>100</v>
      </c>
      <c r="V777" s="18">
        <v>1</v>
      </c>
      <c r="W777" s="18">
        <v>2</v>
      </c>
      <c r="X777" s="17">
        <v>0.95</v>
      </c>
      <c r="Y777" s="17">
        <v>1.89</v>
      </c>
      <c r="Z777" s="18">
        <v>6</v>
      </c>
      <c r="AA777" s="18">
        <v>5</v>
      </c>
      <c r="AB777" s="17">
        <v>5.68</v>
      </c>
      <c r="AC777" s="17">
        <v>4.73</v>
      </c>
      <c r="AD777" s="16">
        <v>3</v>
      </c>
      <c r="AE777" s="17">
        <v>2.84</v>
      </c>
      <c r="AF777" s="16">
        <v>16</v>
      </c>
      <c r="AG777" s="17">
        <v>15.14</v>
      </c>
    </row>
    <row r="778" ht="20.35" customHeight="1">
      <c r="A778" t="s" s="14">
        <v>899</v>
      </c>
      <c r="B778" t="s" s="15">
        <v>96</v>
      </c>
      <c r="C778" s="16"/>
      <c r="D778" s="16"/>
      <c r="E778" s="16">
        <v>8</v>
      </c>
      <c r="F778" s="16"/>
      <c r="G778" s="17">
        <v>65.62</v>
      </c>
      <c r="H778" s="17">
        <f>G778/E778</f>
        <v>8.202500000000001</v>
      </c>
      <c r="I778" s="16">
        <v>0</v>
      </c>
      <c r="J778" s="17">
        <v>0</v>
      </c>
      <c r="K778" s="16">
        <v>1</v>
      </c>
      <c r="L778" s="17">
        <v>2.5</v>
      </c>
      <c r="M778" s="17">
        <v>2.29</v>
      </c>
      <c r="N778" s="18"/>
      <c r="O778" s="18">
        <v>0</v>
      </c>
      <c r="P778" s="17">
        <v>0</v>
      </c>
      <c r="Q778" s="17">
        <v>0</v>
      </c>
      <c r="R778" s="18">
        <v>1</v>
      </c>
      <c r="S778" s="18">
        <v>1</v>
      </c>
      <c r="T778" s="16">
        <f>R778+S778</f>
        <v>2</v>
      </c>
      <c r="U778" s="17">
        <v>50</v>
      </c>
      <c r="V778" s="18">
        <v>3</v>
      </c>
      <c r="W778" s="18">
        <v>5</v>
      </c>
      <c r="X778" s="17">
        <v>2.74</v>
      </c>
      <c r="Y778" s="17">
        <v>4.57</v>
      </c>
      <c r="Z778" s="18">
        <v>8</v>
      </c>
      <c r="AA778" s="18">
        <v>10</v>
      </c>
      <c r="AB778" s="17">
        <v>7.31</v>
      </c>
      <c r="AC778" s="17">
        <v>9.140000000000001</v>
      </c>
      <c r="AD778" s="16">
        <v>1</v>
      </c>
      <c r="AE778" s="17">
        <v>0.91</v>
      </c>
      <c r="AF778" s="16">
        <v>8</v>
      </c>
      <c r="AG778" s="17">
        <v>7.31</v>
      </c>
    </row>
    <row r="779" ht="20.35" customHeight="1">
      <c r="A779" t="s" s="14">
        <v>900</v>
      </c>
      <c r="B779" t="s" s="15">
        <v>125</v>
      </c>
      <c r="C779" s="16"/>
      <c r="D779" s="16"/>
      <c r="E779" s="16">
        <v>72</v>
      </c>
      <c r="F779" s="16"/>
      <c r="G779" s="17">
        <v>956.63</v>
      </c>
      <c r="H779" s="17">
        <f>G779/E779</f>
        <v>13.28652777777778</v>
      </c>
      <c r="I779" s="16">
        <v>13</v>
      </c>
      <c r="J779" s="17">
        <v>0.82</v>
      </c>
      <c r="K779" s="16">
        <v>13</v>
      </c>
      <c r="L779" s="17">
        <v>33.38</v>
      </c>
      <c r="M779" s="17">
        <v>2.09</v>
      </c>
      <c r="N779" s="18">
        <v>2</v>
      </c>
      <c r="O779" s="18">
        <v>13</v>
      </c>
      <c r="P779" s="17">
        <v>0.87</v>
      </c>
      <c r="Q779" s="17">
        <v>10.24</v>
      </c>
      <c r="R779" s="18">
        <v>20</v>
      </c>
      <c r="S779" s="18">
        <v>35</v>
      </c>
      <c r="T779" s="16">
        <f>R779+S779</f>
        <v>55</v>
      </c>
      <c r="U779" s="17">
        <v>36.36</v>
      </c>
      <c r="V779" s="18">
        <v>15</v>
      </c>
      <c r="W779" s="18">
        <v>33</v>
      </c>
      <c r="X779" s="17">
        <v>0.9399999999999999</v>
      </c>
      <c r="Y779" s="17">
        <v>2.07</v>
      </c>
      <c r="Z779" s="18">
        <v>112</v>
      </c>
      <c r="AA779" s="18">
        <v>106</v>
      </c>
      <c r="AB779" s="17">
        <v>7.02</v>
      </c>
      <c r="AC779" s="17">
        <v>6.65</v>
      </c>
      <c r="AD779" s="16">
        <v>41</v>
      </c>
      <c r="AE779" s="17">
        <v>2.57</v>
      </c>
      <c r="AF779" s="16">
        <v>127</v>
      </c>
      <c r="AG779" s="17">
        <v>7.97</v>
      </c>
    </row>
    <row r="780" ht="20.35" customHeight="1">
      <c r="A780" t="s" s="14">
        <v>901</v>
      </c>
      <c r="B780" t="s" s="15">
        <v>93</v>
      </c>
      <c r="C780" s="16"/>
      <c r="D780" s="16"/>
      <c r="E780" s="16">
        <v>75</v>
      </c>
      <c r="F780" s="16">
        <v>7</v>
      </c>
      <c r="G780" s="17">
        <v>1315.88</v>
      </c>
      <c r="H780" s="17">
        <f>G780/E780</f>
        <v>17.54506666666667</v>
      </c>
      <c r="I780" s="16">
        <v>8</v>
      </c>
      <c r="J780" s="17">
        <v>0.36</v>
      </c>
      <c r="K780" s="16">
        <v>6</v>
      </c>
      <c r="L780" s="17">
        <v>26.02</v>
      </c>
      <c r="M780" s="17">
        <v>1.19</v>
      </c>
      <c r="N780" s="18">
        <v>3</v>
      </c>
      <c r="O780" s="18">
        <v>16</v>
      </c>
      <c r="P780" s="17">
        <v>0.68</v>
      </c>
      <c r="Q780" s="17">
        <v>6.61</v>
      </c>
      <c r="R780" s="18">
        <v>0</v>
      </c>
      <c r="S780" s="18">
        <v>0</v>
      </c>
      <c r="T780" s="16">
        <f>R780+S780</f>
        <v>0</v>
      </c>
      <c r="U780" s="17">
        <v>0</v>
      </c>
      <c r="V780" s="18">
        <v>44</v>
      </c>
      <c r="W780" s="18">
        <v>25</v>
      </c>
      <c r="X780" s="17">
        <v>2.01</v>
      </c>
      <c r="Y780" s="17">
        <v>1.14</v>
      </c>
      <c r="Z780" s="18">
        <v>201</v>
      </c>
      <c r="AA780" s="18">
        <v>97</v>
      </c>
      <c r="AB780" s="17">
        <v>9.16</v>
      </c>
      <c r="AC780" s="17">
        <v>4.42</v>
      </c>
      <c r="AD780" s="16">
        <v>155</v>
      </c>
      <c r="AE780" s="17">
        <v>7.07</v>
      </c>
      <c r="AF780" s="16">
        <v>121</v>
      </c>
      <c r="AG780" s="17">
        <v>5.52</v>
      </c>
    </row>
    <row r="781" ht="20.35" customHeight="1">
      <c r="A781" t="s" s="14">
        <v>902</v>
      </c>
      <c r="B781" t="s" s="15">
        <v>38</v>
      </c>
      <c r="C781" s="16"/>
      <c r="D781" s="16"/>
      <c r="E781" s="16">
        <v>4</v>
      </c>
      <c r="F781" s="16"/>
      <c r="G781" s="17">
        <v>40.22</v>
      </c>
      <c r="H781" s="17">
        <f>G781/E781</f>
        <v>10.055</v>
      </c>
      <c r="I781" s="16">
        <v>0</v>
      </c>
      <c r="J781" s="17">
        <v>0</v>
      </c>
      <c r="K781" s="16">
        <v>0</v>
      </c>
      <c r="L781" s="17">
        <v>-0.7</v>
      </c>
      <c r="M781" s="17">
        <v>-1.04</v>
      </c>
      <c r="N781" s="18"/>
      <c r="O781" s="18">
        <v>0</v>
      </c>
      <c r="P781" s="17">
        <v>0</v>
      </c>
      <c r="Q781" s="17">
        <v>0</v>
      </c>
      <c r="R781" s="18">
        <v>2</v>
      </c>
      <c r="S781" s="18">
        <v>2</v>
      </c>
      <c r="T781" s="16">
        <f>R781+S781</f>
        <v>4</v>
      </c>
      <c r="U781" s="17">
        <v>50</v>
      </c>
      <c r="V781" s="18">
        <v>0</v>
      </c>
      <c r="W781" s="18">
        <v>0</v>
      </c>
      <c r="X781" s="17">
        <v>0</v>
      </c>
      <c r="Y781" s="17">
        <v>0</v>
      </c>
      <c r="Z781" s="18">
        <v>11</v>
      </c>
      <c r="AA781" s="18">
        <v>5</v>
      </c>
      <c r="AB781" s="17">
        <v>16.41</v>
      </c>
      <c r="AC781" s="17">
        <v>7.46</v>
      </c>
      <c r="AD781" s="16">
        <v>1</v>
      </c>
      <c r="AE781" s="17">
        <v>1.49</v>
      </c>
      <c r="AF781" s="16">
        <v>4</v>
      </c>
      <c r="AG781" s="17">
        <v>5.97</v>
      </c>
    </row>
    <row r="782" ht="20.35" customHeight="1">
      <c r="A782" t="s" s="14">
        <v>903</v>
      </c>
      <c r="B782" t="s" s="15">
        <v>165</v>
      </c>
      <c r="C782" s="16"/>
      <c r="D782" s="16"/>
      <c r="E782" s="16">
        <v>1</v>
      </c>
      <c r="F782" s="16"/>
      <c r="G782" s="17">
        <v>12.27</v>
      </c>
      <c r="H782" s="17">
        <f>G782/E782</f>
        <v>12.27</v>
      </c>
      <c r="I782" s="16">
        <v>0</v>
      </c>
      <c r="J782" s="17">
        <v>0</v>
      </c>
      <c r="K782" s="16">
        <v>0</v>
      </c>
      <c r="L782" s="17">
        <v>0.07000000000000001</v>
      </c>
      <c r="M782" s="17">
        <v>0.34</v>
      </c>
      <c r="N782" s="18"/>
      <c r="O782" s="18">
        <v>1</v>
      </c>
      <c r="P782" s="17">
        <v>5.08</v>
      </c>
      <c r="Q782" s="17">
        <v>0</v>
      </c>
      <c r="R782" s="18">
        <v>0</v>
      </c>
      <c r="S782" s="18">
        <v>0</v>
      </c>
      <c r="T782" s="16">
        <f>R782+S782</f>
        <v>0</v>
      </c>
      <c r="U782" s="17">
        <v>0</v>
      </c>
      <c r="V782" s="18">
        <v>1</v>
      </c>
      <c r="W782" s="18">
        <v>0</v>
      </c>
      <c r="X782" s="17">
        <v>4.89</v>
      </c>
      <c r="Y782" s="17">
        <v>0</v>
      </c>
      <c r="Z782" s="18">
        <v>2</v>
      </c>
      <c r="AA782" s="18">
        <v>1</v>
      </c>
      <c r="AB782" s="17">
        <v>9.779999999999999</v>
      </c>
      <c r="AC782" s="17">
        <v>4.89</v>
      </c>
      <c r="AD782" s="16">
        <v>0</v>
      </c>
      <c r="AE782" s="17">
        <v>0</v>
      </c>
      <c r="AF782" s="16">
        <v>1</v>
      </c>
      <c r="AG782" s="17">
        <v>4.89</v>
      </c>
    </row>
    <row r="783" ht="20.35" customHeight="1">
      <c r="A783" t="s" s="14">
        <v>904</v>
      </c>
      <c r="B783" t="s" s="15">
        <v>165</v>
      </c>
      <c r="C783" s="16"/>
      <c r="D783" s="16"/>
      <c r="E783" s="16">
        <v>22</v>
      </c>
      <c r="F783" s="16">
        <v>26</v>
      </c>
      <c r="G783" s="17">
        <v>378.9</v>
      </c>
      <c r="H783" s="17">
        <f>G783/E783</f>
        <v>17.22272727272727</v>
      </c>
      <c r="I783" s="16">
        <v>0</v>
      </c>
      <c r="J783" s="17">
        <v>0</v>
      </c>
      <c r="K783" s="16">
        <v>1</v>
      </c>
      <c r="L783" s="17">
        <v>-0.88</v>
      </c>
      <c r="M783" s="17">
        <v>-0.14</v>
      </c>
      <c r="N783" s="18">
        <v>2</v>
      </c>
      <c r="O783" s="18">
        <v>7</v>
      </c>
      <c r="P783" s="17">
        <v>1.09</v>
      </c>
      <c r="Q783" s="17">
        <v>0</v>
      </c>
      <c r="R783" s="18">
        <v>0</v>
      </c>
      <c r="S783" s="18">
        <v>0</v>
      </c>
      <c r="T783" s="16">
        <f>R783+S783</f>
        <v>0</v>
      </c>
      <c r="U783" s="17">
        <v>0</v>
      </c>
      <c r="V783" s="18">
        <v>11</v>
      </c>
      <c r="W783" s="18">
        <v>6</v>
      </c>
      <c r="X783" s="17">
        <v>1.74</v>
      </c>
      <c r="Y783" s="17">
        <v>0.95</v>
      </c>
      <c r="Z783" s="18">
        <v>45</v>
      </c>
      <c r="AA783" s="18">
        <v>50</v>
      </c>
      <c r="AB783" s="17">
        <v>7.13</v>
      </c>
      <c r="AC783" s="17">
        <v>7.92</v>
      </c>
      <c r="AD783" s="16">
        <v>41</v>
      </c>
      <c r="AE783" s="17">
        <v>6.49</v>
      </c>
      <c r="AF783" s="16">
        <v>31</v>
      </c>
      <c r="AG783" s="17">
        <v>4.91</v>
      </c>
    </row>
    <row r="784" ht="20.35" customHeight="1">
      <c r="A784" t="s" s="14">
        <v>905</v>
      </c>
      <c r="B784" t="s" s="15">
        <v>125</v>
      </c>
      <c r="C784" s="16"/>
      <c r="D784" s="16"/>
      <c r="E784" s="16">
        <v>36</v>
      </c>
      <c r="F784" s="16">
        <v>1</v>
      </c>
      <c r="G784" s="17">
        <v>729.87</v>
      </c>
      <c r="H784" s="17">
        <f>G784/E784</f>
        <v>20.27416666666667</v>
      </c>
      <c r="I784" s="16">
        <v>2</v>
      </c>
      <c r="J784" s="17">
        <v>0.16</v>
      </c>
      <c r="K784" s="16">
        <v>7</v>
      </c>
      <c r="L784" s="17">
        <v>2.04</v>
      </c>
      <c r="M784" s="17">
        <v>0.17</v>
      </c>
      <c r="N784" s="18">
        <v>1</v>
      </c>
      <c r="O784" s="18">
        <v>9</v>
      </c>
      <c r="P784" s="17">
        <v>0.51</v>
      </c>
      <c r="Q784" s="17">
        <v>3.57</v>
      </c>
      <c r="R784" s="18">
        <v>0</v>
      </c>
      <c r="S784" s="18">
        <v>1</v>
      </c>
      <c r="T784" s="16">
        <f>R784+S784</f>
        <v>1</v>
      </c>
      <c r="U784" s="17">
        <v>0</v>
      </c>
      <c r="V784" s="18">
        <v>13</v>
      </c>
      <c r="W784" s="18">
        <v>4</v>
      </c>
      <c r="X784" s="17">
        <v>1.07</v>
      </c>
      <c r="Y784" s="17">
        <v>0.33</v>
      </c>
      <c r="Z784" s="18">
        <v>113</v>
      </c>
      <c r="AA784" s="18">
        <v>71</v>
      </c>
      <c r="AB784" s="17">
        <v>9.289999999999999</v>
      </c>
      <c r="AC784" s="17">
        <v>5.84</v>
      </c>
      <c r="AD784" s="16">
        <v>73</v>
      </c>
      <c r="AE784" s="17">
        <v>6</v>
      </c>
      <c r="AF784" s="16">
        <v>56</v>
      </c>
      <c r="AG784" s="17">
        <v>4.6</v>
      </c>
    </row>
    <row r="785" ht="20.35" customHeight="1">
      <c r="A785" t="s" s="14">
        <v>906</v>
      </c>
      <c r="B785" t="s" s="15">
        <v>50</v>
      </c>
      <c r="C785" s="16"/>
      <c r="D785" s="16"/>
      <c r="E785" s="16">
        <v>78</v>
      </c>
      <c r="F785" s="16">
        <v>4</v>
      </c>
      <c r="G785" s="17">
        <v>1464.4</v>
      </c>
      <c r="H785" s="17">
        <f>G785/E785</f>
        <v>18.77435897435898</v>
      </c>
      <c r="I785" s="16">
        <v>27</v>
      </c>
      <c r="J785" s="17">
        <v>1.11</v>
      </c>
      <c r="K785" s="16">
        <v>57</v>
      </c>
      <c r="L785" s="17">
        <v>81.67</v>
      </c>
      <c r="M785" s="17">
        <v>3.35</v>
      </c>
      <c r="N785" s="18">
        <v>2</v>
      </c>
      <c r="O785" s="18">
        <v>25</v>
      </c>
      <c r="P785" s="17">
        <v>1.22</v>
      </c>
      <c r="Q785" s="17">
        <v>12.8</v>
      </c>
      <c r="R785" s="18">
        <v>466</v>
      </c>
      <c r="S785" s="18">
        <v>426</v>
      </c>
      <c r="T785" s="16">
        <f>R785+S785</f>
        <v>892</v>
      </c>
      <c r="U785" s="17">
        <v>52.24</v>
      </c>
      <c r="V785" s="18">
        <v>50</v>
      </c>
      <c r="W785" s="18">
        <v>27</v>
      </c>
      <c r="X785" s="17">
        <v>2.05</v>
      </c>
      <c r="Y785" s="17">
        <v>1.11</v>
      </c>
      <c r="Z785" s="18">
        <v>61</v>
      </c>
      <c r="AA785" s="18">
        <v>79</v>
      </c>
      <c r="AB785" s="17">
        <v>2.5</v>
      </c>
      <c r="AC785" s="17">
        <v>3.24</v>
      </c>
      <c r="AD785" s="16">
        <v>35</v>
      </c>
      <c r="AE785" s="17">
        <v>1.43</v>
      </c>
      <c r="AF785" s="16">
        <v>211</v>
      </c>
      <c r="AG785" s="17">
        <v>8.65</v>
      </c>
    </row>
    <row r="786" ht="20.35" customHeight="1">
      <c r="A786" t="s" s="14">
        <v>907</v>
      </c>
      <c r="B786" t="s" s="15">
        <v>40</v>
      </c>
      <c r="C786" s="16"/>
      <c r="D786" s="16"/>
      <c r="E786" s="16">
        <v>50</v>
      </c>
      <c r="F786" s="16">
        <v>31</v>
      </c>
      <c r="G786" s="17">
        <v>724.3200000000001</v>
      </c>
      <c r="H786" s="17">
        <f>G786/E786</f>
        <v>14.4864</v>
      </c>
      <c r="I786" s="16">
        <v>8</v>
      </c>
      <c r="J786" s="17">
        <v>0.66</v>
      </c>
      <c r="K786" s="16">
        <v>14</v>
      </c>
      <c r="L786" s="17">
        <v>22.75</v>
      </c>
      <c r="M786" s="17">
        <v>1.88</v>
      </c>
      <c r="N786" s="18"/>
      <c r="O786" s="18">
        <v>6</v>
      </c>
      <c r="P786" s="17">
        <v>0.52</v>
      </c>
      <c r="Q786" s="17">
        <v>7.21</v>
      </c>
      <c r="R786" s="18">
        <v>7</v>
      </c>
      <c r="S786" s="18">
        <v>15</v>
      </c>
      <c r="T786" s="16">
        <f>R786+S786</f>
        <v>22</v>
      </c>
      <c r="U786" s="17">
        <v>31.82</v>
      </c>
      <c r="V786" s="18">
        <v>15</v>
      </c>
      <c r="W786" s="18">
        <v>22</v>
      </c>
      <c r="X786" s="17">
        <v>1.24</v>
      </c>
      <c r="Y786" s="17">
        <v>1.82</v>
      </c>
      <c r="Z786" s="18">
        <v>38</v>
      </c>
      <c r="AA786" s="18">
        <v>42</v>
      </c>
      <c r="AB786" s="17">
        <v>3.15</v>
      </c>
      <c r="AC786" s="17">
        <v>3.48</v>
      </c>
      <c r="AD786" s="16">
        <v>18</v>
      </c>
      <c r="AE786" s="17">
        <v>1.49</v>
      </c>
      <c r="AF786" s="16">
        <v>111</v>
      </c>
      <c r="AG786" s="17">
        <v>9.19</v>
      </c>
    </row>
    <row r="787" ht="20.35" customHeight="1">
      <c r="A787" t="s" s="14">
        <v>908</v>
      </c>
      <c r="B787" t="s" s="15">
        <v>52</v>
      </c>
      <c r="C787" s="16"/>
      <c r="D787" s="16"/>
      <c r="E787" s="16">
        <v>52</v>
      </c>
      <c r="F787" s="16">
        <v>28</v>
      </c>
      <c r="G787" s="17">
        <v>809.8</v>
      </c>
      <c r="H787" s="17">
        <f>G787/E787</f>
        <v>15.57307692307692</v>
      </c>
      <c r="I787" s="16">
        <v>14</v>
      </c>
      <c r="J787" s="17">
        <v>1.04</v>
      </c>
      <c r="K787" s="16">
        <v>15</v>
      </c>
      <c r="L787" s="17">
        <v>23.57</v>
      </c>
      <c r="M787" s="17">
        <v>1.75</v>
      </c>
      <c r="N787" s="18"/>
      <c r="O787" s="18">
        <v>9</v>
      </c>
      <c r="P787" s="17">
        <v>0.63</v>
      </c>
      <c r="Q787" s="17">
        <v>17.28</v>
      </c>
      <c r="R787" s="18">
        <v>1</v>
      </c>
      <c r="S787" s="18">
        <v>6</v>
      </c>
      <c r="T787" s="16">
        <f>R787+S787</f>
        <v>7</v>
      </c>
      <c r="U787" s="17">
        <v>14.29</v>
      </c>
      <c r="V787" s="18">
        <v>17</v>
      </c>
      <c r="W787" s="18">
        <v>19</v>
      </c>
      <c r="X787" s="17">
        <v>1.26</v>
      </c>
      <c r="Y787" s="17">
        <v>1.41</v>
      </c>
      <c r="Z787" s="18">
        <v>18</v>
      </c>
      <c r="AA787" s="18">
        <v>49</v>
      </c>
      <c r="AB787" s="17">
        <v>1.33</v>
      </c>
      <c r="AC787" s="17">
        <v>3.63</v>
      </c>
      <c r="AD787" s="16">
        <v>29</v>
      </c>
      <c r="AE787" s="17">
        <v>2.15</v>
      </c>
      <c r="AF787" s="16">
        <v>81</v>
      </c>
      <c r="AG787" s="17">
        <v>6</v>
      </c>
    </row>
    <row r="788" ht="20.35" customHeight="1">
      <c r="A788" t="s" s="14">
        <v>909</v>
      </c>
      <c r="B788" t="s" s="15">
        <v>44</v>
      </c>
      <c r="C788" s="16"/>
      <c r="D788" s="16"/>
      <c r="E788" s="16">
        <v>74</v>
      </c>
      <c r="F788" s="16">
        <v>8</v>
      </c>
      <c r="G788" s="17">
        <v>1362.55</v>
      </c>
      <c r="H788" s="17">
        <f>G788/E788</f>
        <v>18.41283783783784</v>
      </c>
      <c r="I788" s="16">
        <v>19</v>
      </c>
      <c r="J788" s="17">
        <v>0.84</v>
      </c>
      <c r="K788" s="16">
        <v>28</v>
      </c>
      <c r="L788" s="17">
        <v>47.51</v>
      </c>
      <c r="M788" s="17">
        <v>2.09</v>
      </c>
      <c r="N788" s="18">
        <v>1</v>
      </c>
      <c r="O788" s="18">
        <v>14</v>
      </c>
      <c r="P788" s="17">
        <v>0.6</v>
      </c>
      <c r="Q788" s="17">
        <v>14.84</v>
      </c>
      <c r="R788" s="18">
        <v>101</v>
      </c>
      <c r="S788" s="18">
        <v>110</v>
      </c>
      <c r="T788" s="16">
        <f>R788+S788</f>
        <v>211</v>
      </c>
      <c r="U788" s="17">
        <v>47.87</v>
      </c>
      <c r="V788" s="18">
        <v>39</v>
      </c>
      <c r="W788" s="18">
        <v>51</v>
      </c>
      <c r="X788" s="17">
        <v>1.72</v>
      </c>
      <c r="Y788" s="17">
        <v>2.25</v>
      </c>
      <c r="Z788" s="18">
        <v>124</v>
      </c>
      <c r="AA788" s="18">
        <v>93</v>
      </c>
      <c r="AB788" s="17">
        <v>5.46</v>
      </c>
      <c r="AC788" s="17">
        <v>4.1</v>
      </c>
      <c r="AD788" s="16">
        <v>54</v>
      </c>
      <c r="AE788" s="17">
        <v>2.38</v>
      </c>
      <c r="AF788" s="16">
        <v>128</v>
      </c>
      <c r="AG788" s="17">
        <v>5.64</v>
      </c>
    </row>
    <row r="789" ht="20.35" customHeight="1">
      <c r="A789" t="s" s="14">
        <v>910</v>
      </c>
      <c r="B789" t="s" s="15">
        <v>91</v>
      </c>
      <c r="C789" s="16"/>
      <c r="D789" s="16"/>
      <c r="E789" s="16">
        <v>41</v>
      </c>
      <c r="F789" s="16">
        <v>2</v>
      </c>
      <c r="G789" s="17">
        <v>488.9</v>
      </c>
      <c r="H789" s="17">
        <f>G789/E789</f>
        <v>11.92439024390244</v>
      </c>
      <c r="I789" s="16">
        <v>3</v>
      </c>
      <c r="J789" s="17">
        <v>0.37</v>
      </c>
      <c r="K789" s="16">
        <v>6</v>
      </c>
      <c r="L789" s="17">
        <v>8.949999999999999</v>
      </c>
      <c r="M789" s="17">
        <v>1.1</v>
      </c>
      <c r="N789" s="18"/>
      <c r="O789" s="18">
        <v>6</v>
      </c>
      <c r="P789" s="17">
        <v>0.82</v>
      </c>
      <c r="Q789" s="17">
        <v>5.45</v>
      </c>
      <c r="R789" s="18">
        <v>1</v>
      </c>
      <c r="S789" s="18">
        <v>9</v>
      </c>
      <c r="T789" s="16">
        <f>R789+S789</f>
        <v>10</v>
      </c>
      <c r="U789" s="17">
        <v>10</v>
      </c>
      <c r="V789" s="18">
        <v>11</v>
      </c>
      <c r="W789" s="18">
        <v>20</v>
      </c>
      <c r="X789" s="17">
        <v>1.35</v>
      </c>
      <c r="Y789" s="17">
        <v>2.45</v>
      </c>
      <c r="Z789" s="18">
        <v>39</v>
      </c>
      <c r="AA789" s="18">
        <v>38</v>
      </c>
      <c r="AB789" s="17">
        <v>4.79</v>
      </c>
      <c r="AC789" s="17">
        <v>4.66</v>
      </c>
      <c r="AD789" s="16">
        <v>9</v>
      </c>
      <c r="AE789" s="17">
        <v>1.1</v>
      </c>
      <c r="AF789" s="16">
        <v>55</v>
      </c>
      <c r="AG789" s="17">
        <v>6.75</v>
      </c>
    </row>
    <row r="790" ht="20.35" customHeight="1">
      <c r="A790" t="s" s="14">
        <v>911</v>
      </c>
      <c r="B790" t="s" s="15">
        <v>38</v>
      </c>
      <c r="C790" s="16"/>
      <c r="D790" s="16"/>
      <c r="E790" s="16">
        <v>34</v>
      </c>
      <c r="F790" s="16">
        <v>6</v>
      </c>
      <c r="G790" s="17">
        <v>425.73</v>
      </c>
      <c r="H790" s="17">
        <f>G790/E790</f>
        <v>12.52147058823529</v>
      </c>
      <c r="I790" s="16">
        <v>3</v>
      </c>
      <c r="J790" s="17">
        <v>0.42</v>
      </c>
      <c r="K790" s="16">
        <v>4</v>
      </c>
      <c r="L790" s="17">
        <v>4.99</v>
      </c>
      <c r="M790" s="17">
        <v>0.7</v>
      </c>
      <c r="N790" s="18"/>
      <c r="O790" s="18">
        <v>4</v>
      </c>
      <c r="P790" s="17">
        <v>0.62</v>
      </c>
      <c r="Q790" s="17">
        <v>11.11</v>
      </c>
      <c r="R790" s="18">
        <v>47</v>
      </c>
      <c r="S790" s="18">
        <v>61</v>
      </c>
      <c r="T790" s="16">
        <f>R790+S790</f>
        <v>108</v>
      </c>
      <c r="U790" s="17">
        <v>43.52</v>
      </c>
      <c r="V790" s="18">
        <v>8</v>
      </c>
      <c r="W790" s="18">
        <v>4</v>
      </c>
      <c r="X790" s="17">
        <v>1.13</v>
      </c>
      <c r="Y790" s="17">
        <v>0.5600000000000001</v>
      </c>
      <c r="Z790" s="18">
        <v>59</v>
      </c>
      <c r="AA790" s="18">
        <v>37</v>
      </c>
      <c r="AB790" s="17">
        <v>8.32</v>
      </c>
      <c r="AC790" s="17">
        <v>5.21</v>
      </c>
      <c r="AD790" s="16">
        <v>26</v>
      </c>
      <c r="AE790" s="17">
        <v>3.66</v>
      </c>
      <c r="AF790" s="16">
        <v>27</v>
      </c>
      <c r="AG790" s="17">
        <v>3.81</v>
      </c>
    </row>
    <row r="791" ht="20.35" customHeight="1">
      <c r="A791" t="s" s="14">
        <v>912</v>
      </c>
      <c r="B791" t="s" s="15">
        <v>121</v>
      </c>
      <c r="C791" s="16"/>
      <c r="D791" s="16"/>
      <c r="E791" s="16">
        <v>16</v>
      </c>
      <c r="F791" s="16"/>
      <c r="G791" s="17">
        <v>150.08</v>
      </c>
      <c r="H791" s="17">
        <f>G791/E791</f>
        <v>9.380000000000001</v>
      </c>
      <c r="I791" s="16">
        <v>0</v>
      </c>
      <c r="J791" s="17">
        <v>0</v>
      </c>
      <c r="K791" s="16">
        <v>0</v>
      </c>
      <c r="L791" s="17">
        <v>1.03</v>
      </c>
      <c r="M791" s="17">
        <v>0.41</v>
      </c>
      <c r="N791" s="18">
        <v>3</v>
      </c>
      <c r="O791" s="18">
        <v>5</v>
      </c>
      <c r="P791" s="17">
        <v>2.26</v>
      </c>
      <c r="Q791" s="17">
        <v>0</v>
      </c>
      <c r="R791" s="18">
        <v>2</v>
      </c>
      <c r="S791" s="18">
        <v>4</v>
      </c>
      <c r="T791" s="16">
        <f>R791+S791</f>
        <v>6</v>
      </c>
      <c r="U791" s="17">
        <v>33.33</v>
      </c>
      <c r="V791" s="18">
        <v>0</v>
      </c>
      <c r="W791" s="18">
        <v>2</v>
      </c>
      <c r="X791" s="17">
        <v>0</v>
      </c>
      <c r="Y791" s="17">
        <v>0.8</v>
      </c>
      <c r="Z791" s="18">
        <v>35</v>
      </c>
      <c r="AA791" s="18">
        <v>10</v>
      </c>
      <c r="AB791" s="17">
        <v>13.99</v>
      </c>
      <c r="AC791" s="17">
        <v>4</v>
      </c>
      <c r="AD791" s="16">
        <v>7</v>
      </c>
      <c r="AE791" s="17">
        <v>2.8</v>
      </c>
      <c r="AF791" s="16">
        <v>14</v>
      </c>
      <c r="AG791" s="17">
        <v>5.6</v>
      </c>
    </row>
    <row r="792" ht="20.35" customHeight="1">
      <c r="A792" t="s" s="14">
        <v>913</v>
      </c>
      <c r="B792" t="s" s="15">
        <v>77</v>
      </c>
      <c r="C792" s="16"/>
      <c r="D792" s="16"/>
      <c r="E792" s="16">
        <v>8</v>
      </c>
      <c r="F792" s="16">
        <v>1</v>
      </c>
      <c r="G792" s="17">
        <v>91.5</v>
      </c>
      <c r="H792" s="17">
        <f>G792/E792</f>
        <v>11.4375</v>
      </c>
      <c r="I792" s="16">
        <v>1</v>
      </c>
      <c r="J792" s="17">
        <v>0.66</v>
      </c>
      <c r="K792" s="16">
        <v>2</v>
      </c>
      <c r="L792" s="17">
        <v>2.52</v>
      </c>
      <c r="M792" s="17">
        <v>1.65</v>
      </c>
      <c r="N792" s="18"/>
      <c r="O792" s="18">
        <v>0</v>
      </c>
      <c r="P792" s="17">
        <v>0</v>
      </c>
      <c r="Q792" s="17">
        <v>14.29</v>
      </c>
      <c r="R792" s="18">
        <v>35</v>
      </c>
      <c r="S792" s="18">
        <v>41</v>
      </c>
      <c r="T792" s="16">
        <f>R792+S792</f>
        <v>76</v>
      </c>
      <c r="U792" s="17">
        <v>46.05</v>
      </c>
      <c r="V792" s="18">
        <v>5</v>
      </c>
      <c r="W792" s="18">
        <v>3</v>
      </c>
      <c r="X792" s="17">
        <v>3.28</v>
      </c>
      <c r="Y792" s="17">
        <v>1.97</v>
      </c>
      <c r="Z792" s="18">
        <v>3</v>
      </c>
      <c r="AA792" s="18">
        <v>9</v>
      </c>
      <c r="AB792" s="17">
        <v>1.97</v>
      </c>
      <c r="AC792" s="17">
        <v>5.9</v>
      </c>
      <c r="AD792" s="16">
        <v>7</v>
      </c>
      <c r="AE792" s="17">
        <v>4.59</v>
      </c>
      <c r="AF792" s="16">
        <v>7</v>
      </c>
      <c r="AG792" s="17">
        <v>4.59</v>
      </c>
    </row>
    <row r="793" ht="20.35" customHeight="1">
      <c r="A793" t="s" s="14">
        <v>914</v>
      </c>
      <c r="B793" t="s" s="15">
        <v>63</v>
      </c>
      <c r="C793" s="16"/>
      <c r="D793" s="16"/>
      <c r="E793" s="16">
        <v>82</v>
      </c>
      <c r="F793" s="16"/>
      <c r="G793" s="17">
        <v>1308.85</v>
      </c>
      <c r="H793" s="17">
        <f>G793/E793</f>
        <v>15.96158536585366</v>
      </c>
      <c r="I793" s="16">
        <v>15</v>
      </c>
      <c r="J793" s="17">
        <v>0.6899999999999999</v>
      </c>
      <c r="K793" s="16">
        <v>24</v>
      </c>
      <c r="L793" s="17">
        <v>49.99</v>
      </c>
      <c r="M793" s="17">
        <v>2.29</v>
      </c>
      <c r="N793" s="18">
        <v>1</v>
      </c>
      <c r="O793" s="18">
        <v>12</v>
      </c>
      <c r="P793" s="17">
        <v>0.53</v>
      </c>
      <c r="Q793" s="17">
        <v>8.33</v>
      </c>
      <c r="R793" s="18">
        <v>36</v>
      </c>
      <c r="S793" s="18">
        <v>37</v>
      </c>
      <c r="T793" s="16">
        <f>R793+S793</f>
        <v>73</v>
      </c>
      <c r="U793" s="17">
        <v>49.32</v>
      </c>
      <c r="V793" s="18">
        <v>39</v>
      </c>
      <c r="W793" s="18">
        <v>25</v>
      </c>
      <c r="X793" s="17">
        <v>1.79</v>
      </c>
      <c r="Y793" s="17">
        <v>1.15</v>
      </c>
      <c r="Z793" s="18">
        <v>116</v>
      </c>
      <c r="AA793" s="18">
        <v>98</v>
      </c>
      <c r="AB793" s="17">
        <v>5.32</v>
      </c>
      <c r="AC793" s="17">
        <v>4.49</v>
      </c>
      <c r="AD793" s="16">
        <v>36</v>
      </c>
      <c r="AE793" s="17">
        <v>1.65</v>
      </c>
      <c r="AF793" s="16">
        <v>180</v>
      </c>
      <c r="AG793" s="17">
        <v>8.25</v>
      </c>
    </row>
    <row r="794" ht="20.35" customHeight="1">
      <c r="A794" t="s" s="14">
        <v>915</v>
      </c>
      <c r="B794" t="s" s="15">
        <v>916</v>
      </c>
      <c r="C794" s="16"/>
      <c r="D794" s="16"/>
      <c r="E794" s="16">
        <v>25</v>
      </c>
      <c r="F794" s="16"/>
      <c r="G794" s="17">
        <v>328.45</v>
      </c>
      <c r="H794" s="17">
        <f>G794/E794</f>
        <v>13.138</v>
      </c>
      <c r="I794" s="16">
        <v>1</v>
      </c>
      <c r="J794" s="17">
        <v>0.18</v>
      </c>
      <c r="K794" s="16">
        <v>2</v>
      </c>
      <c r="L794" s="17">
        <v>2.75</v>
      </c>
      <c r="M794" s="17">
        <v>0.5</v>
      </c>
      <c r="N794" s="18"/>
      <c r="O794" s="18">
        <v>4</v>
      </c>
      <c r="P794" s="17">
        <v>0.64</v>
      </c>
      <c r="Q794" s="17">
        <v>7.14</v>
      </c>
      <c r="R794" s="18">
        <v>0</v>
      </c>
      <c r="S794" s="18">
        <v>0</v>
      </c>
      <c r="T794" s="16">
        <f>R794+S794</f>
        <v>0</v>
      </c>
      <c r="U794" s="17">
        <v>0</v>
      </c>
      <c r="V794" s="18">
        <v>12</v>
      </c>
      <c r="W794" s="18">
        <v>4</v>
      </c>
      <c r="X794" s="17">
        <v>2.19</v>
      </c>
      <c r="Y794" s="17">
        <v>0.73</v>
      </c>
      <c r="Z794" s="18">
        <v>21</v>
      </c>
      <c r="AA794" s="18">
        <v>30</v>
      </c>
      <c r="AB794" s="17">
        <v>3.84</v>
      </c>
      <c r="AC794" s="17">
        <v>5.48</v>
      </c>
      <c r="AD794" s="16">
        <v>31</v>
      </c>
      <c r="AE794" s="17">
        <v>5.66</v>
      </c>
      <c r="AF794" s="16">
        <v>14</v>
      </c>
      <c r="AG794" s="17">
        <v>2.56</v>
      </c>
    </row>
    <row r="795" ht="20.35" customHeight="1">
      <c r="A795" t="s" s="14">
        <v>917</v>
      </c>
      <c r="B795" t="s" s="15">
        <v>87</v>
      </c>
      <c r="C795" s="16"/>
      <c r="D795" s="16"/>
      <c r="E795" s="16">
        <v>7</v>
      </c>
      <c r="F795" s="16">
        <v>22</v>
      </c>
      <c r="G795" s="17">
        <v>102.78</v>
      </c>
      <c r="H795" s="17">
        <f>G795/E795</f>
        <v>14.68285714285714</v>
      </c>
      <c r="I795" s="16">
        <v>0</v>
      </c>
      <c r="J795" s="17">
        <v>0</v>
      </c>
      <c r="K795" s="16">
        <v>1</v>
      </c>
      <c r="L795" s="17">
        <v>1.85</v>
      </c>
      <c r="M795" s="17">
        <v>1.08</v>
      </c>
      <c r="N795" s="18"/>
      <c r="O795" s="18">
        <v>1</v>
      </c>
      <c r="P795" s="17">
        <v>0.66</v>
      </c>
      <c r="Q795" s="17">
        <v>0</v>
      </c>
      <c r="R795" s="18">
        <v>0</v>
      </c>
      <c r="S795" s="18">
        <v>0</v>
      </c>
      <c r="T795" s="16">
        <f>R795+S795</f>
        <v>0</v>
      </c>
      <c r="U795" s="17">
        <v>0</v>
      </c>
      <c r="V795" s="18">
        <v>4</v>
      </c>
      <c r="W795" s="18">
        <v>0</v>
      </c>
      <c r="X795" s="17">
        <v>2.34</v>
      </c>
      <c r="Y795" s="17">
        <v>0</v>
      </c>
      <c r="Z795" s="18">
        <v>4</v>
      </c>
      <c r="AA795" s="18">
        <v>4</v>
      </c>
      <c r="AB795" s="17">
        <v>2.34</v>
      </c>
      <c r="AC795" s="17">
        <v>2.34</v>
      </c>
      <c r="AD795" s="16">
        <v>10</v>
      </c>
      <c r="AE795" s="17">
        <v>5.84</v>
      </c>
      <c r="AF795" s="16">
        <v>8</v>
      </c>
      <c r="AG795" s="17">
        <v>4.67</v>
      </c>
    </row>
    <row r="796" ht="20.35" customHeight="1">
      <c r="A796" t="s" s="14">
        <v>918</v>
      </c>
      <c r="B796" t="s" s="15">
        <v>125</v>
      </c>
      <c r="C796" s="16"/>
      <c r="D796" s="16"/>
      <c r="E796" s="16">
        <v>76</v>
      </c>
      <c r="F796" s="16">
        <v>5</v>
      </c>
      <c r="G796" s="17">
        <v>1452.87</v>
      </c>
      <c r="H796" s="17">
        <f>G796/E796</f>
        <v>19.11671052631579</v>
      </c>
      <c r="I796" s="16">
        <v>38</v>
      </c>
      <c r="J796" s="17">
        <v>1.57</v>
      </c>
      <c r="K796" s="16">
        <v>52</v>
      </c>
      <c r="L796" s="17">
        <v>90.51000000000001</v>
      </c>
      <c r="M796" s="17">
        <v>3.74</v>
      </c>
      <c r="N796" s="18"/>
      <c r="O796" s="18">
        <v>20</v>
      </c>
      <c r="P796" s="17">
        <v>0.6899999999999999</v>
      </c>
      <c r="Q796" s="17">
        <v>13.77</v>
      </c>
      <c r="R796" s="18">
        <v>72</v>
      </c>
      <c r="S796" s="18">
        <v>76</v>
      </c>
      <c r="T796" s="16">
        <f>R796+S796</f>
        <v>148</v>
      </c>
      <c r="U796" s="17">
        <v>48.65</v>
      </c>
      <c r="V796" s="18">
        <v>69</v>
      </c>
      <c r="W796" s="18">
        <v>81</v>
      </c>
      <c r="X796" s="17">
        <v>2.85</v>
      </c>
      <c r="Y796" s="17">
        <v>3.35</v>
      </c>
      <c r="Z796" s="18">
        <v>72</v>
      </c>
      <c r="AA796" s="18">
        <v>158</v>
      </c>
      <c r="AB796" s="17">
        <v>2.97</v>
      </c>
      <c r="AC796" s="17">
        <v>6.53</v>
      </c>
      <c r="AD796" s="16">
        <v>44</v>
      </c>
      <c r="AE796" s="17">
        <v>1.82</v>
      </c>
      <c r="AF796" s="16">
        <v>276</v>
      </c>
      <c r="AG796" s="17">
        <v>11.4</v>
      </c>
    </row>
    <row r="797" ht="20.35" customHeight="1">
      <c r="A797" t="s" s="14">
        <v>919</v>
      </c>
      <c r="B797" t="s" s="15">
        <v>119</v>
      </c>
      <c r="C797" s="16"/>
      <c r="D797" s="16"/>
      <c r="E797" s="16">
        <v>39</v>
      </c>
      <c r="F797" s="16">
        <v>2</v>
      </c>
      <c r="G797" s="17">
        <v>409.03</v>
      </c>
      <c r="H797" s="17">
        <f>G797/E797</f>
        <v>10.48794871794872</v>
      </c>
      <c r="I797" s="16">
        <v>1</v>
      </c>
      <c r="J797" s="17">
        <v>0.15</v>
      </c>
      <c r="K797" s="16">
        <v>4</v>
      </c>
      <c r="L797" s="17">
        <v>7.81</v>
      </c>
      <c r="M797" s="17">
        <v>1.15</v>
      </c>
      <c r="N797" s="18"/>
      <c r="O797" s="18">
        <v>3</v>
      </c>
      <c r="P797" s="17">
        <v>0.51</v>
      </c>
      <c r="Q797" s="17">
        <v>2.08</v>
      </c>
      <c r="R797" s="18">
        <v>3</v>
      </c>
      <c r="S797" s="18">
        <v>2</v>
      </c>
      <c r="T797" s="16">
        <f>R797+S797</f>
        <v>5</v>
      </c>
      <c r="U797" s="17">
        <v>60</v>
      </c>
      <c r="V797" s="18">
        <v>1</v>
      </c>
      <c r="W797" s="18">
        <v>11</v>
      </c>
      <c r="X797" s="17">
        <v>0.15</v>
      </c>
      <c r="Y797" s="17">
        <v>1.61</v>
      </c>
      <c r="Z797" s="18">
        <v>10</v>
      </c>
      <c r="AA797" s="18">
        <v>56</v>
      </c>
      <c r="AB797" s="17">
        <v>1.47</v>
      </c>
      <c r="AC797" s="17">
        <v>8.210000000000001</v>
      </c>
      <c r="AD797" s="16">
        <v>19</v>
      </c>
      <c r="AE797" s="17">
        <v>2.79</v>
      </c>
      <c r="AF797" s="16">
        <v>48</v>
      </c>
      <c r="AG797" s="17">
        <v>7.04</v>
      </c>
    </row>
    <row r="798" ht="20.35" customHeight="1">
      <c r="A798" t="s" s="14">
        <v>920</v>
      </c>
      <c r="B798" t="s" s="15">
        <v>201</v>
      </c>
      <c r="C798" s="16"/>
      <c r="D798" s="16"/>
      <c r="E798" s="16">
        <v>82</v>
      </c>
      <c r="F798" s="16"/>
      <c r="G798" s="17">
        <v>1384.7</v>
      </c>
      <c r="H798" s="17">
        <f>G798/E798</f>
        <v>16.88658536585366</v>
      </c>
      <c r="I798" s="16">
        <v>23</v>
      </c>
      <c r="J798" s="17">
        <v>1</v>
      </c>
      <c r="K798" s="16">
        <v>39</v>
      </c>
      <c r="L798" s="17">
        <v>71.78</v>
      </c>
      <c r="M798" s="17">
        <v>3.11</v>
      </c>
      <c r="N798" s="18"/>
      <c r="O798" s="18">
        <v>7</v>
      </c>
      <c r="P798" s="17">
        <v>0.38</v>
      </c>
      <c r="Q798" s="17">
        <v>12.43</v>
      </c>
      <c r="R798" s="18">
        <v>15</v>
      </c>
      <c r="S798" s="18">
        <v>34</v>
      </c>
      <c r="T798" s="16">
        <f>R798+S798</f>
        <v>49</v>
      </c>
      <c r="U798" s="17">
        <v>30.61</v>
      </c>
      <c r="V798" s="18">
        <v>33</v>
      </c>
      <c r="W798" s="18">
        <v>47</v>
      </c>
      <c r="X798" s="17">
        <v>1.43</v>
      </c>
      <c r="Y798" s="17">
        <v>2.04</v>
      </c>
      <c r="Z798" s="18">
        <v>26</v>
      </c>
      <c r="AA798" s="18">
        <v>82</v>
      </c>
      <c r="AB798" s="17">
        <v>1.13</v>
      </c>
      <c r="AC798" s="17">
        <v>3.55</v>
      </c>
      <c r="AD798" s="16">
        <v>22</v>
      </c>
      <c r="AE798" s="17">
        <v>0.95</v>
      </c>
      <c r="AF798" s="16">
        <v>185</v>
      </c>
      <c r="AG798" s="17">
        <v>8.02</v>
      </c>
    </row>
    <row r="799" ht="20.35" customHeight="1">
      <c r="A799" t="s" s="14">
        <v>921</v>
      </c>
      <c r="B799" t="s" s="15">
        <v>74</v>
      </c>
      <c r="C799" s="16"/>
      <c r="D799" s="16"/>
      <c r="E799" s="16">
        <v>63</v>
      </c>
      <c r="F799" s="16"/>
      <c r="G799" s="17">
        <v>1103.18</v>
      </c>
      <c r="H799" s="17">
        <f>G799/E799</f>
        <v>17.51079365079365</v>
      </c>
      <c r="I799" s="16">
        <v>9</v>
      </c>
      <c r="J799" s="17">
        <v>0.49</v>
      </c>
      <c r="K799" s="16">
        <v>15</v>
      </c>
      <c r="L799" s="17">
        <v>21.15</v>
      </c>
      <c r="M799" s="17">
        <v>1.15</v>
      </c>
      <c r="N799" s="18"/>
      <c r="O799" s="18">
        <v>7</v>
      </c>
      <c r="P799" s="17">
        <v>0.26</v>
      </c>
      <c r="Q799" s="17">
        <v>9.57</v>
      </c>
      <c r="R799" s="18">
        <v>0</v>
      </c>
      <c r="S799" s="18">
        <v>0</v>
      </c>
      <c r="T799" s="16">
        <f>R799+S799</f>
        <v>0</v>
      </c>
      <c r="U799" s="17">
        <v>0</v>
      </c>
      <c r="V799" s="18">
        <v>36</v>
      </c>
      <c r="W799" s="18">
        <v>27</v>
      </c>
      <c r="X799" s="17">
        <v>1.96</v>
      </c>
      <c r="Y799" s="17">
        <v>1.47</v>
      </c>
      <c r="Z799" s="18">
        <v>44</v>
      </c>
      <c r="AA799" s="18">
        <v>79</v>
      </c>
      <c r="AB799" s="17">
        <v>2.39</v>
      </c>
      <c r="AC799" s="17">
        <v>4.3</v>
      </c>
      <c r="AD799" s="16">
        <v>64</v>
      </c>
      <c r="AE799" s="17">
        <v>3.48</v>
      </c>
      <c r="AF799" s="16">
        <v>94</v>
      </c>
      <c r="AG799" s="17">
        <v>5.11</v>
      </c>
    </row>
    <row r="800" ht="20.35" customHeight="1">
      <c r="A800" t="s" s="14">
        <v>922</v>
      </c>
      <c r="B800" t="s" s="15">
        <v>38</v>
      </c>
      <c r="C800" s="16"/>
      <c r="D800" s="16"/>
      <c r="E800" s="16">
        <v>69</v>
      </c>
      <c r="F800" s="16">
        <v>4</v>
      </c>
      <c r="G800" s="17">
        <v>1246.8</v>
      </c>
      <c r="H800" s="17">
        <f>G800/E800</f>
        <v>18.0695652173913</v>
      </c>
      <c r="I800" s="16">
        <v>5</v>
      </c>
      <c r="J800" s="17">
        <v>0.24</v>
      </c>
      <c r="K800" s="16">
        <v>19</v>
      </c>
      <c r="L800" s="17">
        <v>25.32</v>
      </c>
      <c r="M800" s="17">
        <v>1.22</v>
      </c>
      <c r="N800" s="18"/>
      <c r="O800" s="18">
        <v>12</v>
      </c>
      <c r="P800" s="17">
        <v>0.5600000000000001</v>
      </c>
      <c r="Q800" s="17">
        <v>5.75</v>
      </c>
      <c r="R800" s="18">
        <v>0</v>
      </c>
      <c r="S800" s="18">
        <v>0</v>
      </c>
      <c r="T800" s="16">
        <f>R800+S800</f>
        <v>0</v>
      </c>
      <c r="U800" s="17">
        <v>0</v>
      </c>
      <c r="V800" s="18">
        <v>60</v>
      </c>
      <c r="W800" s="18">
        <v>14</v>
      </c>
      <c r="X800" s="17">
        <v>2.89</v>
      </c>
      <c r="Y800" s="17">
        <v>0.67</v>
      </c>
      <c r="Z800" s="18">
        <v>76</v>
      </c>
      <c r="AA800" s="18">
        <v>128</v>
      </c>
      <c r="AB800" s="17">
        <v>3.66</v>
      </c>
      <c r="AC800" s="17">
        <v>6.16</v>
      </c>
      <c r="AD800" s="16">
        <v>110</v>
      </c>
      <c r="AE800" s="17">
        <v>5.29</v>
      </c>
      <c r="AF800" s="16">
        <v>87</v>
      </c>
      <c r="AG800" s="17">
        <v>4.19</v>
      </c>
    </row>
    <row r="801" ht="20.35" customHeight="1">
      <c r="A801" t="s" s="14">
        <v>923</v>
      </c>
      <c r="B801" t="s" s="15">
        <v>924</v>
      </c>
      <c r="C801" s="16"/>
      <c r="D801" s="16"/>
      <c r="E801" s="16">
        <v>79</v>
      </c>
      <c r="F801" s="16"/>
      <c r="G801" s="17">
        <v>1115.37</v>
      </c>
      <c r="H801" s="17">
        <f>G801/E801</f>
        <v>14.11860759493671</v>
      </c>
      <c r="I801" s="16">
        <v>24</v>
      </c>
      <c r="J801" s="17">
        <v>1.29</v>
      </c>
      <c r="K801" s="16">
        <v>31</v>
      </c>
      <c r="L801" s="17">
        <v>45.8</v>
      </c>
      <c r="M801" s="17">
        <v>2.46</v>
      </c>
      <c r="N801" s="18"/>
      <c r="O801" s="18">
        <v>18</v>
      </c>
      <c r="P801" s="17">
        <v>0.9</v>
      </c>
      <c r="Q801" s="17">
        <v>14.37</v>
      </c>
      <c r="R801" s="18">
        <v>6</v>
      </c>
      <c r="S801" s="18">
        <v>18</v>
      </c>
      <c r="T801" s="16">
        <f>R801+S801</f>
        <v>24</v>
      </c>
      <c r="U801" s="17">
        <v>25</v>
      </c>
      <c r="V801" s="18">
        <v>35</v>
      </c>
      <c r="W801" s="18">
        <v>28</v>
      </c>
      <c r="X801" s="17">
        <v>1.88</v>
      </c>
      <c r="Y801" s="17">
        <v>1.51</v>
      </c>
      <c r="Z801" s="18">
        <v>36</v>
      </c>
      <c r="AA801" s="18">
        <v>26</v>
      </c>
      <c r="AB801" s="17">
        <v>1.94</v>
      </c>
      <c r="AC801" s="17">
        <v>1.4</v>
      </c>
      <c r="AD801" s="16">
        <v>18</v>
      </c>
      <c r="AE801" s="17">
        <v>0.97</v>
      </c>
      <c r="AF801" s="16">
        <v>167</v>
      </c>
      <c r="AG801" s="17">
        <v>8.98</v>
      </c>
    </row>
    <row r="802" ht="20.35" customHeight="1">
      <c r="A802" t="s" s="14">
        <v>925</v>
      </c>
      <c r="B802" t="s" s="15">
        <v>149</v>
      </c>
      <c r="C802" s="16"/>
      <c r="D802" s="16"/>
      <c r="E802" s="16">
        <v>29</v>
      </c>
      <c r="F802" s="16">
        <v>5</v>
      </c>
      <c r="G802" s="17">
        <v>464.57</v>
      </c>
      <c r="H802" s="17">
        <f>G802/E802</f>
        <v>16.01965517241379</v>
      </c>
      <c r="I802" s="16">
        <v>3</v>
      </c>
      <c r="J802" s="17">
        <v>0.39</v>
      </c>
      <c r="K802" s="16">
        <v>8</v>
      </c>
      <c r="L802" s="17">
        <v>16.18</v>
      </c>
      <c r="M802" s="17">
        <v>2.09</v>
      </c>
      <c r="N802" s="18"/>
      <c r="O802" s="18">
        <v>4</v>
      </c>
      <c r="P802" s="17">
        <v>0.67</v>
      </c>
      <c r="Q802" s="17">
        <v>5.88</v>
      </c>
      <c r="R802" s="18">
        <v>0</v>
      </c>
      <c r="S802" s="18">
        <v>0</v>
      </c>
      <c r="T802" s="16">
        <f>R802+S802</f>
        <v>0</v>
      </c>
      <c r="U802" s="17">
        <v>0</v>
      </c>
      <c r="V802" s="18">
        <v>21</v>
      </c>
      <c r="W802" s="18">
        <v>15</v>
      </c>
      <c r="X802" s="17">
        <v>2.71</v>
      </c>
      <c r="Y802" s="17">
        <v>1.94</v>
      </c>
      <c r="Z802" s="18">
        <v>8</v>
      </c>
      <c r="AA802" s="18">
        <v>21</v>
      </c>
      <c r="AB802" s="17">
        <v>1.03</v>
      </c>
      <c r="AC802" s="17">
        <v>2.71</v>
      </c>
      <c r="AD802" s="16">
        <v>35</v>
      </c>
      <c r="AE802" s="17">
        <v>4.52</v>
      </c>
      <c r="AF802" s="16">
        <v>51</v>
      </c>
      <c r="AG802" s="17">
        <v>6.59</v>
      </c>
    </row>
    <row r="803" ht="20.35" customHeight="1">
      <c r="A803" t="s" s="14">
        <v>926</v>
      </c>
      <c r="B803" t="s" s="15">
        <v>60</v>
      </c>
      <c r="C803" s="16"/>
      <c r="D803" s="16"/>
      <c r="E803" s="16">
        <v>82</v>
      </c>
      <c r="F803" s="16"/>
      <c r="G803" s="17">
        <v>1088.98</v>
      </c>
      <c r="H803" s="17">
        <f>G803/E803</f>
        <v>13.28024390243903</v>
      </c>
      <c r="I803" s="16">
        <v>12</v>
      </c>
      <c r="J803" s="17">
        <v>0.66</v>
      </c>
      <c r="K803" s="16">
        <v>10</v>
      </c>
      <c r="L803" s="17">
        <v>29.14</v>
      </c>
      <c r="M803" s="17">
        <v>1.61</v>
      </c>
      <c r="N803" s="18">
        <v>2</v>
      </c>
      <c r="O803" s="18">
        <v>14</v>
      </c>
      <c r="P803" s="17">
        <v>0.73</v>
      </c>
      <c r="Q803" s="17">
        <v>9.02</v>
      </c>
      <c r="R803" s="18">
        <v>76</v>
      </c>
      <c r="S803" s="18">
        <v>90</v>
      </c>
      <c r="T803" s="16">
        <f>R803+S803</f>
        <v>166</v>
      </c>
      <c r="U803" s="17">
        <v>45.78</v>
      </c>
      <c r="V803" s="18">
        <v>25</v>
      </c>
      <c r="W803" s="18">
        <v>31</v>
      </c>
      <c r="X803" s="17">
        <v>1.38</v>
      </c>
      <c r="Y803" s="17">
        <v>1.71</v>
      </c>
      <c r="Z803" s="18">
        <v>132</v>
      </c>
      <c r="AA803" s="18">
        <v>98</v>
      </c>
      <c r="AB803" s="17">
        <v>7.27</v>
      </c>
      <c r="AC803" s="17">
        <v>5.4</v>
      </c>
      <c r="AD803" s="16">
        <v>59</v>
      </c>
      <c r="AE803" s="17">
        <v>3.25</v>
      </c>
      <c r="AF803" s="16">
        <v>133</v>
      </c>
      <c r="AG803" s="17">
        <v>7.33</v>
      </c>
    </row>
    <row r="804" ht="20.35" customHeight="1">
      <c r="A804" t="s" s="14">
        <v>927</v>
      </c>
      <c r="B804" t="s" s="15">
        <v>149</v>
      </c>
      <c r="C804" s="16"/>
      <c r="D804" s="16"/>
      <c r="E804" s="16">
        <v>81</v>
      </c>
      <c r="F804" s="16"/>
      <c r="G804" s="17">
        <v>1204.28</v>
      </c>
      <c r="H804" s="17">
        <f>G804/E804</f>
        <v>14.86765432098765</v>
      </c>
      <c r="I804" s="16">
        <v>22</v>
      </c>
      <c r="J804" s="17">
        <v>1.1</v>
      </c>
      <c r="K804" s="16">
        <v>14</v>
      </c>
      <c r="L804" s="17">
        <v>51.53</v>
      </c>
      <c r="M804" s="17">
        <v>2.57</v>
      </c>
      <c r="N804" s="18"/>
      <c r="O804" s="18">
        <v>19</v>
      </c>
      <c r="P804" s="17">
        <v>0.92</v>
      </c>
      <c r="Q804" s="17">
        <v>10.43</v>
      </c>
      <c r="R804" s="18">
        <v>71</v>
      </c>
      <c r="S804" s="18">
        <v>75</v>
      </c>
      <c r="T804" s="16">
        <f>R804+S804</f>
        <v>146</v>
      </c>
      <c r="U804" s="17">
        <v>48.63</v>
      </c>
      <c r="V804" s="18">
        <v>40</v>
      </c>
      <c r="W804" s="18">
        <v>47</v>
      </c>
      <c r="X804" s="17">
        <v>1.99</v>
      </c>
      <c r="Y804" s="17">
        <v>2.34</v>
      </c>
      <c r="Z804" s="18">
        <v>105</v>
      </c>
      <c r="AA804" s="18">
        <v>142</v>
      </c>
      <c r="AB804" s="17">
        <v>5.23</v>
      </c>
      <c r="AC804" s="17">
        <v>7.07</v>
      </c>
      <c r="AD804" s="16">
        <v>48</v>
      </c>
      <c r="AE804" s="17">
        <v>2.39</v>
      </c>
      <c r="AF804" s="16">
        <v>211</v>
      </c>
      <c r="AG804" s="17">
        <v>10.51</v>
      </c>
    </row>
    <row r="805" ht="20.35" customHeight="1">
      <c r="A805" t="s" s="14">
        <v>928</v>
      </c>
      <c r="B805" t="s" s="15">
        <v>121</v>
      </c>
      <c r="C805" s="16"/>
      <c r="D805" s="16"/>
      <c r="E805" s="16">
        <v>73</v>
      </c>
      <c r="F805" s="16">
        <v>9</v>
      </c>
      <c r="G805" s="17">
        <v>1728.65</v>
      </c>
      <c r="H805" s="17">
        <f>G805/E805</f>
        <v>23.68013698630137</v>
      </c>
      <c r="I805" s="16">
        <v>4</v>
      </c>
      <c r="J805" s="17">
        <v>0.14</v>
      </c>
      <c r="K805" s="16">
        <v>28</v>
      </c>
      <c r="L805" s="17">
        <v>34.05</v>
      </c>
      <c r="M805" s="17">
        <v>1.18</v>
      </c>
      <c r="N805" s="18"/>
      <c r="O805" s="18">
        <v>9</v>
      </c>
      <c r="P805" s="17">
        <v>0.23</v>
      </c>
      <c r="Q805" s="17">
        <v>3.39</v>
      </c>
      <c r="R805" s="18">
        <v>0</v>
      </c>
      <c r="S805" s="18">
        <v>0</v>
      </c>
      <c r="T805" s="16">
        <f>R805+S805</f>
        <v>0</v>
      </c>
      <c r="U805" s="17">
        <v>0</v>
      </c>
      <c r="V805" s="18">
        <v>68</v>
      </c>
      <c r="W805" s="18">
        <v>48</v>
      </c>
      <c r="X805" s="17">
        <v>2.36</v>
      </c>
      <c r="Y805" s="17">
        <v>1.67</v>
      </c>
      <c r="Z805" s="18">
        <v>24</v>
      </c>
      <c r="AA805" s="18">
        <v>55</v>
      </c>
      <c r="AB805" s="17">
        <v>0.83</v>
      </c>
      <c r="AC805" s="17">
        <v>1.91</v>
      </c>
      <c r="AD805" s="16">
        <v>99</v>
      </c>
      <c r="AE805" s="17">
        <v>3.44</v>
      </c>
      <c r="AF805" s="16">
        <v>118</v>
      </c>
      <c r="AG805" s="17">
        <v>4.1</v>
      </c>
    </row>
    <row r="806" ht="20.35" customHeight="1">
      <c r="A806" t="s" s="14">
        <v>929</v>
      </c>
      <c r="B806" t="s" s="15">
        <v>58</v>
      </c>
      <c r="C806" s="16"/>
      <c r="D806" s="16"/>
      <c r="E806" s="16">
        <v>43</v>
      </c>
      <c r="F806" s="16">
        <v>39</v>
      </c>
      <c r="G806" s="17">
        <v>732.35</v>
      </c>
      <c r="H806" s="17">
        <f>G806/E806</f>
        <v>17.03139534883721</v>
      </c>
      <c r="I806" s="16">
        <v>1</v>
      </c>
      <c r="J806" s="17">
        <v>0.08</v>
      </c>
      <c r="K806" s="16">
        <v>5</v>
      </c>
      <c r="L806" s="17">
        <v>11.47</v>
      </c>
      <c r="M806" s="17">
        <v>0.9399999999999999</v>
      </c>
      <c r="N806" s="18"/>
      <c r="O806" s="18">
        <v>10</v>
      </c>
      <c r="P806" s="17">
        <v>0.88</v>
      </c>
      <c r="Q806" s="17">
        <v>3.23</v>
      </c>
      <c r="R806" s="18">
        <v>0</v>
      </c>
      <c r="S806" s="18">
        <v>0</v>
      </c>
      <c r="T806" s="16">
        <f>R806+S806</f>
        <v>0</v>
      </c>
      <c r="U806" s="17">
        <v>0</v>
      </c>
      <c r="V806" s="18">
        <v>31</v>
      </c>
      <c r="W806" s="18">
        <v>3</v>
      </c>
      <c r="X806" s="17">
        <v>2.54</v>
      </c>
      <c r="Y806" s="17">
        <v>0.25</v>
      </c>
      <c r="Z806" s="18">
        <v>20</v>
      </c>
      <c r="AA806" s="18">
        <v>58</v>
      </c>
      <c r="AB806" s="17">
        <v>1.64</v>
      </c>
      <c r="AC806" s="17">
        <v>4.75</v>
      </c>
      <c r="AD806" s="16">
        <v>51</v>
      </c>
      <c r="AE806" s="17">
        <v>4.18</v>
      </c>
      <c r="AF806" s="16">
        <v>31</v>
      </c>
      <c r="AG806" s="17">
        <v>2.54</v>
      </c>
    </row>
    <row r="807" ht="20.35" customHeight="1">
      <c r="A807" t="s" s="14">
        <v>930</v>
      </c>
      <c r="B807" t="s" s="15">
        <v>931</v>
      </c>
      <c r="C807" s="16"/>
      <c r="D807" s="16"/>
      <c r="E807" s="16">
        <v>78</v>
      </c>
      <c r="F807" s="16"/>
      <c r="G807" s="17">
        <v>1142.07</v>
      </c>
      <c r="H807" s="17">
        <f>G807/E807</f>
        <v>14.64192307692308</v>
      </c>
      <c r="I807" s="16">
        <v>12</v>
      </c>
      <c r="J807" s="17">
        <v>0.63</v>
      </c>
      <c r="K807" s="16">
        <v>13</v>
      </c>
      <c r="L807" s="17">
        <v>20.93</v>
      </c>
      <c r="M807" s="17">
        <v>1.1</v>
      </c>
      <c r="N807" s="18"/>
      <c r="O807" s="18">
        <v>3</v>
      </c>
      <c r="P807" s="17">
        <v>0.12</v>
      </c>
      <c r="Q807" s="17">
        <v>10.53</v>
      </c>
      <c r="R807" s="18">
        <v>22</v>
      </c>
      <c r="S807" s="18">
        <v>24</v>
      </c>
      <c r="T807" s="16">
        <f>R807+S807</f>
        <v>46</v>
      </c>
      <c r="U807" s="17">
        <v>47.83</v>
      </c>
      <c r="V807" s="18">
        <v>8</v>
      </c>
      <c r="W807" s="18">
        <v>18</v>
      </c>
      <c r="X807" s="17">
        <v>0.42</v>
      </c>
      <c r="Y807" s="17">
        <v>0.95</v>
      </c>
      <c r="Z807" s="18">
        <v>96</v>
      </c>
      <c r="AA807" s="18">
        <v>90</v>
      </c>
      <c r="AB807" s="17">
        <v>5.04</v>
      </c>
      <c r="AC807" s="17">
        <v>4.73</v>
      </c>
      <c r="AD807" s="16">
        <v>41</v>
      </c>
      <c r="AE807" s="17">
        <v>2.15</v>
      </c>
      <c r="AF807" s="16">
        <v>114</v>
      </c>
      <c r="AG807" s="17">
        <v>5.99</v>
      </c>
    </row>
    <row r="808" ht="20.35" customHeight="1">
      <c r="A808" t="s" s="14">
        <v>932</v>
      </c>
      <c r="B808" t="s" s="15">
        <v>205</v>
      </c>
      <c r="C808" s="16"/>
      <c r="D808" s="16"/>
      <c r="E808" s="16">
        <v>69</v>
      </c>
      <c r="F808" s="16">
        <v>12</v>
      </c>
      <c r="G808" s="17">
        <v>691.48</v>
      </c>
      <c r="H808" s="17">
        <f>G808/E808</f>
        <v>10.02144927536232</v>
      </c>
      <c r="I808" s="16">
        <v>2</v>
      </c>
      <c r="J808" s="17">
        <v>0.17</v>
      </c>
      <c r="K808" s="16">
        <v>6</v>
      </c>
      <c r="L808" s="17">
        <v>6.2</v>
      </c>
      <c r="M808" s="17">
        <v>0.54</v>
      </c>
      <c r="N808" s="18"/>
      <c r="O808" s="18">
        <v>3</v>
      </c>
      <c r="P808" s="17">
        <v>0.34</v>
      </c>
      <c r="Q808" s="17">
        <v>3.17</v>
      </c>
      <c r="R808" s="18">
        <v>2</v>
      </c>
      <c r="S808" s="18">
        <v>10</v>
      </c>
      <c r="T808" s="16">
        <f>R808+S808</f>
        <v>12</v>
      </c>
      <c r="U808" s="17">
        <v>16.67</v>
      </c>
      <c r="V808" s="18">
        <v>10</v>
      </c>
      <c r="W808" s="18">
        <v>15</v>
      </c>
      <c r="X808" s="17">
        <v>0.87</v>
      </c>
      <c r="Y808" s="17">
        <v>1.3</v>
      </c>
      <c r="Z808" s="18">
        <v>139</v>
      </c>
      <c r="AA808" s="18">
        <v>72</v>
      </c>
      <c r="AB808" s="17">
        <v>12.06</v>
      </c>
      <c r="AC808" s="17">
        <v>6.25</v>
      </c>
      <c r="AD808" s="16">
        <v>50</v>
      </c>
      <c r="AE808" s="17">
        <v>4.34</v>
      </c>
      <c r="AF808" s="16">
        <v>63</v>
      </c>
      <c r="AG808" s="17">
        <v>5.47</v>
      </c>
    </row>
    <row r="809" ht="20.35" customHeight="1">
      <c r="A809" t="s" s="14">
        <v>933</v>
      </c>
      <c r="B809" t="s" s="15">
        <v>74</v>
      </c>
      <c r="C809" s="16"/>
      <c r="D809" s="16"/>
      <c r="E809" s="16">
        <v>81</v>
      </c>
      <c r="F809" s="16">
        <v>1</v>
      </c>
      <c r="G809" s="17">
        <v>1138.37</v>
      </c>
      <c r="H809" s="17">
        <f>G809/E809</f>
        <v>14.05395061728395</v>
      </c>
      <c r="I809" s="16">
        <v>7</v>
      </c>
      <c r="J809" s="17">
        <v>0.37</v>
      </c>
      <c r="K809" s="16">
        <v>15</v>
      </c>
      <c r="L809" s="17">
        <v>11.86</v>
      </c>
      <c r="M809" s="17">
        <v>0.63</v>
      </c>
      <c r="N809" s="18"/>
      <c r="O809" s="18">
        <v>5</v>
      </c>
      <c r="P809" s="17">
        <v>0.25</v>
      </c>
      <c r="Q809" s="17">
        <v>6.8</v>
      </c>
      <c r="R809" s="18">
        <v>17</v>
      </c>
      <c r="S809" s="18">
        <v>34</v>
      </c>
      <c r="T809" s="16">
        <f>R809+S809</f>
        <v>51</v>
      </c>
      <c r="U809" s="17">
        <v>33.33</v>
      </c>
      <c r="V809" s="18">
        <v>18</v>
      </c>
      <c r="W809" s="18">
        <v>24</v>
      </c>
      <c r="X809" s="17">
        <v>0.95</v>
      </c>
      <c r="Y809" s="17">
        <v>1.26</v>
      </c>
      <c r="Z809" s="18">
        <v>55</v>
      </c>
      <c r="AA809" s="18">
        <v>126</v>
      </c>
      <c r="AB809" s="17">
        <v>2.9</v>
      </c>
      <c r="AC809" s="17">
        <v>6.64</v>
      </c>
      <c r="AD809" s="16">
        <v>93</v>
      </c>
      <c r="AE809" s="17">
        <v>4.9</v>
      </c>
      <c r="AF809" s="16">
        <v>103</v>
      </c>
      <c r="AG809" s="17">
        <v>5.43</v>
      </c>
    </row>
    <row r="810" ht="20.35" customHeight="1">
      <c r="A810" t="s" s="14">
        <v>934</v>
      </c>
      <c r="B810" t="s" s="15">
        <v>44</v>
      </c>
      <c r="C810" s="16"/>
      <c r="D810" s="16"/>
      <c r="E810" s="16">
        <v>78</v>
      </c>
      <c r="F810" s="16"/>
      <c r="G810" s="17">
        <v>1246.78</v>
      </c>
      <c r="H810" s="17">
        <f>G810/E810</f>
        <v>15.98435897435897</v>
      </c>
      <c r="I810" s="16">
        <v>14</v>
      </c>
      <c r="J810" s="17">
        <v>0.67</v>
      </c>
      <c r="K810" s="16">
        <v>21</v>
      </c>
      <c r="L810" s="17">
        <v>36.23</v>
      </c>
      <c r="M810" s="17">
        <v>1.74</v>
      </c>
      <c r="N810" s="18">
        <v>13</v>
      </c>
      <c r="O810" s="18">
        <v>58</v>
      </c>
      <c r="P810" s="17">
        <v>2.89</v>
      </c>
      <c r="Q810" s="17">
        <v>11.38</v>
      </c>
      <c r="R810" s="18">
        <v>25</v>
      </c>
      <c r="S810" s="18">
        <v>29</v>
      </c>
      <c r="T810" s="16">
        <f>R810+S810</f>
        <v>54</v>
      </c>
      <c r="U810" s="17">
        <v>46.3</v>
      </c>
      <c r="V810" s="18">
        <v>44</v>
      </c>
      <c r="W810" s="18">
        <v>40</v>
      </c>
      <c r="X810" s="17">
        <v>2.12</v>
      </c>
      <c r="Y810" s="17">
        <v>1.92</v>
      </c>
      <c r="Z810" s="18">
        <v>250</v>
      </c>
      <c r="AA810" s="18">
        <v>158</v>
      </c>
      <c r="AB810" s="17">
        <v>12.03</v>
      </c>
      <c r="AC810" s="17">
        <v>7.6</v>
      </c>
      <c r="AD810" s="16">
        <v>51</v>
      </c>
      <c r="AE810" s="17">
        <v>2.45</v>
      </c>
      <c r="AF810" s="16">
        <v>123</v>
      </c>
      <c r="AG810" s="17">
        <v>5.92</v>
      </c>
    </row>
    <row r="811" ht="20.35" customHeight="1">
      <c r="A811" t="s" s="14">
        <v>935</v>
      </c>
      <c r="B811" t="s" s="15">
        <v>149</v>
      </c>
      <c r="C811" s="16"/>
      <c r="D811" s="16"/>
      <c r="E811" s="16">
        <v>79</v>
      </c>
      <c r="F811" s="16">
        <v>3</v>
      </c>
      <c r="G811" s="17">
        <v>1430.02</v>
      </c>
      <c r="H811" s="17">
        <f>G811/E811</f>
        <v>18.10151898734177</v>
      </c>
      <c r="I811" s="16">
        <v>21</v>
      </c>
      <c r="J811" s="17">
        <v>0.88</v>
      </c>
      <c r="K811" s="16">
        <v>24</v>
      </c>
      <c r="L811" s="17">
        <v>50.23</v>
      </c>
      <c r="M811" s="17">
        <v>2.11</v>
      </c>
      <c r="N811" s="18"/>
      <c r="O811" s="18">
        <v>14</v>
      </c>
      <c r="P811" s="17">
        <v>0.64</v>
      </c>
      <c r="Q811" s="17">
        <v>12.07</v>
      </c>
      <c r="R811" s="18">
        <v>587</v>
      </c>
      <c r="S811" s="18">
        <v>569</v>
      </c>
      <c r="T811" s="16">
        <f>R811+S811</f>
        <v>1156</v>
      </c>
      <c r="U811" s="17">
        <v>50.78</v>
      </c>
      <c r="V811" s="18">
        <v>45</v>
      </c>
      <c r="W811" s="18">
        <v>60</v>
      </c>
      <c r="X811" s="17">
        <v>1.89</v>
      </c>
      <c r="Y811" s="17">
        <v>2.52</v>
      </c>
      <c r="Z811" s="18">
        <v>84</v>
      </c>
      <c r="AA811" s="18">
        <v>117</v>
      </c>
      <c r="AB811" s="17">
        <v>3.52</v>
      </c>
      <c r="AC811" s="17">
        <v>4.91</v>
      </c>
      <c r="AD811" s="16">
        <v>71</v>
      </c>
      <c r="AE811" s="17">
        <v>2.98</v>
      </c>
      <c r="AF811" s="16">
        <v>174</v>
      </c>
      <c r="AG811" s="17">
        <v>7.3</v>
      </c>
    </row>
    <row r="812" ht="20.35" customHeight="1">
      <c r="A812" t="s" s="14">
        <v>936</v>
      </c>
      <c r="B812" t="s" s="15">
        <v>96</v>
      </c>
      <c r="C812" s="16"/>
      <c r="D812" s="16"/>
      <c r="E812" s="16">
        <v>10</v>
      </c>
      <c r="F812" s="16"/>
      <c r="G812" s="17">
        <v>120.53</v>
      </c>
      <c r="H812" s="17">
        <f>G812/E812</f>
        <v>12.053</v>
      </c>
      <c r="I812" s="16">
        <v>1</v>
      </c>
      <c r="J812" s="17">
        <v>0.5</v>
      </c>
      <c r="K812" s="16">
        <v>2</v>
      </c>
      <c r="L812" s="17">
        <v>3.67</v>
      </c>
      <c r="M812" s="17">
        <v>1.83</v>
      </c>
      <c r="N812" s="18"/>
      <c r="O812" s="18">
        <v>0</v>
      </c>
      <c r="P812" s="17">
        <v>0</v>
      </c>
      <c r="Q812" s="17">
        <v>6.67</v>
      </c>
      <c r="R812" s="18">
        <v>0</v>
      </c>
      <c r="S812" s="18">
        <v>0</v>
      </c>
      <c r="T812" s="16">
        <f>R812+S812</f>
        <v>0</v>
      </c>
      <c r="U812" s="17">
        <v>0</v>
      </c>
      <c r="V812" s="18">
        <v>4</v>
      </c>
      <c r="W812" s="18">
        <v>5</v>
      </c>
      <c r="X812" s="17">
        <v>1.99</v>
      </c>
      <c r="Y812" s="17">
        <v>2.49</v>
      </c>
      <c r="Z812" s="18">
        <v>6</v>
      </c>
      <c r="AA812" s="18">
        <v>13</v>
      </c>
      <c r="AB812" s="17">
        <v>2.99</v>
      </c>
      <c r="AC812" s="17">
        <v>6.47</v>
      </c>
      <c r="AD812" s="16">
        <v>3</v>
      </c>
      <c r="AE812" s="17">
        <v>1.49</v>
      </c>
      <c r="AF812" s="16">
        <v>15</v>
      </c>
      <c r="AG812" s="17">
        <v>7.47</v>
      </c>
    </row>
    <row r="813" ht="20.35" customHeight="1">
      <c r="A813" t="s" s="14">
        <v>937</v>
      </c>
      <c r="B813" t="s" s="15">
        <v>77</v>
      </c>
      <c r="C813" s="16"/>
      <c r="D813" s="16"/>
      <c r="E813" s="16">
        <v>29</v>
      </c>
      <c r="F813" s="16">
        <v>2</v>
      </c>
      <c r="G813" s="17">
        <v>365.9</v>
      </c>
      <c r="H813" s="17">
        <f>G813/E813</f>
        <v>12.61724137931034</v>
      </c>
      <c r="I813" s="16">
        <v>6</v>
      </c>
      <c r="J813" s="17">
        <v>0.98</v>
      </c>
      <c r="K813" s="16">
        <v>4</v>
      </c>
      <c r="L813" s="17">
        <v>12.2</v>
      </c>
      <c r="M813" s="17">
        <v>2</v>
      </c>
      <c r="N813" s="18"/>
      <c r="O813" s="18">
        <v>6</v>
      </c>
      <c r="P813" s="17">
        <v>0.6899999999999999</v>
      </c>
      <c r="Q813" s="17">
        <v>13.33</v>
      </c>
      <c r="R813" s="18">
        <v>4</v>
      </c>
      <c r="S813" s="18">
        <v>12</v>
      </c>
      <c r="T813" s="16">
        <f>R813+S813</f>
        <v>16</v>
      </c>
      <c r="U813" s="17">
        <v>25</v>
      </c>
      <c r="V813" s="18">
        <v>6</v>
      </c>
      <c r="W813" s="18">
        <v>9</v>
      </c>
      <c r="X813" s="17">
        <v>0.98</v>
      </c>
      <c r="Y813" s="17">
        <v>1.48</v>
      </c>
      <c r="Z813" s="18">
        <v>22</v>
      </c>
      <c r="AA813" s="18">
        <v>36</v>
      </c>
      <c r="AB813" s="17">
        <v>3.61</v>
      </c>
      <c r="AC813" s="17">
        <v>5.9</v>
      </c>
      <c r="AD813" s="16">
        <v>12</v>
      </c>
      <c r="AE813" s="17">
        <v>1.97</v>
      </c>
      <c r="AF813" s="16">
        <v>45</v>
      </c>
      <c r="AG813" s="17">
        <v>7.38</v>
      </c>
    </row>
    <row r="814" ht="20.35" customHeight="1">
      <c r="A814" t="s" s="14">
        <v>938</v>
      </c>
      <c r="B814" t="s" s="15">
        <v>96</v>
      </c>
      <c r="C814" s="16"/>
      <c r="D814" s="16"/>
      <c r="E814" s="16">
        <v>67</v>
      </c>
      <c r="F814" s="16">
        <v>12</v>
      </c>
      <c r="G814" s="17">
        <v>743.13</v>
      </c>
      <c r="H814" s="17">
        <f>G814/E814</f>
        <v>11.09149253731343</v>
      </c>
      <c r="I814" s="16">
        <v>7</v>
      </c>
      <c r="J814" s="17">
        <v>0.57</v>
      </c>
      <c r="K814" s="16">
        <v>8</v>
      </c>
      <c r="L814" s="17">
        <v>19.45</v>
      </c>
      <c r="M814" s="17">
        <v>1.57</v>
      </c>
      <c r="N814" s="18"/>
      <c r="O814" s="18">
        <v>7</v>
      </c>
      <c r="P814" s="17">
        <v>0.68</v>
      </c>
      <c r="Q814" s="17">
        <v>7.61</v>
      </c>
      <c r="R814" s="18">
        <v>35</v>
      </c>
      <c r="S814" s="18">
        <v>30</v>
      </c>
      <c r="T814" s="16">
        <f>R814+S814</f>
        <v>65</v>
      </c>
      <c r="U814" s="17">
        <v>53.85</v>
      </c>
      <c r="V814" s="18">
        <v>14</v>
      </c>
      <c r="W814" s="18">
        <v>36</v>
      </c>
      <c r="X814" s="17">
        <v>1.13</v>
      </c>
      <c r="Y814" s="17">
        <v>2.91</v>
      </c>
      <c r="Z814" s="18">
        <v>52</v>
      </c>
      <c r="AA814" s="18">
        <v>89</v>
      </c>
      <c r="AB814" s="17">
        <v>4.2</v>
      </c>
      <c r="AC814" s="17">
        <v>7.19</v>
      </c>
      <c r="AD814" s="16">
        <v>24</v>
      </c>
      <c r="AE814" s="17">
        <v>1.94</v>
      </c>
      <c r="AF814" s="16">
        <v>92</v>
      </c>
      <c r="AG814" s="17">
        <v>7.43</v>
      </c>
    </row>
    <row r="815" ht="20.35" customHeight="1">
      <c r="A815" t="s" s="14">
        <v>939</v>
      </c>
      <c r="B815" t="s" s="15">
        <v>940</v>
      </c>
      <c r="C815" s="16"/>
      <c r="D815" s="16"/>
      <c r="E815" s="16">
        <v>77</v>
      </c>
      <c r="F815" s="16"/>
      <c r="G815" s="17">
        <v>1165.48</v>
      </c>
      <c r="H815" s="17">
        <f>G815/E815</f>
        <v>15.1361038961039</v>
      </c>
      <c r="I815" s="16">
        <v>6</v>
      </c>
      <c r="J815" s="17">
        <v>0.31</v>
      </c>
      <c r="K815" s="16">
        <v>20</v>
      </c>
      <c r="L815" s="17">
        <v>31.47</v>
      </c>
      <c r="M815" s="17">
        <v>1.62</v>
      </c>
      <c r="N815" s="18">
        <v>1</v>
      </c>
      <c r="O815" s="18">
        <v>21</v>
      </c>
      <c r="P815" s="17">
        <v>1.2</v>
      </c>
      <c r="Q815" s="17">
        <v>4.17</v>
      </c>
      <c r="R815" s="18">
        <v>659</v>
      </c>
      <c r="S815" s="18">
        <v>577</v>
      </c>
      <c r="T815" s="16">
        <f>R815+S815</f>
        <v>1236</v>
      </c>
      <c r="U815" s="17">
        <v>53.32</v>
      </c>
      <c r="V815" s="18">
        <v>51</v>
      </c>
      <c r="W815" s="18">
        <v>29</v>
      </c>
      <c r="X815" s="17">
        <v>2.63</v>
      </c>
      <c r="Y815" s="17">
        <v>1.49</v>
      </c>
      <c r="Z815" s="18">
        <v>61</v>
      </c>
      <c r="AA815" s="18">
        <v>56</v>
      </c>
      <c r="AB815" s="17">
        <v>3.14</v>
      </c>
      <c r="AC815" s="17">
        <v>2.88</v>
      </c>
      <c r="AD815" s="16">
        <v>41</v>
      </c>
      <c r="AE815" s="17">
        <v>2.11</v>
      </c>
      <c r="AF815" s="16">
        <v>144</v>
      </c>
      <c r="AG815" s="17">
        <v>7.41</v>
      </c>
    </row>
    <row r="816" ht="20.35" customHeight="1">
      <c r="A816" t="s" s="14">
        <v>941</v>
      </c>
      <c r="B816" t="s" s="15">
        <v>942</v>
      </c>
      <c r="C816" s="16"/>
      <c r="D816" s="16"/>
      <c r="E816" s="16">
        <v>81</v>
      </c>
      <c r="F816" s="16"/>
      <c r="G816" s="17">
        <v>1319.22</v>
      </c>
      <c r="H816" s="17">
        <f>G816/E816</f>
        <v>16.28666666666667</v>
      </c>
      <c r="I816" s="16">
        <v>19</v>
      </c>
      <c r="J816" s="17">
        <v>0.86</v>
      </c>
      <c r="K816" s="16">
        <v>14</v>
      </c>
      <c r="L816" s="17">
        <v>35.77</v>
      </c>
      <c r="M816" s="17">
        <v>1.63</v>
      </c>
      <c r="N816" s="18">
        <v>2</v>
      </c>
      <c r="O816" s="18">
        <v>14</v>
      </c>
      <c r="P816" s="17">
        <v>0.55</v>
      </c>
      <c r="Q816" s="17">
        <v>11.11</v>
      </c>
      <c r="R816" s="18">
        <v>2</v>
      </c>
      <c r="S816" s="18">
        <v>13</v>
      </c>
      <c r="T816" s="16">
        <f>R816+S816</f>
        <v>15</v>
      </c>
      <c r="U816" s="17">
        <v>13.33</v>
      </c>
      <c r="V816" s="18">
        <v>45</v>
      </c>
      <c r="W816" s="18">
        <v>45</v>
      </c>
      <c r="X816" s="17">
        <v>2.05</v>
      </c>
      <c r="Y816" s="17">
        <v>2.05</v>
      </c>
      <c r="Z816" s="18">
        <v>66</v>
      </c>
      <c r="AA816" s="18">
        <v>74</v>
      </c>
      <c r="AB816" s="17">
        <v>3</v>
      </c>
      <c r="AC816" s="17">
        <v>3.37</v>
      </c>
      <c r="AD816" s="16">
        <v>28</v>
      </c>
      <c r="AE816" s="17">
        <v>1.27</v>
      </c>
      <c r="AF816" s="16">
        <v>171</v>
      </c>
      <c r="AG816" s="17">
        <v>7.78</v>
      </c>
    </row>
    <row r="817" ht="20.35" customHeight="1">
      <c r="A817" t="s" s="14">
        <v>943</v>
      </c>
      <c r="B817" t="s" s="15">
        <v>944</v>
      </c>
      <c r="C817" s="16"/>
      <c r="D817" s="16"/>
      <c r="E817" s="16">
        <v>75</v>
      </c>
      <c r="F817" s="16">
        <v>2</v>
      </c>
      <c r="G817" s="17">
        <v>861.45</v>
      </c>
      <c r="H817" s="17">
        <f>G817/E817</f>
        <v>11.486</v>
      </c>
      <c r="I817" s="16">
        <v>9</v>
      </c>
      <c r="J817" s="17">
        <v>0.63</v>
      </c>
      <c r="K817" s="16">
        <v>7</v>
      </c>
      <c r="L817" s="17">
        <v>15.92</v>
      </c>
      <c r="M817" s="17">
        <v>1.11</v>
      </c>
      <c r="N817" s="18">
        <v>1</v>
      </c>
      <c r="O817" s="18">
        <v>20</v>
      </c>
      <c r="P817" s="17">
        <v>1.48</v>
      </c>
      <c r="Q817" s="17">
        <v>10.47</v>
      </c>
      <c r="R817" s="18">
        <v>211</v>
      </c>
      <c r="S817" s="18">
        <v>244</v>
      </c>
      <c r="T817" s="16">
        <f>R817+S817</f>
        <v>455</v>
      </c>
      <c r="U817" s="17">
        <v>46.37</v>
      </c>
      <c r="V817" s="18">
        <v>19</v>
      </c>
      <c r="W817" s="18">
        <v>21</v>
      </c>
      <c r="X817" s="17">
        <v>1.32</v>
      </c>
      <c r="Y817" s="17">
        <v>1.46</v>
      </c>
      <c r="Z817" s="18">
        <v>179</v>
      </c>
      <c r="AA817" s="18">
        <v>93</v>
      </c>
      <c r="AB817" s="17">
        <v>12.47</v>
      </c>
      <c r="AC817" s="17">
        <v>6.48</v>
      </c>
      <c r="AD817" s="16">
        <v>41</v>
      </c>
      <c r="AE817" s="17">
        <v>2.86</v>
      </c>
      <c r="AF817" s="16">
        <v>86</v>
      </c>
      <c r="AG817" s="17">
        <v>5.99</v>
      </c>
    </row>
    <row r="818" ht="20.35" customHeight="1">
      <c r="A818" t="s" s="14">
        <v>945</v>
      </c>
      <c r="B818" t="s" s="15">
        <v>165</v>
      </c>
      <c r="C818" s="16"/>
      <c r="D818" s="16"/>
      <c r="E818" s="16">
        <v>32</v>
      </c>
      <c r="F818" s="16">
        <v>12</v>
      </c>
      <c r="G818" s="17">
        <v>530.53</v>
      </c>
      <c r="H818" s="17">
        <f>G818/E818</f>
        <v>16.5790625</v>
      </c>
      <c r="I818" s="16">
        <v>0</v>
      </c>
      <c r="J818" s="17">
        <v>0</v>
      </c>
      <c r="K818" s="16">
        <v>8</v>
      </c>
      <c r="L818" s="17">
        <v>9.41</v>
      </c>
      <c r="M818" s="17">
        <v>1.06</v>
      </c>
      <c r="N818" s="18"/>
      <c r="O818" s="18">
        <v>4</v>
      </c>
      <c r="P818" s="17">
        <v>0.27</v>
      </c>
      <c r="Q818" s="17">
        <v>0</v>
      </c>
      <c r="R818" s="18">
        <v>1</v>
      </c>
      <c r="S818" s="18">
        <v>0</v>
      </c>
      <c r="T818" s="16">
        <f>R818+S818</f>
        <v>1</v>
      </c>
      <c r="U818" s="17">
        <v>100</v>
      </c>
      <c r="V818" s="18">
        <v>29</v>
      </c>
      <c r="W818" s="18">
        <v>6</v>
      </c>
      <c r="X818" s="17">
        <v>3.28</v>
      </c>
      <c r="Y818" s="17">
        <v>0.68</v>
      </c>
      <c r="Z818" s="18">
        <v>31</v>
      </c>
      <c r="AA818" s="18">
        <v>37</v>
      </c>
      <c r="AB818" s="17">
        <v>3.51</v>
      </c>
      <c r="AC818" s="17">
        <v>4.18</v>
      </c>
      <c r="AD818" s="16">
        <v>42</v>
      </c>
      <c r="AE818" s="17">
        <v>4.75</v>
      </c>
      <c r="AF818" s="16">
        <v>68</v>
      </c>
      <c r="AG818" s="17">
        <v>7.69</v>
      </c>
    </row>
    <row r="819" ht="20.35" customHeight="1">
      <c r="A819" t="s" s="14">
        <v>946</v>
      </c>
      <c r="B819" t="s" s="15">
        <v>60</v>
      </c>
      <c r="C819" s="16"/>
      <c r="D819" s="16"/>
      <c r="E819" s="16">
        <v>76</v>
      </c>
      <c r="F819" s="16">
        <v>6</v>
      </c>
      <c r="G819" s="17">
        <v>1550.5</v>
      </c>
      <c r="H819" s="17">
        <f>G819/E819</f>
        <v>20.40131578947368</v>
      </c>
      <c r="I819" s="16">
        <v>14</v>
      </c>
      <c r="J819" s="17">
        <v>0.54</v>
      </c>
      <c r="K819" s="16">
        <v>41</v>
      </c>
      <c r="L819" s="17">
        <v>64.78</v>
      </c>
      <c r="M819" s="17">
        <v>2.51</v>
      </c>
      <c r="N819" s="18"/>
      <c r="O819" s="18">
        <v>19</v>
      </c>
      <c r="P819" s="17">
        <v>0.86</v>
      </c>
      <c r="Q819" s="17">
        <v>7.11</v>
      </c>
      <c r="R819" s="18">
        <v>0</v>
      </c>
      <c r="S819" s="18">
        <v>0</v>
      </c>
      <c r="T819" s="16">
        <f>R819+S819</f>
        <v>0</v>
      </c>
      <c r="U819" s="17">
        <v>0</v>
      </c>
      <c r="V819" s="18">
        <v>70</v>
      </c>
      <c r="W819" s="18">
        <v>35</v>
      </c>
      <c r="X819" s="17">
        <v>2.71</v>
      </c>
      <c r="Y819" s="17">
        <v>1.35</v>
      </c>
      <c r="Z819" s="18">
        <v>79</v>
      </c>
      <c r="AA819" s="18">
        <v>111</v>
      </c>
      <c r="AB819" s="17">
        <v>3.06</v>
      </c>
      <c r="AC819" s="17">
        <v>4.3</v>
      </c>
      <c r="AD819" s="16">
        <v>72</v>
      </c>
      <c r="AE819" s="17">
        <v>2.79</v>
      </c>
      <c r="AF819" s="16">
        <v>197</v>
      </c>
      <c r="AG819" s="17">
        <v>7.62</v>
      </c>
    </row>
    <row r="820" ht="20.35" customHeight="1">
      <c r="A820" t="s" s="14">
        <v>947</v>
      </c>
      <c r="B820" t="s" s="15">
        <v>948</v>
      </c>
      <c r="C820" s="16"/>
      <c r="D820" s="16"/>
      <c r="E820" s="16">
        <v>60</v>
      </c>
      <c r="F820" s="16">
        <v>2</v>
      </c>
      <c r="G820" s="17">
        <v>684.15</v>
      </c>
      <c r="H820" s="17">
        <f>G820/E820</f>
        <v>11.4025</v>
      </c>
      <c r="I820" s="16">
        <v>6</v>
      </c>
      <c r="J820" s="17">
        <v>0.53</v>
      </c>
      <c r="K820" s="16">
        <v>5</v>
      </c>
      <c r="L820" s="17">
        <v>10.04</v>
      </c>
      <c r="M820" s="17">
        <v>0.88</v>
      </c>
      <c r="N820" s="18"/>
      <c r="O820" s="18">
        <v>15</v>
      </c>
      <c r="P820" s="17">
        <v>1.03</v>
      </c>
      <c r="Q820" s="17">
        <v>10.91</v>
      </c>
      <c r="R820" s="18">
        <v>194</v>
      </c>
      <c r="S820" s="18">
        <v>197</v>
      </c>
      <c r="T820" s="16">
        <f>R820+S820</f>
        <v>391</v>
      </c>
      <c r="U820" s="17">
        <v>49.62</v>
      </c>
      <c r="V820" s="18">
        <v>18</v>
      </c>
      <c r="W820" s="18">
        <v>7</v>
      </c>
      <c r="X820" s="17">
        <v>1.58</v>
      </c>
      <c r="Y820" s="17">
        <v>0.61</v>
      </c>
      <c r="Z820" s="18">
        <v>53</v>
      </c>
      <c r="AA820" s="18">
        <v>54</v>
      </c>
      <c r="AB820" s="17">
        <v>4.65</v>
      </c>
      <c r="AC820" s="17">
        <v>4.74</v>
      </c>
      <c r="AD820" s="16">
        <v>29</v>
      </c>
      <c r="AE820" s="17">
        <v>2.54</v>
      </c>
      <c r="AF820" s="16">
        <v>55</v>
      </c>
      <c r="AG820" s="17">
        <v>4.82</v>
      </c>
    </row>
    <row r="821" ht="20.35" customHeight="1">
      <c r="A821" t="s" s="14">
        <v>949</v>
      </c>
      <c r="B821" t="s" s="15">
        <v>44</v>
      </c>
      <c r="C821" s="16"/>
      <c r="D821" s="16"/>
      <c r="E821" s="16">
        <v>8</v>
      </c>
      <c r="F821" s="16"/>
      <c r="G821" s="17">
        <v>70.59999999999999</v>
      </c>
      <c r="H821" s="17">
        <f>G821/E821</f>
        <v>8.824999999999999</v>
      </c>
      <c r="I821" s="16">
        <v>0</v>
      </c>
      <c r="J821" s="17">
        <v>0</v>
      </c>
      <c r="K821" s="16">
        <v>1</v>
      </c>
      <c r="L821" s="17">
        <v>0.05</v>
      </c>
      <c r="M821" s="17">
        <v>0.04</v>
      </c>
      <c r="N821" s="18"/>
      <c r="O821" s="18">
        <v>1</v>
      </c>
      <c r="P821" s="17">
        <v>0.87</v>
      </c>
      <c r="Q821" s="17">
        <v>0</v>
      </c>
      <c r="R821" s="18">
        <v>18</v>
      </c>
      <c r="S821" s="18">
        <v>18</v>
      </c>
      <c r="T821" s="16">
        <f>R821+S821</f>
        <v>36</v>
      </c>
      <c r="U821" s="17">
        <v>50</v>
      </c>
      <c r="V821" s="18">
        <v>0</v>
      </c>
      <c r="W821" s="18">
        <v>0</v>
      </c>
      <c r="X821" s="17">
        <v>0</v>
      </c>
      <c r="Y821" s="17">
        <v>0</v>
      </c>
      <c r="Z821" s="18">
        <v>2</v>
      </c>
      <c r="AA821" s="18">
        <v>10</v>
      </c>
      <c r="AB821" s="17">
        <v>1.7</v>
      </c>
      <c r="AC821" s="17">
        <v>8.5</v>
      </c>
      <c r="AD821" s="16">
        <v>1</v>
      </c>
      <c r="AE821" s="17">
        <v>0.85</v>
      </c>
      <c r="AF821" s="16">
        <v>2</v>
      </c>
      <c r="AG821" s="17">
        <v>1.7</v>
      </c>
    </row>
    <row r="822" ht="20.35" customHeight="1">
      <c r="A822" t="s" s="14">
        <v>950</v>
      </c>
      <c r="B822" t="s" s="15">
        <v>106</v>
      </c>
      <c r="C822" s="16"/>
      <c r="D822" s="16"/>
      <c r="E822" s="16">
        <v>37</v>
      </c>
      <c r="F822" s="16">
        <v>2</v>
      </c>
      <c r="G822" s="17">
        <v>591.78</v>
      </c>
      <c r="H822" s="17">
        <f>G822/E822</f>
        <v>15.99405405405405</v>
      </c>
      <c r="I822" s="16">
        <v>1</v>
      </c>
      <c r="J822" s="17">
        <v>0.1</v>
      </c>
      <c r="K822" s="16">
        <v>10</v>
      </c>
      <c r="L822" s="17">
        <v>20.7</v>
      </c>
      <c r="M822" s="17">
        <v>2.1</v>
      </c>
      <c r="N822" s="18"/>
      <c r="O822" s="18">
        <v>4</v>
      </c>
      <c r="P822" s="17">
        <v>0.32</v>
      </c>
      <c r="Q822" s="17">
        <v>1.85</v>
      </c>
      <c r="R822" s="18">
        <v>0</v>
      </c>
      <c r="S822" s="18">
        <v>0</v>
      </c>
      <c r="T822" s="16">
        <f>R822+S822</f>
        <v>0</v>
      </c>
      <c r="U822" s="17">
        <v>0</v>
      </c>
      <c r="V822" s="18">
        <v>36</v>
      </c>
      <c r="W822" s="18">
        <v>9</v>
      </c>
      <c r="X822" s="17">
        <v>3.65</v>
      </c>
      <c r="Y822" s="17">
        <v>0.91</v>
      </c>
      <c r="Z822" s="18">
        <v>48</v>
      </c>
      <c r="AA822" s="18">
        <v>66</v>
      </c>
      <c r="AB822" s="17">
        <v>4.87</v>
      </c>
      <c r="AC822" s="17">
        <v>6.69</v>
      </c>
      <c r="AD822" s="16">
        <v>36</v>
      </c>
      <c r="AE822" s="17">
        <v>3.65</v>
      </c>
      <c r="AF822" s="16">
        <v>54</v>
      </c>
      <c r="AG822" s="17">
        <v>5.48</v>
      </c>
    </row>
    <row r="823" ht="20.35" customHeight="1">
      <c r="A823" t="s" s="14">
        <v>951</v>
      </c>
      <c r="B823" t="s" s="15">
        <v>121</v>
      </c>
      <c r="C823" s="16"/>
      <c r="D823" s="16"/>
      <c r="E823" s="16">
        <v>74</v>
      </c>
      <c r="F823" s="16">
        <v>8</v>
      </c>
      <c r="G823" s="17">
        <v>1531.67</v>
      </c>
      <c r="H823" s="17">
        <f>G823/E823</f>
        <v>20.69824324324324</v>
      </c>
      <c r="I823" s="16">
        <v>1</v>
      </c>
      <c r="J823" s="17">
        <v>0.04</v>
      </c>
      <c r="K823" s="16">
        <v>10</v>
      </c>
      <c r="L823" s="17">
        <v>22.32</v>
      </c>
      <c r="M823" s="17">
        <v>0.87</v>
      </c>
      <c r="N823" s="18">
        <v>7</v>
      </c>
      <c r="O823" s="18">
        <v>21</v>
      </c>
      <c r="P823" s="17">
        <v>0.85</v>
      </c>
      <c r="Q823" s="17">
        <v>0.93</v>
      </c>
      <c r="R823" s="18">
        <v>0</v>
      </c>
      <c r="S823" s="18">
        <v>1</v>
      </c>
      <c r="T823" s="16">
        <f>R823+S823</f>
        <v>1</v>
      </c>
      <c r="U823" s="17">
        <v>0</v>
      </c>
      <c r="V823" s="18">
        <v>46</v>
      </c>
      <c r="W823" s="18">
        <v>28</v>
      </c>
      <c r="X823" s="17">
        <v>1.8</v>
      </c>
      <c r="Y823" s="17">
        <v>1.1</v>
      </c>
      <c r="Z823" s="18">
        <v>83</v>
      </c>
      <c r="AA823" s="18">
        <v>105</v>
      </c>
      <c r="AB823" s="17">
        <v>3.25</v>
      </c>
      <c r="AC823" s="17">
        <v>4.11</v>
      </c>
      <c r="AD823" s="16">
        <v>124</v>
      </c>
      <c r="AE823" s="17">
        <v>4.86</v>
      </c>
      <c r="AF823" s="16">
        <v>107</v>
      </c>
      <c r="AG823" s="17">
        <v>4.19</v>
      </c>
    </row>
    <row r="824" ht="20.35" customHeight="1">
      <c r="A824" t="s" s="14">
        <v>952</v>
      </c>
      <c r="B824" t="s" s="15">
        <v>119</v>
      </c>
      <c r="C824" s="16"/>
      <c r="D824" s="16"/>
      <c r="E824" s="16">
        <v>81</v>
      </c>
      <c r="F824" s="16">
        <v>1</v>
      </c>
      <c r="G824" s="17">
        <v>1207.45</v>
      </c>
      <c r="H824" s="17">
        <f>G824/E824</f>
        <v>14.90679012345679</v>
      </c>
      <c r="I824" s="16">
        <v>24</v>
      </c>
      <c r="J824" s="17">
        <v>1.19</v>
      </c>
      <c r="K824" s="16">
        <v>24</v>
      </c>
      <c r="L824" s="17">
        <v>49.66</v>
      </c>
      <c r="M824" s="17">
        <v>2.47</v>
      </c>
      <c r="N824" s="18">
        <v>2</v>
      </c>
      <c r="O824" s="18">
        <v>20</v>
      </c>
      <c r="P824" s="17">
        <v>0.99</v>
      </c>
      <c r="Q824" s="17">
        <v>13.56</v>
      </c>
      <c r="R824" s="18">
        <v>7</v>
      </c>
      <c r="S824" s="18">
        <v>14</v>
      </c>
      <c r="T824" s="16">
        <f>R824+S824</f>
        <v>21</v>
      </c>
      <c r="U824" s="17">
        <v>33.33</v>
      </c>
      <c r="V824" s="18">
        <v>38</v>
      </c>
      <c r="W824" s="18">
        <v>31</v>
      </c>
      <c r="X824" s="17">
        <v>1.89</v>
      </c>
      <c r="Y824" s="17">
        <v>1.54</v>
      </c>
      <c r="Z824" s="18">
        <v>96</v>
      </c>
      <c r="AA824" s="18">
        <v>95</v>
      </c>
      <c r="AB824" s="17">
        <v>4.77</v>
      </c>
      <c r="AC824" s="17">
        <v>4.72</v>
      </c>
      <c r="AD824" s="16">
        <v>53</v>
      </c>
      <c r="AE824" s="17">
        <v>2.63</v>
      </c>
      <c r="AF824" s="16">
        <v>177</v>
      </c>
      <c r="AG824" s="17">
        <v>8.800000000000001</v>
      </c>
    </row>
    <row r="825" ht="20.35" customHeight="1">
      <c r="A825" t="s" s="14">
        <v>953</v>
      </c>
      <c r="B825" t="s" s="15">
        <v>119</v>
      </c>
      <c r="C825" s="16"/>
      <c r="D825" s="16"/>
      <c r="E825" s="16">
        <v>49</v>
      </c>
      <c r="F825" s="16"/>
      <c r="G825" s="17">
        <v>764.25</v>
      </c>
      <c r="H825" s="17">
        <f>G825/E825</f>
        <v>15.5969387755102</v>
      </c>
      <c r="I825" s="16">
        <v>2</v>
      </c>
      <c r="J825" s="17">
        <v>0.16</v>
      </c>
      <c r="K825" s="16">
        <v>8</v>
      </c>
      <c r="L825" s="17">
        <v>16.75</v>
      </c>
      <c r="M825" s="17">
        <v>1.32</v>
      </c>
      <c r="N825" s="18"/>
      <c r="O825" s="18">
        <v>10</v>
      </c>
      <c r="P825" s="17">
        <v>0.85</v>
      </c>
      <c r="Q825" s="17">
        <v>2.78</v>
      </c>
      <c r="R825" s="18">
        <v>0</v>
      </c>
      <c r="S825" s="18">
        <v>0</v>
      </c>
      <c r="T825" s="16">
        <f>R825+S825</f>
        <v>0</v>
      </c>
      <c r="U825" s="17">
        <v>0</v>
      </c>
      <c r="V825" s="18">
        <v>36</v>
      </c>
      <c r="W825" s="18">
        <v>8</v>
      </c>
      <c r="X825" s="17">
        <v>2.83</v>
      </c>
      <c r="Y825" s="17">
        <v>0.63</v>
      </c>
      <c r="Z825" s="18">
        <v>27</v>
      </c>
      <c r="AA825" s="18">
        <v>60</v>
      </c>
      <c r="AB825" s="17">
        <v>2.12</v>
      </c>
      <c r="AC825" s="17">
        <v>4.71</v>
      </c>
      <c r="AD825" s="16">
        <v>35</v>
      </c>
      <c r="AE825" s="17">
        <v>2.75</v>
      </c>
      <c r="AF825" s="16">
        <v>72</v>
      </c>
      <c r="AG825" s="17">
        <v>5.65</v>
      </c>
    </row>
    <row r="826" ht="20.35" customHeight="1">
      <c r="A826" t="s" s="14">
        <v>954</v>
      </c>
      <c r="B826" t="s" s="15">
        <v>125</v>
      </c>
      <c r="C826" s="16"/>
      <c r="D826" s="16"/>
      <c r="E826" s="16">
        <v>63</v>
      </c>
      <c r="F826" s="16">
        <v>18</v>
      </c>
      <c r="G826" s="17">
        <v>1126.3</v>
      </c>
      <c r="H826" s="17">
        <f>G826/E826</f>
        <v>17.87777777777778</v>
      </c>
      <c r="I826" s="16">
        <v>12</v>
      </c>
      <c r="J826" s="17">
        <v>0.64</v>
      </c>
      <c r="K826" s="16">
        <v>13</v>
      </c>
      <c r="L826" s="17">
        <v>19.89</v>
      </c>
      <c r="M826" s="17">
        <v>1.06</v>
      </c>
      <c r="N826" s="18">
        <v>1</v>
      </c>
      <c r="O826" s="18">
        <v>11</v>
      </c>
      <c r="P826" s="17">
        <v>0.74</v>
      </c>
      <c r="Q826" s="17">
        <v>13.33</v>
      </c>
      <c r="R826" s="18">
        <v>555</v>
      </c>
      <c r="S826" s="18">
        <v>536</v>
      </c>
      <c r="T826" s="16">
        <f>R826+S826</f>
        <v>1091</v>
      </c>
      <c r="U826" s="17">
        <v>50.87</v>
      </c>
      <c r="V826" s="18">
        <v>15</v>
      </c>
      <c r="W826" s="18">
        <v>42</v>
      </c>
      <c r="X826" s="17">
        <v>0.8</v>
      </c>
      <c r="Y826" s="17">
        <v>2.24</v>
      </c>
      <c r="Z826" s="18">
        <v>64</v>
      </c>
      <c r="AA826" s="18">
        <v>68</v>
      </c>
      <c r="AB826" s="17">
        <v>3.41</v>
      </c>
      <c r="AC826" s="17">
        <v>3.62</v>
      </c>
      <c r="AD826" s="16">
        <v>38</v>
      </c>
      <c r="AE826" s="17">
        <v>2.02</v>
      </c>
      <c r="AF826" s="16">
        <v>90</v>
      </c>
      <c r="AG826" s="17">
        <v>4.79</v>
      </c>
    </row>
    <row r="827" ht="20.35" customHeight="1">
      <c r="A827" t="s" s="14">
        <v>955</v>
      </c>
      <c r="B827" t="s" s="15">
        <v>201</v>
      </c>
      <c r="C827" s="16"/>
      <c r="D827" s="16"/>
      <c r="E827" s="16">
        <v>1</v>
      </c>
      <c r="F827" s="16"/>
      <c r="G827" s="17">
        <v>7.53</v>
      </c>
      <c r="H827" s="17">
        <f>G827/E827</f>
        <v>7.53</v>
      </c>
      <c r="I827" s="16">
        <v>0</v>
      </c>
      <c r="J827" s="17">
        <v>0</v>
      </c>
      <c r="K827" s="16">
        <v>0</v>
      </c>
      <c r="L827" s="17">
        <v>-0.08</v>
      </c>
      <c r="M827" s="17">
        <v>-0.64</v>
      </c>
      <c r="N827" s="18"/>
      <c r="O827" s="18">
        <v>1</v>
      </c>
      <c r="P827" s="17">
        <v>0</v>
      </c>
      <c r="Q827" s="17">
        <v>0</v>
      </c>
      <c r="R827" s="18">
        <v>0</v>
      </c>
      <c r="S827" s="18">
        <v>0</v>
      </c>
      <c r="T827" s="16">
        <f>R827+S827</f>
        <v>0</v>
      </c>
      <c r="U827" s="17">
        <v>0</v>
      </c>
      <c r="V827" s="18">
        <v>0</v>
      </c>
      <c r="W827" s="18">
        <v>0</v>
      </c>
      <c r="X827" s="17">
        <v>0</v>
      </c>
      <c r="Y827" s="17">
        <v>0</v>
      </c>
      <c r="Z827" s="18">
        <v>0</v>
      </c>
      <c r="AA827" s="18">
        <v>0</v>
      </c>
      <c r="AB827" s="17">
        <v>0</v>
      </c>
      <c r="AC827" s="17">
        <v>0</v>
      </c>
      <c r="AD827" s="16">
        <v>0</v>
      </c>
      <c r="AE827" s="17">
        <v>0</v>
      </c>
      <c r="AF827" s="16">
        <v>1</v>
      </c>
      <c r="AG827" s="17">
        <v>7.97</v>
      </c>
    </row>
    <row r="828" ht="20.35" customHeight="1">
      <c r="A828" t="s" s="14">
        <v>956</v>
      </c>
      <c r="B828" t="s" s="15">
        <v>104</v>
      </c>
      <c r="C828" s="16"/>
      <c r="D828" s="16"/>
      <c r="E828" s="16">
        <v>76</v>
      </c>
      <c r="F828" s="16">
        <v>5</v>
      </c>
      <c r="G828" s="17">
        <v>1569.23</v>
      </c>
      <c r="H828" s="17">
        <f>G828/E828</f>
        <v>20.64776315789474</v>
      </c>
      <c r="I828" s="16">
        <v>9</v>
      </c>
      <c r="J828" s="17">
        <v>0.34</v>
      </c>
      <c r="K828" s="16">
        <v>6</v>
      </c>
      <c r="L828" s="17">
        <v>11.55</v>
      </c>
      <c r="M828" s="17">
        <v>0.44</v>
      </c>
      <c r="N828" s="18"/>
      <c r="O828" s="18">
        <v>18</v>
      </c>
      <c r="P828" s="17">
        <v>0.48</v>
      </c>
      <c r="Q828" s="17">
        <v>8.82</v>
      </c>
      <c r="R828" s="18">
        <v>0</v>
      </c>
      <c r="S828" s="18">
        <v>0</v>
      </c>
      <c r="T828" s="16">
        <f>R828+S828</f>
        <v>0</v>
      </c>
      <c r="U828" s="17">
        <v>0</v>
      </c>
      <c r="V828" s="18">
        <v>50</v>
      </c>
      <c r="W828" s="18">
        <v>10</v>
      </c>
      <c r="X828" s="17">
        <v>1.91</v>
      </c>
      <c r="Y828" s="17">
        <v>0.38</v>
      </c>
      <c r="Z828" s="18">
        <v>24</v>
      </c>
      <c r="AA828" s="18">
        <v>63</v>
      </c>
      <c r="AB828" s="17">
        <v>0.92</v>
      </c>
      <c r="AC828" s="17">
        <v>2.41</v>
      </c>
      <c r="AD828" s="16">
        <v>121</v>
      </c>
      <c r="AE828" s="17">
        <v>4.63</v>
      </c>
      <c r="AF828" s="16">
        <v>102</v>
      </c>
      <c r="AG828" s="17">
        <v>3.9</v>
      </c>
    </row>
    <row r="829" ht="20.35" customHeight="1">
      <c r="A829" t="s" s="14">
        <v>957</v>
      </c>
      <c r="B829" t="s" s="15">
        <v>63</v>
      </c>
      <c r="C829" s="16"/>
      <c r="D829" s="16"/>
      <c r="E829" s="16">
        <v>68</v>
      </c>
      <c r="F829" s="16">
        <v>14</v>
      </c>
      <c r="G829" s="17">
        <v>1035.95</v>
      </c>
      <c r="H829" s="17">
        <f>G829/E829</f>
        <v>15.23455882352941</v>
      </c>
      <c r="I829" s="16">
        <v>14</v>
      </c>
      <c r="J829" s="17">
        <v>0.8100000000000001</v>
      </c>
      <c r="K829" s="16">
        <v>12</v>
      </c>
      <c r="L829" s="17">
        <v>28.9</v>
      </c>
      <c r="M829" s="17">
        <v>1.67</v>
      </c>
      <c r="N829" s="18">
        <v>1</v>
      </c>
      <c r="O829" s="18">
        <v>11</v>
      </c>
      <c r="P829" s="17">
        <v>0.64</v>
      </c>
      <c r="Q829" s="17">
        <v>10.45</v>
      </c>
      <c r="R829" s="18">
        <v>47</v>
      </c>
      <c r="S829" s="18">
        <v>62</v>
      </c>
      <c r="T829" s="16">
        <f>R829+S829</f>
        <v>109</v>
      </c>
      <c r="U829" s="17">
        <v>43.12</v>
      </c>
      <c r="V829" s="18">
        <v>14</v>
      </c>
      <c r="W829" s="18">
        <v>19</v>
      </c>
      <c r="X829" s="17">
        <v>0.8100000000000001</v>
      </c>
      <c r="Y829" s="17">
        <v>1.1</v>
      </c>
      <c r="Z829" s="18">
        <v>125</v>
      </c>
      <c r="AA829" s="18">
        <v>92</v>
      </c>
      <c r="AB829" s="17">
        <v>7.24</v>
      </c>
      <c r="AC829" s="17">
        <v>5.33</v>
      </c>
      <c r="AD829" s="16">
        <v>32</v>
      </c>
      <c r="AE829" s="17">
        <v>1.85</v>
      </c>
      <c r="AF829" s="16">
        <v>134</v>
      </c>
      <c r="AG829" s="17">
        <v>7.76</v>
      </c>
    </row>
    <row r="830" ht="20.35" customHeight="1">
      <c r="A830" t="s" s="14">
        <v>958</v>
      </c>
      <c r="B830" t="s" s="15">
        <v>46</v>
      </c>
      <c r="C830" s="16"/>
      <c r="D830" s="16"/>
      <c r="E830" s="16">
        <v>8</v>
      </c>
      <c r="F830" s="16"/>
      <c r="G830" s="17">
        <v>113.88</v>
      </c>
      <c r="H830" s="17">
        <f>G830/E830</f>
        <v>14.235</v>
      </c>
      <c r="I830" s="16">
        <v>1</v>
      </c>
      <c r="J830" s="17">
        <v>0.53</v>
      </c>
      <c r="K830" s="16">
        <v>2</v>
      </c>
      <c r="L830" s="17">
        <v>1.88</v>
      </c>
      <c r="M830" s="17">
        <v>0.99</v>
      </c>
      <c r="N830" s="18"/>
      <c r="O830" s="18">
        <v>0</v>
      </c>
      <c r="P830" s="17">
        <v>0</v>
      </c>
      <c r="Q830" s="17">
        <v>20</v>
      </c>
      <c r="R830" s="18">
        <v>0</v>
      </c>
      <c r="S830" s="18">
        <v>0</v>
      </c>
      <c r="T830" s="16">
        <f>R830+S830</f>
        <v>0</v>
      </c>
      <c r="U830" s="17">
        <v>0</v>
      </c>
      <c r="V830" s="18">
        <v>3</v>
      </c>
      <c r="W830" s="18">
        <v>3</v>
      </c>
      <c r="X830" s="17">
        <v>1.58</v>
      </c>
      <c r="Y830" s="17">
        <v>1.58</v>
      </c>
      <c r="Z830" s="18">
        <v>6</v>
      </c>
      <c r="AA830" s="18">
        <v>13</v>
      </c>
      <c r="AB830" s="17">
        <v>3.16</v>
      </c>
      <c r="AC830" s="17">
        <v>6.85</v>
      </c>
      <c r="AD830" s="16">
        <v>9</v>
      </c>
      <c r="AE830" s="17">
        <v>4.74</v>
      </c>
      <c r="AF830" s="16">
        <v>5</v>
      </c>
      <c r="AG830" s="17">
        <v>2.63</v>
      </c>
    </row>
    <row r="831" ht="20.35" customHeight="1">
      <c r="A831" t="s" s="14">
        <v>959</v>
      </c>
      <c r="B831" t="s" s="15">
        <v>201</v>
      </c>
      <c r="C831" s="16"/>
      <c r="D831" s="16"/>
      <c r="E831" s="16">
        <v>79</v>
      </c>
      <c r="F831" s="16">
        <v>3</v>
      </c>
      <c r="G831" s="17">
        <v>1346.87</v>
      </c>
      <c r="H831" s="17">
        <f>G831/E831</f>
        <v>17.04898734177215</v>
      </c>
      <c r="I831" s="16">
        <v>3</v>
      </c>
      <c r="J831" s="17">
        <v>0.13</v>
      </c>
      <c r="K831" s="16">
        <v>12</v>
      </c>
      <c r="L831" s="17">
        <v>36.73</v>
      </c>
      <c r="M831" s="17">
        <v>1.64</v>
      </c>
      <c r="N831" s="18"/>
      <c r="O831" s="18">
        <v>10</v>
      </c>
      <c r="P831" s="17">
        <v>0.5</v>
      </c>
      <c r="Q831" s="17">
        <v>2.7</v>
      </c>
      <c r="R831" s="18">
        <v>0</v>
      </c>
      <c r="S831" s="18">
        <v>0</v>
      </c>
      <c r="T831" s="16">
        <f>R831+S831</f>
        <v>0</v>
      </c>
      <c r="U831" s="17">
        <v>0</v>
      </c>
      <c r="V831" s="18">
        <v>19</v>
      </c>
      <c r="W831" s="18">
        <v>45</v>
      </c>
      <c r="X831" s="17">
        <v>0.85</v>
      </c>
      <c r="Y831" s="17">
        <v>2</v>
      </c>
      <c r="Z831" s="18">
        <v>25</v>
      </c>
      <c r="AA831" s="18">
        <v>89</v>
      </c>
      <c r="AB831" s="17">
        <v>1.11</v>
      </c>
      <c r="AC831" s="17">
        <v>3.96</v>
      </c>
      <c r="AD831" s="16">
        <v>113</v>
      </c>
      <c r="AE831" s="17">
        <v>5.03</v>
      </c>
      <c r="AF831" s="16">
        <v>111</v>
      </c>
      <c r="AG831" s="17">
        <v>4.94</v>
      </c>
    </row>
    <row r="832" ht="20.35" customHeight="1">
      <c r="A832" t="s" s="14">
        <v>960</v>
      </c>
      <c r="B832" t="s" s="15">
        <v>121</v>
      </c>
      <c r="C832" s="16"/>
      <c r="D832" s="16"/>
      <c r="E832" s="16">
        <v>76</v>
      </c>
      <c r="F832" s="16">
        <v>6</v>
      </c>
      <c r="G832" s="17">
        <v>1058.78</v>
      </c>
      <c r="H832" s="17">
        <f>G832/E832</f>
        <v>13.93131578947368</v>
      </c>
      <c r="I832" s="16">
        <v>6</v>
      </c>
      <c r="J832" s="17">
        <v>0.34</v>
      </c>
      <c r="K832" s="16">
        <v>16</v>
      </c>
      <c r="L832" s="17">
        <v>23.38</v>
      </c>
      <c r="M832" s="17">
        <v>1.32</v>
      </c>
      <c r="N832" s="18">
        <v>3</v>
      </c>
      <c r="O832" s="18">
        <v>13</v>
      </c>
      <c r="P832" s="17">
        <v>0.53</v>
      </c>
      <c r="Q832" s="17">
        <v>7.59</v>
      </c>
      <c r="R832" s="18">
        <v>101</v>
      </c>
      <c r="S832" s="18">
        <v>116</v>
      </c>
      <c r="T832" s="16">
        <f>R832+S832</f>
        <v>217</v>
      </c>
      <c r="U832" s="17">
        <v>46.54</v>
      </c>
      <c r="V832" s="18">
        <v>31</v>
      </c>
      <c r="W832" s="18">
        <v>28</v>
      </c>
      <c r="X832" s="17">
        <v>1.76</v>
      </c>
      <c r="Y832" s="17">
        <v>1.59</v>
      </c>
      <c r="Z832" s="18">
        <v>125</v>
      </c>
      <c r="AA832" s="18">
        <v>47</v>
      </c>
      <c r="AB832" s="17">
        <v>7.08</v>
      </c>
      <c r="AC832" s="17">
        <v>2.66</v>
      </c>
      <c r="AD832" s="16">
        <v>42</v>
      </c>
      <c r="AE832" s="17">
        <v>2.38</v>
      </c>
      <c r="AF832" s="16">
        <v>79</v>
      </c>
      <c r="AG832" s="17">
        <v>4.48</v>
      </c>
    </row>
    <row r="833" ht="20.35" customHeight="1">
      <c r="A833" t="s" s="14">
        <v>961</v>
      </c>
      <c r="B833" t="s" s="15">
        <v>52</v>
      </c>
      <c r="C833" s="16"/>
      <c r="D833" s="16"/>
      <c r="E833" s="16">
        <v>68</v>
      </c>
      <c r="F833" s="16">
        <v>14</v>
      </c>
      <c r="G833" s="17">
        <v>1279.15</v>
      </c>
      <c r="H833" s="17">
        <f>G833/E833</f>
        <v>18.81102941176471</v>
      </c>
      <c r="I833" s="16">
        <v>1</v>
      </c>
      <c r="J833" s="17">
        <v>0.05</v>
      </c>
      <c r="K833" s="16">
        <v>10</v>
      </c>
      <c r="L833" s="17">
        <v>13.04</v>
      </c>
      <c r="M833" s="17">
        <v>0.61</v>
      </c>
      <c r="N833" s="18">
        <v>1</v>
      </c>
      <c r="O833" s="18">
        <v>16</v>
      </c>
      <c r="P833" s="17">
        <v>0.64</v>
      </c>
      <c r="Q833" s="17">
        <v>1.06</v>
      </c>
      <c r="R833" s="18">
        <v>0</v>
      </c>
      <c r="S833" s="18">
        <v>1</v>
      </c>
      <c r="T833" s="16">
        <f>R833+S833</f>
        <v>1</v>
      </c>
      <c r="U833" s="17">
        <v>0</v>
      </c>
      <c r="V833" s="18">
        <v>27</v>
      </c>
      <c r="W833" s="18">
        <v>22</v>
      </c>
      <c r="X833" s="17">
        <v>1.27</v>
      </c>
      <c r="Y833" s="17">
        <v>1.03</v>
      </c>
      <c r="Z833" s="18">
        <v>111</v>
      </c>
      <c r="AA833" s="18">
        <v>111</v>
      </c>
      <c r="AB833" s="17">
        <v>5.21</v>
      </c>
      <c r="AC833" s="17">
        <v>5.21</v>
      </c>
      <c r="AD833" s="16">
        <v>75</v>
      </c>
      <c r="AE833" s="17">
        <v>3.52</v>
      </c>
      <c r="AF833" s="16">
        <v>94</v>
      </c>
      <c r="AG833" s="17">
        <v>4.41</v>
      </c>
    </row>
    <row r="834" ht="20.35" customHeight="1">
      <c r="A834" t="s" s="14">
        <v>962</v>
      </c>
      <c r="B834" t="s" s="15">
        <v>114</v>
      </c>
      <c r="C834" s="16"/>
      <c r="D834" s="16"/>
      <c r="E834" s="16">
        <v>2</v>
      </c>
      <c r="F834" s="16">
        <v>4</v>
      </c>
      <c r="G834" s="17">
        <v>20.42</v>
      </c>
      <c r="H834" s="17">
        <f>G834/E834</f>
        <v>10.21</v>
      </c>
      <c r="I834" s="16">
        <v>0</v>
      </c>
      <c r="J834" s="17">
        <v>0</v>
      </c>
      <c r="K834" s="16">
        <v>0</v>
      </c>
      <c r="L834" s="17">
        <v>0.08</v>
      </c>
      <c r="M834" s="17">
        <v>0.24</v>
      </c>
      <c r="N834" s="18"/>
      <c r="O834" s="18">
        <v>0</v>
      </c>
      <c r="P834" s="17">
        <v>0</v>
      </c>
      <c r="Q834" s="17">
        <v>0</v>
      </c>
      <c r="R834" s="18">
        <v>0</v>
      </c>
      <c r="S834" s="18">
        <v>0</v>
      </c>
      <c r="T834" s="16">
        <f>R834+S834</f>
        <v>0</v>
      </c>
      <c r="U834" s="17">
        <v>0</v>
      </c>
      <c r="V834" s="18">
        <v>0</v>
      </c>
      <c r="W834" s="18">
        <v>0</v>
      </c>
      <c r="X834" s="17">
        <v>0</v>
      </c>
      <c r="Y834" s="17">
        <v>0</v>
      </c>
      <c r="Z834" s="18">
        <v>0</v>
      </c>
      <c r="AA834" s="18">
        <v>4</v>
      </c>
      <c r="AB834" s="17">
        <v>0</v>
      </c>
      <c r="AC834" s="17">
        <v>11.75</v>
      </c>
      <c r="AD834" s="16">
        <v>2</v>
      </c>
      <c r="AE834" s="17">
        <v>5.88</v>
      </c>
      <c r="AF834" s="16">
        <v>3</v>
      </c>
      <c r="AG834" s="17">
        <v>8.81</v>
      </c>
    </row>
    <row r="835" ht="20.35" customHeight="1">
      <c r="A835" t="s" s="14">
        <v>963</v>
      </c>
      <c r="B835" t="s" s="15">
        <v>58</v>
      </c>
      <c r="C835" s="16"/>
      <c r="D835" s="16"/>
      <c r="E835" s="16">
        <v>24</v>
      </c>
      <c r="F835" s="16"/>
      <c r="G835" s="17">
        <v>301.52</v>
      </c>
      <c r="H835" s="17">
        <f>G835/E835</f>
        <v>12.56333333333333</v>
      </c>
      <c r="I835" s="16">
        <v>1</v>
      </c>
      <c r="J835" s="17">
        <v>0.2</v>
      </c>
      <c r="K835" s="16">
        <v>1</v>
      </c>
      <c r="L835" s="17">
        <v>6.62</v>
      </c>
      <c r="M835" s="17">
        <v>1.32</v>
      </c>
      <c r="N835" s="18"/>
      <c r="O835" s="18">
        <v>0</v>
      </c>
      <c r="P835" s="17">
        <v>0</v>
      </c>
      <c r="Q835" s="17">
        <v>3.7</v>
      </c>
      <c r="R835" s="18">
        <v>0</v>
      </c>
      <c r="S835" s="18">
        <v>0</v>
      </c>
      <c r="T835" s="16">
        <f>R835+S835</f>
        <v>0</v>
      </c>
      <c r="U835" s="17">
        <v>0</v>
      </c>
      <c r="V835" s="18">
        <v>14</v>
      </c>
      <c r="W835" s="18">
        <v>5</v>
      </c>
      <c r="X835" s="17">
        <v>2.79</v>
      </c>
      <c r="Y835" s="17">
        <v>0.99</v>
      </c>
      <c r="Z835" s="18">
        <v>20</v>
      </c>
      <c r="AA835" s="18">
        <v>23</v>
      </c>
      <c r="AB835" s="17">
        <v>3.98</v>
      </c>
      <c r="AC835" s="17">
        <v>4.58</v>
      </c>
      <c r="AD835" s="16">
        <v>18</v>
      </c>
      <c r="AE835" s="17">
        <v>3.58</v>
      </c>
      <c r="AF835" s="16">
        <v>27</v>
      </c>
      <c r="AG835" s="17">
        <v>5.37</v>
      </c>
    </row>
    <row r="836" ht="20.35" customHeight="1">
      <c r="A836" t="s" s="14">
        <v>964</v>
      </c>
      <c r="B836" t="s" s="15">
        <v>56</v>
      </c>
      <c r="C836" s="16"/>
      <c r="D836" s="16"/>
      <c r="E836" s="16">
        <v>14</v>
      </c>
      <c r="F836" s="16"/>
      <c r="G836" s="17">
        <v>216.6</v>
      </c>
      <c r="H836" s="17">
        <f>G836/E836</f>
        <v>15.47142857142857</v>
      </c>
      <c r="I836" s="16">
        <v>5</v>
      </c>
      <c r="J836" s="17">
        <v>1.39</v>
      </c>
      <c r="K836" s="16">
        <v>4</v>
      </c>
      <c r="L836" s="17">
        <v>7.55</v>
      </c>
      <c r="M836" s="17">
        <v>2.09</v>
      </c>
      <c r="N836" s="18"/>
      <c r="O836" s="18">
        <v>1</v>
      </c>
      <c r="P836" s="17">
        <v>0.31</v>
      </c>
      <c r="Q836" s="17">
        <v>15.62</v>
      </c>
      <c r="R836" s="18">
        <v>0</v>
      </c>
      <c r="S836" s="18">
        <v>0</v>
      </c>
      <c r="T836" s="16">
        <f>R836+S836</f>
        <v>0</v>
      </c>
      <c r="U836" s="17">
        <v>0</v>
      </c>
      <c r="V836" s="18">
        <v>4</v>
      </c>
      <c r="W836" s="18">
        <v>2</v>
      </c>
      <c r="X836" s="17">
        <v>1.11</v>
      </c>
      <c r="Y836" s="17">
        <v>0.55</v>
      </c>
      <c r="Z836" s="18">
        <v>11</v>
      </c>
      <c r="AA836" s="18">
        <v>19</v>
      </c>
      <c r="AB836" s="17">
        <v>3.05</v>
      </c>
      <c r="AC836" s="17">
        <v>5.26</v>
      </c>
      <c r="AD836" s="16">
        <v>4</v>
      </c>
      <c r="AE836" s="17">
        <v>1.11</v>
      </c>
      <c r="AF836" s="16">
        <v>32</v>
      </c>
      <c r="AG836" s="17">
        <v>8.859999999999999</v>
      </c>
    </row>
    <row r="837" ht="20.35" customHeight="1">
      <c r="A837" t="s" s="14">
        <v>965</v>
      </c>
      <c r="B837" t="s" s="15">
        <v>104</v>
      </c>
      <c r="C837" s="16"/>
      <c r="D837" s="16"/>
      <c r="E837" s="16">
        <v>48</v>
      </c>
      <c r="F837" s="16"/>
      <c r="G837" s="17">
        <v>691.2</v>
      </c>
      <c r="H837" s="17">
        <f>G837/E837</f>
        <v>14.4</v>
      </c>
      <c r="I837" s="16">
        <v>7</v>
      </c>
      <c r="J837" s="17">
        <v>0.61</v>
      </c>
      <c r="K837" s="16">
        <v>17</v>
      </c>
      <c r="L837" s="17">
        <v>21.41</v>
      </c>
      <c r="M837" s="17">
        <v>1.86</v>
      </c>
      <c r="N837" s="18">
        <v>1</v>
      </c>
      <c r="O837" s="18">
        <v>10</v>
      </c>
      <c r="P837" s="17">
        <v>0.89</v>
      </c>
      <c r="Q837" s="17">
        <v>8.43</v>
      </c>
      <c r="R837" s="18">
        <v>1</v>
      </c>
      <c r="S837" s="18">
        <v>7</v>
      </c>
      <c r="T837" s="16">
        <f>R837+S837</f>
        <v>8</v>
      </c>
      <c r="U837" s="17">
        <v>12.5</v>
      </c>
      <c r="V837" s="18">
        <v>14</v>
      </c>
      <c r="W837" s="18">
        <v>13</v>
      </c>
      <c r="X837" s="17">
        <v>1.22</v>
      </c>
      <c r="Y837" s="17">
        <v>1.13</v>
      </c>
      <c r="Z837" s="18">
        <v>53</v>
      </c>
      <c r="AA837" s="18">
        <v>79</v>
      </c>
      <c r="AB837" s="17">
        <v>4.6</v>
      </c>
      <c r="AC837" s="17">
        <v>6.86</v>
      </c>
      <c r="AD837" s="16">
        <v>38</v>
      </c>
      <c r="AE837" s="17">
        <v>3.3</v>
      </c>
      <c r="AF837" s="16">
        <v>83</v>
      </c>
      <c r="AG837" s="17">
        <v>7.2</v>
      </c>
    </row>
    <row r="838" ht="20.35" customHeight="1">
      <c r="A838" t="s" s="14">
        <v>966</v>
      </c>
      <c r="B838" t="s" s="15">
        <v>106</v>
      </c>
      <c r="C838" s="16"/>
      <c r="D838" s="16"/>
      <c r="E838" s="16">
        <v>81</v>
      </c>
      <c r="F838" s="16">
        <v>1</v>
      </c>
      <c r="G838" s="17">
        <v>1266.12</v>
      </c>
      <c r="H838" s="17">
        <f>G838/E838</f>
        <v>15.63111111111111</v>
      </c>
      <c r="I838" s="16">
        <v>11</v>
      </c>
      <c r="J838" s="17">
        <v>0.52</v>
      </c>
      <c r="K838" s="16">
        <v>32</v>
      </c>
      <c r="L838" s="17">
        <v>48.49</v>
      </c>
      <c r="M838" s="17">
        <v>2.3</v>
      </c>
      <c r="N838" s="18"/>
      <c r="O838" s="18">
        <v>14</v>
      </c>
      <c r="P838" s="17">
        <v>0.47</v>
      </c>
      <c r="Q838" s="17">
        <v>7.19</v>
      </c>
      <c r="R838" s="18">
        <v>627</v>
      </c>
      <c r="S838" s="18">
        <v>540</v>
      </c>
      <c r="T838" s="16">
        <f>R838+S838</f>
        <v>1167</v>
      </c>
      <c r="U838" s="17">
        <v>53.73</v>
      </c>
      <c r="V838" s="18">
        <v>42</v>
      </c>
      <c r="W838" s="18">
        <v>37</v>
      </c>
      <c r="X838" s="17">
        <v>1.99</v>
      </c>
      <c r="Y838" s="17">
        <v>1.75</v>
      </c>
      <c r="Z838" s="18">
        <v>43</v>
      </c>
      <c r="AA838" s="18">
        <v>67</v>
      </c>
      <c r="AB838" s="17">
        <v>2.04</v>
      </c>
      <c r="AC838" s="17">
        <v>3.18</v>
      </c>
      <c r="AD838" s="16">
        <v>28</v>
      </c>
      <c r="AE838" s="17">
        <v>1.33</v>
      </c>
      <c r="AF838" s="16">
        <v>153</v>
      </c>
      <c r="AG838" s="17">
        <v>7.25</v>
      </c>
    </row>
    <row r="839" ht="20.35" customHeight="1">
      <c r="A839" t="s" s="14">
        <v>967</v>
      </c>
      <c r="B839" t="s" s="15">
        <v>219</v>
      </c>
      <c r="C839" s="16"/>
      <c r="D839" s="16"/>
      <c r="E839" s="16">
        <v>73</v>
      </c>
      <c r="F839" s="16"/>
      <c r="G839" s="17">
        <v>874.05</v>
      </c>
      <c r="H839" s="17">
        <f>G839/E839</f>
        <v>11.97328767123288</v>
      </c>
      <c r="I839" s="16">
        <v>8</v>
      </c>
      <c r="J839" s="17">
        <v>0.55</v>
      </c>
      <c r="K839" s="16">
        <v>14</v>
      </c>
      <c r="L839" s="17">
        <v>21.66</v>
      </c>
      <c r="M839" s="17">
        <v>1.49</v>
      </c>
      <c r="N839" s="18"/>
      <c r="O839" s="18">
        <v>6</v>
      </c>
      <c r="P839" s="17">
        <v>0.29</v>
      </c>
      <c r="Q839" s="17">
        <v>6.96</v>
      </c>
      <c r="R839" s="18">
        <v>3</v>
      </c>
      <c r="S839" s="18">
        <v>9</v>
      </c>
      <c r="T839" s="16">
        <f>R839+S839</f>
        <v>12</v>
      </c>
      <c r="U839" s="17">
        <v>25</v>
      </c>
      <c r="V839" s="18">
        <v>11</v>
      </c>
      <c r="W839" s="18">
        <v>30</v>
      </c>
      <c r="X839" s="17">
        <v>0.76</v>
      </c>
      <c r="Y839" s="17">
        <v>2.06</v>
      </c>
      <c r="Z839" s="18">
        <v>51</v>
      </c>
      <c r="AA839" s="18">
        <v>78</v>
      </c>
      <c r="AB839" s="17">
        <v>3.5</v>
      </c>
      <c r="AC839" s="17">
        <v>5.35</v>
      </c>
      <c r="AD839" s="16">
        <v>33</v>
      </c>
      <c r="AE839" s="17">
        <v>2.27</v>
      </c>
      <c r="AF839" s="16">
        <v>115</v>
      </c>
      <c r="AG839" s="17">
        <v>7.89</v>
      </c>
    </row>
    <row r="840" ht="20.35" customHeight="1">
      <c r="A840" t="s" s="14">
        <v>968</v>
      </c>
      <c r="B840" t="s" s="15">
        <v>44</v>
      </c>
      <c r="C840" s="16"/>
      <c r="D840" s="16"/>
      <c r="E840" s="16">
        <v>5</v>
      </c>
      <c r="F840" s="16">
        <v>16</v>
      </c>
      <c r="G840" s="17">
        <v>33.7</v>
      </c>
      <c r="H840" s="17">
        <f>G840/E840</f>
        <v>6.74</v>
      </c>
      <c r="I840" s="16">
        <v>0</v>
      </c>
      <c r="J840" s="17">
        <v>0</v>
      </c>
      <c r="K840" s="16">
        <v>0</v>
      </c>
      <c r="L840" s="17">
        <v>-1.88</v>
      </c>
      <c r="M840" s="17">
        <v>-3.35</v>
      </c>
      <c r="N840" s="18"/>
      <c r="O840" s="18">
        <v>1</v>
      </c>
      <c r="P840" s="17">
        <v>1.83</v>
      </c>
      <c r="Q840" s="17">
        <v>0</v>
      </c>
      <c r="R840" s="18">
        <v>1</v>
      </c>
      <c r="S840" s="18">
        <v>2</v>
      </c>
      <c r="T840" s="16">
        <f>R840+S840</f>
        <v>3</v>
      </c>
      <c r="U840" s="17">
        <v>33.33</v>
      </c>
      <c r="V840" s="18">
        <v>0</v>
      </c>
      <c r="W840" s="18">
        <v>3</v>
      </c>
      <c r="X840" s="17">
        <v>0</v>
      </c>
      <c r="Y840" s="17">
        <v>5.34</v>
      </c>
      <c r="Z840" s="18">
        <v>5</v>
      </c>
      <c r="AA840" s="18">
        <v>8</v>
      </c>
      <c r="AB840" s="17">
        <v>8.9</v>
      </c>
      <c r="AC840" s="17">
        <v>14.24</v>
      </c>
      <c r="AD840" s="16">
        <v>1</v>
      </c>
      <c r="AE840" s="17">
        <v>1.78</v>
      </c>
      <c r="AF840" s="16">
        <v>1</v>
      </c>
      <c r="AG840" s="17">
        <v>1.78</v>
      </c>
    </row>
    <row r="841" ht="20.35" customHeight="1">
      <c r="A841" t="s" s="14">
        <v>969</v>
      </c>
      <c r="B841" t="s" s="15">
        <v>50</v>
      </c>
      <c r="C841" s="16"/>
      <c r="D841" s="16"/>
      <c r="E841" s="16">
        <v>81</v>
      </c>
      <c r="F841" s="16">
        <v>1</v>
      </c>
      <c r="G841" s="17">
        <v>1376.33</v>
      </c>
      <c r="H841" s="17">
        <f>G841/E841</f>
        <v>16.99172839506173</v>
      </c>
      <c r="I841" s="16">
        <v>21</v>
      </c>
      <c r="J841" s="17">
        <v>0.92</v>
      </c>
      <c r="K841" s="16">
        <v>28</v>
      </c>
      <c r="L841" s="17">
        <v>50.01</v>
      </c>
      <c r="M841" s="17">
        <v>2.18</v>
      </c>
      <c r="N841" s="18"/>
      <c r="O841" s="18">
        <v>11</v>
      </c>
      <c r="P841" s="17">
        <v>0.48</v>
      </c>
      <c r="Q841" s="17">
        <v>11.29</v>
      </c>
      <c r="R841" s="18">
        <v>360</v>
      </c>
      <c r="S841" s="18">
        <v>359</v>
      </c>
      <c r="T841" s="16">
        <f>R841+S841</f>
        <v>719</v>
      </c>
      <c r="U841" s="17">
        <v>50.07</v>
      </c>
      <c r="V841" s="18">
        <v>23</v>
      </c>
      <c r="W841" s="18">
        <v>38</v>
      </c>
      <c r="X841" s="17">
        <v>1</v>
      </c>
      <c r="Y841" s="17">
        <v>1.66</v>
      </c>
      <c r="Z841" s="18">
        <v>48</v>
      </c>
      <c r="AA841" s="18">
        <v>72</v>
      </c>
      <c r="AB841" s="17">
        <v>2.09</v>
      </c>
      <c r="AC841" s="17">
        <v>3.14</v>
      </c>
      <c r="AD841" s="16">
        <v>47</v>
      </c>
      <c r="AE841" s="17">
        <v>2.05</v>
      </c>
      <c r="AF841" s="16">
        <v>186</v>
      </c>
      <c r="AG841" s="17">
        <v>8.109999999999999</v>
      </c>
    </row>
    <row r="842" ht="20.35" customHeight="1">
      <c r="A842" t="s" s="14">
        <v>970</v>
      </c>
      <c r="B842" t="s" s="15">
        <v>971</v>
      </c>
      <c r="C842" s="16"/>
      <c r="D842" s="16"/>
      <c r="E842" s="16">
        <v>46</v>
      </c>
      <c r="F842" s="16"/>
      <c r="G842" s="17">
        <v>516.3200000000001</v>
      </c>
      <c r="H842" s="17">
        <f>G842/E842</f>
        <v>11.22434782608696</v>
      </c>
      <c r="I842" s="16">
        <v>5</v>
      </c>
      <c r="J842" s="17">
        <v>0.58</v>
      </c>
      <c r="K842" s="16">
        <v>2</v>
      </c>
      <c r="L842" s="17">
        <v>7.65</v>
      </c>
      <c r="M842" s="17">
        <v>0.89</v>
      </c>
      <c r="N842" s="18"/>
      <c r="O842" s="18">
        <v>3</v>
      </c>
      <c r="P842" s="17">
        <v>0.38</v>
      </c>
      <c r="Q842" s="17">
        <v>7.81</v>
      </c>
      <c r="R842" s="18">
        <v>6</v>
      </c>
      <c r="S842" s="18">
        <v>16</v>
      </c>
      <c r="T842" s="16">
        <f>R842+S842</f>
        <v>22</v>
      </c>
      <c r="U842" s="17">
        <v>27.27</v>
      </c>
      <c r="V842" s="18">
        <v>5</v>
      </c>
      <c r="W842" s="18">
        <v>15</v>
      </c>
      <c r="X842" s="17">
        <v>0.58</v>
      </c>
      <c r="Y842" s="17">
        <v>1.74</v>
      </c>
      <c r="Z842" s="18">
        <v>93</v>
      </c>
      <c r="AA842" s="18">
        <v>52</v>
      </c>
      <c r="AB842" s="17">
        <v>10.81</v>
      </c>
      <c r="AC842" s="17">
        <v>6.04</v>
      </c>
      <c r="AD842" s="16">
        <v>27</v>
      </c>
      <c r="AE842" s="17">
        <v>3.14</v>
      </c>
      <c r="AF842" s="16">
        <v>64</v>
      </c>
      <c r="AG842" s="17">
        <v>7.44</v>
      </c>
    </row>
    <row r="843" ht="20.35" customHeight="1">
      <c r="A843" t="s" s="14">
        <v>972</v>
      </c>
      <c r="B843" t="s" s="15">
        <v>58</v>
      </c>
      <c r="C843" s="16"/>
      <c r="D843" s="16"/>
      <c r="E843" s="16">
        <v>82</v>
      </c>
      <c r="F843" s="16"/>
      <c r="G843" s="17">
        <v>1756.87</v>
      </c>
      <c r="H843" s="17">
        <f>G843/E843</f>
        <v>21.42524390243902</v>
      </c>
      <c r="I843" s="16">
        <v>6</v>
      </c>
      <c r="J843" s="17">
        <v>0.2</v>
      </c>
      <c r="K843" s="16">
        <v>30</v>
      </c>
      <c r="L843" s="17">
        <v>41.8</v>
      </c>
      <c r="M843" s="17">
        <v>1.43</v>
      </c>
      <c r="N843" s="18"/>
      <c r="O843" s="18">
        <v>24</v>
      </c>
      <c r="P843" s="17">
        <v>0.55</v>
      </c>
      <c r="Q843" s="17">
        <v>4</v>
      </c>
      <c r="R843" s="18">
        <v>0</v>
      </c>
      <c r="S843" s="18">
        <v>0</v>
      </c>
      <c r="T843" s="16">
        <f>R843+S843</f>
        <v>0</v>
      </c>
      <c r="U843" s="17">
        <v>0</v>
      </c>
      <c r="V843" s="18">
        <v>77</v>
      </c>
      <c r="W843" s="18">
        <v>32</v>
      </c>
      <c r="X843" s="17">
        <v>2.63</v>
      </c>
      <c r="Y843" s="17">
        <v>1.09</v>
      </c>
      <c r="Z843" s="18">
        <v>68</v>
      </c>
      <c r="AA843" s="18">
        <v>82</v>
      </c>
      <c r="AB843" s="17">
        <v>2.32</v>
      </c>
      <c r="AC843" s="17">
        <v>2.8</v>
      </c>
      <c r="AD843" s="16">
        <v>119</v>
      </c>
      <c r="AE843" s="17">
        <v>4.06</v>
      </c>
      <c r="AF843" s="16">
        <v>150</v>
      </c>
      <c r="AG843" s="17">
        <v>5.12</v>
      </c>
    </row>
    <row r="844" ht="20.35" customHeight="1">
      <c r="A844" t="s" s="14">
        <v>973</v>
      </c>
      <c r="B844" t="s" s="15">
        <v>93</v>
      </c>
      <c r="C844" s="16"/>
      <c r="D844" s="16"/>
      <c r="E844" s="16">
        <v>80</v>
      </c>
      <c r="F844" s="16">
        <v>2</v>
      </c>
      <c r="G844" s="17">
        <v>1094.4</v>
      </c>
      <c r="H844" s="17">
        <f>G844/E844</f>
        <v>13.68</v>
      </c>
      <c r="I844" s="16">
        <v>14</v>
      </c>
      <c r="J844" s="17">
        <v>0.77</v>
      </c>
      <c r="K844" s="16">
        <v>13</v>
      </c>
      <c r="L844" s="17">
        <v>31.27</v>
      </c>
      <c r="M844" s="17">
        <v>1.71</v>
      </c>
      <c r="N844" s="18"/>
      <c r="O844" s="18">
        <v>13</v>
      </c>
      <c r="P844" s="17">
        <v>0.71</v>
      </c>
      <c r="Q844" s="17">
        <v>10.85</v>
      </c>
      <c r="R844" s="18">
        <v>13</v>
      </c>
      <c r="S844" s="18">
        <v>34</v>
      </c>
      <c r="T844" s="16">
        <f>R844+S844</f>
        <v>47</v>
      </c>
      <c r="U844" s="17">
        <v>27.66</v>
      </c>
      <c r="V844" s="18">
        <v>28</v>
      </c>
      <c r="W844" s="18">
        <v>25</v>
      </c>
      <c r="X844" s="17">
        <v>1.54</v>
      </c>
      <c r="Y844" s="17">
        <v>1.37</v>
      </c>
      <c r="Z844" s="18">
        <v>122</v>
      </c>
      <c r="AA844" s="18">
        <v>108</v>
      </c>
      <c r="AB844" s="17">
        <v>6.69</v>
      </c>
      <c r="AC844" s="17">
        <v>5.92</v>
      </c>
      <c r="AD844" s="16">
        <v>57</v>
      </c>
      <c r="AE844" s="17">
        <v>3.12</v>
      </c>
      <c r="AF844" s="16">
        <v>129</v>
      </c>
      <c r="AG844" s="17">
        <v>7.07</v>
      </c>
    </row>
    <row r="845" ht="20.35" customHeight="1">
      <c r="A845" t="s" s="14">
        <v>974</v>
      </c>
      <c r="B845" t="s" s="15">
        <v>93</v>
      </c>
      <c r="C845" s="16"/>
      <c r="D845" s="16"/>
      <c r="E845" s="16">
        <v>82</v>
      </c>
      <c r="F845" s="16"/>
      <c r="G845" s="17">
        <v>1714.47</v>
      </c>
      <c r="H845" s="17">
        <f>G845/E845</f>
        <v>20.90817073170732</v>
      </c>
      <c r="I845" s="16">
        <v>40</v>
      </c>
      <c r="J845" s="17">
        <v>1.4</v>
      </c>
      <c r="K845" s="16">
        <v>38</v>
      </c>
      <c r="L845" s="17">
        <v>87.08</v>
      </c>
      <c r="M845" s="17">
        <v>3.05</v>
      </c>
      <c r="N845" s="18">
        <v>1</v>
      </c>
      <c r="O845" s="18">
        <v>20</v>
      </c>
      <c r="P845" s="17">
        <v>0.74</v>
      </c>
      <c r="Q845" s="17">
        <v>11.94</v>
      </c>
      <c r="R845" s="18">
        <v>790</v>
      </c>
      <c r="S845" s="18">
        <v>650</v>
      </c>
      <c r="T845" s="16">
        <f>R845+S845</f>
        <v>1440</v>
      </c>
      <c r="U845" s="17">
        <v>54.86</v>
      </c>
      <c r="V845" s="18">
        <v>36</v>
      </c>
      <c r="W845" s="18">
        <v>38</v>
      </c>
      <c r="X845" s="17">
        <v>1.26</v>
      </c>
      <c r="Y845" s="17">
        <v>1.33</v>
      </c>
      <c r="Z845" s="18">
        <v>74</v>
      </c>
      <c r="AA845" s="18">
        <v>34</v>
      </c>
      <c r="AB845" s="17">
        <v>2.59</v>
      </c>
      <c r="AC845" s="17">
        <v>1.19</v>
      </c>
      <c r="AD845" s="16">
        <v>44</v>
      </c>
      <c r="AE845" s="17">
        <v>1.54</v>
      </c>
      <c r="AF845" s="16">
        <v>335</v>
      </c>
      <c r="AG845" s="17">
        <v>11.72</v>
      </c>
    </row>
    <row r="846" ht="20.35" customHeight="1">
      <c r="A846" t="s" s="14">
        <v>975</v>
      </c>
      <c r="B846" t="s" s="15">
        <v>63</v>
      </c>
      <c r="C846" s="16"/>
      <c r="D846" s="16"/>
      <c r="E846" s="16">
        <v>82</v>
      </c>
      <c r="F846" s="16"/>
      <c r="G846" s="17">
        <v>1321.23</v>
      </c>
      <c r="H846" s="17">
        <f>G846/E846</f>
        <v>16.11256097560976</v>
      </c>
      <c r="I846" s="16">
        <v>22</v>
      </c>
      <c r="J846" s="17">
        <v>1</v>
      </c>
      <c r="K846" s="16">
        <v>23</v>
      </c>
      <c r="L846" s="17">
        <v>54.76</v>
      </c>
      <c r="M846" s="17">
        <v>2.49</v>
      </c>
      <c r="N846" s="18"/>
      <c r="O846" s="18">
        <v>8</v>
      </c>
      <c r="P846" s="17">
        <v>0.28</v>
      </c>
      <c r="Q846" s="17">
        <v>8.84</v>
      </c>
      <c r="R846" s="18">
        <v>9</v>
      </c>
      <c r="S846" s="18">
        <v>16</v>
      </c>
      <c r="T846" s="16">
        <f>R846+S846</f>
        <v>25</v>
      </c>
      <c r="U846" s="17">
        <v>36</v>
      </c>
      <c r="V846" s="18">
        <v>36</v>
      </c>
      <c r="W846" s="18">
        <v>25</v>
      </c>
      <c r="X846" s="17">
        <v>1.63</v>
      </c>
      <c r="Y846" s="17">
        <v>1.14</v>
      </c>
      <c r="Z846" s="18">
        <v>75</v>
      </c>
      <c r="AA846" s="18">
        <v>82</v>
      </c>
      <c r="AB846" s="17">
        <v>3.41</v>
      </c>
      <c r="AC846" s="17">
        <v>3.72</v>
      </c>
      <c r="AD846" s="16">
        <v>17</v>
      </c>
      <c r="AE846" s="17">
        <v>0.77</v>
      </c>
      <c r="AF846" s="16">
        <v>249</v>
      </c>
      <c r="AG846" s="17">
        <v>11.31</v>
      </c>
    </row>
    <row r="847" ht="20.35" customHeight="1">
      <c r="A847" t="s" s="14">
        <v>976</v>
      </c>
      <c r="B847" t="s" s="15">
        <v>119</v>
      </c>
      <c r="C847" s="16"/>
      <c r="D847" s="16"/>
      <c r="E847" s="16">
        <v>9</v>
      </c>
      <c r="F847" s="16"/>
      <c r="G847" s="17">
        <v>50.25</v>
      </c>
      <c r="H847" s="17">
        <f>G847/E847</f>
        <v>5.583333333333333</v>
      </c>
      <c r="I847" s="16">
        <v>0</v>
      </c>
      <c r="J847" s="17">
        <v>0</v>
      </c>
      <c r="K847" s="16">
        <v>0</v>
      </c>
      <c r="L847" s="17">
        <v>-0.55</v>
      </c>
      <c r="M847" s="17">
        <v>-0.66</v>
      </c>
      <c r="N847" s="18"/>
      <c r="O847" s="18">
        <v>1</v>
      </c>
      <c r="P847" s="17">
        <v>1.2</v>
      </c>
      <c r="Q847" s="17">
        <v>0</v>
      </c>
      <c r="R847" s="18">
        <v>0</v>
      </c>
      <c r="S847" s="18">
        <v>0</v>
      </c>
      <c r="T847" s="16">
        <f>R847+S847</f>
        <v>0</v>
      </c>
      <c r="U847" s="17">
        <v>0</v>
      </c>
      <c r="V847" s="18">
        <v>0</v>
      </c>
      <c r="W847" s="18">
        <v>1</v>
      </c>
      <c r="X847" s="17">
        <v>0</v>
      </c>
      <c r="Y847" s="17">
        <v>1.19</v>
      </c>
      <c r="Z847" s="18">
        <v>15</v>
      </c>
      <c r="AA847" s="18">
        <v>7</v>
      </c>
      <c r="AB847" s="17">
        <v>17.91</v>
      </c>
      <c r="AC847" s="17">
        <v>8.359999999999999</v>
      </c>
      <c r="AD847" s="16">
        <v>2</v>
      </c>
      <c r="AE847" s="17">
        <v>2.39</v>
      </c>
      <c r="AF847" s="16">
        <v>2</v>
      </c>
      <c r="AG847" s="17">
        <v>2.39</v>
      </c>
    </row>
    <row r="848" ht="20.35" customHeight="1">
      <c r="A848" t="s" s="14">
        <v>977</v>
      </c>
      <c r="B848" t="s" s="15">
        <v>40</v>
      </c>
      <c r="C848" s="16"/>
      <c r="D848" s="16"/>
      <c r="E848" s="16">
        <v>68</v>
      </c>
      <c r="F848" s="16">
        <v>14</v>
      </c>
      <c r="G848" s="17">
        <v>1543.4</v>
      </c>
      <c r="H848" s="17">
        <f>G848/E848</f>
        <v>22.69705882352941</v>
      </c>
      <c r="I848" s="16">
        <v>14</v>
      </c>
      <c r="J848" s="17">
        <v>0.54</v>
      </c>
      <c r="K848" s="16">
        <v>44</v>
      </c>
      <c r="L848" s="17">
        <v>51.05</v>
      </c>
      <c r="M848" s="17">
        <v>1.98</v>
      </c>
      <c r="N848" s="18"/>
      <c r="O848" s="18">
        <v>11</v>
      </c>
      <c r="P848" s="17">
        <v>0.5</v>
      </c>
      <c r="Q848" s="17">
        <v>7.87</v>
      </c>
      <c r="R848" s="18">
        <v>0</v>
      </c>
      <c r="S848" s="18">
        <v>0</v>
      </c>
      <c r="T848" s="16">
        <f>R848+S848</f>
        <v>0</v>
      </c>
      <c r="U848" s="17">
        <v>0</v>
      </c>
      <c r="V848" s="18">
        <v>38</v>
      </c>
      <c r="W848" s="18">
        <v>20</v>
      </c>
      <c r="X848" s="17">
        <v>1.48</v>
      </c>
      <c r="Y848" s="17">
        <v>0.78</v>
      </c>
      <c r="Z848" s="18">
        <v>40</v>
      </c>
      <c r="AA848" s="18">
        <v>72</v>
      </c>
      <c r="AB848" s="17">
        <v>1.56</v>
      </c>
      <c r="AC848" s="17">
        <v>2.8</v>
      </c>
      <c r="AD848" s="16">
        <v>79</v>
      </c>
      <c r="AE848" s="17">
        <v>3.07</v>
      </c>
      <c r="AF848" s="16">
        <v>178</v>
      </c>
      <c r="AG848" s="17">
        <v>6.92</v>
      </c>
    </row>
    <row r="849" ht="20.35" customHeight="1">
      <c r="A849" t="s" s="14">
        <v>978</v>
      </c>
      <c r="B849" t="s" s="15">
        <v>40</v>
      </c>
      <c r="C849" s="16"/>
      <c r="D849" s="16"/>
      <c r="E849" s="16">
        <v>65</v>
      </c>
      <c r="F849" s="16">
        <v>11</v>
      </c>
      <c r="G849" s="17">
        <v>951.2</v>
      </c>
      <c r="H849" s="17">
        <f>G849/E849</f>
        <v>14.63384615384615</v>
      </c>
      <c r="I849" s="16">
        <v>12</v>
      </c>
      <c r="J849" s="17">
        <v>0.76</v>
      </c>
      <c r="K849" s="16">
        <v>9</v>
      </c>
      <c r="L849" s="17">
        <v>18.77</v>
      </c>
      <c r="M849" s="17">
        <v>1.18</v>
      </c>
      <c r="N849" s="18"/>
      <c r="O849" s="18">
        <v>13</v>
      </c>
      <c r="P849" s="17">
        <v>0.88</v>
      </c>
      <c r="Q849" s="17">
        <v>10.62</v>
      </c>
      <c r="R849" s="18">
        <v>84</v>
      </c>
      <c r="S849" s="18">
        <v>145</v>
      </c>
      <c r="T849" s="16">
        <f>R849+S849</f>
        <v>229</v>
      </c>
      <c r="U849" s="17">
        <v>36.68</v>
      </c>
      <c r="V849" s="18">
        <v>10</v>
      </c>
      <c r="W849" s="18">
        <v>22</v>
      </c>
      <c r="X849" s="17">
        <v>0.63</v>
      </c>
      <c r="Y849" s="17">
        <v>1.39</v>
      </c>
      <c r="Z849" s="18">
        <v>33</v>
      </c>
      <c r="AA849" s="18">
        <v>95</v>
      </c>
      <c r="AB849" s="17">
        <v>2.08</v>
      </c>
      <c r="AC849" s="17">
        <v>5.99</v>
      </c>
      <c r="AD849" s="16">
        <v>26</v>
      </c>
      <c r="AE849" s="17">
        <v>1.64</v>
      </c>
      <c r="AF849" s="16">
        <v>113</v>
      </c>
      <c r="AG849" s="17">
        <v>7.13</v>
      </c>
    </row>
    <row r="850" ht="20.35" customHeight="1">
      <c r="A850" t="s" s="14">
        <v>979</v>
      </c>
      <c r="B850" t="s" s="15">
        <v>96</v>
      </c>
      <c r="C850" s="16"/>
      <c r="D850" s="16"/>
      <c r="E850" s="16">
        <v>3</v>
      </c>
      <c r="F850" s="16"/>
      <c r="G850" s="17">
        <v>31.77</v>
      </c>
      <c r="H850" s="17">
        <f>G850/E850</f>
        <v>10.59</v>
      </c>
      <c r="I850" s="16">
        <v>1</v>
      </c>
      <c r="J850" s="17">
        <v>1.89</v>
      </c>
      <c r="K850" s="16">
        <v>0</v>
      </c>
      <c r="L850" s="17">
        <v>1.25</v>
      </c>
      <c r="M850" s="17">
        <v>2.36</v>
      </c>
      <c r="N850" s="18"/>
      <c r="O850" s="18">
        <v>1</v>
      </c>
      <c r="P850" s="17">
        <v>2.16</v>
      </c>
      <c r="Q850" s="17">
        <v>33.33</v>
      </c>
      <c r="R850" s="18">
        <v>12</v>
      </c>
      <c r="S850" s="18">
        <v>9</v>
      </c>
      <c r="T850" s="16">
        <f>R850+S850</f>
        <v>21</v>
      </c>
      <c r="U850" s="17">
        <v>57.14</v>
      </c>
      <c r="V850" s="18">
        <v>0</v>
      </c>
      <c r="W850" s="18">
        <v>0</v>
      </c>
      <c r="X850" s="17">
        <v>0</v>
      </c>
      <c r="Y850" s="17">
        <v>0</v>
      </c>
      <c r="Z850" s="18">
        <v>1</v>
      </c>
      <c r="AA850" s="18">
        <v>5</v>
      </c>
      <c r="AB850" s="17">
        <v>1.89</v>
      </c>
      <c r="AC850" s="17">
        <v>9.44</v>
      </c>
      <c r="AD850" s="16">
        <v>0</v>
      </c>
      <c r="AE850" s="17">
        <v>0</v>
      </c>
      <c r="AF850" s="16">
        <v>3</v>
      </c>
      <c r="AG850" s="17">
        <v>5.67</v>
      </c>
    </row>
    <row r="851" ht="20.35" customHeight="1">
      <c r="A851" t="s" s="14">
        <v>980</v>
      </c>
      <c r="B851" t="s" s="15">
        <v>201</v>
      </c>
      <c r="C851" s="16"/>
      <c r="D851" s="16"/>
      <c r="E851" s="16">
        <v>10</v>
      </c>
      <c r="F851" s="16"/>
      <c r="G851" s="17">
        <v>137.07</v>
      </c>
      <c r="H851" s="17">
        <f>G851/E851</f>
        <v>13.707</v>
      </c>
      <c r="I851" s="16">
        <v>3</v>
      </c>
      <c r="J851" s="17">
        <v>1.31</v>
      </c>
      <c r="K851" s="16">
        <v>4</v>
      </c>
      <c r="L851" s="17">
        <v>8.84</v>
      </c>
      <c r="M851" s="17">
        <v>3.87</v>
      </c>
      <c r="N851" s="18"/>
      <c r="O851" s="18">
        <v>1</v>
      </c>
      <c r="P851" s="17">
        <v>0</v>
      </c>
      <c r="Q851" s="17">
        <v>16.67</v>
      </c>
      <c r="R851" s="18">
        <v>0</v>
      </c>
      <c r="S851" s="18">
        <v>1</v>
      </c>
      <c r="T851" s="16">
        <f>R851+S851</f>
        <v>1</v>
      </c>
      <c r="U851" s="17">
        <v>0</v>
      </c>
      <c r="V851" s="18">
        <v>4</v>
      </c>
      <c r="W851" s="18">
        <v>5</v>
      </c>
      <c r="X851" s="17">
        <v>1.75</v>
      </c>
      <c r="Y851" s="17">
        <v>2.19</v>
      </c>
      <c r="Z851" s="18">
        <v>3</v>
      </c>
      <c r="AA851" s="18">
        <v>9</v>
      </c>
      <c r="AB851" s="17">
        <v>1.31</v>
      </c>
      <c r="AC851" s="17">
        <v>3.94</v>
      </c>
      <c r="AD851" s="16">
        <v>1</v>
      </c>
      <c r="AE851" s="17">
        <v>0.44</v>
      </c>
      <c r="AF851" s="16">
        <v>18</v>
      </c>
      <c r="AG851" s="17">
        <v>7.88</v>
      </c>
    </row>
    <row r="852" ht="20.35" customHeight="1">
      <c r="A852" t="s" s="14">
        <v>981</v>
      </c>
      <c r="B852" t="s" s="15">
        <v>119</v>
      </c>
      <c r="C852" s="16"/>
      <c r="D852" s="16"/>
      <c r="E852" s="16">
        <v>81</v>
      </c>
      <c r="F852" s="16">
        <v>1</v>
      </c>
      <c r="G852" s="17">
        <v>1334.45</v>
      </c>
      <c r="H852" s="17">
        <f>G852/E852</f>
        <v>16.47469135802469</v>
      </c>
      <c r="I852" s="16">
        <v>11</v>
      </c>
      <c r="J852" s="17">
        <v>0.49</v>
      </c>
      <c r="K852" s="16">
        <v>22</v>
      </c>
      <c r="L852" s="17">
        <v>19.07</v>
      </c>
      <c r="M852" s="17">
        <v>0.86</v>
      </c>
      <c r="N852" s="18"/>
      <c r="O852" s="18">
        <v>10</v>
      </c>
      <c r="P852" s="17">
        <v>0.46</v>
      </c>
      <c r="Q852" s="17">
        <v>15.49</v>
      </c>
      <c r="R852" s="18">
        <v>487</v>
      </c>
      <c r="S852" s="18">
        <v>463</v>
      </c>
      <c r="T852" s="16">
        <f>R852+S852</f>
        <v>950</v>
      </c>
      <c r="U852" s="17">
        <v>51.26</v>
      </c>
      <c r="V852" s="18">
        <v>37</v>
      </c>
      <c r="W852" s="18">
        <v>36</v>
      </c>
      <c r="X852" s="17">
        <v>1.66</v>
      </c>
      <c r="Y852" s="17">
        <v>1.62</v>
      </c>
      <c r="Z852" s="18">
        <v>25</v>
      </c>
      <c r="AA852" s="18">
        <v>77</v>
      </c>
      <c r="AB852" s="17">
        <v>1.12</v>
      </c>
      <c r="AC852" s="17">
        <v>3.46</v>
      </c>
      <c r="AD852" s="16">
        <v>55</v>
      </c>
      <c r="AE852" s="17">
        <v>2.47</v>
      </c>
      <c r="AF852" s="16">
        <v>71</v>
      </c>
      <c r="AG852" s="17">
        <v>3.19</v>
      </c>
    </row>
    <row r="853" ht="20.35" customHeight="1">
      <c r="A853" t="s" s="14">
        <v>982</v>
      </c>
      <c r="B853" t="s" s="15">
        <v>87</v>
      </c>
      <c r="C853" s="16"/>
      <c r="D853" s="16"/>
      <c r="E853" s="16">
        <v>47</v>
      </c>
      <c r="F853" s="16">
        <v>10</v>
      </c>
      <c r="G853" s="17">
        <v>718.05</v>
      </c>
      <c r="H853" s="17">
        <f>G853/E853</f>
        <v>15.27765957446808</v>
      </c>
      <c r="I853" s="16">
        <v>0</v>
      </c>
      <c r="J853" s="17">
        <v>0</v>
      </c>
      <c r="K853" s="16">
        <v>10</v>
      </c>
      <c r="L853" s="17">
        <v>7.2</v>
      </c>
      <c r="M853" s="17">
        <v>0.6</v>
      </c>
      <c r="N853" s="18"/>
      <c r="O853" s="18">
        <v>9</v>
      </c>
      <c r="P853" s="17">
        <v>0.46</v>
      </c>
      <c r="Q853" s="17">
        <v>0</v>
      </c>
      <c r="R853" s="18">
        <v>0</v>
      </c>
      <c r="S853" s="18">
        <v>0</v>
      </c>
      <c r="T853" s="16">
        <f>R853+S853</f>
        <v>0</v>
      </c>
      <c r="U853" s="17">
        <v>0</v>
      </c>
      <c r="V853" s="18">
        <v>13</v>
      </c>
      <c r="W853" s="18">
        <v>4</v>
      </c>
      <c r="X853" s="17">
        <v>1.09</v>
      </c>
      <c r="Y853" s="17">
        <v>0.33</v>
      </c>
      <c r="Z853" s="18">
        <v>14</v>
      </c>
      <c r="AA853" s="18">
        <v>34</v>
      </c>
      <c r="AB853" s="17">
        <v>1.17</v>
      </c>
      <c r="AC853" s="17">
        <v>2.84</v>
      </c>
      <c r="AD853" s="16">
        <v>41</v>
      </c>
      <c r="AE853" s="17">
        <v>3.43</v>
      </c>
      <c r="AF853" s="16">
        <v>40</v>
      </c>
      <c r="AG853" s="17">
        <v>3.34</v>
      </c>
    </row>
    <row r="854" ht="20.35" customHeight="1">
      <c r="A854" t="s" s="14">
        <v>983</v>
      </c>
      <c r="B854" t="s" s="15">
        <v>77</v>
      </c>
      <c r="C854" s="16"/>
      <c r="D854" s="16"/>
      <c r="E854" s="16">
        <v>6</v>
      </c>
      <c r="F854" s="16"/>
      <c r="G854" s="17">
        <v>79.90000000000001</v>
      </c>
      <c r="H854" s="17">
        <f>G854/E854</f>
        <v>13.31666666666667</v>
      </c>
      <c r="I854" s="16">
        <v>0</v>
      </c>
      <c r="J854" s="17">
        <v>0</v>
      </c>
      <c r="K854" s="16">
        <v>1</v>
      </c>
      <c r="L854" s="17">
        <v>0.18</v>
      </c>
      <c r="M854" s="17">
        <v>0.14</v>
      </c>
      <c r="N854" s="18"/>
      <c r="O854" s="18">
        <v>0</v>
      </c>
      <c r="P854" s="17">
        <v>0</v>
      </c>
      <c r="Q854" s="17">
        <v>0</v>
      </c>
      <c r="R854" s="18">
        <v>20</v>
      </c>
      <c r="S854" s="18">
        <v>40</v>
      </c>
      <c r="T854" s="16">
        <f>R854+S854</f>
        <v>60</v>
      </c>
      <c r="U854" s="17">
        <v>33.33</v>
      </c>
      <c r="V854" s="18">
        <v>0</v>
      </c>
      <c r="W854" s="18">
        <v>2</v>
      </c>
      <c r="X854" s="17">
        <v>0</v>
      </c>
      <c r="Y854" s="17">
        <v>1.5</v>
      </c>
      <c r="Z854" s="18">
        <v>6</v>
      </c>
      <c r="AA854" s="18">
        <v>11</v>
      </c>
      <c r="AB854" s="17">
        <v>4.51</v>
      </c>
      <c r="AC854" s="17">
        <v>8.26</v>
      </c>
      <c r="AD854" s="16">
        <v>6</v>
      </c>
      <c r="AE854" s="17">
        <v>4.51</v>
      </c>
      <c r="AF854" s="16">
        <v>7</v>
      </c>
      <c r="AG854" s="17">
        <v>5.26</v>
      </c>
    </row>
    <row r="855" ht="20.35" customHeight="1">
      <c r="A855" t="s" s="14">
        <v>984</v>
      </c>
      <c r="B855" t="s" s="15">
        <v>50</v>
      </c>
      <c r="C855" s="16"/>
      <c r="D855" s="16"/>
      <c r="E855" s="16">
        <v>77</v>
      </c>
      <c r="F855" s="16">
        <v>5</v>
      </c>
      <c r="G855" s="17">
        <v>1990.5</v>
      </c>
      <c r="H855" s="17">
        <f>G855/E855</f>
        <v>25.85064935064935</v>
      </c>
      <c r="I855" s="16">
        <v>17</v>
      </c>
      <c r="J855" s="17">
        <v>0.51</v>
      </c>
      <c r="K855" s="16">
        <v>46</v>
      </c>
      <c r="L855" s="17">
        <v>71.25</v>
      </c>
      <c r="M855" s="17">
        <v>2.15</v>
      </c>
      <c r="N855" s="18"/>
      <c r="O855" s="18">
        <v>28</v>
      </c>
      <c r="P855" s="17">
        <v>0.8</v>
      </c>
      <c r="Q855" s="17">
        <v>7.87</v>
      </c>
      <c r="R855" s="18">
        <v>1</v>
      </c>
      <c r="S855" s="18">
        <v>1</v>
      </c>
      <c r="T855" s="16">
        <f>R855+S855</f>
        <v>2</v>
      </c>
      <c r="U855" s="17">
        <v>50</v>
      </c>
      <c r="V855" s="18">
        <v>67</v>
      </c>
      <c r="W855" s="18">
        <v>46</v>
      </c>
      <c r="X855" s="17">
        <v>2.02</v>
      </c>
      <c r="Y855" s="17">
        <v>1.39</v>
      </c>
      <c r="Z855" s="18">
        <v>138</v>
      </c>
      <c r="AA855" s="18">
        <v>88</v>
      </c>
      <c r="AB855" s="17">
        <v>4.16</v>
      </c>
      <c r="AC855" s="17">
        <v>2.65</v>
      </c>
      <c r="AD855" s="16">
        <v>110</v>
      </c>
      <c r="AE855" s="17">
        <v>3.32</v>
      </c>
      <c r="AF855" s="16">
        <v>216</v>
      </c>
      <c r="AG855" s="17">
        <v>6.51</v>
      </c>
    </row>
    <row r="856" ht="20.35" customHeight="1">
      <c r="A856" t="s" s="14">
        <v>985</v>
      </c>
      <c r="B856" t="s" s="15">
        <v>68</v>
      </c>
      <c r="C856" s="16"/>
      <c r="D856" s="16"/>
      <c r="E856" s="16">
        <v>49</v>
      </c>
      <c r="F856" s="16">
        <v>18</v>
      </c>
      <c r="G856" s="17">
        <v>763.73</v>
      </c>
      <c r="H856" s="17">
        <f>G856/E856</f>
        <v>15.58632653061225</v>
      </c>
      <c r="I856" s="16">
        <v>0</v>
      </c>
      <c r="J856" s="17">
        <v>0</v>
      </c>
      <c r="K856" s="16">
        <v>7</v>
      </c>
      <c r="L856" s="17">
        <v>11.57</v>
      </c>
      <c r="M856" s="17">
        <v>0.91</v>
      </c>
      <c r="N856" s="18"/>
      <c r="O856" s="18">
        <v>2</v>
      </c>
      <c r="P856" s="17">
        <v>0.18</v>
      </c>
      <c r="Q856" s="17">
        <v>0</v>
      </c>
      <c r="R856" s="18">
        <v>0</v>
      </c>
      <c r="S856" s="18">
        <v>0</v>
      </c>
      <c r="T856" s="16">
        <f>R856+S856</f>
        <v>0</v>
      </c>
      <c r="U856" s="17">
        <v>0</v>
      </c>
      <c r="V856" s="18">
        <v>53</v>
      </c>
      <c r="W856" s="18">
        <v>6</v>
      </c>
      <c r="X856" s="17">
        <v>4.16</v>
      </c>
      <c r="Y856" s="17">
        <v>0.47</v>
      </c>
      <c r="Z856" s="18">
        <v>1</v>
      </c>
      <c r="AA856" s="18">
        <v>84</v>
      </c>
      <c r="AB856" s="17">
        <v>0.08</v>
      </c>
      <c r="AC856" s="17">
        <v>6.6</v>
      </c>
      <c r="AD856" s="16">
        <v>71</v>
      </c>
      <c r="AE856" s="17">
        <v>5.58</v>
      </c>
      <c r="AF856" s="16">
        <v>43</v>
      </c>
      <c r="AG856" s="17">
        <v>3.38</v>
      </c>
    </row>
    <row r="857" ht="20.35" customHeight="1">
      <c r="A857" t="s" s="14">
        <v>986</v>
      </c>
      <c r="B857" t="s" s="15">
        <v>201</v>
      </c>
      <c r="C857" s="16"/>
      <c r="D857" s="16"/>
      <c r="E857" s="16">
        <v>71</v>
      </c>
      <c r="F857" s="16">
        <v>9</v>
      </c>
      <c r="G857" s="17">
        <v>1092.05</v>
      </c>
      <c r="H857" s="17">
        <f>G857/E857</f>
        <v>15.38098591549296</v>
      </c>
      <c r="I857" s="16">
        <v>14</v>
      </c>
      <c r="J857" s="17">
        <v>0.77</v>
      </c>
      <c r="K857" s="16">
        <v>17</v>
      </c>
      <c r="L857" s="17">
        <v>35</v>
      </c>
      <c r="M857" s="17">
        <v>1.92</v>
      </c>
      <c r="N857" s="18"/>
      <c r="O857" s="18">
        <v>6</v>
      </c>
      <c r="P857" s="17">
        <v>0.4</v>
      </c>
      <c r="Q857" s="17">
        <v>11.11</v>
      </c>
      <c r="R857" s="18">
        <v>393</v>
      </c>
      <c r="S857" s="18">
        <v>323</v>
      </c>
      <c r="T857" s="16">
        <f>R857+S857</f>
        <v>716</v>
      </c>
      <c r="U857" s="17">
        <v>54.89</v>
      </c>
      <c r="V857" s="18">
        <v>39</v>
      </c>
      <c r="W857" s="18">
        <v>48</v>
      </c>
      <c r="X857" s="17">
        <v>2.14</v>
      </c>
      <c r="Y857" s="17">
        <v>2.64</v>
      </c>
      <c r="Z857" s="18">
        <v>62</v>
      </c>
      <c r="AA857" s="18">
        <v>74</v>
      </c>
      <c r="AB857" s="17">
        <v>3.41</v>
      </c>
      <c r="AC857" s="17">
        <v>4.07</v>
      </c>
      <c r="AD857" s="16">
        <v>29</v>
      </c>
      <c r="AE857" s="17">
        <v>1.59</v>
      </c>
      <c r="AF857" s="16">
        <v>126</v>
      </c>
      <c r="AG857" s="17">
        <v>6.92</v>
      </c>
    </row>
    <row r="858" ht="20.35" customHeight="1">
      <c r="A858" t="s" s="14">
        <v>987</v>
      </c>
      <c r="B858" t="s" s="15">
        <v>99</v>
      </c>
      <c r="C858" s="16"/>
      <c r="D858" s="16"/>
      <c r="E858" s="16">
        <v>78</v>
      </c>
      <c r="F858" s="16">
        <v>3</v>
      </c>
      <c r="G858" s="17">
        <v>1384.35</v>
      </c>
      <c r="H858" s="17">
        <f>G858/E858</f>
        <v>17.74807692307692</v>
      </c>
      <c r="I858" s="16">
        <v>29</v>
      </c>
      <c r="J858" s="17">
        <v>1.26</v>
      </c>
      <c r="K858" s="16">
        <v>31</v>
      </c>
      <c r="L858" s="17">
        <v>66.81</v>
      </c>
      <c r="M858" s="17">
        <v>2.9</v>
      </c>
      <c r="N858" s="18"/>
      <c r="O858" s="18">
        <v>18</v>
      </c>
      <c r="P858" s="17">
        <v>0.59</v>
      </c>
      <c r="Q858" s="17">
        <v>11.74</v>
      </c>
      <c r="R858" s="18">
        <v>11</v>
      </c>
      <c r="S858" s="18">
        <v>22</v>
      </c>
      <c r="T858" s="16">
        <f>R858+S858</f>
        <v>33</v>
      </c>
      <c r="U858" s="17">
        <v>33.33</v>
      </c>
      <c r="V858" s="18">
        <v>35</v>
      </c>
      <c r="W858" s="18">
        <v>31</v>
      </c>
      <c r="X858" s="17">
        <v>1.52</v>
      </c>
      <c r="Y858" s="17">
        <v>1.34</v>
      </c>
      <c r="Z858" s="18">
        <v>30</v>
      </c>
      <c r="AA858" s="18">
        <v>122</v>
      </c>
      <c r="AB858" s="17">
        <v>1.3</v>
      </c>
      <c r="AC858" s="17">
        <v>5.29</v>
      </c>
      <c r="AD858" s="16">
        <v>52</v>
      </c>
      <c r="AE858" s="17">
        <v>2.25</v>
      </c>
      <c r="AF858" s="16">
        <v>247</v>
      </c>
      <c r="AG858" s="17">
        <v>10.71</v>
      </c>
    </row>
    <row r="859" ht="20.35" customHeight="1">
      <c r="A859" t="s" s="14">
        <v>988</v>
      </c>
      <c r="B859" t="s" s="15">
        <v>91</v>
      </c>
      <c r="C859" s="16"/>
      <c r="D859" s="16"/>
      <c r="E859" s="16">
        <v>75</v>
      </c>
      <c r="F859" s="16">
        <v>4</v>
      </c>
      <c r="G859" s="17">
        <v>1292.32</v>
      </c>
      <c r="H859" s="17">
        <f>G859/E859</f>
        <v>17.23093333333333</v>
      </c>
      <c r="I859" s="16">
        <v>5</v>
      </c>
      <c r="J859" s="17">
        <v>0.23</v>
      </c>
      <c r="K859" s="16">
        <v>18</v>
      </c>
      <c r="L859" s="17">
        <v>35.66</v>
      </c>
      <c r="M859" s="17">
        <v>1.66</v>
      </c>
      <c r="N859" s="18"/>
      <c r="O859" s="18">
        <v>10</v>
      </c>
      <c r="P859" s="17">
        <v>0.39</v>
      </c>
      <c r="Q859" s="17">
        <v>3.62</v>
      </c>
      <c r="R859" s="18">
        <v>1</v>
      </c>
      <c r="S859" s="18">
        <v>0</v>
      </c>
      <c r="T859" s="16">
        <f>R859+S859</f>
        <v>1</v>
      </c>
      <c r="U859" s="17">
        <v>100</v>
      </c>
      <c r="V859" s="18">
        <v>38</v>
      </c>
      <c r="W859" s="18">
        <v>29</v>
      </c>
      <c r="X859" s="17">
        <v>1.76</v>
      </c>
      <c r="Y859" s="17">
        <v>1.35</v>
      </c>
      <c r="Z859" s="18">
        <v>29</v>
      </c>
      <c r="AA859" s="18">
        <v>93</v>
      </c>
      <c r="AB859" s="17">
        <v>1.35</v>
      </c>
      <c r="AC859" s="17">
        <v>4.32</v>
      </c>
      <c r="AD859" s="16">
        <v>59</v>
      </c>
      <c r="AE859" s="17">
        <v>2.74</v>
      </c>
      <c r="AF859" s="16">
        <v>138</v>
      </c>
      <c r="AG859" s="17">
        <v>6.41</v>
      </c>
    </row>
    <row r="860" ht="20.35" customHeight="1">
      <c r="A860" t="s" s="14">
        <v>989</v>
      </c>
      <c r="B860" t="s" s="15">
        <v>42</v>
      </c>
      <c r="C860" s="16"/>
      <c r="D860" s="16"/>
      <c r="E860" s="16">
        <v>82</v>
      </c>
      <c r="F860" s="16"/>
      <c r="G860" s="17">
        <v>1751.33</v>
      </c>
      <c r="H860" s="17">
        <f>G860/E860</f>
        <v>21.35768292682927</v>
      </c>
      <c r="I860" s="16">
        <v>31</v>
      </c>
      <c r="J860" s="17">
        <v>1.06</v>
      </c>
      <c r="K860" s="16">
        <v>44</v>
      </c>
      <c r="L860" s="17">
        <v>70.86</v>
      </c>
      <c r="M860" s="17">
        <v>2.43</v>
      </c>
      <c r="N860" s="18"/>
      <c r="O860" s="18">
        <v>27</v>
      </c>
      <c r="P860" s="17">
        <v>0.85</v>
      </c>
      <c r="Q860" s="17">
        <v>10.8</v>
      </c>
      <c r="R860" s="18">
        <v>853</v>
      </c>
      <c r="S860" s="18">
        <v>724</v>
      </c>
      <c r="T860" s="16">
        <f>R860+S860</f>
        <v>1577</v>
      </c>
      <c r="U860" s="17">
        <v>54.09</v>
      </c>
      <c r="V860" s="18">
        <v>84</v>
      </c>
      <c r="W860" s="18">
        <v>65</v>
      </c>
      <c r="X860" s="17">
        <v>2.88</v>
      </c>
      <c r="Y860" s="17">
        <v>2.23</v>
      </c>
      <c r="Z860" s="18">
        <v>145</v>
      </c>
      <c r="AA860" s="18">
        <v>108</v>
      </c>
      <c r="AB860" s="17">
        <v>4.97</v>
      </c>
      <c r="AC860" s="17">
        <v>3.7</v>
      </c>
      <c r="AD860" s="16">
        <v>55</v>
      </c>
      <c r="AE860" s="17">
        <v>1.88</v>
      </c>
      <c r="AF860" s="16">
        <v>287</v>
      </c>
      <c r="AG860" s="17">
        <v>9.83</v>
      </c>
    </row>
    <row r="861" ht="20.35" customHeight="1">
      <c r="A861" t="s" s="14">
        <v>990</v>
      </c>
      <c r="B861" t="s" s="15">
        <v>165</v>
      </c>
      <c r="C861" s="16"/>
      <c r="D861" s="16"/>
      <c r="E861" s="16">
        <v>19</v>
      </c>
      <c r="F861" s="16"/>
      <c r="G861" s="17">
        <v>229.07</v>
      </c>
      <c r="H861" s="17">
        <f>G861/E861</f>
        <v>12.05631578947368</v>
      </c>
      <c r="I861" s="16">
        <v>1</v>
      </c>
      <c r="J861" s="17">
        <v>0.26</v>
      </c>
      <c r="K861" s="16">
        <v>4</v>
      </c>
      <c r="L861" s="17">
        <v>1.98</v>
      </c>
      <c r="M861" s="17">
        <v>0.52</v>
      </c>
      <c r="N861" s="18"/>
      <c r="O861" s="18">
        <v>0</v>
      </c>
      <c r="P861" s="17">
        <v>0</v>
      </c>
      <c r="Q861" s="17">
        <v>3.57</v>
      </c>
      <c r="R861" s="18">
        <v>5</v>
      </c>
      <c r="S861" s="18">
        <v>7</v>
      </c>
      <c r="T861" s="16">
        <f>R861+S861</f>
        <v>12</v>
      </c>
      <c r="U861" s="17">
        <v>41.67</v>
      </c>
      <c r="V861" s="18">
        <v>7</v>
      </c>
      <c r="W861" s="18">
        <v>2</v>
      </c>
      <c r="X861" s="17">
        <v>1.83</v>
      </c>
      <c r="Y861" s="17">
        <v>0.52</v>
      </c>
      <c r="Z861" s="18">
        <v>22</v>
      </c>
      <c r="AA861" s="18">
        <v>26</v>
      </c>
      <c r="AB861" s="17">
        <v>5.76</v>
      </c>
      <c r="AC861" s="17">
        <v>6.81</v>
      </c>
      <c r="AD861" s="16">
        <v>6</v>
      </c>
      <c r="AE861" s="17">
        <v>1.57</v>
      </c>
      <c r="AF861" s="16">
        <v>28</v>
      </c>
      <c r="AG861" s="17">
        <v>7.33</v>
      </c>
    </row>
    <row r="862" ht="20.35" customHeight="1">
      <c r="A862" t="s" s="14">
        <v>991</v>
      </c>
      <c r="B862" t="s" s="15">
        <v>77</v>
      </c>
      <c r="C862" s="16"/>
      <c r="D862" s="16"/>
      <c r="E862" s="16">
        <v>50</v>
      </c>
      <c r="F862" s="16"/>
      <c r="G862" s="17">
        <v>690.98</v>
      </c>
      <c r="H862" s="17">
        <f>G862/E862</f>
        <v>13.8196</v>
      </c>
      <c r="I862" s="16">
        <v>7</v>
      </c>
      <c r="J862" s="17">
        <v>0.61</v>
      </c>
      <c r="K862" s="16">
        <v>18</v>
      </c>
      <c r="L862" s="17">
        <v>30.09</v>
      </c>
      <c r="M862" s="17">
        <v>2.61</v>
      </c>
      <c r="N862" s="18"/>
      <c r="O862" s="18">
        <v>5</v>
      </c>
      <c r="P862" s="17">
        <v>0.3</v>
      </c>
      <c r="Q862" s="17">
        <v>8.140000000000001</v>
      </c>
      <c r="R862" s="18">
        <v>39</v>
      </c>
      <c r="S862" s="18">
        <v>50</v>
      </c>
      <c r="T862" s="16">
        <f>R862+S862</f>
        <v>89</v>
      </c>
      <c r="U862" s="17">
        <v>43.82</v>
      </c>
      <c r="V862" s="18">
        <v>16</v>
      </c>
      <c r="W862" s="18">
        <v>27</v>
      </c>
      <c r="X862" s="17">
        <v>1.39</v>
      </c>
      <c r="Y862" s="17">
        <v>2.34</v>
      </c>
      <c r="Z862" s="18">
        <v>26</v>
      </c>
      <c r="AA862" s="18">
        <v>87</v>
      </c>
      <c r="AB862" s="17">
        <v>2.26</v>
      </c>
      <c r="AC862" s="17">
        <v>7.55</v>
      </c>
      <c r="AD862" s="16">
        <v>17</v>
      </c>
      <c r="AE862" s="17">
        <v>1.48</v>
      </c>
      <c r="AF862" s="16">
        <v>86</v>
      </c>
      <c r="AG862" s="17">
        <v>7.47</v>
      </c>
    </row>
    <row r="863" ht="20.35" customHeight="1">
      <c r="A863" t="s" s="14">
        <v>992</v>
      </c>
      <c r="B863" t="s" s="15">
        <v>91</v>
      </c>
      <c r="C863" s="16"/>
      <c r="D863" s="16"/>
      <c r="E863" s="16">
        <v>81</v>
      </c>
      <c r="F863" s="16">
        <v>1</v>
      </c>
      <c r="G863" s="17">
        <v>1387.07</v>
      </c>
      <c r="H863" s="17">
        <f>G863/E863</f>
        <v>17.12432098765432</v>
      </c>
      <c r="I863" s="16">
        <v>11</v>
      </c>
      <c r="J863" s="17">
        <v>0.48</v>
      </c>
      <c r="K863" s="16">
        <v>19</v>
      </c>
      <c r="L863" s="17">
        <v>31.15</v>
      </c>
      <c r="M863" s="17">
        <v>1.35</v>
      </c>
      <c r="N863" s="18"/>
      <c r="O863" s="18">
        <v>24</v>
      </c>
      <c r="P863" s="17">
        <v>1.08</v>
      </c>
      <c r="Q863" s="17">
        <v>8.09</v>
      </c>
      <c r="R863" s="18">
        <v>191</v>
      </c>
      <c r="S863" s="18">
        <v>161</v>
      </c>
      <c r="T863" s="16">
        <f>R863+S863</f>
        <v>352</v>
      </c>
      <c r="U863" s="17">
        <v>54.26</v>
      </c>
      <c r="V863" s="18">
        <v>14</v>
      </c>
      <c r="W863" s="18">
        <v>21</v>
      </c>
      <c r="X863" s="17">
        <v>0.61</v>
      </c>
      <c r="Y863" s="17">
        <v>0.91</v>
      </c>
      <c r="Z863" s="18">
        <v>127</v>
      </c>
      <c r="AA863" s="18">
        <v>126</v>
      </c>
      <c r="AB863" s="17">
        <v>5.49</v>
      </c>
      <c r="AC863" s="17">
        <v>5.45</v>
      </c>
      <c r="AD863" s="16">
        <v>45</v>
      </c>
      <c r="AE863" s="17">
        <v>1.95</v>
      </c>
      <c r="AF863" s="16">
        <v>136</v>
      </c>
      <c r="AG863" s="17">
        <v>5.88</v>
      </c>
    </row>
    <row r="864" ht="20.35" customHeight="1">
      <c r="A864" t="s" s="14">
        <v>993</v>
      </c>
      <c r="B864" t="s" s="15">
        <v>91</v>
      </c>
      <c r="C864" s="16"/>
      <c r="D864" s="16"/>
      <c r="E864" s="16">
        <v>80</v>
      </c>
      <c r="F864" s="16">
        <v>2</v>
      </c>
      <c r="G864" s="17">
        <v>1524.53</v>
      </c>
      <c r="H864" s="17">
        <f>G864/E864</f>
        <v>19.056625</v>
      </c>
      <c r="I864" s="16">
        <v>33</v>
      </c>
      <c r="J864" s="17">
        <v>1.3</v>
      </c>
      <c r="K864" s="16">
        <v>33</v>
      </c>
      <c r="L864" s="17">
        <v>84.33</v>
      </c>
      <c r="M864" s="17">
        <v>3.32</v>
      </c>
      <c r="N864" s="18">
        <v>1</v>
      </c>
      <c r="O864" s="18">
        <v>7</v>
      </c>
      <c r="P864" s="17">
        <v>0.36</v>
      </c>
      <c r="Q864" s="17">
        <v>10.78</v>
      </c>
      <c r="R864" s="18">
        <v>1</v>
      </c>
      <c r="S864" s="18">
        <v>3</v>
      </c>
      <c r="T864" s="16">
        <f>R864+S864</f>
        <v>4</v>
      </c>
      <c r="U864" s="17">
        <v>25</v>
      </c>
      <c r="V864" s="18">
        <v>32</v>
      </c>
      <c r="W864" s="18">
        <v>32</v>
      </c>
      <c r="X864" s="17">
        <v>1.26</v>
      </c>
      <c r="Y864" s="17">
        <v>1.26</v>
      </c>
      <c r="Z864" s="18">
        <v>89</v>
      </c>
      <c r="AA864" s="18">
        <v>59</v>
      </c>
      <c r="AB864" s="17">
        <v>3.5</v>
      </c>
      <c r="AC864" s="17">
        <v>2.32</v>
      </c>
      <c r="AD864" s="16">
        <v>37</v>
      </c>
      <c r="AE864" s="17">
        <v>1.46</v>
      </c>
      <c r="AF864" s="16">
        <v>306</v>
      </c>
      <c r="AG864" s="17">
        <v>12.04</v>
      </c>
    </row>
    <row r="865" ht="20.35" customHeight="1">
      <c r="A865" t="s" s="14">
        <v>994</v>
      </c>
      <c r="B865" t="s" s="15">
        <v>40</v>
      </c>
      <c r="C865" s="16"/>
      <c r="D865" s="16"/>
      <c r="E865" s="16">
        <v>3</v>
      </c>
      <c r="F865" s="16">
        <v>54</v>
      </c>
      <c r="G865" s="17">
        <v>26.47</v>
      </c>
      <c r="H865" s="17">
        <f>G865/E865</f>
        <v>8.823333333333332</v>
      </c>
      <c r="I865" s="16">
        <v>0</v>
      </c>
      <c r="J865" s="17">
        <v>0</v>
      </c>
      <c r="K865" s="16">
        <v>0</v>
      </c>
      <c r="L865" s="17">
        <v>-0.72</v>
      </c>
      <c r="M865" s="17">
        <v>-1.63</v>
      </c>
      <c r="N865" s="18"/>
      <c r="O865" s="18">
        <v>0</v>
      </c>
      <c r="P865" s="17">
        <v>0</v>
      </c>
      <c r="Q865" s="17">
        <v>0</v>
      </c>
      <c r="R865" s="18">
        <v>7</v>
      </c>
      <c r="S865" s="18">
        <v>11</v>
      </c>
      <c r="T865" s="16">
        <f>R865+S865</f>
        <v>18</v>
      </c>
      <c r="U865" s="17">
        <v>38.89</v>
      </c>
      <c r="V865" s="18">
        <v>1</v>
      </c>
      <c r="W865" s="18">
        <v>0</v>
      </c>
      <c r="X865" s="17">
        <v>2.27</v>
      </c>
      <c r="Y865" s="17">
        <v>0</v>
      </c>
      <c r="Z865" s="18">
        <v>3</v>
      </c>
      <c r="AA865" s="18">
        <v>2</v>
      </c>
      <c r="AB865" s="17">
        <v>6.8</v>
      </c>
      <c r="AC865" s="17">
        <v>4.53</v>
      </c>
      <c r="AD865" s="16">
        <v>0</v>
      </c>
      <c r="AE865" s="17">
        <v>0</v>
      </c>
      <c r="AF865" s="16">
        <v>1</v>
      </c>
      <c r="AG865" s="17">
        <v>2.27</v>
      </c>
    </row>
    <row r="866" ht="20.35" customHeight="1">
      <c r="A866" t="s" s="14">
        <v>995</v>
      </c>
      <c r="B866" t="s" s="15">
        <v>996</v>
      </c>
      <c r="C866" s="16"/>
      <c r="D866" s="16"/>
      <c r="E866" s="16">
        <v>81</v>
      </c>
      <c r="F866" s="16"/>
      <c r="G866" s="17">
        <v>1384.1</v>
      </c>
      <c r="H866" s="17">
        <f>G866/E866</f>
        <v>17.08765432098765</v>
      </c>
      <c r="I866" s="16">
        <v>22</v>
      </c>
      <c r="J866" s="17">
        <v>0.95</v>
      </c>
      <c r="K866" s="16">
        <v>26</v>
      </c>
      <c r="L866" s="17">
        <v>50.05</v>
      </c>
      <c r="M866" s="17">
        <v>2.17</v>
      </c>
      <c r="N866" s="18">
        <v>1</v>
      </c>
      <c r="O866" s="18">
        <v>20</v>
      </c>
      <c r="P866" s="17">
        <v>0.83</v>
      </c>
      <c r="Q866" s="17">
        <v>14.19</v>
      </c>
      <c r="R866" s="18">
        <v>285</v>
      </c>
      <c r="S866" s="18">
        <v>337</v>
      </c>
      <c r="T866" s="16">
        <f>R866+S866</f>
        <v>622</v>
      </c>
      <c r="U866" s="17">
        <v>45.82</v>
      </c>
      <c r="V866" s="18">
        <v>24</v>
      </c>
      <c r="W866" s="18">
        <v>27</v>
      </c>
      <c r="X866" s="17">
        <v>1.04</v>
      </c>
      <c r="Y866" s="17">
        <v>1.17</v>
      </c>
      <c r="Z866" s="18">
        <v>79</v>
      </c>
      <c r="AA866" s="18">
        <v>101</v>
      </c>
      <c r="AB866" s="17">
        <v>3.42</v>
      </c>
      <c r="AC866" s="17">
        <v>4.38</v>
      </c>
      <c r="AD866" s="16">
        <v>44</v>
      </c>
      <c r="AE866" s="17">
        <v>1.91</v>
      </c>
      <c r="AF866" s="16">
        <v>155</v>
      </c>
      <c r="AG866" s="17">
        <v>6.72</v>
      </c>
    </row>
    <row r="867" ht="20.35" customHeight="1">
      <c r="A867" t="s" s="14">
        <v>997</v>
      </c>
      <c r="B867" t="s" s="15">
        <v>91</v>
      </c>
      <c r="C867" s="16"/>
      <c r="D867" s="16"/>
      <c r="E867" s="16">
        <v>1</v>
      </c>
      <c r="F867" s="16"/>
      <c r="G867" s="17">
        <v>8.35</v>
      </c>
      <c r="H867" s="17">
        <f>G867/E867</f>
        <v>8.35</v>
      </c>
      <c r="I867" s="16">
        <v>0</v>
      </c>
      <c r="J867" s="17">
        <v>0</v>
      </c>
      <c r="K867" s="16">
        <v>0</v>
      </c>
      <c r="L867" s="17">
        <v>-0.32</v>
      </c>
      <c r="M867" s="17">
        <v>-2.3</v>
      </c>
      <c r="N867" s="18"/>
      <c r="O867" s="18">
        <v>0</v>
      </c>
      <c r="P867" s="17">
        <v>0</v>
      </c>
      <c r="Q867" s="17">
        <v>0</v>
      </c>
      <c r="R867" s="18">
        <v>1</v>
      </c>
      <c r="S867" s="18">
        <v>1</v>
      </c>
      <c r="T867" s="16">
        <f>R867+S867</f>
        <v>2</v>
      </c>
      <c r="U867" s="17">
        <v>50</v>
      </c>
      <c r="V867" s="18">
        <v>0</v>
      </c>
      <c r="W867" s="18">
        <v>0</v>
      </c>
      <c r="X867" s="17">
        <v>0</v>
      </c>
      <c r="Y867" s="17">
        <v>0</v>
      </c>
      <c r="Z867" s="18">
        <v>0</v>
      </c>
      <c r="AA867" s="18">
        <v>0</v>
      </c>
      <c r="AB867" s="17">
        <v>0</v>
      </c>
      <c r="AC867" s="17">
        <v>0</v>
      </c>
      <c r="AD867" s="16">
        <v>0</v>
      </c>
      <c r="AE867" s="17">
        <v>0</v>
      </c>
      <c r="AF867" s="16">
        <v>1</v>
      </c>
      <c r="AG867" s="17">
        <v>7.19</v>
      </c>
    </row>
    <row r="868" ht="20.35" customHeight="1">
      <c r="A868" t="s" s="14">
        <v>998</v>
      </c>
      <c r="B868" t="s" s="15">
        <v>201</v>
      </c>
      <c r="C868" s="16"/>
      <c r="D868" s="16"/>
      <c r="E868" s="16">
        <v>2</v>
      </c>
      <c r="F868" s="16"/>
      <c r="G868" s="17">
        <v>23.85</v>
      </c>
      <c r="H868" s="17">
        <f>G868/E868</f>
        <v>11.925</v>
      </c>
      <c r="I868" s="16">
        <v>2</v>
      </c>
      <c r="J868" s="17">
        <v>5.03</v>
      </c>
      <c r="K868" s="16">
        <v>1</v>
      </c>
      <c r="L868" s="17">
        <v>3.5</v>
      </c>
      <c r="M868" s="17">
        <v>8.81</v>
      </c>
      <c r="N868" s="18"/>
      <c r="O868" s="18">
        <v>0</v>
      </c>
      <c r="P868" s="17">
        <v>0</v>
      </c>
      <c r="Q868" s="17">
        <v>33.33</v>
      </c>
      <c r="R868" s="18">
        <v>0</v>
      </c>
      <c r="S868" s="18">
        <v>0</v>
      </c>
      <c r="T868" s="16">
        <f>R868+S868</f>
        <v>0</v>
      </c>
      <c r="U868" s="17">
        <v>0</v>
      </c>
      <c r="V868" s="18">
        <v>0</v>
      </c>
      <c r="W868" s="18">
        <v>1</v>
      </c>
      <c r="X868" s="17">
        <v>0</v>
      </c>
      <c r="Y868" s="17">
        <v>2.52</v>
      </c>
      <c r="Z868" s="18">
        <v>5</v>
      </c>
      <c r="AA868" s="18">
        <v>5</v>
      </c>
      <c r="AB868" s="17">
        <v>12.58</v>
      </c>
      <c r="AC868" s="17">
        <v>12.58</v>
      </c>
      <c r="AD868" s="16">
        <v>1</v>
      </c>
      <c r="AE868" s="17">
        <v>2.52</v>
      </c>
      <c r="AF868" s="16">
        <v>6</v>
      </c>
      <c r="AG868" s="17">
        <v>15.09</v>
      </c>
    </row>
    <row r="869" ht="20.35" customHeight="1">
      <c r="A869" t="s" s="14">
        <v>999</v>
      </c>
      <c r="B869" t="s" s="15">
        <v>119</v>
      </c>
      <c r="C869" s="16"/>
      <c r="D869" s="16"/>
      <c r="E869" s="16">
        <v>75</v>
      </c>
      <c r="F869" s="16">
        <v>7</v>
      </c>
      <c r="G869" s="17">
        <v>1356.57</v>
      </c>
      <c r="H869" s="17">
        <f>G869/E869</f>
        <v>18.0876</v>
      </c>
      <c r="I869" s="16">
        <v>24</v>
      </c>
      <c r="J869" s="17">
        <v>1.06</v>
      </c>
      <c r="K869" s="16">
        <v>21</v>
      </c>
      <c r="L869" s="17">
        <v>40.3</v>
      </c>
      <c r="M869" s="17">
        <v>1.78</v>
      </c>
      <c r="N869" s="18">
        <v>3</v>
      </c>
      <c r="O869" s="18">
        <v>18</v>
      </c>
      <c r="P869" s="17">
        <v>0.86</v>
      </c>
      <c r="Q869" s="17">
        <v>13.71</v>
      </c>
      <c r="R869" s="18">
        <v>12</v>
      </c>
      <c r="S869" s="18">
        <v>9</v>
      </c>
      <c r="T869" s="16">
        <f>R869+S869</f>
        <v>21</v>
      </c>
      <c r="U869" s="17">
        <v>57.14</v>
      </c>
      <c r="V869" s="18">
        <v>27</v>
      </c>
      <c r="W869" s="18">
        <v>38</v>
      </c>
      <c r="X869" s="17">
        <v>1.19</v>
      </c>
      <c r="Y869" s="17">
        <v>1.68</v>
      </c>
      <c r="Z869" s="18">
        <v>129</v>
      </c>
      <c r="AA869" s="18">
        <v>74</v>
      </c>
      <c r="AB869" s="17">
        <v>5.71</v>
      </c>
      <c r="AC869" s="17">
        <v>3.27</v>
      </c>
      <c r="AD869" s="16">
        <v>54</v>
      </c>
      <c r="AE869" s="17">
        <v>2.39</v>
      </c>
      <c r="AF869" s="16">
        <v>175</v>
      </c>
      <c r="AG869" s="17">
        <v>7.74</v>
      </c>
    </row>
    <row r="870" ht="20.35" customHeight="1">
      <c r="A870" t="s" s="14">
        <v>1000</v>
      </c>
      <c r="B870" t="s" s="15">
        <v>125</v>
      </c>
      <c r="C870" s="16"/>
      <c r="D870" s="16"/>
      <c r="E870" s="16">
        <v>81</v>
      </c>
      <c r="F870" s="16"/>
      <c r="G870" s="17">
        <v>1301.2</v>
      </c>
      <c r="H870" s="17">
        <f>G870/E870</f>
        <v>16.0641975308642</v>
      </c>
      <c r="I870" s="16">
        <v>5</v>
      </c>
      <c r="J870" s="17">
        <v>0.23</v>
      </c>
      <c r="K870" s="16">
        <v>36</v>
      </c>
      <c r="L870" s="17">
        <v>43.6</v>
      </c>
      <c r="M870" s="17">
        <v>2.01</v>
      </c>
      <c r="N870" s="18"/>
      <c r="O870" s="18">
        <v>3</v>
      </c>
      <c r="P870" s="17">
        <v>0.17</v>
      </c>
      <c r="Q870" s="17">
        <v>5.68</v>
      </c>
      <c r="R870" s="18">
        <v>0</v>
      </c>
      <c r="S870" s="18">
        <v>0</v>
      </c>
      <c r="T870" s="16">
        <f>R870+S870</f>
        <v>0</v>
      </c>
      <c r="U870" s="17">
        <v>0</v>
      </c>
      <c r="V870" s="18">
        <v>36</v>
      </c>
      <c r="W870" s="18">
        <v>19</v>
      </c>
      <c r="X870" s="17">
        <v>1.66</v>
      </c>
      <c r="Y870" s="17">
        <v>0.88</v>
      </c>
      <c r="Z870" s="18">
        <v>21</v>
      </c>
      <c r="AA870" s="18">
        <v>70</v>
      </c>
      <c r="AB870" s="17">
        <v>0.97</v>
      </c>
      <c r="AC870" s="17">
        <v>3.23</v>
      </c>
      <c r="AD870" s="16">
        <v>62</v>
      </c>
      <c r="AE870" s="17">
        <v>2.86</v>
      </c>
      <c r="AF870" s="16">
        <v>88</v>
      </c>
      <c r="AG870" s="17">
        <v>4.06</v>
      </c>
    </row>
    <row r="871" ht="20.35" customHeight="1">
      <c r="A871" t="s" s="14">
        <v>1001</v>
      </c>
      <c r="B871" t="s" s="15">
        <v>119</v>
      </c>
      <c r="C871" s="16"/>
      <c r="D871" s="16"/>
      <c r="E871" s="16">
        <v>1</v>
      </c>
      <c r="F871" s="16"/>
      <c r="G871" s="17">
        <v>9.42</v>
      </c>
      <c r="H871" s="17">
        <f>G871/E871</f>
        <v>9.42</v>
      </c>
      <c r="I871" s="16">
        <v>0</v>
      </c>
      <c r="J871" s="17">
        <v>0</v>
      </c>
      <c r="K871" s="16">
        <v>0</v>
      </c>
      <c r="L871" s="17">
        <v>-0.08</v>
      </c>
      <c r="M871" s="17">
        <v>-0.51</v>
      </c>
      <c r="N871" s="18"/>
      <c r="O871" s="18">
        <v>0</v>
      </c>
      <c r="P871" s="17">
        <v>0</v>
      </c>
      <c r="Q871" s="17">
        <v>0</v>
      </c>
      <c r="R871" s="18">
        <v>0</v>
      </c>
      <c r="S871" s="18">
        <v>0</v>
      </c>
      <c r="T871" s="16">
        <f>R871+S871</f>
        <v>0</v>
      </c>
      <c r="U871" s="17">
        <v>0</v>
      </c>
      <c r="V871" s="18">
        <v>0</v>
      </c>
      <c r="W871" s="18">
        <v>0</v>
      </c>
      <c r="X871" s="17">
        <v>0</v>
      </c>
      <c r="Y871" s="17">
        <v>0</v>
      </c>
      <c r="Z871" s="18">
        <v>0</v>
      </c>
      <c r="AA871" s="18">
        <v>4</v>
      </c>
      <c r="AB871" s="17">
        <v>0</v>
      </c>
      <c r="AC871" s="17">
        <v>25.48</v>
      </c>
      <c r="AD871" s="16">
        <v>0</v>
      </c>
      <c r="AE871" s="17">
        <v>0</v>
      </c>
      <c r="AF871" s="16">
        <v>3</v>
      </c>
      <c r="AG871" s="17">
        <v>19.11</v>
      </c>
    </row>
    <row r="872" ht="20.35" customHeight="1">
      <c r="A872" t="s" s="14">
        <v>1002</v>
      </c>
      <c r="B872" t="s" s="15">
        <v>96</v>
      </c>
      <c r="C872" s="16"/>
      <c r="D872" s="16"/>
      <c r="E872" s="16">
        <v>37</v>
      </c>
      <c r="F872" s="16">
        <v>43</v>
      </c>
      <c r="G872" s="17">
        <v>327.12</v>
      </c>
      <c r="H872" s="17">
        <f>G872/E872</f>
        <v>8.84108108108108</v>
      </c>
      <c r="I872" s="16">
        <v>1</v>
      </c>
      <c r="J872" s="17">
        <v>0.18</v>
      </c>
      <c r="K872" s="16">
        <v>2</v>
      </c>
      <c r="L872" s="17">
        <v>9.75</v>
      </c>
      <c r="M872" s="17">
        <v>1.79</v>
      </c>
      <c r="N872" s="18">
        <v>1</v>
      </c>
      <c r="O872" s="18">
        <v>8</v>
      </c>
      <c r="P872" s="17">
        <v>1.13</v>
      </c>
      <c r="Q872" s="17">
        <v>1.92</v>
      </c>
      <c r="R872" s="18">
        <v>0</v>
      </c>
      <c r="S872" s="18">
        <v>0</v>
      </c>
      <c r="T872" s="16">
        <f>R872+S872</f>
        <v>0</v>
      </c>
      <c r="U872" s="17">
        <v>0</v>
      </c>
      <c r="V872" s="18">
        <v>6</v>
      </c>
      <c r="W872" s="18">
        <v>15</v>
      </c>
      <c r="X872" s="17">
        <v>1.1</v>
      </c>
      <c r="Y872" s="17">
        <v>2.75</v>
      </c>
      <c r="Z872" s="18">
        <v>112</v>
      </c>
      <c r="AA872" s="18">
        <v>43</v>
      </c>
      <c r="AB872" s="17">
        <v>20.54</v>
      </c>
      <c r="AC872" s="17">
        <v>7.89</v>
      </c>
      <c r="AD872" s="16">
        <v>10</v>
      </c>
      <c r="AE872" s="17">
        <v>1.83</v>
      </c>
      <c r="AF872" s="16">
        <v>52</v>
      </c>
      <c r="AG872" s="17">
        <v>9.539999999999999</v>
      </c>
    </row>
    <row r="873" ht="20.35" customHeight="1">
      <c r="A873" t="s" s="14">
        <v>1003</v>
      </c>
      <c r="B873" t="s" s="15">
        <v>96</v>
      </c>
      <c r="C873" s="16"/>
      <c r="D873" s="16"/>
      <c r="E873" s="16">
        <v>82</v>
      </c>
      <c r="F873" s="16"/>
      <c r="G873" s="17">
        <v>1535.05</v>
      </c>
      <c r="H873" s="17">
        <f>G873/E873</f>
        <v>18.72012195121951</v>
      </c>
      <c r="I873" s="16">
        <v>42</v>
      </c>
      <c r="J873" s="17">
        <v>1.64</v>
      </c>
      <c r="K873" s="16">
        <v>35</v>
      </c>
      <c r="L873" s="17">
        <v>82.44</v>
      </c>
      <c r="M873" s="17">
        <v>3.22</v>
      </c>
      <c r="N873" s="18"/>
      <c r="O873" s="18">
        <v>6</v>
      </c>
      <c r="P873" s="17">
        <v>0.27</v>
      </c>
      <c r="Q873" s="17">
        <v>22.95</v>
      </c>
      <c r="R873" s="18">
        <v>402</v>
      </c>
      <c r="S873" s="18">
        <v>435</v>
      </c>
      <c r="T873" s="16">
        <f>R873+S873</f>
        <v>837</v>
      </c>
      <c r="U873" s="17">
        <v>48.03</v>
      </c>
      <c r="V873" s="18">
        <v>46</v>
      </c>
      <c r="W873" s="18">
        <v>78</v>
      </c>
      <c r="X873" s="17">
        <v>1.8</v>
      </c>
      <c r="Y873" s="17">
        <v>3.05</v>
      </c>
      <c r="Z873" s="18">
        <v>48</v>
      </c>
      <c r="AA873" s="18">
        <v>106</v>
      </c>
      <c r="AB873" s="17">
        <v>1.88</v>
      </c>
      <c r="AC873" s="17">
        <v>4.14</v>
      </c>
      <c r="AD873" s="16">
        <v>45</v>
      </c>
      <c r="AE873" s="17">
        <v>1.76</v>
      </c>
      <c r="AF873" s="16">
        <v>183</v>
      </c>
      <c r="AG873" s="17">
        <v>7.15</v>
      </c>
    </row>
    <row r="874" ht="20.35" customHeight="1">
      <c r="A874" t="s" s="14">
        <v>1004</v>
      </c>
      <c r="B874" t="s" s="15">
        <v>106</v>
      </c>
      <c r="C874" s="16"/>
      <c r="D874" s="16"/>
      <c r="E874" s="16">
        <v>82</v>
      </c>
      <c r="F874" s="16"/>
      <c r="G874" s="17">
        <v>1368.45</v>
      </c>
      <c r="H874" s="17">
        <f>G874/E874</f>
        <v>16.68841463414634</v>
      </c>
      <c r="I874" s="16">
        <v>20</v>
      </c>
      <c r="J874" s="17">
        <v>0.88</v>
      </c>
      <c r="K874" s="16">
        <v>41</v>
      </c>
      <c r="L874" s="17">
        <v>62.73</v>
      </c>
      <c r="M874" s="17">
        <v>2.75</v>
      </c>
      <c r="N874" s="18"/>
      <c r="O874" s="18">
        <v>6</v>
      </c>
      <c r="P874" s="17">
        <v>0.32</v>
      </c>
      <c r="Q874" s="17">
        <v>10.87</v>
      </c>
      <c r="R874" s="18">
        <v>334</v>
      </c>
      <c r="S874" s="18">
        <v>316</v>
      </c>
      <c r="T874" s="16">
        <f>R874+S874</f>
        <v>650</v>
      </c>
      <c r="U874" s="17">
        <v>51.38</v>
      </c>
      <c r="V874" s="18">
        <v>54</v>
      </c>
      <c r="W874" s="18">
        <v>68</v>
      </c>
      <c r="X874" s="17">
        <v>2.37</v>
      </c>
      <c r="Y874" s="17">
        <v>2.98</v>
      </c>
      <c r="Z874" s="18">
        <v>21</v>
      </c>
      <c r="AA874" s="18">
        <v>88</v>
      </c>
      <c r="AB874" s="17">
        <v>0.92</v>
      </c>
      <c r="AC874" s="17">
        <v>3.86</v>
      </c>
      <c r="AD874" s="16">
        <v>18</v>
      </c>
      <c r="AE874" s="17">
        <v>0.79</v>
      </c>
      <c r="AF874" s="16">
        <v>184</v>
      </c>
      <c r="AG874" s="17">
        <v>8.07</v>
      </c>
    </row>
    <row r="875" ht="20.35" customHeight="1">
      <c r="A875" t="s" s="14">
        <v>1005</v>
      </c>
      <c r="B875" t="s" s="15">
        <v>104</v>
      </c>
      <c r="C875" s="16"/>
      <c r="D875" s="16"/>
      <c r="E875" s="16">
        <v>44</v>
      </c>
      <c r="F875" s="16"/>
      <c r="G875" s="17">
        <v>608.28</v>
      </c>
      <c r="H875" s="17">
        <f>G875/E875</f>
        <v>13.82454545454545</v>
      </c>
      <c r="I875" s="16">
        <v>0</v>
      </c>
      <c r="J875" s="17">
        <v>0</v>
      </c>
      <c r="K875" s="16">
        <v>5</v>
      </c>
      <c r="L875" s="17">
        <v>10</v>
      </c>
      <c r="M875" s="17">
        <v>0.99</v>
      </c>
      <c r="N875" s="18"/>
      <c r="O875" s="18">
        <v>3</v>
      </c>
      <c r="P875" s="17">
        <v>0.33</v>
      </c>
      <c r="Q875" s="17">
        <v>0</v>
      </c>
      <c r="R875" s="18">
        <v>0</v>
      </c>
      <c r="S875" s="18">
        <v>0</v>
      </c>
      <c r="T875" s="16">
        <f>R875+S875</f>
        <v>0</v>
      </c>
      <c r="U875" s="17">
        <v>0</v>
      </c>
      <c r="V875" s="18">
        <v>15</v>
      </c>
      <c r="W875" s="18">
        <v>6</v>
      </c>
      <c r="X875" s="17">
        <v>1.48</v>
      </c>
      <c r="Y875" s="17">
        <v>0.59</v>
      </c>
      <c r="Z875" s="18">
        <v>35</v>
      </c>
      <c r="AA875" s="18">
        <v>44</v>
      </c>
      <c r="AB875" s="17">
        <v>3.45</v>
      </c>
      <c r="AC875" s="17">
        <v>4.34</v>
      </c>
      <c r="AD875" s="16">
        <v>41</v>
      </c>
      <c r="AE875" s="17">
        <v>4.04</v>
      </c>
      <c r="AF875" s="16">
        <v>56</v>
      </c>
      <c r="AG875" s="17">
        <v>5.52</v>
      </c>
    </row>
    <row r="876" ht="20.35" customHeight="1">
      <c r="A876" t="s" s="14">
        <v>1006</v>
      </c>
      <c r="B876" t="s" s="15">
        <v>50</v>
      </c>
      <c r="C876" s="16"/>
      <c r="D876" s="16"/>
      <c r="E876" s="16">
        <v>82</v>
      </c>
      <c r="F876" s="16"/>
      <c r="G876" s="17">
        <v>1324.95</v>
      </c>
      <c r="H876" s="17">
        <f>G876/E876</f>
        <v>16.15792682926829</v>
      </c>
      <c r="I876" s="16">
        <v>25</v>
      </c>
      <c r="J876" s="17">
        <v>1.13</v>
      </c>
      <c r="K876" s="16">
        <v>38</v>
      </c>
      <c r="L876" s="17">
        <v>63.87</v>
      </c>
      <c r="M876" s="17">
        <v>2.89</v>
      </c>
      <c r="N876" s="18">
        <v>2</v>
      </c>
      <c r="O876" s="18">
        <v>21</v>
      </c>
      <c r="P876" s="17">
        <v>0.92</v>
      </c>
      <c r="Q876" s="17">
        <v>18.38</v>
      </c>
      <c r="R876" s="18">
        <v>158</v>
      </c>
      <c r="S876" s="18">
        <v>206</v>
      </c>
      <c r="T876" s="16">
        <f>R876+S876</f>
        <v>364</v>
      </c>
      <c r="U876" s="17">
        <v>43.41</v>
      </c>
      <c r="V876" s="18">
        <v>35</v>
      </c>
      <c r="W876" s="18">
        <v>52</v>
      </c>
      <c r="X876" s="17">
        <v>1.58</v>
      </c>
      <c r="Y876" s="17">
        <v>2.35</v>
      </c>
      <c r="Z876" s="18">
        <v>57</v>
      </c>
      <c r="AA876" s="18">
        <v>127</v>
      </c>
      <c r="AB876" s="17">
        <v>2.58</v>
      </c>
      <c r="AC876" s="17">
        <v>5.75</v>
      </c>
      <c r="AD876" s="16">
        <v>42</v>
      </c>
      <c r="AE876" s="17">
        <v>1.9</v>
      </c>
      <c r="AF876" s="16">
        <v>136</v>
      </c>
      <c r="AG876" s="17">
        <v>6.16</v>
      </c>
    </row>
    <row r="877" ht="20.35" customHeight="1">
      <c r="A877" t="s" s="14">
        <v>1007</v>
      </c>
      <c r="B877" t="s" s="15">
        <v>99</v>
      </c>
      <c r="C877" s="16"/>
      <c r="D877" s="16"/>
      <c r="E877" s="16">
        <v>47</v>
      </c>
      <c r="F877" s="16">
        <v>21</v>
      </c>
      <c r="G877" s="17">
        <v>566.7</v>
      </c>
      <c r="H877" s="17">
        <f>G877/E877</f>
        <v>12.05744680851064</v>
      </c>
      <c r="I877" s="16">
        <v>2</v>
      </c>
      <c r="J877" s="17">
        <v>0.21</v>
      </c>
      <c r="K877" s="16">
        <v>3</v>
      </c>
      <c r="L877" s="17">
        <v>4.1</v>
      </c>
      <c r="M877" s="17">
        <v>0.43</v>
      </c>
      <c r="N877" s="18"/>
      <c r="O877" s="18">
        <v>8</v>
      </c>
      <c r="P877" s="17">
        <v>0.77</v>
      </c>
      <c r="Q877" s="17">
        <v>5</v>
      </c>
      <c r="R877" s="18">
        <v>0</v>
      </c>
      <c r="S877" s="18">
        <v>0</v>
      </c>
      <c r="T877" s="16">
        <f>R877+S877</f>
        <v>0</v>
      </c>
      <c r="U877" s="17">
        <v>0</v>
      </c>
      <c r="V877" s="18">
        <v>13</v>
      </c>
      <c r="W877" s="18">
        <v>4</v>
      </c>
      <c r="X877" s="17">
        <v>1.38</v>
      </c>
      <c r="Y877" s="17">
        <v>0.42</v>
      </c>
      <c r="Z877" s="18">
        <v>47</v>
      </c>
      <c r="AA877" s="18">
        <v>64</v>
      </c>
      <c r="AB877" s="17">
        <v>4.98</v>
      </c>
      <c r="AC877" s="17">
        <v>6.78</v>
      </c>
      <c r="AD877" s="16">
        <v>35</v>
      </c>
      <c r="AE877" s="17">
        <v>3.71</v>
      </c>
      <c r="AF877" s="16">
        <v>40</v>
      </c>
      <c r="AG877" s="17">
        <v>4.24</v>
      </c>
    </row>
    <row r="878" ht="20.35" customHeight="1">
      <c r="A878" t="s" s="14">
        <v>1008</v>
      </c>
      <c r="B878" t="s" s="15">
        <v>56</v>
      </c>
      <c r="C878" s="16"/>
      <c r="D878" s="16"/>
      <c r="E878" s="16">
        <v>33</v>
      </c>
      <c r="F878" s="16">
        <v>2</v>
      </c>
      <c r="G878" s="17">
        <v>447.33</v>
      </c>
      <c r="H878" s="17">
        <f>G878/E878</f>
        <v>13.55545454545454</v>
      </c>
      <c r="I878" s="16">
        <v>3</v>
      </c>
      <c r="J878" s="17">
        <v>0.4</v>
      </c>
      <c r="K878" s="16">
        <v>6</v>
      </c>
      <c r="L878" s="17">
        <v>15.18</v>
      </c>
      <c r="M878" s="17">
        <v>2.04</v>
      </c>
      <c r="N878" s="18"/>
      <c r="O878" s="18">
        <v>4</v>
      </c>
      <c r="P878" s="17">
        <v>0.28</v>
      </c>
      <c r="Q878" s="17">
        <v>4.35</v>
      </c>
      <c r="R878" s="18">
        <v>0</v>
      </c>
      <c r="S878" s="18">
        <v>0</v>
      </c>
      <c r="T878" s="16">
        <f>R878+S878</f>
        <v>0</v>
      </c>
      <c r="U878" s="17">
        <v>0</v>
      </c>
      <c r="V878" s="18">
        <v>17</v>
      </c>
      <c r="W878" s="18">
        <v>8</v>
      </c>
      <c r="X878" s="17">
        <v>2.28</v>
      </c>
      <c r="Y878" s="17">
        <v>1.07</v>
      </c>
      <c r="Z878" s="18">
        <v>18</v>
      </c>
      <c r="AA878" s="18">
        <v>15</v>
      </c>
      <c r="AB878" s="17">
        <v>2.41</v>
      </c>
      <c r="AC878" s="17">
        <v>2.01</v>
      </c>
      <c r="AD878" s="16">
        <v>26</v>
      </c>
      <c r="AE878" s="17">
        <v>3.49</v>
      </c>
      <c r="AF878" s="16">
        <v>69</v>
      </c>
      <c r="AG878" s="17">
        <v>9.25</v>
      </c>
    </row>
    <row r="879" ht="20.35" customHeight="1">
      <c r="A879" t="s" s="14">
        <v>1009</v>
      </c>
      <c r="B879" t="s" s="15">
        <v>71</v>
      </c>
      <c r="C879" s="16"/>
      <c r="D879" s="16"/>
      <c r="E879" s="16">
        <v>12</v>
      </c>
      <c r="F879" s="16">
        <v>3</v>
      </c>
      <c r="G879" s="17">
        <v>89.3</v>
      </c>
      <c r="H879" s="17">
        <f>G879/E879</f>
        <v>7.441666666666666</v>
      </c>
      <c r="I879" s="16">
        <v>0</v>
      </c>
      <c r="J879" s="17">
        <v>0</v>
      </c>
      <c r="K879" s="16">
        <v>0</v>
      </c>
      <c r="L879" s="17">
        <v>0.8</v>
      </c>
      <c r="M879" s="17">
        <v>0.54</v>
      </c>
      <c r="N879" s="18">
        <v>1</v>
      </c>
      <c r="O879" s="18">
        <v>6</v>
      </c>
      <c r="P879" s="17">
        <v>3.47</v>
      </c>
      <c r="Q879" s="17">
        <v>0</v>
      </c>
      <c r="R879" s="18">
        <v>7</v>
      </c>
      <c r="S879" s="18">
        <v>17</v>
      </c>
      <c r="T879" s="16">
        <f>R879+S879</f>
        <v>24</v>
      </c>
      <c r="U879" s="17">
        <v>29.17</v>
      </c>
      <c r="V879" s="18">
        <v>2</v>
      </c>
      <c r="W879" s="18">
        <v>3</v>
      </c>
      <c r="X879" s="17">
        <v>1.34</v>
      </c>
      <c r="Y879" s="17">
        <v>2.02</v>
      </c>
      <c r="Z879" s="18">
        <v>6</v>
      </c>
      <c r="AA879" s="18">
        <v>5</v>
      </c>
      <c r="AB879" s="17">
        <v>4.03</v>
      </c>
      <c r="AC879" s="17">
        <v>3.36</v>
      </c>
      <c r="AD879" s="16">
        <v>4</v>
      </c>
      <c r="AE879" s="17">
        <v>2.69</v>
      </c>
      <c r="AF879" s="16">
        <v>18</v>
      </c>
      <c r="AG879" s="17">
        <v>12.09</v>
      </c>
    </row>
    <row r="880" ht="20.35" customHeight="1">
      <c r="A880" t="s" s="14">
        <v>1010</v>
      </c>
      <c r="B880" t="s" s="15">
        <v>46</v>
      </c>
      <c r="C880" s="16"/>
      <c r="D880" s="16"/>
      <c r="E880" s="16">
        <v>53</v>
      </c>
      <c r="F880" s="16">
        <v>9</v>
      </c>
      <c r="G880" s="17">
        <v>598.05</v>
      </c>
      <c r="H880" s="17">
        <f>G880/E880</f>
        <v>11.28396226415094</v>
      </c>
      <c r="I880" s="16">
        <v>5</v>
      </c>
      <c r="J880" s="17">
        <v>0.5</v>
      </c>
      <c r="K880" s="16">
        <v>2</v>
      </c>
      <c r="L880" s="17">
        <v>2.28</v>
      </c>
      <c r="M880" s="17">
        <v>0.23</v>
      </c>
      <c r="N880" s="18">
        <v>5</v>
      </c>
      <c r="O880" s="18">
        <v>11</v>
      </c>
      <c r="P880" s="17">
        <v>1.2</v>
      </c>
      <c r="Q880" s="17">
        <v>8.93</v>
      </c>
      <c r="R880" s="18">
        <v>4</v>
      </c>
      <c r="S880" s="18">
        <v>11</v>
      </c>
      <c r="T880" s="16">
        <f>R880+S880</f>
        <v>15</v>
      </c>
      <c r="U880" s="17">
        <v>26.67</v>
      </c>
      <c r="V880" s="18">
        <v>7</v>
      </c>
      <c r="W880" s="18">
        <v>6</v>
      </c>
      <c r="X880" s="17">
        <v>0.7</v>
      </c>
      <c r="Y880" s="17">
        <v>0.6</v>
      </c>
      <c r="Z880" s="18">
        <v>187</v>
      </c>
      <c r="AA880" s="18">
        <v>51</v>
      </c>
      <c r="AB880" s="17">
        <v>18.76</v>
      </c>
      <c r="AC880" s="17">
        <v>5.12</v>
      </c>
      <c r="AD880" s="16">
        <v>23</v>
      </c>
      <c r="AE880" s="17">
        <v>2.31</v>
      </c>
      <c r="AF880" s="16">
        <v>56</v>
      </c>
      <c r="AG880" s="17">
        <v>5.62</v>
      </c>
    </row>
    <row r="881" ht="20.35" customHeight="1">
      <c r="A881" t="s" s="14">
        <v>1011</v>
      </c>
      <c r="B881" t="s" s="15">
        <v>205</v>
      </c>
      <c r="C881" s="16"/>
      <c r="D881" s="16"/>
      <c r="E881" s="16">
        <v>14</v>
      </c>
      <c r="F881" s="16">
        <v>13</v>
      </c>
      <c r="G881" s="17">
        <v>164.83</v>
      </c>
      <c r="H881" s="17">
        <f>G881/E881</f>
        <v>11.77357142857143</v>
      </c>
      <c r="I881" s="16">
        <v>5</v>
      </c>
      <c r="J881" s="17">
        <v>1.82</v>
      </c>
      <c r="K881" s="16">
        <v>1</v>
      </c>
      <c r="L881" s="17">
        <v>6.53</v>
      </c>
      <c r="M881" s="17">
        <v>2.38</v>
      </c>
      <c r="N881" s="18"/>
      <c r="O881" s="18">
        <v>0</v>
      </c>
      <c r="P881" s="17">
        <v>0</v>
      </c>
      <c r="Q881" s="17">
        <v>26.32</v>
      </c>
      <c r="R881" s="18">
        <v>0</v>
      </c>
      <c r="S881" s="18">
        <v>5</v>
      </c>
      <c r="T881" s="16">
        <f>R881+S881</f>
        <v>5</v>
      </c>
      <c r="U881" s="17">
        <v>0</v>
      </c>
      <c r="V881" s="18">
        <v>4</v>
      </c>
      <c r="W881" s="18">
        <v>6</v>
      </c>
      <c r="X881" s="17">
        <v>1.46</v>
      </c>
      <c r="Y881" s="17">
        <v>2.18</v>
      </c>
      <c r="Z881" s="18">
        <v>50</v>
      </c>
      <c r="AA881" s="18">
        <v>27</v>
      </c>
      <c r="AB881" s="17">
        <v>18.2</v>
      </c>
      <c r="AC881" s="17">
        <v>9.83</v>
      </c>
      <c r="AD881" s="16">
        <v>5</v>
      </c>
      <c r="AE881" s="17">
        <v>1.82</v>
      </c>
      <c r="AF881" s="16">
        <v>19</v>
      </c>
      <c r="AG881" s="17">
        <v>6.92</v>
      </c>
    </row>
    <row r="882" ht="20.35" customHeight="1">
      <c r="A882" t="s" s="14">
        <v>1012</v>
      </c>
      <c r="B882" t="s" s="15">
        <v>87</v>
      </c>
      <c r="C882" s="16"/>
      <c r="D882" s="16"/>
      <c r="E882" s="16">
        <v>18</v>
      </c>
      <c r="F882" s="16">
        <v>64</v>
      </c>
      <c r="G882" s="17">
        <v>344.82</v>
      </c>
      <c r="H882" s="17">
        <f>G882/E882</f>
        <v>19.15666666666667</v>
      </c>
      <c r="I882" s="16">
        <v>0</v>
      </c>
      <c r="J882" s="17">
        <v>0</v>
      </c>
      <c r="K882" s="16">
        <v>1</v>
      </c>
      <c r="L882" s="17">
        <v>1.68</v>
      </c>
      <c r="M882" s="17">
        <v>0.29</v>
      </c>
      <c r="N882" s="18">
        <v>2</v>
      </c>
      <c r="O882" s="18">
        <v>7</v>
      </c>
      <c r="P882" s="17">
        <v>1.19</v>
      </c>
      <c r="Q882" s="17">
        <v>0</v>
      </c>
      <c r="R882" s="18">
        <v>0</v>
      </c>
      <c r="S882" s="18">
        <v>0</v>
      </c>
      <c r="T882" s="16">
        <f>R882+S882</f>
        <v>0</v>
      </c>
      <c r="U882" s="17">
        <v>0</v>
      </c>
      <c r="V882" s="18">
        <v>9</v>
      </c>
      <c r="W882" s="18">
        <v>3</v>
      </c>
      <c r="X882" s="17">
        <v>1.57</v>
      </c>
      <c r="Y882" s="17">
        <v>0.52</v>
      </c>
      <c r="Z882" s="18">
        <v>22</v>
      </c>
      <c r="AA882" s="18">
        <v>6</v>
      </c>
      <c r="AB882" s="17">
        <v>3.83</v>
      </c>
      <c r="AC882" s="17">
        <v>1.04</v>
      </c>
      <c r="AD882" s="16">
        <v>23</v>
      </c>
      <c r="AE882" s="17">
        <v>4</v>
      </c>
      <c r="AF882" s="16">
        <v>29</v>
      </c>
      <c r="AG882" s="17">
        <v>5.05</v>
      </c>
    </row>
    <row r="883" ht="20.35" customHeight="1">
      <c r="A883" t="s" s="14">
        <v>1013</v>
      </c>
      <c r="B883" t="s" s="15">
        <v>106</v>
      </c>
      <c r="C883" s="16"/>
      <c r="D883" s="16"/>
      <c r="E883" s="16">
        <v>82</v>
      </c>
      <c r="F883" s="16"/>
      <c r="G883" s="17">
        <v>1423.33</v>
      </c>
      <c r="H883" s="17">
        <f>G883/E883</f>
        <v>17.35768292682927</v>
      </c>
      <c r="I883" s="16">
        <v>15</v>
      </c>
      <c r="J883" s="17">
        <v>0.63</v>
      </c>
      <c r="K883" s="16">
        <v>23</v>
      </c>
      <c r="L883" s="17">
        <v>43.13</v>
      </c>
      <c r="M883" s="17">
        <v>1.82</v>
      </c>
      <c r="N883" s="18">
        <v>1</v>
      </c>
      <c r="O883" s="18">
        <v>16</v>
      </c>
      <c r="P883" s="17">
        <v>0.74</v>
      </c>
      <c r="Q883" s="17">
        <v>10.07</v>
      </c>
      <c r="R883" s="18">
        <v>72</v>
      </c>
      <c r="S883" s="18">
        <v>96</v>
      </c>
      <c r="T883" s="16">
        <f>R883+S883</f>
        <v>168</v>
      </c>
      <c r="U883" s="17">
        <v>42.86</v>
      </c>
      <c r="V883" s="18">
        <v>31</v>
      </c>
      <c r="W883" s="18">
        <v>36</v>
      </c>
      <c r="X883" s="17">
        <v>1.31</v>
      </c>
      <c r="Y883" s="17">
        <v>1.52</v>
      </c>
      <c r="Z883" s="18">
        <v>117</v>
      </c>
      <c r="AA883" s="18">
        <v>210</v>
      </c>
      <c r="AB883" s="17">
        <v>4.93</v>
      </c>
      <c r="AC883" s="17">
        <v>8.85</v>
      </c>
      <c r="AD883" s="16">
        <v>55</v>
      </c>
      <c r="AE883" s="17">
        <v>2.32</v>
      </c>
      <c r="AF883" s="16">
        <v>149</v>
      </c>
      <c r="AG883" s="17">
        <v>6.28</v>
      </c>
    </row>
    <row r="884" ht="20.35" customHeight="1">
      <c r="A884" t="s" s="14">
        <v>1014</v>
      </c>
      <c r="B884" t="s" s="15">
        <v>219</v>
      </c>
      <c r="C884" s="16"/>
      <c r="D884" s="16"/>
      <c r="E884" s="16">
        <v>42</v>
      </c>
      <c r="F884" s="16">
        <v>39</v>
      </c>
      <c r="G884" s="17">
        <v>717.48</v>
      </c>
      <c r="H884" s="17">
        <f>G884/E884</f>
        <v>17.08285714285714</v>
      </c>
      <c r="I884" s="16">
        <v>15</v>
      </c>
      <c r="J884" s="17">
        <v>1.25</v>
      </c>
      <c r="K884" s="16">
        <v>8</v>
      </c>
      <c r="L884" s="17">
        <v>25.3</v>
      </c>
      <c r="M884" s="17">
        <v>2.12</v>
      </c>
      <c r="N884" s="18"/>
      <c r="O884" s="18">
        <v>7</v>
      </c>
      <c r="P884" s="17">
        <v>0.32</v>
      </c>
      <c r="Q884" s="17">
        <v>12.61</v>
      </c>
      <c r="R884" s="18">
        <v>5</v>
      </c>
      <c r="S884" s="18">
        <v>7</v>
      </c>
      <c r="T884" s="16">
        <f>R884+S884</f>
        <v>12</v>
      </c>
      <c r="U884" s="17">
        <v>41.67</v>
      </c>
      <c r="V884" s="18">
        <v>14</v>
      </c>
      <c r="W884" s="18">
        <v>15</v>
      </c>
      <c r="X884" s="17">
        <v>1.17</v>
      </c>
      <c r="Y884" s="17">
        <v>1.25</v>
      </c>
      <c r="Z884" s="18">
        <v>26</v>
      </c>
      <c r="AA884" s="18">
        <v>66</v>
      </c>
      <c r="AB884" s="17">
        <v>2.17</v>
      </c>
      <c r="AC884" s="17">
        <v>5.52</v>
      </c>
      <c r="AD884" s="16">
        <v>37</v>
      </c>
      <c r="AE884" s="17">
        <v>3.09</v>
      </c>
      <c r="AF884" s="16">
        <v>119</v>
      </c>
      <c r="AG884" s="17">
        <v>9.949999999999999</v>
      </c>
    </row>
    <row r="885" ht="20.35" customHeight="1">
      <c r="A885" t="s" s="14">
        <v>1015</v>
      </c>
      <c r="B885" t="s" s="15">
        <v>87</v>
      </c>
      <c r="C885" s="16"/>
      <c r="D885" s="16"/>
      <c r="E885" s="16">
        <v>3</v>
      </c>
      <c r="F885" s="16"/>
      <c r="G885" s="17">
        <v>43.43</v>
      </c>
      <c r="H885" s="17">
        <f>G885/E885</f>
        <v>14.47666666666667</v>
      </c>
      <c r="I885" s="16">
        <v>0</v>
      </c>
      <c r="J885" s="17">
        <v>0</v>
      </c>
      <c r="K885" s="16">
        <v>0</v>
      </c>
      <c r="L885" s="17">
        <v>0.48</v>
      </c>
      <c r="M885" s="17">
        <v>0.66</v>
      </c>
      <c r="N885" s="18"/>
      <c r="O885" s="18">
        <v>1</v>
      </c>
      <c r="P885" s="17">
        <v>1.43</v>
      </c>
      <c r="Q885" s="17">
        <v>0</v>
      </c>
      <c r="R885" s="18">
        <v>0</v>
      </c>
      <c r="S885" s="18">
        <v>0</v>
      </c>
      <c r="T885" s="16">
        <f>R885+S885</f>
        <v>0</v>
      </c>
      <c r="U885" s="17">
        <v>0</v>
      </c>
      <c r="V885" s="18">
        <v>0</v>
      </c>
      <c r="W885" s="18">
        <v>1</v>
      </c>
      <c r="X885" s="17">
        <v>0</v>
      </c>
      <c r="Y885" s="17">
        <v>1.38</v>
      </c>
      <c r="Z885" s="18">
        <v>4</v>
      </c>
      <c r="AA885" s="18">
        <v>3</v>
      </c>
      <c r="AB885" s="17">
        <v>5.53</v>
      </c>
      <c r="AC885" s="17">
        <v>4.14</v>
      </c>
      <c r="AD885" s="16">
        <v>2</v>
      </c>
      <c r="AE885" s="17">
        <v>2.76</v>
      </c>
      <c r="AF885" s="16">
        <v>7</v>
      </c>
      <c r="AG885" s="17">
        <v>9.67</v>
      </c>
    </row>
    <row r="886" ht="20.35" customHeight="1">
      <c r="A886" t="s" s="14">
        <v>1016</v>
      </c>
      <c r="B886" t="s" s="15">
        <v>205</v>
      </c>
      <c r="C886" s="16"/>
      <c r="D886" s="16"/>
      <c r="E886" s="16">
        <v>3</v>
      </c>
      <c r="F886" s="16"/>
      <c r="G886" s="17">
        <v>38.35</v>
      </c>
      <c r="H886" s="17">
        <f>G886/E886</f>
        <v>12.78333333333333</v>
      </c>
      <c r="I886" s="16">
        <v>0</v>
      </c>
      <c r="J886" s="17">
        <v>0</v>
      </c>
      <c r="K886" s="16">
        <v>0</v>
      </c>
      <c r="L886" s="17">
        <v>0.3</v>
      </c>
      <c r="M886" s="17">
        <v>0.47</v>
      </c>
      <c r="N886" s="18"/>
      <c r="O886" s="18">
        <v>0</v>
      </c>
      <c r="P886" s="17">
        <v>0</v>
      </c>
      <c r="Q886" s="17">
        <v>0</v>
      </c>
      <c r="R886" s="18">
        <v>0</v>
      </c>
      <c r="S886" s="18">
        <v>0</v>
      </c>
      <c r="T886" s="16">
        <f>R886+S886</f>
        <v>0</v>
      </c>
      <c r="U886" s="17">
        <v>0</v>
      </c>
      <c r="V886" s="18">
        <v>0</v>
      </c>
      <c r="W886" s="18">
        <v>0</v>
      </c>
      <c r="X886" s="17">
        <v>0</v>
      </c>
      <c r="Y886" s="17">
        <v>0</v>
      </c>
      <c r="Z886" s="18">
        <v>1</v>
      </c>
      <c r="AA886" s="18">
        <v>3</v>
      </c>
      <c r="AB886" s="17">
        <v>1.56</v>
      </c>
      <c r="AC886" s="17">
        <v>4.69</v>
      </c>
      <c r="AD886" s="16">
        <v>2</v>
      </c>
      <c r="AE886" s="17">
        <v>3.13</v>
      </c>
      <c r="AF886" s="16">
        <v>6</v>
      </c>
      <c r="AG886" s="17">
        <v>9.390000000000001</v>
      </c>
    </row>
    <row r="887" ht="20.35" customHeight="1">
      <c r="A887" t="s" s="14">
        <v>1017</v>
      </c>
      <c r="B887" t="s" s="15">
        <v>71</v>
      </c>
      <c r="C887" s="16"/>
      <c r="D887" s="16"/>
      <c r="E887" s="16">
        <v>77</v>
      </c>
      <c r="F887" s="16">
        <v>4</v>
      </c>
      <c r="G887" s="17">
        <v>1738.35</v>
      </c>
      <c r="H887" s="17">
        <f>G887/E887</f>
        <v>22.57597402597402</v>
      </c>
      <c r="I887" s="16">
        <v>16</v>
      </c>
      <c r="J887" s="17">
        <v>0.55</v>
      </c>
      <c r="K887" s="16">
        <v>20</v>
      </c>
      <c r="L887" s="17">
        <v>59.92</v>
      </c>
      <c r="M887" s="17">
        <v>2.07</v>
      </c>
      <c r="N887" s="18"/>
      <c r="O887" s="18">
        <v>9</v>
      </c>
      <c r="P887" s="17">
        <v>0.25</v>
      </c>
      <c r="Q887" s="17">
        <v>7.73</v>
      </c>
      <c r="R887" s="18">
        <v>0</v>
      </c>
      <c r="S887" s="18">
        <v>0</v>
      </c>
      <c r="T887" s="16">
        <f>R887+S887</f>
        <v>0</v>
      </c>
      <c r="U887" s="17">
        <v>0</v>
      </c>
      <c r="V887" s="18">
        <v>42</v>
      </c>
      <c r="W887" s="18">
        <v>32</v>
      </c>
      <c r="X887" s="17">
        <v>1.45</v>
      </c>
      <c r="Y887" s="17">
        <v>1.1</v>
      </c>
      <c r="Z887" s="18">
        <v>58</v>
      </c>
      <c r="AA887" s="18">
        <v>67</v>
      </c>
      <c r="AB887" s="17">
        <v>2</v>
      </c>
      <c r="AC887" s="17">
        <v>2.31</v>
      </c>
      <c r="AD887" s="16">
        <v>92</v>
      </c>
      <c r="AE887" s="17">
        <v>3.18</v>
      </c>
      <c r="AF887" s="16">
        <v>207</v>
      </c>
      <c r="AG887" s="17">
        <v>7.14</v>
      </c>
    </row>
    <row r="888" ht="20.35" customHeight="1">
      <c r="A888" t="s" s="14">
        <v>1018</v>
      </c>
      <c r="B888" t="s" s="15">
        <v>96</v>
      </c>
      <c r="C888" s="16"/>
      <c r="D888" s="16"/>
      <c r="E888" s="16">
        <v>1</v>
      </c>
      <c r="F888" s="16"/>
      <c r="G888" s="17">
        <v>16.7</v>
      </c>
      <c r="H888" s="17">
        <f>G888/E888</f>
        <v>16.7</v>
      </c>
      <c r="I888" s="16">
        <v>0</v>
      </c>
      <c r="J888" s="17">
        <v>0</v>
      </c>
      <c r="K888" s="16">
        <v>0</v>
      </c>
      <c r="L888" s="17">
        <v>0.55</v>
      </c>
      <c r="M888" s="17">
        <v>1.98</v>
      </c>
      <c r="N888" s="18"/>
      <c r="O888" s="18">
        <v>0</v>
      </c>
      <c r="P888" s="17">
        <v>0</v>
      </c>
      <c r="Q888" t="s" s="19">
        <v>80</v>
      </c>
      <c r="R888" s="18">
        <v>0</v>
      </c>
      <c r="S888" s="18">
        <v>0</v>
      </c>
      <c r="T888" s="16">
        <f>R888+S888</f>
        <v>0</v>
      </c>
      <c r="U888" s="17">
        <v>0</v>
      </c>
      <c r="V888" s="18">
        <v>0</v>
      </c>
      <c r="W888" s="18">
        <v>0</v>
      </c>
      <c r="X888" s="17">
        <v>0</v>
      </c>
      <c r="Y888" s="17">
        <v>0</v>
      </c>
      <c r="Z888" s="18">
        <v>0</v>
      </c>
      <c r="AA888" s="18">
        <v>4</v>
      </c>
      <c r="AB888" s="17">
        <v>0</v>
      </c>
      <c r="AC888" s="17">
        <v>14.37</v>
      </c>
      <c r="AD888" s="16">
        <v>1</v>
      </c>
      <c r="AE888" s="17">
        <v>3.59</v>
      </c>
      <c r="AF888" s="16">
        <v>0</v>
      </c>
      <c r="AG888" s="17">
        <v>0</v>
      </c>
    </row>
    <row r="889" ht="20.35" customHeight="1">
      <c r="A889" t="s" s="14">
        <v>1019</v>
      </c>
      <c r="B889" t="s" s="15">
        <v>205</v>
      </c>
      <c r="C889" s="16"/>
      <c r="D889" s="16"/>
      <c r="E889" s="16">
        <v>2</v>
      </c>
      <c r="F889" s="16"/>
      <c r="G889" s="17">
        <v>17.18</v>
      </c>
      <c r="H889" s="17">
        <f>G889/E889</f>
        <v>8.59</v>
      </c>
      <c r="I889" s="16">
        <v>0</v>
      </c>
      <c r="J889" s="17">
        <v>0</v>
      </c>
      <c r="K889" s="16">
        <v>0</v>
      </c>
      <c r="L889" s="17">
        <v>-0.14</v>
      </c>
      <c r="M889" s="17">
        <v>-0.49</v>
      </c>
      <c r="N889" s="18"/>
      <c r="O889" s="18">
        <v>0</v>
      </c>
      <c r="P889" s="17">
        <v>0</v>
      </c>
      <c r="Q889" s="17">
        <v>0</v>
      </c>
      <c r="R889" s="18">
        <v>1</v>
      </c>
      <c r="S889" s="18">
        <v>0</v>
      </c>
      <c r="T889" s="16">
        <f>R889+S889</f>
        <v>1</v>
      </c>
      <c r="U889" s="17">
        <v>100</v>
      </c>
      <c r="V889" s="18">
        <v>0</v>
      </c>
      <c r="W889" s="18">
        <v>0</v>
      </c>
      <c r="X889" s="17">
        <v>0</v>
      </c>
      <c r="Y889" s="17">
        <v>0</v>
      </c>
      <c r="Z889" s="18">
        <v>4</v>
      </c>
      <c r="AA889" s="18">
        <v>1</v>
      </c>
      <c r="AB889" s="17">
        <v>13.97</v>
      </c>
      <c r="AC889" s="17">
        <v>3.49</v>
      </c>
      <c r="AD889" s="16">
        <v>1</v>
      </c>
      <c r="AE889" s="17">
        <v>3.49</v>
      </c>
      <c r="AF889" s="16">
        <v>2</v>
      </c>
      <c r="AG889" s="17">
        <v>6.98</v>
      </c>
    </row>
    <row r="890" ht="20.35" customHeight="1">
      <c r="A890" t="s" s="14">
        <v>1020</v>
      </c>
      <c r="B890" t="s" s="15">
        <v>56</v>
      </c>
      <c r="C890" s="16"/>
      <c r="D890" s="16"/>
      <c r="E890" s="16">
        <v>74</v>
      </c>
      <c r="F890" s="16">
        <v>6</v>
      </c>
      <c r="G890" s="17">
        <v>863.53</v>
      </c>
      <c r="H890" s="17">
        <f>G890/E890</f>
        <v>11.66932432432432</v>
      </c>
      <c r="I890" s="16">
        <v>7</v>
      </c>
      <c r="J890" s="17">
        <v>0.49</v>
      </c>
      <c r="K890" s="16">
        <v>12</v>
      </c>
      <c r="L890" s="17">
        <v>14.13</v>
      </c>
      <c r="M890" s="17">
        <v>0.98</v>
      </c>
      <c r="N890" s="18">
        <v>6</v>
      </c>
      <c r="O890" s="18">
        <v>24</v>
      </c>
      <c r="P890" s="17">
        <v>1.79</v>
      </c>
      <c r="Q890" s="17">
        <v>8.24</v>
      </c>
      <c r="R890" s="18">
        <v>5</v>
      </c>
      <c r="S890" s="18">
        <v>19</v>
      </c>
      <c r="T890" s="16">
        <f>R890+S890</f>
        <v>24</v>
      </c>
      <c r="U890" s="17">
        <v>20.83</v>
      </c>
      <c r="V890" s="18">
        <v>33</v>
      </c>
      <c r="W890" s="18">
        <v>26</v>
      </c>
      <c r="X890" s="17">
        <v>2.29</v>
      </c>
      <c r="Y890" s="17">
        <v>1.81</v>
      </c>
      <c r="Z890" s="18">
        <v>129</v>
      </c>
      <c r="AA890" s="18">
        <v>79</v>
      </c>
      <c r="AB890" s="17">
        <v>8.960000000000001</v>
      </c>
      <c r="AC890" s="17">
        <v>5.49</v>
      </c>
      <c r="AD890" s="16">
        <v>9</v>
      </c>
      <c r="AE890" s="17">
        <v>0.63</v>
      </c>
      <c r="AF890" s="16">
        <v>85</v>
      </c>
      <c r="AG890" s="17">
        <v>5.91</v>
      </c>
    </row>
    <row r="891" ht="20.35" customHeight="1">
      <c r="A891" t="s" s="14">
        <v>1021</v>
      </c>
      <c r="B891" t="s" s="15">
        <v>219</v>
      </c>
      <c r="C891" s="16"/>
      <c r="D891" s="16"/>
      <c r="E891" s="16">
        <v>23</v>
      </c>
      <c r="F891" s="16"/>
      <c r="G891" s="17">
        <v>242.4</v>
      </c>
      <c r="H891" s="17">
        <f>G891/E891</f>
        <v>10.53913043478261</v>
      </c>
      <c r="I891" s="16">
        <v>3</v>
      </c>
      <c r="J891" s="17">
        <v>0.74</v>
      </c>
      <c r="K891" s="16">
        <v>2</v>
      </c>
      <c r="L891" s="17">
        <v>-0.88</v>
      </c>
      <c r="M891" s="17">
        <v>-0.22</v>
      </c>
      <c r="N891" s="18"/>
      <c r="O891" s="18">
        <v>2</v>
      </c>
      <c r="P891" s="17">
        <v>0.27</v>
      </c>
      <c r="Q891" s="17">
        <v>17.65</v>
      </c>
      <c r="R891" s="18">
        <v>15</v>
      </c>
      <c r="S891" s="18">
        <v>16</v>
      </c>
      <c r="T891" s="16">
        <f>R891+S891</f>
        <v>31</v>
      </c>
      <c r="U891" s="17">
        <v>48.39</v>
      </c>
      <c r="V891" s="18">
        <v>0</v>
      </c>
      <c r="W891" s="18">
        <v>11</v>
      </c>
      <c r="X891" s="17">
        <v>0</v>
      </c>
      <c r="Y891" s="17">
        <v>2.72</v>
      </c>
      <c r="Z891" s="18">
        <v>26</v>
      </c>
      <c r="AA891" s="18">
        <v>17</v>
      </c>
      <c r="AB891" s="17">
        <v>6.44</v>
      </c>
      <c r="AC891" s="17">
        <v>4.21</v>
      </c>
      <c r="AD891" s="16">
        <v>10</v>
      </c>
      <c r="AE891" s="17">
        <v>2.48</v>
      </c>
      <c r="AF891" s="16">
        <v>17</v>
      </c>
      <c r="AG891" s="17">
        <v>4.21</v>
      </c>
    </row>
    <row r="892" ht="20.35" customHeight="1">
      <c r="A892" t="s" s="14">
        <v>1022</v>
      </c>
      <c r="B892" t="s" s="15">
        <v>74</v>
      </c>
      <c r="C892" s="16"/>
      <c r="D892" s="16"/>
      <c r="E892" s="16">
        <v>68</v>
      </c>
      <c r="F892" s="16">
        <v>14</v>
      </c>
      <c r="G892" s="17">
        <v>1136.95</v>
      </c>
      <c r="H892" s="17">
        <f>G892/E892</f>
        <v>16.71985294117647</v>
      </c>
      <c r="I892" s="16">
        <v>5</v>
      </c>
      <c r="J892" s="17">
        <v>0.26</v>
      </c>
      <c r="K892" s="16">
        <v>14</v>
      </c>
      <c r="L892" s="17">
        <v>11.49</v>
      </c>
      <c r="M892" s="17">
        <v>0.61</v>
      </c>
      <c r="N892" s="18">
        <v>2</v>
      </c>
      <c r="O892" s="18">
        <v>21</v>
      </c>
      <c r="P892" s="17">
        <v>0.86</v>
      </c>
      <c r="Q892" s="17">
        <v>4.03</v>
      </c>
      <c r="R892" s="18">
        <v>297</v>
      </c>
      <c r="S892" s="18">
        <v>323</v>
      </c>
      <c r="T892" s="16">
        <f>R892+S892</f>
        <v>620</v>
      </c>
      <c r="U892" s="17">
        <v>47.9</v>
      </c>
      <c r="V892" s="18">
        <v>29</v>
      </c>
      <c r="W892" s="18">
        <v>27</v>
      </c>
      <c r="X892" s="17">
        <v>1.53</v>
      </c>
      <c r="Y892" s="17">
        <v>1.42</v>
      </c>
      <c r="Z892" s="18">
        <v>90</v>
      </c>
      <c r="AA892" s="18">
        <v>79</v>
      </c>
      <c r="AB892" s="17">
        <v>4.75</v>
      </c>
      <c r="AC892" s="17">
        <v>4.17</v>
      </c>
      <c r="AD892" s="16">
        <v>29</v>
      </c>
      <c r="AE892" s="17">
        <v>1.53</v>
      </c>
      <c r="AF892" s="16">
        <v>124</v>
      </c>
      <c r="AG892" s="17">
        <v>6.54</v>
      </c>
    </row>
    <row r="893" ht="20.35" customHeight="1">
      <c r="A893" t="s" s="14">
        <v>1023</v>
      </c>
      <c r="B893" t="s" s="15">
        <v>60</v>
      </c>
      <c r="C893" s="16"/>
      <c r="D893" s="16"/>
      <c r="E893" s="16">
        <v>73</v>
      </c>
      <c r="F893" s="16">
        <v>9</v>
      </c>
      <c r="G893" s="17">
        <v>1671.95</v>
      </c>
      <c r="H893" s="17">
        <f>G893/E893</f>
        <v>22.90342465753425</v>
      </c>
      <c r="I893" s="16">
        <v>7</v>
      </c>
      <c r="J893" s="17">
        <v>0.25</v>
      </c>
      <c r="K893" s="16">
        <v>16</v>
      </c>
      <c r="L893" s="17">
        <v>40.35</v>
      </c>
      <c r="M893" s="17">
        <v>1.45</v>
      </c>
      <c r="N893" s="18">
        <v>2</v>
      </c>
      <c r="O893" s="18">
        <v>27</v>
      </c>
      <c r="P893" s="17">
        <v>1.08</v>
      </c>
      <c r="Q893" s="17">
        <v>4.86</v>
      </c>
      <c r="R893" s="18">
        <v>0</v>
      </c>
      <c r="S893" s="18">
        <v>0</v>
      </c>
      <c r="T893" s="16">
        <f>R893+S893</f>
        <v>0</v>
      </c>
      <c r="U893" s="17">
        <v>0</v>
      </c>
      <c r="V893" s="18">
        <v>74</v>
      </c>
      <c r="W893" s="18">
        <v>42</v>
      </c>
      <c r="X893" s="17">
        <v>2.66</v>
      </c>
      <c r="Y893" s="17">
        <v>1.51</v>
      </c>
      <c r="Z893" s="18">
        <v>141</v>
      </c>
      <c r="AA893" s="18">
        <v>102</v>
      </c>
      <c r="AB893" s="17">
        <v>5.06</v>
      </c>
      <c r="AC893" s="17">
        <v>3.66</v>
      </c>
      <c r="AD893" s="16">
        <v>118</v>
      </c>
      <c r="AE893" s="17">
        <v>4.23</v>
      </c>
      <c r="AF893" s="16">
        <v>144</v>
      </c>
      <c r="AG893" s="17">
        <v>5.17</v>
      </c>
    </row>
    <row r="894" ht="20.35" customHeight="1">
      <c r="A894" t="s" s="14">
        <v>1024</v>
      </c>
      <c r="B894" t="s" s="15">
        <v>87</v>
      </c>
      <c r="C894" s="16"/>
      <c r="D894" s="16"/>
      <c r="E894" s="16">
        <v>71</v>
      </c>
      <c r="F894" s="16">
        <v>9</v>
      </c>
      <c r="G894" s="17">
        <v>973.4</v>
      </c>
      <c r="H894" s="17">
        <f>G894/E894</f>
        <v>13.70985915492958</v>
      </c>
      <c r="I894" s="16">
        <v>7</v>
      </c>
      <c r="J894" s="17">
        <v>0.43</v>
      </c>
      <c r="K894" s="16">
        <v>8</v>
      </c>
      <c r="L894" s="17">
        <v>17.25</v>
      </c>
      <c r="M894" s="17">
        <v>1.06</v>
      </c>
      <c r="N894" s="18"/>
      <c r="O894" s="18">
        <v>11</v>
      </c>
      <c r="P894" s="17">
        <v>0.65</v>
      </c>
      <c r="Q894" s="17">
        <v>6.19</v>
      </c>
      <c r="R894" s="18">
        <v>23</v>
      </c>
      <c r="S894" s="18">
        <v>40</v>
      </c>
      <c r="T894" s="16">
        <f>R894+S894</f>
        <v>63</v>
      </c>
      <c r="U894" s="17">
        <v>36.51</v>
      </c>
      <c r="V894" s="18">
        <v>12</v>
      </c>
      <c r="W894" s="18">
        <v>18</v>
      </c>
      <c r="X894" s="17">
        <v>0.74</v>
      </c>
      <c r="Y894" s="17">
        <v>1.11</v>
      </c>
      <c r="Z894" s="18">
        <v>134</v>
      </c>
      <c r="AA894" s="18">
        <v>123</v>
      </c>
      <c r="AB894" s="17">
        <v>8.26</v>
      </c>
      <c r="AC894" s="17">
        <v>7.58</v>
      </c>
      <c r="AD894" s="16">
        <v>32</v>
      </c>
      <c r="AE894" s="17">
        <v>1.97</v>
      </c>
      <c r="AF894" s="16">
        <v>113</v>
      </c>
      <c r="AG894" s="17">
        <v>6.97</v>
      </c>
    </row>
  </sheetData>
  <mergeCells count="1">
    <mergeCell ref="A1:AG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1:AB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22.1719" style="20" customWidth="1"/>
    <col min="2" max="2" width="9.99219" style="20" customWidth="1"/>
    <col min="3" max="3" width="9.99219" style="20" customWidth="1"/>
    <col min="4" max="4" width="9.99219" style="20" customWidth="1"/>
    <col min="5" max="5" width="9.99219" style="20" customWidth="1"/>
    <col min="6" max="6" width="9.99219" style="20" customWidth="1"/>
    <col min="7" max="7" width="9.99219" style="20" customWidth="1"/>
    <col min="8" max="8" width="9.99219" style="20" customWidth="1"/>
    <col min="9" max="9" width="9.99219" style="20" customWidth="1"/>
    <col min="10" max="10" width="9.99219" style="20" customWidth="1"/>
    <col min="11" max="11" width="9.99219" style="20" customWidth="1"/>
    <col min="12" max="12" width="9.99219" style="20" customWidth="1"/>
    <col min="13" max="13" width="4.21094" style="20" customWidth="1"/>
    <col min="14" max="14" width="4.21094" style="20" customWidth="1"/>
    <col min="15" max="15" width="4.21094" style="20" customWidth="1"/>
    <col min="16" max="16" width="4.21094" style="20" customWidth="1"/>
    <col min="17" max="17" width="4.21094" style="20" customWidth="1"/>
    <col min="18" max="18" width="4.21094" style="20" customWidth="1"/>
    <col min="19" max="19" width="4.21094" style="20" customWidth="1"/>
    <col min="20" max="20" width="4.21094" style="20" customWidth="1"/>
    <col min="21" max="21" width="4.21094" style="20" customWidth="1"/>
    <col min="22" max="22" width="4.21094" style="20" customWidth="1"/>
    <col min="23" max="23" width="4.21094" style="20" customWidth="1"/>
    <col min="24" max="24" width="4.21094" style="20" customWidth="1"/>
    <col min="25" max="25" width="4.21094" style="20" customWidth="1"/>
    <col min="26" max="26" width="4.21094" style="20" customWidth="1"/>
    <col min="27" max="27" width="4.21094" style="20" customWidth="1"/>
    <col min="28" max="28" width="4.21094" style="20" customWidth="1"/>
    <col min="29" max="256" width="16.3516" style="20" customWidth="1"/>
  </cols>
  <sheetData>
    <row r="1" ht="25.65" customHeight="1">
      <c r="A1" t="s" s="21">
        <v>6</v>
      </c>
      <c r="B1" t="s" s="22">
        <v>1026</v>
      </c>
      <c r="C1" t="s" s="22">
        <v>1027</v>
      </c>
      <c r="D1" t="s" s="22">
        <v>1028</v>
      </c>
      <c r="E1" t="s" s="22">
        <v>1029</v>
      </c>
      <c r="F1" t="s" s="22">
        <v>1030</v>
      </c>
      <c r="G1" t="s" s="22">
        <v>1031</v>
      </c>
      <c r="H1" t="s" s="22">
        <v>1032</v>
      </c>
      <c r="I1" t="s" s="22">
        <v>1033</v>
      </c>
      <c r="J1" t="s" s="22">
        <v>1034</v>
      </c>
      <c r="K1" t="s" s="22">
        <v>1035</v>
      </c>
      <c r="L1" t="s" s="22">
        <v>1036</v>
      </c>
      <c r="M1" t="s" s="22">
        <v>1037</v>
      </c>
      <c r="N1" t="s" s="22">
        <v>1038</v>
      </c>
      <c r="O1" t="s" s="22">
        <v>1039</v>
      </c>
      <c r="P1" t="s" s="22">
        <v>1040</v>
      </c>
      <c r="Q1" t="s" s="22">
        <v>1041</v>
      </c>
      <c r="R1" t="s" s="22">
        <v>1042</v>
      </c>
      <c r="S1" t="s" s="22">
        <v>1043</v>
      </c>
      <c r="T1" t="s" s="22">
        <v>1044</v>
      </c>
      <c r="U1" t="s" s="22">
        <v>1045</v>
      </c>
      <c r="V1" t="s" s="22">
        <v>1046</v>
      </c>
      <c r="W1" t="s" s="22">
        <v>1047</v>
      </c>
      <c r="X1" t="s" s="22">
        <v>1048</v>
      </c>
      <c r="Y1" t="s" s="22">
        <v>1049</v>
      </c>
      <c r="Z1" t="s" s="22">
        <v>1050</v>
      </c>
      <c r="AA1" t="s" s="22">
        <v>1051</v>
      </c>
      <c r="AB1" t="s" s="22">
        <v>1052</v>
      </c>
    </row>
    <row r="2" ht="16.4" customHeight="1">
      <c r="A2" t="s" s="23">
        <v>1053</v>
      </c>
      <c r="B2" s="24"/>
      <c r="C2" t="s" s="25">
        <v>1054</v>
      </c>
      <c r="D2" s="26"/>
      <c r="E2" s="26"/>
      <c r="F2" s="26"/>
      <c r="G2" s="26"/>
      <c r="H2" s="27">
        <v>70</v>
      </c>
      <c r="I2" s="27">
        <v>170</v>
      </c>
      <c r="J2" s="26"/>
      <c r="K2" s="26"/>
      <c r="L2" s="26"/>
      <c r="M2" s="28">
        <f>'CK - Tableau 1'!F2</f>
        <v>60</v>
      </c>
      <c r="N2" s="28">
        <f>'FG - Tableau 1'!C2</f>
        <v>33</v>
      </c>
      <c r="O2" s="28">
        <f>'DI - Tableau 1'!D2</f>
        <v>80</v>
      </c>
      <c r="P2" s="28">
        <f>'SK - Tableau 1'!F2</f>
        <v>66</v>
      </c>
      <c r="Q2" s="28">
        <f>'ST - Tableau 1'!D2</f>
        <v>38</v>
      </c>
      <c r="R2" s="28">
        <f>'EN - Tableau 1'!D2</f>
        <v>33</v>
      </c>
      <c r="S2" s="28">
        <f>'DU'!E2</f>
        <v>85</v>
      </c>
      <c r="T2" s="28">
        <f>'PH - Tableau 1'!N2</f>
        <v>58.5</v>
      </c>
      <c r="U2" s="28">
        <f>'FO - Tableau 1'!D2</f>
        <v>33</v>
      </c>
      <c r="V2" s="26"/>
      <c r="W2" s="28">
        <f>'SC - Tableau 1'!J2</f>
        <v>54.5</v>
      </c>
      <c r="X2" s="28">
        <f>'DF - Tableau 1'!J2</f>
        <v>58</v>
      </c>
      <c r="Y2" s="26"/>
      <c r="Z2" s="28">
        <v>50</v>
      </c>
      <c r="AA2" s="28">
        <v>50</v>
      </c>
      <c r="AB2" s="28">
        <v>50</v>
      </c>
    </row>
    <row r="3" ht="20.9" customHeight="1">
      <c r="A3" t="s" s="29">
        <v>1055</v>
      </c>
      <c r="B3" s="30"/>
      <c r="C3" t="s" s="31">
        <v>1056</v>
      </c>
      <c r="D3" s="32"/>
      <c r="E3" s="32"/>
      <c r="F3" s="32"/>
      <c r="G3" s="32"/>
      <c r="H3" s="33">
        <v>75</v>
      </c>
      <c r="I3" s="33">
        <v>204</v>
      </c>
      <c r="J3" s="32"/>
      <c r="K3" s="32"/>
      <c r="L3" s="32"/>
      <c r="M3" s="34">
        <f>'CK - Tableau 1'!F3</f>
        <v>73</v>
      </c>
      <c r="N3" s="34">
        <f>'FG - Tableau 1'!C3</f>
        <v>83</v>
      </c>
      <c r="O3" s="34">
        <f>'DI - Tableau 1'!D3</f>
        <v>34</v>
      </c>
      <c r="P3" s="34">
        <f>'SK - Tableau 1'!F3</f>
        <v>52</v>
      </c>
      <c r="Q3" s="34">
        <f>'ST - Tableau 1'!D3</f>
        <v>62</v>
      </c>
      <c r="R3" s="34">
        <f>'EN - Tableau 1'!D3</f>
        <v>33</v>
      </c>
      <c r="S3" s="34">
        <f>'DU'!E3</f>
        <v>84</v>
      </c>
      <c r="T3" s="34">
        <f>'PH - Tableau 1'!N3</f>
        <v>55</v>
      </c>
      <c r="U3" s="34">
        <f>'FO - Tableau 1'!D3</f>
        <v>33</v>
      </c>
      <c r="V3" s="32"/>
      <c r="W3" s="34">
        <f>'SC - Tableau 1'!J3</f>
        <v>53.5</v>
      </c>
      <c r="X3" s="34">
        <f>'DF - Tableau 1'!J3</f>
        <v>60</v>
      </c>
      <c r="Y3" s="32"/>
      <c r="Z3" s="34">
        <v>50</v>
      </c>
      <c r="AA3" s="34">
        <v>50</v>
      </c>
      <c r="AB3" s="34">
        <v>50</v>
      </c>
    </row>
    <row r="4" ht="20.75" customHeight="1">
      <c r="A4" t="s" s="29">
        <v>1057</v>
      </c>
      <c r="B4" s="30"/>
      <c r="C4" t="s" s="31">
        <v>1056</v>
      </c>
      <c r="D4" s="32"/>
      <c r="E4" s="32"/>
      <c r="F4" s="32"/>
      <c r="G4" s="32"/>
      <c r="H4" s="33">
        <v>76</v>
      </c>
      <c r="I4" s="33">
        <v>216</v>
      </c>
      <c r="J4" s="32"/>
      <c r="K4" s="32"/>
      <c r="L4" s="32"/>
      <c r="M4" s="34">
        <f>'CK - Tableau 1'!F4</f>
        <v>45</v>
      </c>
      <c r="N4" s="34">
        <f>'FG - Tableau 1'!C4</f>
        <v>76</v>
      </c>
      <c r="O4" s="34">
        <f>'DI - Tableau 1'!D4</f>
        <v>62</v>
      </c>
      <c r="P4" s="34">
        <f>'SK - Tableau 1'!F4</f>
        <v>95</v>
      </c>
      <c r="Q4" s="34">
        <f>'ST - Tableau 1'!D4</f>
        <v>77</v>
      </c>
      <c r="R4" s="34">
        <f>'EN - Tableau 1'!D4</f>
        <v>87</v>
      </c>
      <c r="S4" s="34">
        <f>'DU'!E4</f>
        <v>99</v>
      </c>
      <c r="T4" s="34">
        <f>'PH - Tableau 1'!N4</f>
        <v>66.375</v>
      </c>
      <c r="U4" s="34">
        <f>'FO - Tableau 1'!D4</f>
        <v>33</v>
      </c>
      <c r="V4" s="32"/>
      <c r="W4" s="34">
        <f>'SC - Tableau 1'!J4</f>
        <v>69.5</v>
      </c>
      <c r="X4" s="34">
        <f>'DF - Tableau 1'!J4</f>
        <v>73.5</v>
      </c>
      <c r="Y4" s="32"/>
      <c r="Z4" s="34">
        <v>50</v>
      </c>
      <c r="AA4" s="34">
        <v>50</v>
      </c>
      <c r="AB4" s="34">
        <v>50</v>
      </c>
    </row>
    <row r="5" ht="20.9" customHeight="1">
      <c r="A5" t="s" s="29">
        <v>1058</v>
      </c>
      <c r="B5" s="30"/>
      <c r="C5" t="s" s="31">
        <v>1059</v>
      </c>
      <c r="D5" s="32"/>
      <c r="E5" s="32"/>
      <c r="F5" s="32"/>
      <c r="G5" s="32"/>
      <c r="H5" s="33">
        <v>70</v>
      </c>
      <c r="I5" s="33">
        <v>184</v>
      </c>
      <c r="J5" s="32"/>
      <c r="K5" s="32"/>
      <c r="L5" s="32"/>
      <c r="M5" s="34">
        <f>'CK - Tableau 1'!F5</f>
        <v>60</v>
      </c>
      <c r="N5" s="34">
        <f>'FG - Tableau 1'!C5</f>
        <v>33</v>
      </c>
      <c r="O5" s="34">
        <f>'DI - Tableau 1'!D5</f>
        <v>36</v>
      </c>
      <c r="P5" s="34">
        <f>'SK - Tableau 1'!F5</f>
        <v>50</v>
      </c>
      <c r="Q5" s="34">
        <f>'ST - Tableau 1'!D5</f>
        <v>56</v>
      </c>
      <c r="R5" s="34">
        <f>'EN - Tableau 1'!D5</f>
        <v>33</v>
      </c>
      <c r="S5" s="34">
        <f>'DU'!E5</f>
        <v>82</v>
      </c>
      <c r="T5" s="34">
        <f>'PH - Tableau 1'!N5</f>
        <v>52.25</v>
      </c>
      <c r="U5" s="34">
        <f>'FO - Tableau 1'!D5</f>
        <v>33</v>
      </c>
      <c r="V5" s="32"/>
      <c r="W5" s="34">
        <f>'SC - Tableau 1'!J5</f>
        <v>47</v>
      </c>
      <c r="X5" s="34">
        <f>'DF - Tableau 1'!J5</f>
        <v>56</v>
      </c>
      <c r="Y5" s="32"/>
      <c r="Z5" s="34">
        <v>50</v>
      </c>
      <c r="AA5" s="34">
        <v>50</v>
      </c>
      <c r="AB5" s="34">
        <v>50</v>
      </c>
    </row>
    <row r="6" ht="20.9" customHeight="1">
      <c r="A6" t="s" s="29">
        <v>1060</v>
      </c>
      <c r="B6" s="30"/>
      <c r="C6" t="s" s="31">
        <v>1059</v>
      </c>
      <c r="D6" s="32"/>
      <c r="E6" s="32"/>
      <c r="F6" s="32"/>
      <c r="G6" s="32"/>
      <c r="H6" s="33">
        <v>72</v>
      </c>
      <c r="I6" s="33">
        <v>196</v>
      </c>
      <c r="J6" s="32"/>
      <c r="K6" s="32"/>
      <c r="L6" s="32"/>
      <c r="M6" s="34">
        <f>'CK - Tableau 1'!F6</f>
        <v>60</v>
      </c>
      <c r="N6" s="34">
        <f>'FG - Tableau 1'!C6</f>
        <v>33</v>
      </c>
      <c r="O6" s="34">
        <f>'DI - Tableau 1'!D6</f>
        <v>63</v>
      </c>
      <c r="P6" s="34">
        <f>'SK - Tableau 1'!F6</f>
        <v>60</v>
      </c>
      <c r="Q6" s="34">
        <f>'ST - Tableau 1'!D6</f>
        <v>66</v>
      </c>
      <c r="R6" s="34">
        <f>'EN - Tableau 1'!D6</f>
        <v>33</v>
      </c>
      <c r="S6" s="34">
        <f>'DU'!E6</f>
        <v>81</v>
      </c>
      <c r="T6" s="34">
        <f>'PH - Tableau 1'!N6</f>
        <v>53.75</v>
      </c>
      <c r="U6" s="34">
        <f>'FO - Tableau 1'!D6</f>
        <v>33</v>
      </c>
      <c r="V6" s="32"/>
      <c r="W6" s="34">
        <f>'SC - Tableau 1'!J6</f>
        <v>48</v>
      </c>
      <c r="X6" s="34">
        <f>'DF - Tableau 1'!J6</f>
        <v>60</v>
      </c>
      <c r="Y6" s="32"/>
      <c r="Z6" s="34">
        <v>50</v>
      </c>
      <c r="AA6" s="34">
        <v>50</v>
      </c>
      <c r="AB6" s="34">
        <v>50</v>
      </c>
    </row>
    <row r="7" ht="20.9" customHeight="1">
      <c r="A7" t="s" s="29">
        <v>1061</v>
      </c>
      <c r="B7" s="30"/>
      <c r="C7" t="s" s="31">
        <v>1056</v>
      </c>
      <c r="D7" s="32"/>
      <c r="E7" s="32"/>
      <c r="F7" s="32"/>
      <c r="G7" s="32"/>
      <c r="H7" s="33">
        <v>74</v>
      </c>
      <c r="I7" s="33">
        <v>218</v>
      </c>
      <c r="J7" s="32"/>
      <c r="K7" s="32"/>
      <c r="L7" s="32"/>
      <c r="M7" s="34">
        <f>'CK - Tableau 1'!F7</f>
        <v>73</v>
      </c>
      <c r="N7" s="34">
        <f>'FG - Tableau 1'!C7</f>
        <v>33</v>
      </c>
      <c r="O7" s="34">
        <f>'DI - Tableau 1'!D7</f>
        <v>73</v>
      </c>
      <c r="P7" s="34">
        <f>'SK - Tableau 1'!F7</f>
        <v>60</v>
      </c>
      <c r="Q7" s="34">
        <f>'ST - Tableau 1'!D7</f>
        <v>89</v>
      </c>
      <c r="R7" s="34">
        <f>'EN - Tableau 1'!D7</f>
        <v>33</v>
      </c>
      <c r="S7" s="34">
        <f>'DU'!E7</f>
        <v>81</v>
      </c>
      <c r="T7" s="34">
        <f>'PH - Tableau 1'!N7</f>
        <v>52</v>
      </c>
      <c r="U7" s="34">
        <f>'FO - Tableau 1'!D7</f>
        <v>53</v>
      </c>
      <c r="V7" s="32"/>
      <c r="W7" s="34">
        <f>'SC - Tableau 1'!J7</f>
        <v>53.5</v>
      </c>
      <c r="X7" s="34">
        <f>'DF - Tableau 1'!J7</f>
        <v>58</v>
      </c>
      <c r="Y7" s="32"/>
      <c r="Z7" s="34">
        <v>50</v>
      </c>
      <c r="AA7" s="34">
        <v>50</v>
      </c>
      <c r="AB7" s="34">
        <v>50</v>
      </c>
    </row>
    <row r="8" ht="20.9" customHeight="1">
      <c r="A8" t="s" s="29">
        <v>1062</v>
      </c>
      <c r="B8" s="30"/>
      <c r="C8" t="s" s="31">
        <v>1059</v>
      </c>
      <c r="D8" s="32"/>
      <c r="E8" s="32"/>
      <c r="F8" s="32"/>
      <c r="G8" s="32"/>
      <c r="H8" s="33">
        <v>73</v>
      </c>
      <c r="I8" s="33">
        <v>214</v>
      </c>
      <c r="J8" s="32"/>
      <c r="K8" s="32"/>
      <c r="L8" s="32"/>
      <c r="M8" s="34">
        <f>'CK - Tableau 1'!F8</f>
        <v>80</v>
      </c>
      <c r="N8" s="34">
        <f>'FG - Tableau 1'!C8</f>
        <v>78</v>
      </c>
      <c r="O8" s="34">
        <f>'DI - Tableau 1'!D8</f>
        <v>51</v>
      </c>
      <c r="P8" s="34">
        <f>'SK - Tableau 1'!F8</f>
        <v>66</v>
      </c>
      <c r="Q8" s="34">
        <f>'ST - Tableau 1'!D8</f>
        <v>89</v>
      </c>
      <c r="R8" s="34">
        <f>'EN - Tableau 1'!D8</f>
        <v>33</v>
      </c>
      <c r="S8" s="34">
        <f>'DU'!E8</f>
        <v>81</v>
      </c>
      <c r="T8" s="34">
        <f>'PH - Tableau 1'!N8</f>
        <v>66</v>
      </c>
      <c r="U8" s="34">
        <f>'FO - Tableau 1'!D8</f>
        <v>53</v>
      </c>
      <c r="V8" s="32"/>
      <c r="W8" s="34">
        <f>'SC - Tableau 1'!J8</f>
        <v>66</v>
      </c>
      <c r="X8" s="34">
        <f>'DF - Tableau 1'!J8</f>
        <v>62</v>
      </c>
      <c r="Y8" s="32"/>
      <c r="Z8" s="34">
        <v>50</v>
      </c>
      <c r="AA8" s="34">
        <v>50</v>
      </c>
      <c r="AB8" s="34">
        <v>50</v>
      </c>
    </row>
    <row r="9" ht="20.9" customHeight="1">
      <c r="A9" t="s" s="29">
        <v>1063</v>
      </c>
      <c r="B9" s="30"/>
      <c r="C9" t="s" s="31">
        <v>1059</v>
      </c>
      <c r="D9" s="32"/>
      <c r="E9" s="32"/>
      <c r="F9" s="32"/>
      <c r="G9" s="32"/>
      <c r="H9" s="33">
        <v>73</v>
      </c>
      <c r="I9" s="33">
        <v>170</v>
      </c>
      <c r="J9" s="32"/>
      <c r="K9" s="32"/>
      <c r="L9" s="32"/>
      <c r="M9" s="34">
        <f>'CK - Tableau 1'!F9</f>
        <v>60</v>
      </c>
      <c r="N9" s="34">
        <f>'FG - Tableau 1'!C9</f>
        <v>33</v>
      </c>
      <c r="O9" s="34">
        <f>'DI - Tableau 1'!D9</f>
        <v>73</v>
      </c>
      <c r="P9" s="34">
        <f>'SK - Tableau 1'!F9</f>
        <v>57</v>
      </c>
      <c r="Q9" s="34">
        <f>'ST - Tableau 1'!D9</f>
        <v>34</v>
      </c>
      <c r="R9" s="34">
        <f>'EN - Tableau 1'!D9</f>
        <v>33</v>
      </c>
      <c r="S9" s="34">
        <f>'DU'!E9</f>
        <v>81</v>
      </c>
      <c r="T9" s="34">
        <f>'PH - Tableau 1'!N9</f>
        <v>54.125</v>
      </c>
      <c r="U9" s="34">
        <f>'FO - Tableau 1'!D9</f>
        <v>34</v>
      </c>
      <c r="V9" s="32"/>
      <c r="W9" s="34">
        <f>'SC - Tableau 1'!J9</f>
        <v>53.5</v>
      </c>
      <c r="X9" s="34">
        <f>'DF - Tableau 1'!J9</f>
        <v>60</v>
      </c>
      <c r="Y9" s="32"/>
      <c r="Z9" s="34">
        <v>50</v>
      </c>
      <c r="AA9" s="34">
        <v>50</v>
      </c>
      <c r="AB9" s="34">
        <v>50</v>
      </c>
    </row>
    <row r="10" ht="20.9" customHeight="1">
      <c r="A10" t="s" s="29">
        <v>1064</v>
      </c>
      <c r="B10" s="30"/>
      <c r="C10" t="s" s="31">
        <v>1056</v>
      </c>
      <c r="D10" s="32"/>
      <c r="E10" s="32"/>
      <c r="F10" s="32"/>
      <c r="G10" s="32"/>
      <c r="H10" s="33">
        <v>72</v>
      </c>
      <c r="I10" s="33">
        <v>195</v>
      </c>
      <c r="J10" s="32"/>
      <c r="K10" s="32"/>
      <c r="L10" s="32"/>
      <c r="M10" s="34">
        <f>'CK - Tableau 1'!F10</f>
        <v>49</v>
      </c>
      <c r="N10" s="34">
        <f>'FG - Tableau 1'!C10</f>
        <v>33</v>
      </c>
      <c r="O10" s="34">
        <f>'DI - Tableau 1'!D10</f>
        <v>90</v>
      </c>
      <c r="P10" s="34">
        <f>'SK - Tableau 1'!F10</f>
        <v>87</v>
      </c>
      <c r="Q10" s="34">
        <f>'ST - Tableau 1'!D10</f>
        <v>64</v>
      </c>
      <c r="R10" s="34">
        <f>'EN - Tableau 1'!D10</f>
        <v>79</v>
      </c>
      <c r="S10" s="34">
        <f>'DU'!E10</f>
        <v>99</v>
      </c>
      <c r="T10" s="34">
        <f>'PH - Tableau 1'!N10</f>
        <v>81.125</v>
      </c>
      <c r="U10" s="34">
        <f>'FO - Tableau 1'!D10</f>
        <v>63</v>
      </c>
      <c r="V10" s="32"/>
      <c r="W10" s="34">
        <f>'SC - Tableau 1'!J10</f>
        <v>80</v>
      </c>
      <c r="X10" s="34">
        <f>'DF - Tableau 1'!J10</f>
        <v>73</v>
      </c>
      <c r="Y10" s="32"/>
      <c r="Z10" s="34">
        <v>50</v>
      </c>
      <c r="AA10" s="34">
        <v>50</v>
      </c>
      <c r="AB10" s="34">
        <v>50</v>
      </c>
    </row>
    <row r="11" ht="20.9" customHeight="1">
      <c r="A11" t="s" s="29">
        <v>1065</v>
      </c>
      <c r="B11" s="30"/>
      <c r="C11" t="s" s="31">
        <v>1054</v>
      </c>
      <c r="D11" s="32"/>
      <c r="E11" s="32"/>
      <c r="F11" s="32"/>
      <c r="G11" s="32"/>
      <c r="H11" s="33">
        <v>75</v>
      </c>
      <c r="I11" s="33">
        <v>210</v>
      </c>
      <c r="J11" s="32"/>
      <c r="K11" s="32"/>
      <c r="L11" s="32"/>
      <c r="M11" s="34">
        <f>'CK - Tableau 1'!F11</f>
        <v>90</v>
      </c>
      <c r="N11" s="34">
        <f>'FG - Tableau 1'!C11</f>
        <v>33</v>
      </c>
      <c r="O11" s="34">
        <f>'DI - Tableau 1'!D11</f>
        <v>62</v>
      </c>
      <c r="P11" s="34">
        <f>'SK - Tableau 1'!F11</f>
        <v>73</v>
      </c>
      <c r="Q11" s="34">
        <f>'ST - Tableau 1'!D11</f>
        <v>72</v>
      </c>
      <c r="R11" s="34">
        <f>'EN - Tableau 1'!D11</f>
        <v>73</v>
      </c>
      <c r="S11" s="34">
        <f>'DU'!E11</f>
        <v>88</v>
      </c>
      <c r="T11" s="34">
        <f>'PH - Tableau 1'!N11</f>
        <v>66.5</v>
      </c>
      <c r="U11" s="34">
        <f>'FO - Tableau 1'!D11</f>
        <v>33</v>
      </c>
      <c r="V11" s="32"/>
      <c r="W11" s="34">
        <f>'SC - Tableau 1'!J11</f>
        <v>54.5</v>
      </c>
      <c r="X11" s="34">
        <f>'DF - Tableau 1'!J11</f>
        <v>79.5</v>
      </c>
      <c r="Y11" s="32"/>
      <c r="Z11" s="34">
        <v>50</v>
      </c>
      <c r="AA11" s="34">
        <v>50</v>
      </c>
      <c r="AB11" s="34">
        <v>50</v>
      </c>
    </row>
    <row r="12" ht="20.9" customHeight="1">
      <c r="A12" t="s" s="29">
        <v>1066</v>
      </c>
      <c r="B12" s="30"/>
      <c r="C12" t="s" s="31">
        <v>1059</v>
      </c>
      <c r="D12" s="32"/>
      <c r="E12" s="32"/>
      <c r="F12" s="32"/>
      <c r="G12" s="32"/>
      <c r="H12" s="33">
        <v>77</v>
      </c>
      <c r="I12" s="33">
        <v>210</v>
      </c>
      <c r="J12" s="32"/>
      <c r="K12" s="32"/>
      <c r="L12" s="32"/>
      <c r="M12" s="34">
        <f>'CK - Tableau 1'!F12</f>
        <v>91</v>
      </c>
      <c r="N12" s="34">
        <f>'FG - Tableau 1'!C12</f>
        <v>33</v>
      </c>
      <c r="O12" s="34">
        <f>'DI - Tableau 1'!D12</f>
        <v>90</v>
      </c>
      <c r="P12" s="34">
        <f>'SK - Tableau 1'!F12</f>
        <v>66</v>
      </c>
      <c r="Q12" s="34">
        <f>'ST - Tableau 1'!D12</f>
        <v>60</v>
      </c>
      <c r="R12" s="34">
        <f>'EN - Tableau 1'!D12</f>
        <v>49</v>
      </c>
      <c r="S12" s="34">
        <f>'DU'!E12</f>
        <v>63</v>
      </c>
      <c r="T12" s="34">
        <f>'PH - Tableau 1'!N12</f>
        <v>86.5</v>
      </c>
      <c r="U12" s="34">
        <f>'FO - Tableau 1'!D12</f>
        <v>91</v>
      </c>
      <c r="V12" s="32"/>
      <c r="W12" s="34">
        <f>'SC - Tableau 1'!J12</f>
        <v>75</v>
      </c>
      <c r="X12" s="34">
        <f>'DF - Tableau 1'!J12</f>
        <v>74.5</v>
      </c>
      <c r="Y12" s="32"/>
      <c r="Z12" s="34">
        <v>50</v>
      </c>
      <c r="AA12" s="34">
        <v>50</v>
      </c>
      <c r="AB12" s="34">
        <v>50</v>
      </c>
    </row>
    <row r="13" ht="20.9" customHeight="1">
      <c r="A13" t="s" s="29">
        <v>1067</v>
      </c>
      <c r="B13" s="30"/>
      <c r="C13" t="s" s="31">
        <v>1056</v>
      </c>
      <c r="D13" s="32"/>
      <c r="E13" s="32"/>
      <c r="F13" s="32"/>
      <c r="G13" s="32"/>
      <c r="H13" s="33">
        <v>76</v>
      </c>
      <c r="I13" s="33">
        <v>212</v>
      </c>
      <c r="J13" s="32"/>
      <c r="K13" s="32"/>
      <c r="L13" s="32"/>
      <c r="M13" s="34">
        <f>'CK - Tableau 1'!F13</f>
        <v>83</v>
      </c>
      <c r="N13" s="34">
        <f>'FG - Tableau 1'!C13</f>
        <v>91</v>
      </c>
      <c r="O13" s="34">
        <f>'DI - Tableau 1'!D13</f>
        <v>42</v>
      </c>
      <c r="P13" s="34">
        <f>'SK - Tableau 1'!F13</f>
        <v>64</v>
      </c>
      <c r="Q13" s="34">
        <f>'ST - Tableau 1'!D13</f>
        <v>69</v>
      </c>
      <c r="R13" s="34">
        <f>'EN - Tableau 1'!D13</f>
        <v>33</v>
      </c>
      <c r="S13" s="34">
        <f>'DU'!E13</f>
        <v>61</v>
      </c>
      <c r="T13" s="34">
        <f>'PH - Tableau 1'!N13</f>
        <v>67.875</v>
      </c>
      <c r="U13" s="34">
        <f>'FO - Tableau 1'!D13</f>
        <v>33</v>
      </c>
      <c r="V13" s="32"/>
      <c r="W13" s="34">
        <f>'SC - Tableau 1'!J13</f>
        <v>52.5</v>
      </c>
      <c r="X13" s="34">
        <f>'DF - Tableau 1'!J13</f>
        <v>73.5</v>
      </c>
      <c r="Y13" s="32"/>
      <c r="Z13" s="34">
        <v>50</v>
      </c>
      <c r="AA13" s="34">
        <v>50</v>
      </c>
      <c r="AB13" s="34">
        <v>50</v>
      </c>
    </row>
    <row r="14" ht="20.9" customHeight="1">
      <c r="A14" t="s" s="29">
        <v>1068</v>
      </c>
      <c r="B14" s="30"/>
      <c r="C14" t="s" s="31">
        <v>1056</v>
      </c>
      <c r="D14" s="32"/>
      <c r="E14" s="32"/>
      <c r="F14" s="32"/>
      <c r="G14" s="32"/>
      <c r="H14" s="33">
        <v>75</v>
      </c>
      <c r="I14" s="33">
        <v>217</v>
      </c>
      <c r="J14" s="32"/>
      <c r="K14" s="32"/>
      <c r="L14" s="32"/>
      <c r="M14" s="34">
        <f>'CK - Tableau 1'!F14</f>
        <v>60</v>
      </c>
      <c r="N14" s="34">
        <f>'FG - Tableau 1'!C14</f>
        <v>33</v>
      </c>
      <c r="O14" s="34">
        <f>'DI - Tableau 1'!D14</f>
        <v>84</v>
      </c>
      <c r="P14" s="34">
        <f>'SK - Tableau 1'!F14</f>
        <v>70</v>
      </c>
      <c r="Q14" s="34">
        <f>'ST - Tableau 1'!D14</f>
        <v>84</v>
      </c>
      <c r="R14" s="34">
        <f>'EN - Tableau 1'!D14</f>
        <v>46</v>
      </c>
      <c r="S14" s="34">
        <f>'DU'!E14</f>
        <v>95</v>
      </c>
      <c r="T14" s="34">
        <f>'PH - Tableau 1'!N14</f>
        <v>67.125</v>
      </c>
      <c r="U14" s="34">
        <f>'FO - Tableau 1'!D14</f>
        <v>33</v>
      </c>
      <c r="V14" s="32"/>
      <c r="W14" s="34">
        <f>'SC - Tableau 1'!J14</f>
        <v>54</v>
      </c>
      <c r="X14" s="34">
        <f>'DF - Tableau 1'!J14</f>
        <v>80.5</v>
      </c>
      <c r="Y14" s="32"/>
      <c r="Z14" s="34">
        <v>50</v>
      </c>
      <c r="AA14" s="34">
        <v>50</v>
      </c>
      <c r="AB14" s="34">
        <v>50</v>
      </c>
    </row>
    <row r="15" ht="20.9" customHeight="1">
      <c r="A15" t="s" s="29">
        <v>1069</v>
      </c>
      <c r="B15" s="30"/>
      <c r="C15" t="s" s="31">
        <v>1054</v>
      </c>
      <c r="D15" s="32"/>
      <c r="E15" s="32"/>
      <c r="F15" s="32"/>
      <c r="G15" s="32"/>
      <c r="H15" s="33">
        <v>74</v>
      </c>
      <c r="I15" s="33">
        <v>195</v>
      </c>
      <c r="J15" s="32"/>
      <c r="K15" s="32"/>
      <c r="L15" s="32"/>
      <c r="M15" s="34">
        <f>'CK - Tableau 1'!F15</f>
        <v>67</v>
      </c>
      <c r="N15" s="34">
        <f>'FG - Tableau 1'!C15</f>
        <v>60</v>
      </c>
      <c r="O15" s="34">
        <f>'DI - Tableau 1'!D15</f>
        <v>44</v>
      </c>
      <c r="P15" s="34">
        <f>'SK - Tableau 1'!F15</f>
        <v>73</v>
      </c>
      <c r="Q15" s="34">
        <f>'ST - Tableau 1'!D15</f>
        <v>52</v>
      </c>
      <c r="R15" s="34">
        <f>'EN - Tableau 1'!D15</f>
        <v>35</v>
      </c>
      <c r="S15" s="34">
        <f>'DU'!E15</f>
        <v>98</v>
      </c>
      <c r="T15" s="34">
        <f>'PH - Tableau 1'!N15</f>
        <v>71.25</v>
      </c>
      <c r="U15" s="34">
        <f>'FO - Tableau 1'!D15</f>
        <v>36</v>
      </c>
      <c r="V15" s="32"/>
      <c r="W15" s="34">
        <f>'SC - Tableau 1'!J15</f>
        <v>73</v>
      </c>
      <c r="X15" s="34">
        <f>'DF - Tableau 1'!J15</f>
        <v>60.5</v>
      </c>
      <c r="Y15" s="32"/>
      <c r="Z15" s="34">
        <v>50</v>
      </c>
      <c r="AA15" s="34">
        <v>50</v>
      </c>
      <c r="AB15" s="34">
        <v>50</v>
      </c>
    </row>
    <row r="16" ht="20.9" customHeight="1">
      <c r="A16" t="s" s="29">
        <v>1070</v>
      </c>
      <c r="B16" s="30"/>
      <c r="C16" t="s" s="31">
        <v>1056</v>
      </c>
      <c r="D16" s="32"/>
      <c r="E16" s="32"/>
      <c r="F16" s="32"/>
      <c r="G16" s="32"/>
      <c r="H16" s="33">
        <v>72</v>
      </c>
      <c r="I16" s="33">
        <v>203</v>
      </c>
      <c r="J16" s="32"/>
      <c r="K16" s="32"/>
      <c r="L16" s="32"/>
      <c r="M16" s="34">
        <f>'CK - Tableau 1'!F16</f>
        <v>80</v>
      </c>
      <c r="N16" s="34">
        <f>'FG - Tableau 1'!C16</f>
        <v>33</v>
      </c>
      <c r="O16" s="34">
        <f>'DI - Tableau 1'!D16</f>
        <v>80</v>
      </c>
      <c r="P16" s="34">
        <f>'SK - Tableau 1'!F16</f>
        <v>73</v>
      </c>
      <c r="Q16" s="34">
        <f>'ST - Tableau 1'!D16</f>
        <v>79</v>
      </c>
      <c r="R16" s="34">
        <f>'EN - Tableau 1'!D16</f>
        <v>33</v>
      </c>
      <c r="S16" s="34">
        <f>'DU'!E16</f>
        <v>57</v>
      </c>
      <c r="T16" s="34">
        <f>'PH - Tableau 1'!N16</f>
        <v>57.125</v>
      </c>
      <c r="U16" s="34">
        <f>'FO - Tableau 1'!D16</f>
        <v>36</v>
      </c>
      <c r="V16" s="32"/>
      <c r="W16" s="34">
        <f>'SC - Tableau 1'!J16</f>
        <v>49.5</v>
      </c>
      <c r="X16" s="34">
        <f>'DF - Tableau 1'!J16</f>
        <v>65</v>
      </c>
      <c r="Y16" s="32"/>
      <c r="Z16" s="34">
        <v>50</v>
      </c>
      <c r="AA16" s="34">
        <v>50</v>
      </c>
      <c r="AB16" s="34">
        <v>50</v>
      </c>
    </row>
    <row r="17" ht="20.9" customHeight="1">
      <c r="A17" t="s" s="29">
        <v>1071</v>
      </c>
      <c r="B17" s="30"/>
      <c r="C17" t="s" s="31">
        <v>1059</v>
      </c>
      <c r="D17" s="32"/>
      <c r="E17" s="32"/>
      <c r="F17" s="32"/>
      <c r="G17" s="32"/>
      <c r="H17" s="33">
        <v>73</v>
      </c>
      <c r="I17" s="33">
        <v>208</v>
      </c>
      <c r="J17" s="32"/>
      <c r="K17" s="32"/>
      <c r="L17" s="32"/>
      <c r="M17" s="34">
        <f>'CK - Tableau 1'!F17</f>
        <v>56</v>
      </c>
      <c r="N17" s="34">
        <f>'FG - Tableau 1'!C17</f>
        <v>33</v>
      </c>
      <c r="O17" s="34">
        <f>'DI - Tableau 1'!D17</f>
        <v>74</v>
      </c>
      <c r="P17" s="34">
        <f>'SK - Tableau 1'!F17</f>
        <v>73</v>
      </c>
      <c r="Q17" s="34">
        <f>'ST - Tableau 1'!D17</f>
        <v>82</v>
      </c>
      <c r="R17" s="34">
        <f>'EN - Tableau 1'!D17</f>
        <v>82</v>
      </c>
      <c r="S17" s="34">
        <f>'DU'!E17</f>
        <v>94</v>
      </c>
      <c r="T17" s="34">
        <f>'PH - Tableau 1'!N17</f>
        <v>63.875</v>
      </c>
      <c r="U17" s="34">
        <f>'FO - Tableau 1'!D17</f>
        <v>33</v>
      </c>
      <c r="V17" s="32"/>
      <c r="W17" s="34">
        <f>'SC - Tableau 1'!J17</f>
        <v>57</v>
      </c>
      <c r="X17" s="34">
        <f>'DF - Tableau 1'!J17</f>
        <v>73</v>
      </c>
      <c r="Y17" s="32"/>
      <c r="Z17" s="34">
        <v>50</v>
      </c>
      <c r="AA17" s="34">
        <v>50</v>
      </c>
      <c r="AB17" s="34">
        <v>50</v>
      </c>
    </row>
    <row r="18" ht="20.9" customHeight="1">
      <c r="A18" t="s" s="29">
        <v>1072</v>
      </c>
      <c r="B18" s="30"/>
      <c r="C18" t="s" s="31">
        <v>1073</v>
      </c>
      <c r="D18" s="32"/>
      <c r="E18" s="32"/>
      <c r="F18" s="32"/>
      <c r="G18" s="32"/>
      <c r="H18" s="33">
        <v>75</v>
      </c>
      <c r="I18" s="33">
        <v>213</v>
      </c>
      <c r="J18" s="32"/>
      <c r="K18" s="32"/>
      <c r="L18" s="32"/>
      <c r="M18" s="34">
        <f>'CK - Tableau 1'!F18</f>
        <v>36</v>
      </c>
      <c r="N18" s="34">
        <f>'FG - Tableau 1'!C18</f>
        <v>33</v>
      </c>
      <c r="O18" s="34">
        <f>'DI - Tableau 1'!D18</f>
        <v>94</v>
      </c>
      <c r="P18" s="34">
        <f>'SK - Tableau 1'!F18</f>
        <v>83</v>
      </c>
      <c r="Q18" s="34">
        <f>'ST - Tableau 1'!D18</f>
        <v>78</v>
      </c>
      <c r="R18" s="34">
        <f>'EN - Tableau 1'!D18</f>
        <v>99</v>
      </c>
      <c r="S18" s="34">
        <f>'DU'!E18</f>
        <v>96</v>
      </c>
      <c r="T18" s="34">
        <f>'PH - Tableau 1'!N18</f>
        <v>80.75</v>
      </c>
      <c r="U18" s="34">
        <f>'FO - Tableau 1'!D18</f>
        <v>84</v>
      </c>
      <c r="V18" s="32"/>
      <c r="W18" s="34">
        <f>'SC - Tableau 1'!J18</f>
        <v>87</v>
      </c>
      <c r="X18" s="34">
        <f>'DF - Tableau 1'!J18</f>
        <v>80</v>
      </c>
      <c r="Y18" s="32"/>
      <c r="Z18" s="34">
        <v>50</v>
      </c>
      <c r="AA18" s="34">
        <v>50</v>
      </c>
      <c r="AB18" s="34">
        <v>50</v>
      </c>
    </row>
    <row r="19" ht="20.9" customHeight="1">
      <c r="A19" t="s" s="29">
        <v>1074</v>
      </c>
      <c r="B19" s="30"/>
      <c r="C19" t="s" s="31">
        <v>1075</v>
      </c>
      <c r="D19" s="32"/>
      <c r="E19" s="32"/>
      <c r="F19" s="32"/>
      <c r="G19" s="32"/>
      <c r="H19" s="33">
        <v>72</v>
      </c>
      <c r="I19" s="33">
        <v>177</v>
      </c>
      <c r="J19" s="32"/>
      <c r="K19" s="32"/>
      <c r="L19" s="32"/>
      <c r="M19" s="34">
        <f>'CK - Tableau 1'!F19</f>
        <v>60</v>
      </c>
      <c r="N19" s="34">
        <f>'FG - Tableau 1'!C19</f>
        <v>33</v>
      </c>
      <c r="O19" s="34">
        <f>'DI - Tableau 1'!D19</f>
        <v>34</v>
      </c>
      <c r="P19" s="34">
        <f>'SK - Tableau 1'!F19</f>
        <v>49</v>
      </c>
      <c r="Q19" s="34">
        <f>'ST - Tableau 1'!D19</f>
        <v>38</v>
      </c>
      <c r="R19" s="34">
        <f>'EN - Tableau 1'!D19</f>
        <v>33</v>
      </c>
      <c r="S19" s="34">
        <f>'DU'!E19</f>
        <v>33</v>
      </c>
      <c r="T19" s="34">
        <f>'PH - Tableau 1'!N19</f>
        <v>51.5</v>
      </c>
      <c r="U19" s="34">
        <f>'FO - Tableau 1'!D19</f>
        <v>33</v>
      </c>
      <c r="V19" s="32"/>
      <c r="W19" s="34">
        <f>'SC - Tableau 1'!J19</f>
        <v>52</v>
      </c>
      <c r="X19" s="34">
        <f>'DF - Tableau 1'!J19</f>
        <v>58.5</v>
      </c>
      <c r="Y19" s="32"/>
      <c r="Z19" s="34">
        <v>50</v>
      </c>
      <c r="AA19" s="34">
        <v>50</v>
      </c>
      <c r="AB19" s="34">
        <v>50</v>
      </c>
    </row>
    <row r="20" ht="20.9" customHeight="1">
      <c r="A20" t="s" s="35">
        <v>1076</v>
      </c>
      <c r="B20" s="30"/>
      <c r="C20" t="s" s="31">
        <v>1056</v>
      </c>
      <c r="D20" s="32"/>
      <c r="E20" s="32"/>
      <c r="F20" s="32"/>
      <c r="G20" s="32"/>
      <c r="H20" s="33">
        <v>70</v>
      </c>
      <c r="I20" s="33">
        <v>193</v>
      </c>
      <c r="J20" s="32"/>
      <c r="K20" s="32"/>
      <c r="L20" s="32"/>
      <c r="M20" s="34">
        <f>'CK - Tableau 1'!F20</f>
        <v>92</v>
      </c>
      <c r="N20" s="34">
        <f>'FG - Tableau 1'!C20</f>
        <v>33</v>
      </c>
      <c r="O20" s="34">
        <f>'DI - Tableau 1'!D20</f>
        <v>43</v>
      </c>
      <c r="P20" s="34">
        <f>'SK - Tableau 1'!F20</f>
        <v>52</v>
      </c>
      <c r="Q20" s="34">
        <f>'ST - Tableau 1'!D20</f>
        <v>73</v>
      </c>
      <c r="R20" s="34">
        <f>'EN - Tableau 1'!D20</f>
        <v>33</v>
      </c>
      <c r="S20" s="34">
        <f>'DU'!E20</f>
        <v>90</v>
      </c>
      <c r="T20" s="34">
        <f>'PH - Tableau 1'!N20</f>
        <v>67.5</v>
      </c>
      <c r="U20" s="34">
        <f>'FO - Tableau 1'!D20</f>
        <v>33</v>
      </c>
      <c r="V20" s="32"/>
      <c r="W20" s="34">
        <f>'SC - Tableau 1'!J20</f>
        <v>64.5</v>
      </c>
      <c r="X20" s="34">
        <f>'DF - Tableau 1'!J20</f>
        <v>72.5</v>
      </c>
      <c r="Y20" s="32"/>
      <c r="Z20" s="34">
        <v>50</v>
      </c>
      <c r="AA20" s="34">
        <v>50</v>
      </c>
      <c r="AB20" s="34">
        <v>50</v>
      </c>
    </row>
    <row r="21" ht="20.9" customHeight="1">
      <c r="A21" t="s" s="35">
        <v>1077</v>
      </c>
      <c r="B21" s="30"/>
      <c r="C21" t="s" s="31">
        <v>1059</v>
      </c>
      <c r="D21" s="32"/>
      <c r="E21" s="32"/>
      <c r="F21" s="32"/>
      <c r="G21" s="32"/>
      <c r="H21" s="33">
        <v>72</v>
      </c>
      <c r="I21" s="33">
        <v>178</v>
      </c>
      <c r="J21" s="32"/>
      <c r="K21" s="32"/>
      <c r="L21" s="32"/>
      <c r="M21" s="34">
        <f>'CK - Tableau 1'!F21</f>
        <v>60</v>
      </c>
      <c r="N21" s="34">
        <f>'FG - Tableau 1'!C21</f>
        <v>33</v>
      </c>
      <c r="O21" s="34">
        <f>'DI - Tableau 1'!D21</f>
        <v>35</v>
      </c>
      <c r="P21" s="34">
        <f>'SK - Tableau 1'!F21</f>
        <v>60</v>
      </c>
      <c r="Q21" s="34">
        <f>'ST - Tableau 1'!D21</f>
        <v>39</v>
      </c>
      <c r="R21" s="34">
        <f>'EN - Tableau 1'!D21</f>
        <v>33</v>
      </c>
      <c r="S21" s="34">
        <f>'DU'!E21</f>
        <v>81</v>
      </c>
      <c r="T21" s="34">
        <f>'PH - Tableau 1'!N21</f>
        <v>60.625</v>
      </c>
      <c r="U21" s="34">
        <f>'FO - Tableau 1'!D21</f>
        <v>33</v>
      </c>
      <c r="V21" s="32"/>
      <c r="W21" s="34">
        <f>'SC - Tableau 1'!J21</f>
        <v>48</v>
      </c>
      <c r="X21" s="34">
        <f>'DF - Tableau 1'!J21</f>
        <v>53.5</v>
      </c>
      <c r="Y21" s="32"/>
      <c r="Z21" s="34">
        <v>50</v>
      </c>
      <c r="AA21" s="34">
        <v>50</v>
      </c>
      <c r="AB21" s="34">
        <v>50</v>
      </c>
    </row>
    <row r="22" ht="20.9" customHeight="1">
      <c r="A22" t="s" s="35">
        <v>1078</v>
      </c>
      <c r="B22" s="30"/>
      <c r="C22" t="s" s="31">
        <v>1056</v>
      </c>
      <c r="D22" s="32"/>
      <c r="E22" s="32"/>
      <c r="F22" s="32"/>
      <c r="G22" s="32"/>
      <c r="H22" s="33">
        <v>76</v>
      </c>
      <c r="I22" s="33">
        <v>208</v>
      </c>
      <c r="J22" s="32"/>
      <c r="K22" s="32"/>
      <c r="L22" s="32"/>
      <c r="M22" s="34">
        <f>'CK - Tableau 1'!F22</f>
        <v>63</v>
      </c>
      <c r="N22" s="34">
        <f>'FG - Tableau 1'!C22</f>
        <v>33</v>
      </c>
      <c r="O22" s="34">
        <f>'DI - Tableau 1'!D22</f>
        <v>54</v>
      </c>
      <c r="P22" s="34">
        <f>'SK - Tableau 1'!F22</f>
        <v>73</v>
      </c>
      <c r="Q22" s="34">
        <f>'ST - Tableau 1'!D22</f>
        <v>63</v>
      </c>
      <c r="R22" s="34">
        <f>'EN - Tableau 1'!D22</f>
        <v>33</v>
      </c>
      <c r="S22" s="34">
        <f>'DU'!E22</f>
        <v>86</v>
      </c>
      <c r="T22" s="34">
        <f>'PH - Tableau 1'!N22</f>
        <v>59.125</v>
      </c>
      <c r="U22" s="34">
        <f>'FO - Tableau 1'!D22</f>
        <v>65</v>
      </c>
      <c r="V22" s="32"/>
      <c r="W22" s="34">
        <f>'SC - Tableau 1'!J22</f>
        <v>58.5</v>
      </c>
      <c r="X22" s="34">
        <f>'DF - Tableau 1'!J22</f>
        <v>55.5</v>
      </c>
      <c r="Y22" s="32"/>
      <c r="Z22" s="34">
        <v>50</v>
      </c>
      <c r="AA22" s="34">
        <v>50</v>
      </c>
      <c r="AB22" s="34">
        <v>50</v>
      </c>
    </row>
    <row r="23" ht="20.9" customHeight="1">
      <c r="A23" t="s" s="29">
        <v>1079</v>
      </c>
      <c r="B23" s="30"/>
      <c r="C23" t="s" s="31">
        <v>1059</v>
      </c>
      <c r="D23" s="32"/>
      <c r="E23" s="32"/>
      <c r="F23" s="32"/>
      <c r="G23" s="32"/>
      <c r="H23" s="33">
        <v>67</v>
      </c>
      <c r="I23" s="33">
        <v>165</v>
      </c>
      <c r="J23" s="32"/>
      <c r="K23" s="32"/>
      <c r="L23" s="32"/>
      <c r="M23" s="34">
        <f>'CK - Tableau 1'!F23</f>
        <v>65</v>
      </c>
      <c r="N23" s="34">
        <f>'FG - Tableau 1'!C23</f>
        <v>66</v>
      </c>
      <c r="O23" s="34">
        <f>'DI - Tableau 1'!D23</f>
        <v>47</v>
      </c>
      <c r="P23" s="34">
        <f>'SK - Tableau 1'!F23</f>
        <v>66</v>
      </c>
      <c r="Q23" s="34">
        <f>'ST - Tableau 1'!D23</f>
        <v>41</v>
      </c>
      <c r="R23" s="34">
        <f>'EN - Tableau 1'!D23</f>
        <v>33</v>
      </c>
      <c r="S23" s="34">
        <f>'DU'!E23</f>
        <v>96</v>
      </c>
      <c r="T23" s="34">
        <f>'PH - Tableau 1'!N23</f>
        <v>66.625</v>
      </c>
      <c r="U23" s="34">
        <f>'FO - Tableau 1'!D23</f>
        <v>33</v>
      </c>
      <c r="V23" s="32"/>
      <c r="W23" s="34">
        <f>'SC - Tableau 1'!J23</f>
        <v>70.5</v>
      </c>
      <c r="X23" s="34">
        <f>'DF - Tableau 1'!J23</f>
        <v>57.5</v>
      </c>
      <c r="Y23" s="32"/>
      <c r="Z23" s="34">
        <v>50</v>
      </c>
      <c r="AA23" s="34">
        <v>50</v>
      </c>
      <c r="AB23" s="34">
        <v>50</v>
      </c>
    </row>
    <row r="24" ht="20.9" customHeight="1">
      <c r="A24" t="s" s="29">
        <v>1080</v>
      </c>
      <c r="B24" s="30"/>
      <c r="C24" t="s" s="31">
        <v>1056</v>
      </c>
      <c r="D24" s="32"/>
      <c r="E24" s="32"/>
      <c r="F24" s="32"/>
      <c r="G24" s="32"/>
      <c r="H24" s="33">
        <v>74</v>
      </c>
      <c r="I24" s="33">
        <v>165</v>
      </c>
      <c r="J24" s="32"/>
      <c r="K24" s="32"/>
      <c r="L24" s="32"/>
      <c r="M24" s="34">
        <f>'CK - Tableau 1'!F24</f>
        <v>66</v>
      </c>
      <c r="N24" s="34">
        <f>'FG - Tableau 1'!C24</f>
        <v>75</v>
      </c>
      <c r="O24" s="34">
        <f>'DI - Tableau 1'!D24</f>
        <v>65</v>
      </c>
      <c r="P24" s="34">
        <f>'SK - Tableau 1'!F24</f>
        <v>59</v>
      </c>
      <c r="Q24" s="34">
        <f>'ST - Tableau 1'!D24</f>
        <v>33</v>
      </c>
      <c r="R24" s="34">
        <f>'EN - Tableau 1'!D24</f>
        <v>33</v>
      </c>
      <c r="S24" s="34">
        <f>'DU'!E24</f>
        <v>94</v>
      </c>
      <c r="T24" s="34">
        <f>'PH - Tableau 1'!N24</f>
        <v>66.25</v>
      </c>
      <c r="U24" s="34">
        <f>'FO - Tableau 1'!D24</f>
        <v>33</v>
      </c>
      <c r="V24" s="32"/>
      <c r="W24" s="34">
        <f>'SC - Tableau 1'!J24</f>
        <v>70</v>
      </c>
      <c r="X24" s="34">
        <f>'DF - Tableau 1'!J24</f>
        <v>73</v>
      </c>
      <c r="Y24" s="32"/>
      <c r="Z24" s="34">
        <v>50</v>
      </c>
      <c r="AA24" s="34">
        <v>50</v>
      </c>
      <c r="AB24" s="34">
        <v>50</v>
      </c>
    </row>
    <row r="25" ht="20.9" customHeight="1">
      <c r="A25" t="s" s="29">
        <v>1081</v>
      </c>
      <c r="B25" s="30"/>
      <c r="C25" t="s" s="31">
        <v>1059</v>
      </c>
      <c r="D25" s="32"/>
      <c r="E25" s="32"/>
      <c r="F25" s="32"/>
      <c r="G25" s="32"/>
      <c r="H25" s="33">
        <v>73</v>
      </c>
      <c r="I25" s="33">
        <v>207</v>
      </c>
      <c r="J25" s="32"/>
      <c r="K25" s="32"/>
      <c r="L25" s="32"/>
      <c r="M25" s="34">
        <f>'CK - Tableau 1'!F25</f>
        <v>44</v>
      </c>
      <c r="N25" s="34">
        <f>'FG - Tableau 1'!C25</f>
        <v>33</v>
      </c>
      <c r="O25" s="34">
        <f>'DI - Tableau 1'!D25</f>
        <v>96</v>
      </c>
      <c r="P25" s="34">
        <f>'SK - Tableau 1'!F25</f>
        <v>69</v>
      </c>
      <c r="Q25" s="34">
        <f>'ST - Tableau 1'!D25</f>
        <v>80</v>
      </c>
      <c r="R25" s="34">
        <f>'EN - Tableau 1'!D25</f>
        <v>49</v>
      </c>
      <c r="S25" s="34">
        <f>'DU'!E25</f>
        <v>99</v>
      </c>
      <c r="T25" s="34">
        <f>'PH - Tableau 1'!N25</f>
        <v>83.375</v>
      </c>
      <c r="U25" s="34">
        <f>'FO - Tableau 1'!D25</f>
        <v>45</v>
      </c>
      <c r="V25" s="32"/>
      <c r="W25" s="34">
        <f>'SC - Tableau 1'!J25</f>
        <v>92.5</v>
      </c>
      <c r="X25" s="34">
        <f>'DF - Tableau 1'!J25</f>
        <v>64</v>
      </c>
      <c r="Y25" s="32"/>
      <c r="Z25" s="34">
        <v>50</v>
      </c>
      <c r="AA25" s="34">
        <v>50</v>
      </c>
      <c r="AB25" s="34">
        <v>50</v>
      </c>
    </row>
    <row r="26" ht="20.9" customHeight="1">
      <c r="A26" t="s" s="29">
        <v>1082</v>
      </c>
      <c r="B26" s="30"/>
      <c r="C26" t="s" s="31">
        <v>1059</v>
      </c>
      <c r="D26" s="32"/>
      <c r="E26" s="32"/>
      <c r="F26" s="32"/>
      <c r="G26" s="32"/>
      <c r="H26" s="33">
        <v>71</v>
      </c>
      <c r="I26" s="33">
        <v>185</v>
      </c>
      <c r="J26" s="32"/>
      <c r="K26" s="32"/>
      <c r="L26" s="32"/>
      <c r="M26" s="34">
        <f>'CK - Tableau 1'!F26</f>
        <v>70</v>
      </c>
      <c r="N26" s="34">
        <f>'FG - Tableau 1'!C26</f>
        <v>33</v>
      </c>
      <c r="O26" s="34">
        <f>'DI - Tableau 1'!D26</f>
        <v>50</v>
      </c>
      <c r="P26" s="34">
        <f>'SK - Tableau 1'!F26</f>
        <v>68</v>
      </c>
      <c r="Q26" s="34">
        <f>'ST - Tableau 1'!D26</f>
        <v>52</v>
      </c>
      <c r="R26" s="34">
        <f>'EN - Tableau 1'!D26</f>
        <v>96</v>
      </c>
      <c r="S26" s="34">
        <f>'DU'!E26</f>
        <v>87</v>
      </c>
      <c r="T26" s="34">
        <f>'PH - Tableau 1'!N26</f>
        <v>69</v>
      </c>
      <c r="U26" s="34">
        <f>'FO - Tableau 1'!D26</f>
        <v>53</v>
      </c>
      <c r="V26" s="32"/>
      <c r="W26" s="34">
        <f>'SC - Tableau 1'!J26</f>
        <v>63</v>
      </c>
      <c r="X26" s="34">
        <f>'DF - Tableau 1'!J26</f>
        <v>80.5</v>
      </c>
      <c r="Y26" s="32"/>
      <c r="Z26" s="34">
        <v>50</v>
      </c>
      <c r="AA26" s="34">
        <v>50</v>
      </c>
      <c r="AB26" s="34">
        <v>50</v>
      </c>
    </row>
    <row r="27" ht="20.9" customHeight="1">
      <c r="A27" t="s" s="29">
        <v>1083</v>
      </c>
      <c r="B27" s="30"/>
      <c r="C27" t="s" s="31">
        <v>1059</v>
      </c>
      <c r="D27" s="32"/>
      <c r="E27" s="32"/>
      <c r="F27" s="32"/>
      <c r="G27" s="32"/>
      <c r="H27" s="33">
        <v>72</v>
      </c>
      <c r="I27" s="33">
        <v>185</v>
      </c>
      <c r="J27" s="32"/>
      <c r="K27" s="32"/>
      <c r="L27" s="32"/>
      <c r="M27" s="34">
        <f>'CK - Tableau 1'!F27</f>
        <v>73</v>
      </c>
      <c r="N27" s="34">
        <f>'FG - Tableau 1'!C27</f>
        <v>33</v>
      </c>
      <c r="O27" s="34">
        <f>'DI - Tableau 1'!D27</f>
        <v>73</v>
      </c>
      <c r="P27" s="34">
        <f>'SK - Tableau 1'!F27</f>
        <v>60</v>
      </c>
      <c r="Q27" s="34">
        <f>'ST - Tableau 1'!D27</f>
        <v>47</v>
      </c>
      <c r="R27" s="34">
        <f>'EN - Tableau 1'!D27</f>
        <v>33</v>
      </c>
      <c r="S27" s="34">
        <f>'DU'!E27</f>
        <v>81</v>
      </c>
      <c r="T27" s="34">
        <f>'PH - Tableau 1'!N27</f>
        <v>50.25</v>
      </c>
      <c r="U27" s="34">
        <f>'FO - Tableau 1'!D27</f>
        <v>33</v>
      </c>
      <c r="V27" s="32"/>
      <c r="W27" s="34">
        <f>'SC - Tableau 1'!J27</f>
        <v>47</v>
      </c>
      <c r="X27" s="34">
        <f>'DF - Tableau 1'!J27</f>
        <v>53.5</v>
      </c>
      <c r="Y27" s="32"/>
      <c r="Z27" s="34">
        <v>50</v>
      </c>
      <c r="AA27" s="34">
        <v>50</v>
      </c>
      <c r="AB27" s="34">
        <v>50</v>
      </c>
    </row>
    <row r="28" ht="20.9" customHeight="1">
      <c r="A28" t="s" s="29">
        <v>1084</v>
      </c>
      <c r="B28" s="30"/>
      <c r="C28" t="s" s="31">
        <v>1056</v>
      </c>
      <c r="D28" s="32"/>
      <c r="E28" s="32"/>
      <c r="F28" s="32"/>
      <c r="G28" s="32"/>
      <c r="H28" s="33">
        <v>73</v>
      </c>
      <c r="I28" s="33">
        <v>196</v>
      </c>
      <c r="J28" s="32"/>
      <c r="K28" s="32"/>
      <c r="L28" s="32"/>
      <c r="M28" s="34">
        <f>'CK - Tableau 1'!F28</f>
        <v>39</v>
      </c>
      <c r="N28" s="34">
        <f>'FG - Tableau 1'!C28</f>
        <v>33</v>
      </c>
      <c r="O28" s="34">
        <f>'DI - Tableau 1'!D28</f>
        <v>86</v>
      </c>
      <c r="P28" s="34">
        <f>'SK - Tableau 1'!F28</f>
        <v>77</v>
      </c>
      <c r="Q28" s="34">
        <f>'ST - Tableau 1'!D28</f>
        <v>60</v>
      </c>
      <c r="R28" s="34">
        <f>'EN - Tableau 1'!D28</f>
        <v>63</v>
      </c>
      <c r="S28" s="34">
        <f>'DU'!E28</f>
        <v>99</v>
      </c>
      <c r="T28" s="34">
        <f>'PH - Tableau 1'!N28</f>
        <v>72.625</v>
      </c>
      <c r="U28" s="34">
        <f>'FO - Tableau 1'!D28</f>
        <v>52</v>
      </c>
      <c r="V28" s="32"/>
      <c r="W28" s="34">
        <f>'SC - Tableau 1'!J28</f>
        <v>88</v>
      </c>
      <c r="X28" s="34">
        <f>'DF - Tableau 1'!J28</f>
        <v>63.5</v>
      </c>
      <c r="Y28" s="32"/>
      <c r="Z28" s="34">
        <v>50</v>
      </c>
      <c r="AA28" s="34">
        <v>50</v>
      </c>
      <c r="AB28" s="34">
        <v>50</v>
      </c>
    </row>
    <row r="29" ht="20.9" customHeight="1">
      <c r="A29" t="s" s="29">
        <v>1085</v>
      </c>
      <c r="B29" s="30"/>
      <c r="C29" t="s" s="31">
        <v>1086</v>
      </c>
      <c r="D29" s="32"/>
      <c r="E29" s="32"/>
      <c r="F29" s="32"/>
      <c r="G29" s="32"/>
      <c r="H29" s="33">
        <v>75</v>
      </c>
      <c r="I29" s="33">
        <v>235</v>
      </c>
      <c r="J29" s="32"/>
      <c r="K29" s="32"/>
      <c r="L29" s="32"/>
      <c r="M29" s="34">
        <f>'CK - Tableau 1'!F29</f>
        <v>58</v>
      </c>
      <c r="N29" s="34">
        <f>'FG - Tableau 1'!C29</f>
        <v>33</v>
      </c>
      <c r="O29" s="34">
        <f>'DI - Tableau 1'!D29</f>
        <v>87</v>
      </c>
      <c r="P29" s="34">
        <f>'SK - Tableau 1'!F29</f>
        <v>82</v>
      </c>
      <c r="Q29" s="34">
        <f>'ST - Tableau 1'!D29</f>
        <v>97</v>
      </c>
      <c r="R29" s="34">
        <f>'EN - Tableau 1'!D29</f>
        <v>99</v>
      </c>
      <c r="S29" s="34">
        <f>'DU'!E29</f>
        <v>97</v>
      </c>
      <c r="T29" s="34">
        <f>'PH - Tableau 1'!N29</f>
        <v>66.25</v>
      </c>
      <c r="U29" s="34">
        <f>'FO - Tableau 1'!D29</f>
        <v>33</v>
      </c>
      <c r="V29" s="32"/>
      <c r="W29" s="34">
        <f>'SC - Tableau 1'!J29</f>
        <v>60</v>
      </c>
      <c r="X29" s="34">
        <f>'DF - Tableau 1'!J29</f>
        <v>70.5</v>
      </c>
      <c r="Y29" s="32"/>
      <c r="Z29" s="34">
        <v>50</v>
      </c>
      <c r="AA29" s="34">
        <v>50</v>
      </c>
      <c r="AB29" s="34">
        <v>50</v>
      </c>
    </row>
    <row r="30" ht="20.9" customHeight="1">
      <c r="A30" t="s" s="29">
        <v>1087</v>
      </c>
      <c r="B30" s="30"/>
      <c r="C30" t="s" s="31">
        <v>1056</v>
      </c>
      <c r="D30" s="32"/>
      <c r="E30" s="32"/>
      <c r="F30" s="32"/>
      <c r="G30" s="32"/>
      <c r="H30" s="33">
        <v>76</v>
      </c>
      <c r="I30" s="33">
        <v>206</v>
      </c>
      <c r="J30" s="32"/>
      <c r="K30" s="32"/>
      <c r="L30" s="32"/>
      <c r="M30" s="34">
        <f>'CK - Tableau 1'!F30</f>
        <v>51</v>
      </c>
      <c r="N30" s="34">
        <f>'FG - Tableau 1'!C30</f>
        <v>33</v>
      </c>
      <c r="O30" s="34">
        <f>'DI - Tableau 1'!D30</f>
        <v>90</v>
      </c>
      <c r="P30" s="34">
        <f>'SK - Tableau 1'!F30</f>
        <v>73</v>
      </c>
      <c r="Q30" s="34">
        <f>'ST - Tableau 1'!D30</f>
        <v>60</v>
      </c>
      <c r="R30" s="34">
        <f>'EN - Tableau 1'!D30</f>
        <v>33</v>
      </c>
      <c r="S30" s="34">
        <f>'DU'!E30</f>
        <v>94</v>
      </c>
      <c r="T30" s="34">
        <f>'PH - Tableau 1'!N30</f>
        <v>77</v>
      </c>
      <c r="U30" s="34">
        <f>'FO - Tableau 1'!D30</f>
        <v>53</v>
      </c>
      <c r="V30" s="32"/>
      <c r="W30" s="34">
        <f>'SC - Tableau 1'!J30</f>
        <v>72.5</v>
      </c>
      <c r="X30" s="34">
        <f>'DF - Tableau 1'!J30</f>
        <v>63.5</v>
      </c>
      <c r="Y30" s="32"/>
      <c r="Z30" s="34">
        <v>50</v>
      </c>
      <c r="AA30" s="34">
        <v>50</v>
      </c>
      <c r="AB30" s="34">
        <v>50</v>
      </c>
    </row>
    <row r="31" ht="20.9" customHeight="1">
      <c r="A31" t="s" s="29">
        <v>1088</v>
      </c>
      <c r="B31" s="30"/>
      <c r="C31" t="s" s="31">
        <v>1056</v>
      </c>
      <c r="D31" s="32"/>
      <c r="E31" s="32"/>
      <c r="F31" s="32"/>
      <c r="G31" s="32"/>
      <c r="H31" s="33">
        <v>75</v>
      </c>
      <c r="I31" s="33">
        <v>210</v>
      </c>
      <c r="J31" s="32"/>
      <c r="K31" s="32"/>
      <c r="L31" s="32"/>
      <c r="M31" s="34">
        <f>'CK - Tableau 1'!F31</f>
        <v>47</v>
      </c>
      <c r="N31" s="34">
        <f>'FG - Tableau 1'!C31</f>
        <v>33</v>
      </c>
      <c r="O31" s="34">
        <f>'DI - Tableau 1'!D31</f>
        <v>61</v>
      </c>
      <c r="P31" s="34">
        <f>'SK - Tableau 1'!F31</f>
        <v>60</v>
      </c>
      <c r="Q31" s="34">
        <f>'ST - Tableau 1'!D31</f>
        <v>72</v>
      </c>
      <c r="R31" s="34">
        <f>'EN - Tableau 1'!D31</f>
        <v>33</v>
      </c>
      <c r="S31" s="34">
        <f>'DU'!E31</f>
        <v>96</v>
      </c>
      <c r="T31" s="34">
        <f>'PH - Tableau 1'!N31</f>
        <v>74.5</v>
      </c>
      <c r="U31" s="34">
        <f>'FO - Tableau 1'!D31</f>
        <v>43</v>
      </c>
      <c r="V31" s="32"/>
      <c r="W31" s="34">
        <f>'SC - Tableau 1'!J31</f>
        <v>74</v>
      </c>
      <c r="X31" s="34">
        <f>'DF - Tableau 1'!J31</f>
        <v>70.5</v>
      </c>
      <c r="Y31" s="32"/>
      <c r="Z31" s="34">
        <v>50</v>
      </c>
      <c r="AA31" s="34">
        <v>50</v>
      </c>
      <c r="AB31" s="34">
        <v>50</v>
      </c>
    </row>
    <row r="32" ht="20.9" customHeight="1">
      <c r="A32" t="s" s="29">
        <v>1089</v>
      </c>
      <c r="B32" s="30"/>
      <c r="C32" t="s" s="31">
        <v>1059</v>
      </c>
      <c r="D32" s="32"/>
      <c r="E32" s="32"/>
      <c r="F32" s="32"/>
      <c r="G32" s="32"/>
      <c r="H32" s="33">
        <v>76</v>
      </c>
      <c r="I32" s="33">
        <v>222</v>
      </c>
      <c r="J32" s="32"/>
      <c r="K32" s="32"/>
      <c r="L32" s="32"/>
      <c r="M32" s="34">
        <f>'CK - Tableau 1'!F32</f>
        <v>57</v>
      </c>
      <c r="N32" s="34">
        <f>'FG - Tableau 1'!C32</f>
        <v>60</v>
      </c>
      <c r="O32" s="34">
        <f>'DI - Tableau 1'!D32</f>
        <v>62</v>
      </c>
      <c r="P32" s="34">
        <f>'SK - Tableau 1'!F32</f>
        <v>86</v>
      </c>
      <c r="Q32" s="34">
        <f>'ST - Tableau 1'!D32</f>
        <v>86</v>
      </c>
      <c r="R32" s="34">
        <f>'EN - Tableau 1'!D32</f>
        <v>68</v>
      </c>
      <c r="S32" s="34">
        <f>'DU'!E32</f>
        <v>99</v>
      </c>
      <c r="T32" s="34">
        <f>'PH - Tableau 1'!N32</f>
        <v>80.625</v>
      </c>
      <c r="U32" s="34">
        <f>'FO - Tableau 1'!D32</f>
        <v>38</v>
      </c>
      <c r="V32" s="32"/>
      <c r="W32" s="34">
        <f>'SC - Tableau 1'!J32</f>
        <v>76.5</v>
      </c>
      <c r="X32" s="34">
        <f>'DF - Tableau 1'!J32</f>
        <v>61.5</v>
      </c>
      <c r="Y32" s="32"/>
      <c r="Z32" s="34">
        <v>50</v>
      </c>
      <c r="AA32" s="34">
        <v>50</v>
      </c>
      <c r="AB32" s="34">
        <v>50</v>
      </c>
    </row>
    <row r="33" ht="20.9" customHeight="1">
      <c r="A33" t="s" s="29">
        <v>1090</v>
      </c>
      <c r="B33" s="30"/>
      <c r="C33" t="s" s="31">
        <v>1086</v>
      </c>
      <c r="D33" s="32"/>
      <c r="E33" s="32"/>
      <c r="F33" s="32"/>
      <c r="G33" s="32"/>
      <c r="H33" s="33">
        <v>73</v>
      </c>
      <c r="I33" s="33">
        <v>180</v>
      </c>
      <c r="J33" s="32"/>
      <c r="K33" s="32"/>
      <c r="L33" s="32"/>
      <c r="M33" s="34">
        <f>'CK - Tableau 1'!F33</f>
        <v>60</v>
      </c>
      <c r="N33" s="34">
        <f>'FG - Tableau 1'!C33</f>
        <v>33</v>
      </c>
      <c r="O33" s="34">
        <f>'DI - Tableau 1'!D33</f>
        <v>73</v>
      </c>
      <c r="P33" s="34">
        <f>'SK - Tableau 1'!F33</f>
        <v>60</v>
      </c>
      <c r="Q33" s="34">
        <f>'ST - Tableau 1'!D33</f>
        <v>38</v>
      </c>
      <c r="R33" s="34">
        <f>'EN - Tableau 1'!D33</f>
        <v>33</v>
      </c>
      <c r="S33" s="34">
        <f>'DU'!E33</f>
        <v>81</v>
      </c>
      <c r="T33" s="34">
        <f>'PH - Tableau 1'!N33</f>
        <v>58.875</v>
      </c>
      <c r="U33" s="34">
        <f>'FO - Tableau 1'!D33</f>
        <v>33</v>
      </c>
      <c r="V33" s="32"/>
      <c r="W33" s="34">
        <f>'SC - Tableau 1'!J33</f>
        <v>55</v>
      </c>
      <c r="X33" s="34">
        <f>'DF - Tableau 1'!J33</f>
        <v>47</v>
      </c>
      <c r="Y33" s="32"/>
      <c r="Z33" s="34">
        <v>50</v>
      </c>
      <c r="AA33" s="34">
        <v>50</v>
      </c>
      <c r="AB33" s="34">
        <v>50</v>
      </c>
    </row>
    <row r="34" ht="20.9" customHeight="1">
      <c r="A34" t="s" s="29">
        <v>1091</v>
      </c>
      <c r="B34" s="30"/>
      <c r="C34" t="s" s="31">
        <v>1054</v>
      </c>
      <c r="D34" s="32"/>
      <c r="E34" s="32"/>
      <c r="F34" s="32"/>
      <c r="G34" s="32"/>
      <c r="H34" s="33">
        <v>75</v>
      </c>
      <c r="I34" s="33">
        <v>214</v>
      </c>
      <c r="J34" s="32"/>
      <c r="K34" s="32"/>
      <c r="L34" s="32"/>
      <c r="M34" s="34">
        <f>'CK - Tableau 1'!F34</f>
        <v>67</v>
      </c>
      <c r="N34" s="34">
        <f>'FG - Tableau 1'!C34</f>
        <v>33</v>
      </c>
      <c r="O34" s="34">
        <f>'DI - Tableau 1'!D34</f>
        <v>83</v>
      </c>
      <c r="P34" s="34">
        <f>'SK - Tableau 1'!F34</f>
        <v>98</v>
      </c>
      <c r="Q34" s="34">
        <f>'ST - Tableau 1'!D34</f>
        <v>80</v>
      </c>
      <c r="R34" s="34">
        <f>'EN - Tableau 1'!D34</f>
        <v>55</v>
      </c>
      <c r="S34" s="34">
        <f>'DU'!E34</f>
        <v>99</v>
      </c>
      <c r="T34" s="34">
        <f>'PH - Tableau 1'!N34</f>
        <v>80.625</v>
      </c>
      <c r="U34" s="34">
        <f>'FO - Tableau 1'!D34</f>
        <v>34</v>
      </c>
      <c r="V34" s="32"/>
      <c r="W34" s="34">
        <f>'SC - Tableau 1'!J34</f>
        <v>99</v>
      </c>
      <c r="X34" s="34">
        <f>'DF - Tableau 1'!J34</f>
        <v>53</v>
      </c>
      <c r="Y34" s="32"/>
      <c r="Z34" s="34">
        <v>50</v>
      </c>
      <c r="AA34" s="34">
        <v>50</v>
      </c>
      <c r="AB34" s="34">
        <v>50</v>
      </c>
    </row>
    <row r="35" ht="20.9" customHeight="1">
      <c r="A35" t="s" s="29">
        <v>1092</v>
      </c>
      <c r="B35" s="30"/>
      <c r="C35" t="s" s="31">
        <v>1056</v>
      </c>
      <c r="D35" s="32"/>
      <c r="E35" s="32"/>
      <c r="F35" s="32"/>
      <c r="G35" s="32"/>
      <c r="H35" s="33">
        <v>70</v>
      </c>
      <c r="I35" s="33">
        <v>175</v>
      </c>
      <c r="J35" s="32"/>
      <c r="K35" s="32"/>
      <c r="L35" s="32"/>
      <c r="M35" s="34">
        <f>'CK - Tableau 1'!F35</f>
        <v>85</v>
      </c>
      <c r="N35" s="34">
        <f>'FG - Tableau 1'!C35</f>
        <v>86</v>
      </c>
      <c r="O35" s="34">
        <f>'DI - Tableau 1'!D35</f>
        <v>44</v>
      </c>
      <c r="P35" s="34">
        <f>'SK - Tableau 1'!F35</f>
        <v>59</v>
      </c>
      <c r="Q35" s="34">
        <f>'ST - Tableau 1'!D35</f>
        <v>42</v>
      </c>
      <c r="R35" s="34">
        <f>'EN - Tableau 1'!D35</f>
        <v>49</v>
      </c>
      <c r="S35" s="34">
        <f>'DU'!E35</f>
        <v>93</v>
      </c>
      <c r="T35" s="34">
        <f>'PH - Tableau 1'!N35</f>
        <v>65.125</v>
      </c>
      <c r="U35" s="34">
        <f>'FO - Tableau 1'!D35</f>
        <v>33</v>
      </c>
      <c r="V35" s="32"/>
      <c r="W35" s="34">
        <f>'SC - Tableau 1'!J35</f>
        <v>52</v>
      </c>
      <c r="X35" s="34">
        <f>'DF - Tableau 1'!J35</f>
        <v>74</v>
      </c>
      <c r="Y35" s="32"/>
      <c r="Z35" s="34">
        <v>50</v>
      </c>
      <c r="AA35" s="34">
        <v>50</v>
      </c>
      <c r="AB35" s="34">
        <v>50</v>
      </c>
    </row>
    <row r="36" ht="20.9" customHeight="1">
      <c r="A36" t="s" s="29">
        <v>1093</v>
      </c>
      <c r="B36" s="30"/>
      <c r="C36" t="s" s="31">
        <v>1056</v>
      </c>
      <c r="D36" s="32"/>
      <c r="E36" s="32"/>
      <c r="F36" s="32"/>
      <c r="G36" s="32"/>
      <c r="H36" s="33">
        <v>73</v>
      </c>
      <c r="I36" s="33">
        <v>192</v>
      </c>
      <c r="J36" s="32"/>
      <c r="K36" s="32"/>
      <c r="L36" s="32"/>
      <c r="M36" s="34">
        <f>'CK - Tableau 1'!F36</f>
        <v>39</v>
      </c>
      <c r="N36" s="34">
        <f>'FG - Tableau 1'!C36</f>
        <v>33</v>
      </c>
      <c r="O36" s="34">
        <f>'DI - Tableau 1'!D36</f>
        <v>91</v>
      </c>
      <c r="P36" s="34">
        <f>'SK - Tableau 1'!F36</f>
        <v>78</v>
      </c>
      <c r="Q36" s="34">
        <f>'ST - Tableau 1'!D36</f>
        <v>53</v>
      </c>
      <c r="R36" s="34">
        <f>'EN - Tableau 1'!D36</f>
        <v>99</v>
      </c>
      <c r="S36" s="34">
        <f>'DU'!E36</f>
        <v>95</v>
      </c>
      <c r="T36" s="34">
        <f>'PH - Tableau 1'!N36</f>
        <v>82.25</v>
      </c>
      <c r="U36" s="34">
        <f>'FO - Tableau 1'!D36</f>
        <v>33</v>
      </c>
      <c r="V36" s="32"/>
      <c r="W36" s="34">
        <f>'SC - Tableau 1'!J36</f>
        <v>70.5</v>
      </c>
      <c r="X36" s="34">
        <f>'DF - Tableau 1'!J36</f>
        <v>82</v>
      </c>
      <c r="Y36" s="32"/>
      <c r="Z36" s="34">
        <v>50</v>
      </c>
      <c r="AA36" s="34">
        <v>50</v>
      </c>
      <c r="AB36" s="34">
        <v>50</v>
      </c>
    </row>
    <row r="37" ht="20.9" customHeight="1">
      <c r="A37" t="s" s="29">
        <v>1094</v>
      </c>
      <c r="B37" s="30"/>
      <c r="C37" t="s" s="31">
        <v>1086</v>
      </c>
      <c r="D37" s="32"/>
      <c r="E37" s="32"/>
      <c r="F37" s="32"/>
      <c r="G37" s="32"/>
      <c r="H37" s="33">
        <v>73</v>
      </c>
      <c r="I37" s="33">
        <v>201</v>
      </c>
      <c r="J37" s="32"/>
      <c r="K37" s="32"/>
      <c r="L37" s="32"/>
      <c r="M37" s="34">
        <f>'CK - Tableau 1'!F37</f>
        <v>51</v>
      </c>
      <c r="N37" s="34">
        <f>'FG - Tableau 1'!C37</f>
        <v>33</v>
      </c>
      <c r="O37" s="34">
        <f>'DI - Tableau 1'!D37</f>
        <v>50</v>
      </c>
      <c r="P37" s="34">
        <f>'SK - Tableau 1'!F37</f>
        <v>88</v>
      </c>
      <c r="Q37" s="34">
        <f>'ST - Tableau 1'!D37</f>
        <v>69</v>
      </c>
      <c r="R37" s="34">
        <f>'EN - Tableau 1'!D37</f>
        <v>99</v>
      </c>
      <c r="S37" s="34">
        <f>'DU'!E37</f>
        <v>99</v>
      </c>
      <c r="T37" s="34">
        <f>'PH - Tableau 1'!N37</f>
        <v>81.75</v>
      </c>
      <c r="U37" s="34">
        <f>'FO - Tableau 1'!D37</f>
        <v>53</v>
      </c>
      <c r="V37" s="32"/>
      <c r="W37" s="34">
        <f>'SC - Tableau 1'!J37</f>
        <v>85.5</v>
      </c>
      <c r="X37" s="34">
        <f>'DF - Tableau 1'!J37</f>
        <v>71.5</v>
      </c>
      <c r="Y37" s="32"/>
      <c r="Z37" s="34">
        <v>50</v>
      </c>
      <c r="AA37" s="34">
        <v>50</v>
      </c>
      <c r="AB37" s="34">
        <v>50</v>
      </c>
    </row>
    <row r="38" ht="20.9" customHeight="1">
      <c r="A38" t="s" s="29">
        <v>1095</v>
      </c>
      <c r="B38" s="30"/>
      <c r="C38" t="s" s="31">
        <v>1056</v>
      </c>
      <c r="D38" s="32"/>
      <c r="E38" s="32"/>
      <c r="F38" s="32"/>
      <c r="G38" s="32"/>
      <c r="H38" s="33">
        <v>72</v>
      </c>
      <c r="I38" s="33">
        <v>211</v>
      </c>
      <c r="J38" s="32"/>
      <c r="K38" s="32"/>
      <c r="L38" s="32"/>
      <c r="M38" s="34">
        <f>'CK - Tableau 1'!F38</f>
        <v>46</v>
      </c>
      <c r="N38" s="34">
        <f>'FG - Tableau 1'!C38</f>
        <v>33</v>
      </c>
      <c r="O38" s="34">
        <f>'DI - Tableau 1'!D38</f>
        <v>83</v>
      </c>
      <c r="P38" s="34">
        <f>'SK - Tableau 1'!F38</f>
        <v>85</v>
      </c>
      <c r="Q38" s="34">
        <f>'ST - Tableau 1'!D38</f>
        <v>90</v>
      </c>
      <c r="R38" s="34">
        <f>'EN - Tableau 1'!D38</f>
        <v>89</v>
      </c>
      <c r="S38" s="34">
        <f>'DU'!E38</f>
        <v>93</v>
      </c>
      <c r="T38" s="34">
        <f>'PH - Tableau 1'!N38</f>
        <v>84.625</v>
      </c>
      <c r="U38" s="34">
        <f>'FO - Tableau 1'!D38</f>
        <v>39</v>
      </c>
      <c r="V38" s="32"/>
      <c r="W38" s="34">
        <f>'SC - Tableau 1'!J38</f>
        <v>76.5</v>
      </c>
      <c r="X38" s="34">
        <f>'DF - Tableau 1'!J38</f>
        <v>69</v>
      </c>
      <c r="Y38" s="32"/>
      <c r="Z38" s="34">
        <v>50</v>
      </c>
      <c r="AA38" s="34">
        <v>50</v>
      </c>
      <c r="AB38" s="34">
        <v>50</v>
      </c>
    </row>
    <row r="39" ht="20.9" customHeight="1">
      <c r="A39" t="s" s="29">
        <v>1096</v>
      </c>
      <c r="B39" s="30"/>
      <c r="C39" t="s" s="31">
        <v>1054</v>
      </c>
      <c r="D39" s="32"/>
      <c r="E39" s="32"/>
      <c r="F39" s="32"/>
      <c r="G39" s="32"/>
      <c r="H39" s="33">
        <v>74</v>
      </c>
      <c r="I39" s="33">
        <v>196</v>
      </c>
      <c r="J39" s="32"/>
      <c r="K39" s="32"/>
      <c r="L39" s="32"/>
      <c r="M39" s="34">
        <f>'CK - Tableau 1'!F39</f>
        <v>67</v>
      </c>
      <c r="N39" s="34">
        <f>'FG - Tableau 1'!C39</f>
        <v>60</v>
      </c>
      <c r="O39" s="34">
        <f>'DI - Tableau 1'!D39</f>
        <v>78</v>
      </c>
      <c r="P39" s="34">
        <f>'SK - Tableau 1'!F39</f>
        <v>65</v>
      </c>
      <c r="Q39" s="34">
        <f>'ST - Tableau 1'!D39</f>
        <v>54</v>
      </c>
      <c r="R39" s="34">
        <f>'EN - Tableau 1'!D39</f>
        <v>53</v>
      </c>
      <c r="S39" s="34">
        <f>'DU'!E39</f>
        <v>98</v>
      </c>
      <c r="T39" s="34">
        <f>'PH - Tableau 1'!N39</f>
        <v>77.75</v>
      </c>
      <c r="U39" s="34">
        <f>'FO - Tableau 1'!D39</f>
        <v>45</v>
      </c>
      <c r="V39" s="32"/>
      <c r="W39" s="34">
        <f>'SC - Tableau 1'!J39</f>
        <v>83.5</v>
      </c>
      <c r="X39" s="34">
        <f>'DF - Tableau 1'!J39</f>
        <v>79</v>
      </c>
      <c r="Y39" s="32"/>
      <c r="Z39" s="34">
        <v>50</v>
      </c>
      <c r="AA39" s="34">
        <v>50</v>
      </c>
      <c r="AB39" s="34">
        <v>50</v>
      </c>
    </row>
    <row r="40" ht="20.9" customHeight="1">
      <c r="A40" t="s" s="29">
        <v>1097</v>
      </c>
      <c r="B40" s="30"/>
      <c r="C40" t="s" s="31">
        <v>1056</v>
      </c>
      <c r="D40" s="32"/>
      <c r="E40" s="32"/>
      <c r="F40" s="32"/>
      <c r="G40" s="32"/>
      <c r="H40" s="33">
        <v>73</v>
      </c>
      <c r="I40" s="33">
        <v>197</v>
      </c>
      <c r="J40" s="32"/>
      <c r="K40" s="32"/>
      <c r="L40" s="32"/>
      <c r="M40" s="34">
        <f>'CK - Tableau 1'!F40</f>
        <v>38</v>
      </c>
      <c r="N40" s="34">
        <f>'FG - Tableau 1'!C40</f>
        <v>33</v>
      </c>
      <c r="O40" s="34">
        <f>'DI - Tableau 1'!D40</f>
        <v>94</v>
      </c>
      <c r="P40" s="34">
        <f>'SK - Tableau 1'!F40</f>
        <v>87</v>
      </c>
      <c r="Q40" s="34">
        <f>'ST - Tableau 1'!D40</f>
        <v>62</v>
      </c>
      <c r="R40" s="34">
        <f>'EN - Tableau 1'!D40</f>
        <v>82</v>
      </c>
      <c r="S40" s="34">
        <f>'DU'!E40</f>
        <v>84</v>
      </c>
      <c r="T40" s="34">
        <f>'PH - Tableau 1'!N40</f>
        <v>83.5</v>
      </c>
      <c r="U40" s="34">
        <f>'FO - Tableau 1'!D40</f>
        <v>53</v>
      </c>
      <c r="V40" s="32"/>
      <c r="W40" s="34">
        <f>'SC - Tableau 1'!J40</f>
        <v>59.5</v>
      </c>
      <c r="X40" s="34">
        <f>'DF - Tableau 1'!J40</f>
        <v>73</v>
      </c>
      <c r="Y40" s="32"/>
      <c r="Z40" s="34">
        <v>50</v>
      </c>
      <c r="AA40" s="34">
        <v>50</v>
      </c>
      <c r="AB40" s="34">
        <v>50</v>
      </c>
    </row>
    <row r="41" ht="20.9" customHeight="1">
      <c r="A41" t="s" s="29">
        <v>1098</v>
      </c>
      <c r="B41" s="30"/>
      <c r="C41" t="s" s="31">
        <v>1086</v>
      </c>
      <c r="D41" s="32"/>
      <c r="E41" s="32"/>
      <c r="F41" s="32"/>
      <c r="G41" s="32"/>
      <c r="H41" s="33">
        <v>74</v>
      </c>
      <c r="I41" s="33">
        <v>218</v>
      </c>
      <c r="J41" s="32"/>
      <c r="K41" s="32"/>
      <c r="L41" s="32"/>
      <c r="M41" s="34">
        <f>'CK - Tableau 1'!F41</f>
        <v>84</v>
      </c>
      <c r="N41" s="34">
        <f>'FG - Tableau 1'!C41</f>
        <v>33</v>
      </c>
      <c r="O41" s="34">
        <f>'DI - Tableau 1'!D41</f>
        <v>61</v>
      </c>
      <c r="P41" s="34">
        <f>'SK - Tableau 1'!F41</f>
        <v>55</v>
      </c>
      <c r="Q41" s="34">
        <f>'ST - Tableau 1'!D41</f>
        <v>89</v>
      </c>
      <c r="R41" s="34">
        <f>'EN - Tableau 1'!D41</f>
        <v>33</v>
      </c>
      <c r="S41" s="34">
        <f>'DU'!E41</f>
        <v>96</v>
      </c>
      <c r="T41" s="34">
        <f>'PH - Tableau 1'!N41</f>
        <v>61.125</v>
      </c>
      <c r="U41" s="34">
        <f>'FO - Tableau 1'!D41</f>
        <v>53</v>
      </c>
      <c r="V41" s="32"/>
      <c r="W41" s="34">
        <f>'SC - Tableau 1'!J41</f>
        <v>48.5</v>
      </c>
      <c r="X41" s="34">
        <f>'DF - Tableau 1'!J41</f>
        <v>75</v>
      </c>
      <c r="Y41" s="32"/>
      <c r="Z41" s="34">
        <v>50</v>
      </c>
      <c r="AA41" s="34">
        <v>50</v>
      </c>
      <c r="AB41" s="34">
        <v>50</v>
      </c>
    </row>
    <row r="42" ht="20.9" customHeight="1">
      <c r="A42" t="s" s="29">
        <v>1099</v>
      </c>
      <c r="B42" s="30"/>
      <c r="C42" t="s" s="31">
        <v>1059</v>
      </c>
      <c r="D42" s="32"/>
      <c r="E42" s="32"/>
      <c r="F42" s="32"/>
      <c r="G42" s="32"/>
      <c r="H42" s="33">
        <v>72</v>
      </c>
      <c r="I42" s="33">
        <v>186</v>
      </c>
      <c r="J42" s="32"/>
      <c r="K42" s="32"/>
      <c r="L42" s="32"/>
      <c r="M42" s="34">
        <f>'CK - Tableau 1'!F42</f>
        <v>60</v>
      </c>
      <c r="N42" s="34">
        <f>'FG - Tableau 1'!C42</f>
        <v>33</v>
      </c>
      <c r="O42" s="34">
        <f>'DI - Tableau 1'!D42</f>
        <v>80</v>
      </c>
      <c r="P42" s="34">
        <f>'SK - Tableau 1'!F42</f>
        <v>63</v>
      </c>
      <c r="Q42" s="34">
        <f>'ST - Tableau 1'!D42</f>
        <v>48</v>
      </c>
      <c r="R42" s="34">
        <f>'EN - Tableau 1'!D42</f>
        <v>33</v>
      </c>
      <c r="S42" s="34">
        <f>'DU'!E42</f>
        <v>55</v>
      </c>
      <c r="T42" s="34">
        <f>'PH - Tableau 1'!N42</f>
        <v>73</v>
      </c>
      <c r="U42" s="34">
        <f>'FO - Tableau 1'!D42</f>
        <v>53</v>
      </c>
      <c r="V42" s="32"/>
      <c r="W42" s="34">
        <f>'SC - Tableau 1'!J42</f>
        <v>63.5</v>
      </c>
      <c r="X42" s="34">
        <f>'DF - Tableau 1'!J42</f>
        <v>62.5</v>
      </c>
      <c r="Y42" s="32"/>
      <c r="Z42" s="34">
        <v>50</v>
      </c>
      <c r="AA42" s="34">
        <v>50</v>
      </c>
      <c r="AB42" s="34">
        <v>50</v>
      </c>
    </row>
    <row r="43" ht="20.9" customHeight="1">
      <c r="A43" t="s" s="29">
        <v>1100</v>
      </c>
      <c r="B43" s="30"/>
      <c r="C43" t="s" s="31">
        <v>1059</v>
      </c>
      <c r="D43" s="32"/>
      <c r="E43" s="32"/>
      <c r="F43" s="32"/>
      <c r="G43" s="32"/>
      <c r="H43" s="33">
        <v>75</v>
      </c>
      <c r="I43" s="33">
        <v>231</v>
      </c>
      <c r="J43" s="32"/>
      <c r="K43" s="32"/>
      <c r="L43" s="32"/>
      <c r="M43" s="34">
        <f>'CK - Tableau 1'!F43</f>
        <v>63</v>
      </c>
      <c r="N43" s="34">
        <f>'FG - Tableau 1'!C43</f>
        <v>33</v>
      </c>
      <c r="O43" s="34">
        <f>'DI - Tableau 1'!D43</f>
        <v>61</v>
      </c>
      <c r="P43" s="34">
        <f>'SK - Tableau 1'!F43</f>
        <v>87</v>
      </c>
      <c r="Q43" s="34">
        <f>'ST - Tableau 1'!D43</f>
        <v>95</v>
      </c>
      <c r="R43" s="34">
        <f>'EN - Tableau 1'!D43</f>
        <v>74</v>
      </c>
      <c r="S43" s="34">
        <f>'DU'!E43</f>
        <v>99</v>
      </c>
      <c r="T43" s="34">
        <f>'PH - Tableau 1'!N43</f>
        <v>80</v>
      </c>
      <c r="U43" s="34">
        <f>'FO - Tableau 1'!D43</f>
        <v>53</v>
      </c>
      <c r="V43" s="32"/>
      <c r="W43" s="34">
        <f>'SC - Tableau 1'!J43</f>
        <v>93.5</v>
      </c>
      <c r="X43" s="34">
        <f>'DF - Tableau 1'!J43</f>
        <v>60.5</v>
      </c>
      <c r="Y43" s="32"/>
      <c r="Z43" s="34">
        <v>50</v>
      </c>
      <c r="AA43" s="34">
        <v>50</v>
      </c>
      <c r="AB43" s="34">
        <v>50</v>
      </c>
    </row>
    <row r="44" ht="20.9" customHeight="1">
      <c r="A44" t="s" s="29">
        <v>1101</v>
      </c>
      <c r="B44" s="30"/>
      <c r="C44" t="s" s="31">
        <v>1102</v>
      </c>
      <c r="D44" s="32"/>
      <c r="E44" s="32"/>
      <c r="F44" s="32"/>
      <c r="G44" s="32"/>
      <c r="H44" s="33">
        <v>75</v>
      </c>
      <c r="I44" s="33">
        <v>201</v>
      </c>
      <c r="J44" s="32"/>
      <c r="K44" s="32"/>
      <c r="L44" s="32"/>
      <c r="M44" s="34">
        <f>'CK - Tableau 1'!F44</f>
        <v>53</v>
      </c>
      <c r="N44" s="34">
        <f>'FG - Tableau 1'!C44</f>
        <v>67</v>
      </c>
      <c r="O44" s="34">
        <f>'DI - Tableau 1'!D44</f>
        <v>96</v>
      </c>
      <c r="P44" s="34">
        <f>'SK - Tableau 1'!F44</f>
        <v>60</v>
      </c>
      <c r="Q44" s="34">
        <f>'ST - Tableau 1'!D44</f>
        <v>57</v>
      </c>
      <c r="R44" s="34">
        <f>'EN - Tableau 1'!D44</f>
        <v>39</v>
      </c>
      <c r="S44" s="34">
        <f>'DU'!E44</f>
        <v>75</v>
      </c>
      <c r="T44" s="34">
        <f>'PH - Tableau 1'!N44</f>
        <v>71.25</v>
      </c>
      <c r="U44" s="34">
        <f>'FO - Tableau 1'!D44</f>
        <v>53</v>
      </c>
      <c r="V44" s="32"/>
      <c r="W44" s="34">
        <f>'SC - Tableau 1'!J44</f>
        <v>79</v>
      </c>
      <c r="X44" s="34">
        <f>'DF - Tableau 1'!J44</f>
        <v>71</v>
      </c>
      <c r="Y44" s="32"/>
      <c r="Z44" s="34">
        <v>50</v>
      </c>
      <c r="AA44" s="34">
        <v>50</v>
      </c>
      <c r="AB44" s="34">
        <v>50</v>
      </c>
    </row>
    <row r="45" ht="20.9" customHeight="1">
      <c r="A45" t="s" s="29">
        <v>1103</v>
      </c>
      <c r="B45" s="30"/>
      <c r="C45" t="s" s="31">
        <v>1056</v>
      </c>
      <c r="D45" s="32"/>
      <c r="E45" s="32"/>
      <c r="F45" s="32"/>
      <c r="G45" s="32"/>
      <c r="H45" s="33">
        <v>74</v>
      </c>
      <c r="I45" s="33">
        <v>188</v>
      </c>
      <c r="J45" s="32"/>
      <c r="K45" s="32"/>
      <c r="L45" s="32"/>
      <c r="M45" s="34">
        <f>'CK - Tableau 1'!F45</f>
        <v>38</v>
      </c>
      <c r="N45" s="34">
        <f>'FG - Tableau 1'!C45</f>
        <v>33</v>
      </c>
      <c r="O45" s="34">
        <f>'DI - Tableau 1'!D45</f>
        <v>86</v>
      </c>
      <c r="P45" s="34">
        <f>'SK - Tableau 1'!F45</f>
        <v>88</v>
      </c>
      <c r="Q45" s="34">
        <f>'ST - Tableau 1'!D45</f>
        <v>42</v>
      </c>
      <c r="R45" s="34">
        <f>'EN - Tableau 1'!D45</f>
        <v>55</v>
      </c>
      <c r="S45" s="34">
        <f>'DU'!E45</f>
        <v>95</v>
      </c>
      <c r="T45" s="34">
        <f>'PH - Tableau 1'!N45</f>
        <v>75.125</v>
      </c>
      <c r="U45" s="34">
        <f>'FO - Tableau 1'!D45</f>
        <v>40</v>
      </c>
      <c r="V45" s="32"/>
      <c r="W45" s="34">
        <f>'SC - Tableau 1'!J45</f>
        <v>88</v>
      </c>
      <c r="X45" s="34">
        <f>'DF - Tableau 1'!J45</f>
        <v>71</v>
      </c>
      <c r="Y45" s="32"/>
      <c r="Z45" s="34">
        <v>50</v>
      </c>
      <c r="AA45" s="34">
        <v>50</v>
      </c>
      <c r="AB45" s="34">
        <v>50</v>
      </c>
    </row>
    <row r="46" ht="20.9" customHeight="1">
      <c r="A46" t="s" s="29">
        <v>1104</v>
      </c>
      <c r="B46" s="30"/>
      <c r="C46" t="s" s="31">
        <v>1054</v>
      </c>
      <c r="D46" s="32"/>
      <c r="E46" s="32"/>
      <c r="F46" s="32"/>
      <c r="G46" s="32"/>
      <c r="H46" s="33">
        <v>72</v>
      </c>
      <c r="I46" s="33">
        <v>212</v>
      </c>
      <c r="J46" s="32"/>
      <c r="K46" s="32"/>
      <c r="L46" s="32"/>
      <c r="M46" s="34">
        <f>'CK - Tableau 1'!F46</f>
        <v>91</v>
      </c>
      <c r="N46" s="34">
        <f>'FG - Tableau 1'!C46</f>
        <v>33</v>
      </c>
      <c r="O46" s="34">
        <f>'DI - Tableau 1'!D46</f>
        <v>46</v>
      </c>
      <c r="P46" s="34">
        <f>'SK - Tableau 1'!F46</f>
        <v>51</v>
      </c>
      <c r="Q46" s="34">
        <f>'ST - Tableau 1'!D46</f>
        <v>91</v>
      </c>
      <c r="R46" s="34">
        <f>'EN - Tableau 1'!D46</f>
        <v>33</v>
      </c>
      <c r="S46" s="34">
        <f>'DU'!E46</f>
        <v>91</v>
      </c>
      <c r="T46" s="34">
        <f>'PH - Tableau 1'!N46</f>
        <v>58.625</v>
      </c>
      <c r="U46" s="34">
        <f>'FO - Tableau 1'!D46</f>
        <v>33</v>
      </c>
      <c r="V46" s="32"/>
      <c r="W46" s="34">
        <f>'SC - Tableau 1'!J46</f>
        <v>57.5</v>
      </c>
      <c r="X46" s="34">
        <f>'DF - Tableau 1'!J46</f>
        <v>71</v>
      </c>
      <c r="Y46" s="32"/>
      <c r="Z46" s="34">
        <v>50</v>
      </c>
      <c r="AA46" s="34">
        <v>50</v>
      </c>
      <c r="AB46" s="34">
        <v>50</v>
      </c>
    </row>
    <row r="47" ht="20.9" customHeight="1">
      <c r="A47" t="s" s="29">
        <v>1105</v>
      </c>
      <c r="B47" s="30"/>
      <c r="C47" t="s" s="31">
        <v>1054</v>
      </c>
      <c r="D47" s="32"/>
      <c r="E47" s="32"/>
      <c r="F47" s="32"/>
      <c r="G47" s="32"/>
      <c r="H47" s="33">
        <v>75</v>
      </c>
      <c r="I47" s="33">
        <v>189</v>
      </c>
      <c r="J47" s="32"/>
      <c r="K47" s="32"/>
      <c r="L47" s="32"/>
      <c r="M47" s="34">
        <f>'CK - Tableau 1'!F47</f>
        <v>73</v>
      </c>
      <c r="N47" s="34">
        <f>'FG - Tableau 1'!C47</f>
        <v>33</v>
      </c>
      <c r="O47" s="34">
        <f>'DI - Tableau 1'!D47</f>
        <v>73</v>
      </c>
      <c r="P47" s="34">
        <f>'SK - Tableau 1'!F47</f>
        <v>60</v>
      </c>
      <c r="Q47" s="34">
        <f>'ST - Tableau 1'!D47</f>
        <v>40</v>
      </c>
      <c r="R47" s="34">
        <f>'EN - Tableau 1'!D47</f>
        <v>33</v>
      </c>
      <c r="S47" s="34">
        <f>'DU'!E47</f>
        <v>81</v>
      </c>
      <c r="T47" s="34">
        <f>'PH - Tableau 1'!N47</f>
        <v>50.25</v>
      </c>
      <c r="U47" s="34">
        <f>'FO - Tableau 1'!D47</f>
        <v>33</v>
      </c>
      <c r="V47" s="32"/>
      <c r="W47" s="34">
        <f>'SC - Tableau 1'!J47</f>
        <v>47</v>
      </c>
      <c r="X47" s="34">
        <f>'DF - Tableau 1'!J47</f>
        <v>60</v>
      </c>
      <c r="Y47" s="32"/>
      <c r="Z47" s="34">
        <v>50</v>
      </c>
      <c r="AA47" s="34">
        <v>50</v>
      </c>
      <c r="AB47" s="34">
        <v>50</v>
      </c>
    </row>
    <row r="48" ht="20.9" customHeight="1">
      <c r="A48" t="s" s="29">
        <v>1106</v>
      </c>
      <c r="B48" s="30"/>
      <c r="C48" t="s" s="31">
        <v>1054</v>
      </c>
      <c r="D48" s="32"/>
      <c r="E48" s="32"/>
      <c r="F48" s="32"/>
      <c r="G48" s="32"/>
      <c r="H48" s="33">
        <v>70</v>
      </c>
      <c r="I48" s="33">
        <v>180</v>
      </c>
      <c r="J48" s="32"/>
      <c r="K48" s="32"/>
      <c r="L48" s="32"/>
      <c r="M48" s="34">
        <f>'CK - Tableau 1'!F48</f>
        <v>60</v>
      </c>
      <c r="N48" s="34">
        <f>'FG - Tableau 1'!C48</f>
        <v>33</v>
      </c>
      <c r="O48" s="34">
        <f>'DI - Tableau 1'!D48</f>
        <v>73</v>
      </c>
      <c r="P48" s="34">
        <f>'SK - Tableau 1'!F48</f>
        <v>51</v>
      </c>
      <c r="Q48" s="34">
        <f>'ST - Tableau 1'!D48</f>
        <v>49</v>
      </c>
      <c r="R48" s="34">
        <f>'EN - Tableau 1'!D48</f>
        <v>33</v>
      </c>
      <c r="S48" s="34">
        <f>'DU'!E48</f>
        <v>82</v>
      </c>
      <c r="T48" s="34">
        <f>'PH - Tableau 1'!N48</f>
        <v>72.625</v>
      </c>
      <c r="U48" s="34">
        <f>'FO - Tableau 1'!D48</f>
        <v>33</v>
      </c>
      <c r="V48" s="32"/>
      <c r="W48" s="34">
        <f>'SC - Tableau 1'!J48</f>
        <v>60</v>
      </c>
      <c r="X48" s="34">
        <f>'DF - Tableau 1'!J48</f>
        <v>60</v>
      </c>
      <c r="Y48" s="32"/>
      <c r="Z48" s="34">
        <v>50</v>
      </c>
      <c r="AA48" s="34">
        <v>50</v>
      </c>
      <c r="AB48" s="34">
        <v>50</v>
      </c>
    </row>
    <row r="49" ht="20.9" customHeight="1">
      <c r="A49" t="s" s="29">
        <v>1107</v>
      </c>
      <c r="B49" s="30"/>
      <c r="C49" t="s" s="31">
        <v>1108</v>
      </c>
      <c r="D49" s="32"/>
      <c r="E49" s="32"/>
      <c r="F49" s="32"/>
      <c r="G49" s="32"/>
      <c r="H49" s="33">
        <v>75</v>
      </c>
      <c r="I49" s="33">
        <v>229</v>
      </c>
      <c r="J49" s="32"/>
      <c r="K49" s="32"/>
      <c r="L49" s="32"/>
      <c r="M49" s="34">
        <f>'CK - Tableau 1'!F49</f>
        <v>73</v>
      </c>
      <c r="N49" s="34">
        <f>'FG - Tableau 1'!C49</f>
        <v>88</v>
      </c>
      <c r="O49" s="34">
        <f>'DI - Tableau 1'!D49</f>
        <v>35</v>
      </c>
      <c r="P49" s="34">
        <f>'SK - Tableau 1'!F49</f>
        <v>47</v>
      </c>
      <c r="Q49" s="34">
        <f>'ST - Tableau 1'!D49</f>
        <v>95</v>
      </c>
      <c r="R49" s="34">
        <f>'EN - Tableau 1'!D49</f>
        <v>33</v>
      </c>
      <c r="S49" s="34">
        <f>'DU'!E49</f>
        <v>82</v>
      </c>
      <c r="T49" s="34">
        <f>'PH - Tableau 1'!N49</f>
        <v>57.875</v>
      </c>
      <c r="U49" s="34">
        <f>'FO - Tableau 1'!D49</f>
        <v>33</v>
      </c>
      <c r="V49" s="32"/>
      <c r="W49" s="34">
        <f>'SC - Tableau 1'!J49</f>
        <v>60</v>
      </c>
      <c r="X49" s="34">
        <f>'DF - Tableau 1'!J49</f>
        <v>60</v>
      </c>
      <c r="Y49" s="32"/>
      <c r="Z49" s="34">
        <v>50</v>
      </c>
      <c r="AA49" s="34">
        <v>50</v>
      </c>
      <c r="AB49" s="34">
        <v>50</v>
      </c>
    </row>
    <row r="50" ht="20.9" customHeight="1">
      <c r="A50" t="s" s="29">
        <v>1109</v>
      </c>
      <c r="B50" s="30"/>
      <c r="C50" t="s" s="31">
        <v>1086</v>
      </c>
      <c r="D50" s="32"/>
      <c r="E50" s="32"/>
      <c r="F50" s="32"/>
      <c r="G50" s="32"/>
      <c r="H50" s="33">
        <v>75</v>
      </c>
      <c r="I50" s="33">
        <v>194</v>
      </c>
      <c r="J50" s="32"/>
      <c r="K50" s="32"/>
      <c r="L50" s="32"/>
      <c r="M50" s="34">
        <f>'CK - Tableau 1'!F50</f>
        <v>73</v>
      </c>
      <c r="N50" s="34">
        <f>'FG - Tableau 1'!C50</f>
        <v>33</v>
      </c>
      <c r="O50" s="34">
        <f>'DI - Tableau 1'!D50</f>
        <v>35</v>
      </c>
      <c r="P50" s="34">
        <f>'SK - Tableau 1'!F50</f>
        <v>60</v>
      </c>
      <c r="Q50" s="34">
        <f>'ST - Tableau 1'!D50</f>
        <v>46</v>
      </c>
      <c r="R50" s="34">
        <f>'EN - Tableau 1'!D50</f>
        <v>33</v>
      </c>
      <c r="S50" s="34">
        <f>'DU'!E50</f>
        <v>83</v>
      </c>
      <c r="T50" s="34">
        <f>'PH - Tableau 1'!N50</f>
        <v>54</v>
      </c>
      <c r="U50" s="34">
        <f>'FO - Tableau 1'!D50</f>
        <v>33</v>
      </c>
      <c r="V50" s="32"/>
      <c r="W50" s="34">
        <f>'SC - Tableau 1'!J50</f>
        <v>53.5</v>
      </c>
      <c r="X50" s="34">
        <f>'DF - Tableau 1'!J50</f>
        <v>55.5</v>
      </c>
      <c r="Y50" s="32"/>
      <c r="Z50" s="34">
        <v>50</v>
      </c>
      <c r="AA50" s="34">
        <v>50</v>
      </c>
      <c r="AB50" s="34">
        <v>50</v>
      </c>
    </row>
    <row r="51" ht="20.9" customHeight="1">
      <c r="A51" t="s" s="29">
        <v>1110</v>
      </c>
      <c r="B51" s="30"/>
      <c r="C51" t="s" s="31">
        <v>1111</v>
      </c>
      <c r="D51" s="32"/>
      <c r="E51" s="32"/>
      <c r="F51" s="32"/>
      <c r="G51" s="32"/>
      <c r="H51" s="33">
        <v>72</v>
      </c>
      <c r="I51" s="33">
        <v>200</v>
      </c>
      <c r="J51" s="32"/>
      <c r="K51" s="32"/>
      <c r="L51" s="32"/>
      <c r="M51" s="34">
        <f>'CK - Tableau 1'!F51</f>
        <v>51</v>
      </c>
      <c r="N51" s="34">
        <f>'FG - Tableau 1'!C51</f>
        <v>33</v>
      </c>
      <c r="O51" s="34">
        <f>'DI - Tableau 1'!D51</f>
        <v>89</v>
      </c>
      <c r="P51" s="34">
        <f>'SK - Tableau 1'!F51</f>
        <v>70</v>
      </c>
      <c r="Q51" s="34">
        <f>'ST - Tableau 1'!D51</f>
        <v>73</v>
      </c>
      <c r="R51" s="34">
        <f>'EN - Tableau 1'!D51</f>
        <v>33</v>
      </c>
      <c r="S51" s="34">
        <f>'DU'!E51</f>
        <v>54</v>
      </c>
      <c r="T51" s="34">
        <f>'PH - Tableau 1'!N51</f>
        <v>62.75</v>
      </c>
      <c r="U51" s="34">
        <f>'FO - Tableau 1'!D51</f>
        <v>33</v>
      </c>
      <c r="V51" s="32"/>
      <c r="W51" s="34">
        <f>'SC - Tableau 1'!J51</f>
        <v>49.5</v>
      </c>
      <c r="X51" s="34">
        <f>'DF - Tableau 1'!J51</f>
        <v>74</v>
      </c>
      <c r="Y51" s="32"/>
      <c r="Z51" s="34">
        <v>50</v>
      </c>
      <c r="AA51" s="34">
        <v>50</v>
      </c>
      <c r="AB51" s="34">
        <v>50</v>
      </c>
    </row>
    <row r="52" ht="20.9" customHeight="1">
      <c r="A52" t="s" s="35">
        <v>1112</v>
      </c>
      <c r="B52" s="30"/>
      <c r="C52" t="s" s="31">
        <v>1075</v>
      </c>
      <c r="D52" s="32"/>
      <c r="E52" s="32"/>
      <c r="F52" s="32"/>
      <c r="G52" s="32"/>
      <c r="H52" s="33">
        <v>79</v>
      </c>
      <c r="I52" s="33">
        <v>220</v>
      </c>
      <c r="J52" s="32"/>
      <c r="K52" s="32"/>
      <c r="L52" s="32"/>
      <c r="M52" s="34">
        <f>'CK - Tableau 1'!F52</f>
        <v>35</v>
      </c>
      <c r="N52" s="34">
        <f>'FG - Tableau 1'!C52</f>
        <v>33</v>
      </c>
      <c r="O52" s="34">
        <f>'DI - Tableau 1'!D52</f>
        <v>64</v>
      </c>
      <c r="P52" s="34">
        <f>'SK - Tableau 1'!F52</f>
        <v>68</v>
      </c>
      <c r="Q52" s="34">
        <f>'ST - Tableau 1'!D52</f>
        <v>65</v>
      </c>
      <c r="R52" s="34">
        <f>'EN - Tableau 1'!D52</f>
        <v>33</v>
      </c>
      <c r="S52" s="34">
        <f>'DU'!E52</f>
        <v>90</v>
      </c>
      <c r="T52" s="34">
        <f>'PH - Tableau 1'!N52</f>
        <v>65.875</v>
      </c>
      <c r="U52" s="34">
        <f>'FO - Tableau 1'!D52</f>
        <v>33</v>
      </c>
      <c r="V52" s="32"/>
      <c r="W52" s="34">
        <f>'SC - Tableau 1'!J52</f>
        <v>58</v>
      </c>
      <c r="X52" s="34">
        <f>'DF - Tableau 1'!J52</f>
        <v>64.5</v>
      </c>
      <c r="Y52" s="32"/>
      <c r="Z52" s="34">
        <v>50</v>
      </c>
      <c r="AA52" s="34">
        <v>50</v>
      </c>
      <c r="AB52" s="34">
        <v>50</v>
      </c>
    </row>
    <row r="53" ht="20.9" customHeight="1">
      <c r="A53" t="s" s="29">
        <v>1113</v>
      </c>
      <c r="B53" s="30"/>
      <c r="C53" t="s" s="31">
        <v>1056</v>
      </c>
      <c r="D53" s="32"/>
      <c r="E53" s="32"/>
      <c r="F53" s="32"/>
      <c r="G53" s="32"/>
      <c r="H53" s="33">
        <v>70</v>
      </c>
      <c r="I53" s="33">
        <v>177</v>
      </c>
      <c r="J53" s="32"/>
      <c r="K53" s="32"/>
      <c r="L53" s="32"/>
      <c r="M53" s="34">
        <f>'CK - Tableau 1'!F53</f>
        <v>60</v>
      </c>
      <c r="N53" s="34">
        <f>'FG - Tableau 1'!C53</f>
        <v>60</v>
      </c>
      <c r="O53" s="34">
        <f>'DI - Tableau 1'!D53</f>
        <v>61</v>
      </c>
      <c r="P53" s="34">
        <f>'SK - Tableau 1'!F53</f>
        <v>85</v>
      </c>
      <c r="Q53" s="34">
        <f>'ST - Tableau 1'!D53</f>
        <v>45</v>
      </c>
      <c r="R53" s="34">
        <f>'EN - Tableau 1'!D53</f>
        <v>53</v>
      </c>
      <c r="S53" s="34">
        <f>'DU'!E53</f>
        <v>99</v>
      </c>
      <c r="T53" s="34">
        <f>'PH - Tableau 1'!N53</f>
        <v>73.625</v>
      </c>
      <c r="U53" s="34">
        <f>'FO - Tableau 1'!D53</f>
        <v>60</v>
      </c>
      <c r="V53" s="32"/>
      <c r="W53" s="34">
        <f>'SC - Tableau 1'!J53</f>
        <v>80.5</v>
      </c>
      <c r="X53" s="34">
        <f>'DF - Tableau 1'!J53</f>
        <v>61</v>
      </c>
      <c r="Y53" s="32"/>
      <c r="Z53" s="34">
        <v>50</v>
      </c>
      <c r="AA53" s="34">
        <v>50</v>
      </c>
      <c r="AB53" s="34">
        <v>50</v>
      </c>
    </row>
    <row r="54" ht="20.9" customHeight="1">
      <c r="A54" t="s" s="29">
        <v>1114</v>
      </c>
      <c r="B54" s="30"/>
      <c r="C54" t="s" s="31">
        <v>1059</v>
      </c>
      <c r="D54" s="32"/>
      <c r="E54" s="32"/>
      <c r="F54" s="32"/>
      <c r="G54" s="32"/>
      <c r="H54" s="33">
        <v>73</v>
      </c>
      <c r="I54" s="33">
        <v>206</v>
      </c>
      <c r="J54" s="32"/>
      <c r="K54" s="32"/>
      <c r="L54" s="32"/>
      <c r="M54" s="34">
        <f>'CK - Tableau 1'!F54</f>
        <v>69</v>
      </c>
      <c r="N54" s="34">
        <f>'FG - Tableau 1'!C54</f>
        <v>33</v>
      </c>
      <c r="O54" s="34">
        <f>'DI - Tableau 1'!D54</f>
        <v>83</v>
      </c>
      <c r="P54" s="34">
        <f>'SK - Tableau 1'!F54</f>
        <v>84</v>
      </c>
      <c r="Q54" s="34">
        <f>'ST - Tableau 1'!D54</f>
        <v>78</v>
      </c>
      <c r="R54" s="34">
        <f>'EN - Tableau 1'!D54</f>
        <v>39</v>
      </c>
      <c r="S54" s="34">
        <f>'DU'!E54</f>
        <v>99</v>
      </c>
      <c r="T54" s="34">
        <f>'PH - Tableau 1'!N54</f>
        <v>77</v>
      </c>
      <c r="U54" s="34">
        <f>'FO - Tableau 1'!D54</f>
        <v>78</v>
      </c>
      <c r="V54" s="32"/>
      <c r="W54" s="34">
        <f>'SC - Tableau 1'!J54</f>
        <v>66</v>
      </c>
      <c r="X54" s="34">
        <f>'DF - Tableau 1'!J54</f>
        <v>72.5</v>
      </c>
      <c r="Y54" s="32"/>
      <c r="Z54" s="34">
        <v>50</v>
      </c>
      <c r="AA54" s="34">
        <v>50</v>
      </c>
      <c r="AB54" s="34">
        <v>50</v>
      </c>
    </row>
    <row r="55" ht="20.9" customHeight="1">
      <c r="A55" t="s" s="29">
        <v>1115</v>
      </c>
      <c r="B55" s="30"/>
      <c r="C55" t="s" s="31">
        <v>1056</v>
      </c>
      <c r="D55" s="32"/>
      <c r="E55" s="32"/>
      <c r="F55" s="32"/>
      <c r="G55" s="32"/>
      <c r="H55" s="33">
        <v>77</v>
      </c>
      <c r="I55" s="33">
        <v>207</v>
      </c>
      <c r="J55" s="32"/>
      <c r="K55" s="32"/>
      <c r="L55" s="32"/>
      <c r="M55" s="34">
        <f>'CK - Tableau 1'!F55</f>
        <v>73</v>
      </c>
      <c r="N55" s="34">
        <f>'FG - Tableau 1'!C55</f>
        <v>33</v>
      </c>
      <c r="O55" s="34">
        <f>'DI - Tableau 1'!D55</f>
        <v>34</v>
      </c>
      <c r="P55" s="34">
        <f>'SK - Tableau 1'!F55</f>
        <v>60</v>
      </c>
      <c r="Q55" s="34">
        <f>'ST - Tableau 1'!D55</f>
        <v>55</v>
      </c>
      <c r="R55" s="34">
        <f>'EN - Tableau 1'!D55</f>
        <v>33</v>
      </c>
      <c r="S55" s="34">
        <f>'DU'!E55</f>
        <v>81</v>
      </c>
      <c r="T55" s="34">
        <f>'PH - Tableau 1'!N55</f>
        <v>51.875</v>
      </c>
      <c r="U55" s="34">
        <f>'FO - Tableau 1'!D55</f>
        <v>53</v>
      </c>
      <c r="V55" s="32"/>
      <c r="W55" s="34">
        <f>'SC - Tableau 1'!J55</f>
        <v>47</v>
      </c>
      <c r="X55" s="34">
        <f>'DF - Tableau 1'!J55</f>
        <v>53.5</v>
      </c>
      <c r="Y55" s="32"/>
      <c r="Z55" s="34">
        <v>50</v>
      </c>
      <c r="AA55" s="34">
        <v>50</v>
      </c>
      <c r="AB55" s="34">
        <v>50</v>
      </c>
    </row>
    <row r="56" ht="20.9" customHeight="1">
      <c r="A56" t="s" s="29">
        <v>1116</v>
      </c>
      <c r="B56" s="30"/>
      <c r="C56" t="s" s="31">
        <v>1056</v>
      </c>
      <c r="D56" s="32"/>
      <c r="E56" s="32"/>
      <c r="F56" s="32"/>
      <c r="G56" s="32"/>
      <c r="H56" s="33">
        <v>75</v>
      </c>
      <c r="I56" s="33">
        <v>192</v>
      </c>
      <c r="J56" s="32"/>
      <c r="K56" s="32"/>
      <c r="L56" s="32"/>
      <c r="M56" s="34">
        <f>'CK - Tableau 1'!F56</f>
        <v>60</v>
      </c>
      <c r="N56" s="34">
        <f>'FG - Tableau 1'!C56</f>
        <v>33</v>
      </c>
      <c r="O56" s="34">
        <f>'DI - Tableau 1'!D56</f>
        <v>77</v>
      </c>
      <c r="P56" s="34">
        <f>'SK - Tableau 1'!F56</f>
        <v>79</v>
      </c>
      <c r="Q56" s="34">
        <f>'ST - Tableau 1'!D56</f>
        <v>43</v>
      </c>
      <c r="R56" s="34">
        <f>'EN - Tableau 1'!D56</f>
        <v>59</v>
      </c>
      <c r="S56" s="34">
        <f>'DU'!E56</f>
        <v>90</v>
      </c>
      <c r="T56" s="34">
        <f>'PH - Tableau 1'!N56</f>
        <v>73</v>
      </c>
      <c r="U56" s="34">
        <f>'FO - Tableau 1'!D56</f>
        <v>33</v>
      </c>
      <c r="V56" s="32"/>
      <c r="W56" s="34">
        <f>'SC - Tableau 1'!J56</f>
        <v>71.5</v>
      </c>
      <c r="X56" s="34">
        <f>'DF - Tableau 1'!J56</f>
        <v>68.5</v>
      </c>
      <c r="Y56" s="32"/>
      <c r="Z56" s="34">
        <v>50</v>
      </c>
      <c r="AA56" s="34">
        <v>50</v>
      </c>
      <c r="AB56" s="34">
        <v>50</v>
      </c>
    </row>
    <row r="57" ht="20.9" customHeight="1">
      <c r="A57" t="s" s="29">
        <v>1117</v>
      </c>
      <c r="B57" s="30"/>
      <c r="C57" t="s" s="31">
        <v>1056</v>
      </c>
      <c r="D57" s="32"/>
      <c r="E57" s="32"/>
      <c r="F57" s="32"/>
      <c r="G57" s="32"/>
      <c r="H57" s="33">
        <v>73</v>
      </c>
      <c r="I57" s="33">
        <v>204</v>
      </c>
      <c r="J57" s="32"/>
      <c r="K57" s="32"/>
      <c r="L57" s="32"/>
      <c r="M57" s="34">
        <f>'CK - Tableau 1'!F57</f>
        <v>40</v>
      </c>
      <c r="N57" s="34">
        <f>'FG - Tableau 1'!C57</f>
        <v>33</v>
      </c>
      <c r="O57" s="34">
        <f>'DI - Tableau 1'!D57</f>
        <v>72</v>
      </c>
      <c r="P57" s="34">
        <f>'SK - Tableau 1'!F57</f>
        <v>65</v>
      </c>
      <c r="Q57" s="34">
        <f>'ST - Tableau 1'!D57</f>
        <v>74</v>
      </c>
      <c r="R57" s="34">
        <f>'EN - Tableau 1'!D57</f>
        <v>52</v>
      </c>
      <c r="S57" s="34">
        <f>'DU'!E57</f>
        <v>83</v>
      </c>
      <c r="T57" s="34">
        <f>'PH - Tableau 1'!N57</f>
        <v>65.25</v>
      </c>
      <c r="U57" s="34">
        <f>'FO - Tableau 1'!D57</f>
        <v>33</v>
      </c>
      <c r="V57" s="32"/>
      <c r="W57" s="34">
        <f>'SC - Tableau 1'!J57</f>
        <v>56</v>
      </c>
      <c r="X57" s="34">
        <f>'DF - Tableau 1'!J57</f>
        <v>74.5</v>
      </c>
      <c r="Y57" s="32"/>
      <c r="Z57" s="34">
        <v>50</v>
      </c>
      <c r="AA57" s="34">
        <v>50</v>
      </c>
      <c r="AB57" s="34">
        <v>50</v>
      </c>
    </row>
    <row r="58" ht="20.9" customHeight="1">
      <c r="A58" t="s" s="35">
        <v>1118</v>
      </c>
      <c r="B58" s="30"/>
      <c r="C58" t="s" s="31">
        <v>1056</v>
      </c>
      <c r="D58" s="32"/>
      <c r="E58" s="32"/>
      <c r="F58" s="32"/>
      <c r="G58" s="32"/>
      <c r="H58" s="33">
        <v>70</v>
      </c>
      <c r="I58" s="33">
        <v>184</v>
      </c>
      <c r="J58" s="32"/>
      <c r="K58" s="32"/>
      <c r="L58" s="32"/>
      <c r="M58" s="34">
        <f>'CK - Tableau 1'!F58</f>
        <v>73</v>
      </c>
      <c r="N58" s="34">
        <f>'FG - Tableau 1'!C58</f>
        <v>33</v>
      </c>
      <c r="O58" s="34">
        <f>'DI - Tableau 1'!D58</f>
        <v>68</v>
      </c>
      <c r="P58" s="34">
        <f>'SK - Tableau 1'!F58</f>
        <v>60</v>
      </c>
      <c r="Q58" s="34">
        <f>'ST - Tableau 1'!D58</f>
        <v>56</v>
      </c>
      <c r="R58" s="34">
        <f>'EN - Tableau 1'!D58</f>
        <v>33</v>
      </c>
      <c r="S58" s="34">
        <f>'DU'!E58</f>
        <v>83</v>
      </c>
      <c r="T58" s="34">
        <f>'PH - Tableau 1'!N58</f>
        <v>54.5</v>
      </c>
      <c r="U58" s="34">
        <f>'FO - Tableau 1'!D58</f>
        <v>53</v>
      </c>
      <c r="V58" s="32"/>
      <c r="W58" s="34">
        <f>'SC - Tableau 1'!J58</f>
        <v>53.5</v>
      </c>
      <c r="X58" s="34">
        <f>'DF - Tableau 1'!J58</f>
        <v>60</v>
      </c>
      <c r="Y58" s="32"/>
      <c r="Z58" s="34">
        <v>50</v>
      </c>
      <c r="AA58" s="34">
        <v>50</v>
      </c>
      <c r="AB58" s="34">
        <v>50</v>
      </c>
    </row>
    <row r="59" ht="20.9" customHeight="1">
      <c r="A59" t="s" s="29">
        <v>1119</v>
      </c>
      <c r="B59" s="30"/>
      <c r="C59" t="s" s="31">
        <v>1056</v>
      </c>
      <c r="D59" s="32"/>
      <c r="E59" s="32"/>
      <c r="F59" s="32"/>
      <c r="G59" s="32"/>
      <c r="H59" s="33">
        <v>71</v>
      </c>
      <c r="I59" s="33">
        <v>182</v>
      </c>
      <c r="J59" s="32"/>
      <c r="K59" s="32"/>
      <c r="L59" s="32"/>
      <c r="M59" s="34">
        <f>'CK - Tableau 1'!F59</f>
        <v>72</v>
      </c>
      <c r="N59" s="34">
        <f>'FG - Tableau 1'!C59</f>
        <v>68</v>
      </c>
      <c r="O59" s="34">
        <f>'DI - Tableau 1'!D59</f>
        <v>40</v>
      </c>
      <c r="P59" s="34">
        <f>'SK - Tableau 1'!F59</f>
        <v>51</v>
      </c>
      <c r="Q59" s="34">
        <f>'ST - Tableau 1'!D59</f>
        <v>47</v>
      </c>
      <c r="R59" s="34">
        <f>'EN - Tableau 1'!D59</f>
        <v>59</v>
      </c>
      <c r="S59" s="34">
        <f>'DU'!E59</f>
        <v>68</v>
      </c>
      <c r="T59" s="34">
        <f>'PH - Tableau 1'!N59</f>
        <v>67.75</v>
      </c>
      <c r="U59" s="34">
        <f>'FO - Tableau 1'!D59</f>
        <v>86</v>
      </c>
      <c r="V59" s="32"/>
      <c r="W59" s="34">
        <f>'SC - Tableau 1'!J59</f>
        <v>78</v>
      </c>
      <c r="X59" s="34">
        <f>'DF - Tableau 1'!J59</f>
        <v>66</v>
      </c>
      <c r="Y59" s="32"/>
      <c r="Z59" s="34">
        <v>50</v>
      </c>
      <c r="AA59" s="34">
        <v>50</v>
      </c>
      <c r="AB59" s="34">
        <v>50</v>
      </c>
    </row>
    <row r="60" ht="20.9" customHeight="1">
      <c r="A60" t="s" s="29">
        <v>1120</v>
      </c>
      <c r="B60" s="30"/>
      <c r="C60" t="s" s="31">
        <v>1056</v>
      </c>
      <c r="D60" s="32"/>
      <c r="E60" s="32"/>
      <c r="F60" s="32"/>
      <c r="G60" s="32"/>
      <c r="H60" s="33">
        <v>73</v>
      </c>
      <c r="I60" s="33">
        <v>203</v>
      </c>
      <c r="J60" s="32"/>
      <c r="K60" s="32"/>
      <c r="L60" s="32"/>
      <c r="M60" s="34">
        <f>'CK - Tableau 1'!F60</f>
        <v>91</v>
      </c>
      <c r="N60" s="34">
        <f>'FG - Tableau 1'!C60</f>
        <v>90</v>
      </c>
      <c r="O60" s="34">
        <f>'DI - Tableau 1'!D60</f>
        <v>39</v>
      </c>
      <c r="P60" s="34">
        <f>'SK - Tableau 1'!F60</f>
        <v>55</v>
      </c>
      <c r="Q60" s="34">
        <f>'ST - Tableau 1'!D60</f>
        <v>72</v>
      </c>
      <c r="R60" s="34">
        <f>'EN - Tableau 1'!D60</f>
        <v>33</v>
      </c>
      <c r="S60" s="34">
        <f>'DU'!E60</f>
        <v>87</v>
      </c>
      <c r="T60" s="34">
        <f>'PH - Tableau 1'!N60</f>
        <v>64.875</v>
      </c>
      <c r="U60" s="34">
        <f>'FO - Tableau 1'!D60</f>
        <v>53</v>
      </c>
      <c r="V60" s="32"/>
      <c r="W60" s="34">
        <f>'SC - Tableau 1'!J60</f>
        <v>66</v>
      </c>
      <c r="X60" s="34">
        <f>'DF - Tableau 1'!J60</f>
        <v>52.5</v>
      </c>
      <c r="Y60" s="32"/>
      <c r="Z60" s="34">
        <v>50</v>
      </c>
      <c r="AA60" s="34">
        <v>50</v>
      </c>
      <c r="AB60" s="34">
        <v>50</v>
      </c>
    </row>
    <row r="61" ht="20.9" customHeight="1">
      <c r="A61" t="s" s="29">
        <v>1121</v>
      </c>
      <c r="B61" s="30"/>
      <c r="C61" t="s" s="31">
        <v>1059</v>
      </c>
      <c r="D61" s="32"/>
      <c r="E61" s="32"/>
      <c r="F61" s="32"/>
      <c r="G61" s="32"/>
      <c r="H61" s="33">
        <v>71</v>
      </c>
      <c r="I61" s="33">
        <v>190</v>
      </c>
      <c r="J61" s="32"/>
      <c r="K61" s="32"/>
      <c r="L61" s="32"/>
      <c r="M61" s="34">
        <f>'CK - Tableau 1'!F61</f>
        <v>52</v>
      </c>
      <c r="N61" s="34">
        <f>'FG - Tableau 1'!C61</f>
        <v>60</v>
      </c>
      <c r="O61" s="34">
        <f>'DI - Tableau 1'!D61</f>
        <v>92</v>
      </c>
      <c r="P61" s="34">
        <f>'SK - Tableau 1'!F61</f>
        <v>80</v>
      </c>
      <c r="Q61" s="34">
        <f>'ST - Tableau 1'!D61</f>
        <v>62</v>
      </c>
      <c r="R61" s="34">
        <f>'EN - Tableau 1'!D61</f>
        <v>65</v>
      </c>
      <c r="S61" s="34">
        <f>'DU'!E61</f>
        <v>99</v>
      </c>
      <c r="T61" s="34">
        <f>'PH - Tableau 1'!N61</f>
        <v>68.375</v>
      </c>
      <c r="U61" s="34">
        <f>'FO - Tableau 1'!D61</f>
        <v>33</v>
      </c>
      <c r="V61" s="32"/>
      <c r="W61" s="34">
        <f>'SC - Tableau 1'!J61</f>
        <v>51</v>
      </c>
      <c r="X61" s="34">
        <f>'DF - Tableau 1'!J61</f>
        <v>77</v>
      </c>
      <c r="Y61" s="32"/>
      <c r="Z61" s="34">
        <v>50</v>
      </c>
      <c r="AA61" s="34">
        <v>50</v>
      </c>
      <c r="AB61" s="34">
        <v>50</v>
      </c>
    </row>
    <row r="62" ht="20.9" customHeight="1">
      <c r="A62" t="s" s="29">
        <v>1122</v>
      </c>
      <c r="B62" s="30"/>
      <c r="C62" t="s" s="31">
        <v>1059</v>
      </c>
      <c r="D62" s="32"/>
      <c r="E62" s="32"/>
      <c r="F62" s="32"/>
      <c r="G62" s="32"/>
      <c r="H62" s="33">
        <v>73</v>
      </c>
      <c r="I62" s="33">
        <v>206</v>
      </c>
      <c r="J62" s="32"/>
      <c r="K62" s="32"/>
      <c r="L62" s="32"/>
      <c r="M62" s="34">
        <f>'CK - Tableau 1'!F62</f>
        <v>60</v>
      </c>
      <c r="N62" s="34">
        <f>'FG - Tableau 1'!C62</f>
        <v>33</v>
      </c>
      <c r="O62" s="34">
        <f>'DI - Tableau 1'!D62</f>
        <v>73</v>
      </c>
      <c r="P62" s="34">
        <f>'SK - Tableau 1'!F62</f>
        <v>60</v>
      </c>
      <c r="Q62" s="34">
        <f>'ST - Tableau 1'!D62</f>
        <v>78</v>
      </c>
      <c r="R62" s="34">
        <f>'EN - Tableau 1'!D62</f>
        <v>33</v>
      </c>
      <c r="S62" s="34">
        <f>'DU'!E62</f>
        <v>82</v>
      </c>
      <c r="T62" s="34">
        <f>'PH - Tableau 1'!N62</f>
        <v>53.5</v>
      </c>
      <c r="U62" s="34">
        <f>'FO - Tableau 1'!D62</f>
        <v>33</v>
      </c>
      <c r="V62" s="32"/>
      <c r="W62" s="34">
        <f>'SC - Tableau 1'!J62</f>
        <v>48.5</v>
      </c>
      <c r="X62" s="34">
        <f>'DF - Tableau 1'!J62</f>
        <v>55.5</v>
      </c>
      <c r="Y62" s="32"/>
      <c r="Z62" s="34">
        <v>50</v>
      </c>
      <c r="AA62" s="34">
        <v>50</v>
      </c>
      <c r="AB62" s="34">
        <v>50</v>
      </c>
    </row>
    <row r="63" ht="20.9" customHeight="1">
      <c r="A63" t="s" s="29">
        <v>1123</v>
      </c>
      <c r="B63" s="30"/>
      <c r="C63" t="s" s="31">
        <v>1056</v>
      </c>
      <c r="D63" s="32"/>
      <c r="E63" s="32"/>
      <c r="F63" s="32"/>
      <c r="G63" s="32"/>
      <c r="H63" s="33">
        <v>71</v>
      </c>
      <c r="I63" s="33">
        <v>182</v>
      </c>
      <c r="J63" s="32"/>
      <c r="K63" s="32"/>
      <c r="L63" s="32"/>
      <c r="M63" s="34">
        <f>'CK - Tableau 1'!F63</f>
        <v>65</v>
      </c>
      <c r="N63" s="34">
        <f>'FG - Tableau 1'!C63</f>
        <v>33</v>
      </c>
      <c r="O63" s="34">
        <f>'DI - Tableau 1'!D63</f>
        <v>79</v>
      </c>
      <c r="P63" s="34">
        <f>'SK - Tableau 1'!F63</f>
        <v>68</v>
      </c>
      <c r="Q63" s="34">
        <f>'ST - Tableau 1'!D63</f>
        <v>47</v>
      </c>
      <c r="R63" s="34">
        <f>'EN - Tableau 1'!D63</f>
        <v>48</v>
      </c>
      <c r="S63" s="34">
        <f>'DU'!E63</f>
        <v>96</v>
      </c>
      <c r="T63" s="34">
        <f>'PH - Tableau 1'!N63</f>
        <v>77.75</v>
      </c>
      <c r="U63" s="34">
        <f>'FO - Tableau 1'!D63</f>
        <v>48</v>
      </c>
      <c r="V63" s="32"/>
      <c r="W63" s="34">
        <f>'SC - Tableau 1'!J63</f>
        <v>86.5</v>
      </c>
      <c r="X63" s="34">
        <f>'DF - Tableau 1'!J63</f>
        <v>66</v>
      </c>
      <c r="Y63" s="32"/>
      <c r="Z63" s="34">
        <v>50</v>
      </c>
      <c r="AA63" s="34">
        <v>50</v>
      </c>
      <c r="AB63" s="34">
        <v>50</v>
      </c>
    </row>
    <row r="64" ht="20.9" customHeight="1">
      <c r="A64" t="s" s="29">
        <v>1124</v>
      </c>
      <c r="B64" s="30"/>
      <c r="C64" t="s" s="31">
        <v>1059</v>
      </c>
      <c r="D64" s="32"/>
      <c r="E64" s="32"/>
      <c r="F64" s="32"/>
      <c r="G64" s="32"/>
      <c r="H64" s="33">
        <v>73</v>
      </c>
      <c r="I64" s="33">
        <v>210</v>
      </c>
      <c r="J64" s="32"/>
      <c r="K64" s="32"/>
      <c r="L64" s="32"/>
      <c r="M64" s="34">
        <f>'CK - Tableau 1'!F64</f>
        <v>70</v>
      </c>
      <c r="N64" s="34">
        <f>'FG - Tableau 1'!C64</f>
        <v>74</v>
      </c>
      <c r="O64" s="34">
        <f>'DI - Tableau 1'!D64</f>
        <v>43</v>
      </c>
      <c r="P64" s="34">
        <f>'SK - Tableau 1'!F64</f>
        <v>52</v>
      </c>
      <c r="Q64" s="34">
        <f>'ST - Tableau 1'!D64</f>
        <v>84</v>
      </c>
      <c r="R64" s="34">
        <f>'EN - Tableau 1'!D64</f>
        <v>33</v>
      </c>
      <c r="S64" s="34">
        <f>'DU'!E64</f>
        <v>88</v>
      </c>
      <c r="T64" s="34">
        <f>'PH - Tableau 1'!N64</f>
        <v>56.5</v>
      </c>
      <c r="U64" s="34">
        <f>'FO - Tableau 1'!D64</f>
        <v>33</v>
      </c>
      <c r="V64" s="32"/>
      <c r="W64" s="34">
        <f>'SC - Tableau 1'!J64</f>
        <v>52</v>
      </c>
      <c r="X64" s="34">
        <f>'DF - Tableau 1'!J64</f>
        <v>72.5</v>
      </c>
      <c r="Y64" s="32"/>
      <c r="Z64" s="34">
        <v>50</v>
      </c>
      <c r="AA64" s="34">
        <v>50</v>
      </c>
      <c r="AB64" s="34">
        <v>50</v>
      </c>
    </row>
    <row r="65" ht="20.9" customHeight="1">
      <c r="A65" t="s" s="29">
        <v>1125</v>
      </c>
      <c r="B65" s="30"/>
      <c r="C65" t="s" s="31">
        <v>1056</v>
      </c>
      <c r="D65" s="32"/>
      <c r="E65" s="32"/>
      <c r="F65" s="32"/>
      <c r="G65" s="32"/>
      <c r="H65" s="33">
        <v>72</v>
      </c>
      <c r="I65" s="33">
        <v>180</v>
      </c>
      <c r="J65" s="32"/>
      <c r="K65" s="32"/>
      <c r="L65" s="32"/>
      <c r="M65" s="34">
        <f>'CK - Tableau 1'!F65</f>
        <v>62</v>
      </c>
      <c r="N65" s="34">
        <f>'FG - Tableau 1'!C65</f>
        <v>33</v>
      </c>
      <c r="O65" s="34">
        <f>'DI - Tableau 1'!D65</f>
        <v>61</v>
      </c>
      <c r="P65" s="34">
        <f>'SK - Tableau 1'!F65</f>
        <v>52</v>
      </c>
      <c r="Q65" s="34">
        <f>'ST - Tableau 1'!D65</f>
        <v>40</v>
      </c>
      <c r="R65" s="34">
        <f>'EN - Tableau 1'!D65</f>
        <v>33</v>
      </c>
      <c r="S65" s="34">
        <f>'DU'!E65</f>
        <v>84</v>
      </c>
      <c r="T65" s="34">
        <f>'PH - Tableau 1'!N65</f>
        <v>73</v>
      </c>
      <c r="U65" s="34">
        <f>'FO - Tableau 1'!D65</f>
        <v>52</v>
      </c>
      <c r="V65" s="32"/>
      <c r="W65" s="34">
        <f>'SC - Tableau 1'!J65</f>
        <v>66</v>
      </c>
      <c r="X65" s="34">
        <f>'DF - Tableau 1'!J65</f>
        <v>60.5</v>
      </c>
      <c r="Y65" s="32"/>
      <c r="Z65" s="34">
        <v>50</v>
      </c>
      <c r="AA65" s="34">
        <v>50</v>
      </c>
      <c r="AB65" s="34">
        <v>50</v>
      </c>
    </row>
    <row r="66" ht="20.9" customHeight="1">
      <c r="A66" t="s" s="29">
        <v>1126</v>
      </c>
      <c r="B66" s="30"/>
      <c r="C66" t="s" s="31">
        <v>1056</v>
      </c>
      <c r="D66" s="32"/>
      <c r="E66" s="32"/>
      <c r="F66" s="32"/>
      <c r="G66" s="32"/>
      <c r="H66" s="33">
        <v>71</v>
      </c>
      <c r="I66" s="33">
        <v>191</v>
      </c>
      <c r="J66" s="32"/>
      <c r="K66" s="32"/>
      <c r="L66" s="32"/>
      <c r="M66" s="34">
        <f>'CK - Tableau 1'!F66</f>
        <v>58</v>
      </c>
      <c r="N66" s="34">
        <f>'FG - Tableau 1'!C66</f>
        <v>33</v>
      </c>
      <c r="O66" s="34">
        <f>'DI - Tableau 1'!D66</f>
        <v>69</v>
      </c>
      <c r="P66" s="34">
        <f>'SK - Tableau 1'!F66</f>
        <v>57</v>
      </c>
      <c r="Q66" s="34">
        <f>'ST - Tableau 1'!D66</f>
        <v>63</v>
      </c>
      <c r="R66" s="34">
        <f>'EN - Tableau 1'!D66</f>
        <v>34</v>
      </c>
      <c r="S66" s="34">
        <f>'DU'!E66</f>
        <v>83</v>
      </c>
      <c r="T66" s="34">
        <f>'PH - Tableau 1'!N66</f>
        <v>73</v>
      </c>
      <c r="U66" s="34">
        <f>'FO - Tableau 1'!D66</f>
        <v>53</v>
      </c>
      <c r="V66" s="32"/>
      <c r="W66" s="34">
        <f>'SC - Tableau 1'!J66</f>
        <v>73</v>
      </c>
      <c r="X66" s="34">
        <f>'DF - Tableau 1'!J66</f>
        <v>70</v>
      </c>
      <c r="Y66" s="32"/>
      <c r="Z66" s="34">
        <v>50</v>
      </c>
      <c r="AA66" s="34">
        <v>50</v>
      </c>
      <c r="AB66" s="34">
        <v>50</v>
      </c>
    </row>
    <row r="67" ht="20.9" customHeight="1">
      <c r="A67" t="s" s="29">
        <v>1127</v>
      </c>
      <c r="B67" s="30"/>
      <c r="C67" t="s" s="31">
        <v>1056</v>
      </c>
      <c r="D67" s="32"/>
      <c r="E67" s="32"/>
      <c r="F67" s="32"/>
      <c r="G67" s="32"/>
      <c r="H67" s="33">
        <v>77</v>
      </c>
      <c r="I67" s="33">
        <v>225</v>
      </c>
      <c r="J67" s="32"/>
      <c r="K67" s="32"/>
      <c r="L67" s="32"/>
      <c r="M67" s="34">
        <f>'CK - Tableau 1'!F67</f>
        <v>60</v>
      </c>
      <c r="N67" s="34">
        <f>'FG - Tableau 1'!C67</f>
        <v>71</v>
      </c>
      <c r="O67" s="34">
        <f>'DI - Tableau 1'!D67</f>
        <v>67</v>
      </c>
      <c r="P67" s="34">
        <f>'SK - Tableau 1'!F67</f>
        <v>87</v>
      </c>
      <c r="Q67" s="34">
        <f>'ST - Tableau 1'!D67</f>
        <v>85</v>
      </c>
      <c r="R67" s="34">
        <f>'EN - Tableau 1'!D67</f>
        <v>74</v>
      </c>
      <c r="S67" s="34">
        <f>'DU'!E67</f>
        <v>97</v>
      </c>
      <c r="T67" s="34">
        <f>'PH - Tableau 1'!N67</f>
        <v>73.875</v>
      </c>
      <c r="U67" s="34">
        <f>'FO - Tableau 1'!D67</f>
        <v>33</v>
      </c>
      <c r="V67" s="32"/>
      <c r="W67" s="34">
        <f>'SC - Tableau 1'!J67</f>
        <v>87</v>
      </c>
      <c r="X67" s="34">
        <f>'DF - Tableau 1'!J67</f>
        <v>66</v>
      </c>
      <c r="Y67" s="32"/>
      <c r="Z67" s="34">
        <v>50</v>
      </c>
      <c r="AA67" s="34">
        <v>50</v>
      </c>
      <c r="AB67" s="34">
        <v>50</v>
      </c>
    </row>
    <row r="68" ht="20.9" customHeight="1">
      <c r="A68" t="s" s="29">
        <v>1128</v>
      </c>
      <c r="B68" s="30"/>
      <c r="C68" t="s" s="31">
        <v>1056</v>
      </c>
      <c r="D68" s="32"/>
      <c r="E68" s="32"/>
      <c r="F68" s="32"/>
      <c r="G68" s="32"/>
      <c r="H68" s="33">
        <v>75</v>
      </c>
      <c r="I68" s="33">
        <v>225</v>
      </c>
      <c r="J68" s="32"/>
      <c r="K68" s="32"/>
      <c r="L68" s="32"/>
      <c r="M68" s="34">
        <f>'CK - Tableau 1'!F68</f>
        <v>73</v>
      </c>
      <c r="N68" s="34">
        <f>'FG - Tableau 1'!C68</f>
        <v>33</v>
      </c>
      <c r="O68" s="34">
        <f>'DI - Tableau 1'!D68</f>
        <v>34</v>
      </c>
      <c r="P68" s="34">
        <f>'SK - Tableau 1'!F68</f>
        <v>58</v>
      </c>
      <c r="Q68" s="34">
        <f>'ST - Tableau 1'!D68</f>
        <v>92</v>
      </c>
      <c r="R68" s="34">
        <f>'EN - Tableau 1'!D68</f>
        <v>33</v>
      </c>
      <c r="S68" s="34">
        <f>'DU'!E68</f>
        <v>81</v>
      </c>
      <c r="T68" s="34">
        <f>'PH - Tableau 1'!N68</f>
        <v>48.375</v>
      </c>
      <c r="U68" s="34">
        <f>'FO - Tableau 1'!D68</f>
        <v>33</v>
      </c>
      <c r="V68" s="32"/>
      <c r="W68" s="34">
        <f>'SC - Tableau 1'!J68</f>
        <v>47</v>
      </c>
      <c r="X68" s="34">
        <f>'DF - Tableau 1'!J68</f>
        <v>47</v>
      </c>
      <c r="Y68" s="32"/>
      <c r="Z68" s="34">
        <v>50</v>
      </c>
      <c r="AA68" s="34">
        <v>50</v>
      </c>
      <c r="AB68" s="34">
        <v>50</v>
      </c>
    </row>
    <row r="69" ht="20.9" customHeight="1">
      <c r="A69" t="s" s="29">
        <v>1129</v>
      </c>
      <c r="B69" s="30"/>
      <c r="C69" t="s" s="31">
        <v>1130</v>
      </c>
      <c r="D69" s="32"/>
      <c r="E69" s="32"/>
      <c r="F69" s="32"/>
      <c r="G69" s="32"/>
      <c r="H69" s="33">
        <v>71</v>
      </c>
      <c r="I69" s="33">
        <v>195</v>
      </c>
      <c r="J69" s="32"/>
      <c r="K69" s="32"/>
      <c r="L69" s="32"/>
      <c r="M69" s="34">
        <f>'CK - Tableau 1'!F69</f>
        <v>78</v>
      </c>
      <c r="N69" s="34">
        <f>'FG - Tableau 1'!C69</f>
        <v>85</v>
      </c>
      <c r="O69" s="34">
        <f>'DI - Tableau 1'!D69</f>
        <v>36</v>
      </c>
      <c r="P69" s="34">
        <f>'SK - Tableau 1'!F69</f>
        <v>53</v>
      </c>
      <c r="Q69" s="34">
        <f>'ST - Tableau 1'!D69</f>
        <v>70</v>
      </c>
      <c r="R69" s="34">
        <f>'EN - Tableau 1'!D69</f>
        <v>33</v>
      </c>
      <c r="S69" s="34">
        <f>'DU'!E69</f>
        <v>90</v>
      </c>
      <c r="T69" s="34">
        <f>'PH - Tableau 1'!N69</f>
        <v>71.25</v>
      </c>
      <c r="U69" s="34">
        <f>'FO - Tableau 1'!D69</f>
        <v>53</v>
      </c>
      <c r="V69" s="32"/>
      <c r="W69" s="34">
        <f>'SC - Tableau 1'!J69</f>
        <v>64.5</v>
      </c>
      <c r="X69" s="34">
        <f>'DF - Tableau 1'!J69</f>
        <v>66.5</v>
      </c>
      <c r="Y69" s="32"/>
      <c r="Z69" s="34">
        <v>50</v>
      </c>
      <c r="AA69" s="34">
        <v>50</v>
      </c>
      <c r="AB69" s="34">
        <v>50</v>
      </c>
    </row>
    <row r="70" ht="20.9" customHeight="1">
      <c r="A70" t="s" s="29">
        <v>1131</v>
      </c>
      <c r="B70" s="30"/>
      <c r="C70" t="s" s="31">
        <v>1056</v>
      </c>
      <c r="D70" s="32"/>
      <c r="E70" s="32"/>
      <c r="F70" s="32"/>
      <c r="G70" s="32"/>
      <c r="H70" s="33">
        <v>73</v>
      </c>
      <c r="I70" s="33">
        <v>197</v>
      </c>
      <c r="J70" s="32"/>
      <c r="K70" s="32"/>
      <c r="L70" s="32"/>
      <c r="M70" s="34">
        <f>'CK - Tableau 1'!F70</f>
        <v>49</v>
      </c>
      <c r="N70" s="34">
        <f>'FG - Tableau 1'!C70</f>
        <v>33</v>
      </c>
      <c r="O70" s="34">
        <f>'DI - Tableau 1'!D70</f>
        <v>49</v>
      </c>
      <c r="P70" s="34">
        <f>'SK - Tableau 1'!F70</f>
        <v>84</v>
      </c>
      <c r="Q70" s="34">
        <f>'ST - Tableau 1'!D70</f>
        <v>62</v>
      </c>
      <c r="R70" s="34">
        <f>'EN - Tableau 1'!D70</f>
        <v>39</v>
      </c>
      <c r="S70" s="34">
        <f>'DU'!E70</f>
        <v>95</v>
      </c>
      <c r="T70" s="34">
        <f>'PH - Tableau 1'!N70</f>
        <v>71.75</v>
      </c>
      <c r="U70" s="34">
        <f>'FO - Tableau 1'!D70</f>
        <v>99</v>
      </c>
      <c r="V70" s="32"/>
      <c r="W70" s="34">
        <f>'SC - Tableau 1'!J70</f>
        <v>71.5</v>
      </c>
      <c r="X70" s="34">
        <f>'DF - Tableau 1'!J70</f>
        <v>65</v>
      </c>
      <c r="Y70" s="32"/>
      <c r="Z70" s="34">
        <v>50</v>
      </c>
      <c r="AA70" s="34">
        <v>50</v>
      </c>
      <c r="AB70" s="34">
        <v>50</v>
      </c>
    </row>
    <row r="71" ht="20.9" customHeight="1">
      <c r="A71" t="s" s="29">
        <v>1132</v>
      </c>
      <c r="B71" s="30"/>
      <c r="C71" t="s" s="31">
        <v>1054</v>
      </c>
      <c r="D71" s="32"/>
      <c r="E71" s="32"/>
      <c r="F71" s="32"/>
      <c r="G71" s="32"/>
      <c r="H71" s="33">
        <v>72</v>
      </c>
      <c r="I71" s="33">
        <v>201</v>
      </c>
      <c r="J71" s="32"/>
      <c r="K71" s="32"/>
      <c r="L71" s="32"/>
      <c r="M71" s="34">
        <f>'CK - Tableau 1'!F71</f>
        <v>73</v>
      </c>
      <c r="N71" s="34">
        <f>'FG - Tableau 1'!C71</f>
        <v>33</v>
      </c>
      <c r="O71" s="34">
        <f>'DI - Tableau 1'!D71</f>
        <v>73</v>
      </c>
      <c r="P71" s="34">
        <f>'SK - Tableau 1'!F71</f>
        <v>60</v>
      </c>
      <c r="Q71" s="34">
        <f>'ST - Tableau 1'!D71</f>
        <v>75</v>
      </c>
      <c r="R71" s="34">
        <f>'EN - Tableau 1'!D71</f>
        <v>33</v>
      </c>
      <c r="S71" s="34">
        <f>'DU'!E71</f>
        <v>81</v>
      </c>
      <c r="T71" s="34">
        <f>'PH - Tableau 1'!N71</f>
        <v>51.875</v>
      </c>
      <c r="U71" s="34">
        <f>'FO - Tableau 1'!D71</f>
        <v>33</v>
      </c>
      <c r="V71" s="32"/>
      <c r="W71" s="34">
        <f>'SC - Tableau 1'!J71</f>
        <v>47</v>
      </c>
      <c r="X71" s="34">
        <f>'DF - Tableau 1'!J71</f>
        <v>47</v>
      </c>
      <c r="Y71" s="32"/>
      <c r="Z71" s="34">
        <v>50</v>
      </c>
      <c r="AA71" s="34">
        <v>50</v>
      </c>
      <c r="AB71" s="34">
        <v>50</v>
      </c>
    </row>
    <row r="72" ht="26.35" customHeight="1">
      <c r="A72" t="s" s="29">
        <v>1133</v>
      </c>
      <c r="B72" s="30"/>
      <c r="C72" t="s" s="31">
        <v>1054</v>
      </c>
      <c r="D72" s="32"/>
      <c r="E72" s="32"/>
      <c r="F72" s="32"/>
      <c r="G72" s="32"/>
      <c r="H72" s="33">
        <v>71</v>
      </c>
      <c r="I72" s="33">
        <v>191</v>
      </c>
      <c r="J72" s="32"/>
      <c r="K72" s="32"/>
      <c r="L72" s="32"/>
      <c r="M72" s="34">
        <f>'CK - Tableau 1'!F72</f>
        <v>87</v>
      </c>
      <c r="N72" s="34">
        <f>'FG - Tableau 1'!C72</f>
        <v>33</v>
      </c>
      <c r="O72" s="34">
        <f>'DI - Tableau 1'!D72</f>
        <v>70</v>
      </c>
      <c r="P72" s="34">
        <f>'SK - Tableau 1'!F72</f>
        <v>72</v>
      </c>
      <c r="Q72" s="34">
        <f>'ST - Tableau 1'!D72</f>
        <v>63</v>
      </c>
      <c r="R72" s="34">
        <f>'EN - Tableau 1'!D72</f>
        <v>33</v>
      </c>
      <c r="S72" s="34">
        <f>'DU'!E72</f>
        <v>80</v>
      </c>
      <c r="T72" s="34">
        <f>'PH - Tableau 1'!N72</f>
        <v>67.5</v>
      </c>
      <c r="U72" s="34">
        <f>'FO - Tableau 1'!D72</f>
        <v>33</v>
      </c>
      <c r="V72" s="32"/>
      <c r="W72" s="34">
        <f>'SC - Tableau 1'!J72</f>
        <v>47</v>
      </c>
      <c r="X72" s="34">
        <f>'DF - Tableau 1'!J72</f>
        <v>71.5</v>
      </c>
      <c r="Y72" s="32"/>
      <c r="Z72" s="34">
        <v>50</v>
      </c>
      <c r="AA72" s="34">
        <v>50</v>
      </c>
      <c r="AB72" s="34">
        <v>50</v>
      </c>
    </row>
    <row r="73" ht="20.3" customHeight="1">
      <c r="A73" t="s" s="36">
        <v>1134</v>
      </c>
      <c r="B73" s="30"/>
      <c r="C73" t="s" s="31">
        <v>1086</v>
      </c>
      <c r="D73" s="32"/>
      <c r="E73" s="32"/>
      <c r="F73" s="32"/>
      <c r="G73" s="32"/>
      <c r="H73" s="33">
        <v>74</v>
      </c>
      <c r="I73" s="33">
        <v>221</v>
      </c>
      <c r="J73" s="32"/>
      <c r="K73" s="32"/>
      <c r="L73" s="32"/>
      <c r="M73" s="34">
        <f>'CK - Tableau 1'!F73</f>
        <v>74</v>
      </c>
      <c r="N73" s="34">
        <f>'FG - Tableau 1'!C73</f>
        <v>33</v>
      </c>
      <c r="O73" s="34">
        <f>'DI - Tableau 1'!D73</f>
        <v>85</v>
      </c>
      <c r="P73" s="34">
        <f>'SK - Tableau 1'!F73</f>
        <v>58</v>
      </c>
      <c r="Q73" s="34">
        <f>'ST - Tableau 1'!D73</f>
        <v>92</v>
      </c>
      <c r="R73" s="34">
        <f>'EN - Tableau 1'!D73</f>
        <v>33</v>
      </c>
      <c r="S73" s="34">
        <f>'DU'!E73</f>
        <v>84</v>
      </c>
      <c r="T73" s="34">
        <f>'PH - Tableau 1'!N73</f>
        <v>69.75</v>
      </c>
      <c r="U73" s="34">
        <f>'FO - Tableau 1'!D73</f>
        <v>33</v>
      </c>
      <c r="V73" s="32"/>
      <c r="W73" s="34">
        <f>'SC - Tableau 1'!J73</f>
        <v>73</v>
      </c>
      <c r="X73" s="34">
        <f>'DF - Tableau 1'!J73</f>
        <v>73</v>
      </c>
      <c r="Y73" s="32"/>
      <c r="Z73" s="34">
        <v>50</v>
      </c>
      <c r="AA73" s="34">
        <v>50</v>
      </c>
      <c r="AB73" s="34">
        <v>50</v>
      </c>
    </row>
    <row r="74" ht="20.3" customHeight="1">
      <c r="A74" t="s" s="36">
        <v>1135</v>
      </c>
      <c r="B74" s="30"/>
      <c r="C74" t="s" s="31">
        <v>1054</v>
      </c>
      <c r="D74" s="32"/>
      <c r="E74" s="32"/>
      <c r="F74" s="32"/>
      <c r="G74" s="32"/>
      <c r="H74" s="33">
        <v>71</v>
      </c>
      <c r="I74" s="33">
        <v>190</v>
      </c>
      <c r="J74" s="32"/>
      <c r="K74" s="32"/>
      <c r="L74" s="32"/>
      <c r="M74" s="34">
        <f>'CK - Tableau 1'!F74</f>
        <v>57</v>
      </c>
      <c r="N74" s="34">
        <f>'FG - Tableau 1'!C74</f>
        <v>33</v>
      </c>
      <c r="O74" s="34">
        <f>'DI - Tableau 1'!D74</f>
        <v>92</v>
      </c>
      <c r="P74" s="34">
        <f>'SK - Tableau 1'!F74</f>
        <v>88</v>
      </c>
      <c r="Q74" s="34">
        <f>'ST - Tableau 1'!D74</f>
        <v>62</v>
      </c>
      <c r="R74" s="34">
        <f>'EN - Tableau 1'!D74</f>
        <v>68</v>
      </c>
      <c r="S74" s="34">
        <f>'DU'!E74</f>
        <v>97</v>
      </c>
      <c r="T74" s="34">
        <f>'PH - Tableau 1'!N74</f>
        <v>76.375</v>
      </c>
      <c r="U74" s="34">
        <f>'FO - Tableau 1'!D74</f>
        <v>33</v>
      </c>
      <c r="V74" s="32"/>
      <c r="W74" s="34">
        <f>'SC - Tableau 1'!J74</f>
        <v>55.5</v>
      </c>
      <c r="X74" s="34">
        <f>'DF - Tableau 1'!J74</f>
        <v>70</v>
      </c>
      <c r="Y74" s="32"/>
      <c r="Z74" s="34">
        <v>50</v>
      </c>
      <c r="AA74" s="34">
        <v>50</v>
      </c>
      <c r="AB74" s="34">
        <v>50</v>
      </c>
    </row>
    <row r="75" ht="20.3" customHeight="1">
      <c r="A75" t="s" s="36">
        <v>1136</v>
      </c>
      <c r="B75" s="30"/>
      <c r="C75" t="s" s="31">
        <v>1137</v>
      </c>
      <c r="D75" s="32"/>
      <c r="E75" s="32"/>
      <c r="F75" s="32"/>
      <c r="G75" s="32"/>
      <c r="H75" s="33">
        <v>75</v>
      </c>
      <c r="I75" s="33">
        <v>224</v>
      </c>
      <c r="J75" s="32"/>
      <c r="K75" s="32"/>
      <c r="L75" s="32"/>
      <c r="M75" s="34">
        <f>'CK - Tableau 1'!F75</f>
        <v>40</v>
      </c>
      <c r="N75" s="34">
        <f>'FG - Tableau 1'!C75</f>
        <v>33</v>
      </c>
      <c r="O75" s="34">
        <f>'DI - Tableau 1'!D75</f>
        <v>91</v>
      </c>
      <c r="P75" s="34">
        <f>'SK - Tableau 1'!F75</f>
        <v>86</v>
      </c>
      <c r="Q75" s="34">
        <f>'ST - Tableau 1'!D75</f>
        <v>91</v>
      </c>
      <c r="R75" s="34">
        <f>'EN - Tableau 1'!D75</f>
        <v>99</v>
      </c>
      <c r="S75" s="34">
        <f>'DU'!E75</f>
        <v>99</v>
      </c>
      <c r="T75" s="34">
        <f>'PH - Tableau 1'!N75</f>
        <v>80.625</v>
      </c>
      <c r="U75" s="34">
        <f>'FO - Tableau 1'!D75</f>
        <v>86</v>
      </c>
      <c r="V75" s="32"/>
      <c r="W75" s="34">
        <f>'SC - Tableau 1'!J75</f>
        <v>82.5</v>
      </c>
      <c r="X75" s="34">
        <f>'DF - Tableau 1'!J75</f>
        <v>72</v>
      </c>
      <c r="Y75" s="32"/>
      <c r="Z75" s="34">
        <v>50</v>
      </c>
      <c r="AA75" s="34">
        <v>50</v>
      </c>
      <c r="AB75" s="34">
        <v>50</v>
      </c>
    </row>
    <row r="76" ht="20.3" customHeight="1">
      <c r="A76" t="s" s="36">
        <v>1138</v>
      </c>
      <c r="B76" s="30"/>
      <c r="C76" t="s" s="31">
        <v>1086</v>
      </c>
      <c r="D76" s="32"/>
      <c r="E76" s="32"/>
      <c r="F76" s="32"/>
      <c r="G76" s="32"/>
      <c r="H76" s="33">
        <v>76</v>
      </c>
      <c r="I76" s="33">
        <v>198</v>
      </c>
      <c r="J76" s="32"/>
      <c r="K76" s="32"/>
      <c r="L76" s="32"/>
      <c r="M76" s="34">
        <f>'CK - Tableau 1'!F76</f>
        <v>34</v>
      </c>
      <c r="N76" s="34">
        <f>'FG - Tableau 1'!C76</f>
        <v>33</v>
      </c>
      <c r="O76" s="34">
        <f>'DI - Tableau 1'!D76</f>
        <v>78</v>
      </c>
      <c r="P76" s="34">
        <f>'SK - Tableau 1'!F76</f>
        <v>84</v>
      </c>
      <c r="Q76" s="34">
        <f>'ST - Tableau 1'!D76</f>
        <v>47</v>
      </c>
      <c r="R76" s="34">
        <f>'EN - Tableau 1'!D76</f>
        <v>69</v>
      </c>
      <c r="S76" s="34">
        <f>'DU'!E76</f>
        <v>89</v>
      </c>
      <c r="T76" s="34">
        <f>'PH - Tableau 1'!N76</f>
        <v>74.5</v>
      </c>
      <c r="U76" s="34">
        <f>'FO - Tableau 1'!D76</f>
        <v>55</v>
      </c>
      <c r="V76" s="32"/>
      <c r="W76" s="34">
        <f>'SC - Tableau 1'!J76</f>
        <v>80</v>
      </c>
      <c r="X76" s="34">
        <f>'DF - Tableau 1'!J76</f>
        <v>60</v>
      </c>
      <c r="Y76" s="32"/>
      <c r="Z76" s="34">
        <v>50</v>
      </c>
      <c r="AA76" s="34">
        <v>50</v>
      </c>
      <c r="AB76" s="34">
        <v>50</v>
      </c>
    </row>
    <row r="77" ht="20.3" customHeight="1">
      <c r="A77" t="s" s="36">
        <v>1139</v>
      </c>
      <c r="B77" s="30"/>
      <c r="C77" t="s" s="31">
        <v>1086</v>
      </c>
      <c r="D77" s="32"/>
      <c r="E77" s="32"/>
      <c r="F77" s="32"/>
      <c r="G77" s="32"/>
      <c r="H77" s="33">
        <v>71</v>
      </c>
      <c r="I77" s="33">
        <v>168</v>
      </c>
      <c r="J77" s="32"/>
      <c r="K77" s="32"/>
      <c r="L77" s="32"/>
      <c r="M77" s="34">
        <f>'CK - Tableau 1'!F77</f>
        <v>33</v>
      </c>
      <c r="N77" s="34">
        <f>'FG - Tableau 1'!C77</f>
        <v>33</v>
      </c>
      <c r="O77" s="34">
        <f>'DI - Tableau 1'!D77</f>
        <v>85</v>
      </c>
      <c r="P77" s="34">
        <f>'SK - Tableau 1'!F77</f>
        <v>96</v>
      </c>
      <c r="Q77" s="34">
        <f>'ST - Tableau 1'!D77</f>
        <v>35</v>
      </c>
      <c r="R77" s="34">
        <f>'EN - Tableau 1'!D77</f>
        <v>99</v>
      </c>
      <c r="S77" s="34">
        <f>'DU'!E77</f>
        <v>99</v>
      </c>
      <c r="T77" s="34">
        <f>'PH - Tableau 1'!N77</f>
        <v>84.125</v>
      </c>
      <c r="U77" s="34">
        <f>'FO - Tableau 1'!D77</f>
        <v>33</v>
      </c>
      <c r="V77" s="32"/>
      <c r="W77" s="34">
        <f>'SC - Tableau 1'!J77</f>
        <v>87</v>
      </c>
      <c r="X77" s="34">
        <f>'DF - Tableau 1'!J77</f>
        <v>70</v>
      </c>
      <c r="Y77" s="32"/>
      <c r="Z77" s="34">
        <v>50</v>
      </c>
      <c r="AA77" s="34">
        <v>50</v>
      </c>
      <c r="AB77" s="34">
        <v>50</v>
      </c>
    </row>
    <row r="78" ht="20.3" customHeight="1">
      <c r="A78" t="s" s="36">
        <v>1140</v>
      </c>
      <c r="B78" s="30"/>
      <c r="C78" t="s" s="31">
        <v>1073</v>
      </c>
      <c r="D78" s="32"/>
      <c r="E78" s="32"/>
      <c r="F78" s="32"/>
      <c r="G78" s="32"/>
      <c r="H78" s="33">
        <v>72</v>
      </c>
      <c r="I78" s="33">
        <v>183</v>
      </c>
      <c r="J78" s="32"/>
      <c r="K78" s="32"/>
      <c r="L78" s="32"/>
      <c r="M78" s="34">
        <f>'CK - Tableau 1'!F78</f>
        <v>60</v>
      </c>
      <c r="N78" s="34">
        <f>'FG - Tableau 1'!C78</f>
        <v>33</v>
      </c>
      <c r="O78" s="34">
        <f>'DI - Tableau 1'!D78</f>
        <v>77</v>
      </c>
      <c r="P78" s="34">
        <f>'SK - Tableau 1'!F78</f>
        <v>61</v>
      </c>
      <c r="Q78" s="34">
        <f>'ST - Tableau 1'!D78</f>
        <v>44</v>
      </c>
      <c r="R78" s="34">
        <f>'EN - Tableau 1'!D78</f>
        <v>68</v>
      </c>
      <c r="S78" s="34">
        <f>'DU'!E78</f>
        <v>83</v>
      </c>
      <c r="T78" s="34">
        <f>'PH - Tableau 1'!N78</f>
        <v>74.625</v>
      </c>
      <c r="U78" s="34">
        <f>'FO - Tableau 1'!D78</f>
        <v>33</v>
      </c>
      <c r="V78" s="32"/>
      <c r="W78" s="34">
        <f>'SC - Tableau 1'!J78</f>
        <v>83</v>
      </c>
      <c r="X78" s="34">
        <f>'DF - Tableau 1'!J78</f>
        <v>62.5</v>
      </c>
      <c r="Y78" s="32"/>
      <c r="Z78" s="34">
        <v>50</v>
      </c>
      <c r="AA78" s="34">
        <v>50</v>
      </c>
      <c r="AB78" s="34">
        <v>50</v>
      </c>
    </row>
    <row r="79" ht="20.3" customHeight="1">
      <c r="A79" t="s" s="36">
        <v>1141</v>
      </c>
      <c r="B79" s="30"/>
      <c r="C79" t="s" s="31">
        <v>1056</v>
      </c>
      <c r="D79" s="32"/>
      <c r="E79" s="32"/>
      <c r="F79" s="32"/>
      <c r="G79" s="32"/>
      <c r="H79" s="33">
        <v>73</v>
      </c>
      <c r="I79" s="33">
        <v>195</v>
      </c>
      <c r="J79" s="32"/>
      <c r="K79" s="32"/>
      <c r="L79" s="32"/>
      <c r="M79" s="34">
        <f>'CK - Tableau 1'!F79</f>
        <v>73</v>
      </c>
      <c r="N79" s="34">
        <f>'FG - Tableau 1'!C79</f>
        <v>33</v>
      </c>
      <c r="O79" s="34">
        <f>'DI - Tableau 1'!D79</f>
        <v>59</v>
      </c>
      <c r="P79" s="34">
        <f>'SK - Tableau 1'!F79</f>
        <v>60</v>
      </c>
      <c r="Q79" s="34">
        <f>'ST - Tableau 1'!D79</f>
        <v>58</v>
      </c>
      <c r="R79" s="34">
        <f>'EN - Tableau 1'!D79</f>
        <v>33</v>
      </c>
      <c r="S79" s="34">
        <f>'DU'!E79</f>
        <v>81</v>
      </c>
      <c r="T79" s="34">
        <f>'PH - Tableau 1'!N79</f>
        <v>65</v>
      </c>
      <c r="U79" s="34">
        <f>'FO - Tableau 1'!D79</f>
        <v>33</v>
      </c>
      <c r="V79" s="32"/>
      <c r="W79" s="34">
        <f>'SC - Tableau 1'!J79</f>
        <v>47.5</v>
      </c>
      <c r="X79" s="34">
        <f>'DF - Tableau 1'!J79</f>
        <v>53.5</v>
      </c>
      <c r="Y79" s="32"/>
      <c r="Z79" s="34">
        <v>50</v>
      </c>
      <c r="AA79" s="34">
        <v>50</v>
      </c>
      <c r="AB79" s="34">
        <v>50</v>
      </c>
    </row>
    <row r="80" ht="20.3" customHeight="1">
      <c r="A80" t="s" s="36">
        <v>1142</v>
      </c>
      <c r="B80" s="30"/>
      <c r="C80" t="s" s="31">
        <v>1059</v>
      </c>
      <c r="D80" s="32"/>
      <c r="E80" s="32"/>
      <c r="F80" s="32"/>
      <c r="G80" s="32"/>
      <c r="H80" s="33">
        <v>69</v>
      </c>
      <c r="I80" s="33">
        <v>160</v>
      </c>
      <c r="J80" s="32"/>
      <c r="K80" s="32"/>
      <c r="L80" s="32"/>
      <c r="M80" s="34">
        <f>'CK - Tableau 1'!F80</f>
        <v>60</v>
      </c>
      <c r="N80" s="34">
        <f>'FG - Tableau 1'!C80</f>
        <v>33</v>
      </c>
      <c r="O80" s="34">
        <f>'DI - Tableau 1'!D80</f>
        <v>73</v>
      </c>
      <c r="P80" s="34">
        <f>'SK - Tableau 1'!F80</f>
        <v>53</v>
      </c>
      <c r="Q80" s="34">
        <f>'ST - Tableau 1'!D80</f>
        <v>34</v>
      </c>
      <c r="R80" s="34">
        <f>'EN - Tableau 1'!D80</f>
        <v>33</v>
      </c>
      <c r="S80" s="34">
        <f>'DU'!E80</f>
        <v>82</v>
      </c>
      <c r="T80" s="34">
        <f>'PH - Tableau 1'!N80</f>
        <v>66</v>
      </c>
      <c r="U80" s="34">
        <f>'FO - Tableau 1'!D80</f>
        <v>53</v>
      </c>
      <c r="V80" s="32"/>
      <c r="W80" s="34">
        <f>'SC - Tableau 1'!J80</f>
        <v>50.5</v>
      </c>
      <c r="X80" s="34">
        <f>'DF - Tableau 1'!J80</f>
        <v>53.5</v>
      </c>
      <c r="Y80" s="32"/>
      <c r="Z80" s="34">
        <v>50</v>
      </c>
      <c r="AA80" s="34">
        <v>50</v>
      </c>
      <c r="AB80" s="34">
        <v>50</v>
      </c>
    </row>
    <row r="81" ht="20.3" customHeight="1">
      <c r="A81" t="s" s="36">
        <v>1143</v>
      </c>
      <c r="B81" s="30"/>
      <c r="C81" t="s" s="31">
        <v>1059</v>
      </c>
      <c r="D81" s="32"/>
      <c r="E81" s="32"/>
      <c r="F81" s="32"/>
      <c r="G81" s="32"/>
      <c r="H81" s="33">
        <v>76</v>
      </c>
      <c r="I81" s="33">
        <v>204</v>
      </c>
      <c r="J81" s="32"/>
      <c r="K81" s="32"/>
      <c r="L81" s="32"/>
      <c r="M81" s="34">
        <f>'CK - Tableau 1'!F81</f>
        <v>93</v>
      </c>
      <c r="N81" s="34">
        <f>'FG - Tableau 1'!C81</f>
        <v>86</v>
      </c>
      <c r="O81" s="34">
        <f>'DI - Tableau 1'!D81</f>
        <v>37</v>
      </c>
      <c r="P81" s="34">
        <f>'SK - Tableau 1'!F81</f>
        <v>73</v>
      </c>
      <c r="Q81" s="34">
        <f>'ST - Tableau 1'!D81</f>
        <v>56</v>
      </c>
      <c r="R81" s="34">
        <f>'EN - Tableau 1'!D81</f>
        <v>33</v>
      </c>
      <c r="S81" s="34">
        <f>'DU'!E81</f>
        <v>95</v>
      </c>
      <c r="T81" s="34">
        <f>'PH - Tableau 1'!N81</f>
        <v>70.75</v>
      </c>
      <c r="U81" s="34">
        <f>'FO - Tableau 1'!D81</f>
        <v>60</v>
      </c>
      <c r="V81" s="32"/>
      <c r="W81" s="34">
        <f>'SC - Tableau 1'!J81</f>
        <v>73</v>
      </c>
      <c r="X81" s="34">
        <f>'DF - Tableau 1'!J81</f>
        <v>73</v>
      </c>
      <c r="Y81" s="32"/>
      <c r="Z81" s="34">
        <v>50</v>
      </c>
      <c r="AA81" s="34">
        <v>50</v>
      </c>
      <c r="AB81" s="34">
        <v>50</v>
      </c>
    </row>
    <row r="82" ht="20.3" customHeight="1">
      <c r="A82" t="s" s="36">
        <v>1144</v>
      </c>
      <c r="B82" s="30"/>
      <c r="C82" t="s" s="31">
        <v>1059</v>
      </c>
      <c r="D82" s="32"/>
      <c r="E82" s="32"/>
      <c r="F82" s="32"/>
      <c r="G82" s="32"/>
      <c r="H82" s="33">
        <v>75</v>
      </c>
      <c r="I82" s="33">
        <v>216</v>
      </c>
      <c r="J82" s="32"/>
      <c r="K82" s="32"/>
      <c r="L82" s="32"/>
      <c r="M82" s="34">
        <f>'CK - Tableau 1'!F82</f>
        <v>34</v>
      </c>
      <c r="N82" s="34">
        <f>'FG - Tableau 1'!C82</f>
        <v>33</v>
      </c>
      <c r="O82" s="34">
        <f>'DI - Tableau 1'!D82</f>
        <v>96</v>
      </c>
      <c r="P82" s="34">
        <f>'SK - Tableau 1'!F82</f>
        <v>71</v>
      </c>
      <c r="Q82" s="34">
        <f>'ST - Tableau 1'!D82</f>
        <v>83</v>
      </c>
      <c r="R82" s="34">
        <f>'EN - Tableau 1'!D82</f>
        <v>82</v>
      </c>
      <c r="S82" s="34">
        <f>'DU'!E82</f>
        <v>79</v>
      </c>
      <c r="T82" s="34">
        <f>'PH - Tableau 1'!N82</f>
        <v>80.25</v>
      </c>
      <c r="U82" s="34">
        <f>'FO - Tableau 1'!D82</f>
        <v>87</v>
      </c>
      <c r="V82" s="32"/>
      <c r="W82" s="34">
        <f>'SC - Tableau 1'!J82</f>
        <v>96.5</v>
      </c>
      <c r="X82" s="34">
        <f>'DF - Tableau 1'!J82</f>
        <v>86</v>
      </c>
      <c r="Y82" s="32"/>
      <c r="Z82" s="34">
        <v>50</v>
      </c>
      <c r="AA82" s="34">
        <v>50</v>
      </c>
      <c r="AB82" s="34">
        <v>50</v>
      </c>
    </row>
    <row r="83" ht="20.3" customHeight="1">
      <c r="A83" t="s" s="36">
        <v>1145</v>
      </c>
      <c r="B83" s="30"/>
      <c r="C83" t="s" s="31">
        <v>1056</v>
      </c>
      <c r="D83" s="32"/>
      <c r="E83" s="32"/>
      <c r="F83" s="32"/>
      <c r="G83" s="32"/>
      <c r="H83" s="37">
        <v>74</v>
      </c>
      <c r="I83" s="33">
        <v>210</v>
      </c>
      <c r="J83" s="32"/>
      <c r="K83" s="32"/>
      <c r="L83" s="32"/>
      <c r="M83" s="34">
        <f>'CK - Tableau 1'!F83</f>
        <v>83</v>
      </c>
      <c r="N83" s="34">
        <f>'FG - Tableau 1'!C83</f>
        <v>78</v>
      </c>
      <c r="O83" s="34">
        <f>'DI - Tableau 1'!D83</f>
        <v>49</v>
      </c>
      <c r="P83" s="34">
        <f>'SK - Tableau 1'!F83</f>
        <v>47</v>
      </c>
      <c r="Q83" s="34">
        <f>'ST - Tableau 1'!D83</f>
        <v>79</v>
      </c>
      <c r="R83" s="34">
        <f>'EN - Tableau 1'!D83</f>
        <v>33</v>
      </c>
      <c r="S83" s="34">
        <f>'DU'!E83</f>
        <v>74</v>
      </c>
      <c r="T83" s="34">
        <f>'PH - Tableau 1'!N83</f>
        <v>66</v>
      </c>
      <c r="U83" s="34">
        <f>'FO - Tableau 1'!D83</f>
        <v>97</v>
      </c>
      <c r="V83" s="32"/>
      <c r="W83" s="34">
        <f>'SC - Tableau 1'!J83</f>
        <v>66</v>
      </c>
      <c r="X83" s="34">
        <f>'DF - Tableau 1'!J83</f>
        <v>66</v>
      </c>
      <c r="Y83" s="32"/>
      <c r="Z83" s="34">
        <v>50</v>
      </c>
      <c r="AA83" s="34">
        <v>50</v>
      </c>
      <c r="AB83" s="34">
        <v>50</v>
      </c>
    </row>
    <row r="84" ht="20.3" customHeight="1">
      <c r="A84" t="s" s="36">
        <v>1146</v>
      </c>
      <c r="B84" s="30"/>
      <c r="C84" t="s" s="31">
        <v>1059</v>
      </c>
      <c r="D84" s="32"/>
      <c r="E84" s="32"/>
      <c r="F84" s="32"/>
      <c r="G84" s="32"/>
      <c r="H84" s="33">
        <v>74</v>
      </c>
      <c r="I84" s="33">
        <v>195</v>
      </c>
      <c r="J84" s="32"/>
      <c r="K84" s="32"/>
      <c r="L84" s="32"/>
      <c r="M84" s="34">
        <f>'CK - Tableau 1'!F84</f>
        <v>73</v>
      </c>
      <c r="N84" s="34">
        <f>'FG - Tableau 1'!C84</f>
        <v>33</v>
      </c>
      <c r="O84" s="34">
        <f>'DI - Tableau 1'!D84</f>
        <v>54</v>
      </c>
      <c r="P84" s="34">
        <f>'SK - Tableau 1'!F84</f>
        <v>58</v>
      </c>
      <c r="Q84" s="34">
        <f>'ST - Tableau 1'!D84</f>
        <v>52</v>
      </c>
      <c r="R84" s="34">
        <f>'EN - Tableau 1'!D84</f>
        <v>33</v>
      </c>
      <c r="S84" s="34">
        <f>'DU'!E84</f>
        <v>82</v>
      </c>
      <c r="T84" s="34">
        <f>'PH - Tableau 1'!N84</f>
        <v>53.375</v>
      </c>
      <c r="U84" s="34">
        <f>'FO - Tableau 1'!D84</f>
        <v>33</v>
      </c>
      <c r="V84" s="32"/>
      <c r="W84" s="34">
        <f>'SC - Tableau 1'!J84</f>
        <v>53.5</v>
      </c>
      <c r="X84" s="34">
        <f>'DF - Tableau 1'!J84</f>
        <v>54.5</v>
      </c>
      <c r="Y84" s="32"/>
      <c r="Z84" s="34">
        <v>50</v>
      </c>
      <c r="AA84" s="34">
        <v>50</v>
      </c>
      <c r="AB84" s="34">
        <v>50</v>
      </c>
    </row>
    <row r="85" ht="20.3" customHeight="1">
      <c r="A85" t="s" s="36">
        <v>1147</v>
      </c>
      <c r="B85" s="30"/>
      <c r="C85" t="s" s="31">
        <v>1056</v>
      </c>
      <c r="D85" s="32"/>
      <c r="E85" s="32"/>
      <c r="F85" s="32"/>
      <c r="G85" s="32"/>
      <c r="H85" s="33">
        <v>75</v>
      </c>
      <c r="I85" s="33">
        <v>219</v>
      </c>
      <c r="J85" s="32"/>
      <c r="K85" s="32"/>
      <c r="L85" s="32"/>
      <c r="M85" s="34">
        <f>'CK - Tableau 1'!F85</f>
        <v>79</v>
      </c>
      <c r="N85" s="34">
        <f>'FG - Tableau 1'!C85</f>
        <v>33</v>
      </c>
      <c r="O85" s="34">
        <f>'DI - Tableau 1'!D85</f>
        <v>61</v>
      </c>
      <c r="P85" s="34">
        <f>'SK - Tableau 1'!F85</f>
        <v>55</v>
      </c>
      <c r="Q85" s="34">
        <f>'ST - Tableau 1'!D85</f>
        <v>86</v>
      </c>
      <c r="R85" s="34">
        <f>'EN - Tableau 1'!D85</f>
        <v>33</v>
      </c>
      <c r="S85" s="34">
        <f>'DU'!E85</f>
        <v>93</v>
      </c>
      <c r="T85" s="34">
        <f>'PH - Tableau 1'!N85</f>
        <v>65.125</v>
      </c>
      <c r="U85" s="34">
        <f>'FO - Tableau 1'!D85</f>
        <v>33</v>
      </c>
      <c r="V85" s="32"/>
      <c r="W85" s="34">
        <f>'SC - Tableau 1'!J85</f>
        <v>53</v>
      </c>
      <c r="X85" s="34">
        <f>'DF - Tableau 1'!J85</f>
        <v>71.5</v>
      </c>
      <c r="Y85" s="32"/>
      <c r="Z85" s="34">
        <v>50</v>
      </c>
      <c r="AA85" s="34">
        <v>50</v>
      </c>
      <c r="AB85" s="34">
        <v>50</v>
      </c>
    </row>
    <row r="86" ht="20.3" customHeight="1">
      <c r="A86" t="s" s="36">
        <v>1148</v>
      </c>
      <c r="B86" s="30"/>
      <c r="C86" t="s" s="31">
        <v>1056</v>
      </c>
      <c r="D86" s="32"/>
      <c r="E86" s="32"/>
      <c r="F86" s="32"/>
      <c r="G86" s="32"/>
      <c r="H86" s="33">
        <v>78</v>
      </c>
      <c r="I86" s="33">
        <v>222</v>
      </c>
      <c r="J86" s="32"/>
      <c r="K86" s="32"/>
      <c r="L86" s="32"/>
      <c r="M86" s="34">
        <f>'CK - Tableau 1'!F86</f>
        <v>78</v>
      </c>
      <c r="N86" s="34">
        <f>'FG - Tableau 1'!C86</f>
        <v>71</v>
      </c>
      <c r="O86" s="34">
        <f>'DI - Tableau 1'!D86</f>
        <v>69</v>
      </c>
      <c r="P86" s="34">
        <f>'SK - Tableau 1'!F86</f>
        <v>60</v>
      </c>
      <c r="Q86" s="34">
        <f>'ST - Tableau 1'!D86</f>
        <v>75</v>
      </c>
      <c r="R86" s="34">
        <f>'EN - Tableau 1'!D86</f>
        <v>33</v>
      </c>
      <c r="S86" s="34">
        <f>'DU'!E86</f>
        <v>84</v>
      </c>
      <c r="T86" s="34">
        <f>'PH - Tableau 1'!N86</f>
        <v>58.375</v>
      </c>
      <c r="U86" s="34">
        <f>'FO - Tableau 1'!D86</f>
        <v>33</v>
      </c>
      <c r="V86" s="32"/>
      <c r="W86" s="34">
        <f>'SC - Tableau 1'!J86</f>
        <v>47.5</v>
      </c>
      <c r="X86" s="34">
        <f>'DF - Tableau 1'!J86</f>
        <v>66.5</v>
      </c>
      <c r="Y86" s="32"/>
      <c r="Z86" s="34">
        <v>50</v>
      </c>
      <c r="AA86" s="34">
        <v>50</v>
      </c>
      <c r="AB86" s="34">
        <v>50</v>
      </c>
    </row>
    <row r="87" ht="20.3" customHeight="1">
      <c r="A87" t="s" s="36">
        <v>1149</v>
      </c>
      <c r="B87" s="30"/>
      <c r="C87" t="s" s="31">
        <v>1056</v>
      </c>
      <c r="D87" s="32"/>
      <c r="E87" s="32"/>
      <c r="F87" s="32"/>
      <c r="G87" s="32"/>
      <c r="H87" s="33">
        <v>74</v>
      </c>
      <c r="I87" s="33">
        <v>207</v>
      </c>
      <c r="J87" s="32"/>
      <c r="K87" s="32"/>
      <c r="L87" s="32"/>
      <c r="M87" s="34">
        <f>'CK - Tableau 1'!F87</f>
        <v>46</v>
      </c>
      <c r="N87" s="34">
        <f>'FG - Tableau 1'!C87</f>
        <v>67</v>
      </c>
      <c r="O87" s="34">
        <f>'DI - Tableau 1'!D87</f>
        <v>77</v>
      </c>
      <c r="P87" s="34">
        <f>'SK - Tableau 1'!F87</f>
        <v>76</v>
      </c>
      <c r="Q87" s="34">
        <f>'ST - Tableau 1'!D87</f>
        <v>73</v>
      </c>
      <c r="R87" s="34">
        <f>'EN - Tableau 1'!D87</f>
        <v>37</v>
      </c>
      <c r="S87" s="34">
        <f>'DU'!E87</f>
        <v>87</v>
      </c>
      <c r="T87" s="34">
        <f>'PH - Tableau 1'!N87</f>
        <v>61.625</v>
      </c>
      <c r="U87" s="34">
        <f>'FO - Tableau 1'!D87</f>
        <v>33</v>
      </c>
      <c r="V87" s="32"/>
      <c r="W87" s="34">
        <f>'SC - Tableau 1'!J87</f>
        <v>56</v>
      </c>
      <c r="X87" s="34">
        <f>'DF - Tableau 1'!J87</f>
        <v>74.5</v>
      </c>
      <c r="Y87" s="32"/>
      <c r="Z87" s="34">
        <v>50</v>
      </c>
      <c r="AA87" s="34">
        <v>50</v>
      </c>
      <c r="AB87" s="34">
        <v>50</v>
      </c>
    </row>
    <row r="88" ht="20.3" customHeight="1">
      <c r="A88" t="s" s="36">
        <v>1150</v>
      </c>
      <c r="B88" s="30"/>
      <c r="C88" t="s" s="31">
        <v>1059</v>
      </c>
      <c r="D88" s="32"/>
      <c r="E88" s="32"/>
      <c r="F88" s="32"/>
      <c r="G88" s="32"/>
      <c r="H88" s="33">
        <v>73</v>
      </c>
      <c r="I88" s="33">
        <v>205</v>
      </c>
      <c r="J88" s="32"/>
      <c r="K88" s="32"/>
      <c r="L88" s="32"/>
      <c r="M88" s="34">
        <f>'CK - Tableau 1'!F88</f>
        <v>69</v>
      </c>
      <c r="N88" s="34">
        <f>'FG - Tableau 1'!C88</f>
        <v>67</v>
      </c>
      <c r="O88" s="34">
        <f>'DI - Tableau 1'!D88</f>
        <v>82</v>
      </c>
      <c r="P88" s="34">
        <f>'SK - Tableau 1'!F88</f>
        <v>60</v>
      </c>
      <c r="Q88" s="34">
        <f>'ST - Tableau 1'!D88</f>
        <v>76</v>
      </c>
      <c r="R88" s="34">
        <f>'EN - Tableau 1'!D88</f>
        <v>33</v>
      </c>
      <c r="S88" s="34">
        <f>'DU'!E88</f>
        <v>93</v>
      </c>
      <c r="T88" s="34">
        <f>'PH - Tableau 1'!N88</f>
        <v>69.25</v>
      </c>
      <c r="U88" s="34">
        <f>'FO - Tableau 1'!D88</f>
        <v>33</v>
      </c>
      <c r="V88" s="32"/>
      <c r="W88" s="34">
        <f>'SC - Tableau 1'!J88</f>
        <v>56</v>
      </c>
      <c r="X88" s="34">
        <f>'DF - Tableau 1'!J88</f>
        <v>81.5</v>
      </c>
      <c r="Y88" s="32"/>
      <c r="Z88" s="34">
        <v>50</v>
      </c>
      <c r="AA88" s="34">
        <v>50</v>
      </c>
      <c r="AB88" s="34">
        <v>50</v>
      </c>
    </row>
    <row r="89" ht="20.3" customHeight="1">
      <c r="A89" t="s" s="36">
        <v>1151</v>
      </c>
      <c r="B89" s="30"/>
      <c r="C89" t="s" s="31">
        <v>1056</v>
      </c>
      <c r="D89" s="32"/>
      <c r="E89" s="32"/>
      <c r="F89" s="32"/>
      <c r="G89" s="32"/>
      <c r="H89" s="33">
        <v>71</v>
      </c>
      <c r="I89" s="33">
        <v>196</v>
      </c>
      <c r="J89" s="32"/>
      <c r="K89" s="32"/>
      <c r="L89" s="32"/>
      <c r="M89" s="34">
        <f>'CK - Tableau 1'!F89</f>
        <v>73</v>
      </c>
      <c r="N89" s="34">
        <f>'FG - Tableau 1'!C89</f>
        <v>33</v>
      </c>
      <c r="O89" s="34">
        <f>'DI - Tableau 1'!D89</f>
        <v>73</v>
      </c>
      <c r="P89" s="34">
        <f>'SK - Tableau 1'!F89</f>
        <v>47</v>
      </c>
      <c r="Q89" s="34">
        <f>'ST - Tableau 1'!D89</f>
        <v>72</v>
      </c>
      <c r="R89" s="34">
        <f>'EN - Tableau 1'!D89</f>
        <v>33</v>
      </c>
      <c r="S89" s="34">
        <f>'DU'!E89</f>
        <v>81</v>
      </c>
      <c r="T89" s="34">
        <f>'PH - Tableau 1'!N89</f>
        <v>53.75</v>
      </c>
      <c r="U89" s="34">
        <f>'FO - Tableau 1'!D89</f>
        <v>53</v>
      </c>
      <c r="V89" s="32"/>
      <c r="W89" s="34">
        <f>'SC - Tableau 1'!J89</f>
        <v>48</v>
      </c>
      <c r="X89" s="34">
        <f>'DF - Tableau 1'!J89</f>
        <v>47</v>
      </c>
      <c r="Y89" s="32"/>
      <c r="Z89" s="34">
        <v>50</v>
      </c>
      <c r="AA89" s="34">
        <v>50</v>
      </c>
      <c r="AB89" s="34">
        <v>50</v>
      </c>
    </row>
    <row r="90" ht="20.3" customHeight="1">
      <c r="A90" t="s" s="36">
        <v>1152</v>
      </c>
      <c r="B90" s="30"/>
      <c r="C90" t="s" s="31">
        <v>1056</v>
      </c>
      <c r="D90" s="32"/>
      <c r="E90" s="32"/>
      <c r="F90" s="32"/>
      <c r="G90" s="32"/>
      <c r="H90" s="33">
        <v>75</v>
      </c>
      <c r="I90" s="33">
        <v>200</v>
      </c>
      <c r="J90" s="32"/>
      <c r="K90" s="32"/>
      <c r="L90" s="32"/>
      <c r="M90" s="34">
        <f>'CK - Tableau 1'!F90</f>
        <v>61</v>
      </c>
      <c r="N90" s="34">
        <f>'FG - Tableau 1'!C90</f>
        <v>33</v>
      </c>
      <c r="O90" s="34">
        <f>'DI - Tableau 1'!D90</f>
        <v>70</v>
      </c>
      <c r="P90" s="34">
        <f>'SK - Tableau 1'!F90</f>
        <v>91</v>
      </c>
      <c r="Q90" s="34">
        <f>'ST - Tableau 1'!D90</f>
        <v>55</v>
      </c>
      <c r="R90" s="34">
        <f>'EN - Tableau 1'!D90</f>
        <v>39</v>
      </c>
      <c r="S90" s="34">
        <f>'DU'!E90</f>
        <v>97</v>
      </c>
      <c r="T90" s="34">
        <f>'PH - Tableau 1'!N90</f>
        <v>65.625</v>
      </c>
      <c r="U90" s="34">
        <f>'FO - Tableau 1'!D90</f>
        <v>33</v>
      </c>
      <c r="V90" s="32"/>
      <c r="W90" s="34">
        <f>'SC - Tableau 1'!J90</f>
        <v>72</v>
      </c>
      <c r="X90" s="34">
        <f>'DF - Tableau 1'!J90</f>
        <v>74</v>
      </c>
      <c r="Y90" s="32"/>
      <c r="Z90" s="34">
        <v>50</v>
      </c>
      <c r="AA90" s="34">
        <v>50</v>
      </c>
      <c r="AB90" s="34">
        <v>50</v>
      </c>
    </row>
    <row r="91" ht="20.3" customHeight="1">
      <c r="A91" t="s" s="36">
        <v>1153</v>
      </c>
      <c r="B91" s="30"/>
      <c r="C91" t="s" s="31">
        <v>1059</v>
      </c>
      <c r="D91" s="32"/>
      <c r="E91" s="32"/>
      <c r="F91" s="32"/>
      <c r="G91" s="32"/>
      <c r="H91" s="33">
        <v>71</v>
      </c>
      <c r="I91" s="33">
        <v>200</v>
      </c>
      <c r="J91" s="32"/>
      <c r="K91" s="32"/>
      <c r="L91" s="32"/>
      <c r="M91" s="34">
        <f>'CK - Tableau 1'!F91</f>
        <v>92</v>
      </c>
      <c r="N91" s="34">
        <f>'FG - Tableau 1'!C91</f>
        <v>71</v>
      </c>
      <c r="O91" s="34">
        <f>'DI - Tableau 1'!D91</f>
        <v>59</v>
      </c>
      <c r="P91" s="34">
        <f>'SK - Tableau 1'!F91</f>
        <v>62</v>
      </c>
      <c r="Q91" s="34">
        <f>'ST - Tableau 1'!D91</f>
        <v>80</v>
      </c>
      <c r="R91" s="34">
        <f>'EN - Tableau 1'!D91</f>
        <v>46</v>
      </c>
      <c r="S91" s="34">
        <f>'DU'!E91</f>
        <v>98</v>
      </c>
      <c r="T91" s="34">
        <f>'PH - Tableau 1'!N91</f>
        <v>74.625</v>
      </c>
      <c r="U91" s="34">
        <f>'FO - Tableau 1'!D91</f>
        <v>58</v>
      </c>
      <c r="V91" s="32"/>
      <c r="W91" s="34">
        <f>'SC - Tableau 1'!J91</f>
        <v>79.5</v>
      </c>
      <c r="X91" s="34">
        <f>'DF - Tableau 1'!J91</f>
        <v>85.5</v>
      </c>
      <c r="Y91" s="32"/>
      <c r="Z91" s="34">
        <v>50</v>
      </c>
      <c r="AA91" s="34">
        <v>50</v>
      </c>
      <c r="AB91" s="34">
        <v>50</v>
      </c>
    </row>
    <row r="92" ht="20.3" customHeight="1">
      <c r="A92" t="s" s="38">
        <v>1154</v>
      </c>
      <c r="B92" s="30"/>
      <c r="C92" t="s" s="31">
        <v>1056</v>
      </c>
      <c r="D92" s="32"/>
      <c r="E92" s="32"/>
      <c r="F92" s="32"/>
      <c r="G92" s="32"/>
      <c r="H92" s="33">
        <v>73</v>
      </c>
      <c r="I92" s="33">
        <v>202</v>
      </c>
      <c r="J92" s="32"/>
      <c r="K92" s="32"/>
      <c r="L92" s="32"/>
      <c r="M92" s="34">
        <f>'CK - Tableau 1'!F92</f>
        <v>78</v>
      </c>
      <c r="N92" s="34">
        <f>'FG - Tableau 1'!C92</f>
        <v>33</v>
      </c>
      <c r="O92" s="34">
        <f>'DI - Tableau 1'!D92</f>
        <v>66</v>
      </c>
      <c r="P92" s="34">
        <f>'SK - Tableau 1'!F92</f>
        <v>93</v>
      </c>
      <c r="Q92" s="34">
        <f>'ST - Tableau 1'!D92</f>
        <v>71</v>
      </c>
      <c r="R92" s="34">
        <f>'EN - Tableau 1'!D92</f>
        <v>59</v>
      </c>
      <c r="S92" s="34">
        <f>'DU'!E92</f>
        <v>96</v>
      </c>
      <c r="T92" s="34">
        <f>'PH - Tableau 1'!N92</f>
        <v>73.375</v>
      </c>
      <c r="U92" s="34">
        <f>'FO - Tableau 1'!D92</f>
        <v>35</v>
      </c>
      <c r="V92" s="32"/>
      <c r="W92" s="34">
        <f>'SC - Tableau 1'!J92</f>
        <v>72</v>
      </c>
      <c r="X92" s="34">
        <f>'DF - Tableau 1'!J92</f>
        <v>74.5</v>
      </c>
      <c r="Y92" s="32"/>
      <c r="Z92" s="34">
        <v>50</v>
      </c>
      <c r="AA92" s="34">
        <v>50</v>
      </c>
      <c r="AB92" s="34">
        <v>50</v>
      </c>
    </row>
    <row r="93" ht="20.3" customHeight="1">
      <c r="A93" t="s" s="38">
        <v>1155</v>
      </c>
      <c r="B93" s="30"/>
      <c r="C93" t="s" s="31">
        <v>1059</v>
      </c>
      <c r="D93" s="32"/>
      <c r="E93" s="32"/>
      <c r="F93" s="32"/>
      <c r="G93" s="32"/>
      <c r="H93" s="33">
        <v>73</v>
      </c>
      <c r="I93" s="33">
        <v>180</v>
      </c>
      <c r="J93" s="32"/>
      <c r="K93" s="32"/>
      <c r="L93" s="32"/>
      <c r="M93" s="34">
        <f>'CK - Tableau 1'!F93</f>
        <v>61</v>
      </c>
      <c r="N93" s="34">
        <f>'FG - Tableau 1'!C93</f>
        <v>33</v>
      </c>
      <c r="O93" s="34">
        <f>'DI - Tableau 1'!D93</f>
        <v>73</v>
      </c>
      <c r="P93" s="34">
        <f>'SK - Tableau 1'!F93</f>
        <v>56</v>
      </c>
      <c r="Q93" s="34">
        <f>'ST - Tableau 1'!D93</f>
        <v>38</v>
      </c>
      <c r="R93" s="34">
        <f>'EN - Tableau 1'!D93</f>
        <v>34</v>
      </c>
      <c r="S93" s="34">
        <f>'DU'!E93</f>
        <v>81</v>
      </c>
      <c r="T93" s="34">
        <f>'PH - Tableau 1'!N93</f>
        <v>53.5</v>
      </c>
      <c r="U93" s="34">
        <f>'FO - Tableau 1'!D93</f>
        <v>33</v>
      </c>
      <c r="V93" s="32"/>
      <c r="W93" s="34">
        <f>'SC - Tableau 1'!J93</f>
        <v>58</v>
      </c>
      <c r="X93" s="34">
        <f>'DF - Tableau 1'!J93</f>
        <v>53.5</v>
      </c>
      <c r="Y93" s="32"/>
      <c r="Z93" s="34">
        <v>50</v>
      </c>
      <c r="AA93" s="34">
        <v>50</v>
      </c>
      <c r="AB93" s="34">
        <v>50</v>
      </c>
    </row>
    <row r="94" ht="20.3" customHeight="1">
      <c r="A94" t="s" s="38">
        <v>1156</v>
      </c>
      <c r="B94" s="30"/>
      <c r="C94" t="s" s="31">
        <v>1059</v>
      </c>
      <c r="D94" s="32"/>
      <c r="E94" s="32"/>
      <c r="F94" s="32"/>
      <c r="G94" s="32"/>
      <c r="H94" s="33">
        <v>71</v>
      </c>
      <c r="I94" s="33">
        <v>200</v>
      </c>
      <c r="J94" s="32"/>
      <c r="K94" s="32"/>
      <c r="L94" s="32"/>
      <c r="M94" s="34">
        <f>'CK - Tableau 1'!F94</f>
        <v>73</v>
      </c>
      <c r="N94" s="34">
        <f>'FG - Tableau 1'!C94</f>
        <v>33</v>
      </c>
      <c r="O94" s="34">
        <f>'DI - Tableau 1'!D94</f>
        <v>73</v>
      </c>
      <c r="P94" s="34">
        <f>'SK - Tableau 1'!F94</f>
        <v>58</v>
      </c>
      <c r="Q94" s="34">
        <f>'ST - Tableau 1'!D94</f>
        <v>80</v>
      </c>
      <c r="R94" s="34">
        <f>'EN - Tableau 1'!D94</f>
        <v>33</v>
      </c>
      <c r="S94" s="34">
        <f>'DU'!E94</f>
        <v>81</v>
      </c>
      <c r="T94" s="34">
        <f>'PH - Tableau 1'!N94</f>
        <v>49.625</v>
      </c>
      <c r="U94" s="34">
        <f>'FO - Tableau 1'!D94</f>
        <v>33</v>
      </c>
      <c r="V94" s="32"/>
      <c r="W94" s="34">
        <f>'SC - Tableau 1'!J94</f>
        <v>48.5</v>
      </c>
      <c r="X94" s="34">
        <f>'DF - Tableau 1'!J94</f>
        <v>53.5</v>
      </c>
      <c r="Y94" s="32"/>
      <c r="Z94" s="34">
        <v>50</v>
      </c>
      <c r="AA94" s="34">
        <v>50</v>
      </c>
      <c r="AB94" s="34">
        <v>50</v>
      </c>
    </row>
    <row r="95" ht="20.3" customHeight="1">
      <c r="A95" t="s" s="38">
        <v>1157</v>
      </c>
      <c r="B95" s="30"/>
      <c r="C95" t="s" s="31">
        <v>1059</v>
      </c>
      <c r="D95" s="32"/>
      <c r="E95" s="32"/>
      <c r="F95" s="32"/>
      <c r="G95" s="32"/>
      <c r="H95" s="33">
        <v>77</v>
      </c>
      <c r="I95" s="33">
        <v>225</v>
      </c>
      <c r="J95" s="32"/>
      <c r="K95" s="32"/>
      <c r="L95" s="32"/>
      <c r="M95" s="34">
        <f>'CK - Tableau 1'!F95</f>
        <v>56</v>
      </c>
      <c r="N95" s="34">
        <f>'FG - Tableau 1'!C95</f>
        <v>33</v>
      </c>
      <c r="O95" s="34">
        <f>'DI - Tableau 1'!D95</f>
        <v>51</v>
      </c>
      <c r="P95" s="34">
        <f>'SK - Tableau 1'!F95</f>
        <v>87</v>
      </c>
      <c r="Q95" s="34">
        <f>'ST - Tableau 1'!D95</f>
        <v>85</v>
      </c>
      <c r="R95" s="34">
        <f>'EN - Tableau 1'!D95</f>
        <v>99</v>
      </c>
      <c r="S95" s="34">
        <f>'DU'!E95</f>
        <v>99</v>
      </c>
      <c r="T95" s="34">
        <f>'PH - Tableau 1'!N95</f>
        <v>83.375</v>
      </c>
      <c r="U95" s="34">
        <f>'FO - Tableau 1'!D95</f>
        <v>55</v>
      </c>
      <c r="V95" s="32"/>
      <c r="W95" s="34">
        <f>'SC - Tableau 1'!J95</f>
        <v>86</v>
      </c>
      <c r="X95" s="34">
        <f>'DF - Tableau 1'!J95</f>
        <v>66.5</v>
      </c>
      <c r="Y95" s="32"/>
      <c r="Z95" s="34">
        <v>50</v>
      </c>
      <c r="AA95" s="34">
        <v>50</v>
      </c>
      <c r="AB95" s="34">
        <v>50</v>
      </c>
    </row>
    <row r="96" ht="20.3" customHeight="1">
      <c r="A96" t="s" s="38">
        <v>1158</v>
      </c>
      <c r="B96" s="30"/>
      <c r="C96" t="s" s="31">
        <v>1056</v>
      </c>
      <c r="D96" s="32"/>
      <c r="E96" s="32"/>
      <c r="F96" s="32"/>
      <c r="G96" s="32"/>
      <c r="H96" s="33">
        <v>72</v>
      </c>
      <c r="I96" s="33">
        <v>223</v>
      </c>
      <c r="J96" s="32"/>
      <c r="K96" s="32"/>
      <c r="L96" s="32"/>
      <c r="M96" s="34">
        <f>'CK - Tableau 1'!F96</f>
        <v>41</v>
      </c>
      <c r="N96" s="34">
        <f>'FG - Tableau 1'!C96</f>
        <v>33</v>
      </c>
      <c r="O96" s="34">
        <f>'DI - Tableau 1'!D96</f>
        <v>97</v>
      </c>
      <c r="P96" s="34">
        <f>'SK - Tableau 1'!F96</f>
        <v>89</v>
      </c>
      <c r="Q96" s="34">
        <f>'ST - Tableau 1'!D96</f>
        <v>96</v>
      </c>
      <c r="R96" s="34">
        <f>'EN - Tableau 1'!D96</f>
        <v>95</v>
      </c>
      <c r="S96" s="34">
        <f>'DU'!E96</f>
        <v>81</v>
      </c>
      <c r="T96" s="34">
        <f>'PH - Tableau 1'!N96</f>
        <v>80.875</v>
      </c>
      <c r="U96" s="34">
        <f>'FO - Tableau 1'!D96</f>
        <v>85</v>
      </c>
      <c r="V96" s="32"/>
      <c r="W96" s="34">
        <f>'SC - Tableau 1'!J96</f>
        <v>85.5</v>
      </c>
      <c r="X96" s="34">
        <f>'DF - Tableau 1'!J96</f>
        <v>58.5</v>
      </c>
      <c r="Y96" s="32"/>
      <c r="Z96" s="34">
        <v>50</v>
      </c>
      <c r="AA96" s="34">
        <v>50</v>
      </c>
      <c r="AB96" s="34">
        <v>50</v>
      </c>
    </row>
    <row r="97" ht="20.3" customHeight="1">
      <c r="A97" t="s" s="38">
        <v>1159</v>
      </c>
      <c r="B97" s="30"/>
      <c r="C97" t="s" s="31">
        <v>1059</v>
      </c>
      <c r="D97" s="32"/>
      <c r="E97" s="32"/>
      <c r="F97" s="32"/>
      <c r="G97" s="32"/>
      <c r="H97" s="33">
        <v>74</v>
      </c>
      <c r="I97" s="33">
        <v>204</v>
      </c>
      <c r="J97" s="32"/>
      <c r="K97" s="32"/>
      <c r="L97" s="32"/>
      <c r="M97" s="34">
        <f>'CK - Tableau 1'!F97</f>
        <v>71</v>
      </c>
      <c r="N97" s="34">
        <f>'FG - Tableau 1'!C97</f>
        <v>33</v>
      </c>
      <c r="O97" s="34">
        <f>'DI - Tableau 1'!D97</f>
        <v>95</v>
      </c>
      <c r="P97" s="34">
        <f>'SK - Tableau 1'!F97</f>
        <v>70</v>
      </c>
      <c r="Q97" s="34">
        <f>'ST - Tableau 1'!D97</f>
        <v>68</v>
      </c>
      <c r="R97" s="34">
        <f>'EN - Tableau 1'!D97</f>
        <v>67</v>
      </c>
      <c r="S97" s="34">
        <f>'DU'!E97</f>
        <v>79</v>
      </c>
      <c r="T97" s="34">
        <f>'PH - Tableau 1'!N97</f>
        <v>72.125</v>
      </c>
      <c r="U97" s="34">
        <f>'FO - Tableau 1'!D97</f>
        <v>53</v>
      </c>
      <c r="V97" s="32"/>
      <c r="W97" s="34">
        <f>'SC - Tableau 1'!J97</f>
        <v>75</v>
      </c>
      <c r="X97" s="34">
        <f>'DF - Tableau 1'!J97</f>
        <v>72</v>
      </c>
      <c r="Y97" s="32"/>
      <c r="Z97" s="34">
        <v>50</v>
      </c>
      <c r="AA97" s="34">
        <v>50</v>
      </c>
      <c r="AB97" s="34">
        <v>50</v>
      </c>
    </row>
    <row r="98" ht="20.3" customHeight="1">
      <c r="A98" t="s" s="38">
        <v>1160</v>
      </c>
      <c r="B98" s="30"/>
      <c r="C98" t="s" s="31">
        <v>1059</v>
      </c>
      <c r="D98" s="32"/>
      <c r="E98" s="32"/>
      <c r="F98" s="32"/>
      <c r="G98" s="32"/>
      <c r="H98" s="33">
        <v>75</v>
      </c>
      <c r="I98" s="33">
        <v>212</v>
      </c>
      <c r="J98" s="32"/>
      <c r="K98" s="32"/>
      <c r="L98" s="32"/>
      <c r="M98" s="34">
        <f>'CK - Tableau 1'!F98</f>
        <v>74</v>
      </c>
      <c r="N98" s="34">
        <f>'FG - Tableau 1'!C98</f>
        <v>33</v>
      </c>
      <c r="O98" s="34">
        <f>'DI - Tableau 1'!D98</f>
        <v>50</v>
      </c>
      <c r="P98" s="34">
        <f>'SK - Tableau 1'!F98</f>
        <v>57</v>
      </c>
      <c r="Q98" s="34">
        <f>'ST - Tableau 1'!D98</f>
        <v>76</v>
      </c>
      <c r="R98" s="34">
        <f>'EN - Tableau 1'!D98</f>
        <v>33</v>
      </c>
      <c r="S98" s="34">
        <f>'DU'!E98</f>
        <v>79</v>
      </c>
      <c r="T98" s="34">
        <f>'PH - Tableau 1'!N98</f>
        <v>64.375</v>
      </c>
      <c r="U98" s="34">
        <f>'FO - Tableau 1'!D98</f>
        <v>49</v>
      </c>
      <c r="V98" s="32"/>
      <c r="W98" s="34">
        <f>'SC - Tableau 1'!J98</f>
        <v>58.5</v>
      </c>
      <c r="X98" s="34">
        <f>'DF - Tableau 1'!J98</f>
        <v>66</v>
      </c>
      <c r="Y98" s="32"/>
      <c r="Z98" s="34">
        <v>50</v>
      </c>
      <c r="AA98" s="34">
        <v>50</v>
      </c>
      <c r="AB98" s="34">
        <v>50</v>
      </c>
    </row>
    <row r="99" ht="20.3" customHeight="1">
      <c r="A99" t="s" s="38">
        <v>1161</v>
      </c>
      <c r="B99" s="30"/>
      <c r="C99" t="s" s="31">
        <v>1056</v>
      </c>
      <c r="D99" s="32"/>
      <c r="E99" s="32"/>
      <c r="F99" s="32"/>
      <c r="G99" s="32"/>
      <c r="H99" s="33">
        <v>74</v>
      </c>
      <c r="I99" s="33">
        <v>206</v>
      </c>
      <c r="J99" s="32"/>
      <c r="K99" s="32"/>
      <c r="L99" s="32"/>
      <c r="M99" s="34">
        <f>'CK - Tableau 1'!F99</f>
        <v>89</v>
      </c>
      <c r="N99" s="34">
        <f>'FG - Tableau 1'!C99</f>
        <v>33</v>
      </c>
      <c r="O99" s="34">
        <f>'DI - Tableau 1'!D99</f>
        <v>66</v>
      </c>
      <c r="P99" s="34">
        <f>'SK - Tableau 1'!F99</f>
        <v>69</v>
      </c>
      <c r="Q99" s="34">
        <f>'ST - Tableau 1'!D99</f>
        <v>71</v>
      </c>
      <c r="R99" s="34">
        <f>'EN - Tableau 1'!D99</f>
        <v>67</v>
      </c>
      <c r="S99" s="34">
        <f>'DU'!E99</f>
        <v>92</v>
      </c>
      <c r="T99" s="34">
        <f>'PH - Tableau 1'!N99</f>
        <v>80.125</v>
      </c>
      <c r="U99" s="34">
        <f>'FO - Tableau 1'!D99</f>
        <v>90</v>
      </c>
      <c r="V99" s="32"/>
      <c r="W99" s="34">
        <f>'SC - Tableau 1'!J99</f>
        <v>82.5</v>
      </c>
      <c r="X99" s="34">
        <f>'DF - Tableau 1'!J99</f>
        <v>79</v>
      </c>
      <c r="Y99" s="32"/>
      <c r="Z99" s="34">
        <v>50</v>
      </c>
      <c r="AA99" s="34">
        <v>50</v>
      </c>
      <c r="AB99" s="34">
        <v>50</v>
      </c>
    </row>
    <row r="100" ht="20.3" customHeight="1">
      <c r="A100" t="s" s="38">
        <v>1162</v>
      </c>
      <c r="B100" s="30"/>
      <c r="C100" t="s" s="31">
        <v>1056</v>
      </c>
      <c r="D100" s="32"/>
      <c r="E100" s="32"/>
      <c r="F100" s="32"/>
      <c r="G100" s="32"/>
      <c r="H100" s="33">
        <v>69</v>
      </c>
      <c r="I100" s="33">
        <v>187</v>
      </c>
      <c r="J100" s="32"/>
      <c r="K100" s="32"/>
      <c r="L100" s="32"/>
      <c r="M100" s="34">
        <f>'CK - Tableau 1'!F100</f>
        <v>39</v>
      </c>
      <c r="N100" s="34">
        <f>'FG - Tableau 1'!C100</f>
        <v>33</v>
      </c>
      <c r="O100" s="34">
        <f>'DI - Tableau 1'!D100</f>
        <v>93</v>
      </c>
      <c r="P100" s="34">
        <f>'SK - Tableau 1'!F100</f>
        <v>73</v>
      </c>
      <c r="Q100" s="34">
        <f>'ST - Tableau 1'!D100</f>
        <v>68</v>
      </c>
      <c r="R100" s="34">
        <f>'EN - Tableau 1'!D100</f>
        <v>33</v>
      </c>
      <c r="S100" s="34">
        <f>'DU'!E100</f>
        <v>91</v>
      </c>
      <c r="T100" s="34">
        <f>'PH - Tableau 1'!N100</f>
        <v>78.125</v>
      </c>
      <c r="U100" s="34">
        <f>'FO - Tableau 1'!D100</f>
        <v>33</v>
      </c>
      <c r="V100" s="32"/>
      <c r="W100" s="34">
        <f>'SC - Tableau 1'!J100</f>
        <v>65</v>
      </c>
      <c r="X100" s="34">
        <f>'DF - Tableau 1'!J100</f>
        <v>75.5</v>
      </c>
      <c r="Y100" s="32"/>
      <c r="Z100" s="34">
        <v>50</v>
      </c>
      <c r="AA100" s="34">
        <v>50</v>
      </c>
      <c r="AB100" s="34">
        <v>50</v>
      </c>
    </row>
    <row r="101" ht="20.3" customHeight="1">
      <c r="A101" t="s" s="38">
        <v>1163</v>
      </c>
      <c r="B101" s="30"/>
      <c r="C101" t="s" s="31">
        <v>1056</v>
      </c>
      <c r="D101" s="32"/>
      <c r="E101" s="32"/>
      <c r="F101" s="32"/>
      <c r="G101" s="32"/>
      <c r="H101" s="33">
        <v>73</v>
      </c>
      <c r="I101" s="33">
        <v>213</v>
      </c>
      <c r="J101" s="32"/>
      <c r="K101" s="32"/>
      <c r="L101" s="32"/>
      <c r="M101" s="34">
        <f>'CK - Tableau 1'!F101</f>
        <v>73</v>
      </c>
      <c r="N101" s="34">
        <f>'FG - Tableau 1'!C101</f>
        <v>33</v>
      </c>
      <c r="O101" s="34">
        <f>'DI - Tableau 1'!D101</f>
        <v>35</v>
      </c>
      <c r="P101" s="34">
        <f>'SK - Tableau 1'!F101</f>
        <v>47</v>
      </c>
      <c r="Q101" s="34">
        <f>'ST - Tableau 1'!D101</f>
        <v>88</v>
      </c>
      <c r="R101" s="34">
        <f>'EN - Tableau 1'!D101</f>
        <v>33</v>
      </c>
      <c r="S101" s="34">
        <f>'DU'!E101</f>
        <v>82</v>
      </c>
      <c r="T101" s="34">
        <f>'PH - Tableau 1'!N101</f>
        <v>57.625</v>
      </c>
      <c r="U101" s="34">
        <f>'FO - Tableau 1'!D101</f>
        <v>53</v>
      </c>
      <c r="V101" s="32"/>
      <c r="W101" s="34">
        <f>'SC - Tableau 1'!J101</f>
        <v>53.5</v>
      </c>
      <c r="X101" s="34">
        <f>'DF - Tableau 1'!J101</f>
        <v>60</v>
      </c>
      <c r="Y101" s="32"/>
      <c r="Z101" s="34">
        <v>50</v>
      </c>
      <c r="AA101" s="34">
        <v>50</v>
      </c>
      <c r="AB101" s="34">
        <v>50</v>
      </c>
    </row>
    <row r="102" ht="20.3" customHeight="1">
      <c r="A102" t="s" s="38">
        <v>1164</v>
      </c>
      <c r="B102" s="30"/>
      <c r="C102" t="s" s="31">
        <v>1056</v>
      </c>
      <c r="D102" s="32"/>
      <c r="E102" s="32"/>
      <c r="F102" s="32"/>
      <c r="G102" s="32"/>
      <c r="H102" s="33">
        <v>69</v>
      </c>
      <c r="I102" s="33">
        <v>181</v>
      </c>
      <c r="J102" s="32"/>
      <c r="K102" s="32"/>
      <c r="L102" s="32"/>
      <c r="M102" s="34">
        <f>'CK - Tableau 1'!F102</f>
        <v>40</v>
      </c>
      <c r="N102" s="34">
        <f>'FG - Tableau 1'!C102</f>
        <v>33</v>
      </c>
      <c r="O102" s="34">
        <f>'DI - Tableau 1'!D102</f>
        <v>53</v>
      </c>
      <c r="P102" s="34">
        <f>'SK - Tableau 1'!F102</f>
        <v>73</v>
      </c>
      <c r="Q102" s="34">
        <f>'ST - Tableau 1'!D102</f>
        <v>57</v>
      </c>
      <c r="R102" s="34">
        <f>'EN - Tableau 1'!D102</f>
        <v>99</v>
      </c>
      <c r="S102" s="34">
        <f>'DU'!E102</f>
        <v>89</v>
      </c>
      <c r="T102" s="34">
        <f>'PH - Tableau 1'!N102</f>
        <v>77.5</v>
      </c>
      <c r="U102" s="34">
        <f>'FO - Tableau 1'!D102</f>
        <v>38</v>
      </c>
      <c r="V102" s="32"/>
      <c r="W102" s="34">
        <f>'SC - Tableau 1'!J102</f>
        <v>91</v>
      </c>
      <c r="X102" s="34">
        <f>'DF - Tableau 1'!J102</f>
        <v>72</v>
      </c>
      <c r="Y102" s="32"/>
      <c r="Z102" s="34">
        <v>50</v>
      </c>
      <c r="AA102" s="34">
        <v>50</v>
      </c>
      <c r="AB102" s="34">
        <v>50</v>
      </c>
    </row>
    <row r="103" ht="20.3" customHeight="1">
      <c r="A103" t="s" s="38">
        <v>1165</v>
      </c>
      <c r="B103" s="30"/>
      <c r="C103" t="s" s="31">
        <v>1056</v>
      </c>
      <c r="D103" s="32"/>
      <c r="E103" s="32"/>
      <c r="F103" s="32"/>
      <c r="G103" s="32"/>
      <c r="H103" s="33">
        <v>72</v>
      </c>
      <c r="I103" s="33">
        <v>190</v>
      </c>
      <c r="J103" s="32"/>
      <c r="K103" s="32"/>
      <c r="L103" s="32"/>
      <c r="M103" s="34">
        <f>'CK - Tableau 1'!F103</f>
        <v>59</v>
      </c>
      <c r="N103" s="34">
        <f>'FG - Tableau 1'!C103</f>
        <v>77</v>
      </c>
      <c r="O103" s="34">
        <f>'DI - Tableau 1'!D103</f>
        <v>59</v>
      </c>
      <c r="P103" s="34">
        <f>'SK - Tableau 1'!F103</f>
        <v>79</v>
      </c>
      <c r="Q103" s="34">
        <f>'ST - Tableau 1'!D103</f>
        <v>55</v>
      </c>
      <c r="R103" s="34">
        <f>'EN - Tableau 1'!D103</f>
        <v>49</v>
      </c>
      <c r="S103" s="34">
        <f>'DU'!E103</f>
        <v>93</v>
      </c>
      <c r="T103" s="34">
        <f>'PH - Tableau 1'!N103</f>
        <v>70</v>
      </c>
      <c r="U103" s="34">
        <f>'FO - Tableau 1'!D103</f>
        <v>79</v>
      </c>
      <c r="V103" s="32"/>
      <c r="W103" s="34">
        <f>'SC - Tableau 1'!J103</f>
        <v>60.5</v>
      </c>
      <c r="X103" s="34">
        <f>'DF - Tableau 1'!J103</f>
        <v>69</v>
      </c>
      <c r="Y103" s="32"/>
      <c r="Z103" s="34">
        <v>50</v>
      </c>
      <c r="AA103" s="34">
        <v>50</v>
      </c>
      <c r="AB103" s="34">
        <v>50</v>
      </c>
    </row>
    <row r="104" ht="20.35" customHeight="1">
      <c r="A104" t="s" s="38">
        <v>1166</v>
      </c>
      <c r="B104" s="30"/>
      <c r="C104" t="s" s="31">
        <v>1059</v>
      </c>
      <c r="D104" s="32"/>
      <c r="E104" s="32"/>
      <c r="F104" s="32"/>
      <c r="G104" s="32"/>
      <c r="H104" s="33">
        <v>75</v>
      </c>
      <c r="I104" s="33">
        <v>211</v>
      </c>
      <c r="J104" s="32"/>
      <c r="K104" s="32"/>
      <c r="L104" s="32"/>
      <c r="M104" s="34">
        <f>'CK - Tableau 1'!F104</f>
        <v>63</v>
      </c>
      <c r="N104" s="34">
        <f>'FG - Tableau 1'!C104</f>
        <v>60</v>
      </c>
      <c r="O104" s="34">
        <f>'DI - Tableau 1'!D104</f>
        <v>79</v>
      </c>
      <c r="P104" s="34">
        <f>'SK - Tableau 1'!F104</f>
        <v>82</v>
      </c>
      <c r="Q104" s="34">
        <f>'ST - Tableau 1'!D104</f>
        <v>74</v>
      </c>
      <c r="R104" s="34">
        <f>'EN - Tableau 1'!D104</f>
        <v>64</v>
      </c>
      <c r="S104" s="34">
        <f>'DU'!E104</f>
        <v>99</v>
      </c>
      <c r="T104" s="34">
        <f>'PH - Tableau 1'!N104</f>
        <v>64.125</v>
      </c>
      <c r="U104" s="34">
        <f>'FO - Tableau 1'!D104</f>
        <v>33</v>
      </c>
      <c r="V104" s="32"/>
      <c r="W104" s="34">
        <f>'SC - Tableau 1'!J104</f>
        <v>58.5</v>
      </c>
      <c r="X104" s="34">
        <f>'DF - Tableau 1'!J104</f>
        <v>71.5</v>
      </c>
      <c r="Y104" s="32"/>
      <c r="Z104" s="34">
        <v>50</v>
      </c>
      <c r="AA104" s="34">
        <v>50</v>
      </c>
      <c r="AB104" s="34">
        <v>50</v>
      </c>
    </row>
    <row r="105" ht="20.35" customHeight="1">
      <c r="A105" t="s" s="38">
        <v>1167</v>
      </c>
      <c r="B105" s="30"/>
      <c r="C105" t="s" s="31">
        <v>1059</v>
      </c>
      <c r="D105" s="32"/>
      <c r="E105" s="32"/>
      <c r="F105" s="32"/>
      <c r="G105" s="32"/>
      <c r="H105" s="33">
        <v>77</v>
      </c>
      <c r="I105" s="33">
        <v>208</v>
      </c>
      <c r="J105" s="32"/>
      <c r="K105" s="32"/>
      <c r="L105" s="32"/>
      <c r="M105" s="34">
        <f>'CK - Tableau 1'!F105</f>
        <v>57</v>
      </c>
      <c r="N105" s="34">
        <f>'FG - Tableau 1'!C105</f>
        <v>63</v>
      </c>
      <c r="O105" s="34">
        <f>'DI - Tableau 1'!D105</f>
        <v>59</v>
      </c>
      <c r="P105" s="34">
        <f>'SK - Tableau 1'!F105</f>
        <v>50</v>
      </c>
      <c r="Q105" s="34">
        <f>'ST - Tableau 1'!D105</f>
        <v>57</v>
      </c>
      <c r="R105" s="34">
        <f>'EN - Tableau 1'!D105</f>
        <v>46</v>
      </c>
      <c r="S105" s="34">
        <f>'DU'!E105</f>
        <v>94</v>
      </c>
      <c r="T105" s="34">
        <f>'PH - Tableau 1'!N105</f>
        <v>60.875</v>
      </c>
      <c r="U105" s="34">
        <f>'FO - Tableau 1'!D105</f>
        <v>53</v>
      </c>
      <c r="V105" s="32"/>
      <c r="W105" s="34">
        <f>'SC - Tableau 1'!J105</f>
        <v>48.5</v>
      </c>
      <c r="X105" s="34">
        <f>'DF - Tableau 1'!J105</f>
        <v>70</v>
      </c>
      <c r="Y105" s="32"/>
      <c r="Z105" s="34">
        <v>50</v>
      </c>
      <c r="AA105" s="34">
        <v>50</v>
      </c>
      <c r="AB105" s="34">
        <v>50</v>
      </c>
    </row>
    <row r="106" ht="20.35" customHeight="1">
      <c r="A106" t="s" s="38">
        <v>1168</v>
      </c>
      <c r="B106" s="30"/>
      <c r="C106" t="s" s="31">
        <v>1056</v>
      </c>
      <c r="D106" s="32"/>
      <c r="E106" s="32"/>
      <c r="F106" s="32"/>
      <c r="G106" s="32"/>
      <c r="H106" s="33">
        <v>74</v>
      </c>
      <c r="I106" s="33">
        <v>208</v>
      </c>
      <c r="J106" s="32"/>
      <c r="K106" s="32"/>
      <c r="L106" s="32"/>
      <c r="M106" s="34">
        <f>'CK - Tableau 1'!F106</f>
        <v>80</v>
      </c>
      <c r="N106" s="34">
        <f>'FG - Tableau 1'!C106</f>
        <v>68</v>
      </c>
      <c r="O106" s="34">
        <f>'DI - Tableau 1'!D106</f>
        <v>63</v>
      </c>
      <c r="P106" s="34">
        <f>'SK - Tableau 1'!F106</f>
        <v>47</v>
      </c>
      <c r="Q106" s="34">
        <f>'ST - Tableau 1'!D106</f>
        <v>75</v>
      </c>
      <c r="R106" s="34">
        <f>'EN - Tableau 1'!D106</f>
        <v>33</v>
      </c>
      <c r="S106" s="34">
        <f>'DU'!E106</f>
        <v>90</v>
      </c>
      <c r="T106" s="34">
        <f>'PH - Tableau 1'!N106</f>
        <v>60.5</v>
      </c>
      <c r="U106" s="34">
        <f>'FO - Tableau 1'!D106</f>
        <v>33</v>
      </c>
      <c r="V106" s="32"/>
      <c r="W106" s="34">
        <f>'SC - Tableau 1'!J106</f>
        <v>59</v>
      </c>
      <c r="X106" s="34">
        <f>'DF - Tableau 1'!J106</f>
        <v>77</v>
      </c>
      <c r="Y106" s="32"/>
      <c r="Z106" s="34">
        <v>50</v>
      </c>
      <c r="AA106" s="34">
        <v>50</v>
      </c>
      <c r="AB106" s="34">
        <v>50</v>
      </c>
    </row>
    <row r="107" ht="20.35" customHeight="1">
      <c r="A107" t="s" s="38">
        <v>1169</v>
      </c>
      <c r="B107" s="30"/>
      <c r="C107" t="s" s="31">
        <v>1059</v>
      </c>
      <c r="D107" s="32"/>
      <c r="E107" s="32"/>
      <c r="F107" s="32"/>
      <c r="G107" s="32"/>
      <c r="H107" s="33">
        <v>74</v>
      </c>
      <c r="I107" s="33">
        <v>205</v>
      </c>
      <c r="J107" s="32"/>
      <c r="K107" s="32"/>
      <c r="L107" s="32"/>
      <c r="M107" s="34">
        <f>'CK - Tableau 1'!F107</f>
        <v>86</v>
      </c>
      <c r="N107" s="34">
        <f>'FG - Tableau 1'!C107</f>
        <v>67</v>
      </c>
      <c r="O107" s="34">
        <f>'DI - Tableau 1'!D107</f>
        <v>52</v>
      </c>
      <c r="P107" s="34">
        <f>'SK - Tableau 1'!F107</f>
        <v>94</v>
      </c>
      <c r="Q107" s="34">
        <f>'ST - Tableau 1'!D107</f>
        <v>70</v>
      </c>
      <c r="R107" s="34">
        <f>'EN - Tableau 1'!D107</f>
        <v>55</v>
      </c>
      <c r="S107" s="34">
        <f>'DU'!E107</f>
        <v>81</v>
      </c>
      <c r="T107" s="34">
        <f>'PH - Tableau 1'!N107</f>
        <v>74.875</v>
      </c>
      <c r="U107" s="34">
        <f>'FO - Tableau 1'!D107</f>
        <v>88</v>
      </c>
      <c r="V107" s="32"/>
      <c r="W107" s="34">
        <f>'SC - Tableau 1'!J107</f>
        <v>66</v>
      </c>
      <c r="X107" s="34">
        <f>'DF - Tableau 1'!J107</f>
        <v>74.5</v>
      </c>
      <c r="Y107" s="32"/>
      <c r="Z107" s="34">
        <v>50</v>
      </c>
      <c r="AA107" s="34">
        <v>50</v>
      </c>
      <c r="AB107" s="34">
        <v>50</v>
      </c>
    </row>
    <row r="108" ht="20.35" customHeight="1">
      <c r="A108" t="s" s="38">
        <v>1170</v>
      </c>
      <c r="B108" s="30"/>
      <c r="C108" t="s" s="31">
        <v>1056</v>
      </c>
      <c r="D108" s="32"/>
      <c r="E108" s="32"/>
      <c r="F108" s="32"/>
      <c r="G108" s="32"/>
      <c r="H108" s="33">
        <v>73</v>
      </c>
      <c r="I108" s="33">
        <v>205</v>
      </c>
      <c r="J108" s="32"/>
      <c r="K108" s="32"/>
      <c r="L108" s="32"/>
      <c r="M108" s="34">
        <f>'CK - Tableau 1'!F108</f>
        <v>72</v>
      </c>
      <c r="N108" s="34">
        <f>'FG - Tableau 1'!C108</f>
        <v>83</v>
      </c>
      <c r="O108" s="34">
        <f>'DI - Tableau 1'!D108</f>
        <v>48</v>
      </c>
      <c r="P108" s="34">
        <f>'SK - Tableau 1'!F108</f>
        <v>67</v>
      </c>
      <c r="Q108" s="34">
        <f>'ST - Tableau 1'!D108</f>
        <v>76</v>
      </c>
      <c r="R108" s="34">
        <f>'EN - Tableau 1'!D108</f>
        <v>33</v>
      </c>
      <c r="S108" s="34">
        <f>'DU'!E108</f>
        <v>87</v>
      </c>
      <c r="T108" s="34">
        <f>'PH - Tableau 1'!N108</f>
        <v>69.5</v>
      </c>
      <c r="U108" s="34">
        <f>'FO - Tableau 1'!D108</f>
        <v>33</v>
      </c>
      <c r="V108" s="32"/>
      <c r="W108" s="34">
        <f>'SC - Tableau 1'!J108</f>
        <v>65.5</v>
      </c>
      <c r="X108" s="34">
        <f>'DF - Tableau 1'!J108</f>
        <v>69.5</v>
      </c>
      <c r="Y108" s="32"/>
      <c r="Z108" s="34">
        <v>50</v>
      </c>
      <c r="AA108" s="34">
        <v>50</v>
      </c>
      <c r="AB108" s="34">
        <v>50</v>
      </c>
    </row>
    <row r="109" ht="20.35" customHeight="1">
      <c r="A109" t="s" s="38">
        <v>1171</v>
      </c>
      <c r="B109" s="30"/>
      <c r="C109" t="s" s="31">
        <v>1056</v>
      </c>
      <c r="D109" s="32"/>
      <c r="E109" s="32"/>
      <c r="F109" s="32"/>
      <c r="G109" s="32"/>
      <c r="H109" s="33">
        <v>72</v>
      </c>
      <c r="I109" s="33">
        <v>192</v>
      </c>
      <c r="J109" s="32"/>
      <c r="K109" s="32"/>
      <c r="L109" s="32"/>
      <c r="M109" s="34">
        <f>'CK - Tableau 1'!F109</f>
        <v>56</v>
      </c>
      <c r="N109" s="34">
        <f>'FG - Tableau 1'!C109</f>
        <v>33</v>
      </c>
      <c r="O109" s="34">
        <f>'DI - Tableau 1'!D109</f>
        <v>64</v>
      </c>
      <c r="P109" s="34">
        <f>'SK - Tableau 1'!F109</f>
        <v>73</v>
      </c>
      <c r="Q109" s="34">
        <f>'ST - Tableau 1'!D109</f>
        <v>59</v>
      </c>
      <c r="R109" s="34">
        <f>'EN - Tableau 1'!D109</f>
        <v>58</v>
      </c>
      <c r="S109" s="34">
        <f>'DU'!E109</f>
        <v>98</v>
      </c>
      <c r="T109" s="34">
        <f>'PH - Tableau 1'!N109</f>
        <v>69</v>
      </c>
      <c r="U109" s="34">
        <f>'FO - Tableau 1'!D109</f>
        <v>33</v>
      </c>
      <c r="V109" s="32"/>
      <c r="W109" s="34">
        <f>'SC - Tableau 1'!J109</f>
        <v>65.5</v>
      </c>
      <c r="X109" s="34">
        <f>'DF - Tableau 1'!J109</f>
        <v>63.5</v>
      </c>
      <c r="Y109" s="32"/>
      <c r="Z109" s="34">
        <v>50</v>
      </c>
      <c r="AA109" s="34">
        <v>50</v>
      </c>
      <c r="AB109" s="34">
        <v>50</v>
      </c>
    </row>
    <row r="110" ht="20.35" customHeight="1">
      <c r="A110" t="s" s="38">
        <v>1172</v>
      </c>
      <c r="B110" s="30"/>
      <c r="C110" t="s" s="31">
        <v>1056</v>
      </c>
      <c r="D110" s="32"/>
      <c r="E110" s="32"/>
      <c r="F110" s="32"/>
      <c r="G110" s="32"/>
      <c r="H110" s="33">
        <v>72</v>
      </c>
      <c r="I110" s="33">
        <v>186</v>
      </c>
      <c r="J110" s="32"/>
      <c r="K110" s="32"/>
      <c r="L110" s="32"/>
      <c r="M110" s="34">
        <f>'CK - Tableau 1'!F110</f>
        <v>60</v>
      </c>
      <c r="N110" s="34">
        <f>'FG - Tableau 1'!C110</f>
        <v>33</v>
      </c>
      <c r="O110" s="34">
        <f>'DI - Tableau 1'!D110</f>
        <v>73</v>
      </c>
      <c r="P110" s="34">
        <f>'SK - Tableau 1'!F110</f>
        <v>60</v>
      </c>
      <c r="Q110" s="34">
        <f>'ST - Tableau 1'!D110</f>
        <v>48</v>
      </c>
      <c r="R110" s="34">
        <f>'EN - Tableau 1'!D110</f>
        <v>45</v>
      </c>
      <c r="S110" s="34">
        <f>'DU'!E110</f>
        <v>81</v>
      </c>
      <c r="T110" s="34">
        <f>'PH - Tableau 1'!N110</f>
        <v>77.875</v>
      </c>
      <c r="U110" s="34">
        <f>'FO - Tableau 1'!D110</f>
        <v>53</v>
      </c>
      <c r="V110" s="32"/>
      <c r="W110" s="34">
        <f>'SC - Tableau 1'!J110</f>
        <v>60</v>
      </c>
      <c r="X110" s="34">
        <f>'DF - Tableau 1'!J110</f>
        <v>53.5</v>
      </c>
      <c r="Y110" s="32"/>
      <c r="Z110" s="34">
        <v>50</v>
      </c>
      <c r="AA110" s="34">
        <v>50</v>
      </c>
      <c r="AB110" s="34">
        <v>50</v>
      </c>
    </row>
    <row r="111" ht="20.35" customHeight="1">
      <c r="A111" t="s" s="38">
        <v>1173</v>
      </c>
      <c r="B111" s="30"/>
      <c r="C111" t="s" s="31">
        <v>1059</v>
      </c>
      <c r="D111" s="32"/>
      <c r="E111" s="32"/>
      <c r="F111" s="32"/>
      <c r="G111" s="32"/>
      <c r="H111" s="33">
        <v>73</v>
      </c>
      <c r="I111" s="33">
        <v>206</v>
      </c>
      <c r="J111" s="32"/>
      <c r="K111" s="32"/>
      <c r="L111" s="32"/>
      <c r="M111" s="34">
        <f>'CK - Tableau 1'!F111</f>
        <v>37</v>
      </c>
      <c r="N111" s="34">
        <f>'FG - Tableau 1'!C111</f>
        <v>33</v>
      </c>
      <c r="O111" s="34">
        <f>'DI - Tableau 1'!D111</f>
        <v>90</v>
      </c>
      <c r="P111" s="34">
        <f>'SK - Tableau 1'!F111</f>
        <v>88</v>
      </c>
      <c r="Q111" s="34">
        <f>'ST - Tableau 1'!D111</f>
        <v>78</v>
      </c>
      <c r="R111" s="34">
        <f>'EN - Tableau 1'!D111</f>
        <v>78</v>
      </c>
      <c r="S111" s="34">
        <f>'DU'!E111</f>
        <v>99</v>
      </c>
      <c r="T111" s="34">
        <f>'PH - Tableau 1'!N111</f>
        <v>84.875</v>
      </c>
      <c r="U111" s="34">
        <f>'FO - Tableau 1'!D111</f>
        <v>57</v>
      </c>
      <c r="V111" s="32"/>
      <c r="W111" s="34">
        <f>'SC - Tableau 1'!J111</f>
        <v>86</v>
      </c>
      <c r="X111" s="34">
        <f>'DF - Tableau 1'!J111</f>
        <v>67.5</v>
      </c>
      <c r="Y111" s="32"/>
      <c r="Z111" s="34">
        <v>50</v>
      </c>
      <c r="AA111" s="34">
        <v>50</v>
      </c>
      <c r="AB111" s="34">
        <v>50</v>
      </c>
    </row>
    <row r="112" ht="20.35" customHeight="1">
      <c r="A112" t="s" s="38">
        <v>1174</v>
      </c>
      <c r="B112" s="30"/>
      <c r="C112" t="s" s="31">
        <v>1059</v>
      </c>
      <c r="D112" s="32"/>
      <c r="E112" s="32"/>
      <c r="F112" s="32"/>
      <c r="G112" s="32"/>
      <c r="H112" s="33">
        <v>75</v>
      </c>
      <c r="I112" s="33">
        <v>191</v>
      </c>
      <c r="J112" s="32"/>
      <c r="K112" s="32"/>
      <c r="L112" s="32"/>
      <c r="M112" s="34">
        <f>'CK - Tableau 1'!F112</f>
        <v>53</v>
      </c>
      <c r="N112" s="34">
        <f>'FG - Tableau 1'!C112</f>
        <v>33</v>
      </c>
      <c r="O112" s="34">
        <f>'DI - Tableau 1'!D112</f>
        <v>95</v>
      </c>
      <c r="P112" s="34">
        <f>'SK - Tableau 1'!F112</f>
        <v>81</v>
      </c>
      <c r="Q112" s="34">
        <f>'ST - Tableau 1'!D112</f>
        <v>42</v>
      </c>
      <c r="R112" s="34">
        <f>'EN - Tableau 1'!D112</f>
        <v>75</v>
      </c>
      <c r="S112" s="34">
        <f>'DU'!E112</f>
        <v>78</v>
      </c>
      <c r="T112" s="34">
        <f>'PH - Tableau 1'!N112</f>
        <v>73.875</v>
      </c>
      <c r="U112" s="34">
        <f>'FO - Tableau 1'!D112</f>
        <v>77</v>
      </c>
      <c r="V112" s="32"/>
      <c r="W112" s="34">
        <f>'SC - Tableau 1'!J112</f>
        <v>72.5</v>
      </c>
      <c r="X112" s="34">
        <f>'DF - Tableau 1'!J112</f>
        <v>68</v>
      </c>
      <c r="Y112" s="32"/>
      <c r="Z112" s="34">
        <v>50</v>
      </c>
      <c r="AA112" s="34">
        <v>50</v>
      </c>
      <c r="AB112" s="34">
        <v>50</v>
      </c>
    </row>
    <row r="113" ht="20.35" customHeight="1">
      <c r="A113" t="s" s="38">
        <v>1175</v>
      </c>
      <c r="B113" s="30"/>
      <c r="C113" t="s" s="31">
        <v>1056</v>
      </c>
      <c r="D113" s="32"/>
      <c r="E113" s="32"/>
      <c r="F113" s="32"/>
      <c r="G113" s="32"/>
      <c r="H113" s="33">
        <v>72</v>
      </c>
      <c r="I113" s="33">
        <v>180</v>
      </c>
      <c r="J113" s="32"/>
      <c r="K113" s="32"/>
      <c r="L113" s="32"/>
      <c r="M113" s="34">
        <f>'CK - Tableau 1'!F113</f>
        <v>96</v>
      </c>
      <c r="N113" s="34">
        <f>'FG - Tableau 1'!C113</f>
        <v>33</v>
      </c>
      <c r="O113" s="34">
        <f>'DI - Tableau 1'!D113</f>
        <v>62</v>
      </c>
      <c r="P113" s="34">
        <f>'SK - Tableau 1'!F113</f>
        <v>52</v>
      </c>
      <c r="Q113" s="34">
        <f>'ST - Tableau 1'!D113</f>
        <v>40</v>
      </c>
      <c r="R113" s="34">
        <f>'EN - Tableau 1'!D113</f>
        <v>33</v>
      </c>
      <c r="S113" s="34">
        <f>'DU'!E113</f>
        <v>82</v>
      </c>
      <c r="T113" s="34">
        <f>'PH - Tableau 1'!N113</f>
        <v>73</v>
      </c>
      <c r="U113" s="34">
        <f>'FO - Tableau 1'!D113</f>
        <v>33</v>
      </c>
      <c r="V113" s="32"/>
      <c r="W113" s="34">
        <f>'SC - Tableau 1'!J113</f>
        <v>73</v>
      </c>
      <c r="X113" s="34">
        <f>'DF - Tableau 1'!J113</f>
        <v>73</v>
      </c>
      <c r="Y113" s="32"/>
      <c r="Z113" s="34">
        <v>50</v>
      </c>
      <c r="AA113" s="34">
        <v>50</v>
      </c>
      <c r="AB113" s="34">
        <v>50</v>
      </c>
    </row>
    <row r="114" ht="20.35" customHeight="1">
      <c r="A114" t="s" s="38">
        <v>1176</v>
      </c>
      <c r="B114" s="30"/>
      <c r="C114" t="s" s="31">
        <v>1056</v>
      </c>
      <c r="D114" s="32"/>
      <c r="E114" s="32"/>
      <c r="F114" s="32"/>
      <c r="G114" s="32"/>
      <c r="H114" s="33">
        <v>76</v>
      </c>
      <c r="I114" s="33">
        <v>212</v>
      </c>
      <c r="J114" s="32"/>
      <c r="K114" s="32"/>
      <c r="L114" s="32"/>
      <c r="M114" s="34">
        <f>'CK - Tableau 1'!F114</f>
        <v>85</v>
      </c>
      <c r="N114" s="34">
        <f>'FG - Tableau 1'!C114</f>
        <v>72</v>
      </c>
      <c r="O114" s="34">
        <f>'DI - Tableau 1'!D114</f>
        <v>64</v>
      </c>
      <c r="P114" s="34">
        <f>'SK - Tableau 1'!F114</f>
        <v>81</v>
      </c>
      <c r="Q114" s="34">
        <f>'ST - Tableau 1'!D114</f>
        <v>69</v>
      </c>
      <c r="R114" s="34">
        <f>'EN - Tableau 1'!D114</f>
        <v>55</v>
      </c>
      <c r="S114" s="34">
        <f>'DU'!E114</f>
        <v>95</v>
      </c>
      <c r="T114" s="34">
        <f>'PH - Tableau 1'!N114</f>
        <v>73.875</v>
      </c>
      <c r="U114" s="34">
        <f>'FO - Tableau 1'!D114</f>
        <v>33</v>
      </c>
      <c r="V114" s="32"/>
      <c r="W114" s="34">
        <f>'SC - Tableau 1'!J114</f>
        <v>53.5</v>
      </c>
      <c r="X114" s="34">
        <f>'DF - Tableau 1'!J114</f>
        <v>81.5</v>
      </c>
      <c r="Y114" s="32"/>
      <c r="Z114" s="34">
        <v>50</v>
      </c>
      <c r="AA114" s="34">
        <v>50</v>
      </c>
      <c r="AB114" s="34">
        <v>50</v>
      </c>
    </row>
    <row r="115" ht="20.35" customHeight="1">
      <c r="A115" t="s" s="38">
        <v>1177</v>
      </c>
      <c r="B115" s="30"/>
      <c r="C115" t="s" s="31">
        <v>1056</v>
      </c>
      <c r="D115" s="32"/>
      <c r="E115" s="32"/>
      <c r="F115" s="32"/>
      <c r="G115" s="32"/>
      <c r="H115" s="33">
        <v>70</v>
      </c>
      <c r="I115" s="33">
        <v>166</v>
      </c>
      <c r="J115" s="32"/>
      <c r="K115" s="32"/>
      <c r="L115" s="32"/>
      <c r="M115" s="34">
        <f>'CK - Tableau 1'!F115</f>
        <v>35</v>
      </c>
      <c r="N115" s="34">
        <f>'FG - Tableau 1'!C115</f>
        <v>71</v>
      </c>
      <c r="O115" s="34">
        <f>'DI - Tableau 1'!D115</f>
        <v>89</v>
      </c>
      <c r="P115" s="34">
        <f>'SK - Tableau 1'!F115</f>
        <v>86</v>
      </c>
      <c r="Q115" s="34">
        <f>'ST - Tableau 1'!D115</f>
        <v>36</v>
      </c>
      <c r="R115" s="34">
        <f>'EN - Tableau 1'!D115</f>
        <v>99</v>
      </c>
      <c r="S115" s="34">
        <f>'DU'!E115</f>
        <v>99</v>
      </c>
      <c r="T115" s="34">
        <f>'PH - Tableau 1'!N115</f>
        <v>87.625</v>
      </c>
      <c r="U115" s="34">
        <f>'FO - Tableau 1'!D115</f>
        <v>61</v>
      </c>
      <c r="V115" s="32"/>
      <c r="W115" s="34">
        <f>'SC - Tableau 1'!J115</f>
        <v>88.5</v>
      </c>
      <c r="X115" s="34">
        <f>'DF - Tableau 1'!J115</f>
        <v>74.5</v>
      </c>
      <c r="Y115" s="32"/>
      <c r="Z115" s="34">
        <v>50</v>
      </c>
      <c r="AA115" s="34">
        <v>50</v>
      </c>
      <c r="AB115" s="34">
        <v>50</v>
      </c>
    </row>
    <row r="116" ht="20.35" customHeight="1">
      <c r="A116" t="s" s="38">
        <v>1178</v>
      </c>
      <c r="B116" s="30"/>
      <c r="C116" t="s" s="31">
        <v>1056</v>
      </c>
      <c r="D116" s="32"/>
      <c r="E116" s="32"/>
      <c r="F116" s="32"/>
      <c r="G116" s="32"/>
      <c r="H116" s="33">
        <v>73</v>
      </c>
      <c r="I116" s="33">
        <v>200</v>
      </c>
      <c r="J116" s="32"/>
      <c r="K116" s="32"/>
      <c r="L116" s="32"/>
      <c r="M116" s="34">
        <f>'CK - Tableau 1'!F116</f>
        <v>71</v>
      </c>
      <c r="N116" s="34">
        <f>'FG - Tableau 1'!C116</f>
        <v>71</v>
      </c>
      <c r="O116" s="34">
        <f>'DI - Tableau 1'!D116</f>
        <v>67</v>
      </c>
      <c r="P116" s="34">
        <f>'SK - Tableau 1'!F116</f>
        <v>82</v>
      </c>
      <c r="Q116" s="34">
        <f>'ST - Tableau 1'!D116</f>
        <v>67</v>
      </c>
      <c r="R116" s="34">
        <f>'EN - Tableau 1'!D116</f>
        <v>99</v>
      </c>
      <c r="S116" s="34">
        <f>'DU'!E116</f>
        <v>99</v>
      </c>
      <c r="T116" s="34">
        <f>'PH - Tableau 1'!N116</f>
        <v>82.875</v>
      </c>
      <c r="U116" s="34">
        <f>'FO - Tableau 1'!D116</f>
        <v>63</v>
      </c>
      <c r="V116" s="32"/>
      <c r="W116" s="34">
        <f>'SC - Tableau 1'!J116</f>
        <v>85.5</v>
      </c>
      <c r="X116" s="34">
        <f>'DF - Tableau 1'!J116</f>
        <v>69.5</v>
      </c>
      <c r="Y116" s="32"/>
      <c r="Z116" s="34">
        <v>50</v>
      </c>
      <c r="AA116" s="34">
        <v>50</v>
      </c>
      <c r="AB116" s="34">
        <v>50</v>
      </c>
    </row>
    <row r="117" ht="20.35" customHeight="1">
      <c r="A117" t="s" s="38">
        <v>1179</v>
      </c>
      <c r="B117" s="30"/>
      <c r="C117" t="s" s="31">
        <v>1056</v>
      </c>
      <c r="D117" s="32"/>
      <c r="E117" s="32"/>
      <c r="F117" s="32"/>
      <c r="G117" s="32"/>
      <c r="H117" s="33">
        <v>77</v>
      </c>
      <c r="I117" s="33">
        <v>223</v>
      </c>
      <c r="J117" s="32"/>
      <c r="K117" s="32"/>
      <c r="L117" s="32"/>
      <c r="M117" s="34">
        <f>'CK - Tableau 1'!F117</f>
        <v>60</v>
      </c>
      <c r="N117" s="34">
        <f>'FG - Tableau 1'!C117</f>
        <v>72</v>
      </c>
      <c r="O117" s="34">
        <f>'DI - Tableau 1'!D117</f>
        <v>55</v>
      </c>
      <c r="P117" s="34">
        <f>'SK - Tableau 1'!F117</f>
        <v>77</v>
      </c>
      <c r="Q117" s="34">
        <f>'ST - Tableau 1'!D117</f>
        <v>83</v>
      </c>
      <c r="R117" s="34">
        <f>'EN - Tableau 1'!D117</f>
        <v>33</v>
      </c>
      <c r="S117" s="34">
        <f>'DU'!E117</f>
        <v>92</v>
      </c>
      <c r="T117" s="34">
        <f>'PH - Tableau 1'!N117</f>
        <v>70</v>
      </c>
      <c r="U117" s="34">
        <f>'FO - Tableau 1'!D117</f>
        <v>33</v>
      </c>
      <c r="V117" s="32"/>
      <c r="W117" s="34">
        <f>'SC - Tableau 1'!J117</f>
        <v>51</v>
      </c>
      <c r="X117" s="34">
        <f>'DF - Tableau 1'!J117</f>
        <v>66</v>
      </c>
      <c r="Y117" s="32"/>
      <c r="Z117" s="34">
        <v>50</v>
      </c>
      <c r="AA117" s="34">
        <v>50</v>
      </c>
      <c r="AB117" s="34">
        <v>50</v>
      </c>
    </row>
    <row r="118" ht="20.35" customHeight="1">
      <c r="A118" t="s" s="38">
        <v>1180</v>
      </c>
      <c r="B118" s="30"/>
      <c r="C118" t="s" s="31">
        <v>1056</v>
      </c>
      <c r="D118" s="32"/>
      <c r="E118" s="32"/>
      <c r="F118" s="32"/>
      <c r="G118" s="32"/>
      <c r="H118" s="33">
        <v>69</v>
      </c>
      <c r="I118" s="33">
        <v>181</v>
      </c>
      <c r="J118" s="32"/>
      <c r="K118" s="32"/>
      <c r="L118" s="32"/>
      <c r="M118" s="34">
        <f>'CK - Tableau 1'!F118</f>
        <v>60</v>
      </c>
      <c r="N118" s="34">
        <f>'FG - Tableau 1'!C118</f>
        <v>33</v>
      </c>
      <c r="O118" s="34">
        <f>'DI - Tableau 1'!D118</f>
        <v>61</v>
      </c>
      <c r="P118" s="34">
        <f>'SK - Tableau 1'!F118</f>
        <v>59</v>
      </c>
      <c r="Q118" s="34">
        <f>'ST - Tableau 1'!D118</f>
        <v>57</v>
      </c>
      <c r="R118" s="34">
        <f>'EN - Tableau 1'!D118</f>
        <v>62</v>
      </c>
      <c r="S118" s="34">
        <f>'DU'!E118</f>
        <v>99</v>
      </c>
      <c r="T118" s="34">
        <f>'PH - Tableau 1'!N118</f>
        <v>83.875</v>
      </c>
      <c r="U118" s="34">
        <f>'FO - Tableau 1'!D118</f>
        <v>58</v>
      </c>
      <c r="V118" s="32"/>
      <c r="W118" s="34">
        <f>'SC - Tableau 1'!J118</f>
        <v>97</v>
      </c>
      <c r="X118" s="34">
        <f>'DF - Tableau 1'!J118</f>
        <v>71.5</v>
      </c>
      <c r="Y118" s="32"/>
      <c r="Z118" s="34">
        <v>50</v>
      </c>
      <c r="AA118" s="34">
        <v>50</v>
      </c>
      <c r="AB118" s="34">
        <v>50</v>
      </c>
    </row>
    <row r="119" ht="20.35" customHeight="1">
      <c r="A119" t="s" s="38">
        <v>1181</v>
      </c>
      <c r="B119" s="30"/>
      <c r="C119" t="s" s="31">
        <v>1056</v>
      </c>
      <c r="D119" s="32"/>
      <c r="E119" s="32"/>
      <c r="F119" s="32"/>
      <c r="G119" s="32"/>
      <c r="H119" s="33">
        <v>74</v>
      </c>
      <c r="I119" s="33">
        <v>217</v>
      </c>
      <c r="J119" s="32"/>
      <c r="K119" s="32"/>
      <c r="L119" s="32"/>
      <c r="M119" s="34">
        <f>'CK - Tableau 1'!F119</f>
        <v>72</v>
      </c>
      <c r="N119" s="34">
        <f>'FG - Tableau 1'!C119</f>
        <v>33</v>
      </c>
      <c r="O119" s="34">
        <f>'DI - Tableau 1'!D119</f>
        <v>66</v>
      </c>
      <c r="P119" s="34">
        <f>'SK - Tableau 1'!F119</f>
        <v>73</v>
      </c>
      <c r="Q119" s="34">
        <f>'ST - Tableau 1'!D119</f>
        <v>88</v>
      </c>
      <c r="R119" s="34">
        <f>'EN - Tableau 1'!D119</f>
        <v>35</v>
      </c>
      <c r="S119" s="34">
        <f>'DU'!E119</f>
        <v>60</v>
      </c>
      <c r="T119" s="34">
        <f>'PH - Tableau 1'!N119</f>
        <v>60.75</v>
      </c>
      <c r="U119" s="34">
        <f>'FO - Tableau 1'!D119</f>
        <v>53</v>
      </c>
      <c r="V119" s="32"/>
      <c r="W119" s="34">
        <f>'SC - Tableau 1'!J119</f>
        <v>72.5</v>
      </c>
      <c r="X119" s="34">
        <f>'DF - Tableau 1'!J119</f>
        <v>68.5</v>
      </c>
      <c r="Y119" s="32"/>
      <c r="Z119" s="34">
        <v>50</v>
      </c>
      <c r="AA119" s="34">
        <v>50</v>
      </c>
      <c r="AB119" s="34">
        <v>50</v>
      </c>
    </row>
    <row r="120" ht="20.35" customHeight="1">
      <c r="A120" t="s" s="38">
        <v>1182</v>
      </c>
      <c r="B120" s="30"/>
      <c r="C120" t="s" s="31">
        <v>1056</v>
      </c>
      <c r="D120" s="32"/>
      <c r="E120" s="32"/>
      <c r="F120" s="32"/>
      <c r="G120" s="32"/>
      <c r="H120" s="33">
        <v>74</v>
      </c>
      <c r="I120" s="33">
        <v>196</v>
      </c>
      <c r="J120" s="32"/>
      <c r="K120" s="32"/>
      <c r="L120" s="32"/>
      <c r="M120" s="34">
        <f>'CK - Tableau 1'!F120</f>
        <v>60</v>
      </c>
      <c r="N120" s="34">
        <f>'FG - Tableau 1'!C120</f>
        <v>33</v>
      </c>
      <c r="O120" s="34">
        <f>'DI - Tableau 1'!D120</f>
        <v>74</v>
      </c>
      <c r="P120" s="34">
        <f>'SK - Tableau 1'!F120</f>
        <v>68</v>
      </c>
      <c r="Q120" s="34">
        <f>'ST - Tableau 1'!D120</f>
        <v>54</v>
      </c>
      <c r="R120" s="34">
        <f>'EN - Tableau 1'!D120</f>
        <v>35</v>
      </c>
      <c r="S120" s="34">
        <f>'DU'!E120</f>
        <v>84</v>
      </c>
      <c r="T120" s="34">
        <f>'PH - Tableau 1'!N120</f>
        <v>63.875</v>
      </c>
      <c r="U120" s="34">
        <f>'FO - Tableau 1'!D120</f>
        <v>33</v>
      </c>
      <c r="V120" s="32"/>
      <c r="W120" s="34">
        <f>'SC - Tableau 1'!J120</f>
        <v>56.5</v>
      </c>
      <c r="X120" s="34">
        <f>'DF - Tableau 1'!J120</f>
        <v>51</v>
      </c>
      <c r="Y120" s="32"/>
      <c r="Z120" s="34">
        <v>50</v>
      </c>
      <c r="AA120" s="34">
        <v>50</v>
      </c>
      <c r="AB120" s="34">
        <v>50</v>
      </c>
    </row>
    <row r="121" ht="20.35" customHeight="1">
      <c r="A121" t="s" s="38">
        <v>1183</v>
      </c>
      <c r="B121" s="30"/>
      <c r="C121" t="s" s="31">
        <v>1056</v>
      </c>
      <c r="D121" s="32"/>
      <c r="E121" s="32"/>
      <c r="F121" s="32"/>
      <c r="G121" s="32"/>
      <c r="H121" s="33">
        <v>70</v>
      </c>
      <c r="I121" s="33">
        <v>180</v>
      </c>
      <c r="J121" s="32"/>
      <c r="K121" s="32"/>
      <c r="L121" s="32"/>
      <c r="M121" s="34">
        <f>'CK - Tableau 1'!F121</f>
        <v>49</v>
      </c>
      <c r="N121" s="34">
        <f>'FG - Tableau 1'!C121</f>
        <v>33</v>
      </c>
      <c r="O121" s="34">
        <f>'DI - Tableau 1'!D121</f>
        <v>74</v>
      </c>
      <c r="P121" s="34">
        <f>'SK - Tableau 1'!F121</f>
        <v>73</v>
      </c>
      <c r="Q121" s="34">
        <f>'ST - Tableau 1'!D121</f>
        <v>49</v>
      </c>
      <c r="R121" s="34">
        <f>'EN - Tableau 1'!D121</f>
        <v>33</v>
      </c>
      <c r="S121" s="34">
        <f>'DU'!E121</f>
        <v>88</v>
      </c>
      <c r="T121" s="34">
        <f>'PH - Tableau 1'!N121</f>
        <v>68.5</v>
      </c>
      <c r="U121" s="34">
        <f>'FO - Tableau 1'!D121</f>
        <v>53</v>
      </c>
      <c r="V121" s="32"/>
      <c r="W121" s="34">
        <f>'SC - Tableau 1'!J121</f>
        <v>73</v>
      </c>
      <c r="X121" s="34">
        <f>'DF - Tableau 1'!J121</f>
        <v>73</v>
      </c>
      <c r="Y121" s="32"/>
      <c r="Z121" s="34">
        <v>50</v>
      </c>
      <c r="AA121" s="34">
        <v>50</v>
      </c>
      <c r="AB121" s="34">
        <v>50</v>
      </c>
    </row>
    <row r="122" ht="20.35" customHeight="1">
      <c r="A122" t="s" s="38">
        <v>1184</v>
      </c>
      <c r="B122" s="30"/>
      <c r="C122" t="s" s="31">
        <v>1059</v>
      </c>
      <c r="D122" s="32"/>
      <c r="E122" s="32"/>
      <c r="F122" s="32"/>
      <c r="G122" s="32"/>
      <c r="H122" s="33">
        <v>73</v>
      </c>
      <c r="I122" s="33">
        <v>210</v>
      </c>
      <c r="J122" s="32"/>
      <c r="K122" s="32"/>
      <c r="L122" s="32"/>
      <c r="M122" s="34">
        <f>'CK - Tableau 1'!F122</f>
        <v>73</v>
      </c>
      <c r="N122" s="34">
        <f>'FG - Tableau 1'!C122</f>
        <v>88</v>
      </c>
      <c r="O122" s="34">
        <f>'DI - Tableau 1'!D122</f>
        <v>34</v>
      </c>
      <c r="P122" s="34">
        <f>'SK - Tableau 1'!F122</f>
        <v>56</v>
      </c>
      <c r="Q122" s="34">
        <f>'ST - Tableau 1'!D122</f>
        <v>84</v>
      </c>
      <c r="R122" s="34">
        <f>'EN - Tableau 1'!D122</f>
        <v>33</v>
      </c>
      <c r="S122" s="34">
        <f>'DU'!E122</f>
        <v>82</v>
      </c>
      <c r="T122" s="34">
        <f>'PH - Tableau 1'!N122</f>
        <v>57.5</v>
      </c>
      <c r="U122" s="34">
        <f>'FO - Tableau 1'!D122</f>
        <v>33</v>
      </c>
      <c r="V122" s="32"/>
      <c r="W122" s="34">
        <f>'SC - Tableau 1'!J122</f>
        <v>60</v>
      </c>
      <c r="X122" s="34">
        <f>'DF - Tableau 1'!J122</f>
        <v>52.5</v>
      </c>
      <c r="Y122" s="32"/>
      <c r="Z122" s="34">
        <v>50</v>
      </c>
      <c r="AA122" s="34">
        <v>50</v>
      </c>
      <c r="AB122" s="34">
        <v>50</v>
      </c>
    </row>
    <row r="123" ht="20.35" customHeight="1">
      <c r="A123" t="s" s="38">
        <v>1185</v>
      </c>
      <c r="B123" s="30"/>
      <c r="C123" t="s" s="31">
        <v>1186</v>
      </c>
      <c r="D123" s="32"/>
      <c r="E123" s="32"/>
      <c r="F123" s="32"/>
      <c r="G123" s="32"/>
      <c r="H123" s="33">
        <v>75</v>
      </c>
      <c r="I123" s="33">
        <v>211</v>
      </c>
      <c r="J123" s="32"/>
      <c r="K123" s="32"/>
      <c r="L123" s="32"/>
      <c r="M123" s="34">
        <f>'CK - Tableau 1'!F123</f>
        <v>65</v>
      </c>
      <c r="N123" s="34">
        <f>'FG - Tableau 1'!C123</f>
        <v>33</v>
      </c>
      <c r="O123" s="34">
        <f>'DI - Tableau 1'!D123</f>
        <v>68</v>
      </c>
      <c r="P123" s="34">
        <f>'SK - Tableau 1'!F123</f>
        <v>78</v>
      </c>
      <c r="Q123" s="34">
        <f>'ST - Tableau 1'!D123</f>
        <v>74</v>
      </c>
      <c r="R123" s="34">
        <f>'EN - Tableau 1'!D123</f>
        <v>48</v>
      </c>
      <c r="S123" s="34">
        <f>'DU'!E123</f>
        <v>93</v>
      </c>
      <c r="T123" s="34">
        <f>'PH - Tableau 1'!N123</f>
        <v>73.875</v>
      </c>
      <c r="U123" s="34">
        <f>'FO - Tableau 1'!D123</f>
        <v>53</v>
      </c>
      <c r="V123" s="32"/>
      <c r="W123" s="34">
        <f>'SC - Tableau 1'!J123</f>
        <v>82.5</v>
      </c>
      <c r="X123" s="34">
        <f>'DF - Tableau 1'!J123</f>
        <v>59.5</v>
      </c>
      <c r="Y123" s="32"/>
      <c r="Z123" s="34">
        <v>50</v>
      </c>
      <c r="AA123" s="34">
        <v>50</v>
      </c>
      <c r="AB123" s="34">
        <v>50</v>
      </c>
    </row>
    <row r="124" ht="20.35" customHeight="1">
      <c r="A124" t="s" s="38">
        <v>1187</v>
      </c>
      <c r="B124" s="30"/>
      <c r="C124" t="s" s="31">
        <v>1056</v>
      </c>
      <c r="D124" s="32"/>
      <c r="E124" s="32"/>
      <c r="F124" s="32"/>
      <c r="G124" s="32"/>
      <c r="H124" s="33">
        <v>74</v>
      </c>
      <c r="I124" s="33">
        <v>211</v>
      </c>
      <c r="J124" s="32"/>
      <c r="K124" s="32"/>
      <c r="L124" s="32"/>
      <c r="M124" s="34">
        <f>'CK - Tableau 1'!F124</f>
        <v>65</v>
      </c>
      <c r="N124" s="34">
        <f>'FG - Tableau 1'!C124</f>
        <v>79</v>
      </c>
      <c r="O124" s="34">
        <f>'DI - Tableau 1'!D124</f>
        <v>37</v>
      </c>
      <c r="P124" s="34">
        <f>'SK - Tableau 1'!F124</f>
        <v>62</v>
      </c>
      <c r="Q124" s="34">
        <f>'ST - Tableau 1'!D124</f>
        <v>81</v>
      </c>
      <c r="R124" s="34">
        <f>'EN - Tableau 1'!D124</f>
        <v>33</v>
      </c>
      <c r="S124" s="34">
        <f>'DU'!E124</f>
        <v>90</v>
      </c>
      <c r="T124" s="34">
        <f>'PH - Tableau 1'!N124</f>
        <v>55</v>
      </c>
      <c r="U124" s="34">
        <f>'FO - Tableau 1'!D124</f>
        <v>33</v>
      </c>
      <c r="V124" s="32"/>
      <c r="W124" s="34">
        <f>'SC - Tableau 1'!J124</f>
        <v>57</v>
      </c>
      <c r="X124" s="34">
        <f>'DF - Tableau 1'!J124</f>
        <v>76.5</v>
      </c>
      <c r="Y124" s="32"/>
      <c r="Z124" s="34">
        <v>50</v>
      </c>
      <c r="AA124" s="34">
        <v>50</v>
      </c>
      <c r="AB124" s="34">
        <v>50</v>
      </c>
    </row>
    <row r="125" ht="20.35" customHeight="1">
      <c r="A125" t="s" s="38">
        <v>1188</v>
      </c>
      <c r="B125" s="30"/>
      <c r="C125" t="s" s="31">
        <v>1056</v>
      </c>
      <c r="D125" s="32"/>
      <c r="E125" s="32"/>
      <c r="F125" s="32"/>
      <c r="G125" s="32"/>
      <c r="H125" s="33">
        <v>76</v>
      </c>
      <c r="I125" s="33">
        <v>225</v>
      </c>
      <c r="J125" s="32"/>
      <c r="K125" s="32"/>
      <c r="L125" s="32"/>
      <c r="M125" s="34">
        <f>'CK - Tableau 1'!F125</f>
        <v>84</v>
      </c>
      <c r="N125" s="34">
        <f>'FG - Tableau 1'!C125</f>
        <v>76</v>
      </c>
      <c r="O125" s="34">
        <f>'DI - Tableau 1'!D125</f>
        <v>64</v>
      </c>
      <c r="P125" s="34">
        <f>'SK - Tableau 1'!F125</f>
        <v>64</v>
      </c>
      <c r="Q125" s="34">
        <f>'ST - Tableau 1'!D125</f>
        <v>89</v>
      </c>
      <c r="R125" s="34">
        <f>'EN - Tableau 1'!D125</f>
        <v>33</v>
      </c>
      <c r="S125" s="34">
        <f>'DU'!E125</f>
        <v>99</v>
      </c>
      <c r="T125" s="34">
        <f>'PH - Tableau 1'!N125</f>
        <v>71.75</v>
      </c>
      <c r="U125" s="34">
        <f>'FO - Tableau 1'!D125</f>
        <v>33</v>
      </c>
      <c r="V125" s="32"/>
      <c r="W125" s="34">
        <f>'SC - Tableau 1'!J125</f>
        <v>53.5</v>
      </c>
      <c r="X125" s="34">
        <f>'DF - Tableau 1'!J125</f>
        <v>68</v>
      </c>
      <c r="Y125" s="32"/>
      <c r="Z125" s="34">
        <v>50</v>
      </c>
      <c r="AA125" s="34">
        <v>50</v>
      </c>
      <c r="AB125" s="34">
        <v>50</v>
      </c>
    </row>
    <row r="126" ht="20.35" customHeight="1">
      <c r="A126" t="s" s="38">
        <v>1189</v>
      </c>
      <c r="B126" s="30"/>
      <c r="C126" t="s" s="31">
        <v>1056</v>
      </c>
      <c r="D126" s="32"/>
      <c r="E126" s="32"/>
      <c r="F126" s="32"/>
      <c r="G126" s="32"/>
      <c r="H126" s="33">
        <v>77</v>
      </c>
      <c r="I126" s="33">
        <v>230</v>
      </c>
      <c r="J126" s="32"/>
      <c r="K126" s="32"/>
      <c r="L126" s="32"/>
      <c r="M126" s="34">
        <f>'CK - Tableau 1'!F126</f>
        <v>47</v>
      </c>
      <c r="N126" s="34">
        <f>'FG - Tableau 1'!C126</f>
        <v>33</v>
      </c>
      <c r="O126" s="34">
        <f>'DI - Tableau 1'!D126</f>
        <v>70</v>
      </c>
      <c r="P126" s="34">
        <f>'SK - Tableau 1'!F126</f>
        <v>95</v>
      </c>
      <c r="Q126" s="34">
        <f>'ST - Tableau 1'!D126</f>
        <v>90</v>
      </c>
      <c r="R126" s="34">
        <f>'EN - Tableau 1'!D126</f>
        <v>99</v>
      </c>
      <c r="S126" s="34">
        <f>'DU'!E126</f>
        <v>99</v>
      </c>
      <c r="T126" s="34">
        <f>'PH - Tableau 1'!N126</f>
        <v>77.25</v>
      </c>
      <c r="U126" s="34">
        <f>'FO - Tableau 1'!D126</f>
        <v>33</v>
      </c>
      <c r="V126" s="32"/>
      <c r="W126" s="34">
        <f>'SC - Tableau 1'!J126</f>
        <v>78</v>
      </c>
      <c r="X126" s="34">
        <f>'DF - Tableau 1'!J126</f>
        <v>84.5</v>
      </c>
      <c r="Y126" s="32"/>
      <c r="Z126" s="34">
        <v>50</v>
      </c>
      <c r="AA126" s="34">
        <v>50</v>
      </c>
      <c r="AB126" s="34">
        <v>50</v>
      </c>
    </row>
    <row r="127" ht="20.35" customHeight="1">
      <c r="A127" t="s" s="38">
        <v>1190</v>
      </c>
      <c r="B127" s="30"/>
      <c r="C127" t="s" s="31">
        <v>1056</v>
      </c>
      <c r="D127" s="32"/>
      <c r="E127" s="32"/>
      <c r="F127" s="32"/>
      <c r="G127" s="32"/>
      <c r="H127" s="33">
        <v>75</v>
      </c>
      <c r="I127" s="33">
        <v>220</v>
      </c>
      <c r="J127" s="32"/>
      <c r="K127" s="32"/>
      <c r="L127" s="32"/>
      <c r="M127" s="34">
        <f>'CK - Tableau 1'!F127</f>
        <v>53</v>
      </c>
      <c r="N127" s="34">
        <f>'FG - Tableau 1'!C127</f>
        <v>33</v>
      </c>
      <c r="O127" s="34">
        <f>'DI - Tableau 1'!D127</f>
        <v>68</v>
      </c>
      <c r="P127" s="34">
        <f>'SK - Tableau 1'!F127</f>
        <v>83</v>
      </c>
      <c r="Q127" s="34">
        <f>'ST - Tableau 1'!D127</f>
        <v>87</v>
      </c>
      <c r="R127" s="34">
        <f>'EN - Tableau 1'!D127</f>
        <v>55</v>
      </c>
      <c r="S127" s="34">
        <f>'DU'!E127</f>
        <v>99</v>
      </c>
      <c r="T127" s="34">
        <f>'PH - Tableau 1'!N127</f>
        <v>70.25</v>
      </c>
      <c r="U127" s="34">
        <f>'FO - Tableau 1'!D127</f>
        <v>33</v>
      </c>
      <c r="V127" s="32"/>
      <c r="W127" s="34">
        <f>'SC - Tableau 1'!J127</f>
        <v>60.5</v>
      </c>
      <c r="X127" s="34">
        <f>'DF - Tableau 1'!J127</f>
        <v>77</v>
      </c>
      <c r="Y127" s="32"/>
      <c r="Z127" s="34">
        <v>50</v>
      </c>
      <c r="AA127" s="34">
        <v>50</v>
      </c>
      <c r="AB127" s="34">
        <v>50</v>
      </c>
    </row>
    <row r="128" ht="20.35" customHeight="1">
      <c r="A128" t="s" s="38">
        <v>1191</v>
      </c>
      <c r="B128" s="30"/>
      <c r="C128" t="s" s="31">
        <v>1056</v>
      </c>
      <c r="D128" s="32"/>
      <c r="E128" s="32"/>
      <c r="F128" s="32"/>
      <c r="G128" s="32"/>
      <c r="H128" s="33">
        <v>75</v>
      </c>
      <c r="I128" s="33">
        <v>195</v>
      </c>
      <c r="J128" s="32"/>
      <c r="K128" s="32"/>
      <c r="L128" s="32"/>
      <c r="M128" s="34">
        <f>'CK - Tableau 1'!F128</f>
        <v>68</v>
      </c>
      <c r="N128" s="34">
        <f>'FG - Tableau 1'!C128</f>
        <v>33</v>
      </c>
      <c r="O128" s="34">
        <f>'DI - Tableau 1'!D128</f>
        <v>77</v>
      </c>
      <c r="P128" s="34">
        <f>'SK - Tableau 1'!F128</f>
        <v>73</v>
      </c>
      <c r="Q128" s="34">
        <f>'ST - Tableau 1'!D128</f>
        <v>47</v>
      </c>
      <c r="R128" s="34">
        <f>'EN - Tableau 1'!D128</f>
        <v>33</v>
      </c>
      <c r="S128" s="34">
        <f>'DU'!E128</f>
        <v>91</v>
      </c>
      <c r="T128" s="34">
        <f>'PH - Tableau 1'!N128</f>
        <v>71.125</v>
      </c>
      <c r="U128" s="34">
        <f>'FO - Tableau 1'!D128</f>
        <v>53</v>
      </c>
      <c r="V128" s="32"/>
      <c r="W128" s="34">
        <f>'SC - Tableau 1'!J128</f>
        <v>73</v>
      </c>
      <c r="X128" s="34">
        <f>'DF - Tableau 1'!J128</f>
        <v>62</v>
      </c>
      <c r="Y128" s="32"/>
      <c r="Z128" s="34">
        <v>50</v>
      </c>
      <c r="AA128" s="34">
        <v>50</v>
      </c>
      <c r="AB128" s="34">
        <v>50</v>
      </c>
    </row>
    <row r="129" ht="20.35" customHeight="1">
      <c r="A129" t="s" s="38">
        <v>1192</v>
      </c>
      <c r="B129" s="30"/>
      <c r="C129" t="s" s="31">
        <v>1056</v>
      </c>
      <c r="D129" s="32"/>
      <c r="E129" s="32"/>
      <c r="F129" s="32"/>
      <c r="G129" s="32"/>
      <c r="H129" s="33">
        <v>74</v>
      </c>
      <c r="I129" s="33">
        <v>187</v>
      </c>
      <c r="J129" s="32"/>
      <c r="K129" s="32"/>
      <c r="L129" s="32"/>
      <c r="M129" s="34">
        <f>'CK - Tableau 1'!F129</f>
        <v>52</v>
      </c>
      <c r="N129" s="34">
        <f>'FG - Tableau 1'!C129</f>
        <v>66</v>
      </c>
      <c r="O129" s="34">
        <f>'DI - Tableau 1'!D129</f>
        <v>75</v>
      </c>
      <c r="P129" s="34">
        <f>'SK - Tableau 1'!F129</f>
        <v>73</v>
      </c>
      <c r="Q129" s="34">
        <f>'ST - Tableau 1'!D129</f>
        <v>41</v>
      </c>
      <c r="R129" s="34">
        <f>'EN - Tableau 1'!D129</f>
        <v>33</v>
      </c>
      <c r="S129" s="34">
        <f>'DU'!E129</f>
        <v>96</v>
      </c>
      <c r="T129" s="34">
        <f>'PH - Tableau 1'!N129</f>
        <v>68.5</v>
      </c>
      <c r="U129" s="34">
        <f>'FO - Tableau 1'!D129</f>
        <v>33</v>
      </c>
      <c r="V129" s="32"/>
      <c r="W129" s="34">
        <f>'SC - Tableau 1'!J129</f>
        <v>56</v>
      </c>
      <c r="X129" s="34">
        <f>'DF - Tableau 1'!J129</f>
        <v>69.5</v>
      </c>
      <c r="Y129" s="32"/>
      <c r="Z129" s="34">
        <v>50</v>
      </c>
      <c r="AA129" s="34">
        <v>50</v>
      </c>
      <c r="AB129" s="34">
        <v>50</v>
      </c>
    </row>
    <row r="130" ht="20.35" customHeight="1">
      <c r="A130" t="s" s="38">
        <v>1193</v>
      </c>
      <c r="B130" s="30"/>
      <c r="C130" t="s" s="31">
        <v>1056</v>
      </c>
      <c r="D130" s="32"/>
      <c r="E130" s="32"/>
      <c r="F130" s="32"/>
      <c r="G130" s="32"/>
      <c r="H130" s="33">
        <v>76</v>
      </c>
      <c r="I130" s="33">
        <v>214</v>
      </c>
      <c r="J130" s="32"/>
      <c r="K130" s="32"/>
      <c r="L130" s="32"/>
      <c r="M130" s="34">
        <f>'CK - Tableau 1'!F130</f>
        <v>80</v>
      </c>
      <c r="N130" s="34">
        <f>'FG - Tableau 1'!C130</f>
        <v>33</v>
      </c>
      <c r="O130" s="34">
        <f>'DI - Tableau 1'!D130</f>
        <v>71</v>
      </c>
      <c r="P130" s="34">
        <f>'SK - Tableau 1'!F130</f>
        <v>80</v>
      </c>
      <c r="Q130" s="34">
        <f>'ST - Tableau 1'!D130</f>
        <v>73</v>
      </c>
      <c r="R130" s="34">
        <f>'EN - Tableau 1'!D130</f>
        <v>33</v>
      </c>
      <c r="S130" s="34">
        <f>'DU'!E130</f>
        <v>84</v>
      </c>
      <c r="T130" s="34">
        <f>'PH - Tableau 1'!N130</f>
        <v>58</v>
      </c>
      <c r="U130" s="34">
        <f>'FO - Tableau 1'!D130</f>
        <v>33</v>
      </c>
      <c r="V130" s="32"/>
      <c r="W130" s="34">
        <f>'SC - Tableau 1'!J130</f>
        <v>48</v>
      </c>
      <c r="X130" s="34">
        <f>'DF - Tableau 1'!J130</f>
        <v>61</v>
      </c>
      <c r="Y130" s="32"/>
      <c r="Z130" s="34">
        <v>50</v>
      </c>
      <c r="AA130" s="34">
        <v>50</v>
      </c>
      <c r="AB130" s="34">
        <v>50</v>
      </c>
    </row>
    <row r="131" ht="20.35" customHeight="1">
      <c r="A131" t="s" s="38">
        <v>1194</v>
      </c>
      <c r="B131" s="30"/>
      <c r="C131" t="s" s="31">
        <v>1059</v>
      </c>
      <c r="D131" s="32"/>
      <c r="E131" s="32"/>
      <c r="F131" s="32"/>
      <c r="G131" s="32"/>
      <c r="H131" s="33">
        <v>75</v>
      </c>
      <c r="I131" s="33">
        <v>200</v>
      </c>
      <c r="J131" s="32"/>
      <c r="K131" s="32"/>
      <c r="L131" s="32"/>
      <c r="M131" s="34">
        <f>'CK - Tableau 1'!F131</f>
        <v>49</v>
      </c>
      <c r="N131" s="34">
        <f>'FG - Tableau 1'!C131</f>
        <v>33</v>
      </c>
      <c r="O131" s="34">
        <f>'DI - Tableau 1'!D131</f>
        <v>94</v>
      </c>
      <c r="P131" s="34">
        <f>'SK - Tableau 1'!F131</f>
        <v>79</v>
      </c>
      <c r="Q131" s="34">
        <f>'ST - Tableau 1'!D131</f>
        <v>55</v>
      </c>
      <c r="R131" s="34">
        <f>'EN - Tableau 1'!D131</f>
        <v>63</v>
      </c>
      <c r="S131" s="34">
        <f>'DU'!E131</f>
        <v>82</v>
      </c>
      <c r="T131" s="34">
        <f>'PH - Tableau 1'!N131</f>
        <v>76.5</v>
      </c>
      <c r="U131" s="34">
        <f>'FO - Tableau 1'!D131</f>
        <v>33</v>
      </c>
      <c r="V131" s="32"/>
      <c r="W131" s="34">
        <f>'SC - Tableau 1'!J131</f>
        <v>53</v>
      </c>
      <c r="X131" s="34">
        <f>'DF - Tableau 1'!J131</f>
        <v>81.5</v>
      </c>
      <c r="Y131" s="32"/>
      <c r="Z131" s="34">
        <v>50</v>
      </c>
      <c r="AA131" s="34">
        <v>50</v>
      </c>
      <c r="AB131" s="34">
        <v>50</v>
      </c>
    </row>
    <row r="132" ht="20.35" customHeight="1">
      <c r="A132" t="s" s="38">
        <v>1195</v>
      </c>
      <c r="B132" s="30"/>
      <c r="C132" t="s" s="31">
        <v>1056</v>
      </c>
      <c r="D132" s="32"/>
      <c r="E132" s="32"/>
      <c r="F132" s="32"/>
      <c r="G132" s="32"/>
      <c r="H132" s="33">
        <v>75</v>
      </c>
      <c r="I132" s="33">
        <v>217</v>
      </c>
      <c r="J132" s="32"/>
      <c r="K132" s="32"/>
      <c r="L132" s="32"/>
      <c r="M132" s="34">
        <f>'CK - Tableau 1'!F132</f>
        <v>95</v>
      </c>
      <c r="N132" s="34">
        <f>'FG - Tableau 1'!C132</f>
        <v>73</v>
      </c>
      <c r="O132" s="34">
        <f>'DI - Tableau 1'!D132</f>
        <v>47</v>
      </c>
      <c r="P132" s="34">
        <f>'SK - Tableau 1'!F132</f>
        <v>66</v>
      </c>
      <c r="Q132" s="34">
        <f>'ST - Tableau 1'!D132</f>
        <v>84</v>
      </c>
      <c r="R132" s="34">
        <f>'EN - Tableau 1'!D132</f>
        <v>33</v>
      </c>
      <c r="S132" s="34">
        <f>'DU'!E132</f>
        <v>93</v>
      </c>
      <c r="T132" s="34">
        <f>'PH - Tableau 1'!N132</f>
        <v>66</v>
      </c>
      <c r="U132" s="34">
        <f>'FO - Tableau 1'!D132</f>
        <v>33</v>
      </c>
      <c r="V132" s="32"/>
      <c r="W132" s="34">
        <f>'SC - Tableau 1'!J132</f>
        <v>66</v>
      </c>
      <c r="X132" s="34">
        <f>'DF - Tableau 1'!J132</f>
        <v>50.5</v>
      </c>
      <c r="Y132" s="32"/>
      <c r="Z132" s="34">
        <v>50</v>
      </c>
      <c r="AA132" s="34">
        <v>50</v>
      </c>
      <c r="AB132" s="34">
        <v>50</v>
      </c>
    </row>
    <row r="133" ht="20.35" customHeight="1">
      <c r="A133" t="s" s="38">
        <v>1196</v>
      </c>
      <c r="B133" s="30"/>
      <c r="C133" t="s" s="31">
        <v>1059</v>
      </c>
      <c r="D133" s="32"/>
      <c r="E133" s="32"/>
      <c r="F133" s="32"/>
      <c r="G133" s="32"/>
      <c r="H133" s="33">
        <v>78</v>
      </c>
      <c r="I133" s="33">
        <v>245</v>
      </c>
      <c r="J133" s="32"/>
      <c r="K133" s="32"/>
      <c r="L133" s="32"/>
      <c r="M133" s="34">
        <f>'CK - Tableau 1'!F133</f>
        <v>83</v>
      </c>
      <c r="N133" s="34">
        <f>'FG - Tableau 1'!C133</f>
        <v>66</v>
      </c>
      <c r="O133" s="34">
        <f>'DI - Tableau 1'!D133</f>
        <v>62</v>
      </c>
      <c r="P133" s="34">
        <f>'SK - Tableau 1'!F133</f>
        <v>73</v>
      </c>
      <c r="Q133" s="34">
        <f>'ST - Tableau 1'!D133</f>
        <v>96</v>
      </c>
      <c r="R133" s="34">
        <f>'EN - Tableau 1'!D133</f>
        <v>34</v>
      </c>
      <c r="S133" s="34">
        <f>'DU'!E133</f>
        <v>86</v>
      </c>
      <c r="T133" s="34">
        <f>'PH - Tableau 1'!N133</f>
        <v>72.625</v>
      </c>
      <c r="U133" s="34">
        <f>'FO - Tableau 1'!D133</f>
        <v>72</v>
      </c>
      <c r="V133" s="32"/>
      <c r="W133" s="34">
        <f>'SC - Tableau 1'!J133</f>
        <v>73</v>
      </c>
      <c r="X133" s="34">
        <f>'DF - Tableau 1'!J133</f>
        <v>62.5</v>
      </c>
      <c r="Y133" s="32"/>
      <c r="Z133" s="34">
        <v>50</v>
      </c>
      <c r="AA133" s="34">
        <v>50</v>
      </c>
      <c r="AB133" s="34">
        <v>50</v>
      </c>
    </row>
    <row r="134" ht="20.35" customHeight="1">
      <c r="A134" t="s" s="38">
        <v>1197</v>
      </c>
      <c r="B134" s="30"/>
      <c r="C134" t="s" s="31">
        <v>1059</v>
      </c>
      <c r="D134" s="32"/>
      <c r="E134" s="32"/>
      <c r="F134" s="32"/>
      <c r="G134" s="32"/>
      <c r="H134" s="33">
        <v>76</v>
      </c>
      <c r="I134" s="33">
        <v>207</v>
      </c>
      <c r="J134" s="32"/>
      <c r="K134" s="32"/>
      <c r="L134" s="32"/>
      <c r="M134" s="34">
        <f>'CK - Tableau 1'!F134</f>
        <v>58</v>
      </c>
      <c r="N134" s="34">
        <f>'FG - Tableau 1'!C134</f>
        <v>33</v>
      </c>
      <c r="O134" s="34">
        <f>'DI - Tableau 1'!D134</f>
        <v>82</v>
      </c>
      <c r="P134" s="34">
        <f>'SK - Tableau 1'!F134</f>
        <v>63</v>
      </c>
      <c r="Q134" s="34">
        <f>'ST - Tableau 1'!D134</f>
        <v>61</v>
      </c>
      <c r="R134" s="34">
        <f>'EN - Tableau 1'!D134</f>
        <v>60</v>
      </c>
      <c r="S134" s="34">
        <f>'DU'!E134</f>
        <v>97</v>
      </c>
      <c r="T134" s="34">
        <f>'PH - Tableau 1'!N134</f>
        <v>70.875</v>
      </c>
      <c r="U134" s="34">
        <f>'FO - Tableau 1'!D134</f>
        <v>33</v>
      </c>
      <c r="V134" s="32"/>
      <c r="W134" s="34">
        <f>'SC - Tableau 1'!J134</f>
        <v>54</v>
      </c>
      <c r="X134" s="34">
        <f>'DF - Tableau 1'!J134</f>
        <v>78</v>
      </c>
      <c r="Y134" s="32"/>
      <c r="Z134" s="34">
        <v>50</v>
      </c>
      <c r="AA134" s="34">
        <v>50</v>
      </c>
      <c r="AB134" s="34">
        <v>50</v>
      </c>
    </row>
    <row r="135" ht="20.35" customHeight="1">
      <c r="A135" t="s" s="38">
        <v>1198</v>
      </c>
      <c r="B135" s="30"/>
      <c r="C135" t="s" s="31">
        <v>1059</v>
      </c>
      <c r="D135" s="32"/>
      <c r="E135" s="32"/>
      <c r="F135" s="32"/>
      <c r="G135" s="32"/>
      <c r="H135" s="33">
        <v>68</v>
      </c>
      <c r="I135" s="33">
        <v>175</v>
      </c>
      <c r="J135" s="32"/>
      <c r="K135" s="32"/>
      <c r="L135" s="32"/>
      <c r="M135" s="34">
        <f>'CK - Tableau 1'!F135</f>
        <v>48</v>
      </c>
      <c r="N135" s="34">
        <f>'FG - Tableau 1'!C135</f>
        <v>33</v>
      </c>
      <c r="O135" s="34">
        <f>'DI - Tableau 1'!D135</f>
        <v>79</v>
      </c>
      <c r="P135" s="34">
        <f>'SK - Tableau 1'!F135</f>
        <v>76</v>
      </c>
      <c r="Q135" s="34">
        <f>'ST - Tableau 1'!D135</f>
        <v>52</v>
      </c>
      <c r="R135" s="34">
        <f>'EN - Tableau 1'!D135</f>
        <v>47</v>
      </c>
      <c r="S135" s="34">
        <f>'DU'!E135</f>
        <v>77</v>
      </c>
      <c r="T135" s="34">
        <f>'PH - Tableau 1'!N135</f>
        <v>79.25</v>
      </c>
      <c r="U135" s="34">
        <f>'FO - Tableau 1'!D135</f>
        <v>48</v>
      </c>
      <c r="V135" s="32"/>
      <c r="W135" s="34">
        <f>'SC - Tableau 1'!J135</f>
        <v>72.5</v>
      </c>
      <c r="X135" s="34">
        <f>'DF - Tableau 1'!J135</f>
        <v>87</v>
      </c>
      <c r="Y135" s="32"/>
      <c r="Z135" s="34">
        <v>50</v>
      </c>
      <c r="AA135" s="34">
        <v>50</v>
      </c>
      <c r="AB135" s="34">
        <v>50</v>
      </c>
    </row>
    <row r="136" ht="20.35" customHeight="1">
      <c r="A136" t="s" s="38">
        <v>1199</v>
      </c>
      <c r="B136" s="30"/>
      <c r="C136" t="s" s="31">
        <v>1059</v>
      </c>
      <c r="D136" s="32"/>
      <c r="E136" s="32"/>
      <c r="F136" s="32"/>
      <c r="G136" s="32"/>
      <c r="H136" s="33">
        <v>67</v>
      </c>
      <c r="I136" s="33">
        <v>178</v>
      </c>
      <c r="J136" s="32"/>
      <c r="K136" s="32"/>
      <c r="L136" s="32"/>
      <c r="M136" s="34">
        <f>'CK - Tableau 1'!F136</f>
        <v>60</v>
      </c>
      <c r="N136" s="34">
        <f>'FG - Tableau 1'!C136</f>
        <v>33</v>
      </c>
      <c r="O136" s="34">
        <f>'DI - Tableau 1'!D136</f>
        <v>80</v>
      </c>
      <c r="P136" s="34">
        <f>'SK - Tableau 1'!F136</f>
        <v>69</v>
      </c>
      <c r="Q136" s="34">
        <f>'ST - Tableau 1'!D136</f>
        <v>64</v>
      </c>
      <c r="R136" s="34">
        <f>'EN - Tableau 1'!D136</f>
        <v>33</v>
      </c>
      <c r="S136" s="34">
        <f>'DU'!E136</f>
        <v>85</v>
      </c>
      <c r="T136" s="34">
        <f>'PH - Tableau 1'!N136</f>
        <v>72.375</v>
      </c>
      <c r="U136" s="34">
        <f>'FO - Tableau 1'!D136</f>
        <v>53</v>
      </c>
      <c r="V136" s="32"/>
      <c r="W136" s="34">
        <f>'SC - Tableau 1'!J136</f>
        <v>66</v>
      </c>
      <c r="X136" s="34">
        <f>'DF - Tableau 1'!J136</f>
        <v>59.5</v>
      </c>
      <c r="Y136" s="32"/>
      <c r="Z136" s="34">
        <v>50</v>
      </c>
      <c r="AA136" s="34">
        <v>50</v>
      </c>
      <c r="AB136" s="34">
        <v>50</v>
      </c>
    </row>
    <row r="137" ht="20.35" customHeight="1">
      <c r="A137" t="s" s="38">
        <v>1200</v>
      </c>
      <c r="B137" s="30"/>
      <c r="C137" t="s" s="31">
        <v>1059</v>
      </c>
      <c r="D137" s="32"/>
      <c r="E137" s="32"/>
      <c r="F137" s="32"/>
      <c r="G137" s="32"/>
      <c r="H137" s="33">
        <v>75</v>
      </c>
      <c r="I137" s="33">
        <v>219</v>
      </c>
      <c r="J137" s="32"/>
      <c r="K137" s="32"/>
      <c r="L137" s="32"/>
      <c r="M137" s="34">
        <f>'CK - Tableau 1'!F137</f>
        <v>60</v>
      </c>
      <c r="N137" s="34">
        <f>'FG - Tableau 1'!C137</f>
        <v>33</v>
      </c>
      <c r="O137" s="34">
        <f>'DI - Tableau 1'!D137</f>
        <v>73</v>
      </c>
      <c r="P137" s="34">
        <f>'SK - Tableau 1'!F137</f>
        <v>60</v>
      </c>
      <c r="Q137" s="34">
        <f>'ST - Tableau 1'!D137</f>
        <v>86</v>
      </c>
      <c r="R137" s="34">
        <f>'EN - Tableau 1'!D137</f>
        <v>33</v>
      </c>
      <c r="S137" s="34">
        <f>'DU'!E137</f>
        <v>81</v>
      </c>
      <c r="T137" s="34">
        <f>'PH - Tableau 1'!N137</f>
        <v>51.875</v>
      </c>
      <c r="U137" s="34">
        <f>'FO - Tableau 1'!D137</f>
        <v>33</v>
      </c>
      <c r="V137" s="32"/>
      <c r="W137" s="34">
        <f>'SC - Tableau 1'!J137</f>
        <v>47</v>
      </c>
      <c r="X137" s="34">
        <f>'DF - Tableau 1'!J137</f>
        <v>47</v>
      </c>
      <c r="Y137" s="32"/>
      <c r="Z137" s="34">
        <v>50</v>
      </c>
      <c r="AA137" s="34">
        <v>50</v>
      </c>
      <c r="AB137" s="34">
        <v>50</v>
      </c>
    </row>
    <row r="138" ht="20.35" customHeight="1">
      <c r="A138" t="s" s="38">
        <v>1201</v>
      </c>
      <c r="B138" s="30"/>
      <c r="C138" t="s" s="31">
        <v>1059</v>
      </c>
      <c r="D138" s="32"/>
      <c r="E138" s="32"/>
      <c r="F138" s="32"/>
      <c r="G138" s="32"/>
      <c r="H138" s="33">
        <v>73</v>
      </c>
      <c r="I138" s="33">
        <v>191</v>
      </c>
      <c r="J138" s="32"/>
      <c r="K138" s="32"/>
      <c r="L138" s="32"/>
      <c r="M138" s="34">
        <f>'CK - Tableau 1'!F138</f>
        <v>40</v>
      </c>
      <c r="N138" s="34">
        <f>'FG - Tableau 1'!C138</f>
        <v>33</v>
      </c>
      <c r="O138" s="34">
        <f>'DI - Tableau 1'!D138</f>
        <v>93</v>
      </c>
      <c r="P138" s="34">
        <f>'SK - Tableau 1'!F138</f>
        <v>93</v>
      </c>
      <c r="Q138" s="34">
        <f>'ST - Tableau 1'!D138</f>
        <v>51</v>
      </c>
      <c r="R138" s="34">
        <f>'EN - Tableau 1'!D138</f>
        <v>78</v>
      </c>
      <c r="S138" s="34">
        <f>'DU'!E138</f>
        <v>80</v>
      </c>
      <c r="T138" s="34">
        <f>'PH - Tableau 1'!N138</f>
        <v>83.75</v>
      </c>
      <c r="U138" s="34">
        <f>'FO - Tableau 1'!D138</f>
        <v>33</v>
      </c>
      <c r="V138" s="32"/>
      <c r="W138" s="34">
        <f>'SC - Tableau 1'!J138</f>
        <v>96</v>
      </c>
      <c r="X138" s="34">
        <f>'DF - Tableau 1'!J138</f>
        <v>63</v>
      </c>
      <c r="Y138" s="32"/>
      <c r="Z138" s="34">
        <v>50</v>
      </c>
      <c r="AA138" s="34">
        <v>50</v>
      </c>
      <c r="AB138" s="34">
        <v>50</v>
      </c>
    </row>
    <row r="139" ht="20.35" customHeight="1">
      <c r="A139" t="s" s="38">
        <v>1202</v>
      </c>
      <c r="B139" s="30"/>
      <c r="C139" t="s" s="31">
        <v>1056</v>
      </c>
      <c r="D139" s="32"/>
      <c r="E139" s="32"/>
      <c r="F139" s="32"/>
      <c r="G139" s="32"/>
      <c r="H139" s="33">
        <v>72</v>
      </c>
      <c r="I139" s="33">
        <v>185</v>
      </c>
      <c r="J139" s="32"/>
      <c r="K139" s="32"/>
      <c r="L139" s="32"/>
      <c r="M139" s="34">
        <f>'CK - Tableau 1'!F139</f>
        <v>79</v>
      </c>
      <c r="N139" s="34">
        <f>'FG - Tableau 1'!C139</f>
        <v>71</v>
      </c>
      <c r="O139" s="34">
        <f>'DI - Tableau 1'!D139</f>
        <v>85</v>
      </c>
      <c r="P139" s="34">
        <f>'SK - Tableau 1'!F139</f>
        <v>70</v>
      </c>
      <c r="Q139" s="34">
        <f>'ST - Tableau 1'!D139</f>
        <v>47</v>
      </c>
      <c r="R139" s="34">
        <f>'EN - Tableau 1'!D139</f>
        <v>48</v>
      </c>
      <c r="S139" s="34">
        <f>'DU'!E139</f>
        <v>98</v>
      </c>
      <c r="T139" s="34">
        <f>'PH - Tableau 1'!N139</f>
        <v>75</v>
      </c>
      <c r="U139" s="34">
        <f>'FO - Tableau 1'!D139</f>
        <v>53</v>
      </c>
      <c r="V139" s="32"/>
      <c r="W139" s="34">
        <f>'SC - Tableau 1'!J139</f>
        <v>84</v>
      </c>
      <c r="X139" s="34">
        <f>'DF - Tableau 1'!J139</f>
        <v>66</v>
      </c>
      <c r="Y139" s="32"/>
      <c r="Z139" s="34">
        <v>50</v>
      </c>
      <c r="AA139" s="34">
        <v>50</v>
      </c>
      <c r="AB139" s="34">
        <v>50</v>
      </c>
    </row>
    <row r="140" ht="20.35" customHeight="1">
      <c r="A140" t="s" s="38">
        <v>1203</v>
      </c>
      <c r="B140" s="30"/>
      <c r="C140" t="s" s="31">
        <v>1059</v>
      </c>
      <c r="D140" s="32"/>
      <c r="E140" s="32"/>
      <c r="F140" s="32"/>
      <c r="G140" s="32"/>
      <c r="H140" s="33">
        <v>75</v>
      </c>
      <c r="I140" s="33">
        <v>212</v>
      </c>
      <c r="J140" s="32"/>
      <c r="K140" s="32"/>
      <c r="L140" s="32"/>
      <c r="M140" s="34">
        <f>'CK - Tableau 1'!F140</f>
        <v>48</v>
      </c>
      <c r="N140" s="34">
        <f>'FG - Tableau 1'!C140</f>
        <v>60</v>
      </c>
      <c r="O140" s="34">
        <f>'DI - Tableau 1'!D140</f>
        <v>58</v>
      </c>
      <c r="P140" s="34">
        <f>'SK - Tableau 1'!F140</f>
        <v>74</v>
      </c>
      <c r="Q140" s="34">
        <f>'ST - Tableau 1'!D140</f>
        <v>76</v>
      </c>
      <c r="R140" s="34">
        <f>'EN - Tableau 1'!D140</f>
        <v>49</v>
      </c>
      <c r="S140" s="34">
        <f>'DU'!E140</f>
        <v>99</v>
      </c>
      <c r="T140" s="34">
        <f>'PH - Tableau 1'!N140</f>
        <v>72.5</v>
      </c>
      <c r="U140" s="34">
        <f>'FO - Tableau 1'!D140</f>
        <v>64</v>
      </c>
      <c r="V140" s="32"/>
      <c r="W140" s="34">
        <f>'SC - Tableau 1'!J140</f>
        <v>80.5</v>
      </c>
      <c r="X140" s="34">
        <f>'DF - Tableau 1'!J140</f>
        <v>73</v>
      </c>
      <c r="Y140" s="32"/>
      <c r="Z140" s="34">
        <v>50</v>
      </c>
      <c r="AA140" s="34">
        <v>50</v>
      </c>
      <c r="AB140" s="34">
        <v>50</v>
      </c>
    </row>
    <row r="141" ht="20.35" customHeight="1">
      <c r="A141" t="s" s="38">
        <v>1204</v>
      </c>
      <c r="B141" s="30"/>
      <c r="C141" t="s" s="31">
        <v>1056</v>
      </c>
      <c r="D141" s="32"/>
      <c r="E141" s="32"/>
      <c r="F141" s="32"/>
      <c r="G141" s="32"/>
      <c r="H141" s="33">
        <v>74</v>
      </c>
      <c r="I141" s="33">
        <v>200</v>
      </c>
      <c r="J141" s="32"/>
      <c r="K141" s="32"/>
      <c r="L141" s="32"/>
      <c r="M141" s="34">
        <f>'CK - Tableau 1'!F141</f>
        <v>73</v>
      </c>
      <c r="N141" s="34">
        <f>'FG - Tableau 1'!C141</f>
        <v>33</v>
      </c>
      <c r="O141" s="34">
        <f>'DI - Tableau 1'!D141</f>
        <v>41</v>
      </c>
      <c r="P141" s="34">
        <f>'SK - Tableau 1'!F141</f>
        <v>51</v>
      </c>
      <c r="Q141" s="34">
        <f>'ST - Tableau 1'!D141</f>
        <v>61</v>
      </c>
      <c r="R141" s="34">
        <f>'EN - Tableau 1'!D141</f>
        <v>33</v>
      </c>
      <c r="S141" s="34">
        <f>'DU'!E141</f>
        <v>83</v>
      </c>
      <c r="T141" s="34">
        <f>'PH - Tableau 1'!N141</f>
        <v>52.375</v>
      </c>
      <c r="U141" s="34">
        <f>'FO - Tableau 1'!D141</f>
        <v>65</v>
      </c>
      <c r="V141" s="32"/>
      <c r="W141" s="34">
        <f>'SC - Tableau 1'!J141</f>
        <v>52.5</v>
      </c>
      <c r="X141" s="34">
        <f>'DF - Tableau 1'!J141</f>
        <v>60</v>
      </c>
      <c r="Y141" s="32"/>
      <c r="Z141" s="34">
        <v>50</v>
      </c>
      <c r="AA141" s="34">
        <v>50</v>
      </c>
      <c r="AB141" s="34">
        <v>50</v>
      </c>
    </row>
    <row r="142" ht="20.35" customHeight="1">
      <c r="A142" t="s" s="38">
        <v>1205</v>
      </c>
      <c r="B142" s="30"/>
      <c r="C142" t="s" s="31">
        <v>1059</v>
      </c>
      <c r="D142" s="32"/>
      <c r="E142" s="32"/>
      <c r="F142" s="32"/>
      <c r="G142" s="32"/>
      <c r="H142" s="33">
        <v>75</v>
      </c>
      <c r="I142" s="33">
        <v>217</v>
      </c>
      <c r="J142" s="32"/>
      <c r="K142" s="32"/>
      <c r="L142" s="32"/>
      <c r="M142" s="34">
        <f>'CK - Tableau 1'!F142</f>
        <v>84</v>
      </c>
      <c r="N142" s="34">
        <f>'FG - Tableau 1'!C142</f>
        <v>71</v>
      </c>
      <c r="O142" s="34">
        <f>'DI - Tableau 1'!D142</f>
        <v>47</v>
      </c>
      <c r="P142" s="34">
        <f>'SK - Tableau 1'!F142</f>
        <v>76</v>
      </c>
      <c r="Q142" s="34">
        <f>'ST - Tableau 1'!D142</f>
        <v>84</v>
      </c>
      <c r="R142" s="34">
        <f>'EN - Tableau 1'!D142</f>
        <v>47</v>
      </c>
      <c r="S142" s="34">
        <f>'DU'!E142</f>
        <v>98</v>
      </c>
      <c r="T142" s="34">
        <f>'PH - Tableau 1'!N142</f>
        <v>63.75</v>
      </c>
      <c r="U142" s="34">
        <f>'FO - Tableau 1'!D142</f>
        <v>33</v>
      </c>
      <c r="V142" s="32"/>
      <c r="W142" s="34">
        <f>'SC - Tableau 1'!J142</f>
        <v>47</v>
      </c>
      <c r="X142" s="34">
        <f>'DF - Tableau 1'!J142</f>
        <v>74</v>
      </c>
      <c r="Y142" s="32"/>
      <c r="Z142" s="34">
        <v>50</v>
      </c>
      <c r="AA142" s="34">
        <v>50</v>
      </c>
      <c r="AB142" s="34">
        <v>50</v>
      </c>
    </row>
    <row r="143" ht="20.35" customHeight="1">
      <c r="A143" t="s" s="38">
        <v>1206</v>
      </c>
      <c r="B143" s="30"/>
      <c r="C143" t="s" s="31">
        <v>1056</v>
      </c>
      <c r="D143" s="32"/>
      <c r="E143" s="32"/>
      <c r="F143" s="32"/>
      <c r="G143" s="32"/>
      <c r="H143" s="33">
        <v>72</v>
      </c>
      <c r="I143" s="33">
        <v>191</v>
      </c>
      <c r="J143" s="32"/>
      <c r="K143" s="32"/>
      <c r="L143" s="32"/>
      <c r="M143" s="34">
        <f>'CK - Tableau 1'!F143</f>
        <v>45</v>
      </c>
      <c r="N143" s="34">
        <f>'FG - Tableau 1'!C143</f>
        <v>33</v>
      </c>
      <c r="O143" s="34">
        <f>'DI - Tableau 1'!D143</f>
        <v>67</v>
      </c>
      <c r="P143" s="34">
        <f>'SK - Tableau 1'!F143</f>
        <v>91</v>
      </c>
      <c r="Q143" s="34">
        <f>'ST - Tableau 1'!D143</f>
        <v>57</v>
      </c>
      <c r="R143" s="34">
        <f>'EN - Tableau 1'!D143</f>
        <v>69</v>
      </c>
      <c r="S143" s="34">
        <f>'DU'!E143</f>
        <v>99</v>
      </c>
      <c r="T143" s="34">
        <f>'PH - Tableau 1'!N143</f>
        <v>81.125</v>
      </c>
      <c r="U143" s="34">
        <f>'FO - Tableau 1'!D143</f>
        <v>92</v>
      </c>
      <c r="V143" s="32"/>
      <c r="W143" s="34">
        <f>'SC - Tableau 1'!J143</f>
        <v>71.5</v>
      </c>
      <c r="X143" s="34">
        <f>'DF - Tableau 1'!J143</f>
        <v>65</v>
      </c>
      <c r="Y143" s="32"/>
      <c r="Z143" s="34">
        <v>50</v>
      </c>
      <c r="AA143" s="34">
        <v>50</v>
      </c>
      <c r="AB143" s="34">
        <v>50</v>
      </c>
    </row>
    <row r="144" ht="20.35" customHeight="1">
      <c r="A144" t="s" s="38">
        <v>1207</v>
      </c>
      <c r="B144" s="30"/>
      <c r="C144" t="s" s="31">
        <v>1059</v>
      </c>
      <c r="D144" s="32"/>
      <c r="E144" s="32"/>
      <c r="F144" s="32"/>
      <c r="G144" s="32"/>
      <c r="H144" s="33">
        <v>71</v>
      </c>
      <c r="I144" s="33">
        <v>192</v>
      </c>
      <c r="J144" s="32"/>
      <c r="K144" s="32"/>
      <c r="L144" s="32"/>
      <c r="M144" s="34">
        <f>'CK - Tableau 1'!F144</f>
        <v>69</v>
      </c>
      <c r="N144" s="34">
        <f>'FG - Tableau 1'!C144</f>
        <v>33</v>
      </c>
      <c r="O144" s="34">
        <f>'DI - Tableau 1'!D144</f>
        <v>66</v>
      </c>
      <c r="P144" s="34">
        <f>'SK - Tableau 1'!F144</f>
        <v>57</v>
      </c>
      <c r="Q144" s="34">
        <f>'ST - Tableau 1'!D144</f>
        <v>65</v>
      </c>
      <c r="R144" s="34">
        <f>'EN - Tableau 1'!D144</f>
        <v>60</v>
      </c>
      <c r="S144" s="34">
        <f>'DU'!E144</f>
        <v>86</v>
      </c>
      <c r="T144" s="34">
        <f>'PH - Tableau 1'!N144</f>
        <v>78.625</v>
      </c>
      <c r="U144" s="34">
        <f>'FO - Tableau 1'!D144</f>
        <v>33</v>
      </c>
      <c r="V144" s="32"/>
      <c r="W144" s="34">
        <f>'SC - Tableau 1'!J144</f>
        <v>76</v>
      </c>
      <c r="X144" s="34">
        <f>'DF - Tableau 1'!J144</f>
        <v>71</v>
      </c>
      <c r="Y144" s="32"/>
      <c r="Z144" s="34">
        <v>50</v>
      </c>
      <c r="AA144" s="34">
        <v>50</v>
      </c>
      <c r="AB144" s="34">
        <v>50</v>
      </c>
    </row>
    <row r="145" ht="20.35" customHeight="1">
      <c r="A145" t="s" s="38">
        <v>1208</v>
      </c>
      <c r="B145" s="30"/>
      <c r="C145" t="s" s="31">
        <v>1056</v>
      </c>
      <c r="D145" s="32"/>
      <c r="E145" s="32"/>
      <c r="F145" s="32"/>
      <c r="G145" s="32"/>
      <c r="H145" s="33">
        <v>73</v>
      </c>
      <c r="I145" s="33">
        <v>202</v>
      </c>
      <c r="J145" s="32"/>
      <c r="K145" s="32"/>
      <c r="L145" s="32"/>
      <c r="M145" s="34">
        <f>'CK - Tableau 1'!F145</f>
        <v>72</v>
      </c>
      <c r="N145" s="34">
        <f>'FG - Tableau 1'!C145</f>
        <v>33</v>
      </c>
      <c r="O145" s="34">
        <f>'DI - Tableau 1'!D145</f>
        <v>45</v>
      </c>
      <c r="P145" s="34">
        <f>'SK - Tableau 1'!F145</f>
        <v>59</v>
      </c>
      <c r="Q145" s="34">
        <f>'ST - Tableau 1'!D145</f>
        <v>71</v>
      </c>
      <c r="R145" s="34">
        <f>'EN - Tableau 1'!D145</f>
        <v>33</v>
      </c>
      <c r="S145" s="34">
        <f>'DU'!E145</f>
        <v>90</v>
      </c>
      <c r="T145" s="34">
        <f>'PH - Tableau 1'!N145</f>
        <v>69.375</v>
      </c>
      <c r="U145" s="34">
        <f>'FO - Tableau 1'!D145</f>
        <v>50</v>
      </c>
      <c r="V145" s="32"/>
      <c r="W145" s="34">
        <f>'SC - Tableau 1'!J145</f>
        <v>63</v>
      </c>
      <c r="X145" s="34">
        <f>'DF - Tableau 1'!J145</f>
        <v>73</v>
      </c>
      <c r="Y145" s="32"/>
      <c r="Z145" s="34">
        <v>50</v>
      </c>
      <c r="AA145" s="34">
        <v>50</v>
      </c>
      <c r="AB145" s="34">
        <v>50</v>
      </c>
    </row>
    <row r="146" ht="20.35" customHeight="1">
      <c r="A146" t="s" s="38">
        <v>1209</v>
      </c>
      <c r="B146" s="30"/>
      <c r="C146" t="s" s="31">
        <v>1056</v>
      </c>
      <c r="D146" s="32"/>
      <c r="E146" s="32"/>
      <c r="F146" s="32"/>
      <c r="G146" s="32"/>
      <c r="H146" s="33">
        <v>71</v>
      </c>
      <c r="I146" s="33">
        <v>216</v>
      </c>
      <c r="J146" s="32"/>
      <c r="K146" s="32"/>
      <c r="L146" s="32"/>
      <c r="M146" s="34">
        <f>'CK - Tableau 1'!F146</f>
        <v>95</v>
      </c>
      <c r="N146" s="34">
        <f>'FG - Tableau 1'!C146</f>
        <v>63</v>
      </c>
      <c r="O146" s="34">
        <f>'DI - Tableau 1'!D146</f>
        <v>67</v>
      </c>
      <c r="P146" s="34">
        <f>'SK - Tableau 1'!F146</f>
        <v>72</v>
      </c>
      <c r="Q146" s="34">
        <f>'ST - Tableau 1'!D146</f>
        <v>95</v>
      </c>
      <c r="R146" s="34">
        <f>'EN - Tableau 1'!D146</f>
        <v>33</v>
      </c>
      <c r="S146" s="34">
        <f>'DU'!E146</f>
        <v>93</v>
      </c>
      <c r="T146" s="34">
        <f>'PH - Tableau 1'!N146</f>
        <v>61.875</v>
      </c>
      <c r="U146" s="34">
        <f>'FO - Tableau 1'!D146</f>
        <v>33</v>
      </c>
      <c r="V146" s="32"/>
      <c r="W146" s="34">
        <f>'SC - Tableau 1'!J146</f>
        <v>70.5</v>
      </c>
      <c r="X146" s="34">
        <f>'DF - Tableau 1'!J146</f>
        <v>66.5</v>
      </c>
      <c r="Y146" s="32"/>
      <c r="Z146" s="34">
        <v>50</v>
      </c>
      <c r="AA146" s="34">
        <v>50</v>
      </c>
      <c r="AB146" s="34">
        <v>50</v>
      </c>
    </row>
    <row r="147" ht="20.35" customHeight="1">
      <c r="A147" t="s" s="38">
        <v>1210</v>
      </c>
      <c r="B147" s="30"/>
      <c r="C147" t="s" s="31">
        <v>1056</v>
      </c>
      <c r="D147" s="32"/>
      <c r="E147" s="32"/>
      <c r="F147" s="32"/>
      <c r="G147" s="32"/>
      <c r="H147" s="33">
        <v>72</v>
      </c>
      <c r="I147" s="33">
        <v>188</v>
      </c>
      <c r="J147" s="32"/>
      <c r="K147" s="32"/>
      <c r="L147" s="32"/>
      <c r="M147" s="34">
        <f>'CK - Tableau 1'!F147</f>
        <v>60</v>
      </c>
      <c r="N147" s="34">
        <f>'FG - Tableau 1'!C147</f>
        <v>33</v>
      </c>
      <c r="O147" s="34">
        <f>'DI - Tableau 1'!D147</f>
        <v>73</v>
      </c>
      <c r="P147" s="34">
        <f>'SK - Tableau 1'!F147</f>
        <v>60</v>
      </c>
      <c r="Q147" s="34">
        <f>'ST - Tableau 1'!D147</f>
        <v>52</v>
      </c>
      <c r="R147" s="34">
        <f>'EN - Tableau 1'!D147</f>
        <v>33</v>
      </c>
      <c r="S147" s="34">
        <f>'DU'!E147</f>
        <v>81</v>
      </c>
      <c r="T147" s="34">
        <f>'PH - Tableau 1'!N147</f>
        <v>53.5</v>
      </c>
      <c r="U147" s="34">
        <f>'FO - Tableau 1'!D147</f>
        <v>38</v>
      </c>
      <c r="V147" s="32"/>
      <c r="W147" s="34">
        <f>'SC - Tableau 1'!J147</f>
        <v>53.5</v>
      </c>
      <c r="X147" s="34">
        <f>'DF - Tableau 1'!J147</f>
        <v>60</v>
      </c>
      <c r="Y147" s="32"/>
      <c r="Z147" s="34">
        <v>50</v>
      </c>
      <c r="AA147" s="34">
        <v>50</v>
      </c>
      <c r="AB147" s="34">
        <v>50</v>
      </c>
    </row>
    <row r="148" ht="20.35" customHeight="1">
      <c r="A148" t="s" s="38">
        <v>1211</v>
      </c>
      <c r="B148" s="30"/>
      <c r="C148" t="s" s="31">
        <v>1054</v>
      </c>
      <c r="D148" s="32"/>
      <c r="E148" s="32"/>
      <c r="F148" s="32"/>
      <c r="G148" s="32"/>
      <c r="H148" s="33">
        <v>71</v>
      </c>
      <c r="I148" s="33">
        <v>186</v>
      </c>
      <c r="J148" s="32"/>
      <c r="K148" s="32"/>
      <c r="L148" s="32"/>
      <c r="M148" s="34">
        <f>'CK - Tableau 1'!F148</f>
        <v>44</v>
      </c>
      <c r="N148" s="34">
        <f>'FG - Tableau 1'!C148</f>
        <v>33</v>
      </c>
      <c r="O148" s="34">
        <f>'DI - Tableau 1'!D148</f>
        <v>84</v>
      </c>
      <c r="P148" s="34">
        <f>'SK - Tableau 1'!F148</f>
        <v>86</v>
      </c>
      <c r="Q148" s="34">
        <f>'ST - Tableau 1'!D148</f>
        <v>54</v>
      </c>
      <c r="R148" s="34">
        <f>'EN - Tableau 1'!D148</f>
        <v>59</v>
      </c>
      <c r="S148" s="34">
        <f>'DU'!E148</f>
        <v>86</v>
      </c>
      <c r="T148" s="34">
        <f>'PH - Tableau 1'!N148</f>
        <v>82</v>
      </c>
      <c r="U148" s="34">
        <f>'FO - Tableau 1'!D148</f>
        <v>75</v>
      </c>
      <c r="V148" s="32"/>
      <c r="W148" s="34">
        <f>'SC - Tableau 1'!J148</f>
        <v>76</v>
      </c>
      <c r="X148" s="34">
        <f>'DF - Tableau 1'!J148</f>
        <v>62.5</v>
      </c>
      <c r="Y148" s="32"/>
      <c r="Z148" s="34">
        <v>50</v>
      </c>
      <c r="AA148" s="34">
        <v>50</v>
      </c>
      <c r="AB148" s="34">
        <v>50</v>
      </c>
    </row>
    <row r="149" ht="20.35" customHeight="1">
      <c r="A149" t="s" s="38">
        <v>1212</v>
      </c>
      <c r="B149" s="30"/>
      <c r="C149" t="s" s="31">
        <v>1054</v>
      </c>
      <c r="D149" s="32"/>
      <c r="E149" s="32"/>
      <c r="F149" s="32"/>
      <c r="G149" s="32"/>
      <c r="H149" s="33">
        <v>73</v>
      </c>
      <c r="I149" s="33">
        <v>195</v>
      </c>
      <c r="J149" s="32"/>
      <c r="K149" s="32"/>
      <c r="L149" s="32"/>
      <c r="M149" s="34">
        <f>'CK - Tableau 1'!F149</f>
        <v>60</v>
      </c>
      <c r="N149" s="34">
        <f>'FG - Tableau 1'!C149</f>
        <v>33</v>
      </c>
      <c r="O149" s="34">
        <f>'DI - Tableau 1'!D149</f>
        <v>48</v>
      </c>
      <c r="P149" s="34">
        <f>'SK - Tableau 1'!F149</f>
        <v>60</v>
      </c>
      <c r="Q149" s="34">
        <f>'ST - Tableau 1'!D149</f>
        <v>58</v>
      </c>
      <c r="R149" s="34">
        <f>'EN - Tableau 1'!D149</f>
        <v>33</v>
      </c>
      <c r="S149" s="34">
        <f>'DU'!E149</f>
        <v>81</v>
      </c>
      <c r="T149" s="34">
        <f>'PH - Tableau 1'!N149</f>
        <v>62.875</v>
      </c>
      <c r="U149" s="34">
        <f>'FO - Tableau 1'!D149</f>
        <v>33</v>
      </c>
      <c r="V149" s="32"/>
      <c r="W149" s="34">
        <f>'SC - Tableau 1'!J149</f>
        <v>53.5</v>
      </c>
      <c r="X149" s="34">
        <f>'DF - Tableau 1'!J149</f>
        <v>53.5</v>
      </c>
      <c r="Y149" s="32"/>
      <c r="Z149" s="34">
        <v>50</v>
      </c>
      <c r="AA149" s="34">
        <v>50</v>
      </c>
      <c r="AB149" s="34">
        <v>50</v>
      </c>
    </row>
    <row r="150" ht="20.35" customHeight="1">
      <c r="A150" t="s" s="38">
        <v>1213</v>
      </c>
      <c r="B150" s="30"/>
      <c r="C150" t="s" s="31">
        <v>1056</v>
      </c>
      <c r="D150" s="32"/>
      <c r="E150" s="32"/>
      <c r="F150" s="32"/>
      <c r="G150" s="32"/>
      <c r="H150" s="33">
        <v>73</v>
      </c>
      <c r="I150" s="33">
        <v>198</v>
      </c>
      <c r="J150" s="32"/>
      <c r="K150" s="32"/>
      <c r="L150" s="32"/>
      <c r="M150" s="34">
        <f>'CK - Tableau 1'!F150</f>
        <v>63</v>
      </c>
      <c r="N150" s="34">
        <f>'FG - Tableau 1'!C150</f>
        <v>33</v>
      </c>
      <c r="O150" s="34">
        <f>'DI - Tableau 1'!D150</f>
        <v>95</v>
      </c>
      <c r="P150" s="34">
        <f>'SK - Tableau 1'!F150</f>
        <v>79</v>
      </c>
      <c r="Q150" s="34">
        <f>'ST - Tableau 1'!D150</f>
        <v>64</v>
      </c>
      <c r="R150" s="34">
        <f>'EN - Tableau 1'!D150</f>
        <v>41</v>
      </c>
      <c r="S150" s="34">
        <f>'DU'!E150</f>
        <v>50</v>
      </c>
      <c r="T150" s="34">
        <f>'PH - Tableau 1'!N150</f>
        <v>71.375</v>
      </c>
      <c r="U150" s="34">
        <f>'FO - Tableau 1'!D150</f>
        <v>33</v>
      </c>
      <c r="V150" s="32"/>
      <c r="W150" s="34">
        <f>'SC - Tableau 1'!J150</f>
        <v>54</v>
      </c>
      <c r="X150" s="34">
        <f>'DF - Tableau 1'!J150</f>
        <v>83</v>
      </c>
      <c r="Y150" s="32"/>
      <c r="Z150" s="34">
        <v>50</v>
      </c>
      <c r="AA150" s="34">
        <v>50</v>
      </c>
      <c r="AB150" s="34">
        <v>50</v>
      </c>
    </row>
    <row r="151" ht="20.35" customHeight="1">
      <c r="A151" t="s" s="38">
        <v>1214</v>
      </c>
      <c r="B151" s="30"/>
      <c r="C151" t="s" s="31">
        <v>1059</v>
      </c>
      <c r="D151" s="32"/>
      <c r="E151" s="32"/>
      <c r="F151" s="32"/>
      <c r="G151" s="32"/>
      <c r="H151" s="33">
        <v>68</v>
      </c>
      <c r="I151" s="33">
        <v>179</v>
      </c>
      <c r="J151" s="32"/>
      <c r="K151" s="32"/>
      <c r="L151" s="32"/>
      <c r="M151" s="34">
        <f>'CK - Tableau 1'!F151</f>
        <v>40</v>
      </c>
      <c r="N151" s="34">
        <f>'FG - Tableau 1'!C151</f>
        <v>33</v>
      </c>
      <c r="O151" s="34">
        <f>'DI - Tableau 1'!D151</f>
        <v>97</v>
      </c>
      <c r="P151" s="34">
        <f>'SK - Tableau 1'!F151</f>
        <v>99</v>
      </c>
      <c r="Q151" s="34">
        <f>'ST - Tableau 1'!D151</f>
        <v>60</v>
      </c>
      <c r="R151" s="34">
        <f>'EN - Tableau 1'!D151</f>
        <v>89</v>
      </c>
      <c r="S151" s="34">
        <f>'DU'!E151</f>
        <v>84</v>
      </c>
      <c r="T151" s="34">
        <f>'PH - Tableau 1'!N151</f>
        <v>88.375</v>
      </c>
      <c r="U151" s="34">
        <f>'FO - Tableau 1'!D151</f>
        <v>33</v>
      </c>
      <c r="V151" s="32"/>
      <c r="W151" s="34">
        <f>'SC - Tableau 1'!J151</f>
        <v>94</v>
      </c>
      <c r="X151" s="34">
        <f>'DF - Tableau 1'!J151</f>
        <v>64</v>
      </c>
      <c r="Y151" s="32"/>
      <c r="Z151" s="34">
        <v>50</v>
      </c>
      <c r="AA151" s="34">
        <v>50</v>
      </c>
      <c r="AB151" s="34">
        <v>50</v>
      </c>
    </row>
    <row r="152" ht="20.35" customHeight="1">
      <c r="A152" t="s" s="38">
        <v>1215</v>
      </c>
      <c r="B152" s="30"/>
      <c r="C152" t="s" s="31">
        <v>1056</v>
      </c>
      <c r="D152" s="32"/>
      <c r="E152" s="32"/>
      <c r="F152" s="32"/>
      <c r="G152" s="32"/>
      <c r="H152" s="33">
        <v>73</v>
      </c>
      <c r="I152" s="33">
        <v>215</v>
      </c>
      <c r="J152" s="32"/>
      <c r="K152" s="32"/>
      <c r="L152" s="32"/>
      <c r="M152" s="34">
        <f>'CK - Tableau 1'!F152</f>
        <v>34</v>
      </c>
      <c r="N152" s="34">
        <f>'FG - Tableau 1'!C152</f>
        <v>33</v>
      </c>
      <c r="O152" s="34">
        <f>'DI - Tableau 1'!D152</f>
        <v>83</v>
      </c>
      <c r="P152" s="34">
        <f>'SK - Tableau 1'!F152</f>
        <v>84</v>
      </c>
      <c r="Q152" s="34">
        <f>'ST - Tableau 1'!D152</f>
        <v>90</v>
      </c>
      <c r="R152" s="34">
        <f>'EN - Tableau 1'!D152</f>
        <v>99</v>
      </c>
      <c r="S152" s="34">
        <f>'DU'!E152</f>
        <v>84</v>
      </c>
      <c r="T152" s="34">
        <f>'PH - Tableau 1'!N152</f>
        <v>70.375</v>
      </c>
      <c r="U152" s="34">
        <f>'FO - Tableau 1'!D152</f>
        <v>53</v>
      </c>
      <c r="V152" s="32"/>
      <c r="W152" s="34">
        <f>'SC - Tableau 1'!J152</f>
        <v>59</v>
      </c>
      <c r="X152" s="34">
        <f>'DF - Tableau 1'!J152</f>
        <v>70.5</v>
      </c>
      <c r="Y152" s="32"/>
      <c r="Z152" s="34">
        <v>50</v>
      </c>
      <c r="AA152" s="34">
        <v>50</v>
      </c>
      <c r="AB152" s="34">
        <v>50</v>
      </c>
    </row>
    <row r="153" ht="20.35" customHeight="1">
      <c r="A153" t="s" s="38">
        <v>1216</v>
      </c>
      <c r="B153" s="30"/>
      <c r="C153" t="s" s="31">
        <v>1054</v>
      </c>
      <c r="D153" s="32"/>
      <c r="E153" s="32"/>
      <c r="F153" s="32"/>
      <c r="G153" s="32"/>
      <c r="H153" s="33">
        <v>76</v>
      </c>
      <c r="I153" s="33">
        <v>231</v>
      </c>
      <c r="J153" s="32"/>
      <c r="K153" s="32"/>
      <c r="L153" s="32"/>
      <c r="M153" s="34">
        <f>'CK - Tableau 1'!F153</f>
        <v>60</v>
      </c>
      <c r="N153" s="34">
        <f>'FG - Tableau 1'!C153</f>
        <v>33</v>
      </c>
      <c r="O153" s="34">
        <f>'DI - Tableau 1'!D153</f>
        <v>73</v>
      </c>
      <c r="P153" s="34">
        <f>'SK - Tableau 1'!F153</f>
        <v>59</v>
      </c>
      <c r="Q153" s="34">
        <f>'ST - Tableau 1'!D153</f>
        <v>93</v>
      </c>
      <c r="R153" s="34">
        <f>'EN - Tableau 1'!D153</f>
        <v>33</v>
      </c>
      <c r="S153" s="34">
        <f>'DU'!E153</f>
        <v>83</v>
      </c>
      <c r="T153" s="34">
        <f>'PH - Tableau 1'!N153</f>
        <v>61.875</v>
      </c>
      <c r="U153" s="34">
        <f>'FO - Tableau 1'!D153</f>
        <v>53</v>
      </c>
      <c r="V153" s="32"/>
      <c r="W153" s="34">
        <f>'SC - Tableau 1'!J153</f>
        <v>50</v>
      </c>
      <c r="X153" s="34">
        <f>'DF - Tableau 1'!J153</f>
        <v>56</v>
      </c>
      <c r="Y153" s="32"/>
      <c r="Z153" s="34">
        <v>50</v>
      </c>
      <c r="AA153" s="34">
        <v>50</v>
      </c>
      <c r="AB153" s="34">
        <v>50</v>
      </c>
    </row>
    <row r="154" ht="20.35" customHeight="1">
      <c r="A154" t="s" s="38">
        <v>1217</v>
      </c>
      <c r="B154" s="30"/>
      <c r="C154" t="s" s="31">
        <v>1054</v>
      </c>
      <c r="D154" s="32"/>
      <c r="E154" s="32"/>
      <c r="F154" s="32"/>
      <c r="G154" s="32"/>
      <c r="H154" s="33">
        <v>74</v>
      </c>
      <c r="I154" s="33">
        <v>198</v>
      </c>
      <c r="J154" s="32"/>
      <c r="K154" s="32"/>
      <c r="L154" s="32"/>
      <c r="M154" s="34">
        <f>'CK - Tableau 1'!F154</f>
        <v>44</v>
      </c>
      <c r="N154" s="34">
        <f>'FG - Tableau 1'!C154</f>
        <v>33</v>
      </c>
      <c r="O154" s="34">
        <f>'DI - Tableau 1'!D154</f>
        <v>80</v>
      </c>
      <c r="P154" s="34">
        <f>'SK - Tableau 1'!F154</f>
        <v>65</v>
      </c>
      <c r="Q154" s="34">
        <f>'ST - Tableau 1'!D154</f>
        <v>57</v>
      </c>
      <c r="R154" s="34">
        <f>'EN - Tableau 1'!D154</f>
        <v>33</v>
      </c>
      <c r="S154" s="34">
        <f>'DU'!E154</f>
        <v>88</v>
      </c>
      <c r="T154" s="34">
        <f>'PH - Tableau 1'!N154</f>
        <v>68.25</v>
      </c>
      <c r="U154" s="34">
        <f>'FO - Tableau 1'!D154</f>
        <v>33</v>
      </c>
      <c r="V154" s="32"/>
      <c r="W154" s="34">
        <f>'SC - Tableau 1'!J154</f>
        <v>56</v>
      </c>
      <c r="X154" s="34">
        <f>'DF - Tableau 1'!J154</f>
        <v>72</v>
      </c>
      <c r="Y154" s="32"/>
      <c r="Z154" s="34">
        <v>50</v>
      </c>
      <c r="AA154" s="34">
        <v>50</v>
      </c>
      <c r="AB154" s="34">
        <v>50</v>
      </c>
    </row>
    <row r="155" ht="20.35" customHeight="1">
      <c r="A155" t="s" s="38">
        <v>1218</v>
      </c>
      <c r="B155" s="30"/>
      <c r="C155" t="s" s="31">
        <v>1054</v>
      </c>
      <c r="D155" s="32"/>
      <c r="E155" s="32"/>
      <c r="F155" s="32"/>
      <c r="G155" s="32"/>
      <c r="H155" s="33">
        <v>71</v>
      </c>
      <c r="I155" s="33">
        <v>186</v>
      </c>
      <c r="J155" s="32"/>
      <c r="K155" s="32"/>
      <c r="L155" s="32"/>
      <c r="M155" s="34">
        <f>'CK - Tableau 1'!F155</f>
        <v>68</v>
      </c>
      <c r="N155" s="34">
        <f>'FG - Tableau 1'!C155</f>
        <v>33</v>
      </c>
      <c r="O155" s="34">
        <f>'DI - Tableau 1'!D155</f>
        <v>78</v>
      </c>
      <c r="P155" s="34">
        <f>'SK - Tableau 1'!F155</f>
        <v>66</v>
      </c>
      <c r="Q155" s="34">
        <f>'ST - Tableau 1'!D155</f>
        <v>54</v>
      </c>
      <c r="R155" s="34">
        <f>'EN - Tableau 1'!D155</f>
        <v>59</v>
      </c>
      <c r="S155" s="34">
        <f>'DU'!E155</f>
        <v>99</v>
      </c>
      <c r="T155" s="34">
        <f>'PH - Tableau 1'!N155</f>
        <v>78</v>
      </c>
      <c r="U155" s="34">
        <f>'FO - Tableau 1'!D155</f>
        <v>47</v>
      </c>
      <c r="V155" s="32"/>
      <c r="W155" s="34">
        <f>'SC - Tableau 1'!J155</f>
        <v>76</v>
      </c>
      <c r="X155" s="34">
        <f>'DF - Tableau 1'!J155</f>
        <v>72.5</v>
      </c>
      <c r="Y155" s="32"/>
      <c r="Z155" s="34">
        <v>50</v>
      </c>
      <c r="AA155" s="34">
        <v>50</v>
      </c>
      <c r="AB155" s="34">
        <v>50</v>
      </c>
    </row>
    <row r="156" ht="20.35" customHeight="1">
      <c r="A156" t="s" s="38">
        <v>1219</v>
      </c>
      <c r="B156" s="30"/>
      <c r="C156" t="s" s="31">
        <v>1054</v>
      </c>
      <c r="D156" s="32"/>
      <c r="E156" s="32"/>
      <c r="F156" s="32"/>
      <c r="G156" s="32"/>
      <c r="H156" s="33">
        <v>75</v>
      </c>
      <c r="I156" s="33">
        <v>210</v>
      </c>
      <c r="J156" s="32"/>
      <c r="K156" s="32"/>
      <c r="L156" s="32"/>
      <c r="M156" s="34">
        <f>'CK - Tableau 1'!F156</f>
        <v>54</v>
      </c>
      <c r="N156" s="34">
        <f>'FG - Tableau 1'!C156</f>
        <v>33</v>
      </c>
      <c r="O156" s="34">
        <f>'DI - Tableau 1'!D156</f>
        <v>73</v>
      </c>
      <c r="P156" s="34">
        <f>'SK - Tableau 1'!F156</f>
        <v>90</v>
      </c>
      <c r="Q156" s="34">
        <f>'ST - Tableau 1'!D156</f>
        <v>72</v>
      </c>
      <c r="R156" s="34">
        <f>'EN - Tableau 1'!D156</f>
        <v>75</v>
      </c>
      <c r="S156" s="34">
        <f>'DU'!E156</f>
        <v>96</v>
      </c>
      <c r="T156" s="34">
        <f>'PH - Tableau 1'!N156</f>
        <v>79</v>
      </c>
      <c r="U156" s="34">
        <f>'FO - Tableau 1'!D156</f>
        <v>53</v>
      </c>
      <c r="V156" s="32"/>
      <c r="W156" s="34">
        <f>'SC - Tableau 1'!J156</f>
        <v>76.5</v>
      </c>
      <c r="X156" s="34">
        <f>'DF - Tableau 1'!J156</f>
        <v>76.5</v>
      </c>
      <c r="Y156" s="32"/>
      <c r="Z156" s="34">
        <v>50</v>
      </c>
      <c r="AA156" s="34">
        <v>50</v>
      </c>
      <c r="AB156" s="34">
        <v>50</v>
      </c>
    </row>
    <row r="157" ht="20.35" customHeight="1">
      <c r="A157" t="s" s="38">
        <v>1220</v>
      </c>
      <c r="B157" s="30"/>
      <c r="C157" t="s" s="31">
        <v>1056</v>
      </c>
      <c r="D157" s="32"/>
      <c r="E157" s="32"/>
      <c r="F157" s="32"/>
      <c r="G157" s="32"/>
      <c r="H157" s="33">
        <v>77</v>
      </c>
      <c r="I157" s="33">
        <v>208</v>
      </c>
      <c r="J157" s="32"/>
      <c r="K157" s="32"/>
      <c r="L157" s="32"/>
      <c r="M157" s="34">
        <f>'CK - Tableau 1'!F157</f>
        <v>69</v>
      </c>
      <c r="N157" s="34">
        <f>'FG - Tableau 1'!C157</f>
        <v>33</v>
      </c>
      <c r="O157" s="34">
        <f>'DI - Tableau 1'!D157</f>
        <v>43</v>
      </c>
      <c r="P157" s="34">
        <f>'SK - Tableau 1'!F157</f>
        <v>60</v>
      </c>
      <c r="Q157" s="34">
        <f>'ST - Tableau 1'!D157</f>
        <v>57</v>
      </c>
      <c r="R157" s="34">
        <f>'EN - Tableau 1'!D157</f>
        <v>33</v>
      </c>
      <c r="S157" s="34">
        <f>'DU'!E157</f>
        <v>81</v>
      </c>
      <c r="T157" s="34">
        <f>'PH - Tableau 1'!N157</f>
        <v>55</v>
      </c>
      <c r="U157" s="34">
        <f>'FO - Tableau 1'!D157</f>
        <v>33</v>
      </c>
      <c r="V157" s="32"/>
      <c r="W157" s="34">
        <f>'SC - Tableau 1'!J157</f>
        <v>53.5</v>
      </c>
      <c r="X157" s="34">
        <f>'DF - Tableau 1'!J157</f>
        <v>60</v>
      </c>
      <c r="Y157" s="32"/>
      <c r="Z157" s="34">
        <v>50</v>
      </c>
      <c r="AA157" s="34">
        <v>50</v>
      </c>
      <c r="AB157" s="34">
        <v>50</v>
      </c>
    </row>
    <row r="158" ht="20.35" customHeight="1">
      <c r="A158" t="s" s="38">
        <v>1221</v>
      </c>
      <c r="B158" s="30"/>
      <c r="C158" t="s" s="31">
        <v>1056</v>
      </c>
      <c r="D158" s="32"/>
      <c r="E158" s="32"/>
      <c r="F158" s="32"/>
      <c r="G158" s="32"/>
      <c r="H158" s="33">
        <v>74</v>
      </c>
      <c r="I158" s="33">
        <v>200</v>
      </c>
      <c r="J158" s="32"/>
      <c r="K158" s="32"/>
      <c r="L158" s="32"/>
      <c r="M158" s="34">
        <f>'CK - Tableau 1'!F158</f>
        <v>91</v>
      </c>
      <c r="N158" s="34">
        <f>'FG - Tableau 1'!C158</f>
        <v>33</v>
      </c>
      <c r="O158" s="34">
        <f>'DI - Tableau 1'!D158</f>
        <v>86</v>
      </c>
      <c r="P158" s="34">
        <f>'SK - Tableau 1'!F158</f>
        <v>59</v>
      </c>
      <c r="Q158" s="34">
        <f>'ST - Tableau 1'!D158</f>
        <v>61</v>
      </c>
      <c r="R158" s="34">
        <f>'EN - Tableau 1'!D158</f>
        <v>33</v>
      </c>
      <c r="S158" s="34">
        <f>'DU'!E158</f>
        <v>64</v>
      </c>
      <c r="T158" s="34">
        <f>'PH - Tableau 1'!N158</f>
        <v>66</v>
      </c>
      <c r="U158" s="34">
        <f>'FO - Tableau 1'!D158</f>
        <v>82</v>
      </c>
      <c r="V158" s="32"/>
      <c r="W158" s="34">
        <f>'SC - Tableau 1'!J158</f>
        <v>55</v>
      </c>
      <c r="X158" s="34">
        <f>'DF - Tableau 1'!J158</f>
        <v>65.5</v>
      </c>
      <c r="Y158" s="32"/>
      <c r="Z158" s="34">
        <v>50</v>
      </c>
      <c r="AA158" s="34">
        <v>50</v>
      </c>
      <c r="AB158" s="34">
        <v>50</v>
      </c>
    </row>
    <row r="159" ht="20.35" customHeight="1">
      <c r="A159" t="s" s="38">
        <v>1222</v>
      </c>
      <c r="B159" s="30"/>
      <c r="C159" t="s" s="31">
        <v>1056</v>
      </c>
      <c r="D159" s="32"/>
      <c r="E159" s="32"/>
      <c r="F159" s="32"/>
      <c r="G159" s="32"/>
      <c r="H159" s="33">
        <v>71</v>
      </c>
      <c r="I159" s="33">
        <v>200</v>
      </c>
      <c r="J159" s="32"/>
      <c r="K159" s="32"/>
      <c r="L159" s="32"/>
      <c r="M159" s="34">
        <f>'CK - Tableau 1'!F159</f>
        <v>86</v>
      </c>
      <c r="N159" s="34">
        <f>'FG - Tableau 1'!C159</f>
        <v>66</v>
      </c>
      <c r="O159" s="34">
        <f>'DI - Tableau 1'!D159</f>
        <v>63</v>
      </c>
      <c r="P159" s="34">
        <f>'SK - Tableau 1'!F159</f>
        <v>69</v>
      </c>
      <c r="Q159" s="34">
        <f>'ST - Tableau 1'!D159</f>
        <v>80</v>
      </c>
      <c r="R159" s="34">
        <f>'EN - Tableau 1'!D159</f>
        <v>33</v>
      </c>
      <c r="S159" s="34">
        <f>'DU'!E159</f>
        <v>82</v>
      </c>
      <c r="T159" s="34">
        <f>'PH - Tableau 1'!N159</f>
        <v>66.375</v>
      </c>
      <c r="U159" s="34">
        <f>'FO - Tableau 1'!D159</f>
        <v>82</v>
      </c>
      <c r="V159" s="32"/>
      <c r="W159" s="34">
        <f>'SC - Tableau 1'!J159</f>
        <v>67</v>
      </c>
      <c r="X159" s="34">
        <f>'DF - Tableau 1'!J159</f>
        <v>73</v>
      </c>
      <c r="Y159" s="32"/>
      <c r="Z159" s="34">
        <v>50</v>
      </c>
      <c r="AA159" s="34">
        <v>50</v>
      </c>
      <c r="AB159" s="34">
        <v>50</v>
      </c>
    </row>
    <row r="160" ht="20.35" customHeight="1">
      <c r="A160" t="s" s="38">
        <v>1223</v>
      </c>
      <c r="B160" s="30"/>
      <c r="C160" t="s" s="31">
        <v>1059</v>
      </c>
      <c r="D160" s="32"/>
      <c r="E160" s="32"/>
      <c r="F160" s="32"/>
      <c r="G160" s="32"/>
      <c r="H160" s="33">
        <v>73</v>
      </c>
      <c r="I160" s="33">
        <v>201</v>
      </c>
      <c r="J160" s="32"/>
      <c r="K160" s="32"/>
      <c r="L160" s="32"/>
      <c r="M160" s="34">
        <f>'CK - Tableau 1'!F160</f>
        <v>60</v>
      </c>
      <c r="N160" s="34">
        <f>'FG - Tableau 1'!C160</f>
        <v>33</v>
      </c>
      <c r="O160" s="34">
        <f>'DI - Tableau 1'!D160</f>
        <v>60</v>
      </c>
      <c r="P160" s="34">
        <f>'SK - Tableau 1'!F160</f>
        <v>60</v>
      </c>
      <c r="Q160" s="34">
        <f>'ST - Tableau 1'!D160</f>
        <v>69</v>
      </c>
      <c r="R160" s="34">
        <f>'EN - Tableau 1'!D160</f>
        <v>40</v>
      </c>
      <c r="S160" s="34">
        <f>'DU'!E160</f>
        <v>82</v>
      </c>
      <c r="T160" s="34">
        <f>'PH - Tableau 1'!N160</f>
        <v>73</v>
      </c>
      <c r="U160" s="34">
        <f>'FO - Tableau 1'!D160</f>
        <v>53</v>
      </c>
      <c r="V160" s="32"/>
      <c r="W160" s="34">
        <f>'SC - Tableau 1'!J160</f>
        <v>60</v>
      </c>
      <c r="X160" s="34">
        <f>'DF - Tableau 1'!J160</f>
        <v>50.5</v>
      </c>
      <c r="Y160" s="32"/>
      <c r="Z160" s="34">
        <v>50</v>
      </c>
      <c r="AA160" s="34">
        <v>50</v>
      </c>
      <c r="AB160" s="34">
        <v>50</v>
      </c>
    </row>
    <row r="161" ht="20.35" customHeight="1">
      <c r="A161" t="s" s="38">
        <v>1224</v>
      </c>
      <c r="B161" s="30"/>
      <c r="C161" t="s" s="31">
        <v>1059</v>
      </c>
      <c r="D161" s="32"/>
      <c r="E161" s="32"/>
      <c r="F161" s="32"/>
      <c r="G161" s="32"/>
      <c r="H161" s="33">
        <v>73</v>
      </c>
      <c r="I161" s="33">
        <v>185</v>
      </c>
      <c r="J161" s="32"/>
      <c r="K161" s="32"/>
      <c r="L161" s="32"/>
      <c r="M161" s="34">
        <f>'CK - Tableau 1'!F161</f>
        <v>50</v>
      </c>
      <c r="N161" s="34">
        <f>'FG - Tableau 1'!C161</f>
        <v>33</v>
      </c>
      <c r="O161" s="34">
        <f>'DI - Tableau 1'!D161</f>
        <v>93</v>
      </c>
      <c r="P161" s="34">
        <f>'SK - Tableau 1'!F161</f>
        <v>73</v>
      </c>
      <c r="Q161" s="34">
        <f>'ST - Tableau 1'!D161</f>
        <v>43</v>
      </c>
      <c r="R161" s="34">
        <f>'EN - Tableau 1'!D161</f>
        <v>41</v>
      </c>
      <c r="S161" s="34">
        <f>'DU'!E161</f>
        <v>88</v>
      </c>
      <c r="T161" s="34">
        <f>'PH - Tableau 1'!N161</f>
        <v>61.75</v>
      </c>
      <c r="U161" s="34">
        <f>'FO - Tableau 1'!D161</f>
        <v>33</v>
      </c>
      <c r="V161" s="32"/>
      <c r="W161" s="34">
        <f>'SC - Tableau 1'!J161</f>
        <v>57.5</v>
      </c>
      <c r="X161" s="34">
        <f>'DF - Tableau 1'!J161</f>
        <v>64</v>
      </c>
      <c r="Y161" s="32"/>
      <c r="Z161" s="34">
        <v>50</v>
      </c>
      <c r="AA161" s="34">
        <v>50</v>
      </c>
      <c r="AB161" s="34">
        <v>50</v>
      </c>
    </row>
    <row r="162" ht="20.35" customHeight="1">
      <c r="A162" t="s" s="38">
        <v>1225</v>
      </c>
      <c r="B162" s="30"/>
      <c r="C162" t="s" s="31">
        <v>1056</v>
      </c>
      <c r="D162" s="32"/>
      <c r="E162" s="32"/>
      <c r="F162" s="32"/>
      <c r="G162" s="32"/>
      <c r="H162" s="33">
        <v>73</v>
      </c>
      <c r="I162" s="33">
        <v>198</v>
      </c>
      <c r="J162" s="32"/>
      <c r="K162" s="32"/>
      <c r="L162" s="32"/>
      <c r="M162" s="34">
        <f>'CK - Tableau 1'!F162</f>
        <v>92</v>
      </c>
      <c r="N162" s="34">
        <f>'FG - Tableau 1'!C162</f>
        <v>67</v>
      </c>
      <c r="O162" s="34">
        <f>'DI - Tableau 1'!D162</f>
        <v>38</v>
      </c>
      <c r="P162" s="34">
        <f>'SK - Tableau 1'!F162</f>
        <v>50</v>
      </c>
      <c r="Q162" s="34">
        <f>'ST - Tableau 1'!D162</f>
        <v>64</v>
      </c>
      <c r="R162" s="34">
        <f>'EN - Tableau 1'!D162</f>
        <v>33</v>
      </c>
      <c r="S162" s="34">
        <f>'DU'!E162</f>
        <v>82</v>
      </c>
      <c r="T162" s="34">
        <f>'PH - Tableau 1'!N162</f>
        <v>66</v>
      </c>
      <c r="U162" s="34">
        <f>'FO - Tableau 1'!D162</f>
        <v>59</v>
      </c>
      <c r="V162" s="32"/>
      <c r="W162" s="34">
        <f>'SC - Tableau 1'!J162</f>
        <v>66</v>
      </c>
      <c r="X162" s="34">
        <f>'DF - Tableau 1'!J162</f>
        <v>66</v>
      </c>
      <c r="Y162" s="32"/>
      <c r="Z162" s="34">
        <v>50</v>
      </c>
      <c r="AA162" s="34">
        <v>50</v>
      </c>
      <c r="AB162" s="34">
        <v>50</v>
      </c>
    </row>
    <row r="163" ht="20.35" customHeight="1">
      <c r="A163" t="s" s="38">
        <v>1226</v>
      </c>
      <c r="B163" s="30"/>
      <c r="C163" t="s" s="31">
        <v>1059</v>
      </c>
      <c r="D163" s="32"/>
      <c r="E163" s="32"/>
      <c r="F163" s="32"/>
      <c r="G163" s="32"/>
      <c r="H163" s="33">
        <v>71</v>
      </c>
      <c r="I163" s="33">
        <v>191</v>
      </c>
      <c r="J163" s="32"/>
      <c r="K163" s="32"/>
      <c r="L163" s="32"/>
      <c r="M163" s="34">
        <f>'CK - Tableau 1'!F163</f>
        <v>71</v>
      </c>
      <c r="N163" s="34">
        <f>'FG - Tableau 1'!C163</f>
        <v>33</v>
      </c>
      <c r="O163" s="34">
        <f>'DI - Tableau 1'!D163</f>
        <v>78</v>
      </c>
      <c r="P163" s="34">
        <f>'SK - Tableau 1'!F163</f>
        <v>84</v>
      </c>
      <c r="Q163" s="34">
        <f>'ST - Tableau 1'!D163</f>
        <v>63</v>
      </c>
      <c r="R163" s="34">
        <f>'EN - Tableau 1'!D163</f>
        <v>33</v>
      </c>
      <c r="S163" s="34">
        <f>'DU'!E163</f>
        <v>81</v>
      </c>
      <c r="T163" s="34">
        <f>'PH - Tableau 1'!N163</f>
        <v>75.625</v>
      </c>
      <c r="U163" s="34">
        <f>'FO - Tableau 1'!D163</f>
        <v>33</v>
      </c>
      <c r="V163" s="32"/>
      <c r="W163" s="34">
        <f>'SC - Tableau 1'!J163</f>
        <v>61</v>
      </c>
      <c r="X163" s="34">
        <f>'DF - Tableau 1'!J163</f>
        <v>69.5</v>
      </c>
      <c r="Y163" s="32"/>
      <c r="Z163" s="34">
        <v>50</v>
      </c>
      <c r="AA163" s="34">
        <v>50</v>
      </c>
      <c r="AB163" s="34">
        <v>50</v>
      </c>
    </row>
    <row r="164" ht="20.35" customHeight="1">
      <c r="A164" t="s" s="38">
        <v>1227</v>
      </c>
      <c r="B164" s="30"/>
      <c r="C164" t="s" s="31">
        <v>1056</v>
      </c>
      <c r="D164" s="32"/>
      <c r="E164" s="32"/>
      <c r="F164" s="32"/>
      <c r="G164" s="32"/>
      <c r="H164" s="33">
        <v>72</v>
      </c>
      <c r="I164" s="33">
        <v>203</v>
      </c>
      <c r="J164" s="32"/>
      <c r="K164" s="32"/>
      <c r="L164" s="32"/>
      <c r="M164" s="34">
        <f>'CK - Tableau 1'!F164</f>
        <v>43</v>
      </c>
      <c r="N164" s="34">
        <f>'FG - Tableau 1'!C164</f>
        <v>33</v>
      </c>
      <c r="O164" s="34">
        <f>'DI - Tableau 1'!D164</f>
        <v>90</v>
      </c>
      <c r="P164" s="34">
        <f>'SK - Tableau 1'!F164</f>
        <v>73</v>
      </c>
      <c r="Q164" s="34">
        <f>'ST - Tableau 1'!D164</f>
        <v>79</v>
      </c>
      <c r="R164" s="34">
        <f>'EN - Tableau 1'!D164</f>
        <v>33</v>
      </c>
      <c r="S164" s="34">
        <f>'DU'!E164</f>
        <v>95</v>
      </c>
      <c r="T164" s="34">
        <f>'PH - Tableau 1'!N164</f>
        <v>67.75</v>
      </c>
      <c r="U164" s="34">
        <f>'FO - Tableau 1'!D164</f>
        <v>60</v>
      </c>
      <c r="V164" s="32"/>
      <c r="W164" s="34">
        <f>'SC - Tableau 1'!J164</f>
        <v>58</v>
      </c>
      <c r="X164" s="34">
        <f>'DF - Tableau 1'!J164</f>
        <v>73</v>
      </c>
      <c r="Y164" s="32"/>
      <c r="Z164" s="34">
        <v>50</v>
      </c>
      <c r="AA164" s="34">
        <v>50</v>
      </c>
      <c r="AB164" s="34">
        <v>50</v>
      </c>
    </row>
    <row r="165" ht="20.35" customHeight="1">
      <c r="A165" t="s" s="38">
        <v>1228</v>
      </c>
      <c r="B165" s="30"/>
      <c r="C165" t="s" s="31">
        <v>1056</v>
      </c>
      <c r="D165" s="32"/>
      <c r="E165" s="32"/>
      <c r="F165" s="32"/>
      <c r="G165" s="32"/>
      <c r="H165" s="33">
        <v>70</v>
      </c>
      <c r="I165" s="33">
        <v>188</v>
      </c>
      <c r="J165" s="32"/>
      <c r="K165" s="32"/>
      <c r="L165" s="32"/>
      <c r="M165" s="34">
        <f>'CK - Tableau 1'!F165</f>
        <v>81</v>
      </c>
      <c r="N165" s="34">
        <f>'FG - Tableau 1'!C165</f>
        <v>33</v>
      </c>
      <c r="O165" s="34">
        <f>'DI - Tableau 1'!D165</f>
        <v>52</v>
      </c>
      <c r="P165" s="34">
        <f>'SK - Tableau 1'!F165</f>
        <v>71</v>
      </c>
      <c r="Q165" s="34">
        <f>'ST - Tableau 1'!D165</f>
        <v>64</v>
      </c>
      <c r="R165" s="34">
        <f>'EN - Tableau 1'!D165</f>
        <v>40</v>
      </c>
      <c r="S165" s="34">
        <f>'DU'!E165</f>
        <v>91</v>
      </c>
      <c r="T165" s="34">
        <f>'PH - Tableau 1'!N165</f>
        <v>78.5</v>
      </c>
      <c r="U165" s="34">
        <f>'FO - Tableau 1'!D165</f>
        <v>38</v>
      </c>
      <c r="V165" s="32"/>
      <c r="W165" s="34">
        <f>'SC - Tableau 1'!J165</f>
        <v>84</v>
      </c>
      <c r="X165" s="34">
        <f>'DF - Tableau 1'!J165</f>
        <v>76.5</v>
      </c>
      <c r="Y165" s="32"/>
      <c r="Z165" s="34">
        <v>50</v>
      </c>
      <c r="AA165" s="34">
        <v>50</v>
      </c>
      <c r="AB165" s="34">
        <v>50</v>
      </c>
    </row>
    <row r="166" ht="20.35" customHeight="1">
      <c r="A166" t="s" s="38">
        <v>1229</v>
      </c>
      <c r="B166" s="30"/>
      <c r="C166" t="s" s="31">
        <v>1059</v>
      </c>
      <c r="D166" s="32"/>
      <c r="E166" s="32"/>
      <c r="F166" s="32"/>
      <c r="G166" s="32"/>
      <c r="H166" s="33">
        <v>75</v>
      </c>
      <c r="I166" s="33">
        <v>221</v>
      </c>
      <c r="J166" s="32"/>
      <c r="K166" s="32"/>
      <c r="L166" s="32"/>
      <c r="M166" s="34">
        <f>'CK - Tableau 1'!F166</f>
        <v>62</v>
      </c>
      <c r="N166" s="34">
        <f>'FG - Tableau 1'!C166</f>
        <v>33</v>
      </c>
      <c r="O166" s="34">
        <f>'DI - Tableau 1'!D166</f>
        <v>90</v>
      </c>
      <c r="P166" s="34">
        <f>'SK - Tableau 1'!F166</f>
        <v>89</v>
      </c>
      <c r="Q166" s="34">
        <f>'ST - Tableau 1'!D166</f>
        <v>88</v>
      </c>
      <c r="R166" s="34">
        <f>'EN - Tableau 1'!D166</f>
        <v>68</v>
      </c>
      <c r="S166" s="34">
        <f>'DU'!E166</f>
        <v>83</v>
      </c>
      <c r="T166" s="34">
        <f>'PH - Tableau 1'!N166</f>
        <v>78.25</v>
      </c>
      <c r="U166" s="34">
        <f>'FO - Tableau 1'!D166</f>
        <v>79</v>
      </c>
      <c r="V166" s="32"/>
      <c r="W166" s="34">
        <f>'SC - Tableau 1'!J166</f>
        <v>73.5</v>
      </c>
      <c r="X166" s="34">
        <f>'DF - Tableau 1'!J166</f>
        <v>76.5</v>
      </c>
      <c r="Y166" s="32"/>
      <c r="Z166" s="34">
        <v>50</v>
      </c>
      <c r="AA166" s="34">
        <v>50</v>
      </c>
      <c r="AB166" s="34">
        <v>50</v>
      </c>
    </row>
    <row r="167" ht="20.35" customHeight="1">
      <c r="A167" t="s" s="38">
        <v>1230</v>
      </c>
      <c r="B167" s="30"/>
      <c r="C167" t="s" s="31">
        <v>1059</v>
      </c>
      <c r="D167" s="32"/>
      <c r="E167" s="32"/>
      <c r="F167" s="32"/>
      <c r="G167" s="32"/>
      <c r="H167" s="33">
        <v>72</v>
      </c>
      <c r="I167" s="33">
        <v>208</v>
      </c>
      <c r="J167" s="32"/>
      <c r="K167" s="32"/>
      <c r="L167" s="32"/>
      <c r="M167" s="34">
        <f>'CK - Tableau 1'!F167</f>
        <v>71</v>
      </c>
      <c r="N167" s="34">
        <f>'FG - Tableau 1'!C167</f>
        <v>66</v>
      </c>
      <c r="O167" s="34">
        <f>'DI - Tableau 1'!D167</f>
        <v>54</v>
      </c>
      <c r="P167" s="34">
        <f>'SK - Tableau 1'!F167</f>
        <v>54</v>
      </c>
      <c r="Q167" s="34">
        <f>'ST - Tableau 1'!D167</f>
        <v>86</v>
      </c>
      <c r="R167" s="34">
        <f>'EN - Tableau 1'!D167</f>
        <v>75</v>
      </c>
      <c r="S167" s="34">
        <f>'DU'!E167</f>
        <v>80</v>
      </c>
      <c r="T167" s="34">
        <f>'PH - Tableau 1'!N167</f>
        <v>72.625</v>
      </c>
      <c r="U167" s="34">
        <f>'FO - Tableau 1'!D167</f>
        <v>33</v>
      </c>
      <c r="V167" s="32"/>
      <c r="W167" s="34">
        <f>'SC - Tableau 1'!J167</f>
        <v>56</v>
      </c>
      <c r="X167" s="34">
        <f>'DF - Tableau 1'!J167</f>
        <v>68.5</v>
      </c>
      <c r="Y167" s="32"/>
      <c r="Z167" s="34">
        <v>50</v>
      </c>
      <c r="AA167" s="34">
        <v>50</v>
      </c>
      <c r="AB167" s="34">
        <v>50</v>
      </c>
    </row>
    <row r="168" ht="20.35" customHeight="1">
      <c r="A168" t="s" s="38">
        <v>1231</v>
      </c>
      <c r="B168" s="30"/>
      <c r="C168" t="s" s="31">
        <v>1059</v>
      </c>
      <c r="D168" s="32"/>
      <c r="E168" s="32"/>
      <c r="F168" s="32"/>
      <c r="G168" s="32"/>
      <c r="H168" s="33">
        <v>71</v>
      </c>
      <c r="I168" s="33">
        <v>179</v>
      </c>
      <c r="J168" s="32"/>
      <c r="K168" s="32"/>
      <c r="L168" s="32"/>
      <c r="M168" s="34">
        <f>'CK - Tableau 1'!F168</f>
        <v>60</v>
      </c>
      <c r="N168" s="34">
        <f>'FG - Tableau 1'!C168</f>
        <v>33</v>
      </c>
      <c r="O168" s="34">
        <f>'DI - Tableau 1'!D168</f>
        <v>73</v>
      </c>
      <c r="P168" s="34">
        <f>'SK - Tableau 1'!F168</f>
        <v>60</v>
      </c>
      <c r="Q168" s="34">
        <f>'ST - Tableau 1'!D168</f>
        <v>43</v>
      </c>
      <c r="R168" s="34">
        <f>'EN - Tableau 1'!D168</f>
        <v>33</v>
      </c>
      <c r="S168" s="34">
        <f>'DU'!E168</f>
        <v>82</v>
      </c>
      <c r="T168" s="34">
        <f>'PH - Tableau 1'!N168</f>
        <v>54.5</v>
      </c>
      <c r="U168" s="34">
        <f>'FO - Tableau 1'!D168</f>
        <v>33</v>
      </c>
      <c r="V168" s="32"/>
      <c r="W168" s="34">
        <f>'SC - Tableau 1'!J168</f>
        <v>53</v>
      </c>
      <c r="X168" s="34">
        <f>'DF - Tableau 1'!J168</f>
        <v>58</v>
      </c>
      <c r="Y168" s="32"/>
      <c r="Z168" s="34">
        <v>50</v>
      </c>
      <c r="AA168" s="34">
        <v>50</v>
      </c>
      <c r="AB168" s="34">
        <v>50</v>
      </c>
    </row>
    <row r="169" ht="20.35" customHeight="1">
      <c r="A169" t="s" s="38">
        <v>1232</v>
      </c>
      <c r="B169" s="30"/>
      <c r="C169" t="s" s="31">
        <v>1056</v>
      </c>
      <c r="D169" s="32"/>
      <c r="E169" s="32"/>
      <c r="F169" s="32"/>
      <c r="G169" s="32"/>
      <c r="H169" s="33">
        <v>73</v>
      </c>
      <c r="I169" s="33">
        <v>190</v>
      </c>
      <c r="J169" s="32"/>
      <c r="K169" s="32"/>
      <c r="L169" s="32"/>
      <c r="M169" s="34">
        <f>'CK - Tableau 1'!F169</f>
        <v>60</v>
      </c>
      <c r="N169" s="34">
        <f>'FG - Tableau 1'!C169</f>
        <v>33</v>
      </c>
      <c r="O169" s="34">
        <f>'DI - Tableau 1'!D169</f>
        <v>80</v>
      </c>
      <c r="P169" s="34">
        <f>'SK - Tableau 1'!F169</f>
        <v>80</v>
      </c>
      <c r="Q169" s="34">
        <f>'ST - Tableau 1'!D169</f>
        <v>49</v>
      </c>
      <c r="R169" s="34">
        <f>'EN - Tableau 1'!D169</f>
        <v>33</v>
      </c>
      <c r="S169" s="34">
        <f>'DU'!E169</f>
        <v>83</v>
      </c>
      <c r="T169" s="34">
        <f>'PH - Tableau 1'!N169</f>
        <v>57.5</v>
      </c>
      <c r="U169" s="34">
        <f>'FO - Tableau 1'!D169</f>
        <v>33</v>
      </c>
      <c r="V169" s="32"/>
      <c r="W169" s="34">
        <f>'SC - Tableau 1'!J169</f>
        <v>47</v>
      </c>
      <c r="X169" s="34">
        <f>'DF - Tableau 1'!J169</f>
        <v>56.5</v>
      </c>
      <c r="Y169" s="32"/>
      <c r="Z169" s="34">
        <v>50</v>
      </c>
      <c r="AA169" s="34">
        <v>50</v>
      </c>
      <c r="AB169" s="34">
        <v>50</v>
      </c>
    </row>
    <row r="170" ht="20.35" customHeight="1">
      <c r="A170" t="s" s="38">
        <v>1233</v>
      </c>
      <c r="B170" s="30"/>
      <c r="C170" t="s" s="31">
        <v>1059</v>
      </c>
      <c r="D170" s="32"/>
      <c r="E170" s="32"/>
      <c r="F170" s="32"/>
      <c r="G170" s="32"/>
      <c r="H170" s="33">
        <v>73</v>
      </c>
      <c r="I170" s="33">
        <v>196</v>
      </c>
      <c r="J170" s="32"/>
      <c r="K170" s="32"/>
      <c r="L170" s="32"/>
      <c r="M170" s="34">
        <f>'CK - Tableau 1'!F170</f>
        <v>60</v>
      </c>
      <c r="N170" s="34">
        <f>'FG - Tableau 1'!C170</f>
        <v>33</v>
      </c>
      <c r="O170" s="34">
        <f>'DI - Tableau 1'!D170</f>
        <v>63</v>
      </c>
      <c r="P170" s="34">
        <f>'SK - Tableau 1'!F170</f>
        <v>60</v>
      </c>
      <c r="Q170" s="34">
        <f>'ST - Tableau 1'!D170</f>
        <v>60</v>
      </c>
      <c r="R170" s="34">
        <f>'EN - Tableau 1'!D170</f>
        <v>33</v>
      </c>
      <c r="S170" s="34">
        <f>'DU'!E170</f>
        <v>82</v>
      </c>
      <c r="T170" s="34">
        <f>'PH - Tableau 1'!N170</f>
        <v>58.5</v>
      </c>
      <c r="U170" s="34">
        <f>'FO - Tableau 1'!D170</f>
        <v>33</v>
      </c>
      <c r="V170" s="32"/>
      <c r="W170" s="34">
        <f>'SC - Tableau 1'!J170</f>
        <v>47</v>
      </c>
      <c r="X170" s="34">
        <f>'DF - Tableau 1'!J170</f>
        <v>53.5</v>
      </c>
      <c r="Y170" s="32"/>
      <c r="Z170" s="34">
        <v>50</v>
      </c>
      <c r="AA170" s="34">
        <v>50</v>
      </c>
      <c r="AB170" s="34">
        <v>50</v>
      </c>
    </row>
    <row r="171" ht="20.35" customHeight="1">
      <c r="A171" t="s" s="38">
        <v>1234</v>
      </c>
      <c r="B171" s="30"/>
      <c r="C171" t="s" s="31">
        <v>1056</v>
      </c>
      <c r="D171" s="32"/>
      <c r="E171" s="32"/>
      <c r="F171" s="32"/>
      <c r="G171" s="32"/>
      <c r="H171" s="33">
        <v>71</v>
      </c>
      <c r="I171" s="33">
        <v>174</v>
      </c>
      <c r="J171" s="32"/>
      <c r="K171" s="32"/>
      <c r="L171" s="32"/>
      <c r="M171" s="34">
        <f>'CK - Tableau 1'!F171</f>
        <v>62</v>
      </c>
      <c r="N171" s="34">
        <f>'FG - Tableau 1'!C171</f>
        <v>33</v>
      </c>
      <c r="O171" s="34">
        <f>'DI - Tableau 1'!D171</f>
        <v>65</v>
      </c>
      <c r="P171" s="34">
        <f>'SK - Tableau 1'!F171</f>
        <v>54</v>
      </c>
      <c r="Q171" s="34">
        <f>'ST - Tableau 1'!D171</f>
        <v>55</v>
      </c>
      <c r="R171" s="34">
        <f>'EN - Tableau 1'!D171</f>
        <v>33</v>
      </c>
      <c r="S171" s="34">
        <f>'DU'!E171</f>
        <v>86</v>
      </c>
      <c r="T171" s="34">
        <f>'PH - Tableau 1'!N171</f>
        <v>66</v>
      </c>
      <c r="U171" s="34">
        <f>'FO - Tableau 1'!D171</f>
        <v>33</v>
      </c>
      <c r="V171" s="32"/>
      <c r="W171" s="34">
        <f>'SC - Tableau 1'!J171</f>
        <v>63.5</v>
      </c>
      <c r="X171" s="34">
        <f>'DF - Tableau 1'!J171</f>
        <v>66</v>
      </c>
      <c r="Y171" s="32"/>
      <c r="Z171" s="34">
        <v>50</v>
      </c>
      <c r="AA171" s="34">
        <v>50</v>
      </c>
      <c r="AB171" s="34">
        <v>50</v>
      </c>
    </row>
    <row r="172" ht="20.35" customHeight="1">
      <c r="A172" t="s" s="38">
        <v>1235</v>
      </c>
      <c r="B172" s="30"/>
      <c r="C172" t="s" s="31">
        <v>1056</v>
      </c>
      <c r="D172" s="32"/>
      <c r="E172" s="32"/>
      <c r="F172" s="32"/>
      <c r="G172" s="32"/>
      <c r="H172" s="33">
        <v>72</v>
      </c>
      <c r="I172" s="33">
        <v>190</v>
      </c>
      <c r="J172" s="32"/>
      <c r="K172" s="32"/>
      <c r="L172" s="32"/>
      <c r="M172" s="34">
        <f>'CK - Tableau 1'!F172</f>
        <v>64</v>
      </c>
      <c r="N172" s="34">
        <f>'FG - Tableau 1'!C172</f>
        <v>33</v>
      </c>
      <c r="O172" s="34">
        <f>'DI - Tableau 1'!D172</f>
        <v>66</v>
      </c>
      <c r="P172" s="34">
        <f>'SK - Tableau 1'!F172</f>
        <v>60</v>
      </c>
      <c r="Q172" s="34">
        <f>'ST - Tableau 1'!D172</f>
        <v>91</v>
      </c>
      <c r="R172" s="34">
        <f>'EN - Tableau 1'!D172</f>
        <v>33</v>
      </c>
      <c r="S172" s="34">
        <f>'DU'!E172</f>
        <v>83</v>
      </c>
      <c r="T172" s="34">
        <f>'PH - Tableau 1'!N172</f>
        <v>57</v>
      </c>
      <c r="U172" s="34">
        <f>'FO - Tableau 1'!D172</f>
        <v>33</v>
      </c>
      <c r="V172" s="32"/>
      <c r="W172" s="34">
        <f>'SC - Tableau 1'!J172</f>
        <v>49</v>
      </c>
      <c r="X172" s="34">
        <f>'DF - Tableau 1'!J172</f>
        <v>53.5</v>
      </c>
      <c r="Y172" s="32"/>
      <c r="Z172" s="34">
        <v>50</v>
      </c>
      <c r="AA172" s="34">
        <v>50</v>
      </c>
      <c r="AB172" s="34">
        <v>50</v>
      </c>
    </row>
    <row r="173" ht="20.35" customHeight="1">
      <c r="A173" t="s" s="38">
        <v>1236</v>
      </c>
      <c r="B173" s="30"/>
      <c r="C173" t="s" s="31">
        <v>1059</v>
      </c>
      <c r="D173" s="32"/>
      <c r="E173" s="32"/>
      <c r="F173" s="32"/>
      <c r="G173" s="32"/>
      <c r="H173" s="33">
        <v>75</v>
      </c>
      <c r="I173" s="33">
        <v>224</v>
      </c>
      <c r="J173" s="32"/>
      <c r="K173" s="32"/>
      <c r="L173" s="32"/>
      <c r="M173" s="34">
        <f>'CK - Tableau 1'!F173</f>
        <v>77</v>
      </c>
      <c r="N173" s="34">
        <f>'FG - Tableau 1'!C173</f>
        <v>75</v>
      </c>
      <c r="O173" s="34">
        <f>'DI - Tableau 1'!D173</f>
        <v>41</v>
      </c>
      <c r="P173" s="34">
        <f>'SK - Tableau 1'!F173</f>
        <v>88</v>
      </c>
      <c r="Q173" s="34">
        <f>'ST - Tableau 1'!D173</f>
        <v>64</v>
      </c>
      <c r="R173" s="34">
        <f>'EN - Tableau 1'!D173</f>
        <v>59</v>
      </c>
      <c r="S173" s="34">
        <f>'DU'!E173</f>
        <v>75</v>
      </c>
      <c r="T173" s="34">
        <f>'PH - Tableau 1'!N173</f>
        <v>76.125</v>
      </c>
      <c r="U173" s="34">
        <f>'FO - Tableau 1'!D173</f>
        <v>41</v>
      </c>
      <c r="V173" s="32"/>
      <c r="W173" s="34">
        <f>'SC - Tableau 1'!J173</f>
        <v>89.5</v>
      </c>
      <c r="X173" s="34">
        <f>'DF - Tableau 1'!J173</f>
        <v>61.5</v>
      </c>
      <c r="Y173" s="32"/>
      <c r="Z173" s="34">
        <v>50</v>
      </c>
      <c r="AA173" s="34">
        <v>50</v>
      </c>
      <c r="AB173" s="34">
        <v>50</v>
      </c>
    </row>
    <row r="174" ht="20.35" customHeight="1">
      <c r="A174" t="s" s="38">
        <v>1237</v>
      </c>
      <c r="B174" s="30"/>
      <c r="C174" t="s" s="31">
        <v>1056</v>
      </c>
      <c r="D174" s="32"/>
      <c r="E174" s="32"/>
      <c r="F174" s="32"/>
      <c r="G174" s="32"/>
      <c r="H174" s="33">
        <v>72</v>
      </c>
      <c r="I174" s="33">
        <v>195</v>
      </c>
      <c r="J174" s="32"/>
      <c r="K174" s="32"/>
      <c r="L174" s="32"/>
      <c r="M174" s="34">
        <f>'CK - Tableau 1'!F174</f>
        <v>83</v>
      </c>
      <c r="N174" s="34">
        <f>'FG - Tableau 1'!C174</f>
        <v>60</v>
      </c>
      <c r="O174" s="34">
        <f>'DI - Tableau 1'!D174</f>
        <v>65</v>
      </c>
      <c r="P174" s="34">
        <f>'SK - Tableau 1'!F174</f>
        <v>70</v>
      </c>
      <c r="Q174" s="34">
        <f>'ST - Tableau 1'!D174</f>
        <v>99</v>
      </c>
      <c r="R174" s="34">
        <f>'EN - Tableau 1'!D174</f>
        <v>33</v>
      </c>
      <c r="S174" s="34">
        <f>'DU'!E174</f>
        <v>99</v>
      </c>
      <c r="T174" s="34">
        <f>'PH - Tableau 1'!N174</f>
        <v>70.875</v>
      </c>
      <c r="U174" s="34">
        <f>'FO - Tableau 1'!D174</f>
        <v>33</v>
      </c>
      <c r="V174" s="32"/>
      <c r="W174" s="34">
        <f>'SC - Tableau 1'!J174</f>
        <v>71.5</v>
      </c>
      <c r="X174" s="34">
        <f>'DF - Tableau 1'!J174</f>
        <v>73</v>
      </c>
      <c r="Y174" s="32"/>
      <c r="Z174" s="34">
        <v>50</v>
      </c>
      <c r="AA174" s="34">
        <v>50</v>
      </c>
      <c r="AB174" s="34">
        <v>50</v>
      </c>
    </row>
    <row r="175" ht="20.35" customHeight="1">
      <c r="A175" t="s" s="38">
        <v>1238</v>
      </c>
      <c r="B175" s="30"/>
      <c r="C175" t="s" s="31">
        <v>1056</v>
      </c>
      <c r="D175" s="32"/>
      <c r="E175" s="32"/>
      <c r="F175" s="32"/>
      <c r="G175" s="32"/>
      <c r="H175" s="33">
        <v>74</v>
      </c>
      <c r="I175" s="33">
        <v>242</v>
      </c>
      <c r="J175" s="32"/>
      <c r="K175" s="32"/>
      <c r="L175" s="32"/>
      <c r="M175" s="34">
        <f>'CK - Tableau 1'!F175</f>
        <v>67</v>
      </c>
      <c r="N175" s="34">
        <f>'FG - Tableau 1'!C175</f>
        <v>82</v>
      </c>
      <c r="O175" s="34">
        <f>'DI - Tableau 1'!D175</f>
        <v>50</v>
      </c>
      <c r="P175" s="34">
        <f>'SK - Tableau 1'!F175</f>
        <v>66</v>
      </c>
      <c r="Q175" s="34">
        <f>'ST - Tableau 1'!D175</f>
        <v>97</v>
      </c>
      <c r="R175" s="34">
        <f>'EN - Tableau 1'!D175</f>
        <v>33</v>
      </c>
      <c r="S175" s="34">
        <f>'DU'!E175</f>
        <v>93</v>
      </c>
      <c r="T175" s="34">
        <f>'PH - Tableau 1'!N175</f>
        <v>66</v>
      </c>
      <c r="U175" s="34">
        <f>'FO - Tableau 1'!D175</f>
        <v>33</v>
      </c>
      <c r="V175" s="32"/>
      <c r="W175" s="34">
        <f>'SC - Tableau 1'!J175</f>
        <v>66</v>
      </c>
      <c r="X175" s="34">
        <f>'DF - Tableau 1'!J175</f>
        <v>54.5</v>
      </c>
      <c r="Y175" s="32"/>
      <c r="Z175" s="34">
        <v>50</v>
      </c>
      <c r="AA175" s="34">
        <v>50</v>
      </c>
      <c r="AB175" s="34">
        <v>50</v>
      </c>
    </row>
    <row r="176" ht="20.35" customHeight="1">
      <c r="A176" t="s" s="38">
        <v>1239</v>
      </c>
      <c r="B176" s="30"/>
      <c r="C176" t="s" s="31">
        <v>1056</v>
      </c>
      <c r="D176" s="32"/>
      <c r="E176" s="32"/>
      <c r="F176" s="32"/>
      <c r="G176" s="32"/>
      <c r="H176" s="33">
        <v>74</v>
      </c>
      <c r="I176" s="33">
        <v>195</v>
      </c>
      <c r="J176" s="32"/>
      <c r="K176" s="32"/>
      <c r="L176" s="32"/>
      <c r="M176" s="34">
        <f>'CK - Tableau 1'!F176</f>
        <v>38</v>
      </c>
      <c r="N176" s="34">
        <f>'FG - Tableau 1'!C176</f>
        <v>33</v>
      </c>
      <c r="O176" s="34">
        <f>'DI - Tableau 1'!D176</f>
        <v>88</v>
      </c>
      <c r="P176" s="34">
        <f>'SK - Tableau 1'!F176</f>
        <v>71</v>
      </c>
      <c r="Q176" s="34">
        <f>'ST - Tableau 1'!D176</f>
        <v>58</v>
      </c>
      <c r="R176" s="34">
        <f>'EN - Tableau 1'!D176</f>
        <v>51</v>
      </c>
      <c r="S176" s="34">
        <f>'DU'!E176</f>
        <v>59</v>
      </c>
      <c r="T176" s="34">
        <f>'PH - Tableau 1'!N176</f>
        <v>69.875</v>
      </c>
      <c r="U176" s="34">
        <f>'FO - Tableau 1'!D176</f>
        <v>33</v>
      </c>
      <c r="V176" s="32"/>
      <c r="W176" s="34">
        <f>'SC - Tableau 1'!J176</f>
        <v>50</v>
      </c>
      <c r="X176" s="34">
        <f>'DF - Tableau 1'!J176</f>
        <v>76</v>
      </c>
      <c r="Y176" s="32"/>
      <c r="Z176" s="34">
        <v>50</v>
      </c>
      <c r="AA176" s="34">
        <v>50</v>
      </c>
      <c r="AB176" s="34">
        <v>50</v>
      </c>
    </row>
    <row r="177" ht="20.35" customHeight="1">
      <c r="A177" t="s" s="38">
        <v>1240</v>
      </c>
      <c r="B177" s="30"/>
      <c r="C177" t="s" s="31">
        <v>1056</v>
      </c>
      <c r="D177" s="32"/>
      <c r="E177" s="32"/>
      <c r="F177" s="32"/>
      <c r="G177" s="32"/>
      <c r="H177" s="33">
        <v>75</v>
      </c>
      <c r="I177" s="33">
        <v>235</v>
      </c>
      <c r="J177" s="32"/>
      <c r="K177" s="32"/>
      <c r="L177" s="32"/>
      <c r="M177" s="34">
        <f>'CK - Tableau 1'!F177</f>
        <v>80</v>
      </c>
      <c r="N177" s="34">
        <f>'FG - Tableau 1'!C177</f>
        <v>92</v>
      </c>
      <c r="O177" s="34">
        <f>'DI - Tableau 1'!D177</f>
        <v>36</v>
      </c>
      <c r="P177" s="34">
        <f>'SK - Tableau 1'!F177</f>
        <v>66</v>
      </c>
      <c r="Q177" s="34">
        <f>'ST - Tableau 1'!D177</f>
        <v>70</v>
      </c>
      <c r="R177" s="34">
        <f>'EN - Tableau 1'!D177</f>
        <v>33</v>
      </c>
      <c r="S177" s="34">
        <f>'DU'!E177</f>
        <v>92</v>
      </c>
      <c r="T177" s="34">
        <f>'PH - Tableau 1'!N177</f>
        <v>60.5</v>
      </c>
      <c r="U177" s="34">
        <f>'FO - Tableau 1'!D177</f>
        <v>53</v>
      </c>
      <c r="V177" s="32"/>
      <c r="W177" s="34">
        <f>'SC - Tableau 1'!J177</f>
        <v>60</v>
      </c>
      <c r="X177" s="34">
        <f>'DF - Tableau 1'!J177</f>
        <v>61.5</v>
      </c>
      <c r="Y177" s="32"/>
      <c r="Z177" s="34">
        <v>50</v>
      </c>
      <c r="AA177" s="34">
        <v>50</v>
      </c>
      <c r="AB177" s="34">
        <v>50</v>
      </c>
    </row>
    <row r="178" ht="20.35" customHeight="1">
      <c r="A178" t="s" s="38">
        <v>1241</v>
      </c>
      <c r="B178" s="30"/>
      <c r="C178" t="s" s="31">
        <v>1056</v>
      </c>
      <c r="D178" s="32"/>
      <c r="E178" s="32"/>
      <c r="F178" s="32"/>
      <c r="G178" s="32"/>
      <c r="H178" s="33">
        <v>73</v>
      </c>
      <c r="I178" s="33">
        <v>195</v>
      </c>
      <c r="J178" s="32"/>
      <c r="K178" s="32"/>
      <c r="L178" s="32"/>
      <c r="M178" s="34">
        <f>'CK - Tableau 1'!F178</f>
        <v>37</v>
      </c>
      <c r="N178" s="34">
        <f>'FG - Tableau 1'!C178</f>
        <v>33</v>
      </c>
      <c r="O178" s="34">
        <f>'DI - Tableau 1'!D178</f>
        <v>95</v>
      </c>
      <c r="P178" s="34">
        <f>'SK - Tableau 1'!F178</f>
        <v>86</v>
      </c>
      <c r="Q178" s="34">
        <f>'ST - Tableau 1'!D178</f>
        <v>49</v>
      </c>
      <c r="R178" s="34">
        <f>'EN - Tableau 1'!D178</f>
        <v>59</v>
      </c>
      <c r="S178" s="34">
        <f>'DU'!E178</f>
        <v>99</v>
      </c>
      <c r="T178" s="34">
        <f>'PH - Tableau 1'!N178</f>
        <v>70.875</v>
      </c>
      <c r="U178" s="34">
        <f>'FO - Tableau 1'!D178</f>
        <v>74</v>
      </c>
      <c r="V178" s="32"/>
      <c r="W178" s="34">
        <f>'SC - Tableau 1'!J178</f>
        <v>72.5</v>
      </c>
      <c r="X178" s="34">
        <f>'DF - Tableau 1'!J178</f>
        <v>75.5</v>
      </c>
      <c r="Y178" s="32"/>
      <c r="Z178" s="34">
        <v>50</v>
      </c>
      <c r="AA178" s="34">
        <v>50</v>
      </c>
      <c r="AB178" s="34">
        <v>50</v>
      </c>
    </row>
    <row r="179" ht="20.35" customHeight="1">
      <c r="A179" t="s" s="38">
        <v>1242</v>
      </c>
      <c r="B179" s="30"/>
      <c r="C179" t="s" s="31">
        <v>1059</v>
      </c>
      <c r="D179" s="32"/>
      <c r="E179" s="32"/>
      <c r="F179" s="32"/>
      <c r="G179" s="32"/>
      <c r="H179" s="33">
        <v>72</v>
      </c>
      <c r="I179" s="33">
        <v>198</v>
      </c>
      <c r="J179" s="32"/>
      <c r="K179" s="32"/>
      <c r="L179" s="32"/>
      <c r="M179" s="34">
        <f>'CK - Tableau 1'!F179</f>
        <v>96</v>
      </c>
      <c r="N179" s="34">
        <f>'FG - Tableau 1'!C179</f>
        <v>60</v>
      </c>
      <c r="O179" s="34">
        <f>'DI - Tableau 1'!D179</f>
        <v>56</v>
      </c>
      <c r="P179" s="34">
        <f>'SK - Tableau 1'!F179</f>
        <v>63</v>
      </c>
      <c r="Q179" s="34">
        <f>'ST - Tableau 1'!D179</f>
        <v>34</v>
      </c>
      <c r="R179" s="34">
        <f>'EN - Tableau 1'!D179</f>
        <v>34</v>
      </c>
      <c r="S179" s="34">
        <f>'DU'!E179</f>
        <v>98</v>
      </c>
      <c r="T179" s="34">
        <f>'PH - Tableau 1'!N179</f>
        <v>64.5</v>
      </c>
      <c r="U179" s="34">
        <f>'FO - Tableau 1'!D179</f>
        <v>66</v>
      </c>
      <c r="V179" s="32"/>
      <c r="W179" s="34">
        <f>'SC - Tableau 1'!J179</f>
        <v>65</v>
      </c>
      <c r="X179" s="34">
        <f>'DF - Tableau 1'!J179</f>
        <v>64.5</v>
      </c>
      <c r="Y179" s="32"/>
      <c r="Z179" s="34">
        <v>50</v>
      </c>
      <c r="AA179" s="34">
        <v>50</v>
      </c>
      <c r="AB179" s="34">
        <v>50</v>
      </c>
    </row>
    <row r="180" ht="20.35" customHeight="1">
      <c r="A180" t="s" s="38">
        <v>1243</v>
      </c>
      <c r="B180" s="30"/>
      <c r="C180" t="s" s="31">
        <v>1059</v>
      </c>
      <c r="D180" s="32"/>
      <c r="E180" s="32"/>
      <c r="F180" s="32"/>
      <c r="G180" s="32"/>
      <c r="H180" s="33">
        <v>70</v>
      </c>
      <c r="I180" s="33">
        <v>180</v>
      </c>
      <c r="J180" s="32"/>
      <c r="K180" s="32"/>
      <c r="L180" s="32"/>
      <c r="M180" s="34">
        <f>'CK - Tableau 1'!F180</f>
        <v>70</v>
      </c>
      <c r="N180" s="34">
        <f>'FG - Tableau 1'!C180</f>
        <v>33</v>
      </c>
      <c r="O180" s="34">
        <f>'DI - Tableau 1'!D180</f>
        <v>48</v>
      </c>
      <c r="P180" s="34">
        <f>'SK - Tableau 1'!F180</f>
        <v>50</v>
      </c>
      <c r="Q180" s="34">
        <f>'ST - Tableau 1'!D180</f>
        <v>64</v>
      </c>
      <c r="R180" s="34">
        <f>'EN - Tableau 1'!D180</f>
        <v>33</v>
      </c>
      <c r="S180" s="34">
        <f>'DU'!E180</f>
        <v>33</v>
      </c>
      <c r="T180" s="34">
        <f>'PH - Tableau 1'!N180</f>
        <v>72.75</v>
      </c>
      <c r="U180" s="34">
        <f>'FO - Tableau 1'!D180</f>
        <v>33</v>
      </c>
      <c r="V180" s="32"/>
      <c r="W180" s="34">
        <f>'SC - Tableau 1'!J180</f>
        <v>60</v>
      </c>
      <c r="X180" s="34">
        <f>'DF - Tableau 1'!J180</f>
        <v>53.5</v>
      </c>
      <c r="Y180" s="32"/>
      <c r="Z180" s="34">
        <v>50</v>
      </c>
      <c r="AA180" s="34">
        <v>50</v>
      </c>
      <c r="AB180" s="34">
        <v>50</v>
      </c>
    </row>
    <row r="181" ht="20.35" customHeight="1">
      <c r="A181" t="s" s="38">
        <v>1244</v>
      </c>
      <c r="B181" s="30"/>
      <c r="C181" t="s" s="31">
        <v>1054</v>
      </c>
      <c r="D181" s="32"/>
      <c r="E181" s="32"/>
      <c r="F181" s="32"/>
      <c r="G181" s="32"/>
      <c r="H181" s="33">
        <v>72</v>
      </c>
      <c r="I181" s="33">
        <v>169</v>
      </c>
      <c r="J181" s="32"/>
      <c r="K181" s="32"/>
      <c r="L181" s="32"/>
      <c r="M181" s="34">
        <f>'CK - Tableau 1'!F181</f>
        <v>39</v>
      </c>
      <c r="N181" s="34">
        <f>'FG - Tableau 1'!C181</f>
        <v>33</v>
      </c>
      <c r="O181" s="34">
        <f>'DI - Tableau 1'!D181</f>
        <v>89</v>
      </c>
      <c r="P181" s="34">
        <f>'SK - Tableau 1'!F181</f>
        <v>82</v>
      </c>
      <c r="Q181" s="34">
        <f>'ST - Tableau 1'!D181</f>
        <v>85</v>
      </c>
      <c r="R181" s="34">
        <f>'EN - Tableau 1'!D181</f>
        <v>33</v>
      </c>
      <c r="S181" s="34">
        <f>'DU'!E181</f>
        <v>90</v>
      </c>
      <c r="T181" s="34">
        <f>'PH - Tableau 1'!N181</f>
        <v>70.625</v>
      </c>
      <c r="U181" s="34">
        <f>'FO - Tableau 1'!D181</f>
        <v>33</v>
      </c>
      <c r="V181" s="32"/>
      <c r="W181" s="34">
        <f>'SC - Tableau 1'!J181</f>
        <v>55.5</v>
      </c>
      <c r="X181" s="34">
        <f>'DF - Tableau 1'!J181</f>
        <v>68.5</v>
      </c>
      <c r="Y181" s="32"/>
      <c r="Z181" s="34">
        <v>50</v>
      </c>
      <c r="AA181" s="34">
        <v>50</v>
      </c>
      <c r="AB181" s="34">
        <v>50</v>
      </c>
    </row>
    <row r="182" ht="20.35" customHeight="1">
      <c r="A182" t="s" s="38">
        <v>1245</v>
      </c>
      <c r="B182" s="30"/>
      <c r="C182" t="s" s="31">
        <v>1059</v>
      </c>
      <c r="D182" s="32"/>
      <c r="E182" s="32"/>
      <c r="F182" s="32"/>
      <c r="G182" s="32"/>
      <c r="H182" s="33">
        <v>72</v>
      </c>
      <c r="I182" s="33">
        <v>195</v>
      </c>
      <c r="J182" s="32"/>
      <c r="K182" s="32"/>
      <c r="L182" s="32"/>
      <c r="M182" s="34">
        <f>'CK - Tableau 1'!F182</f>
        <v>63</v>
      </c>
      <c r="N182" s="34">
        <f>'FG - Tableau 1'!C182</f>
        <v>33</v>
      </c>
      <c r="O182" s="34">
        <f>'DI - Tableau 1'!D182</f>
        <v>74</v>
      </c>
      <c r="P182" s="34">
        <f>'SK - Tableau 1'!F182</f>
        <v>71</v>
      </c>
      <c r="Q182" s="34">
        <f>'ST - Tableau 1'!D182</f>
        <v>62</v>
      </c>
      <c r="R182" s="34">
        <f>'EN - Tableau 1'!D182</f>
        <v>67</v>
      </c>
      <c r="S182" s="34">
        <f>'DU'!E182</f>
        <v>95</v>
      </c>
      <c r="T182" s="34">
        <f>'PH - Tableau 1'!N182</f>
        <v>74.75</v>
      </c>
      <c r="U182" s="34">
        <f>'FO - Tableau 1'!D182</f>
        <v>76</v>
      </c>
      <c r="V182" s="32"/>
      <c r="W182" s="34">
        <f>'SC - Tableau 1'!J182</f>
        <v>77.5</v>
      </c>
      <c r="X182" s="34">
        <f>'DF - Tableau 1'!J182</f>
        <v>62.5</v>
      </c>
      <c r="Y182" s="32"/>
      <c r="Z182" s="34">
        <v>50</v>
      </c>
      <c r="AA182" s="34">
        <v>50</v>
      </c>
      <c r="AB182" s="34">
        <v>50</v>
      </c>
    </row>
    <row r="183" ht="20.35" customHeight="1">
      <c r="A183" t="s" s="38">
        <v>1246</v>
      </c>
      <c r="B183" s="30"/>
      <c r="C183" t="s" s="31">
        <v>1059</v>
      </c>
      <c r="D183" s="32"/>
      <c r="E183" s="32"/>
      <c r="F183" s="32"/>
      <c r="G183" s="32"/>
      <c r="H183" s="33">
        <v>74</v>
      </c>
      <c r="I183" s="33">
        <v>214</v>
      </c>
      <c r="J183" s="32"/>
      <c r="K183" s="32"/>
      <c r="L183" s="32"/>
      <c r="M183" s="34">
        <f>'CK - Tableau 1'!F183</f>
        <v>72</v>
      </c>
      <c r="N183" s="34">
        <f>'FG - Tableau 1'!C183</f>
        <v>33</v>
      </c>
      <c r="O183" s="34">
        <f>'DI - Tableau 1'!D183</f>
        <v>90</v>
      </c>
      <c r="P183" s="34">
        <f>'SK - Tableau 1'!F183</f>
        <v>65</v>
      </c>
      <c r="Q183" s="34">
        <f>'ST - Tableau 1'!D183</f>
        <v>57</v>
      </c>
      <c r="R183" s="34">
        <f>'EN - Tableau 1'!D183</f>
        <v>39</v>
      </c>
      <c r="S183" s="34">
        <f>'DU'!E183</f>
        <v>98</v>
      </c>
      <c r="T183" s="34">
        <f>'PH - Tableau 1'!N183</f>
        <v>76.625</v>
      </c>
      <c r="U183" s="34">
        <f>'FO - Tableau 1'!D183</f>
        <v>33</v>
      </c>
      <c r="V183" s="32"/>
      <c r="W183" s="34">
        <f>'SC - Tableau 1'!J183</f>
        <v>84</v>
      </c>
      <c r="X183" s="34">
        <f>'DF - Tableau 1'!J183</f>
        <v>54.5</v>
      </c>
      <c r="Y183" s="32"/>
      <c r="Z183" s="34">
        <v>50</v>
      </c>
      <c r="AA183" s="34">
        <v>50</v>
      </c>
      <c r="AB183" s="34">
        <v>50</v>
      </c>
    </row>
    <row r="184" ht="20.35" customHeight="1">
      <c r="A184" t="s" s="38">
        <v>1247</v>
      </c>
      <c r="B184" s="30"/>
      <c r="C184" t="s" s="31">
        <v>1054</v>
      </c>
      <c r="D184" s="32"/>
      <c r="E184" s="32"/>
      <c r="F184" s="32"/>
      <c r="G184" s="32"/>
      <c r="H184" s="33">
        <v>75</v>
      </c>
      <c r="I184" s="33">
        <v>204</v>
      </c>
      <c r="J184" s="32"/>
      <c r="K184" s="32"/>
      <c r="L184" s="32"/>
      <c r="M184" s="34">
        <f>'CK - Tableau 1'!F184</f>
        <v>88</v>
      </c>
      <c r="N184" s="34">
        <f>'FG - Tableau 1'!C184</f>
        <v>74</v>
      </c>
      <c r="O184" s="34">
        <f>'DI - Tableau 1'!D184</f>
        <v>71</v>
      </c>
      <c r="P184" s="34">
        <f>'SK - Tableau 1'!F184</f>
        <v>52</v>
      </c>
      <c r="Q184" s="34">
        <f>'ST - Tableau 1'!D184</f>
        <v>39</v>
      </c>
      <c r="R184" s="34">
        <f>'EN - Tableau 1'!D184</f>
        <v>33</v>
      </c>
      <c r="S184" s="34">
        <f>'DU'!E184</f>
        <v>90</v>
      </c>
      <c r="T184" s="34">
        <f>'PH - Tableau 1'!N184</f>
        <v>66.25</v>
      </c>
      <c r="U184" s="34">
        <f>'FO - Tableau 1'!D184</f>
        <v>33</v>
      </c>
      <c r="V184" s="32"/>
      <c r="W184" s="34">
        <f>'SC - Tableau 1'!J184</f>
        <v>53</v>
      </c>
      <c r="X184" s="34">
        <f>'DF - Tableau 1'!J184</f>
        <v>73</v>
      </c>
      <c r="Y184" s="32"/>
      <c r="Z184" s="34">
        <v>50</v>
      </c>
      <c r="AA184" s="34">
        <v>50</v>
      </c>
      <c r="AB184" s="34">
        <v>50</v>
      </c>
    </row>
    <row r="185" ht="20.35" customHeight="1">
      <c r="A185" t="s" s="38">
        <v>1248</v>
      </c>
      <c r="B185" s="30"/>
      <c r="C185" t="s" s="31">
        <v>1111</v>
      </c>
      <c r="D185" s="32"/>
      <c r="E185" s="32"/>
      <c r="F185" s="32"/>
      <c r="G185" s="32"/>
      <c r="H185" s="33">
        <v>75</v>
      </c>
      <c r="I185" s="33">
        <v>201</v>
      </c>
      <c r="J185" s="32"/>
      <c r="K185" s="32"/>
      <c r="L185" s="32"/>
      <c r="M185" s="34">
        <f>'CK - Tableau 1'!F185</f>
        <v>73</v>
      </c>
      <c r="N185" s="34">
        <f>'FG - Tableau 1'!C185</f>
        <v>33</v>
      </c>
      <c r="O185" s="34">
        <f>'DI - Tableau 1'!D185</f>
        <v>73</v>
      </c>
      <c r="P185" s="34">
        <f>'SK - Tableau 1'!F185</f>
        <v>60</v>
      </c>
      <c r="Q185" s="34">
        <f>'ST - Tableau 1'!D185</f>
        <v>62</v>
      </c>
      <c r="R185" s="34">
        <f>'EN - Tableau 1'!D185</f>
        <v>33</v>
      </c>
      <c r="S185" s="34">
        <f>'DU'!E185</f>
        <v>81</v>
      </c>
      <c r="T185" s="34">
        <f>'PH - Tableau 1'!N185</f>
        <v>53.375</v>
      </c>
      <c r="U185" s="34">
        <f>'FO - Tableau 1'!D185</f>
        <v>33</v>
      </c>
      <c r="V185" s="32"/>
      <c r="W185" s="34">
        <f>'SC - Tableau 1'!J185</f>
        <v>47</v>
      </c>
      <c r="X185" s="34">
        <f>'DF - Tableau 1'!J185</f>
        <v>47</v>
      </c>
      <c r="Y185" s="32"/>
      <c r="Z185" s="34">
        <v>50</v>
      </c>
      <c r="AA185" s="34">
        <v>50</v>
      </c>
      <c r="AB185" s="34">
        <v>50</v>
      </c>
    </row>
    <row r="186" ht="20.35" customHeight="1">
      <c r="A186" t="s" s="38">
        <v>1249</v>
      </c>
      <c r="B186" s="30"/>
      <c r="C186" t="s" s="31">
        <v>1056</v>
      </c>
      <c r="D186" s="32"/>
      <c r="E186" s="32"/>
      <c r="F186" s="32"/>
      <c r="G186" s="32"/>
      <c r="H186" s="33">
        <v>74</v>
      </c>
      <c r="I186" s="33">
        <v>185</v>
      </c>
      <c r="J186" s="32"/>
      <c r="K186" s="32"/>
      <c r="L186" s="32"/>
      <c r="M186" s="34">
        <f>'CK - Tableau 1'!F186</f>
        <v>60</v>
      </c>
      <c r="N186" s="34">
        <f>'FG - Tableau 1'!C186</f>
        <v>33</v>
      </c>
      <c r="O186" s="34">
        <f>'DI - Tableau 1'!D186</f>
        <v>73</v>
      </c>
      <c r="P186" s="34">
        <f>'SK - Tableau 1'!F186</f>
        <v>60</v>
      </c>
      <c r="Q186" s="34">
        <f>'ST - Tableau 1'!D186</f>
        <v>38</v>
      </c>
      <c r="R186" s="34">
        <f>'EN - Tableau 1'!D186</f>
        <v>33</v>
      </c>
      <c r="S186" s="34">
        <f>'DU'!E186</f>
        <v>83</v>
      </c>
      <c r="T186" s="34">
        <f>'PH - Tableau 1'!N186</f>
        <v>65</v>
      </c>
      <c r="U186" s="34">
        <f>'FO - Tableau 1'!D186</f>
        <v>33</v>
      </c>
      <c r="V186" s="32"/>
      <c r="W186" s="34">
        <f>'SC - Tableau 1'!J186</f>
        <v>60</v>
      </c>
      <c r="X186" s="34">
        <f>'DF - Tableau 1'!J186</f>
        <v>60</v>
      </c>
      <c r="Y186" s="32"/>
      <c r="Z186" s="34">
        <v>50</v>
      </c>
      <c r="AA186" s="34">
        <v>50</v>
      </c>
      <c r="AB186" s="34">
        <v>50</v>
      </c>
    </row>
    <row r="187" ht="20.35" customHeight="1">
      <c r="A187" t="s" s="38">
        <v>1250</v>
      </c>
      <c r="B187" s="30"/>
      <c r="C187" t="s" s="31">
        <v>1251</v>
      </c>
      <c r="D187" s="32"/>
      <c r="E187" s="32"/>
      <c r="F187" s="32"/>
      <c r="G187" s="32"/>
      <c r="H187" s="33">
        <v>70</v>
      </c>
      <c r="I187" s="33">
        <v>187</v>
      </c>
      <c r="J187" s="32"/>
      <c r="K187" s="32"/>
      <c r="L187" s="32"/>
      <c r="M187" s="34">
        <f>'CK - Tableau 1'!F187</f>
        <v>60</v>
      </c>
      <c r="N187" s="34">
        <f>'FG - Tableau 1'!C187</f>
        <v>33</v>
      </c>
      <c r="O187" s="34">
        <f>'DI - Tableau 1'!D187</f>
        <v>34</v>
      </c>
      <c r="P187" s="34">
        <f>'SK - Tableau 1'!F187</f>
        <v>60</v>
      </c>
      <c r="Q187" s="34">
        <f>'ST - Tableau 1'!D187</f>
        <v>52</v>
      </c>
      <c r="R187" s="34">
        <f>'EN - Tableau 1'!D187</f>
        <v>33</v>
      </c>
      <c r="S187" s="34">
        <f>'DU'!E187</f>
        <v>81</v>
      </c>
      <c r="T187" s="34">
        <f>'PH - Tableau 1'!N187</f>
        <v>48.625</v>
      </c>
      <c r="U187" s="34">
        <f>'FO - Tableau 1'!D187</f>
        <v>33</v>
      </c>
      <c r="V187" s="32"/>
      <c r="W187" s="34">
        <f>'SC - Tableau 1'!J187</f>
        <v>47</v>
      </c>
      <c r="X187" s="34">
        <f>'DF - Tableau 1'!J187</f>
        <v>47</v>
      </c>
      <c r="Y187" s="32"/>
      <c r="Z187" s="34">
        <v>50</v>
      </c>
      <c r="AA187" s="34">
        <v>50</v>
      </c>
      <c r="AB187" s="34">
        <v>50</v>
      </c>
    </row>
    <row r="188" ht="20.35" customHeight="1">
      <c r="A188" t="s" s="38">
        <v>1252</v>
      </c>
      <c r="B188" s="30"/>
      <c r="C188" t="s" s="31">
        <v>1056</v>
      </c>
      <c r="D188" s="32"/>
      <c r="E188" s="32"/>
      <c r="F188" s="32"/>
      <c r="G188" s="32"/>
      <c r="H188" s="33">
        <v>71</v>
      </c>
      <c r="I188" s="33">
        <v>185</v>
      </c>
      <c r="J188" s="32"/>
      <c r="K188" s="32"/>
      <c r="L188" s="32"/>
      <c r="M188" s="34">
        <f>'CK - Tableau 1'!F188</f>
        <v>36</v>
      </c>
      <c r="N188" s="34">
        <f>'FG - Tableau 1'!C188</f>
        <v>33</v>
      </c>
      <c r="O188" s="34">
        <f>'DI - Tableau 1'!D188</f>
        <v>83</v>
      </c>
      <c r="P188" s="34">
        <f>'SK - Tableau 1'!F188</f>
        <v>97</v>
      </c>
      <c r="Q188" s="34">
        <f>'ST - Tableau 1'!D188</f>
        <v>52</v>
      </c>
      <c r="R188" s="34">
        <f>'EN - Tableau 1'!D188</f>
        <v>99</v>
      </c>
      <c r="S188" s="34">
        <f>'DU'!E188</f>
        <v>99</v>
      </c>
      <c r="T188" s="34">
        <f>'PH - Tableau 1'!N188</f>
        <v>86.125</v>
      </c>
      <c r="U188" s="34">
        <f>'FO - Tableau 1'!D188</f>
        <v>96</v>
      </c>
      <c r="V188" s="32"/>
      <c r="W188" s="34">
        <f>'SC - Tableau 1'!J188</f>
        <v>85</v>
      </c>
      <c r="X188" s="34">
        <f>'DF - Tableau 1'!J188</f>
        <v>57.5</v>
      </c>
      <c r="Y188" s="32"/>
      <c r="Z188" s="34">
        <v>50</v>
      </c>
      <c r="AA188" s="34">
        <v>50</v>
      </c>
      <c r="AB188" s="34">
        <v>50</v>
      </c>
    </row>
    <row r="189" ht="20.35" customHeight="1">
      <c r="A189" t="s" s="38">
        <v>1253</v>
      </c>
      <c r="B189" s="30"/>
      <c r="C189" t="s" s="31">
        <v>1059</v>
      </c>
      <c r="D189" s="32"/>
      <c r="E189" s="32"/>
      <c r="F189" s="32"/>
      <c r="G189" s="32"/>
      <c r="H189" s="33">
        <v>70</v>
      </c>
      <c r="I189" s="33">
        <v>170</v>
      </c>
      <c r="J189" s="32"/>
      <c r="K189" s="32"/>
      <c r="L189" s="32"/>
      <c r="M189" s="34">
        <f>'CK - Tableau 1'!F189</f>
        <v>33</v>
      </c>
      <c r="N189" s="34">
        <f>'FG - Tableau 1'!C189</f>
        <v>33</v>
      </c>
      <c r="O189" s="34">
        <f>'DI - Tableau 1'!D189</f>
        <v>82</v>
      </c>
      <c r="P189" s="34">
        <f>'SK - Tableau 1'!F189</f>
        <v>82</v>
      </c>
      <c r="Q189" s="34">
        <f>'ST - Tableau 1'!D189</f>
        <v>38</v>
      </c>
      <c r="R189" s="34">
        <f>'EN - Tableau 1'!D189</f>
        <v>81</v>
      </c>
      <c r="S189" s="34">
        <f>'DU'!E189</f>
        <v>99</v>
      </c>
      <c r="T189" s="34">
        <f>'PH - Tableau 1'!N189</f>
        <v>76.625</v>
      </c>
      <c r="U189" s="34">
        <f>'FO - Tableau 1'!D189</f>
        <v>60</v>
      </c>
      <c r="V189" s="32"/>
      <c r="W189" s="34">
        <f>'SC - Tableau 1'!J189</f>
        <v>86.5</v>
      </c>
      <c r="X189" s="34">
        <f>'DF - Tableau 1'!J189</f>
        <v>65</v>
      </c>
      <c r="Y189" s="32"/>
      <c r="Z189" s="34">
        <v>50</v>
      </c>
      <c r="AA189" s="34">
        <v>50</v>
      </c>
      <c r="AB189" s="34">
        <v>50</v>
      </c>
    </row>
    <row r="190" ht="20.35" customHeight="1">
      <c r="A190" t="s" s="38">
        <v>1254</v>
      </c>
      <c r="B190" s="30"/>
      <c r="C190" t="s" s="31">
        <v>1056</v>
      </c>
      <c r="D190" s="32"/>
      <c r="E190" s="32"/>
      <c r="F190" s="32"/>
      <c r="G190" s="32"/>
      <c r="H190" s="33">
        <v>74</v>
      </c>
      <c r="I190" s="33">
        <v>207</v>
      </c>
      <c r="J190" s="32"/>
      <c r="K190" s="32"/>
      <c r="L190" s="32"/>
      <c r="M190" s="34">
        <f>'CK - Tableau 1'!F190</f>
        <v>68</v>
      </c>
      <c r="N190" s="34">
        <f>'FG - Tableau 1'!C190</f>
        <v>33</v>
      </c>
      <c r="O190" s="34">
        <f>'DI - Tableau 1'!D190</f>
        <v>95</v>
      </c>
      <c r="P190" s="34">
        <f>'SK - Tableau 1'!F190</f>
        <v>78</v>
      </c>
      <c r="Q190" s="34">
        <f>'ST - Tableau 1'!D190</f>
        <v>73</v>
      </c>
      <c r="R190" s="34">
        <f>'EN - Tableau 1'!D190</f>
        <v>87</v>
      </c>
      <c r="S190" s="34">
        <f>'DU'!E190</f>
        <v>99</v>
      </c>
      <c r="T190" s="34">
        <f>'PH - Tableau 1'!N190</f>
        <v>67.75</v>
      </c>
      <c r="U190" s="34">
        <f>'FO - Tableau 1'!D190</f>
        <v>33</v>
      </c>
      <c r="V190" s="32"/>
      <c r="W190" s="34">
        <f>'SC - Tableau 1'!J190</f>
        <v>56</v>
      </c>
      <c r="X190" s="34">
        <f>'DF - Tableau 1'!J190</f>
        <v>71.5</v>
      </c>
      <c r="Y190" s="32"/>
      <c r="Z190" s="34">
        <v>50</v>
      </c>
      <c r="AA190" s="34">
        <v>50</v>
      </c>
      <c r="AB190" s="34">
        <v>50</v>
      </c>
    </row>
    <row r="191" ht="20.35" customHeight="1">
      <c r="A191" t="s" s="38">
        <v>1255</v>
      </c>
      <c r="B191" s="30"/>
      <c r="C191" t="s" s="31">
        <v>1056</v>
      </c>
      <c r="D191" s="32"/>
      <c r="E191" s="32"/>
      <c r="F191" s="32"/>
      <c r="G191" s="32"/>
      <c r="H191" s="33">
        <v>72</v>
      </c>
      <c r="I191" s="33">
        <v>190</v>
      </c>
      <c r="J191" s="32"/>
      <c r="K191" s="32"/>
      <c r="L191" s="32"/>
      <c r="M191" s="34">
        <f>'CK - Tableau 1'!F191</f>
        <v>54</v>
      </c>
      <c r="N191" s="34">
        <f>'FG - Tableau 1'!C191</f>
        <v>33</v>
      </c>
      <c r="O191" s="34">
        <f>'DI - Tableau 1'!D191</f>
        <v>73</v>
      </c>
      <c r="P191" s="34">
        <f>'SK - Tableau 1'!F191</f>
        <v>68</v>
      </c>
      <c r="Q191" s="34">
        <f>'ST - Tableau 1'!D191</f>
        <v>55</v>
      </c>
      <c r="R191" s="34">
        <f>'EN - Tableau 1'!D191</f>
        <v>48</v>
      </c>
      <c r="S191" s="34">
        <f>'DU'!E191</f>
        <v>98</v>
      </c>
      <c r="T191" s="34">
        <f>'PH - Tableau 1'!N191</f>
        <v>67.875</v>
      </c>
      <c r="U191" s="34">
        <f>'FO - Tableau 1'!D191</f>
        <v>79</v>
      </c>
      <c r="V191" s="32"/>
      <c r="W191" s="34">
        <f>'SC - Tableau 1'!J191</f>
        <v>69</v>
      </c>
      <c r="X191" s="34">
        <f>'DF - Tableau 1'!J191</f>
        <v>80.5</v>
      </c>
      <c r="Y191" s="32"/>
      <c r="Z191" s="34">
        <v>50</v>
      </c>
      <c r="AA191" s="34">
        <v>50</v>
      </c>
      <c r="AB191" s="34">
        <v>50</v>
      </c>
    </row>
    <row r="192" ht="20.35" customHeight="1">
      <c r="A192" t="s" s="38">
        <v>1256</v>
      </c>
      <c r="B192" s="30"/>
      <c r="C192" t="s" s="31">
        <v>1056</v>
      </c>
      <c r="D192" s="32"/>
      <c r="E192" s="32"/>
      <c r="F192" s="32"/>
      <c r="G192" s="32"/>
      <c r="H192" s="33">
        <v>77</v>
      </c>
      <c r="I192" s="33">
        <v>224</v>
      </c>
      <c r="J192" s="32"/>
      <c r="K192" s="32"/>
      <c r="L192" s="32"/>
      <c r="M192" s="34">
        <f>'CK - Tableau 1'!F192</f>
        <v>60</v>
      </c>
      <c r="N192" s="34">
        <f>'FG - Tableau 1'!C192</f>
        <v>33</v>
      </c>
      <c r="O192" s="34">
        <f>'DI - Tableau 1'!D192</f>
        <v>65</v>
      </c>
      <c r="P192" s="34">
        <f>'SK - Tableau 1'!F192</f>
        <v>80</v>
      </c>
      <c r="Q192" s="34">
        <f>'ST - Tableau 1'!D192</f>
        <v>84</v>
      </c>
      <c r="R192" s="34">
        <f>'EN - Tableau 1'!D192</f>
        <v>33</v>
      </c>
      <c r="S192" s="34">
        <f>'DU'!E192</f>
        <v>86</v>
      </c>
      <c r="T192" s="34">
        <f>'PH - Tableau 1'!N192</f>
        <v>74</v>
      </c>
      <c r="U192" s="34">
        <f>'FO - Tableau 1'!D192</f>
        <v>33</v>
      </c>
      <c r="V192" s="32"/>
      <c r="W192" s="34">
        <f>'SC - Tableau 1'!J192</f>
        <v>60</v>
      </c>
      <c r="X192" s="34">
        <f>'DF - Tableau 1'!J192</f>
        <v>65</v>
      </c>
      <c r="Y192" s="32"/>
      <c r="Z192" s="34">
        <v>50</v>
      </c>
      <c r="AA192" s="34">
        <v>50</v>
      </c>
      <c r="AB192" s="34">
        <v>50</v>
      </c>
    </row>
    <row r="193" ht="20.35" customHeight="1">
      <c r="A193" t="s" s="38">
        <v>1257</v>
      </c>
      <c r="B193" s="30"/>
      <c r="C193" t="s" s="31">
        <v>1056</v>
      </c>
      <c r="D193" s="32"/>
      <c r="E193" s="32"/>
      <c r="F193" s="32"/>
      <c r="G193" s="32"/>
      <c r="H193" s="33">
        <v>74</v>
      </c>
      <c r="I193" s="33">
        <v>210</v>
      </c>
      <c r="J193" s="32"/>
      <c r="K193" s="32"/>
      <c r="L193" s="32"/>
      <c r="M193" s="34">
        <f>'CK - Tableau 1'!F193</f>
        <v>80</v>
      </c>
      <c r="N193" s="34">
        <f>'FG - Tableau 1'!C193</f>
        <v>95</v>
      </c>
      <c r="O193" s="34">
        <f>'DI - Tableau 1'!D193</f>
        <v>35</v>
      </c>
      <c r="P193" s="34">
        <f>'SK - Tableau 1'!F193</f>
        <v>59</v>
      </c>
      <c r="Q193" s="34">
        <f>'ST - Tableau 1'!D193</f>
        <v>79</v>
      </c>
      <c r="R193" s="34">
        <f>'EN - Tableau 1'!D193</f>
        <v>33</v>
      </c>
      <c r="S193" s="34">
        <f>'DU'!E193</f>
        <v>89</v>
      </c>
      <c r="T193" s="34">
        <f>'PH - Tableau 1'!N193</f>
        <v>55.625</v>
      </c>
      <c r="U193" s="34">
        <f>'FO - Tableau 1'!D193</f>
        <v>33</v>
      </c>
      <c r="V193" s="32"/>
      <c r="W193" s="34">
        <f>'SC - Tableau 1'!J193</f>
        <v>60</v>
      </c>
      <c r="X193" s="34">
        <f>'DF - Tableau 1'!J193</f>
        <v>57</v>
      </c>
      <c r="Y193" s="32"/>
      <c r="Z193" s="34">
        <v>50</v>
      </c>
      <c r="AA193" s="34">
        <v>50</v>
      </c>
      <c r="AB193" s="34">
        <v>50</v>
      </c>
    </row>
    <row r="194" ht="20.35" customHeight="1">
      <c r="A194" t="s" s="38">
        <v>1258</v>
      </c>
      <c r="B194" s="30"/>
      <c r="C194" t="s" s="31">
        <v>1056</v>
      </c>
      <c r="D194" s="32"/>
      <c r="E194" s="32"/>
      <c r="F194" s="32"/>
      <c r="G194" s="32"/>
      <c r="H194" s="33">
        <v>73</v>
      </c>
      <c r="I194" s="33">
        <v>200</v>
      </c>
      <c r="J194" s="32"/>
      <c r="K194" s="32"/>
      <c r="L194" s="32"/>
      <c r="M194" s="34">
        <f>'CK - Tableau 1'!F194</f>
        <v>68</v>
      </c>
      <c r="N194" s="34">
        <f>'FG - Tableau 1'!C194</f>
        <v>33</v>
      </c>
      <c r="O194" s="34">
        <f>'DI - Tableau 1'!D194</f>
        <v>38</v>
      </c>
      <c r="P194" s="34">
        <f>'SK - Tableau 1'!F194</f>
        <v>60</v>
      </c>
      <c r="Q194" s="34">
        <f>'ST - Tableau 1'!D194</f>
        <v>67</v>
      </c>
      <c r="R194" s="34">
        <f>'EN - Tableau 1'!D194</f>
        <v>33</v>
      </c>
      <c r="S194" s="34">
        <f>'DU'!E194</f>
        <v>81</v>
      </c>
      <c r="T194" s="34">
        <f>'PH - Tableau 1'!N194</f>
        <v>53.5</v>
      </c>
      <c r="U194" s="34">
        <f>'FO - Tableau 1'!D194</f>
        <v>41</v>
      </c>
      <c r="V194" s="32"/>
      <c r="W194" s="34">
        <f>'SC - Tableau 1'!J194</f>
        <v>49.5</v>
      </c>
      <c r="X194" s="34">
        <f>'DF - Tableau 1'!J194</f>
        <v>60</v>
      </c>
      <c r="Y194" s="32"/>
      <c r="Z194" s="34">
        <v>50</v>
      </c>
      <c r="AA194" s="34">
        <v>50</v>
      </c>
      <c r="AB194" s="34">
        <v>50</v>
      </c>
    </row>
    <row r="195" ht="20.35" customHeight="1">
      <c r="A195" t="s" s="38">
        <v>1259</v>
      </c>
      <c r="B195" s="30"/>
      <c r="C195" t="s" s="31">
        <v>1056</v>
      </c>
      <c r="D195" s="32"/>
      <c r="E195" s="32"/>
      <c r="F195" s="32"/>
      <c r="G195" s="32"/>
      <c r="H195" s="33">
        <v>73</v>
      </c>
      <c r="I195" s="33">
        <v>196</v>
      </c>
      <c r="J195" s="32"/>
      <c r="K195" s="32"/>
      <c r="L195" s="32"/>
      <c r="M195" s="34">
        <f>'CK - Tableau 1'!F195</f>
        <v>74</v>
      </c>
      <c r="N195" s="34">
        <f>'FG - Tableau 1'!C195</f>
        <v>60</v>
      </c>
      <c r="O195" s="34">
        <f>'DI - Tableau 1'!D195</f>
        <v>55</v>
      </c>
      <c r="P195" s="34">
        <f>'SK - Tableau 1'!F195</f>
        <v>74</v>
      </c>
      <c r="Q195" s="34">
        <f>'ST - Tableau 1'!D195</f>
        <v>60</v>
      </c>
      <c r="R195" s="34">
        <f>'EN - Tableau 1'!D195</f>
        <v>47</v>
      </c>
      <c r="S195" s="34">
        <f>'DU'!E195</f>
        <v>99</v>
      </c>
      <c r="T195" s="34">
        <f>'PH - Tableau 1'!N195</f>
        <v>74.625</v>
      </c>
      <c r="U195" s="34">
        <f>'FO - Tableau 1'!D195</f>
        <v>53</v>
      </c>
      <c r="V195" s="32"/>
      <c r="W195" s="34">
        <f>'SC - Tableau 1'!J195</f>
        <v>70</v>
      </c>
      <c r="X195" s="34">
        <f>'DF - Tableau 1'!J195</f>
        <v>67.5</v>
      </c>
      <c r="Y195" s="32"/>
      <c r="Z195" s="34">
        <v>50</v>
      </c>
      <c r="AA195" s="34">
        <v>50</v>
      </c>
      <c r="AB195" s="34">
        <v>50</v>
      </c>
    </row>
    <row r="196" ht="20.35" customHeight="1">
      <c r="A196" t="s" s="38">
        <v>1260</v>
      </c>
      <c r="B196" s="30"/>
      <c r="C196" t="s" s="31">
        <v>1059</v>
      </c>
      <c r="D196" s="32"/>
      <c r="E196" s="32"/>
      <c r="F196" s="32"/>
      <c r="G196" s="32"/>
      <c r="H196" s="33">
        <v>72</v>
      </c>
      <c r="I196" s="33">
        <v>183</v>
      </c>
      <c r="J196" s="32"/>
      <c r="K196" s="32"/>
      <c r="L196" s="32"/>
      <c r="M196" s="34">
        <f>'CK - Tableau 1'!F196</f>
        <v>60</v>
      </c>
      <c r="N196" s="34">
        <f>'FG - Tableau 1'!C196</f>
        <v>33</v>
      </c>
      <c r="O196" s="34">
        <f>'DI - Tableau 1'!D196</f>
        <v>59</v>
      </c>
      <c r="P196" s="34">
        <f>'SK - Tableau 1'!F196</f>
        <v>53</v>
      </c>
      <c r="Q196" s="34">
        <f>'ST - Tableau 1'!D196</f>
        <v>44</v>
      </c>
      <c r="R196" s="34">
        <f>'EN - Tableau 1'!D196</f>
        <v>35</v>
      </c>
      <c r="S196" s="34">
        <f>'DU'!E196</f>
        <v>85</v>
      </c>
      <c r="T196" s="34">
        <f>'PH - Tableau 1'!N196</f>
        <v>57.125</v>
      </c>
      <c r="U196" s="34">
        <f>'FO - Tableau 1'!D196</f>
        <v>33</v>
      </c>
      <c r="V196" s="32"/>
      <c r="W196" s="34">
        <f>'SC - Tableau 1'!J196</f>
        <v>64.5</v>
      </c>
      <c r="X196" s="34">
        <f>'DF - Tableau 1'!J196</f>
        <v>66</v>
      </c>
      <c r="Y196" s="32"/>
      <c r="Z196" s="34">
        <v>50</v>
      </c>
      <c r="AA196" s="34">
        <v>50</v>
      </c>
      <c r="AB196" s="34">
        <v>50</v>
      </c>
    </row>
    <row r="197" ht="20.35" customHeight="1">
      <c r="A197" t="s" s="38">
        <v>1261</v>
      </c>
      <c r="B197" s="30"/>
      <c r="C197" t="s" s="31">
        <v>1059</v>
      </c>
      <c r="D197" s="32"/>
      <c r="E197" s="32"/>
      <c r="F197" s="32"/>
      <c r="G197" s="32"/>
      <c r="H197" s="33">
        <v>73</v>
      </c>
      <c r="I197" s="33">
        <v>221</v>
      </c>
      <c r="J197" s="32"/>
      <c r="K197" s="32"/>
      <c r="L197" s="32"/>
      <c r="M197" s="34">
        <f>'CK - Tableau 1'!F197</f>
        <v>53</v>
      </c>
      <c r="N197" s="34">
        <f>'FG - Tableau 1'!C197</f>
        <v>33</v>
      </c>
      <c r="O197" s="34">
        <f>'DI - Tableau 1'!D197</f>
        <v>92</v>
      </c>
      <c r="P197" s="34">
        <f>'SK - Tableau 1'!F197</f>
        <v>68</v>
      </c>
      <c r="Q197" s="34">
        <f>'ST - Tableau 1'!D197</f>
        <v>94</v>
      </c>
      <c r="R197" s="34">
        <f>'EN - Tableau 1'!D197</f>
        <v>33</v>
      </c>
      <c r="S197" s="34">
        <f>'DU'!E197</f>
        <v>73</v>
      </c>
      <c r="T197" s="34">
        <f>'PH - Tableau 1'!N197</f>
        <v>73</v>
      </c>
      <c r="U197" s="34">
        <f>'FO - Tableau 1'!D197</f>
        <v>79</v>
      </c>
      <c r="V197" s="32"/>
      <c r="W197" s="34">
        <f>'SC - Tableau 1'!J197</f>
        <v>70.5</v>
      </c>
      <c r="X197" s="34">
        <f>'DF - Tableau 1'!J197</f>
        <v>59.5</v>
      </c>
      <c r="Y197" s="32"/>
      <c r="Z197" s="34">
        <v>50</v>
      </c>
      <c r="AA197" s="34">
        <v>50</v>
      </c>
      <c r="AB197" s="34">
        <v>50</v>
      </c>
    </row>
    <row r="198" ht="20.35" customHeight="1">
      <c r="A198" t="s" s="38">
        <v>1262</v>
      </c>
      <c r="B198" s="30"/>
      <c r="C198" t="s" s="31">
        <v>1056</v>
      </c>
      <c r="D198" s="32"/>
      <c r="E198" s="32"/>
      <c r="F198" s="32"/>
      <c r="G198" s="32"/>
      <c r="H198" s="33">
        <v>78</v>
      </c>
      <c r="I198" s="33">
        <v>230</v>
      </c>
      <c r="J198" s="32"/>
      <c r="K198" s="32"/>
      <c r="L198" s="32"/>
      <c r="M198" s="34">
        <f>'CK - Tableau 1'!F198</f>
        <v>59</v>
      </c>
      <c r="N198" s="34">
        <f>'FG - Tableau 1'!C198</f>
        <v>33</v>
      </c>
      <c r="O198" s="34">
        <f>'DI - Tableau 1'!D198</f>
        <v>98</v>
      </c>
      <c r="P198" s="34">
        <f>'SK - Tableau 1'!F198</f>
        <v>71</v>
      </c>
      <c r="Q198" s="34">
        <f>'ST - Tableau 1'!D198</f>
        <v>86</v>
      </c>
      <c r="R198" s="34">
        <f>'EN - Tableau 1'!D198</f>
        <v>80</v>
      </c>
      <c r="S198" s="34">
        <f>'DU'!E198</f>
        <v>99</v>
      </c>
      <c r="T198" s="34">
        <f>'PH - Tableau 1'!N198</f>
        <v>77.875</v>
      </c>
      <c r="U198" s="34">
        <f>'FO - Tableau 1'!D198</f>
        <v>33</v>
      </c>
      <c r="V198" s="32"/>
      <c r="W198" s="34">
        <f>'SC - Tableau 1'!J198</f>
        <v>65.5</v>
      </c>
      <c r="X198" s="34">
        <f>'DF - Tableau 1'!J198</f>
        <v>83</v>
      </c>
      <c r="Y198" s="32"/>
      <c r="Z198" s="34">
        <v>50</v>
      </c>
      <c r="AA198" s="34">
        <v>50</v>
      </c>
      <c r="AB198" s="34">
        <v>50</v>
      </c>
    </row>
    <row r="199" ht="20.35" customHeight="1">
      <c r="A199" t="s" s="38">
        <v>1263</v>
      </c>
      <c r="B199" s="30"/>
      <c r="C199" t="s" s="31">
        <v>1056</v>
      </c>
      <c r="D199" s="32"/>
      <c r="E199" s="32"/>
      <c r="F199" s="32"/>
      <c r="G199" s="32"/>
      <c r="H199" s="33">
        <v>72</v>
      </c>
      <c r="I199" s="33">
        <v>195</v>
      </c>
      <c r="J199" s="32"/>
      <c r="K199" s="32"/>
      <c r="L199" s="32"/>
      <c r="M199" s="34">
        <f>'CK - Tableau 1'!F199</f>
        <v>67</v>
      </c>
      <c r="N199" s="34">
        <f>'FG - Tableau 1'!C199</f>
        <v>72</v>
      </c>
      <c r="O199" s="34">
        <f>'DI - Tableau 1'!D199</f>
        <v>88</v>
      </c>
      <c r="P199" s="34">
        <f>'SK - Tableau 1'!F199</f>
        <v>62</v>
      </c>
      <c r="Q199" s="34">
        <f>'ST - Tableau 1'!D199</f>
        <v>64</v>
      </c>
      <c r="R199" s="34">
        <f>'EN - Tableau 1'!D199</f>
        <v>37</v>
      </c>
      <c r="S199" s="34">
        <f>'DU'!E199</f>
        <v>93</v>
      </c>
      <c r="T199" s="34">
        <f>'PH - Tableau 1'!N199</f>
        <v>70.75</v>
      </c>
      <c r="U199" s="34">
        <f>'FO - Tableau 1'!D199</f>
        <v>65</v>
      </c>
      <c r="V199" s="32"/>
      <c r="W199" s="34">
        <f>'SC - Tableau 1'!J199</f>
        <v>81</v>
      </c>
      <c r="X199" s="34">
        <f>'DF - Tableau 1'!J199</f>
        <v>81.5</v>
      </c>
      <c r="Y199" s="32"/>
      <c r="Z199" s="34">
        <v>50</v>
      </c>
      <c r="AA199" s="34">
        <v>50</v>
      </c>
      <c r="AB199" s="34">
        <v>50</v>
      </c>
    </row>
    <row r="200" ht="20.35" customHeight="1">
      <c r="A200" t="s" s="38">
        <v>1264</v>
      </c>
      <c r="B200" s="30"/>
      <c r="C200" t="s" s="31">
        <v>1056</v>
      </c>
      <c r="D200" s="32"/>
      <c r="E200" s="32"/>
      <c r="F200" s="32"/>
      <c r="G200" s="32"/>
      <c r="H200" s="33">
        <v>73</v>
      </c>
      <c r="I200" s="33">
        <v>200</v>
      </c>
      <c r="J200" s="32"/>
      <c r="K200" s="32"/>
      <c r="L200" s="32"/>
      <c r="M200" s="34">
        <f>'CK - Tableau 1'!F200</f>
        <v>74</v>
      </c>
      <c r="N200" s="34">
        <f>'FG - Tableau 1'!C200</f>
        <v>33</v>
      </c>
      <c r="O200" s="34">
        <f>'DI - Tableau 1'!D200</f>
        <v>55</v>
      </c>
      <c r="P200" s="34">
        <f>'SK - Tableau 1'!F200</f>
        <v>72</v>
      </c>
      <c r="Q200" s="34">
        <f>'ST - Tableau 1'!D200</f>
        <v>67</v>
      </c>
      <c r="R200" s="34">
        <f>'EN - Tableau 1'!D200</f>
        <v>61</v>
      </c>
      <c r="S200" s="34">
        <f>'DU'!E200</f>
        <v>98</v>
      </c>
      <c r="T200" s="34">
        <f>'PH - Tableau 1'!N200</f>
        <v>71.25</v>
      </c>
      <c r="U200" s="34">
        <f>'FO - Tableau 1'!D200</f>
        <v>90</v>
      </c>
      <c r="V200" s="32"/>
      <c r="W200" s="34">
        <f>'SC - Tableau 1'!J200</f>
        <v>66</v>
      </c>
      <c r="X200" s="34">
        <f>'DF - Tableau 1'!J200</f>
        <v>64.5</v>
      </c>
      <c r="Y200" s="32"/>
      <c r="Z200" s="34">
        <v>50</v>
      </c>
      <c r="AA200" s="34">
        <v>50</v>
      </c>
      <c r="AB200" s="34">
        <v>50</v>
      </c>
    </row>
    <row r="201" ht="20.35" customHeight="1">
      <c r="A201" t="s" s="38">
        <v>1265</v>
      </c>
      <c r="B201" s="30"/>
      <c r="C201" t="s" s="31">
        <v>1059</v>
      </c>
      <c r="D201" s="32"/>
      <c r="E201" s="32"/>
      <c r="F201" s="32"/>
      <c r="G201" s="32"/>
      <c r="H201" s="33">
        <v>72</v>
      </c>
      <c r="I201" s="33">
        <v>203</v>
      </c>
      <c r="J201" s="32"/>
      <c r="K201" s="32"/>
      <c r="L201" s="32"/>
      <c r="M201" s="34">
        <f>'CK - Tableau 1'!F201</f>
        <v>87</v>
      </c>
      <c r="N201" s="34">
        <f>'FG - Tableau 1'!C201</f>
        <v>70</v>
      </c>
      <c r="O201" s="34">
        <f>'DI - Tableau 1'!D201</f>
        <v>53</v>
      </c>
      <c r="P201" s="34">
        <f>'SK - Tableau 1'!F201</f>
        <v>60</v>
      </c>
      <c r="Q201" s="34">
        <f>'ST - Tableau 1'!D201</f>
        <v>79</v>
      </c>
      <c r="R201" s="34">
        <f>'EN - Tableau 1'!D201</f>
        <v>33</v>
      </c>
      <c r="S201" s="34">
        <f>'DU'!E201</f>
        <v>88</v>
      </c>
      <c r="T201" s="34">
        <f>'PH - Tableau 1'!N201</f>
        <v>65.875</v>
      </c>
      <c r="U201" s="34">
        <f>'FO - Tableau 1'!D201</f>
        <v>33</v>
      </c>
      <c r="V201" s="32"/>
      <c r="W201" s="34">
        <f>'SC - Tableau 1'!J201</f>
        <v>73</v>
      </c>
      <c r="X201" s="34">
        <f>'DF - Tableau 1'!J201</f>
        <v>70</v>
      </c>
      <c r="Y201" s="32"/>
      <c r="Z201" s="34">
        <v>50</v>
      </c>
      <c r="AA201" s="34">
        <v>50</v>
      </c>
      <c r="AB201" s="34">
        <v>50</v>
      </c>
    </row>
    <row r="202" ht="20.35" customHeight="1">
      <c r="A202" t="s" s="38">
        <v>1266</v>
      </c>
      <c r="B202" s="30"/>
      <c r="C202" t="s" s="31">
        <v>1056</v>
      </c>
      <c r="D202" s="32"/>
      <c r="E202" s="32"/>
      <c r="F202" s="32"/>
      <c r="G202" s="32"/>
      <c r="H202" s="33">
        <v>72</v>
      </c>
      <c r="I202" s="33">
        <v>185</v>
      </c>
      <c r="J202" s="32"/>
      <c r="K202" s="32"/>
      <c r="L202" s="32"/>
      <c r="M202" s="34">
        <f>'CK - Tableau 1'!F202</f>
        <v>36</v>
      </c>
      <c r="N202" s="34">
        <f>'FG - Tableau 1'!C202</f>
        <v>33</v>
      </c>
      <c r="O202" s="34">
        <f>'DI - Tableau 1'!D202</f>
        <v>83</v>
      </c>
      <c r="P202" s="34">
        <f>'SK - Tableau 1'!F202</f>
        <v>78</v>
      </c>
      <c r="Q202" s="34">
        <f>'ST - Tableau 1'!D202</f>
        <v>47</v>
      </c>
      <c r="R202" s="34">
        <f>'EN - Tableau 1'!D202</f>
        <v>50</v>
      </c>
      <c r="S202" s="34">
        <f>'DU'!E202</f>
        <v>99</v>
      </c>
      <c r="T202" s="34">
        <f>'PH - Tableau 1'!N202</f>
        <v>72.125</v>
      </c>
      <c r="U202" s="34">
        <f>'FO - Tableau 1'!D202</f>
        <v>36</v>
      </c>
      <c r="V202" s="32"/>
      <c r="W202" s="34">
        <f>'SC - Tableau 1'!J202</f>
        <v>72.5</v>
      </c>
      <c r="X202" s="34">
        <f>'DF - Tableau 1'!J202</f>
        <v>70.5</v>
      </c>
      <c r="Y202" s="32"/>
      <c r="Z202" s="34">
        <v>50</v>
      </c>
      <c r="AA202" s="34">
        <v>50</v>
      </c>
      <c r="AB202" s="34">
        <v>50</v>
      </c>
    </row>
    <row r="203" ht="20.35" customHeight="1">
      <c r="A203" t="s" s="38">
        <v>1267</v>
      </c>
      <c r="B203" s="30"/>
      <c r="C203" t="s" s="31">
        <v>1059</v>
      </c>
      <c r="D203" s="32"/>
      <c r="E203" s="32"/>
      <c r="F203" s="32"/>
      <c r="G203" s="32"/>
      <c r="H203" s="33">
        <v>70</v>
      </c>
      <c r="I203" s="33">
        <v>192</v>
      </c>
      <c r="J203" s="32"/>
      <c r="K203" s="32"/>
      <c r="L203" s="32"/>
      <c r="M203" s="34">
        <f>'CK - Tableau 1'!F203</f>
        <v>57</v>
      </c>
      <c r="N203" s="34">
        <f>'FG - Tableau 1'!C203</f>
        <v>69</v>
      </c>
      <c r="O203" s="34">
        <f>'DI - Tableau 1'!D203</f>
        <v>60</v>
      </c>
      <c r="P203" s="34">
        <f>'SK - Tableau 1'!F203</f>
        <v>49</v>
      </c>
      <c r="Q203" s="34">
        <f>'ST - Tableau 1'!D203</f>
        <v>71</v>
      </c>
      <c r="R203" s="34">
        <f>'EN - Tableau 1'!D203</f>
        <v>33</v>
      </c>
      <c r="S203" s="34">
        <f>'DU'!E203</f>
        <v>90</v>
      </c>
      <c r="T203" s="34">
        <f>'PH - Tableau 1'!N203</f>
        <v>70</v>
      </c>
      <c r="U203" s="34">
        <f>'FO - Tableau 1'!D203</f>
        <v>33</v>
      </c>
      <c r="V203" s="32"/>
      <c r="W203" s="34">
        <f>'SC - Tableau 1'!J203</f>
        <v>61</v>
      </c>
      <c r="X203" s="34">
        <f>'DF - Tableau 1'!J203</f>
        <v>71</v>
      </c>
      <c r="Y203" s="32"/>
      <c r="Z203" s="34">
        <v>50</v>
      </c>
      <c r="AA203" s="34">
        <v>50</v>
      </c>
      <c r="AB203" s="34">
        <v>50</v>
      </c>
    </row>
    <row r="204" ht="20.35" customHeight="1">
      <c r="A204" t="s" s="38">
        <v>1268</v>
      </c>
      <c r="B204" s="30"/>
      <c r="C204" t="s" s="31">
        <v>1056</v>
      </c>
      <c r="D204" s="32"/>
      <c r="E204" s="32"/>
      <c r="F204" s="32"/>
      <c r="G204" s="32"/>
      <c r="H204" s="33">
        <v>73</v>
      </c>
      <c r="I204" s="33">
        <v>192</v>
      </c>
      <c r="J204" s="32"/>
      <c r="K204" s="32"/>
      <c r="L204" s="32"/>
      <c r="M204" s="34">
        <f>'CK - Tableau 1'!F204</f>
        <v>35</v>
      </c>
      <c r="N204" s="34">
        <f>'FG - Tableau 1'!C204</f>
        <v>33</v>
      </c>
      <c r="O204" s="34">
        <f>'DI - Tableau 1'!D204</f>
        <v>94</v>
      </c>
      <c r="P204" s="34">
        <f>'SK - Tableau 1'!F204</f>
        <v>79</v>
      </c>
      <c r="Q204" s="34">
        <f>'ST - Tableau 1'!D204</f>
        <v>53</v>
      </c>
      <c r="R204" s="34">
        <f>'EN - Tableau 1'!D204</f>
        <v>99</v>
      </c>
      <c r="S204" s="34">
        <f>'DU'!E204</f>
        <v>99</v>
      </c>
      <c r="T204" s="34">
        <f>'PH - Tableau 1'!N204</f>
        <v>81.625</v>
      </c>
      <c r="U204" s="34">
        <f>'FO - Tableau 1'!D204</f>
        <v>40</v>
      </c>
      <c r="V204" s="32"/>
      <c r="W204" s="34">
        <f>'SC - Tableau 1'!J204</f>
        <v>93.5</v>
      </c>
      <c r="X204" s="34">
        <f>'DF - Tableau 1'!J204</f>
        <v>77.5</v>
      </c>
      <c r="Y204" s="32"/>
      <c r="Z204" s="34">
        <v>50</v>
      </c>
      <c r="AA204" s="34">
        <v>50</v>
      </c>
      <c r="AB204" s="34">
        <v>50</v>
      </c>
    </row>
    <row r="205" ht="20.35" customHeight="1">
      <c r="A205" t="s" s="38">
        <v>1269</v>
      </c>
      <c r="B205" s="30"/>
      <c r="C205" t="s" s="31">
        <v>1059</v>
      </c>
      <c r="D205" s="32"/>
      <c r="E205" s="32"/>
      <c r="F205" s="32"/>
      <c r="G205" s="32"/>
      <c r="H205" s="33">
        <v>76</v>
      </c>
      <c r="I205" s="33">
        <v>212</v>
      </c>
      <c r="J205" s="32"/>
      <c r="K205" s="32"/>
      <c r="L205" s="32"/>
      <c r="M205" s="34">
        <f>'CK - Tableau 1'!F205</f>
        <v>76</v>
      </c>
      <c r="N205" s="34">
        <f>'FG - Tableau 1'!C205</f>
        <v>72</v>
      </c>
      <c r="O205" s="34">
        <f>'DI - Tableau 1'!D205</f>
        <v>77</v>
      </c>
      <c r="P205" s="34">
        <f>'SK - Tableau 1'!F205</f>
        <v>51</v>
      </c>
      <c r="Q205" s="34">
        <f>'ST - Tableau 1'!D205</f>
        <v>69</v>
      </c>
      <c r="R205" s="34">
        <f>'EN - Tableau 1'!D205</f>
        <v>33</v>
      </c>
      <c r="S205" s="34">
        <f>'DU'!E205</f>
        <v>98</v>
      </c>
      <c r="T205" s="34">
        <f>'PH - Tableau 1'!N205</f>
        <v>70.875</v>
      </c>
      <c r="U205" s="34">
        <f>'FO - Tableau 1'!D205</f>
        <v>33</v>
      </c>
      <c r="V205" s="32"/>
      <c r="W205" s="34">
        <f>'SC - Tableau 1'!J205</f>
        <v>57.5</v>
      </c>
      <c r="X205" s="34">
        <f>'DF - Tableau 1'!J205</f>
        <v>71</v>
      </c>
      <c r="Y205" s="32"/>
      <c r="Z205" s="34">
        <v>50</v>
      </c>
      <c r="AA205" s="34">
        <v>50</v>
      </c>
      <c r="AB205" s="34">
        <v>50</v>
      </c>
    </row>
    <row r="206" ht="20.35" customHeight="1">
      <c r="A206" t="s" s="38">
        <v>1270</v>
      </c>
      <c r="B206" s="30"/>
      <c r="C206" t="s" s="31">
        <v>1059</v>
      </c>
      <c r="D206" s="32"/>
      <c r="E206" s="32"/>
      <c r="F206" s="32"/>
      <c r="G206" s="32"/>
      <c r="H206" s="33">
        <v>68</v>
      </c>
      <c r="I206" s="33">
        <v>175</v>
      </c>
      <c r="J206" s="32"/>
      <c r="K206" s="32"/>
      <c r="L206" s="32"/>
      <c r="M206" s="34">
        <f>'CK - Tableau 1'!F206</f>
        <v>40</v>
      </c>
      <c r="N206" s="34">
        <f>'FG - Tableau 1'!C206</f>
        <v>33</v>
      </c>
      <c r="O206" s="34">
        <f>'DI - Tableau 1'!D206</f>
        <v>88</v>
      </c>
      <c r="P206" s="34">
        <f>'SK - Tableau 1'!F206</f>
        <v>74</v>
      </c>
      <c r="Q206" s="34">
        <f>'ST - Tableau 1'!D206</f>
        <v>52</v>
      </c>
      <c r="R206" s="34">
        <f>'EN - Tableau 1'!D206</f>
        <v>39</v>
      </c>
      <c r="S206" s="34">
        <f>'DU'!E206</f>
        <v>96</v>
      </c>
      <c r="T206" s="34">
        <f>'PH - Tableau 1'!N206</f>
        <v>74.25</v>
      </c>
      <c r="U206" s="34">
        <f>'FO - Tableau 1'!D206</f>
        <v>33</v>
      </c>
      <c r="V206" s="32"/>
      <c r="W206" s="34">
        <f>'SC - Tableau 1'!J206</f>
        <v>85</v>
      </c>
      <c r="X206" s="34">
        <f>'DF - Tableau 1'!J206</f>
        <v>71</v>
      </c>
      <c r="Y206" s="32"/>
      <c r="Z206" s="34">
        <v>50</v>
      </c>
      <c r="AA206" s="34">
        <v>50</v>
      </c>
      <c r="AB206" s="34">
        <v>50</v>
      </c>
    </row>
    <row r="207" ht="20.35" customHeight="1">
      <c r="A207" t="s" s="38">
        <v>1271</v>
      </c>
      <c r="B207" s="30"/>
      <c r="C207" t="s" s="31">
        <v>1056</v>
      </c>
      <c r="D207" s="32"/>
      <c r="E207" s="32"/>
      <c r="F207" s="32"/>
      <c r="G207" s="32"/>
      <c r="H207" s="33">
        <v>75</v>
      </c>
      <c r="I207" s="33">
        <v>213</v>
      </c>
      <c r="J207" s="32"/>
      <c r="K207" s="32"/>
      <c r="L207" s="32"/>
      <c r="M207" s="34">
        <f>'CK - Tableau 1'!F207</f>
        <v>51</v>
      </c>
      <c r="N207" s="34">
        <f>'FG - Tableau 1'!C207</f>
        <v>84</v>
      </c>
      <c r="O207" s="34">
        <f>'DI - Tableau 1'!D207</f>
        <v>61</v>
      </c>
      <c r="P207" s="34">
        <f>'SK - Tableau 1'!F207</f>
        <v>83</v>
      </c>
      <c r="Q207" s="34">
        <f>'ST - Tableau 1'!D207</f>
        <v>78</v>
      </c>
      <c r="R207" s="34">
        <f>'EN - Tableau 1'!D207</f>
        <v>79</v>
      </c>
      <c r="S207" s="34">
        <f>'DU'!E207</f>
        <v>88</v>
      </c>
      <c r="T207" s="34">
        <f>'PH - Tableau 1'!N207</f>
        <v>74.875</v>
      </c>
      <c r="U207" s="34">
        <f>'FO - Tableau 1'!D207</f>
        <v>33</v>
      </c>
      <c r="V207" s="32"/>
      <c r="W207" s="34">
        <f>'SC - Tableau 1'!J207</f>
        <v>81.5</v>
      </c>
      <c r="X207" s="34">
        <f>'DF - Tableau 1'!J207</f>
        <v>58</v>
      </c>
      <c r="Y207" s="32"/>
      <c r="Z207" s="34">
        <v>50</v>
      </c>
      <c r="AA207" s="34">
        <v>50</v>
      </c>
      <c r="AB207" s="34">
        <v>50</v>
      </c>
    </row>
    <row r="208" ht="20.35" customHeight="1">
      <c r="A208" t="s" s="38">
        <v>1272</v>
      </c>
      <c r="B208" s="30"/>
      <c r="C208" t="s" s="31">
        <v>1056</v>
      </c>
      <c r="D208" s="32"/>
      <c r="E208" s="32"/>
      <c r="F208" s="32"/>
      <c r="G208" s="32"/>
      <c r="H208" s="33">
        <v>68</v>
      </c>
      <c r="I208" s="33">
        <v>180</v>
      </c>
      <c r="J208" s="32"/>
      <c r="K208" s="32"/>
      <c r="L208" s="32"/>
      <c r="M208" s="34">
        <f>'CK - Tableau 1'!F208</f>
        <v>69</v>
      </c>
      <c r="N208" s="34">
        <f>'FG - Tableau 1'!C208</f>
        <v>33</v>
      </c>
      <c r="O208" s="34">
        <f>'DI - Tableau 1'!D208</f>
        <v>38</v>
      </c>
      <c r="P208" s="34">
        <f>'SK - Tableau 1'!F208</f>
        <v>57</v>
      </c>
      <c r="Q208" s="34">
        <f>'ST - Tableau 1'!D208</f>
        <v>62</v>
      </c>
      <c r="R208" s="34">
        <f>'EN - Tableau 1'!D208</f>
        <v>33</v>
      </c>
      <c r="S208" s="34">
        <f>'DU'!E208</f>
        <v>89</v>
      </c>
      <c r="T208" s="34">
        <f>'PH - Tableau 1'!N208</f>
        <v>66</v>
      </c>
      <c r="U208" s="34">
        <f>'FO - Tableau 1'!D208</f>
        <v>33</v>
      </c>
      <c r="V208" s="32"/>
      <c r="W208" s="34">
        <f>'SC - Tableau 1'!J208</f>
        <v>66</v>
      </c>
      <c r="X208" s="34">
        <f>'DF - Tableau 1'!J208</f>
        <v>61</v>
      </c>
      <c r="Y208" s="32"/>
      <c r="Z208" s="34">
        <v>50</v>
      </c>
      <c r="AA208" s="34">
        <v>50</v>
      </c>
      <c r="AB208" s="34">
        <v>50</v>
      </c>
    </row>
    <row r="209" ht="20.35" customHeight="1">
      <c r="A209" t="s" s="38">
        <v>1273</v>
      </c>
      <c r="B209" s="30"/>
      <c r="C209" t="s" s="31">
        <v>1059</v>
      </c>
      <c r="D209" s="32"/>
      <c r="E209" s="32"/>
      <c r="F209" s="32"/>
      <c r="G209" s="32"/>
      <c r="H209" s="33">
        <v>73</v>
      </c>
      <c r="I209" s="33">
        <v>208</v>
      </c>
      <c r="J209" s="32"/>
      <c r="K209" s="32"/>
      <c r="L209" s="32"/>
      <c r="M209" s="34">
        <f>'CK - Tableau 1'!F209</f>
        <v>52</v>
      </c>
      <c r="N209" s="34">
        <f>'FG - Tableau 1'!C209</f>
        <v>33</v>
      </c>
      <c r="O209" s="34">
        <f>'DI - Tableau 1'!D209</f>
        <v>69</v>
      </c>
      <c r="P209" s="34">
        <f>'SK - Tableau 1'!F209</f>
        <v>70</v>
      </c>
      <c r="Q209" s="34">
        <f>'ST - Tableau 1'!D209</f>
        <v>82</v>
      </c>
      <c r="R209" s="34">
        <f>'EN - Tableau 1'!D209</f>
        <v>56</v>
      </c>
      <c r="S209" s="34">
        <f>'DU'!E209</f>
        <v>98</v>
      </c>
      <c r="T209" s="34">
        <f>'PH - Tableau 1'!N209</f>
        <v>85.375</v>
      </c>
      <c r="U209" s="34">
        <f>'FO - Tableau 1'!D209</f>
        <v>46</v>
      </c>
      <c r="V209" s="32"/>
      <c r="W209" s="34">
        <f>'SC - Tableau 1'!J209</f>
        <v>95</v>
      </c>
      <c r="X209" s="34">
        <f>'DF - Tableau 1'!J209</f>
        <v>77.5</v>
      </c>
      <c r="Y209" s="32"/>
      <c r="Z209" s="34">
        <v>50</v>
      </c>
      <c r="AA209" s="34">
        <v>50</v>
      </c>
      <c r="AB209" s="34">
        <v>50</v>
      </c>
    </row>
    <row r="210" ht="20.35" customHeight="1">
      <c r="A210" t="s" s="38">
        <v>1274</v>
      </c>
      <c r="B210" s="30"/>
      <c r="C210" t="s" s="31">
        <v>1056</v>
      </c>
      <c r="D210" s="32"/>
      <c r="E210" s="32"/>
      <c r="F210" s="32"/>
      <c r="G210" s="32"/>
      <c r="H210" s="33">
        <v>72</v>
      </c>
      <c r="I210" s="33">
        <v>209</v>
      </c>
      <c r="J210" s="32"/>
      <c r="K210" s="32"/>
      <c r="L210" s="32"/>
      <c r="M210" s="34">
        <f>'CK - Tableau 1'!F210</f>
        <v>93</v>
      </c>
      <c r="N210" s="34">
        <f>'FG - Tableau 1'!C210</f>
        <v>66</v>
      </c>
      <c r="O210" s="34">
        <f>'DI - Tableau 1'!D210</f>
        <v>66</v>
      </c>
      <c r="P210" s="34">
        <f>'SK - Tableau 1'!F210</f>
        <v>56</v>
      </c>
      <c r="Q210" s="34">
        <f>'ST - Tableau 1'!D210</f>
        <v>87</v>
      </c>
      <c r="R210" s="34">
        <f>'EN - Tableau 1'!D210</f>
        <v>33</v>
      </c>
      <c r="S210" s="34">
        <f>'DU'!E210</f>
        <v>95</v>
      </c>
      <c r="T210" s="34">
        <f>'PH - Tableau 1'!N210</f>
        <v>66</v>
      </c>
      <c r="U210" s="34">
        <f>'FO - Tableau 1'!D210</f>
        <v>37</v>
      </c>
      <c r="V210" s="32"/>
      <c r="W210" s="34">
        <f>'SC - Tableau 1'!J210</f>
        <v>62.5</v>
      </c>
      <c r="X210" s="34">
        <f>'DF - Tableau 1'!J210</f>
        <v>62</v>
      </c>
      <c r="Y210" s="32"/>
      <c r="Z210" s="34">
        <v>50</v>
      </c>
      <c r="AA210" s="34">
        <v>50</v>
      </c>
      <c r="AB210" s="34">
        <v>50</v>
      </c>
    </row>
    <row r="211" ht="20.35" customHeight="1">
      <c r="A211" t="s" s="38">
        <v>1275</v>
      </c>
      <c r="B211" s="30"/>
      <c r="C211" t="s" s="31">
        <v>1056</v>
      </c>
      <c r="D211" s="32"/>
      <c r="E211" s="32"/>
      <c r="F211" s="32"/>
      <c r="G211" s="32"/>
      <c r="H211" s="33">
        <v>74</v>
      </c>
      <c r="I211" s="33">
        <v>205</v>
      </c>
      <c r="J211" s="32"/>
      <c r="K211" s="32"/>
      <c r="L211" s="32"/>
      <c r="M211" s="34">
        <f>'CK - Tableau 1'!F211</f>
        <v>73</v>
      </c>
      <c r="N211" s="34">
        <f>'FG - Tableau 1'!C211</f>
        <v>91</v>
      </c>
      <c r="O211" s="34">
        <f>'DI - Tableau 1'!D211</f>
        <v>34</v>
      </c>
      <c r="P211" s="34">
        <f>'SK - Tableau 1'!F211</f>
        <v>60</v>
      </c>
      <c r="Q211" s="34">
        <f>'ST - Tableau 1'!D211</f>
        <v>70</v>
      </c>
      <c r="R211" s="34">
        <f>'EN - Tableau 1'!D211</f>
        <v>33</v>
      </c>
      <c r="S211" s="34">
        <f>'DU'!E211</f>
        <v>82</v>
      </c>
      <c r="T211" s="34">
        <f>'PH - Tableau 1'!N211</f>
        <v>66</v>
      </c>
      <c r="U211" s="34">
        <f>'FO - Tableau 1'!D211</f>
        <v>33</v>
      </c>
      <c r="V211" s="32"/>
      <c r="W211" s="34">
        <f>'SC - Tableau 1'!J211</f>
        <v>53.5</v>
      </c>
      <c r="X211" s="34">
        <f>'DF - Tableau 1'!J211</f>
        <v>55</v>
      </c>
      <c r="Y211" s="32"/>
      <c r="Z211" s="34">
        <v>50</v>
      </c>
      <c r="AA211" s="34">
        <v>50</v>
      </c>
      <c r="AB211" s="34">
        <v>50</v>
      </c>
    </row>
    <row r="212" ht="20.35" customHeight="1">
      <c r="A212" t="s" s="38">
        <v>1276</v>
      </c>
      <c r="B212" s="30"/>
      <c r="C212" t="s" s="31">
        <v>1056</v>
      </c>
      <c r="D212" s="32"/>
      <c r="E212" s="32"/>
      <c r="F212" s="32"/>
      <c r="G212" s="32"/>
      <c r="H212" s="33">
        <v>69</v>
      </c>
      <c r="I212" s="33">
        <v>170</v>
      </c>
      <c r="J212" s="32"/>
      <c r="K212" s="32"/>
      <c r="L212" s="32"/>
      <c r="M212" s="34">
        <f>'CK - Tableau 1'!F212</f>
        <v>73</v>
      </c>
      <c r="N212" s="34">
        <f>'FG - Tableau 1'!C212</f>
        <v>33</v>
      </c>
      <c r="O212" s="34">
        <f>'DI - Tableau 1'!D212</f>
        <v>73</v>
      </c>
      <c r="P212" s="34">
        <f>'SK - Tableau 1'!F212</f>
        <v>60</v>
      </c>
      <c r="Q212" s="34">
        <f>'ST - Tableau 1'!D212</f>
        <v>40</v>
      </c>
      <c r="R212" s="34">
        <f>'EN - Tableau 1'!D212</f>
        <v>33</v>
      </c>
      <c r="S212" s="34">
        <f>'DU'!E212</f>
        <v>81</v>
      </c>
      <c r="T212" s="34">
        <f>'PH - Tableau 1'!N212</f>
        <v>51.875</v>
      </c>
      <c r="U212" s="34">
        <f>'FO - Tableau 1'!D212</f>
        <v>33</v>
      </c>
      <c r="V212" s="32"/>
      <c r="W212" s="34">
        <f>'SC - Tableau 1'!J212</f>
        <v>47</v>
      </c>
      <c r="X212" s="34">
        <f>'DF - Tableau 1'!J212</f>
        <v>47</v>
      </c>
      <c r="Y212" s="32"/>
      <c r="Z212" s="34">
        <v>50</v>
      </c>
      <c r="AA212" s="34">
        <v>50</v>
      </c>
      <c r="AB212" s="34">
        <v>50</v>
      </c>
    </row>
    <row r="213" ht="20.35" customHeight="1">
      <c r="A213" t="s" s="38">
        <v>1277</v>
      </c>
      <c r="B213" s="30"/>
      <c r="C213" t="s" s="31">
        <v>1059</v>
      </c>
      <c r="D213" s="32"/>
      <c r="E213" s="32"/>
      <c r="F213" s="32"/>
      <c r="G213" s="32"/>
      <c r="H213" s="33">
        <v>72</v>
      </c>
      <c r="I213" s="33">
        <v>195</v>
      </c>
      <c r="J213" s="32"/>
      <c r="K213" s="32"/>
      <c r="L213" s="32"/>
      <c r="M213" s="34">
        <f>'CK - Tableau 1'!F213</f>
        <v>60</v>
      </c>
      <c r="N213" s="34">
        <f>'FG - Tableau 1'!C213</f>
        <v>33</v>
      </c>
      <c r="O213" s="34">
        <f>'DI - Tableau 1'!D213</f>
        <v>73</v>
      </c>
      <c r="P213" s="34">
        <f>'SK - Tableau 1'!F213</f>
        <v>56</v>
      </c>
      <c r="Q213" s="34">
        <f>'ST - Tableau 1'!D213</f>
        <v>64</v>
      </c>
      <c r="R213" s="34">
        <f>'EN - Tableau 1'!D213</f>
        <v>33</v>
      </c>
      <c r="S213" s="34">
        <f>'DU'!E213</f>
        <v>82</v>
      </c>
      <c r="T213" s="34">
        <f>'PH - Tableau 1'!N213</f>
        <v>53</v>
      </c>
      <c r="U213" s="34">
        <f>'FO - Tableau 1'!D213</f>
        <v>33</v>
      </c>
      <c r="V213" s="32"/>
      <c r="W213" s="34">
        <f>'SC - Tableau 1'!J213</f>
        <v>52</v>
      </c>
      <c r="X213" s="34">
        <f>'DF - Tableau 1'!J213</f>
        <v>53.5</v>
      </c>
      <c r="Y213" s="32"/>
      <c r="Z213" s="34">
        <v>50</v>
      </c>
      <c r="AA213" s="34">
        <v>50</v>
      </c>
      <c r="AB213" s="34">
        <v>50</v>
      </c>
    </row>
    <row r="214" ht="20.35" customHeight="1">
      <c r="A214" t="s" s="38">
        <v>1278</v>
      </c>
      <c r="B214" s="30"/>
      <c r="C214" t="s" s="31">
        <v>1056</v>
      </c>
      <c r="D214" s="32"/>
      <c r="E214" s="32"/>
      <c r="F214" s="32"/>
      <c r="G214" s="32"/>
      <c r="H214" s="33">
        <v>74</v>
      </c>
      <c r="I214" s="33">
        <v>206</v>
      </c>
      <c r="J214" s="32"/>
      <c r="K214" s="32"/>
      <c r="L214" s="32"/>
      <c r="M214" s="34">
        <f>'CK - Tableau 1'!F214</f>
        <v>87</v>
      </c>
      <c r="N214" s="34">
        <f>'FG - Tableau 1'!C214</f>
        <v>69</v>
      </c>
      <c r="O214" s="34">
        <f>'DI - Tableau 1'!D214</f>
        <v>59</v>
      </c>
      <c r="P214" s="34">
        <f>'SK - Tableau 1'!F214</f>
        <v>56</v>
      </c>
      <c r="Q214" s="34">
        <f>'ST - Tableau 1'!D214</f>
        <v>71</v>
      </c>
      <c r="R214" s="34">
        <f>'EN - Tableau 1'!D214</f>
        <v>33</v>
      </c>
      <c r="S214" s="34">
        <f>'DU'!E214</f>
        <v>91</v>
      </c>
      <c r="T214" s="34">
        <f>'PH - Tableau 1'!N214</f>
        <v>62.875</v>
      </c>
      <c r="U214" s="34">
        <f>'FO - Tableau 1'!D214</f>
        <v>53</v>
      </c>
      <c r="V214" s="32"/>
      <c r="W214" s="34">
        <f>'SC - Tableau 1'!J214</f>
        <v>66</v>
      </c>
      <c r="X214" s="34">
        <f>'DF - Tableau 1'!J214</f>
        <v>66</v>
      </c>
      <c r="Y214" s="32"/>
      <c r="Z214" s="34">
        <v>50</v>
      </c>
      <c r="AA214" s="34">
        <v>50</v>
      </c>
      <c r="AB214" s="34">
        <v>50</v>
      </c>
    </row>
    <row r="215" ht="20.35" customHeight="1">
      <c r="A215" t="s" s="38">
        <v>1279</v>
      </c>
      <c r="B215" s="30"/>
      <c r="C215" t="s" s="31">
        <v>1056</v>
      </c>
      <c r="D215" s="32"/>
      <c r="E215" s="32"/>
      <c r="F215" s="32"/>
      <c r="G215" s="32"/>
      <c r="H215" s="33">
        <v>75</v>
      </c>
      <c r="I215" s="33">
        <v>230</v>
      </c>
      <c r="J215" s="32"/>
      <c r="K215" s="32"/>
      <c r="L215" s="32"/>
      <c r="M215" s="34">
        <f>'CK - Tableau 1'!F215</f>
        <v>73</v>
      </c>
      <c r="N215" s="34">
        <f>'FG - Tableau 1'!C215</f>
        <v>95</v>
      </c>
      <c r="O215" s="34">
        <f>'DI - Tableau 1'!D215</f>
        <v>34</v>
      </c>
      <c r="P215" s="34">
        <f>'SK - Tableau 1'!F215</f>
        <v>60</v>
      </c>
      <c r="Q215" s="34">
        <f>'ST - Tableau 1'!D215</f>
        <v>95</v>
      </c>
      <c r="R215" s="34">
        <f>'EN - Tableau 1'!D215</f>
        <v>33</v>
      </c>
      <c r="S215" s="34">
        <f>'DU'!E215</f>
        <v>81</v>
      </c>
      <c r="T215" s="34">
        <f>'PH - Tableau 1'!N215</f>
        <v>50.25</v>
      </c>
      <c r="U215" s="34">
        <f>'FO - Tableau 1'!D215</f>
        <v>33</v>
      </c>
      <c r="V215" s="32"/>
      <c r="W215" s="34">
        <f>'SC - Tableau 1'!J215</f>
        <v>53.5</v>
      </c>
      <c r="X215" s="34">
        <f>'DF - Tableau 1'!J215</f>
        <v>53.5</v>
      </c>
      <c r="Y215" s="32"/>
      <c r="Z215" s="34">
        <v>50</v>
      </c>
      <c r="AA215" s="34">
        <v>50</v>
      </c>
      <c r="AB215" s="34">
        <v>50</v>
      </c>
    </row>
    <row r="216" ht="20.35" customHeight="1">
      <c r="A216" t="s" s="38">
        <v>1280</v>
      </c>
      <c r="B216" s="30"/>
      <c r="C216" t="s" s="31">
        <v>1056</v>
      </c>
      <c r="D216" s="32"/>
      <c r="E216" s="32"/>
      <c r="F216" s="32"/>
      <c r="G216" s="32"/>
      <c r="H216" s="33">
        <v>74</v>
      </c>
      <c r="I216" s="33">
        <v>205</v>
      </c>
      <c r="J216" s="32"/>
      <c r="K216" s="32"/>
      <c r="L216" s="32"/>
      <c r="M216" s="34">
        <f>'CK - Tableau 1'!F216</f>
        <v>62</v>
      </c>
      <c r="N216" s="34">
        <f>'FG - Tableau 1'!C216</f>
        <v>72</v>
      </c>
      <c r="O216" s="34">
        <f>'DI - Tableau 1'!D216</f>
        <v>71</v>
      </c>
      <c r="P216" s="34">
        <f>'SK - Tableau 1'!F216</f>
        <v>94</v>
      </c>
      <c r="Q216" s="34">
        <f>'ST - Tableau 1'!D216</f>
        <v>70</v>
      </c>
      <c r="R216" s="34">
        <f>'EN - Tableau 1'!D216</f>
        <v>50</v>
      </c>
      <c r="S216" s="34">
        <f>'DU'!E216</f>
        <v>98</v>
      </c>
      <c r="T216" s="34">
        <f>'PH - Tableau 1'!N216</f>
        <v>67.375</v>
      </c>
      <c r="U216" s="34">
        <f>'FO - Tableau 1'!D216</f>
        <v>33</v>
      </c>
      <c r="V216" s="32"/>
      <c r="W216" s="34">
        <f>'SC - Tableau 1'!J216</f>
        <v>62.5</v>
      </c>
      <c r="X216" s="34">
        <f>'DF - Tableau 1'!J216</f>
        <v>64.5</v>
      </c>
      <c r="Y216" s="32"/>
      <c r="Z216" s="34">
        <v>50</v>
      </c>
      <c r="AA216" s="34">
        <v>50</v>
      </c>
      <c r="AB216" s="34">
        <v>50</v>
      </c>
    </row>
    <row r="217" ht="20.35" customHeight="1">
      <c r="A217" t="s" s="38">
        <v>1281</v>
      </c>
      <c r="B217" s="30"/>
      <c r="C217" t="s" s="31">
        <v>1056</v>
      </c>
      <c r="D217" s="32"/>
      <c r="E217" s="32"/>
      <c r="F217" s="32"/>
      <c r="G217" s="32"/>
      <c r="H217" s="33">
        <v>73</v>
      </c>
      <c r="I217" s="33">
        <v>212</v>
      </c>
      <c r="J217" s="32"/>
      <c r="K217" s="32"/>
      <c r="L217" s="32"/>
      <c r="M217" s="34">
        <f>'CK - Tableau 1'!F217</f>
        <v>72</v>
      </c>
      <c r="N217" s="34">
        <f>'FG - Tableau 1'!C217</f>
        <v>60</v>
      </c>
      <c r="O217" s="34">
        <f>'DI - Tableau 1'!D217</f>
        <v>79</v>
      </c>
      <c r="P217" s="34">
        <f>'SK - Tableau 1'!F217</f>
        <v>76</v>
      </c>
      <c r="Q217" s="34">
        <f>'ST - Tableau 1'!D217</f>
        <v>87</v>
      </c>
      <c r="R217" s="34">
        <f>'EN - Tableau 1'!D217</f>
        <v>33</v>
      </c>
      <c r="S217" s="34">
        <f>'DU'!E217</f>
        <v>94</v>
      </c>
      <c r="T217" s="34">
        <f>'PH - Tableau 1'!N217</f>
        <v>75</v>
      </c>
      <c r="U217" s="34">
        <f>'FO - Tableau 1'!D217</f>
        <v>33</v>
      </c>
      <c r="V217" s="32"/>
      <c r="W217" s="34">
        <f>'SC - Tableau 1'!J217</f>
        <v>57.5</v>
      </c>
      <c r="X217" s="34">
        <f>'DF - Tableau 1'!J217</f>
        <v>75.5</v>
      </c>
      <c r="Y217" s="32"/>
      <c r="Z217" s="34">
        <v>50</v>
      </c>
      <c r="AA217" s="34">
        <v>50</v>
      </c>
      <c r="AB217" s="34">
        <v>50</v>
      </c>
    </row>
    <row r="218" ht="20.35" customHeight="1">
      <c r="A218" t="s" s="38">
        <v>1282</v>
      </c>
      <c r="B218" s="30"/>
      <c r="C218" t="s" s="31">
        <v>1056</v>
      </c>
      <c r="D218" s="32"/>
      <c r="E218" s="32"/>
      <c r="F218" s="32"/>
      <c r="G218" s="32"/>
      <c r="H218" s="33">
        <v>73</v>
      </c>
      <c r="I218" s="33">
        <v>204</v>
      </c>
      <c r="J218" s="32"/>
      <c r="K218" s="32"/>
      <c r="L218" s="32"/>
      <c r="M218" s="34">
        <f>'CK - Tableau 1'!F218</f>
        <v>53</v>
      </c>
      <c r="N218" s="34">
        <f>'FG - Tableau 1'!C218</f>
        <v>60</v>
      </c>
      <c r="O218" s="34">
        <f>'DI - Tableau 1'!D218</f>
        <v>77</v>
      </c>
      <c r="P218" s="34">
        <f>'SK - Tableau 1'!F218</f>
        <v>87</v>
      </c>
      <c r="Q218" s="34">
        <f>'ST - Tableau 1'!D218</f>
        <v>74</v>
      </c>
      <c r="R218" s="34">
        <f>'EN - Tableau 1'!D218</f>
        <v>55</v>
      </c>
      <c r="S218" s="34">
        <f>'DU'!E218</f>
        <v>97</v>
      </c>
      <c r="T218" s="34">
        <f>'PH - Tableau 1'!N218</f>
        <v>71.5</v>
      </c>
      <c r="U218" s="34">
        <f>'FO - Tableau 1'!D218</f>
        <v>33</v>
      </c>
      <c r="V218" s="32"/>
      <c r="W218" s="34">
        <f>'SC - Tableau 1'!J218</f>
        <v>49</v>
      </c>
      <c r="X218" s="34">
        <f>'DF - Tableau 1'!J218</f>
        <v>66.5</v>
      </c>
      <c r="Y218" s="32"/>
      <c r="Z218" s="34">
        <v>50</v>
      </c>
      <c r="AA218" s="34">
        <v>50</v>
      </c>
      <c r="AB218" s="34">
        <v>50</v>
      </c>
    </row>
    <row r="219" ht="20.35" customHeight="1">
      <c r="A219" t="s" s="38">
        <v>1283</v>
      </c>
      <c r="B219" s="30"/>
      <c r="C219" t="s" s="31">
        <v>1056</v>
      </c>
      <c r="D219" s="32"/>
      <c r="E219" s="32"/>
      <c r="F219" s="32"/>
      <c r="G219" s="32"/>
      <c r="H219" s="33">
        <v>68</v>
      </c>
      <c r="I219" s="33">
        <v>162</v>
      </c>
      <c r="J219" s="32"/>
      <c r="K219" s="32"/>
      <c r="L219" s="32"/>
      <c r="M219" s="34">
        <f>'CK - Tableau 1'!F219</f>
        <v>60</v>
      </c>
      <c r="N219" s="34">
        <f>'FG - Tableau 1'!C219</f>
        <v>33</v>
      </c>
      <c r="O219" s="34">
        <f>'DI - Tableau 1'!D219</f>
        <v>73</v>
      </c>
      <c r="P219" s="34">
        <f>'SK - Tableau 1'!F219</f>
        <v>60</v>
      </c>
      <c r="Q219" s="34">
        <f>'ST - Tableau 1'!D219</f>
        <v>36</v>
      </c>
      <c r="R219" s="34">
        <f>'EN - Tableau 1'!D219</f>
        <v>33</v>
      </c>
      <c r="S219" s="34">
        <f>'DU'!E219</f>
        <v>81</v>
      </c>
      <c r="T219" s="34">
        <f>'PH - Tableau 1'!N219</f>
        <v>53.5</v>
      </c>
      <c r="U219" s="34">
        <f>'FO - Tableau 1'!D219</f>
        <v>33</v>
      </c>
      <c r="V219" s="32"/>
      <c r="W219" s="34">
        <f>'SC - Tableau 1'!J219</f>
        <v>53.5</v>
      </c>
      <c r="X219" s="34">
        <f>'DF - Tableau 1'!J219</f>
        <v>60</v>
      </c>
      <c r="Y219" s="32"/>
      <c r="Z219" s="34">
        <v>50</v>
      </c>
      <c r="AA219" s="34">
        <v>50</v>
      </c>
      <c r="AB219" s="34">
        <v>50</v>
      </c>
    </row>
    <row r="220" ht="20.35" customHeight="1">
      <c r="A220" t="s" s="38">
        <v>1284</v>
      </c>
      <c r="B220" s="30"/>
      <c r="C220" t="s" s="31">
        <v>1059</v>
      </c>
      <c r="D220" s="32"/>
      <c r="E220" s="32"/>
      <c r="F220" s="32"/>
      <c r="G220" s="32"/>
      <c r="H220" s="33">
        <v>75</v>
      </c>
      <c r="I220" s="33">
        <v>203</v>
      </c>
      <c r="J220" s="32"/>
      <c r="K220" s="32"/>
      <c r="L220" s="32"/>
      <c r="M220" s="34">
        <f>'CK - Tableau 1'!F220</f>
        <v>70</v>
      </c>
      <c r="N220" s="34">
        <f>'FG - Tableau 1'!C220</f>
        <v>33</v>
      </c>
      <c r="O220" s="34">
        <f>'DI - Tableau 1'!D220</f>
        <v>73</v>
      </c>
      <c r="P220" s="34">
        <f>'SK - Tableau 1'!F220</f>
        <v>60</v>
      </c>
      <c r="Q220" s="34">
        <f>'ST - Tableau 1'!D220</f>
        <v>60</v>
      </c>
      <c r="R220" s="34">
        <f>'EN - Tableau 1'!D220</f>
        <v>33</v>
      </c>
      <c r="S220" s="34">
        <f>'DU'!E220</f>
        <v>81</v>
      </c>
      <c r="T220" s="34">
        <f>'PH - Tableau 1'!N220</f>
        <v>66</v>
      </c>
      <c r="U220" s="34">
        <f>'FO - Tableau 1'!D220</f>
        <v>33</v>
      </c>
      <c r="V220" s="32"/>
      <c r="W220" s="34">
        <f>'SC - Tableau 1'!J220</f>
        <v>47</v>
      </c>
      <c r="X220" s="34">
        <f>'DF - Tableau 1'!J220</f>
        <v>53.5</v>
      </c>
      <c r="Y220" s="32"/>
      <c r="Z220" s="34">
        <v>50</v>
      </c>
      <c r="AA220" s="34">
        <v>50</v>
      </c>
      <c r="AB220" s="34">
        <v>50</v>
      </c>
    </row>
    <row r="221" ht="20.35" customHeight="1">
      <c r="A221" t="s" s="38">
        <v>1285</v>
      </c>
      <c r="B221" s="30"/>
      <c r="C221" t="s" s="31">
        <v>1056</v>
      </c>
      <c r="D221" s="32"/>
      <c r="E221" s="32"/>
      <c r="F221" s="32"/>
      <c r="G221" s="32"/>
      <c r="H221" s="33">
        <v>72</v>
      </c>
      <c r="I221" s="33">
        <v>193</v>
      </c>
      <c r="J221" s="32"/>
      <c r="K221" s="32"/>
      <c r="L221" s="32"/>
      <c r="M221" s="34">
        <f>'CK - Tableau 1'!F221</f>
        <v>59</v>
      </c>
      <c r="N221" s="34">
        <f>'FG - Tableau 1'!C221</f>
        <v>33</v>
      </c>
      <c r="O221" s="34">
        <f>'DI - Tableau 1'!D221</f>
        <v>77</v>
      </c>
      <c r="P221" s="34">
        <f>'SK - Tableau 1'!F221</f>
        <v>48</v>
      </c>
      <c r="Q221" s="34">
        <f>'ST - Tableau 1'!D221</f>
        <v>61</v>
      </c>
      <c r="R221" s="34">
        <f>'EN - Tableau 1'!D221</f>
        <v>33</v>
      </c>
      <c r="S221" s="34">
        <f>'DU'!E221</f>
        <v>89</v>
      </c>
      <c r="T221" s="34">
        <f>'PH - Tableau 1'!N221</f>
        <v>70.375</v>
      </c>
      <c r="U221" s="34">
        <f>'FO - Tableau 1'!D221</f>
        <v>33</v>
      </c>
      <c r="V221" s="32"/>
      <c r="W221" s="34">
        <f>'SC - Tableau 1'!J221</f>
        <v>73</v>
      </c>
      <c r="X221" s="34">
        <f>'DF - Tableau 1'!J221</f>
        <v>69</v>
      </c>
      <c r="Y221" s="32"/>
      <c r="Z221" s="34">
        <v>50</v>
      </c>
      <c r="AA221" s="34">
        <v>50</v>
      </c>
      <c r="AB221" s="34">
        <v>50</v>
      </c>
    </row>
    <row r="222" ht="20.35" customHeight="1">
      <c r="A222" t="s" s="38">
        <v>1286</v>
      </c>
      <c r="B222" s="30"/>
      <c r="C222" t="s" s="31">
        <v>1056</v>
      </c>
      <c r="D222" s="32"/>
      <c r="E222" s="32"/>
      <c r="F222" s="32"/>
      <c r="G222" s="32"/>
      <c r="H222" s="33">
        <v>70</v>
      </c>
      <c r="I222" s="33">
        <v>193</v>
      </c>
      <c r="J222" s="32"/>
      <c r="K222" s="32"/>
      <c r="L222" s="32"/>
      <c r="M222" s="34">
        <f>'CK - Tableau 1'!F222</f>
        <v>70</v>
      </c>
      <c r="N222" s="34">
        <f>'FG - Tableau 1'!C222</f>
        <v>33</v>
      </c>
      <c r="O222" s="34">
        <f>'DI - Tableau 1'!D222</f>
        <v>73</v>
      </c>
      <c r="P222" s="34">
        <f>'SK - Tableau 1'!F222</f>
        <v>47</v>
      </c>
      <c r="Q222" s="34">
        <f>'ST - Tableau 1'!D222</f>
        <v>73</v>
      </c>
      <c r="R222" s="34">
        <f>'EN - Tableau 1'!D222</f>
        <v>33</v>
      </c>
      <c r="S222" s="34">
        <f>'DU'!E222</f>
        <v>81</v>
      </c>
      <c r="T222" s="34">
        <f>'PH - Tableau 1'!N222</f>
        <v>51.875</v>
      </c>
      <c r="U222" s="34">
        <f>'FO - Tableau 1'!D222</f>
        <v>33</v>
      </c>
      <c r="V222" s="32"/>
      <c r="W222" s="34">
        <f>'SC - Tableau 1'!J222</f>
        <v>53.5</v>
      </c>
      <c r="X222" s="34">
        <f>'DF - Tableau 1'!J222</f>
        <v>53.5</v>
      </c>
      <c r="Y222" s="32"/>
      <c r="Z222" s="34">
        <v>50</v>
      </c>
      <c r="AA222" s="34">
        <v>50</v>
      </c>
      <c r="AB222" s="34">
        <v>50</v>
      </c>
    </row>
    <row r="223" ht="20.35" customHeight="1">
      <c r="A223" t="s" s="38">
        <v>1287</v>
      </c>
      <c r="B223" s="30"/>
      <c r="C223" t="s" s="31">
        <v>1288</v>
      </c>
      <c r="D223" s="32"/>
      <c r="E223" s="32"/>
      <c r="F223" s="32"/>
      <c r="G223" s="32"/>
      <c r="H223" s="33">
        <v>70</v>
      </c>
      <c r="I223" s="33">
        <v>185</v>
      </c>
      <c r="J223" s="32"/>
      <c r="K223" s="32"/>
      <c r="L223" s="32"/>
      <c r="M223" s="34">
        <f>'CK - Tableau 1'!F223</f>
        <v>60</v>
      </c>
      <c r="N223" s="34">
        <f>'FG - Tableau 1'!C223</f>
        <v>33</v>
      </c>
      <c r="O223" s="34">
        <f>'DI - Tableau 1'!D223</f>
        <v>73</v>
      </c>
      <c r="P223" s="34">
        <f>'SK - Tableau 1'!F223</f>
        <v>53</v>
      </c>
      <c r="Q223" s="34">
        <f>'ST - Tableau 1'!D223</f>
        <v>49</v>
      </c>
      <c r="R223" s="34">
        <f>'EN - Tableau 1'!D223</f>
        <v>33</v>
      </c>
      <c r="S223" s="34">
        <f>'DU'!E223</f>
        <v>85</v>
      </c>
      <c r="T223" s="34">
        <f>'PH - Tableau 1'!N223</f>
        <v>54.125</v>
      </c>
      <c r="U223" s="34">
        <f>'FO - Tableau 1'!D223</f>
        <v>67</v>
      </c>
      <c r="V223" s="32"/>
      <c r="W223" s="34">
        <f>'SC - Tableau 1'!J223</f>
        <v>53.5</v>
      </c>
      <c r="X223" s="34">
        <f>'DF - Tableau 1'!J223</f>
        <v>60</v>
      </c>
      <c r="Y223" s="32"/>
      <c r="Z223" s="34">
        <v>50</v>
      </c>
      <c r="AA223" s="34">
        <v>50</v>
      </c>
      <c r="AB223" s="34">
        <v>50</v>
      </c>
    </row>
    <row r="224" ht="20.35" customHeight="1">
      <c r="A224" t="s" s="38">
        <v>1289</v>
      </c>
      <c r="B224" s="30"/>
      <c r="C224" t="s" s="31">
        <v>1054</v>
      </c>
      <c r="D224" s="32"/>
      <c r="E224" s="32"/>
      <c r="F224" s="32"/>
      <c r="G224" s="32"/>
      <c r="H224" s="33">
        <v>73</v>
      </c>
      <c r="I224" s="33">
        <v>190</v>
      </c>
      <c r="J224" s="32"/>
      <c r="K224" s="32"/>
      <c r="L224" s="32"/>
      <c r="M224" s="34">
        <f>'CK - Tableau 1'!F224</f>
        <v>42</v>
      </c>
      <c r="N224" s="34">
        <f>'FG - Tableau 1'!C224</f>
        <v>33</v>
      </c>
      <c r="O224" s="34">
        <f>'DI - Tableau 1'!D224</f>
        <v>78</v>
      </c>
      <c r="P224" s="34">
        <f>'SK - Tableau 1'!F224</f>
        <v>94</v>
      </c>
      <c r="Q224" s="34">
        <f>'ST - Tableau 1'!D224</f>
        <v>40</v>
      </c>
      <c r="R224" s="34">
        <f>'EN - Tableau 1'!D224</f>
        <v>54</v>
      </c>
      <c r="S224" s="34">
        <f>'DU'!E224</f>
        <v>98</v>
      </c>
      <c r="T224" s="34">
        <f>'PH - Tableau 1'!N224</f>
        <v>79.625</v>
      </c>
      <c r="U224" s="34">
        <f>'FO - Tableau 1'!D224</f>
        <v>53</v>
      </c>
      <c r="V224" s="32"/>
      <c r="W224" s="34">
        <f>'SC - Tableau 1'!J224</f>
        <v>90</v>
      </c>
      <c r="X224" s="34">
        <f>'DF - Tableau 1'!J224</f>
        <v>52</v>
      </c>
      <c r="Y224" s="32"/>
      <c r="Z224" s="34">
        <v>50</v>
      </c>
      <c r="AA224" s="34">
        <v>50</v>
      </c>
      <c r="AB224" s="34">
        <v>50</v>
      </c>
    </row>
    <row r="225" ht="20.35" customHeight="1">
      <c r="A225" t="s" s="38">
        <v>1290</v>
      </c>
      <c r="B225" s="30"/>
      <c r="C225" t="s" s="31">
        <v>1291</v>
      </c>
      <c r="D225" s="32"/>
      <c r="E225" s="32"/>
      <c r="F225" s="32"/>
      <c r="G225" s="32"/>
      <c r="H225" s="33">
        <v>72</v>
      </c>
      <c r="I225" s="33">
        <v>180</v>
      </c>
      <c r="J225" s="32"/>
      <c r="K225" s="32"/>
      <c r="L225" s="32"/>
      <c r="M225" s="34">
        <f>'CK - Tableau 1'!F225</f>
        <v>66</v>
      </c>
      <c r="N225" s="34">
        <f>'FG - Tableau 1'!C225</f>
        <v>33</v>
      </c>
      <c r="O225" s="34">
        <f>'DI - Tableau 1'!D225</f>
        <v>73</v>
      </c>
      <c r="P225" s="34">
        <f>'SK - Tableau 1'!F225</f>
        <v>60</v>
      </c>
      <c r="Q225" s="34">
        <f>'ST - Tableau 1'!D225</f>
        <v>79</v>
      </c>
      <c r="R225" s="34">
        <f>'EN - Tableau 1'!D225</f>
        <v>39</v>
      </c>
      <c r="S225" s="34">
        <f>'DU'!E225</f>
        <v>82</v>
      </c>
      <c r="T225" s="34">
        <f>'PH - Tableau 1'!N225</f>
        <v>79.5</v>
      </c>
      <c r="U225" s="34">
        <f>'FO - Tableau 1'!D225</f>
        <v>33</v>
      </c>
      <c r="V225" s="32"/>
      <c r="W225" s="34">
        <f>'SC - Tableau 1'!J225</f>
        <v>60</v>
      </c>
      <c r="X225" s="34">
        <f>'DF - Tableau 1'!J225</f>
        <v>53.5</v>
      </c>
      <c r="Y225" s="32"/>
      <c r="Z225" s="34">
        <v>50</v>
      </c>
      <c r="AA225" s="34">
        <v>50</v>
      </c>
      <c r="AB225" s="34">
        <v>50</v>
      </c>
    </row>
    <row r="226" ht="20.35" customHeight="1">
      <c r="A226" t="s" s="38">
        <v>1292</v>
      </c>
      <c r="B226" s="30"/>
      <c r="C226" t="s" s="31">
        <v>1056</v>
      </c>
      <c r="D226" s="32"/>
      <c r="E226" s="32"/>
      <c r="F226" s="32"/>
      <c r="G226" s="32"/>
      <c r="H226" s="33">
        <v>74</v>
      </c>
      <c r="I226" s="33">
        <v>210</v>
      </c>
      <c r="J226" s="32"/>
      <c r="K226" s="32"/>
      <c r="L226" s="32"/>
      <c r="M226" s="34">
        <f>'CK - Tableau 1'!F226</f>
        <v>39</v>
      </c>
      <c r="N226" s="34">
        <f>'FG - Tableau 1'!C226</f>
        <v>60</v>
      </c>
      <c r="O226" s="34">
        <f>'DI - Tableau 1'!D226</f>
        <v>77</v>
      </c>
      <c r="P226" s="34">
        <f>'SK - Tableau 1'!F226</f>
        <v>80</v>
      </c>
      <c r="Q226" s="34">
        <f>'ST - Tableau 1'!D226</f>
        <v>43</v>
      </c>
      <c r="R226" s="34">
        <f>'EN - Tableau 1'!D226</f>
        <v>39</v>
      </c>
      <c r="S226" s="34">
        <f>'DU'!E226</f>
        <v>99</v>
      </c>
      <c r="T226" s="34">
        <f>'PH - Tableau 1'!N226</f>
        <v>72</v>
      </c>
      <c r="U226" s="34">
        <f>'FO - Tableau 1'!D226</f>
        <v>51</v>
      </c>
      <c r="V226" s="32"/>
      <c r="W226" s="34">
        <f>'SC - Tableau 1'!J226</f>
        <v>60</v>
      </c>
      <c r="X226" s="34">
        <f>'DF - Tableau 1'!J226</f>
        <v>69.5</v>
      </c>
      <c r="Y226" s="32"/>
      <c r="Z226" s="34">
        <v>50</v>
      </c>
      <c r="AA226" s="34">
        <v>50</v>
      </c>
      <c r="AB226" s="34">
        <v>50</v>
      </c>
    </row>
    <row r="227" ht="20.35" customHeight="1">
      <c r="A227" t="s" s="38">
        <v>1293</v>
      </c>
      <c r="B227" s="30"/>
      <c r="C227" t="s" s="31">
        <v>1059</v>
      </c>
      <c r="D227" s="32"/>
      <c r="E227" s="32"/>
      <c r="F227" s="32"/>
      <c r="G227" s="32"/>
      <c r="H227" s="33">
        <v>75</v>
      </c>
      <c r="I227" s="33">
        <v>192</v>
      </c>
      <c r="J227" s="32"/>
      <c r="K227" s="32"/>
      <c r="L227" s="32"/>
      <c r="M227" s="34">
        <f>'CK - Tableau 1'!F227</f>
        <v>56</v>
      </c>
      <c r="N227" s="34">
        <f>'FG - Tableau 1'!C227</f>
        <v>33</v>
      </c>
      <c r="O227" s="34">
        <f>'DI - Tableau 1'!D227</f>
        <v>77</v>
      </c>
      <c r="P227" s="34">
        <f>'SK - Tableau 1'!F227</f>
        <v>80</v>
      </c>
      <c r="Q227" s="34">
        <f>'ST - Tableau 1'!D227</f>
        <v>58</v>
      </c>
      <c r="R227" s="34">
        <f>'EN - Tableau 1'!D227</f>
        <v>57</v>
      </c>
      <c r="S227" s="34">
        <f>'DU'!E227</f>
        <v>82</v>
      </c>
      <c r="T227" s="34">
        <f>'PH - Tableau 1'!N227</f>
        <v>69.625</v>
      </c>
      <c r="U227" s="34">
        <f>'FO - Tableau 1'!D227</f>
        <v>33</v>
      </c>
      <c r="V227" s="32"/>
      <c r="W227" s="34">
        <f>'SC - Tableau 1'!J227</f>
        <v>54</v>
      </c>
      <c r="X227" s="34">
        <f>'DF - Tableau 1'!J227</f>
        <v>70</v>
      </c>
      <c r="Y227" s="32"/>
      <c r="Z227" s="34">
        <v>50</v>
      </c>
      <c r="AA227" s="34">
        <v>50</v>
      </c>
      <c r="AB227" s="34">
        <v>50</v>
      </c>
    </row>
    <row r="228" ht="20.35" customHeight="1">
      <c r="A228" t="s" s="38">
        <v>1294</v>
      </c>
      <c r="B228" s="30"/>
      <c r="C228" t="s" s="31">
        <v>1056</v>
      </c>
      <c r="D228" s="32"/>
      <c r="E228" s="32"/>
      <c r="F228" s="32"/>
      <c r="G228" s="32"/>
      <c r="H228" s="33">
        <v>73</v>
      </c>
      <c r="I228" s="33">
        <v>185</v>
      </c>
      <c r="J228" s="32"/>
      <c r="K228" s="32"/>
      <c r="L228" s="32"/>
      <c r="M228" s="34">
        <f>'CK - Tableau 1'!F228</f>
        <v>47</v>
      </c>
      <c r="N228" s="34">
        <f>'FG - Tableau 1'!C228</f>
        <v>33</v>
      </c>
      <c r="O228" s="34">
        <f>'DI - Tableau 1'!D228</f>
        <v>87</v>
      </c>
      <c r="P228" s="34">
        <f>'SK - Tableau 1'!F228</f>
        <v>80</v>
      </c>
      <c r="Q228" s="34">
        <f>'ST - Tableau 1'!D228</f>
        <v>43</v>
      </c>
      <c r="R228" s="34">
        <f>'EN - Tableau 1'!D228</f>
        <v>33</v>
      </c>
      <c r="S228" s="34">
        <f>'DU'!E228</f>
        <v>98</v>
      </c>
      <c r="T228" s="34">
        <f>'PH - Tableau 1'!N228</f>
        <v>84.25</v>
      </c>
      <c r="U228" s="34">
        <f>'FO - Tableau 1'!D228</f>
        <v>48</v>
      </c>
      <c r="V228" s="32"/>
      <c r="W228" s="34">
        <f>'SC - Tableau 1'!J228</f>
        <v>79.5</v>
      </c>
      <c r="X228" s="34">
        <f>'DF - Tableau 1'!J228</f>
        <v>73</v>
      </c>
      <c r="Y228" s="32"/>
      <c r="Z228" s="34">
        <v>50</v>
      </c>
      <c r="AA228" s="34">
        <v>50</v>
      </c>
      <c r="AB228" s="34">
        <v>50</v>
      </c>
    </row>
    <row r="229" ht="20.35" customHeight="1">
      <c r="A229" t="s" s="38">
        <v>1295</v>
      </c>
      <c r="B229" s="30"/>
      <c r="C229" t="s" s="31">
        <v>1056</v>
      </c>
      <c r="D229" s="32"/>
      <c r="E229" s="32"/>
      <c r="F229" s="32"/>
      <c r="G229" s="32"/>
      <c r="H229" s="33">
        <v>76</v>
      </c>
      <c r="I229" s="33">
        <v>221</v>
      </c>
      <c r="J229" s="32"/>
      <c r="K229" s="32"/>
      <c r="L229" s="32"/>
      <c r="M229" s="34">
        <f>'CK - Tableau 1'!F229</f>
        <v>69</v>
      </c>
      <c r="N229" s="34">
        <f>'FG - Tableau 1'!C229</f>
        <v>76</v>
      </c>
      <c r="O229" s="34">
        <f>'DI - Tableau 1'!D229</f>
        <v>57</v>
      </c>
      <c r="P229" s="34">
        <f>'SK - Tableau 1'!F229</f>
        <v>95</v>
      </c>
      <c r="Q229" s="34">
        <f>'ST - Tableau 1'!D229</f>
        <v>85</v>
      </c>
      <c r="R229" s="34">
        <f>'EN - Tableau 1'!D229</f>
        <v>33</v>
      </c>
      <c r="S229" s="34">
        <f>'DU'!E229</f>
        <v>99</v>
      </c>
      <c r="T229" s="34">
        <f>'PH - Tableau 1'!N229</f>
        <v>71.25</v>
      </c>
      <c r="U229" s="34">
        <f>'FO - Tableau 1'!D229</f>
        <v>33</v>
      </c>
      <c r="V229" s="32"/>
      <c r="W229" s="34">
        <f>'SC - Tableau 1'!J229</f>
        <v>64.5</v>
      </c>
      <c r="X229" s="34">
        <f>'DF - Tableau 1'!J229</f>
        <v>74</v>
      </c>
      <c r="Y229" s="32"/>
      <c r="Z229" s="34">
        <v>50</v>
      </c>
      <c r="AA229" s="34">
        <v>50</v>
      </c>
      <c r="AB229" s="34">
        <v>50</v>
      </c>
    </row>
    <row r="230" ht="20.35" customHeight="1">
      <c r="A230" t="s" s="38">
        <v>1296</v>
      </c>
      <c r="B230" s="30"/>
      <c r="C230" t="s" s="31">
        <v>1056</v>
      </c>
      <c r="D230" s="32"/>
      <c r="E230" s="32"/>
      <c r="F230" s="32"/>
      <c r="G230" s="32"/>
      <c r="H230" s="33">
        <v>75</v>
      </c>
      <c r="I230" s="33">
        <v>210</v>
      </c>
      <c r="J230" s="32"/>
      <c r="K230" s="32"/>
      <c r="L230" s="32"/>
      <c r="M230" s="34">
        <f>'CK - Tableau 1'!F230</f>
        <v>93</v>
      </c>
      <c r="N230" s="34">
        <f>'FG - Tableau 1'!C230</f>
        <v>84</v>
      </c>
      <c r="O230" s="34">
        <f>'DI - Tableau 1'!D230</f>
        <v>78</v>
      </c>
      <c r="P230" s="34">
        <f>'SK - Tableau 1'!F230</f>
        <v>67</v>
      </c>
      <c r="Q230" s="34">
        <f>'ST - Tableau 1'!D230</f>
        <v>72</v>
      </c>
      <c r="R230" s="34">
        <f>'EN - Tableau 1'!D230</f>
        <v>99</v>
      </c>
      <c r="S230" s="34">
        <f>'DU'!E230</f>
        <v>87</v>
      </c>
      <c r="T230" s="34">
        <f>'PH - Tableau 1'!N230</f>
        <v>67.5</v>
      </c>
      <c r="U230" s="34">
        <f>'FO - Tableau 1'!D230</f>
        <v>33</v>
      </c>
      <c r="V230" s="32"/>
      <c r="W230" s="34">
        <f>'SC - Tableau 1'!J230</f>
        <v>65</v>
      </c>
      <c r="X230" s="34">
        <f>'DF - Tableau 1'!J230</f>
        <v>59</v>
      </c>
      <c r="Y230" s="32"/>
      <c r="Z230" s="34">
        <v>50</v>
      </c>
      <c r="AA230" s="34">
        <v>50</v>
      </c>
      <c r="AB230" s="34">
        <v>50</v>
      </c>
    </row>
    <row r="231" ht="20.35" customHeight="1">
      <c r="A231" t="s" s="38">
        <v>1297</v>
      </c>
      <c r="B231" s="30"/>
      <c r="C231" t="s" s="31">
        <v>1056</v>
      </c>
      <c r="D231" s="32"/>
      <c r="E231" s="32"/>
      <c r="F231" s="32"/>
      <c r="G231" s="32"/>
      <c r="H231" s="33">
        <v>72</v>
      </c>
      <c r="I231" s="33">
        <v>196</v>
      </c>
      <c r="J231" s="32"/>
      <c r="K231" s="32"/>
      <c r="L231" s="32"/>
      <c r="M231" s="34">
        <f>'CK - Tableau 1'!F231</f>
        <v>77</v>
      </c>
      <c r="N231" s="34">
        <f>'FG - Tableau 1'!C231</f>
        <v>63</v>
      </c>
      <c r="O231" s="34">
        <f>'DI - Tableau 1'!D231</f>
        <v>54</v>
      </c>
      <c r="P231" s="34">
        <f>'SK - Tableau 1'!F231</f>
        <v>81</v>
      </c>
      <c r="Q231" s="34">
        <f>'ST - Tableau 1'!D231</f>
        <v>66</v>
      </c>
      <c r="R231" s="34">
        <f>'EN - Tableau 1'!D231</f>
        <v>49</v>
      </c>
      <c r="S231" s="34">
        <f>'DU'!E231</f>
        <v>92</v>
      </c>
      <c r="T231" s="34">
        <f>'PH - Tableau 1'!N231</f>
        <v>69.625</v>
      </c>
      <c r="U231" s="34">
        <f>'FO - Tableau 1'!D231</f>
        <v>50</v>
      </c>
      <c r="V231" s="32"/>
      <c r="W231" s="34">
        <f>'SC - Tableau 1'!J231</f>
        <v>76.5</v>
      </c>
      <c r="X231" s="34">
        <f>'DF - Tableau 1'!J231</f>
        <v>72</v>
      </c>
      <c r="Y231" s="32"/>
      <c r="Z231" s="34">
        <v>50</v>
      </c>
      <c r="AA231" s="34">
        <v>50</v>
      </c>
      <c r="AB231" s="34">
        <v>50</v>
      </c>
    </row>
    <row r="232" ht="20.35" customHeight="1">
      <c r="A232" t="s" s="38">
        <v>1298</v>
      </c>
      <c r="B232" s="30"/>
      <c r="C232" t="s" s="31">
        <v>1059</v>
      </c>
      <c r="D232" s="32"/>
      <c r="E232" s="32"/>
      <c r="F232" s="32"/>
      <c r="G232" s="32"/>
      <c r="H232" s="33">
        <v>75</v>
      </c>
      <c r="I232" s="33">
        <v>221</v>
      </c>
      <c r="J232" s="32"/>
      <c r="K232" s="32"/>
      <c r="L232" s="32"/>
      <c r="M232" s="34">
        <f>'CK - Tableau 1'!F232</f>
        <v>87</v>
      </c>
      <c r="N232" s="34">
        <f>'FG - Tableau 1'!C232</f>
        <v>76</v>
      </c>
      <c r="O232" s="34">
        <f>'DI - Tableau 1'!D232</f>
        <v>55</v>
      </c>
      <c r="P232" s="34">
        <f>'SK - Tableau 1'!F232</f>
        <v>62</v>
      </c>
      <c r="Q232" s="34">
        <f>'ST - Tableau 1'!D232</f>
        <v>88</v>
      </c>
      <c r="R232" s="34">
        <f>'EN - Tableau 1'!D232</f>
        <v>59</v>
      </c>
      <c r="S232" s="34">
        <f>'DU'!E232</f>
        <v>76</v>
      </c>
      <c r="T232" s="34">
        <f>'PH - Tableau 1'!N232</f>
        <v>81.25</v>
      </c>
      <c r="U232" s="34">
        <f>'FO - Tableau 1'!D232</f>
        <v>77</v>
      </c>
      <c r="V232" s="32"/>
      <c r="W232" s="34">
        <f>'SC - Tableau 1'!J232</f>
        <v>91</v>
      </c>
      <c r="X232" s="34">
        <f>'DF - Tableau 1'!J232</f>
        <v>72.5</v>
      </c>
      <c r="Y232" s="32"/>
      <c r="Z232" s="34">
        <v>50</v>
      </c>
      <c r="AA232" s="34">
        <v>50</v>
      </c>
      <c r="AB232" s="34">
        <v>50</v>
      </c>
    </row>
    <row r="233" ht="20.35" customHeight="1">
      <c r="A233" t="s" s="38">
        <v>1299</v>
      </c>
      <c r="B233" s="30"/>
      <c r="C233" t="s" s="31">
        <v>1059</v>
      </c>
      <c r="D233" s="32"/>
      <c r="E233" s="32"/>
      <c r="F233" s="32"/>
      <c r="G233" s="32"/>
      <c r="H233" s="33">
        <v>72</v>
      </c>
      <c r="I233" s="33">
        <v>212</v>
      </c>
      <c r="J233" s="32"/>
      <c r="K233" s="32"/>
      <c r="L233" s="32"/>
      <c r="M233" s="34">
        <f>'CK - Tableau 1'!F233</f>
        <v>73</v>
      </c>
      <c r="N233" s="34">
        <f>'FG - Tableau 1'!C233</f>
        <v>33</v>
      </c>
      <c r="O233" s="34">
        <f>'DI - Tableau 1'!D233</f>
        <v>57</v>
      </c>
      <c r="P233" s="34">
        <f>'SK - Tableau 1'!F233</f>
        <v>60</v>
      </c>
      <c r="Q233" s="34">
        <f>'ST - Tableau 1'!D233</f>
        <v>91</v>
      </c>
      <c r="R233" s="34">
        <f>'EN - Tableau 1'!D233</f>
        <v>56</v>
      </c>
      <c r="S233" s="34">
        <f>'DU'!E233</f>
        <v>86</v>
      </c>
      <c r="T233" s="34">
        <f>'PH - Tableau 1'!N233</f>
        <v>55.5</v>
      </c>
      <c r="U233" s="34">
        <f>'FO - Tableau 1'!D233</f>
        <v>38</v>
      </c>
      <c r="V233" s="32"/>
      <c r="W233" s="34">
        <f>'SC - Tableau 1'!J233</f>
        <v>60</v>
      </c>
      <c r="X233" s="34">
        <f>'DF - Tableau 1'!J233</f>
        <v>53.5</v>
      </c>
      <c r="Y233" s="32"/>
      <c r="Z233" s="34">
        <v>50</v>
      </c>
      <c r="AA233" s="34">
        <v>50</v>
      </c>
      <c r="AB233" s="34">
        <v>50</v>
      </c>
    </row>
    <row r="234" ht="20.35" customHeight="1">
      <c r="A234" t="s" s="38">
        <v>1300</v>
      </c>
      <c r="B234" s="30"/>
      <c r="C234" t="s" s="31">
        <v>1056</v>
      </c>
      <c r="D234" s="32"/>
      <c r="E234" s="32"/>
      <c r="F234" s="32"/>
      <c r="G234" s="32"/>
      <c r="H234" s="33">
        <v>67</v>
      </c>
      <c r="I234" s="33">
        <v>180</v>
      </c>
      <c r="J234" s="32"/>
      <c r="K234" s="32"/>
      <c r="L234" s="32"/>
      <c r="M234" s="34">
        <f>'CK - Tableau 1'!F234</f>
        <v>39</v>
      </c>
      <c r="N234" s="34">
        <f>'FG - Tableau 1'!C234</f>
        <v>33</v>
      </c>
      <c r="O234" s="34">
        <f>'DI - Tableau 1'!D234</f>
        <v>88</v>
      </c>
      <c r="P234" s="34">
        <f>'SK - Tableau 1'!F234</f>
        <v>71</v>
      </c>
      <c r="Q234" s="34">
        <f>'ST - Tableau 1'!D234</f>
        <v>68</v>
      </c>
      <c r="R234" s="34">
        <f>'EN - Tableau 1'!D234</f>
        <v>33</v>
      </c>
      <c r="S234" s="34">
        <f>'DU'!E234</f>
        <v>95</v>
      </c>
      <c r="T234" s="34">
        <f>'PH - Tableau 1'!N234</f>
        <v>63.875</v>
      </c>
      <c r="U234" s="34">
        <f>'FO - Tableau 1'!D234</f>
        <v>89</v>
      </c>
      <c r="V234" s="32"/>
      <c r="W234" s="34">
        <f>'SC - Tableau 1'!J234</f>
        <v>58.5</v>
      </c>
      <c r="X234" s="34">
        <f>'DF - Tableau 1'!J234</f>
        <v>71.5</v>
      </c>
      <c r="Y234" s="32"/>
      <c r="Z234" s="34">
        <v>50</v>
      </c>
      <c r="AA234" s="34">
        <v>50</v>
      </c>
      <c r="AB234" s="34">
        <v>50</v>
      </c>
    </row>
    <row r="235" ht="20.35" customHeight="1">
      <c r="A235" t="s" s="38">
        <v>1301</v>
      </c>
      <c r="B235" s="30"/>
      <c r="C235" t="s" s="31">
        <v>1075</v>
      </c>
      <c r="D235" s="32"/>
      <c r="E235" s="32"/>
      <c r="F235" s="32"/>
      <c r="G235" s="32"/>
      <c r="H235" s="33">
        <v>74</v>
      </c>
      <c r="I235" s="33">
        <v>195</v>
      </c>
      <c r="J235" s="32"/>
      <c r="K235" s="32"/>
      <c r="L235" s="32"/>
      <c r="M235" s="34">
        <f>'CK - Tableau 1'!F235</f>
        <v>52</v>
      </c>
      <c r="N235" s="34">
        <f>'FG - Tableau 1'!C235</f>
        <v>33</v>
      </c>
      <c r="O235" s="34">
        <f>'DI - Tableau 1'!D235</f>
        <v>90</v>
      </c>
      <c r="P235" s="34">
        <f>'SK - Tableau 1'!F235</f>
        <v>51</v>
      </c>
      <c r="Q235" s="34">
        <f>'ST - Tableau 1'!D235</f>
        <v>52</v>
      </c>
      <c r="R235" s="34">
        <f>'EN - Tableau 1'!D235</f>
        <v>33</v>
      </c>
      <c r="S235" s="34">
        <f>'DU'!E235</f>
        <v>91</v>
      </c>
      <c r="T235" s="34">
        <f>'PH - Tableau 1'!N235</f>
        <v>71.875</v>
      </c>
      <c r="U235" s="34">
        <f>'FO - Tableau 1'!D235</f>
        <v>82</v>
      </c>
      <c r="V235" s="32"/>
      <c r="W235" s="34">
        <f>'SC - Tableau 1'!J235</f>
        <v>63</v>
      </c>
      <c r="X235" s="34">
        <f>'DF - Tableau 1'!J235</f>
        <v>69</v>
      </c>
      <c r="Y235" s="32"/>
      <c r="Z235" s="34">
        <v>50</v>
      </c>
      <c r="AA235" s="34">
        <v>50</v>
      </c>
      <c r="AB235" s="34">
        <v>50</v>
      </c>
    </row>
    <row r="236" ht="20.35" customHeight="1">
      <c r="A236" t="s" s="38">
        <v>1302</v>
      </c>
      <c r="B236" s="30"/>
      <c r="C236" t="s" s="31">
        <v>1075</v>
      </c>
      <c r="D236" s="32"/>
      <c r="E236" s="32"/>
      <c r="F236" s="32"/>
      <c r="G236" s="32"/>
      <c r="H236" s="33">
        <v>72</v>
      </c>
      <c r="I236" s="33">
        <v>188</v>
      </c>
      <c r="J236" s="32"/>
      <c r="K236" s="32"/>
      <c r="L236" s="32"/>
      <c r="M236" s="34">
        <f>'CK - Tableau 1'!F236</f>
        <v>41</v>
      </c>
      <c r="N236" s="34">
        <f>'FG - Tableau 1'!C236</f>
        <v>33</v>
      </c>
      <c r="O236" s="34">
        <f>'DI - Tableau 1'!D236</f>
        <v>78</v>
      </c>
      <c r="P236" s="34">
        <f>'SK - Tableau 1'!F236</f>
        <v>70</v>
      </c>
      <c r="Q236" s="34">
        <f>'ST - Tableau 1'!D236</f>
        <v>52</v>
      </c>
      <c r="R236" s="34">
        <f>'EN - Tableau 1'!D236</f>
        <v>33</v>
      </c>
      <c r="S236" s="34">
        <f>'DU'!E236</f>
        <v>81</v>
      </c>
      <c r="T236" s="34">
        <f>'PH - Tableau 1'!N236</f>
        <v>80.875</v>
      </c>
      <c r="U236" s="34">
        <f>'FO - Tableau 1'!D236</f>
        <v>78</v>
      </c>
      <c r="V236" s="32"/>
      <c r="W236" s="34">
        <f>'SC - Tableau 1'!J236</f>
        <v>79.5</v>
      </c>
      <c r="X236" s="34">
        <f>'DF - Tableau 1'!J236</f>
        <v>66</v>
      </c>
      <c r="Y236" s="32"/>
      <c r="Z236" s="34">
        <v>50</v>
      </c>
      <c r="AA236" s="34">
        <v>50</v>
      </c>
      <c r="AB236" s="34">
        <v>50</v>
      </c>
    </row>
    <row r="237" ht="20.35" customHeight="1">
      <c r="A237" t="s" s="38">
        <v>1303</v>
      </c>
      <c r="B237" s="30"/>
      <c r="C237" t="s" s="31">
        <v>1075</v>
      </c>
      <c r="D237" s="32"/>
      <c r="E237" s="32"/>
      <c r="F237" s="32"/>
      <c r="G237" s="32"/>
      <c r="H237" s="33">
        <v>72</v>
      </c>
      <c r="I237" s="33">
        <v>188</v>
      </c>
      <c r="J237" s="32"/>
      <c r="K237" s="32"/>
      <c r="L237" s="32"/>
      <c r="M237" s="34">
        <f>'CK - Tableau 1'!F237</f>
        <v>46</v>
      </c>
      <c r="N237" s="34">
        <f>'FG - Tableau 1'!C237</f>
        <v>60</v>
      </c>
      <c r="O237" s="34">
        <f>'DI - Tableau 1'!D237</f>
        <v>68</v>
      </c>
      <c r="P237" s="34">
        <f>'SK - Tableau 1'!F237</f>
        <v>67</v>
      </c>
      <c r="Q237" s="34">
        <f>'ST - Tableau 1'!D237</f>
        <v>52</v>
      </c>
      <c r="R237" s="34">
        <f>'EN - Tableau 1'!D237</f>
        <v>69</v>
      </c>
      <c r="S237" s="34">
        <f>'DU'!E237</f>
        <v>99</v>
      </c>
      <c r="T237" s="34">
        <f>'PH - Tableau 1'!N237</f>
        <v>77.375</v>
      </c>
      <c r="U237" s="34">
        <f>'FO - Tableau 1'!D237</f>
        <v>33</v>
      </c>
      <c r="V237" s="32"/>
      <c r="W237" s="34">
        <f>'SC - Tableau 1'!J237</f>
        <v>95</v>
      </c>
      <c r="X237" s="34">
        <f>'DF - Tableau 1'!J237</f>
        <v>69</v>
      </c>
      <c r="Y237" s="32"/>
      <c r="Z237" s="34">
        <v>50</v>
      </c>
      <c r="AA237" s="34">
        <v>50</v>
      </c>
      <c r="AB237" s="34">
        <v>50</v>
      </c>
    </row>
    <row r="238" ht="20.35" customHeight="1">
      <c r="A238" t="s" s="38">
        <v>1304</v>
      </c>
      <c r="B238" s="30"/>
      <c r="C238" t="s" s="31">
        <v>1056</v>
      </c>
      <c r="D238" s="32"/>
      <c r="E238" s="32"/>
      <c r="F238" s="32"/>
      <c r="G238" s="32"/>
      <c r="H238" s="33">
        <v>72</v>
      </c>
      <c r="I238" s="33">
        <v>200</v>
      </c>
      <c r="J238" s="32"/>
      <c r="K238" s="32"/>
      <c r="L238" s="32"/>
      <c r="M238" s="34">
        <f>'CK - Tableau 1'!F238</f>
        <v>71</v>
      </c>
      <c r="N238" s="34">
        <f>'FG - Tableau 1'!C238</f>
        <v>33</v>
      </c>
      <c r="O238" s="34">
        <f>'DI - Tableau 1'!D238</f>
        <v>52</v>
      </c>
      <c r="P238" s="34">
        <f>'SK - Tableau 1'!F238</f>
        <v>61</v>
      </c>
      <c r="Q238" s="34">
        <f>'ST - Tableau 1'!D238</f>
        <v>73</v>
      </c>
      <c r="R238" s="34">
        <f>'EN - Tableau 1'!D238</f>
        <v>79</v>
      </c>
      <c r="S238" s="34">
        <f>'DU'!E238</f>
        <v>87</v>
      </c>
      <c r="T238" s="34">
        <f>'PH - Tableau 1'!N238</f>
        <v>76.75</v>
      </c>
      <c r="U238" s="34">
        <f>'FO - Tableau 1'!D238</f>
        <v>39</v>
      </c>
      <c r="V238" s="32"/>
      <c r="W238" s="34">
        <f>'SC - Tableau 1'!J238</f>
        <v>73.5</v>
      </c>
      <c r="X238" s="34">
        <f>'DF - Tableau 1'!J238</f>
        <v>69</v>
      </c>
      <c r="Y238" s="32"/>
      <c r="Z238" s="34">
        <v>50</v>
      </c>
      <c r="AA238" s="34">
        <v>50</v>
      </c>
      <c r="AB238" s="34">
        <v>50</v>
      </c>
    </row>
    <row r="239" ht="20.35" customHeight="1">
      <c r="A239" t="s" s="38">
        <v>1305</v>
      </c>
      <c r="B239" s="30"/>
      <c r="C239" t="s" s="31">
        <v>1056</v>
      </c>
      <c r="D239" s="32"/>
      <c r="E239" s="32"/>
      <c r="F239" s="32"/>
      <c r="G239" s="32"/>
      <c r="H239" s="33">
        <v>74</v>
      </c>
      <c r="I239" s="33">
        <v>227</v>
      </c>
      <c r="J239" s="32"/>
      <c r="K239" s="32"/>
      <c r="L239" s="32"/>
      <c r="M239" s="34">
        <f>'CK - Tableau 1'!F239</f>
        <v>70</v>
      </c>
      <c r="N239" s="34">
        <f>'FG - Tableau 1'!C239</f>
        <v>33</v>
      </c>
      <c r="O239" s="34">
        <f>'DI - Tableau 1'!D239</f>
        <v>68</v>
      </c>
      <c r="P239" s="34">
        <f>'SK - Tableau 1'!F239</f>
        <v>79</v>
      </c>
      <c r="Q239" s="34">
        <f>'ST - Tableau 1'!D239</f>
        <v>95</v>
      </c>
      <c r="R239" s="34">
        <f>'EN - Tableau 1'!D239</f>
        <v>33</v>
      </c>
      <c r="S239" s="34">
        <f>'DU'!E239</f>
        <v>99</v>
      </c>
      <c r="T239" s="34">
        <f>'PH - Tableau 1'!N239</f>
        <v>74.125</v>
      </c>
      <c r="U239" s="34">
        <f>'FO - Tableau 1'!D239</f>
        <v>33</v>
      </c>
      <c r="V239" s="32"/>
      <c r="W239" s="34">
        <f>'SC - Tableau 1'!J239</f>
        <v>59.5</v>
      </c>
      <c r="X239" s="34">
        <f>'DF - Tableau 1'!J239</f>
        <v>75.5</v>
      </c>
      <c r="Y239" s="32"/>
      <c r="Z239" s="34">
        <v>50</v>
      </c>
      <c r="AA239" s="34">
        <v>50</v>
      </c>
      <c r="AB239" s="34">
        <v>50</v>
      </c>
    </row>
    <row r="240" ht="20.35" customHeight="1">
      <c r="A240" t="s" s="38">
        <v>1306</v>
      </c>
      <c r="B240" s="30"/>
      <c r="C240" t="s" s="31">
        <v>1056</v>
      </c>
      <c r="D240" s="32"/>
      <c r="E240" s="32"/>
      <c r="F240" s="32"/>
      <c r="G240" s="32"/>
      <c r="H240" s="33">
        <v>73</v>
      </c>
      <c r="I240" s="33">
        <v>189</v>
      </c>
      <c r="J240" s="32"/>
      <c r="K240" s="32"/>
      <c r="L240" s="32"/>
      <c r="M240" s="34">
        <f>'CK - Tableau 1'!F240</f>
        <v>52</v>
      </c>
      <c r="N240" s="34">
        <f>'FG - Tableau 1'!C240</f>
        <v>33</v>
      </c>
      <c r="O240" s="34">
        <f>'DI - Tableau 1'!D240</f>
        <v>91</v>
      </c>
      <c r="P240" s="34">
        <f>'SK - Tableau 1'!F240</f>
        <v>53</v>
      </c>
      <c r="Q240" s="34">
        <f>'ST - Tableau 1'!D240</f>
        <v>48</v>
      </c>
      <c r="R240" s="34">
        <f>'EN - Tableau 1'!D240</f>
        <v>47</v>
      </c>
      <c r="S240" s="34">
        <f>'DU'!E240</f>
        <v>58</v>
      </c>
      <c r="T240" s="34">
        <f>'PH - Tableau 1'!N240</f>
        <v>62.125</v>
      </c>
      <c r="U240" s="34">
        <f>'FO - Tableau 1'!D240</f>
        <v>33</v>
      </c>
      <c r="V240" s="32"/>
      <c r="W240" s="34">
        <f>'SC - Tableau 1'!J240</f>
        <v>50.5</v>
      </c>
      <c r="X240" s="34">
        <f>'DF - Tableau 1'!J240</f>
        <v>80.5</v>
      </c>
      <c r="Y240" s="32"/>
      <c r="Z240" s="34">
        <v>50</v>
      </c>
      <c r="AA240" s="34">
        <v>50</v>
      </c>
      <c r="AB240" s="34">
        <v>50</v>
      </c>
    </row>
    <row r="241" ht="20.35" customHeight="1">
      <c r="A241" t="s" s="38">
        <v>1307</v>
      </c>
      <c r="B241" s="30"/>
      <c r="C241" t="s" s="31">
        <v>1059</v>
      </c>
      <c r="D241" s="32"/>
      <c r="E241" s="32"/>
      <c r="F241" s="32"/>
      <c r="G241" s="32"/>
      <c r="H241" s="33">
        <v>69</v>
      </c>
      <c r="I241" s="33">
        <v>170</v>
      </c>
      <c r="J241" s="32"/>
      <c r="K241" s="32"/>
      <c r="L241" s="32"/>
      <c r="M241" s="34">
        <f>'CK - Tableau 1'!F241</f>
        <v>60</v>
      </c>
      <c r="N241" s="34">
        <f>'FG - Tableau 1'!C241</f>
        <v>33</v>
      </c>
      <c r="O241" s="34">
        <f>'DI - Tableau 1'!D241</f>
        <v>80</v>
      </c>
      <c r="P241" s="34">
        <f>'SK - Tableau 1'!F241</f>
        <v>73</v>
      </c>
      <c r="Q241" s="34">
        <f>'ST - Tableau 1'!D241</f>
        <v>40</v>
      </c>
      <c r="R241" s="34">
        <f>'EN - Tableau 1'!D241</f>
        <v>34</v>
      </c>
      <c r="S241" s="34">
        <f>'DU'!E241</f>
        <v>84</v>
      </c>
      <c r="T241" s="34">
        <f>'PH - Tableau 1'!N241</f>
        <v>68.875</v>
      </c>
      <c r="U241" s="34">
        <f>'FO - Tableau 1'!D241</f>
        <v>33</v>
      </c>
      <c r="V241" s="32"/>
      <c r="W241" s="34">
        <f>'SC - Tableau 1'!J241</f>
        <v>54.5</v>
      </c>
      <c r="X241" s="34">
        <f>'DF - Tableau 1'!J241</f>
        <v>65</v>
      </c>
      <c r="Y241" s="32"/>
      <c r="Z241" s="34">
        <v>50</v>
      </c>
      <c r="AA241" s="34">
        <v>50</v>
      </c>
      <c r="AB241" s="34">
        <v>50</v>
      </c>
    </row>
    <row r="242" ht="20.35" customHeight="1">
      <c r="A242" t="s" s="38">
        <v>1308</v>
      </c>
      <c r="B242" s="30"/>
      <c r="C242" t="s" s="31">
        <v>1251</v>
      </c>
      <c r="D242" s="32"/>
      <c r="E242" s="32"/>
      <c r="F242" s="32"/>
      <c r="G242" s="32"/>
      <c r="H242" s="33">
        <v>74</v>
      </c>
      <c r="I242" s="33">
        <v>186</v>
      </c>
      <c r="J242" s="32"/>
      <c r="K242" s="32"/>
      <c r="L242" s="32"/>
      <c r="M242" s="34">
        <f>'CK - Tableau 1'!F242</f>
        <v>60</v>
      </c>
      <c r="N242" s="34">
        <f>'FG - Tableau 1'!C242</f>
        <v>33</v>
      </c>
      <c r="O242" s="34">
        <f>'DI - Tableau 1'!D242</f>
        <v>73</v>
      </c>
      <c r="P242" s="34">
        <f>'SK - Tableau 1'!F242</f>
        <v>60</v>
      </c>
      <c r="Q242" s="34">
        <f>'ST - Tableau 1'!D242</f>
        <v>40</v>
      </c>
      <c r="R242" s="34">
        <f>'EN - Tableau 1'!D242</f>
        <v>33</v>
      </c>
      <c r="S242" s="34">
        <f>'DU'!E242</f>
        <v>74</v>
      </c>
      <c r="T242" s="34">
        <f>'PH - Tableau 1'!N242</f>
        <v>73</v>
      </c>
      <c r="U242" s="34">
        <f>'FO - Tableau 1'!D242</f>
        <v>33</v>
      </c>
      <c r="V242" s="32"/>
      <c r="W242" s="34">
        <f>'SC - Tableau 1'!J242</f>
        <v>53.5</v>
      </c>
      <c r="X242" s="34">
        <f>'DF - Tableau 1'!J242</f>
        <v>53.5</v>
      </c>
      <c r="Y242" s="32"/>
      <c r="Z242" s="34">
        <v>50</v>
      </c>
      <c r="AA242" s="34">
        <v>50</v>
      </c>
      <c r="AB242" s="34">
        <v>50</v>
      </c>
    </row>
    <row r="243" ht="20.35" customHeight="1">
      <c r="A243" t="s" s="38">
        <v>1309</v>
      </c>
      <c r="B243" s="30"/>
      <c r="C243" t="s" s="31">
        <v>1251</v>
      </c>
      <c r="D243" s="32"/>
      <c r="E243" s="32"/>
      <c r="F243" s="32"/>
      <c r="G243" s="32"/>
      <c r="H243" s="33">
        <v>69</v>
      </c>
      <c r="I243" s="33">
        <v>177</v>
      </c>
      <c r="J243" s="32"/>
      <c r="K243" s="32"/>
      <c r="L243" s="32"/>
      <c r="M243" s="34">
        <f>'CK - Tableau 1'!F243</f>
        <v>61</v>
      </c>
      <c r="N243" s="34">
        <f>'FG - Tableau 1'!C243</f>
        <v>33</v>
      </c>
      <c r="O243" s="34">
        <f>'DI - Tableau 1'!D243</f>
        <v>98</v>
      </c>
      <c r="P243" s="34">
        <f>'SK - Tableau 1'!F243</f>
        <v>77</v>
      </c>
      <c r="Q243" s="34">
        <f>'ST - Tableau 1'!D243</f>
        <v>49</v>
      </c>
      <c r="R243" s="34">
        <f>'EN - Tableau 1'!D243</f>
        <v>33</v>
      </c>
      <c r="S243" s="34">
        <f>'DU'!E243</f>
        <v>85</v>
      </c>
      <c r="T243" s="34">
        <f>'PH - Tableau 1'!N243</f>
        <v>76.625</v>
      </c>
      <c r="U243" s="34">
        <f>'FO - Tableau 1'!D243</f>
        <v>46</v>
      </c>
      <c r="V243" s="32"/>
      <c r="W243" s="34">
        <f>'SC - Tableau 1'!J243</f>
        <v>80</v>
      </c>
      <c r="X243" s="34">
        <f>'DF - Tableau 1'!J243</f>
        <v>77.5</v>
      </c>
      <c r="Y243" s="32"/>
      <c r="Z243" s="34">
        <v>50</v>
      </c>
      <c r="AA243" s="34">
        <v>50</v>
      </c>
      <c r="AB243" s="34">
        <v>50</v>
      </c>
    </row>
    <row r="244" ht="20.35" customHeight="1">
      <c r="A244" t="s" s="38">
        <v>1310</v>
      </c>
      <c r="B244" s="30"/>
      <c r="C244" t="s" s="31">
        <v>1054</v>
      </c>
      <c r="D244" s="32"/>
      <c r="E244" s="32"/>
      <c r="F244" s="32"/>
      <c r="G244" s="32"/>
      <c r="H244" s="33">
        <v>75</v>
      </c>
      <c r="I244" s="33">
        <v>192</v>
      </c>
      <c r="J244" s="32"/>
      <c r="K244" s="32"/>
      <c r="L244" s="32"/>
      <c r="M244" s="34">
        <f>'CK - Tableau 1'!F244</f>
        <v>80</v>
      </c>
      <c r="N244" s="34">
        <f>'FG - Tableau 1'!C244</f>
        <v>33</v>
      </c>
      <c r="O244" s="34">
        <f>'DI - Tableau 1'!D244</f>
        <v>77</v>
      </c>
      <c r="P244" s="34">
        <f>'SK - Tableau 1'!F244</f>
        <v>66</v>
      </c>
      <c r="Q244" s="34">
        <f>'ST - Tableau 1'!D244</f>
        <v>43</v>
      </c>
      <c r="R244" s="34">
        <f>'EN - Tableau 1'!D244</f>
        <v>39</v>
      </c>
      <c r="S244" s="34">
        <f>'DU'!E244</f>
        <v>87</v>
      </c>
      <c r="T244" s="34">
        <f>'PH - Tableau 1'!N244</f>
        <v>58.5</v>
      </c>
      <c r="U244" s="34">
        <f>'FO - Tableau 1'!D244</f>
        <v>60</v>
      </c>
      <c r="V244" s="32"/>
      <c r="W244" s="34">
        <f>'SC - Tableau 1'!J244</f>
        <v>59</v>
      </c>
      <c r="X244" s="34">
        <f>'DF - Tableau 1'!J244</f>
        <v>66</v>
      </c>
      <c r="Y244" s="32"/>
      <c r="Z244" s="34">
        <v>50</v>
      </c>
      <c r="AA244" s="34">
        <v>50</v>
      </c>
      <c r="AB244" s="34">
        <v>50</v>
      </c>
    </row>
    <row r="245" ht="20.35" customHeight="1">
      <c r="A245" t="s" s="38">
        <v>1311</v>
      </c>
      <c r="B245" s="30"/>
      <c r="C245" t="s" s="31">
        <v>1288</v>
      </c>
      <c r="D245" s="32"/>
      <c r="E245" s="32"/>
      <c r="F245" s="32"/>
      <c r="G245" s="32"/>
      <c r="H245" s="33">
        <v>72</v>
      </c>
      <c r="I245" s="33">
        <v>199</v>
      </c>
      <c r="J245" s="32"/>
      <c r="K245" s="32"/>
      <c r="L245" s="32"/>
      <c r="M245" s="34">
        <f>'CK - Tableau 1'!F245</f>
        <v>82</v>
      </c>
      <c r="N245" s="34">
        <f>'FG - Tableau 1'!C245</f>
        <v>76</v>
      </c>
      <c r="O245" s="34">
        <f>'DI - Tableau 1'!D245</f>
        <v>61</v>
      </c>
      <c r="P245" s="34">
        <f>'SK - Tableau 1'!F245</f>
        <v>67</v>
      </c>
      <c r="Q245" s="34">
        <f>'ST - Tableau 1'!D245</f>
        <v>71</v>
      </c>
      <c r="R245" s="34">
        <f>'EN - Tableau 1'!D245</f>
        <v>33</v>
      </c>
      <c r="S245" s="34">
        <f>'DU'!E245</f>
        <v>87</v>
      </c>
      <c r="T245" s="34">
        <f>'PH - Tableau 1'!N245</f>
        <v>59.625</v>
      </c>
      <c r="U245" s="34">
        <f>'FO - Tableau 1'!D245</f>
        <v>33</v>
      </c>
      <c r="V245" s="32"/>
      <c r="W245" s="34">
        <f>'SC - Tableau 1'!J245</f>
        <v>49.5</v>
      </c>
      <c r="X245" s="34">
        <f>'DF - Tableau 1'!J245</f>
        <v>68.5</v>
      </c>
      <c r="Y245" s="32"/>
      <c r="Z245" s="34">
        <v>50</v>
      </c>
      <c r="AA245" s="34">
        <v>50</v>
      </c>
      <c r="AB245" s="34">
        <v>50</v>
      </c>
    </row>
    <row r="246" ht="20.35" customHeight="1">
      <c r="A246" t="s" s="38">
        <v>1312</v>
      </c>
      <c r="B246" s="30"/>
      <c r="C246" t="s" s="31">
        <v>1056</v>
      </c>
      <c r="D246" s="32"/>
      <c r="E246" s="32"/>
      <c r="F246" s="32"/>
      <c r="G246" s="32"/>
      <c r="H246" s="33">
        <v>72</v>
      </c>
      <c r="I246" s="33">
        <v>192</v>
      </c>
      <c r="J246" s="32"/>
      <c r="K246" s="32"/>
      <c r="L246" s="32"/>
      <c r="M246" s="34">
        <f>'CK - Tableau 1'!F246</f>
        <v>80</v>
      </c>
      <c r="N246" s="34">
        <f>'FG - Tableau 1'!C246</f>
        <v>93</v>
      </c>
      <c r="O246" s="34">
        <f>'DI - Tableau 1'!D246</f>
        <v>35</v>
      </c>
      <c r="P246" s="34">
        <f>'SK - Tableau 1'!F246</f>
        <v>80</v>
      </c>
      <c r="Q246" s="34">
        <f>'ST - Tableau 1'!D246</f>
        <v>59</v>
      </c>
      <c r="R246" s="34">
        <f>'EN - Tableau 1'!D246</f>
        <v>79</v>
      </c>
      <c r="S246" s="34">
        <f>'DU'!E246</f>
        <v>37</v>
      </c>
      <c r="T246" s="34">
        <f>'PH - Tableau 1'!N246</f>
        <v>67.75</v>
      </c>
      <c r="U246" s="34">
        <f>'FO - Tableau 1'!D246</f>
        <v>33</v>
      </c>
      <c r="V246" s="32"/>
      <c r="W246" s="34">
        <f>'SC - Tableau 1'!J246</f>
        <v>65.5</v>
      </c>
      <c r="X246" s="34">
        <f>'DF - Tableau 1'!J246</f>
        <v>61.5</v>
      </c>
      <c r="Y246" s="32"/>
      <c r="Z246" s="34">
        <v>50</v>
      </c>
      <c r="AA246" s="34">
        <v>50</v>
      </c>
      <c r="AB246" s="34">
        <v>50</v>
      </c>
    </row>
    <row r="247" ht="20.35" customHeight="1">
      <c r="A247" t="s" s="38">
        <v>1313</v>
      </c>
      <c r="B247" s="30"/>
      <c r="C247" t="s" s="31">
        <v>1059</v>
      </c>
      <c r="D247" s="32"/>
      <c r="E247" s="32"/>
      <c r="F247" s="32"/>
      <c r="G247" s="32"/>
      <c r="H247" s="33">
        <v>76</v>
      </c>
      <c r="I247" s="33">
        <v>215</v>
      </c>
      <c r="J247" s="32"/>
      <c r="K247" s="32"/>
      <c r="L247" s="32"/>
      <c r="M247" s="34">
        <f>'CK - Tableau 1'!F247</f>
        <v>69</v>
      </c>
      <c r="N247" s="34">
        <f>'FG - Tableau 1'!C247</f>
        <v>60</v>
      </c>
      <c r="O247" s="34">
        <f>'DI - Tableau 1'!D247</f>
        <v>60</v>
      </c>
      <c r="P247" s="34">
        <f>'SK - Tableau 1'!F247</f>
        <v>68</v>
      </c>
      <c r="Q247" s="34">
        <f>'ST - Tableau 1'!D247</f>
        <v>75</v>
      </c>
      <c r="R247" s="34">
        <f>'EN - Tableau 1'!D247</f>
        <v>33</v>
      </c>
      <c r="S247" s="34">
        <f>'DU'!E247</f>
        <v>95</v>
      </c>
      <c r="T247" s="34">
        <f>'PH - Tableau 1'!N247</f>
        <v>63.25</v>
      </c>
      <c r="U247" s="34">
        <f>'FO - Tableau 1'!D247</f>
        <v>33</v>
      </c>
      <c r="V247" s="32"/>
      <c r="W247" s="34">
        <f>'SC - Tableau 1'!J247</f>
        <v>48.5</v>
      </c>
      <c r="X247" s="34">
        <f>'DF - Tableau 1'!J247</f>
        <v>74</v>
      </c>
      <c r="Y247" s="32"/>
      <c r="Z247" s="34">
        <v>50</v>
      </c>
      <c r="AA247" s="34">
        <v>50</v>
      </c>
      <c r="AB247" s="34">
        <v>50</v>
      </c>
    </row>
    <row r="248" ht="20.35" customHeight="1">
      <c r="A248" t="s" s="38">
        <v>1314</v>
      </c>
      <c r="B248" s="30"/>
      <c r="C248" t="s" s="31">
        <v>1056</v>
      </c>
      <c r="D248" s="32"/>
      <c r="E248" s="32"/>
      <c r="F248" s="32"/>
      <c r="G248" s="32"/>
      <c r="H248" s="33">
        <v>75</v>
      </c>
      <c r="I248" s="33">
        <v>215</v>
      </c>
      <c r="J248" s="32"/>
      <c r="K248" s="32"/>
      <c r="L248" s="32"/>
      <c r="M248" s="34">
        <f>'CK - Tableau 1'!F248</f>
        <v>68</v>
      </c>
      <c r="N248" s="34">
        <f>'FG - Tableau 1'!C248</f>
        <v>66</v>
      </c>
      <c r="O248" s="34">
        <f>'DI - Tableau 1'!D248</f>
        <v>86</v>
      </c>
      <c r="P248" s="34">
        <f>'SK - Tableau 1'!F248</f>
        <v>71</v>
      </c>
      <c r="Q248" s="34">
        <f>'ST - Tableau 1'!D248</f>
        <v>82</v>
      </c>
      <c r="R248" s="34">
        <f>'EN - Tableau 1'!D248</f>
        <v>99</v>
      </c>
      <c r="S248" s="34">
        <f>'DU'!E248</f>
        <v>95</v>
      </c>
      <c r="T248" s="34">
        <f>'PH - Tableau 1'!N248</f>
        <v>73</v>
      </c>
      <c r="U248" s="34">
        <f>'FO - Tableau 1'!D248</f>
        <v>82</v>
      </c>
      <c r="V248" s="32"/>
      <c r="W248" s="34">
        <f>'SC - Tableau 1'!J248</f>
        <v>73</v>
      </c>
      <c r="X248" s="34">
        <f>'DF - Tableau 1'!J248</f>
        <v>73</v>
      </c>
      <c r="Y248" s="32"/>
      <c r="Z248" s="34">
        <v>50</v>
      </c>
      <c r="AA248" s="34">
        <v>50</v>
      </c>
      <c r="AB248" s="34">
        <v>50</v>
      </c>
    </row>
    <row r="249" ht="20.35" customHeight="1">
      <c r="A249" t="s" s="38">
        <v>1315</v>
      </c>
      <c r="B249" s="30"/>
      <c r="C249" t="s" s="31">
        <v>1056</v>
      </c>
      <c r="D249" s="32"/>
      <c r="E249" s="32"/>
      <c r="F249" s="32"/>
      <c r="G249" s="32"/>
      <c r="H249" s="33">
        <v>71</v>
      </c>
      <c r="I249" s="33">
        <v>181</v>
      </c>
      <c r="J249" s="32"/>
      <c r="K249" s="32"/>
      <c r="L249" s="32"/>
      <c r="M249" s="34">
        <f>'CK - Tableau 1'!F249</f>
        <v>85</v>
      </c>
      <c r="N249" s="34">
        <f>'FG - Tableau 1'!C249</f>
        <v>77</v>
      </c>
      <c r="O249" s="34">
        <f>'DI - Tableau 1'!D249</f>
        <v>65</v>
      </c>
      <c r="P249" s="34">
        <f>'SK - Tableau 1'!F249</f>
        <v>73</v>
      </c>
      <c r="Q249" s="34">
        <f>'ST - Tableau 1'!D249</f>
        <v>46</v>
      </c>
      <c r="R249" s="34">
        <f>'EN - Tableau 1'!D249</f>
        <v>33</v>
      </c>
      <c r="S249" s="34">
        <f>'DU'!E249</f>
        <v>94</v>
      </c>
      <c r="T249" s="34">
        <f>'PH - Tableau 1'!N249</f>
        <v>71</v>
      </c>
      <c r="U249" s="34">
        <f>'FO - Tableau 1'!D249</f>
        <v>78</v>
      </c>
      <c r="V249" s="32"/>
      <c r="W249" s="34">
        <f>'SC - Tableau 1'!J249</f>
        <v>63</v>
      </c>
      <c r="X249" s="34">
        <f>'DF - Tableau 1'!J249</f>
        <v>73</v>
      </c>
      <c r="Y249" s="32"/>
      <c r="Z249" s="34">
        <v>50</v>
      </c>
      <c r="AA249" s="34">
        <v>50</v>
      </c>
      <c r="AB249" s="34">
        <v>50</v>
      </c>
    </row>
    <row r="250" ht="20.35" customHeight="1">
      <c r="A250" t="s" s="38">
        <v>1316</v>
      </c>
      <c r="B250" s="30"/>
      <c r="C250" t="s" s="31">
        <v>1059</v>
      </c>
      <c r="D250" s="32"/>
      <c r="E250" s="32"/>
      <c r="F250" s="32"/>
      <c r="G250" s="32"/>
      <c r="H250" s="33">
        <v>71</v>
      </c>
      <c r="I250" s="33">
        <v>170</v>
      </c>
      <c r="J250" s="32"/>
      <c r="K250" s="32"/>
      <c r="L250" s="32"/>
      <c r="M250" s="34">
        <f>'CK - Tableau 1'!F250</f>
        <v>49</v>
      </c>
      <c r="N250" s="34">
        <f>'FG - Tableau 1'!C250</f>
        <v>33</v>
      </c>
      <c r="O250" s="34">
        <f>'DI - Tableau 1'!D250</f>
        <v>77</v>
      </c>
      <c r="P250" s="34">
        <f>'SK - Tableau 1'!F250</f>
        <v>69</v>
      </c>
      <c r="Q250" s="34">
        <f>'ST - Tableau 1'!D250</f>
        <v>36</v>
      </c>
      <c r="R250" s="34">
        <f>'EN - Tableau 1'!D250</f>
        <v>33</v>
      </c>
      <c r="S250" s="34">
        <f>'DU'!E250</f>
        <v>97</v>
      </c>
      <c r="T250" s="34">
        <f>'PH - Tableau 1'!N250</f>
        <v>73.875</v>
      </c>
      <c r="U250" s="34">
        <f>'FO - Tableau 1'!D250</f>
        <v>93</v>
      </c>
      <c r="V250" s="32"/>
      <c r="W250" s="34">
        <f>'SC - Tableau 1'!J250</f>
        <v>75.5</v>
      </c>
      <c r="X250" s="34">
        <f>'DF - Tableau 1'!J250</f>
        <v>72.5</v>
      </c>
      <c r="Y250" s="32"/>
      <c r="Z250" s="34">
        <v>50</v>
      </c>
      <c r="AA250" s="34">
        <v>50</v>
      </c>
      <c r="AB250" s="34">
        <v>50</v>
      </c>
    </row>
    <row r="251" ht="20.35" customHeight="1">
      <c r="A251" t="s" s="38">
        <v>1317</v>
      </c>
      <c r="B251" s="30"/>
      <c r="C251" t="s" s="31">
        <v>1059</v>
      </c>
      <c r="D251" s="32"/>
      <c r="E251" s="32"/>
      <c r="F251" s="32"/>
      <c r="G251" s="32"/>
      <c r="H251" s="33">
        <v>72</v>
      </c>
      <c r="I251" s="33">
        <v>196</v>
      </c>
      <c r="J251" s="32"/>
      <c r="K251" s="32"/>
      <c r="L251" s="32"/>
      <c r="M251" s="34">
        <f>'CK - Tableau 1'!F251</f>
        <v>43</v>
      </c>
      <c r="N251" s="34">
        <f>'FG - Tableau 1'!C251</f>
        <v>33</v>
      </c>
      <c r="O251" s="34">
        <f>'DI - Tableau 1'!D251</f>
        <v>86</v>
      </c>
      <c r="P251" s="34">
        <f>'SK - Tableau 1'!F251</f>
        <v>87</v>
      </c>
      <c r="Q251" s="34">
        <f>'ST - Tableau 1'!D251</f>
        <v>66</v>
      </c>
      <c r="R251" s="34">
        <f>'EN - Tableau 1'!D251</f>
        <v>59</v>
      </c>
      <c r="S251" s="34">
        <f>'DU'!E251</f>
        <v>99</v>
      </c>
      <c r="T251" s="34">
        <f>'PH - Tableau 1'!N251</f>
        <v>80.625</v>
      </c>
      <c r="U251" s="34">
        <f>'FO - Tableau 1'!D251</f>
        <v>62</v>
      </c>
      <c r="V251" s="32"/>
      <c r="W251" s="34">
        <f>'SC - Tableau 1'!J251</f>
        <v>77.5</v>
      </c>
      <c r="X251" s="34">
        <f>'DF - Tableau 1'!J251</f>
        <v>69</v>
      </c>
      <c r="Y251" s="32"/>
      <c r="Z251" s="34">
        <v>50</v>
      </c>
      <c r="AA251" s="34">
        <v>50</v>
      </c>
      <c r="AB251" s="34">
        <v>50</v>
      </c>
    </row>
    <row r="252" ht="20.35" customHeight="1">
      <c r="A252" t="s" s="38">
        <v>1318</v>
      </c>
      <c r="B252" s="30"/>
      <c r="C252" t="s" s="31">
        <v>1056</v>
      </c>
      <c r="D252" s="32"/>
      <c r="E252" s="32"/>
      <c r="F252" s="32"/>
      <c r="G252" s="32"/>
      <c r="H252" s="33">
        <v>73</v>
      </c>
      <c r="I252" s="33">
        <v>204</v>
      </c>
      <c r="J252" s="32"/>
      <c r="K252" s="32"/>
      <c r="L252" s="32"/>
      <c r="M252" s="34">
        <f>'CK - Tableau 1'!F252</f>
        <v>64</v>
      </c>
      <c r="N252" s="34">
        <f>'FG - Tableau 1'!C252</f>
        <v>33</v>
      </c>
      <c r="O252" s="34">
        <f>'DI - Tableau 1'!D252</f>
        <v>70</v>
      </c>
      <c r="P252" s="34">
        <f>'SK - Tableau 1'!F252</f>
        <v>92</v>
      </c>
      <c r="Q252" s="34">
        <f>'ST - Tableau 1'!D252</f>
        <v>74</v>
      </c>
      <c r="R252" s="34">
        <f>'EN - Tableau 1'!D252</f>
        <v>94</v>
      </c>
      <c r="S252" s="34">
        <f>'DU'!E252</f>
        <v>91</v>
      </c>
      <c r="T252" s="34">
        <f>'PH - Tableau 1'!N252</f>
        <v>77.125</v>
      </c>
      <c r="U252" s="34">
        <f>'FO - Tableau 1'!D252</f>
        <v>67</v>
      </c>
      <c r="V252" s="32"/>
      <c r="W252" s="34">
        <f>'SC - Tableau 1'!J252</f>
        <v>89</v>
      </c>
      <c r="X252" s="34">
        <f>'DF - Tableau 1'!J252</f>
        <v>67.5</v>
      </c>
      <c r="Y252" s="32"/>
      <c r="Z252" s="34">
        <v>50</v>
      </c>
      <c r="AA252" s="34">
        <v>50</v>
      </c>
      <c r="AB252" s="34">
        <v>50</v>
      </c>
    </row>
    <row r="253" ht="20.35" customHeight="1">
      <c r="A253" t="s" s="38">
        <v>1319</v>
      </c>
      <c r="B253" s="30"/>
      <c r="C253" t="s" s="31">
        <v>1056</v>
      </c>
      <c r="D253" s="32"/>
      <c r="E253" s="32"/>
      <c r="F253" s="32"/>
      <c r="G253" s="32"/>
      <c r="H253" s="33">
        <v>72</v>
      </c>
      <c r="I253" s="33">
        <v>208</v>
      </c>
      <c r="J253" s="32"/>
      <c r="K253" s="32"/>
      <c r="L253" s="32"/>
      <c r="M253" s="34">
        <f>'CK - Tableau 1'!F253</f>
        <v>58</v>
      </c>
      <c r="N253" s="34">
        <f>'FG - Tableau 1'!C253</f>
        <v>66</v>
      </c>
      <c r="O253" s="34">
        <f>'DI - Tableau 1'!D253</f>
        <v>70</v>
      </c>
      <c r="P253" s="34">
        <f>'SK - Tableau 1'!F253</f>
        <v>82</v>
      </c>
      <c r="Q253" s="34">
        <f>'ST - Tableau 1'!D253</f>
        <v>86</v>
      </c>
      <c r="R253" s="34">
        <f>'EN - Tableau 1'!D253</f>
        <v>33</v>
      </c>
      <c r="S253" s="34">
        <f>'DU'!E253</f>
        <v>96</v>
      </c>
      <c r="T253" s="34">
        <f>'PH - Tableau 1'!N253</f>
        <v>65.125</v>
      </c>
      <c r="U253" s="34">
        <f>'FO - Tableau 1'!D253</f>
        <v>33</v>
      </c>
      <c r="V253" s="32"/>
      <c r="W253" s="34">
        <f>'SC - Tableau 1'!J253</f>
        <v>52</v>
      </c>
      <c r="X253" s="34">
        <f>'DF - Tableau 1'!J253</f>
        <v>79</v>
      </c>
      <c r="Y253" s="32"/>
      <c r="Z253" s="34">
        <v>50</v>
      </c>
      <c r="AA253" s="34">
        <v>50</v>
      </c>
      <c r="AB253" s="34">
        <v>50</v>
      </c>
    </row>
    <row r="254" ht="20.35" customHeight="1">
      <c r="A254" t="s" s="38">
        <v>1320</v>
      </c>
      <c r="B254" s="30"/>
      <c r="C254" t="s" s="31">
        <v>1056</v>
      </c>
      <c r="D254" s="32"/>
      <c r="E254" s="32"/>
      <c r="F254" s="32"/>
      <c r="G254" s="32"/>
      <c r="H254" s="33">
        <v>74</v>
      </c>
      <c r="I254" s="33">
        <v>214</v>
      </c>
      <c r="J254" s="32"/>
      <c r="K254" s="32"/>
      <c r="L254" s="32"/>
      <c r="M254" s="34">
        <f>'CK - Tableau 1'!F254</f>
        <v>66</v>
      </c>
      <c r="N254" s="34">
        <f>'FG - Tableau 1'!C254</f>
        <v>33</v>
      </c>
      <c r="O254" s="34">
        <f>'DI - Tableau 1'!D254</f>
        <v>88</v>
      </c>
      <c r="P254" s="34">
        <f>'SK - Tableau 1'!F254</f>
        <v>71</v>
      </c>
      <c r="Q254" s="34">
        <f>'ST - Tableau 1'!D254</f>
        <v>85</v>
      </c>
      <c r="R254" s="34">
        <f>'EN - Tableau 1'!D254</f>
        <v>33</v>
      </c>
      <c r="S254" s="34">
        <f>'DU'!E254</f>
        <v>96</v>
      </c>
      <c r="T254" s="34">
        <f>'PH - Tableau 1'!N254</f>
        <v>67.75</v>
      </c>
      <c r="U254" s="34">
        <f>'FO - Tableau 1'!D254</f>
        <v>33</v>
      </c>
      <c r="V254" s="32"/>
      <c r="W254" s="34">
        <f>'SC - Tableau 1'!J254</f>
        <v>55</v>
      </c>
      <c r="X254" s="34">
        <f>'DF - Tableau 1'!J254</f>
        <v>76.5</v>
      </c>
      <c r="Y254" s="32"/>
      <c r="Z254" s="34">
        <v>50</v>
      </c>
      <c r="AA254" s="34">
        <v>50</v>
      </c>
      <c r="AB254" s="34">
        <v>50</v>
      </c>
    </row>
    <row r="255" ht="20.35" customHeight="1">
      <c r="A255" t="s" s="38">
        <v>1321</v>
      </c>
      <c r="B255" s="30"/>
      <c r="C255" t="s" s="31">
        <v>1056</v>
      </c>
      <c r="D255" s="32"/>
      <c r="E255" s="32"/>
      <c r="F255" s="32"/>
      <c r="G255" s="32"/>
      <c r="H255" s="33">
        <v>72</v>
      </c>
      <c r="I255" s="33">
        <v>223</v>
      </c>
      <c r="J255" s="32"/>
      <c r="K255" s="32"/>
      <c r="L255" s="32"/>
      <c r="M255" s="34">
        <f>'CK - Tableau 1'!F255</f>
        <v>88</v>
      </c>
      <c r="N255" s="34">
        <f>'FG - Tableau 1'!C255</f>
        <v>72</v>
      </c>
      <c r="O255" s="34">
        <f>'DI - Tableau 1'!D255</f>
        <v>63</v>
      </c>
      <c r="P255" s="34">
        <f>'SK - Tableau 1'!F255</f>
        <v>63</v>
      </c>
      <c r="Q255" s="34">
        <f>'ST - Tableau 1'!D255</f>
        <v>96</v>
      </c>
      <c r="R255" s="34">
        <f>'EN - Tableau 1'!D255</f>
        <v>99</v>
      </c>
      <c r="S255" s="34">
        <f>'DU'!E255</f>
        <v>97</v>
      </c>
      <c r="T255" s="34">
        <f>'PH - Tableau 1'!N255</f>
        <v>67.375</v>
      </c>
      <c r="U255" s="34">
        <f>'FO - Tableau 1'!D255</f>
        <v>53</v>
      </c>
      <c r="V255" s="32"/>
      <c r="W255" s="34">
        <f>'SC - Tableau 1'!J255</f>
        <v>71.5</v>
      </c>
      <c r="X255" s="34">
        <f>'DF - Tableau 1'!J255</f>
        <v>72</v>
      </c>
      <c r="Y255" s="32"/>
      <c r="Z255" s="34">
        <v>50</v>
      </c>
      <c r="AA255" s="34">
        <v>50</v>
      </c>
      <c r="AB255" s="34">
        <v>50</v>
      </c>
    </row>
    <row r="256" ht="20.35" customHeight="1">
      <c r="A256" t="s" s="38">
        <v>1322</v>
      </c>
      <c r="B256" s="30"/>
      <c r="C256" t="s" s="31">
        <v>1056</v>
      </c>
      <c r="D256" s="32"/>
      <c r="E256" s="32"/>
      <c r="F256" s="32"/>
      <c r="G256" s="32"/>
      <c r="H256" s="33">
        <v>72</v>
      </c>
      <c r="I256" s="33">
        <v>205</v>
      </c>
      <c r="J256" s="32"/>
      <c r="K256" s="32"/>
      <c r="L256" s="32"/>
      <c r="M256" s="34">
        <f>'CK - Tableau 1'!F256</f>
        <v>55</v>
      </c>
      <c r="N256" s="34">
        <f>'FG - Tableau 1'!C256</f>
        <v>33</v>
      </c>
      <c r="O256" s="34">
        <f>'DI - Tableau 1'!D256</f>
        <v>92</v>
      </c>
      <c r="P256" s="34">
        <f>'SK - Tableau 1'!F256</f>
        <v>74</v>
      </c>
      <c r="Q256" s="34">
        <f>'ST - Tableau 1'!D256</f>
        <v>83</v>
      </c>
      <c r="R256" s="34">
        <f>'EN - Tableau 1'!D256</f>
        <v>33</v>
      </c>
      <c r="S256" s="34">
        <f>'DU'!E256</f>
        <v>99</v>
      </c>
      <c r="T256" s="34">
        <f>'PH - Tableau 1'!N256</f>
        <v>75</v>
      </c>
      <c r="U256" s="34">
        <f>'FO - Tableau 1'!D256</f>
        <v>57</v>
      </c>
      <c r="V256" s="32"/>
      <c r="W256" s="34">
        <f>'SC - Tableau 1'!J256</f>
        <v>69.5</v>
      </c>
      <c r="X256" s="34">
        <f>'DF - Tableau 1'!J256</f>
        <v>71</v>
      </c>
      <c r="Y256" s="32"/>
      <c r="Z256" s="34">
        <v>50</v>
      </c>
      <c r="AA256" s="34">
        <v>50</v>
      </c>
      <c r="AB256" s="34">
        <v>50</v>
      </c>
    </row>
    <row r="257" ht="20.35" customHeight="1">
      <c r="A257" t="s" s="38">
        <v>1323</v>
      </c>
      <c r="B257" s="30"/>
      <c r="C257" t="s" s="31">
        <v>1056</v>
      </c>
      <c r="D257" s="32"/>
      <c r="E257" s="32"/>
      <c r="F257" s="32"/>
      <c r="G257" s="32"/>
      <c r="H257" s="33">
        <v>76</v>
      </c>
      <c r="I257" s="33">
        <v>215</v>
      </c>
      <c r="J257" s="32"/>
      <c r="K257" s="32"/>
      <c r="L257" s="32"/>
      <c r="M257" s="34">
        <f>'CK - Tableau 1'!F257</f>
        <v>73</v>
      </c>
      <c r="N257" s="34">
        <f>'FG - Tableau 1'!C257</f>
        <v>96</v>
      </c>
      <c r="O257" s="34">
        <f>'DI - Tableau 1'!D257</f>
        <v>34</v>
      </c>
      <c r="P257" s="34">
        <f>'SK - Tableau 1'!F257</f>
        <v>60</v>
      </c>
      <c r="Q257" s="34">
        <f>'ST - Tableau 1'!D257</f>
        <v>75</v>
      </c>
      <c r="R257" s="34">
        <f>'EN - Tableau 1'!D257</f>
        <v>33</v>
      </c>
      <c r="S257" s="34">
        <f>'DU'!E257</f>
        <v>82</v>
      </c>
      <c r="T257" s="34">
        <f>'PH - Tableau 1'!N257</f>
        <v>58</v>
      </c>
      <c r="U257" s="34">
        <f>'FO - Tableau 1'!D257</f>
        <v>33</v>
      </c>
      <c r="V257" s="32"/>
      <c r="W257" s="34">
        <f>'SC - Tableau 1'!J257</f>
        <v>53.5</v>
      </c>
      <c r="X257" s="34">
        <f>'DF - Tableau 1'!J257</f>
        <v>53.5</v>
      </c>
      <c r="Y257" s="32"/>
      <c r="Z257" s="34">
        <v>50</v>
      </c>
      <c r="AA257" s="34">
        <v>50</v>
      </c>
      <c r="AB257" s="34">
        <v>50</v>
      </c>
    </row>
    <row r="258" ht="20.35" customHeight="1">
      <c r="A258" t="s" s="38">
        <v>1324</v>
      </c>
      <c r="B258" s="30"/>
      <c r="C258" t="s" s="31">
        <v>1056</v>
      </c>
      <c r="D258" s="32"/>
      <c r="E258" s="32"/>
      <c r="F258" s="32"/>
      <c r="G258" s="32"/>
      <c r="H258" s="33">
        <v>75</v>
      </c>
      <c r="I258" s="33">
        <v>219</v>
      </c>
      <c r="J258" s="32"/>
      <c r="K258" s="32"/>
      <c r="L258" s="32"/>
      <c r="M258" s="34">
        <f>'CK - Tableau 1'!F258</f>
        <v>73</v>
      </c>
      <c r="N258" s="34">
        <f>'FG - Tableau 1'!C258</f>
        <v>76</v>
      </c>
      <c r="O258" s="34">
        <f>'DI - Tableau 1'!D258</f>
        <v>66</v>
      </c>
      <c r="P258" s="34">
        <f>'SK - Tableau 1'!F258</f>
        <v>93</v>
      </c>
      <c r="Q258" s="34">
        <f>'ST - Tableau 1'!D258</f>
        <v>86</v>
      </c>
      <c r="R258" s="34">
        <f>'EN - Tableau 1'!D258</f>
        <v>33</v>
      </c>
      <c r="S258" s="34">
        <f>'DU'!E258</f>
        <v>98</v>
      </c>
      <c r="T258" s="34">
        <f>'PH - Tableau 1'!N258</f>
        <v>67.125</v>
      </c>
      <c r="U258" s="34">
        <f>'FO - Tableau 1'!D258</f>
        <v>33</v>
      </c>
      <c r="V258" s="32"/>
      <c r="W258" s="34">
        <f>'SC - Tableau 1'!J258</f>
        <v>61</v>
      </c>
      <c r="X258" s="34">
        <f>'DF - Tableau 1'!J258</f>
        <v>74.5</v>
      </c>
      <c r="Y258" s="32"/>
      <c r="Z258" s="34">
        <v>50</v>
      </c>
      <c r="AA258" s="34">
        <v>50</v>
      </c>
      <c r="AB258" s="34">
        <v>50</v>
      </c>
    </row>
    <row r="259" ht="20.35" customHeight="1">
      <c r="A259" t="s" s="38">
        <v>1325</v>
      </c>
      <c r="B259" s="30"/>
      <c r="C259" t="s" s="31">
        <v>1086</v>
      </c>
      <c r="D259" s="32"/>
      <c r="E259" s="32"/>
      <c r="F259" s="32"/>
      <c r="G259" s="32"/>
      <c r="H259" s="33">
        <v>74</v>
      </c>
      <c r="I259" s="33">
        <v>216</v>
      </c>
      <c r="J259" s="32"/>
      <c r="K259" s="32"/>
      <c r="L259" s="32"/>
      <c r="M259" s="34">
        <f>'CK - Tableau 1'!F259</f>
        <v>95</v>
      </c>
      <c r="N259" s="34">
        <f>'FG - Tableau 1'!C259</f>
        <v>33</v>
      </c>
      <c r="O259" s="34">
        <f>'DI - Tableau 1'!D259</f>
        <v>80</v>
      </c>
      <c r="P259" s="34">
        <f>'SK - Tableau 1'!F259</f>
        <v>51</v>
      </c>
      <c r="Q259" s="34">
        <f>'ST - Tableau 1'!D259</f>
        <v>87</v>
      </c>
      <c r="R259" s="34">
        <f>'EN - Tableau 1'!D259</f>
        <v>99</v>
      </c>
      <c r="S259" s="34">
        <f>'DU'!E259</f>
        <v>98</v>
      </c>
      <c r="T259" s="34">
        <f>'PH - Tableau 1'!N259</f>
        <v>73</v>
      </c>
      <c r="U259" s="34">
        <f>'FO - Tableau 1'!D259</f>
        <v>33</v>
      </c>
      <c r="V259" s="32"/>
      <c r="W259" s="34">
        <f>'SC - Tableau 1'!J259</f>
        <v>73</v>
      </c>
      <c r="X259" s="34">
        <f>'DF - Tableau 1'!J259</f>
        <v>73</v>
      </c>
      <c r="Y259" s="32"/>
      <c r="Z259" s="34">
        <v>50</v>
      </c>
      <c r="AA259" s="34">
        <v>50</v>
      </c>
      <c r="AB259" s="34">
        <v>50</v>
      </c>
    </row>
    <row r="260" ht="20.35" customHeight="1">
      <c r="A260" t="s" s="38">
        <v>1326</v>
      </c>
      <c r="B260" s="30"/>
      <c r="C260" t="s" s="31">
        <v>1086</v>
      </c>
      <c r="D260" s="32"/>
      <c r="E260" s="32"/>
      <c r="F260" s="32"/>
      <c r="G260" s="32"/>
      <c r="H260" s="33">
        <v>73</v>
      </c>
      <c r="I260" s="33">
        <v>204</v>
      </c>
      <c r="J260" s="32"/>
      <c r="K260" s="32"/>
      <c r="L260" s="32"/>
      <c r="M260" s="34">
        <f>'CK - Tableau 1'!F260</f>
        <v>59</v>
      </c>
      <c r="N260" s="34">
        <f>'FG - Tableau 1'!C260</f>
        <v>33</v>
      </c>
      <c r="O260" s="34">
        <f>'DI - Tableau 1'!D260</f>
        <v>79</v>
      </c>
      <c r="P260" s="34">
        <f>'SK - Tableau 1'!F260</f>
        <v>62</v>
      </c>
      <c r="Q260" s="34">
        <f>'ST - Tableau 1'!D260</f>
        <v>74</v>
      </c>
      <c r="R260" s="34">
        <f>'EN - Tableau 1'!D260</f>
        <v>33</v>
      </c>
      <c r="S260" s="34">
        <f>'DU'!E260</f>
        <v>79</v>
      </c>
      <c r="T260" s="34">
        <f>'PH - Tableau 1'!N260</f>
        <v>60.125</v>
      </c>
      <c r="U260" s="34">
        <f>'FO - Tableau 1'!D260</f>
        <v>33</v>
      </c>
      <c r="V260" s="32"/>
      <c r="W260" s="34">
        <f>'SC - Tableau 1'!J260</f>
        <v>51</v>
      </c>
      <c r="X260" s="34">
        <f>'DF - Tableau 1'!J260</f>
        <v>68.5</v>
      </c>
      <c r="Y260" s="32"/>
      <c r="Z260" s="34">
        <v>50</v>
      </c>
      <c r="AA260" s="34">
        <v>50</v>
      </c>
      <c r="AB260" s="34">
        <v>50</v>
      </c>
    </row>
    <row r="261" ht="20.35" customHeight="1">
      <c r="A261" t="s" s="38">
        <v>1327</v>
      </c>
      <c r="B261" s="30"/>
      <c r="C261" t="s" s="31">
        <v>1086</v>
      </c>
      <c r="D261" s="32"/>
      <c r="E261" s="32"/>
      <c r="F261" s="32"/>
      <c r="G261" s="32"/>
      <c r="H261" s="33">
        <v>71</v>
      </c>
      <c r="I261" s="33">
        <v>212</v>
      </c>
      <c r="J261" s="32"/>
      <c r="K261" s="32"/>
      <c r="L261" s="32"/>
      <c r="M261" s="34">
        <f>'CK - Tableau 1'!F261</f>
        <v>61</v>
      </c>
      <c r="N261" s="34">
        <f>'FG - Tableau 1'!C261</f>
        <v>33</v>
      </c>
      <c r="O261" s="34">
        <f>'DI - Tableau 1'!D261</f>
        <v>87</v>
      </c>
      <c r="P261" s="34">
        <f>'SK - Tableau 1'!F261</f>
        <v>94</v>
      </c>
      <c r="Q261" s="34">
        <f>'ST - Tableau 1'!D261</f>
        <v>93</v>
      </c>
      <c r="R261" s="34">
        <f>'EN - Tableau 1'!D261</f>
        <v>33</v>
      </c>
      <c r="S261" s="34">
        <f>'DU'!E261</f>
        <v>99</v>
      </c>
      <c r="T261" s="34">
        <f>'PH - Tableau 1'!N261</f>
        <v>71.875</v>
      </c>
      <c r="U261" s="34">
        <f>'FO - Tableau 1'!D261</f>
        <v>33</v>
      </c>
      <c r="V261" s="32"/>
      <c r="W261" s="34">
        <f>'SC - Tableau 1'!J261</f>
        <v>58</v>
      </c>
      <c r="X261" s="34">
        <f>'DF - Tableau 1'!J261</f>
        <v>78.5</v>
      </c>
      <c r="Y261" s="32"/>
      <c r="Z261" s="34">
        <v>50</v>
      </c>
      <c r="AA261" s="34">
        <v>50</v>
      </c>
      <c r="AB261" s="34">
        <v>50</v>
      </c>
    </row>
    <row r="262" ht="20.35" customHeight="1">
      <c r="A262" t="s" s="38">
        <v>1328</v>
      </c>
      <c r="B262" s="30"/>
      <c r="C262" t="s" s="31">
        <v>1056</v>
      </c>
      <c r="D262" s="32"/>
      <c r="E262" s="32"/>
      <c r="F262" s="32"/>
      <c r="G262" s="32"/>
      <c r="H262" s="33">
        <v>72</v>
      </c>
      <c r="I262" s="33">
        <v>192</v>
      </c>
      <c r="J262" s="32"/>
      <c r="K262" s="32"/>
      <c r="L262" s="32"/>
      <c r="M262" s="34">
        <f>'CK - Tableau 1'!F262</f>
        <v>66</v>
      </c>
      <c r="N262" s="34">
        <f>'FG - Tableau 1'!C262</f>
        <v>33</v>
      </c>
      <c r="O262" s="34">
        <f>'DI - Tableau 1'!D262</f>
        <v>79</v>
      </c>
      <c r="P262" s="34">
        <f>'SK - Tableau 1'!F262</f>
        <v>61</v>
      </c>
      <c r="Q262" s="34">
        <f>'ST - Tableau 1'!D262</f>
        <v>59</v>
      </c>
      <c r="R262" s="34">
        <f>'EN - Tableau 1'!D262</f>
        <v>99</v>
      </c>
      <c r="S262" s="34">
        <f>'DU'!E262</f>
        <v>92</v>
      </c>
      <c r="T262" s="34">
        <f>'PH - Tableau 1'!N262</f>
        <v>65.875</v>
      </c>
      <c r="U262" s="34">
        <f>'FO - Tableau 1'!D262</f>
        <v>86</v>
      </c>
      <c r="V262" s="32"/>
      <c r="W262" s="34">
        <f>'SC - Tableau 1'!J262</f>
        <v>66</v>
      </c>
      <c r="X262" s="34">
        <f>'DF - Tableau 1'!J262</f>
        <v>66</v>
      </c>
      <c r="Y262" s="32"/>
      <c r="Z262" s="34">
        <v>50</v>
      </c>
      <c r="AA262" s="34">
        <v>50</v>
      </c>
      <c r="AB262" s="34">
        <v>50</v>
      </c>
    </row>
    <row r="263" ht="20.35" customHeight="1">
      <c r="A263" t="s" s="38">
        <v>1329</v>
      </c>
      <c r="B263" s="30"/>
      <c r="C263" t="s" s="31">
        <v>1059</v>
      </c>
      <c r="D263" s="32"/>
      <c r="E263" s="32"/>
      <c r="F263" s="32"/>
      <c r="G263" s="32"/>
      <c r="H263" s="33">
        <v>74</v>
      </c>
      <c r="I263" s="33">
        <v>200</v>
      </c>
      <c r="J263" s="32"/>
      <c r="K263" s="32"/>
      <c r="L263" s="32"/>
      <c r="M263" s="34">
        <f>'CK - Tableau 1'!F263</f>
        <v>67</v>
      </c>
      <c r="N263" s="34">
        <f>'FG - Tableau 1'!C263</f>
        <v>33</v>
      </c>
      <c r="O263" s="34">
        <f>'DI - Tableau 1'!D263</f>
        <v>47</v>
      </c>
      <c r="P263" s="34">
        <f>'SK - Tableau 1'!F263</f>
        <v>47</v>
      </c>
      <c r="Q263" s="34">
        <f>'ST - Tableau 1'!D263</f>
        <v>61</v>
      </c>
      <c r="R263" s="34">
        <f>'EN - Tableau 1'!D263</f>
        <v>33</v>
      </c>
      <c r="S263" s="34">
        <f>'DU'!E263</f>
        <v>89</v>
      </c>
      <c r="T263" s="34">
        <f>'PH - Tableau 1'!N263</f>
        <v>57.625</v>
      </c>
      <c r="U263" s="34">
        <f>'FO - Tableau 1'!D263</f>
        <v>42</v>
      </c>
      <c r="V263" s="32"/>
      <c r="W263" s="34">
        <f>'SC - Tableau 1'!J263</f>
        <v>55</v>
      </c>
      <c r="X263" s="34">
        <f>'DF - Tableau 1'!J263</f>
        <v>59</v>
      </c>
      <c r="Y263" s="32"/>
      <c r="Z263" s="34">
        <v>50</v>
      </c>
      <c r="AA263" s="34">
        <v>50</v>
      </c>
      <c r="AB263" s="34">
        <v>50</v>
      </c>
    </row>
    <row r="264" ht="20.35" customHeight="1">
      <c r="A264" t="s" s="38">
        <v>1330</v>
      </c>
      <c r="B264" s="30"/>
      <c r="C264" t="s" s="31">
        <v>1056</v>
      </c>
      <c r="D264" s="32"/>
      <c r="E264" s="32"/>
      <c r="F264" s="32"/>
      <c r="G264" s="32"/>
      <c r="H264" s="33">
        <v>74</v>
      </c>
      <c r="I264" s="33">
        <v>200</v>
      </c>
      <c r="J264" s="32"/>
      <c r="K264" s="32"/>
      <c r="L264" s="32"/>
      <c r="M264" s="34">
        <f>'CK - Tableau 1'!F264</f>
        <v>60</v>
      </c>
      <c r="N264" s="34">
        <f>'FG - Tableau 1'!C264</f>
        <v>33</v>
      </c>
      <c r="O264" s="34">
        <f>'DI - Tableau 1'!D264</f>
        <v>73</v>
      </c>
      <c r="P264" s="34">
        <f>'SK - Tableau 1'!F264</f>
        <v>51</v>
      </c>
      <c r="Q264" s="34">
        <f>'ST - Tableau 1'!D264</f>
        <v>61</v>
      </c>
      <c r="R264" s="34">
        <f>'EN - Tableau 1'!D264</f>
        <v>33</v>
      </c>
      <c r="S264" s="34">
        <f>'DU'!E264</f>
        <v>81</v>
      </c>
      <c r="T264" s="34">
        <f>'PH - Tableau 1'!N264</f>
        <v>51.875</v>
      </c>
      <c r="U264" s="34">
        <f>'FO - Tableau 1'!D264</f>
        <v>33</v>
      </c>
      <c r="V264" s="32"/>
      <c r="W264" s="34">
        <f>'SC - Tableau 1'!J264</f>
        <v>50.5</v>
      </c>
      <c r="X264" s="34">
        <f>'DF - Tableau 1'!J264</f>
        <v>60</v>
      </c>
      <c r="Y264" s="32"/>
      <c r="Z264" s="34">
        <v>50</v>
      </c>
      <c r="AA264" s="34">
        <v>50</v>
      </c>
      <c r="AB264" s="34">
        <v>50</v>
      </c>
    </row>
    <row r="265" ht="20.35" customHeight="1">
      <c r="A265" t="s" s="38">
        <v>1331</v>
      </c>
      <c r="B265" s="30"/>
      <c r="C265" t="s" s="31">
        <v>1075</v>
      </c>
      <c r="D265" s="32"/>
      <c r="E265" s="32"/>
      <c r="F265" s="32"/>
      <c r="G265" s="32"/>
      <c r="H265" s="33">
        <v>71</v>
      </c>
      <c r="I265" s="33">
        <v>176</v>
      </c>
      <c r="J265" s="32"/>
      <c r="K265" s="32"/>
      <c r="L265" s="32"/>
      <c r="M265" s="34">
        <f>'CK - Tableau 1'!F265</f>
        <v>72</v>
      </c>
      <c r="N265" s="34">
        <f>'FG - Tableau 1'!C265</f>
        <v>33</v>
      </c>
      <c r="O265" s="34">
        <f>'DI - Tableau 1'!D265</f>
        <v>49</v>
      </c>
      <c r="P265" s="34">
        <f>'SK - Tableau 1'!F265</f>
        <v>70</v>
      </c>
      <c r="Q265" s="34">
        <f>'ST - Tableau 1'!D265</f>
        <v>40</v>
      </c>
      <c r="R265" s="34">
        <f>'EN - Tableau 1'!D265</f>
        <v>33</v>
      </c>
      <c r="S265" s="34">
        <f>'DU'!E265</f>
        <v>82</v>
      </c>
      <c r="T265" s="34">
        <f>'PH - Tableau 1'!N265</f>
        <v>73</v>
      </c>
      <c r="U265" s="34">
        <f>'FO - Tableau 1'!D265</f>
        <v>47</v>
      </c>
      <c r="V265" s="32"/>
      <c r="W265" s="34">
        <f>'SC - Tableau 1'!J265</f>
        <v>66</v>
      </c>
      <c r="X265" s="34">
        <f>'DF - Tableau 1'!J265</f>
        <v>66</v>
      </c>
      <c r="Y265" s="32"/>
      <c r="Z265" s="34">
        <v>50</v>
      </c>
      <c r="AA265" s="34">
        <v>50</v>
      </c>
      <c r="AB265" s="34">
        <v>50</v>
      </c>
    </row>
    <row r="266" ht="20.35" customHeight="1">
      <c r="A266" t="s" s="38">
        <v>1332</v>
      </c>
      <c r="B266" s="30"/>
      <c r="C266" t="s" s="31">
        <v>1056</v>
      </c>
      <c r="D266" s="32"/>
      <c r="E266" s="32"/>
      <c r="F266" s="32"/>
      <c r="G266" s="32"/>
      <c r="H266" s="33">
        <v>78</v>
      </c>
      <c r="I266" s="33">
        <v>210</v>
      </c>
      <c r="J266" s="32"/>
      <c r="K266" s="32"/>
      <c r="L266" s="32"/>
      <c r="M266" s="34">
        <f>'CK - Tableau 1'!F266</f>
        <v>51</v>
      </c>
      <c r="N266" s="34">
        <f>'FG - Tableau 1'!C266</f>
        <v>33</v>
      </c>
      <c r="O266" s="34">
        <f>'DI - Tableau 1'!D266</f>
        <v>52</v>
      </c>
      <c r="P266" s="34">
        <f>'SK - Tableau 1'!F266</f>
        <v>97</v>
      </c>
      <c r="Q266" s="34">
        <f>'ST - Tableau 1'!D266</f>
        <v>54</v>
      </c>
      <c r="R266" s="34">
        <f>'EN - Tableau 1'!D266</f>
        <v>33</v>
      </c>
      <c r="S266" s="34">
        <f>'DU'!E266</f>
        <v>99</v>
      </c>
      <c r="T266" s="34">
        <f>'PH - Tableau 1'!N266</f>
        <v>79.625</v>
      </c>
      <c r="U266" s="34">
        <f>'FO - Tableau 1'!D266</f>
        <v>33</v>
      </c>
      <c r="V266" s="32"/>
      <c r="W266" s="34">
        <f>'SC - Tableau 1'!J266</f>
        <v>82.5</v>
      </c>
      <c r="X266" s="34">
        <f>'DF - Tableau 1'!J266</f>
        <v>66</v>
      </c>
      <c r="Y266" s="32"/>
      <c r="Z266" s="34">
        <v>50</v>
      </c>
      <c r="AA266" s="34">
        <v>50</v>
      </c>
      <c r="AB266" s="34">
        <v>50</v>
      </c>
    </row>
    <row r="267" ht="20.35" customHeight="1">
      <c r="A267" t="s" s="38">
        <v>1333</v>
      </c>
      <c r="B267" s="30"/>
      <c r="C267" t="s" s="31">
        <v>1056</v>
      </c>
      <c r="D267" s="32"/>
      <c r="E267" s="32"/>
      <c r="F267" s="32"/>
      <c r="G267" s="32"/>
      <c r="H267" s="33">
        <v>70</v>
      </c>
      <c r="I267" s="33">
        <v>185</v>
      </c>
      <c r="J267" s="32"/>
      <c r="K267" s="32"/>
      <c r="L267" s="32"/>
      <c r="M267" s="34">
        <f>'CK - Tableau 1'!F267</f>
        <v>88</v>
      </c>
      <c r="N267" s="34">
        <f>'FG - Tableau 1'!C267</f>
        <v>66</v>
      </c>
      <c r="O267" s="34">
        <f>'DI - Tableau 1'!D267</f>
        <v>49</v>
      </c>
      <c r="P267" s="34">
        <f>'SK - Tableau 1'!F267</f>
        <v>60</v>
      </c>
      <c r="Q267" s="34">
        <f>'ST - Tableau 1'!D267</f>
        <v>58</v>
      </c>
      <c r="R267" s="34">
        <f>'EN - Tableau 1'!D267</f>
        <v>99</v>
      </c>
      <c r="S267" s="34">
        <f>'DU'!E267</f>
        <v>88</v>
      </c>
      <c r="T267" s="34">
        <f>'PH - Tableau 1'!N267</f>
        <v>64.5</v>
      </c>
      <c r="U267" s="34">
        <f>'FO - Tableau 1'!D267</f>
        <v>33</v>
      </c>
      <c r="V267" s="32"/>
      <c r="W267" s="34">
        <f>'SC - Tableau 1'!J267</f>
        <v>79.5</v>
      </c>
      <c r="X267" s="34">
        <f>'DF - Tableau 1'!J267</f>
        <v>72</v>
      </c>
      <c r="Y267" s="32"/>
      <c r="Z267" s="34">
        <v>50</v>
      </c>
      <c r="AA267" s="34">
        <v>50</v>
      </c>
      <c r="AB267" s="34">
        <v>50</v>
      </c>
    </row>
    <row r="268" ht="20.35" customHeight="1">
      <c r="A268" t="s" s="38">
        <v>1334</v>
      </c>
      <c r="B268" s="30"/>
      <c r="C268" t="s" s="31">
        <v>1056</v>
      </c>
      <c r="D268" s="32"/>
      <c r="E268" s="32"/>
      <c r="F268" s="32"/>
      <c r="G268" s="32"/>
      <c r="H268" s="33">
        <v>73</v>
      </c>
      <c r="I268" s="33">
        <v>200</v>
      </c>
      <c r="J268" s="32"/>
      <c r="K268" s="32"/>
      <c r="L268" s="32"/>
      <c r="M268" s="34">
        <f>'CK - Tableau 1'!F268</f>
        <v>56</v>
      </c>
      <c r="N268" s="34">
        <f>'FG - Tableau 1'!C268</f>
        <v>33</v>
      </c>
      <c r="O268" s="34">
        <f>'DI - Tableau 1'!D268</f>
        <v>80</v>
      </c>
      <c r="P268" s="34">
        <f>'SK - Tableau 1'!F268</f>
        <v>78</v>
      </c>
      <c r="Q268" s="34">
        <f>'ST - Tableau 1'!D268</f>
        <v>67</v>
      </c>
      <c r="R268" s="34">
        <f>'EN - Tableau 1'!D268</f>
        <v>33</v>
      </c>
      <c r="S268" s="34">
        <f>'DU'!E268</f>
        <v>99</v>
      </c>
      <c r="T268" s="34">
        <f>'PH - Tableau 1'!N268</f>
        <v>74.375</v>
      </c>
      <c r="U268" s="34">
        <f>'FO - Tableau 1'!D268</f>
        <v>33</v>
      </c>
      <c r="V268" s="32"/>
      <c r="W268" s="34">
        <f>'SC - Tableau 1'!J268</f>
        <v>63</v>
      </c>
      <c r="X268" s="34">
        <f>'DF - Tableau 1'!J268</f>
        <v>63</v>
      </c>
      <c r="Y268" s="32"/>
      <c r="Z268" s="34">
        <v>50</v>
      </c>
      <c r="AA268" s="34">
        <v>50</v>
      </c>
      <c r="AB268" s="34">
        <v>50</v>
      </c>
    </row>
    <row r="269" ht="20.35" customHeight="1">
      <c r="A269" t="s" s="38">
        <v>1335</v>
      </c>
      <c r="B269" s="30"/>
      <c r="C269" t="s" s="31">
        <v>1059</v>
      </c>
      <c r="D269" s="32"/>
      <c r="E269" s="32"/>
      <c r="F269" s="32"/>
      <c r="G269" s="32"/>
      <c r="H269" s="33">
        <v>74</v>
      </c>
      <c r="I269" s="33">
        <v>215</v>
      </c>
      <c r="J269" s="32"/>
      <c r="K269" s="32"/>
      <c r="L269" s="32"/>
      <c r="M269" s="34">
        <f>'CK - Tableau 1'!F269</f>
        <v>71</v>
      </c>
      <c r="N269" s="34">
        <f>'FG - Tableau 1'!C269</f>
        <v>33</v>
      </c>
      <c r="O269" s="34">
        <f>'DI - Tableau 1'!D269</f>
        <v>83</v>
      </c>
      <c r="P269" s="34">
        <f>'SK - Tableau 1'!F269</f>
        <v>68</v>
      </c>
      <c r="Q269" s="34">
        <f>'ST - Tableau 1'!D269</f>
        <v>86</v>
      </c>
      <c r="R269" s="34">
        <f>'EN - Tableau 1'!D269</f>
        <v>99</v>
      </c>
      <c r="S269" s="34">
        <f>'DU'!E269</f>
        <v>91</v>
      </c>
      <c r="T269" s="34">
        <f>'PH - Tableau 1'!N269</f>
        <v>67</v>
      </c>
      <c r="U269" s="34">
        <f>'FO - Tableau 1'!D269</f>
        <v>60</v>
      </c>
      <c r="V269" s="32"/>
      <c r="W269" s="34">
        <f>'SC - Tableau 1'!J269</f>
        <v>77</v>
      </c>
      <c r="X269" s="34">
        <f>'DF - Tableau 1'!J269</f>
        <v>57.5</v>
      </c>
      <c r="Y269" s="32"/>
      <c r="Z269" s="34">
        <v>50</v>
      </c>
      <c r="AA269" s="34">
        <v>50</v>
      </c>
      <c r="AB269" s="34">
        <v>50</v>
      </c>
    </row>
    <row r="270" ht="20.35" customHeight="1">
      <c r="A270" t="s" s="38">
        <v>1336</v>
      </c>
      <c r="B270" s="30"/>
      <c r="C270" t="s" s="31">
        <v>1056</v>
      </c>
      <c r="D270" s="32"/>
      <c r="E270" s="32"/>
      <c r="F270" s="32"/>
      <c r="G270" s="32"/>
      <c r="H270" s="33">
        <v>72</v>
      </c>
      <c r="I270" s="33">
        <v>197</v>
      </c>
      <c r="J270" s="32"/>
      <c r="K270" s="32"/>
      <c r="L270" s="32"/>
      <c r="M270" s="34">
        <f>'CK - Tableau 1'!F270</f>
        <v>73</v>
      </c>
      <c r="N270" s="34">
        <f>'FG - Tableau 1'!C270</f>
        <v>33</v>
      </c>
      <c r="O270" s="34">
        <f>'DI - Tableau 1'!D270</f>
        <v>73</v>
      </c>
      <c r="P270" s="34">
        <f>'SK - Tableau 1'!F270</f>
        <v>47</v>
      </c>
      <c r="Q270" s="34">
        <f>'ST - Tableau 1'!D270</f>
        <v>68</v>
      </c>
      <c r="R270" s="34">
        <f>'EN - Tableau 1'!D270</f>
        <v>39</v>
      </c>
      <c r="S270" s="34">
        <f>'DU'!E270</f>
        <v>83</v>
      </c>
      <c r="T270" s="34">
        <f>'PH - Tableau 1'!N270</f>
        <v>52.375</v>
      </c>
      <c r="U270" s="34">
        <f>'FO - Tableau 1'!D270</f>
        <v>33</v>
      </c>
      <c r="V270" s="32"/>
      <c r="W270" s="34">
        <f>'SC - Tableau 1'!J270</f>
        <v>53.5</v>
      </c>
      <c r="X270" s="34">
        <f>'DF - Tableau 1'!J270</f>
        <v>60</v>
      </c>
      <c r="Y270" s="32"/>
      <c r="Z270" s="34">
        <v>50</v>
      </c>
      <c r="AA270" s="34">
        <v>50</v>
      </c>
      <c r="AB270" s="34">
        <v>50</v>
      </c>
    </row>
    <row r="271" ht="20.35" customHeight="1">
      <c r="A271" t="s" s="38">
        <v>1337</v>
      </c>
      <c r="B271" s="30"/>
      <c r="C271" t="s" s="31">
        <v>1056</v>
      </c>
      <c r="D271" s="32"/>
      <c r="E271" s="32"/>
      <c r="F271" s="32"/>
      <c r="G271" s="32"/>
      <c r="H271" s="33">
        <v>73</v>
      </c>
      <c r="I271" s="33">
        <v>192</v>
      </c>
      <c r="J271" s="32"/>
      <c r="K271" s="32"/>
      <c r="L271" s="32"/>
      <c r="M271" s="34">
        <f>'CK - Tableau 1'!F271</f>
        <v>37</v>
      </c>
      <c r="N271" s="34">
        <f>'FG - Tableau 1'!C271</f>
        <v>33</v>
      </c>
      <c r="O271" s="34">
        <f>'DI - Tableau 1'!D271</f>
        <v>86</v>
      </c>
      <c r="P271" s="34">
        <f>'SK - Tableau 1'!F271</f>
        <v>92</v>
      </c>
      <c r="Q271" s="34">
        <f>'ST - Tableau 1'!D271</f>
        <v>53</v>
      </c>
      <c r="R271" s="34">
        <f>'EN - Tableau 1'!D271</f>
        <v>33</v>
      </c>
      <c r="S271" s="34">
        <f>'DU'!E271</f>
        <v>99</v>
      </c>
      <c r="T271" s="34">
        <f>'PH - Tableau 1'!N271</f>
        <v>70.75</v>
      </c>
      <c r="U271" s="34">
        <f>'FO - Tableau 1'!D271</f>
        <v>33</v>
      </c>
      <c r="V271" s="32"/>
      <c r="W271" s="34">
        <f>'SC - Tableau 1'!J271</f>
        <v>58.5</v>
      </c>
      <c r="X271" s="34">
        <f>'DF - Tableau 1'!J271</f>
        <v>76</v>
      </c>
      <c r="Y271" s="32"/>
      <c r="Z271" s="34">
        <v>50</v>
      </c>
      <c r="AA271" s="34">
        <v>50</v>
      </c>
      <c r="AB271" s="34">
        <v>50</v>
      </c>
    </row>
    <row r="272" ht="20.35" customHeight="1">
      <c r="A272" t="s" s="38">
        <v>1338</v>
      </c>
      <c r="B272" s="30"/>
      <c r="C272" t="s" s="31">
        <v>1056</v>
      </c>
      <c r="D272" s="32"/>
      <c r="E272" s="32"/>
      <c r="F272" s="32"/>
      <c r="G272" s="32"/>
      <c r="H272" s="33">
        <v>75</v>
      </c>
      <c r="I272" s="33">
        <v>210</v>
      </c>
      <c r="J272" s="32"/>
      <c r="K272" s="32"/>
      <c r="L272" s="32"/>
      <c r="M272" s="34">
        <f>'CK - Tableau 1'!F272</f>
        <v>73</v>
      </c>
      <c r="N272" s="34">
        <f>'FG - Tableau 1'!C272</f>
        <v>83</v>
      </c>
      <c r="O272" s="34">
        <f>'DI - Tableau 1'!D272</f>
        <v>37</v>
      </c>
      <c r="P272" s="34">
        <f>'SK - Tableau 1'!F272</f>
        <v>52</v>
      </c>
      <c r="Q272" s="34">
        <f>'ST - Tableau 1'!D272</f>
        <v>72</v>
      </c>
      <c r="R272" s="34">
        <f>'EN - Tableau 1'!D272</f>
        <v>92</v>
      </c>
      <c r="S272" s="34">
        <f>'DU'!E272</f>
        <v>84</v>
      </c>
      <c r="T272" s="34">
        <f>'PH - Tableau 1'!N272</f>
        <v>57</v>
      </c>
      <c r="U272" s="34">
        <f>'FO - Tableau 1'!D272</f>
        <v>33</v>
      </c>
      <c r="V272" s="32"/>
      <c r="W272" s="34">
        <f>'SC - Tableau 1'!J272</f>
        <v>58.5</v>
      </c>
      <c r="X272" s="34">
        <f>'DF - Tableau 1'!J272</f>
        <v>56</v>
      </c>
      <c r="Y272" s="32"/>
      <c r="Z272" s="34">
        <v>50</v>
      </c>
      <c r="AA272" s="34">
        <v>50</v>
      </c>
      <c r="AB272" s="34">
        <v>50</v>
      </c>
    </row>
    <row r="273" ht="20.35" customHeight="1">
      <c r="A273" t="s" s="38">
        <v>1339</v>
      </c>
      <c r="B273" s="30"/>
      <c r="C273" t="s" s="31">
        <v>1059</v>
      </c>
      <c r="D273" s="32"/>
      <c r="E273" s="32"/>
      <c r="F273" s="32"/>
      <c r="G273" s="32"/>
      <c r="H273" s="33">
        <v>72</v>
      </c>
      <c r="I273" s="33">
        <v>216</v>
      </c>
      <c r="J273" s="32"/>
      <c r="K273" s="32"/>
      <c r="L273" s="32"/>
      <c r="M273" s="34">
        <f>'CK - Tableau 1'!F273</f>
        <v>78</v>
      </c>
      <c r="N273" s="34">
        <f>'FG - Tableau 1'!C273</f>
        <v>33</v>
      </c>
      <c r="O273" s="34">
        <f>'DI - Tableau 1'!D273</f>
        <v>80</v>
      </c>
      <c r="P273" s="34">
        <f>'SK - Tableau 1'!F273</f>
        <v>68</v>
      </c>
      <c r="Q273" s="34">
        <f>'ST - Tableau 1'!D273</f>
        <v>93</v>
      </c>
      <c r="R273" s="34">
        <f>'EN - Tableau 1'!D273</f>
        <v>33</v>
      </c>
      <c r="S273" s="34">
        <f>'DU'!E273</f>
        <v>99</v>
      </c>
      <c r="T273" s="34">
        <f>'PH - Tableau 1'!N273</f>
        <v>76.5</v>
      </c>
      <c r="U273" s="34">
        <f>'FO - Tableau 1'!D273</f>
        <v>34</v>
      </c>
      <c r="V273" s="32"/>
      <c r="W273" s="34">
        <f>'SC - Tableau 1'!J273</f>
        <v>87</v>
      </c>
      <c r="X273" s="34">
        <f>'DF - Tableau 1'!J273</f>
        <v>62.5</v>
      </c>
      <c r="Y273" s="32"/>
      <c r="Z273" s="34">
        <v>50</v>
      </c>
      <c r="AA273" s="34">
        <v>50</v>
      </c>
      <c r="AB273" s="34">
        <v>50</v>
      </c>
    </row>
    <row r="274" ht="20.35" customHeight="1">
      <c r="A274" t="s" s="38">
        <v>1340</v>
      </c>
      <c r="B274" s="30"/>
      <c r="C274" t="s" s="31">
        <v>1059</v>
      </c>
      <c r="D274" s="32"/>
      <c r="E274" s="32"/>
      <c r="F274" s="32"/>
      <c r="G274" s="32"/>
      <c r="H274" s="33">
        <v>77</v>
      </c>
      <c r="I274" s="33">
        <v>260</v>
      </c>
      <c r="J274" s="32"/>
      <c r="K274" s="32"/>
      <c r="L274" s="32"/>
      <c r="M274" s="34">
        <f>'CK - Tableau 1'!F274</f>
        <v>68</v>
      </c>
      <c r="N274" s="34">
        <f>'FG - Tableau 1'!C274</f>
        <v>73</v>
      </c>
      <c r="O274" s="34">
        <f>'DI - Tableau 1'!D274</f>
        <v>41</v>
      </c>
      <c r="P274" s="34">
        <f>'SK - Tableau 1'!F274</f>
        <v>97</v>
      </c>
      <c r="Q274" s="34">
        <f>'ST - Tableau 1'!D274</f>
        <v>99</v>
      </c>
      <c r="R274" s="34">
        <f>'EN - Tableau 1'!D274</f>
        <v>52</v>
      </c>
      <c r="S274" s="34">
        <f>'DU'!E274</f>
        <v>87</v>
      </c>
      <c r="T274" s="34">
        <f>'PH - Tableau 1'!N274</f>
        <v>73.125</v>
      </c>
      <c r="U274" s="34">
        <f>'FO - Tableau 1'!D274</f>
        <v>33</v>
      </c>
      <c r="V274" s="32"/>
      <c r="W274" s="34">
        <f>'SC - Tableau 1'!J274</f>
        <v>68.5</v>
      </c>
      <c r="X274" s="34">
        <f>'DF - Tableau 1'!J274</f>
        <v>72</v>
      </c>
      <c r="Y274" s="32"/>
      <c r="Z274" s="34">
        <v>50</v>
      </c>
      <c r="AA274" s="34">
        <v>50</v>
      </c>
      <c r="AB274" s="34">
        <v>50</v>
      </c>
    </row>
    <row r="275" ht="20.35" customHeight="1">
      <c r="A275" t="s" s="38">
        <v>1341</v>
      </c>
      <c r="B275" s="30"/>
      <c r="C275" t="s" s="31">
        <v>1056</v>
      </c>
      <c r="D275" s="32"/>
      <c r="E275" s="32"/>
      <c r="F275" s="32"/>
      <c r="G275" s="32"/>
      <c r="H275" s="33">
        <v>73</v>
      </c>
      <c r="I275" s="33">
        <v>195</v>
      </c>
      <c r="J275" s="32"/>
      <c r="K275" s="32"/>
      <c r="L275" s="32"/>
      <c r="M275" s="34">
        <f>'CK - Tableau 1'!F275</f>
        <v>67</v>
      </c>
      <c r="N275" s="34">
        <f>'FG - Tableau 1'!C275</f>
        <v>33</v>
      </c>
      <c r="O275" s="34">
        <f>'DI - Tableau 1'!D275</f>
        <v>53</v>
      </c>
      <c r="P275" s="34">
        <f>'SK - Tableau 1'!F275</f>
        <v>48</v>
      </c>
      <c r="Q275" s="34">
        <f>'ST - Tableau 1'!D275</f>
        <v>58</v>
      </c>
      <c r="R275" s="34">
        <f>'EN - Tableau 1'!D275</f>
        <v>97</v>
      </c>
      <c r="S275" s="34">
        <f>'DU'!E275</f>
        <v>92</v>
      </c>
      <c r="T275" s="34">
        <f>'PH - Tableau 1'!N275</f>
        <v>71.875</v>
      </c>
      <c r="U275" s="34">
        <f>'FO - Tableau 1'!D275</f>
        <v>33</v>
      </c>
      <c r="V275" s="32"/>
      <c r="W275" s="34">
        <f>'SC - Tableau 1'!J275</f>
        <v>52.5</v>
      </c>
      <c r="X275" s="34">
        <f>'DF - Tableau 1'!J275</f>
        <v>72.5</v>
      </c>
      <c r="Y275" s="32"/>
      <c r="Z275" s="34">
        <v>50</v>
      </c>
      <c r="AA275" s="34">
        <v>50</v>
      </c>
      <c r="AB275" s="34">
        <v>50</v>
      </c>
    </row>
    <row r="276" ht="20.35" customHeight="1">
      <c r="A276" t="s" s="38">
        <v>1342</v>
      </c>
      <c r="B276" s="30"/>
      <c r="C276" t="s" s="31">
        <v>1059</v>
      </c>
      <c r="D276" s="32"/>
      <c r="E276" s="32"/>
      <c r="F276" s="32"/>
      <c r="G276" s="32"/>
      <c r="H276" s="33">
        <v>72</v>
      </c>
      <c r="I276" s="33">
        <v>195</v>
      </c>
      <c r="J276" s="32"/>
      <c r="K276" s="32"/>
      <c r="L276" s="32"/>
      <c r="M276" s="34">
        <f>'CK - Tableau 1'!F276</f>
        <v>60</v>
      </c>
      <c r="N276" s="34">
        <f>'FG - Tableau 1'!C276</f>
        <v>33</v>
      </c>
      <c r="O276" s="34">
        <f>'DI - Tableau 1'!D276</f>
        <v>73</v>
      </c>
      <c r="P276" s="34">
        <f>'SK - Tableau 1'!F276</f>
        <v>60</v>
      </c>
      <c r="Q276" s="34">
        <f>'ST - Tableau 1'!D276</f>
        <v>64</v>
      </c>
      <c r="R276" s="34">
        <f>'EN - Tableau 1'!D276</f>
        <v>43</v>
      </c>
      <c r="S276" s="34">
        <f>'DU'!E276</f>
        <v>81</v>
      </c>
      <c r="T276" s="34">
        <f>'PH - Tableau 1'!N276</f>
        <v>53.5</v>
      </c>
      <c r="U276" s="34">
        <f>'FO - Tableau 1'!D276</f>
        <v>53</v>
      </c>
      <c r="V276" s="32"/>
      <c r="W276" s="34">
        <f>'SC - Tableau 1'!J276</f>
        <v>47</v>
      </c>
      <c r="X276" s="34">
        <f>'DF - Tableau 1'!J276</f>
        <v>53.5</v>
      </c>
      <c r="Y276" s="32"/>
      <c r="Z276" s="34">
        <v>50</v>
      </c>
      <c r="AA276" s="34">
        <v>50</v>
      </c>
      <c r="AB276" s="34">
        <v>50</v>
      </c>
    </row>
    <row r="277" ht="20.35" customHeight="1">
      <c r="A277" t="s" s="38">
        <v>1343</v>
      </c>
      <c r="B277" s="30"/>
      <c r="C277" t="s" s="31">
        <v>1059</v>
      </c>
      <c r="D277" s="32"/>
      <c r="E277" s="32"/>
      <c r="F277" s="32"/>
      <c r="G277" s="32"/>
      <c r="H277" s="33">
        <v>73</v>
      </c>
      <c r="I277" s="33">
        <v>198</v>
      </c>
      <c r="J277" s="32"/>
      <c r="K277" s="32"/>
      <c r="L277" s="32"/>
      <c r="M277" s="34">
        <f>'CK - Tableau 1'!F277</f>
        <v>51</v>
      </c>
      <c r="N277" s="34">
        <f>'FG - Tableau 1'!C277</f>
        <v>60</v>
      </c>
      <c r="O277" s="34">
        <f>'DI - Tableau 1'!D277</f>
        <v>59</v>
      </c>
      <c r="P277" s="34">
        <f>'SK - Tableau 1'!F277</f>
        <v>82</v>
      </c>
      <c r="Q277" s="34">
        <f>'ST - Tableau 1'!D277</f>
        <v>64</v>
      </c>
      <c r="R277" s="34">
        <f>'EN - Tableau 1'!D277</f>
        <v>33</v>
      </c>
      <c r="S277" s="34">
        <f>'DU'!E277</f>
        <v>99</v>
      </c>
      <c r="T277" s="34">
        <f>'PH - Tableau 1'!N277</f>
        <v>72</v>
      </c>
      <c r="U277" s="34">
        <f>'FO - Tableau 1'!D277</f>
        <v>70</v>
      </c>
      <c r="V277" s="32"/>
      <c r="W277" s="34">
        <f>'SC - Tableau 1'!J277</f>
        <v>81</v>
      </c>
      <c r="X277" s="34">
        <f>'DF - Tableau 1'!J277</f>
        <v>71</v>
      </c>
      <c r="Y277" s="32"/>
      <c r="Z277" s="34">
        <v>50</v>
      </c>
      <c r="AA277" s="34">
        <v>50</v>
      </c>
      <c r="AB277" s="34">
        <v>50</v>
      </c>
    </row>
    <row r="278" ht="20.35" customHeight="1">
      <c r="A278" t="s" s="38">
        <v>1344</v>
      </c>
      <c r="B278" s="30"/>
      <c r="C278" t="s" s="31">
        <v>1056</v>
      </c>
      <c r="D278" s="32"/>
      <c r="E278" s="32"/>
      <c r="F278" s="32"/>
      <c r="G278" s="32"/>
      <c r="H278" s="33">
        <v>71</v>
      </c>
      <c r="I278" s="33">
        <v>158</v>
      </c>
      <c r="J278" s="32"/>
      <c r="K278" s="32"/>
      <c r="L278" s="32"/>
      <c r="M278" s="34">
        <f>'CK - Tableau 1'!F278</f>
        <v>60</v>
      </c>
      <c r="N278" s="34">
        <f>'FG - Tableau 1'!C278</f>
        <v>33</v>
      </c>
      <c r="O278" s="34">
        <f>'DI - Tableau 1'!D278</f>
        <v>73</v>
      </c>
      <c r="P278" s="34">
        <f>'SK - Tableau 1'!F278</f>
        <v>60</v>
      </c>
      <c r="Q278" s="34">
        <f>'ST - Tableau 1'!D278</f>
        <v>33</v>
      </c>
      <c r="R278" s="34">
        <f>'EN - Tableau 1'!D278</f>
        <v>99</v>
      </c>
      <c r="S278" s="34">
        <f>'DU'!E278</f>
        <v>81</v>
      </c>
      <c r="T278" s="34">
        <f>'PH - Tableau 1'!N278</f>
        <v>69.375</v>
      </c>
      <c r="U278" s="34">
        <f>'FO - Tableau 1'!D278</f>
        <v>33</v>
      </c>
      <c r="V278" s="32"/>
      <c r="W278" s="34">
        <f>'SC - Tableau 1'!J278</f>
        <v>53.5</v>
      </c>
      <c r="X278" s="34">
        <f>'DF - Tableau 1'!J278</f>
        <v>59.5</v>
      </c>
      <c r="Y278" s="32"/>
      <c r="Z278" s="34">
        <v>50</v>
      </c>
      <c r="AA278" s="34">
        <v>50</v>
      </c>
      <c r="AB278" s="34">
        <v>50</v>
      </c>
    </row>
    <row r="279" ht="20.35" customHeight="1">
      <c r="A279" t="s" s="38">
        <v>1345</v>
      </c>
      <c r="B279" s="30"/>
      <c r="C279" t="s" s="31">
        <v>1056</v>
      </c>
      <c r="D279" s="32"/>
      <c r="E279" s="32"/>
      <c r="F279" s="32"/>
      <c r="G279" s="32"/>
      <c r="H279" s="33">
        <v>75</v>
      </c>
      <c r="I279" s="33">
        <v>200</v>
      </c>
      <c r="J279" s="32"/>
      <c r="K279" s="32"/>
      <c r="L279" s="32"/>
      <c r="M279" s="34">
        <f>'CK - Tableau 1'!F279</f>
        <v>60</v>
      </c>
      <c r="N279" s="34">
        <f>'FG - Tableau 1'!C279</f>
        <v>33</v>
      </c>
      <c r="O279" s="34">
        <f>'DI - Tableau 1'!D279</f>
        <v>64</v>
      </c>
      <c r="P279" s="34">
        <f>'SK - Tableau 1'!F279</f>
        <v>73</v>
      </c>
      <c r="Q279" s="34">
        <f>'ST - Tableau 1'!D279</f>
        <v>55</v>
      </c>
      <c r="R279" s="34">
        <f>'EN - Tableau 1'!D279</f>
        <v>36</v>
      </c>
      <c r="S279" s="34">
        <f>'DU'!E279</f>
        <v>85</v>
      </c>
      <c r="T279" s="34">
        <f>'PH - Tableau 1'!N279</f>
        <v>68.375</v>
      </c>
      <c r="U279" s="34">
        <f>'FO - Tableau 1'!D279</f>
        <v>48</v>
      </c>
      <c r="V279" s="32"/>
      <c r="W279" s="34">
        <f>'SC - Tableau 1'!J279</f>
        <v>66</v>
      </c>
      <c r="X279" s="34">
        <f>'DF - Tableau 1'!J279</f>
        <v>66</v>
      </c>
      <c r="Y279" s="32"/>
      <c r="Z279" s="34">
        <v>50</v>
      </c>
      <c r="AA279" s="34">
        <v>50</v>
      </c>
      <c r="AB279" s="34">
        <v>50</v>
      </c>
    </row>
    <row r="280" ht="20.35" customHeight="1">
      <c r="A280" t="s" s="38">
        <v>1346</v>
      </c>
      <c r="B280" s="30"/>
      <c r="C280" t="s" s="31">
        <v>1073</v>
      </c>
      <c r="D280" s="32"/>
      <c r="E280" s="32"/>
      <c r="F280" s="32"/>
      <c r="G280" s="32"/>
      <c r="H280" s="33">
        <v>70</v>
      </c>
      <c r="I280" s="33">
        <v>191</v>
      </c>
      <c r="J280" s="32"/>
      <c r="K280" s="32"/>
      <c r="L280" s="32"/>
      <c r="M280" s="34">
        <f>'CK - Tableau 1'!F280</f>
        <v>60</v>
      </c>
      <c r="N280" s="34">
        <f>'FG - Tableau 1'!C280</f>
        <v>33</v>
      </c>
      <c r="O280" s="34">
        <f>'DI - Tableau 1'!D280</f>
        <v>73</v>
      </c>
      <c r="P280" s="34">
        <f>'SK - Tableau 1'!F280</f>
        <v>57</v>
      </c>
      <c r="Q280" s="34">
        <f>'ST - Tableau 1'!D280</f>
        <v>69</v>
      </c>
      <c r="R280" s="34">
        <f>'EN - Tableau 1'!D280</f>
        <v>33</v>
      </c>
      <c r="S280" s="34">
        <f>'DU'!E280</f>
        <v>81</v>
      </c>
      <c r="T280" s="34">
        <f>'PH - Tableau 1'!N280</f>
        <v>52.75</v>
      </c>
      <c r="U280" s="34">
        <f>'FO - Tableau 1'!D280</f>
        <v>33</v>
      </c>
      <c r="V280" s="32"/>
      <c r="W280" s="34">
        <f>'SC - Tableau 1'!J280</f>
        <v>53.5</v>
      </c>
      <c r="X280" s="34">
        <f>'DF - Tableau 1'!J280</f>
        <v>52</v>
      </c>
      <c r="Y280" s="32"/>
      <c r="Z280" s="34">
        <v>50</v>
      </c>
      <c r="AA280" s="34">
        <v>50</v>
      </c>
      <c r="AB280" s="34">
        <v>50</v>
      </c>
    </row>
    <row r="281" ht="20.35" customHeight="1">
      <c r="A281" t="s" s="38">
        <v>1347</v>
      </c>
      <c r="B281" s="30"/>
      <c r="C281" t="s" s="31">
        <v>1054</v>
      </c>
      <c r="D281" s="32"/>
      <c r="E281" s="32"/>
      <c r="F281" s="32"/>
      <c r="G281" s="32"/>
      <c r="H281" s="33">
        <v>73</v>
      </c>
      <c r="I281" s="33">
        <v>192</v>
      </c>
      <c r="J281" s="32"/>
      <c r="K281" s="32"/>
      <c r="L281" s="32"/>
      <c r="M281" s="34">
        <f>'CK - Tableau 1'!F281</f>
        <v>61</v>
      </c>
      <c r="N281" s="34">
        <f>'FG - Tableau 1'!C281</f>
        <v>33</v>
      </c>
      <c r="O281" s="34">
        <f>'DI - Tableau 1'!D281</f>
        <v>86</v>
      </c>
      <c r="P281" s="34">
        <f>'SK - Tableau 1'!F281</f>
        <v>85</v>
      </c>
      <c r="Q281" s="34">
        <f>'ST - Tableau 1'!D281</f>
        <v>53</v>
      </c>
      <c r="R281" s="34">
        <f>'EN - Tableau 1'!D281</f>
        <v>33</v>
      </c>
      <c r="S281" s="34">
        <f>'DU'!E281</f>
        <v>98</v>
      </c>
      <c r="T281" s="34">
        <f>'PH - Tableau 1'!N281</f>
        <v>78.875</v>
      </c>
      <c r="U281" s="34">
        <f>'FO - Tableau 1'!D281</f>
        <v>87</v>
      </c>
      <c r="V281" s="32"/>
      <c r="W281" s="34">
        <f>'SC - Tableau 1'!J281</f>
        <v>74</v>
      </c>
      <c r="X281" s="34">
        <f>'DF - Tableau 1'!J281</f>
        <v>71.5</v>
      </c>
      <c r="Y281" s="32"/>
      <c r="Z281" s="34">
        <v>50</v>
      </c>
      <c r="AA281" s="34">
        <v>50</v>
      </c>
      <c r="AB281" s="34">
        <v>50</v>
      </c>
    </row>
    <row r="282" ht="20.35" customHeight="1">
      <c r="A282" t="s" s="38">
        <v>1348</v>
      </c>
      <c r="B282" s="30"/>
      <c r="C282" t="s" s="31">
        <v>1056</v>
      </c>
      <c r="D282" s="32"/>
      <c r="E282" s="32"/>
      <c r="F282" s="32"/>
      <c r="G282" s="32"/>
      <c r="H282" s="33">
        <v>76</v>
      </c>
      <c r="I282" s="33">
        <v>208</v>
      </c>
      <c r="J282" s="32"/>
      <c r="K282" s="32"/>
      <c r="L282" s="32"/>
      <c r="M282" s="34">
        <f>'CK - Tableau 1'!F282</f>
        <v>77</v>
      </c>
      <c r="N282" s="34">
        <f>'FG - Tableau 1'!C282</f>
        <v>33</v>
      </c>
      <c r="O282" s="34">
        <f>'DI - Tableau 1'!D282</f>
        <v>80</v>
      </c>
      <c r="P282" s="34">
        <f>'SK - Tableau 1'!F282</f>
        <v>73</v>
      </c>
      <c r="Q282" s="34">
        <f>'ST - Tableau 1'!D282</f>
        <v>63</v>
      </c>
      <c r="R282" s="34">
        <f>'EN - Tableau 1'!D282</f>
        <v>79</v>
      </c>
      <c r="S282" s="34">
        <f>'DU'!E282</f>
        <v>78</v>
      </c>
      <c r="T282" s="34">
        <f>'PH - Tableau 1'!N282</f>
        <v>71.375</v>
      </c>
      <c r="U282" s="34">
        <f>'FO - Tableau 1'!D282</f>
        <v>61</v>
      </c>
      <c r="V282" s="32"/>
      <c r="W282" s="34">
        <f>'SC - Tableau 1'!J282</f>
        <v>66</v>
      </c>
      <c r="X282" s="34">
        <f>'DF - Tableau 1'!J282</f>
        <v>66</v>
      </c>
      <c r="Y282" s="32"/>
      <c r="Z282" s="34">
        <v>50</v>
      </c>
      <c r="AA282" s="34">
        <v>50</v>
      </c>
      <c r="AB282" s="34">
        <v>50</v>
      </c>
    </row>
    <row r="283" ht="20.35" customHeight="1">
      <c r="A283" t="s" s="38">
        <v>1349</v>
      </c>
      <c r="B283" s="30"/>
      <c r="C283" t="s" s="31">
        <v>1056</v>
      </c>
      <c r="D283" s="32"/>
      <c r="E283" s="32"/>
      <c r="F283" s="32"/>
      <c r="G283" s="32"/>
      <c r="H283" s="33">
        <v>76</v>
      </c>
      <c r="I283" s="33">
        <v>222</v>
      </c>
      <c r="J283" s="32"/>
      <c r="K283" s="32"/>
      <c r="L283" s="32"/>
      <c r="M283" s="34">
        <f>'CK - Tableau 1'!F283</f>
        <v>80</v>
      </c>
      <c r="N283" s="34">
        <f>'FG - Tableau 1'!C283</f>
        <v>80</v>
      </c>
      <c r="O283" s="34">
        <f>'DI - Tableau 1'!D283</f>
        <v>42</v>
      </c>
      <c r="P283" s="34">
        <f>'SK - Tableau 1'!F283</f>
        <v>60</v>
      </c>
      <c r="Q283" s="34">
        <f>'ST - Tableau 1'!D283</f>
        <v>86</v>
      </c>
      <c r="R283" s="34">
        <f>'EN - Tableau 1'!D283</f>
        <v>33</v>
      </c>
      <c r="S283" s="34">
        <f>'DU'!E283</f>
        <v>85</v>
      </c>
      <c r="T283" s="34">
        <f>'PH - Tableau 1'!N283</f>
        <v>62.75</v>
      </c>
      <c r="U283" s="34">
        <f>'FO - Tableau 1'!D283</f>
        <v>33</v>
      </c>
      <c r="V283" s="32"/>
      <c r="W283" s="34">
        <f>'SC - Tableau 1'!J283</f>
        <v>49.5</v>
      </c>
      <c r="X283" s="34">
        <f>'DF - Tableau 1'!J283</f>
        <v>66</v>
      </c>
      <c r="Y283" s="32"/>
      <c r="Z283" s="34">
        <v>50</v>
      </c>
      <c r="AA283" s="34">
        <v>50</v>
      </c>
      <c r="AB283" s="34">
        <v>50</v>
      </c>
    </row>
    <row r="284" ht="20.35" customHeight="1">
      <c r="A284" t="s" s="38">
        <v>1350</v>
      </c>
      <c r="B284" s="30"/>
      <c r="C284" t="s" s="31">
        <v>1059</v>
      </c>
      <c r="D284" s="32"/>
      <c r="E284" s="32"/>
      <c r="F284" s="32"/>
      <c r="G284" s="32"/>
      <c r="H284" s="33">
        <v>74</v>
      </c>
      <c r="I284" s="33">
        <v>200</v>
      </c>
      <c r="J284" s="32"/>
      <c r="K284" s="32"/>
      <c r="L284" s="32"/>
      <c r="M284" s="34">
        <f>'CK - Tableau 1'!F284</f>
        <v>60</v>
      </c>
      <c r="N284" s="34">
        <f>'FG - Tableau 1'!C284</f>
        <v>33</v>
      </c>
      <c r="O284" s="34">
        <f>'DI - Tableau 1'!D284</f>
        <v>73</v>
      </c>
      <c r="P284" s="34">
        <f>'SK - Tableau 1'!F284</f>
        <v>47</v>
      </c>
      <c r="Q284" s="34">
        <f>'ST - Tableau 1'!D284</f>
        <v>61</v>
      </c>
      <c r="R284" s="34">
        <f>'EN - Tableau 1'!D284</f>
        <v>49</v>
      </c>
      <c r="S284" s="34">
        <f>'DU'!E284</f>
        <v>81</v>
      </c>
      <c r="T284" s="34">
        <f>'PH - Tableau 1'!N284</f>
        <v>71.25</v>
      </c>
      <c r="U284" s="34">
        <f>'FO - Tableau 1'!D284</f>
        <v>33</v>
      </c>
      <c r="V284" s="32"/>
      <c r="W284" s="34">
        <f>'SC - Tableau 1'!J284</f>
        <v>53.5</v>
      </c>
      <c r="X284" s="34">
        <f>'DF - Tableau 1'!J284</f>
        <v>47</v>
      </c>
      <c r="Y284" s="32"/>
      <c r="Z284" s="34">
        <v>50</v>
      </c>
      <c r="AA284" s="34">
        <v>50</v>
      </c>
      <c r="AB284" s="34">
        <v>50</v>
      </c>
    </row>
    <row r="285" ht="20.35" customHeight="1">
      <c r="A285" t="s" s="38">
        <v>1351</v>
      </c>
      <c r="B285" s="30"/>
      <c r="C285" t="s" s="31">
        <v>1056</v>
      </c>
      <c r="D285" s="32"/>
      <c r="E285" s="32"/>
      <c r="F285" s="32"/>
      <c r="G285" s="32"/>
      <c r="H285" s="33">
        <v>76</v>
      </c>
      <c r="I285" s="33">
        <v>209</v>
      </c>
      <c r="J285" s="32"/>
      <c r="K285" s="32"/>
      <c r="L285" s="32"/>
      <c r="M285" s="34">
        <f>'CK - Tableau 1'!F285</f>
        <v>41</v>
      </c>
      <c r="N285" s="34">
        <f>'FG - Tableau 1'!C285</f>
        <v>33</v>
      </c>
      <c r="O285" s="34">
        <f>'DI - Tableau 1'!D285</f>
        <v>66</v>
      </c>
      <c r="P285" s="34">
        <f>'SK - Tableau 1'!F285</f>
        <v>93</v>
      </c>
      <c r="Q285" s="34">
        <f>'ST - Tableau 1'!D285</f>
        <v>65</v>
      </c>
      <c r="R285" s="34">
        <f>'EN - Tableau 1'!D285</f>
        <v>33</v>
      </c>
      <c r="S285" s="34">
        <f>'DU'!E285</f>
        <v>99</v>
      </c>
      <c r="T285" s="34">
        <f>'PH - Tableau 1'!N285</f>
        <v>88.875</v>
      </c>
      <c r="U285" s="34">
        <f>'FO - Tableau 1'!D285</f>
        <v>75</v>
      </c>
      <c r="V285" s="32"/>
      <c r="W285" s="34">
        <f>'SC - Tableau 1'!J285</f>
        <v>96</v>
      </c>
      <c r="X285" s="34">
        <f>'DF - Tableau 1'!J285</f>
        <v>73</v>
      </c>
      <c r="Y285" s="32"/>
      <c r="Z285" s="34">
        <v>50</v>
      </c>
      <c r="AA285" s="34">
        <v>50</v>
      </c>
      <c r="AB285" s="34">
        <v>50</v>
      </c>
    </row>
    <row r="286" ht="20.35" customHeight="1">
      <c r="A286" t="s" s="38">
        <v>1352</v>
      </c>
      <c r="B286" s="30"/>
      <c r="C286" t="s" s="31">
        <v>1059</v>
      </c>
      <c r="D286" s="32"/>
      <c r="E286" s="32"/>
      <c r="F286" s="32"/>
      <c r="G286" s="32"/>
      <c r="H286" s="33">
        <v>73</v>
      </c>
      <c r="I286" s="33">
        <v>207</v>
      </c>
      <c r="J286" s="32"/>
      <c r="K286" s="32"/>
      <c r="L286" s="32"/>
      <c r="M286" s="34">
        <f>'CK - Tableau 1'!F286</f>
        <v>73</v>
      </c>
      <c r="N286" s="34">
        <f>'FG - Tableau 1'!C286</f>
        <v>33</v>
      </c>
      <c r="O286" s="34">
        <f>'DI - Tableau 1'!D286</f>
        <v>73</v>
      </c>
      <c r="P286" s="34">
        <f>'SK - Tableau 1'!F286</f>
        <v>48</v>
      </c>
      <c r="Q286" s="34">
        <f>'ST - Tableau 1'!D286</f>
        <v>80</v>
      </c>
      <c r="R286" s="34">
        <f>'EN - Tableau 1'!D286</f>
        <v>33</v>
      </c>
      <c r="S286" s="34">
        <f>'DU'!E286</f>
        <v>81</v>
      </c>
      <c r="T286" s="34">
        <f>'PH - Tableau 1'!N286</f>
        <v>68.5</v>
      </c>
      <c r="U286" s="34">
        <f>'FO - Tableau 1'!D286</f>
        <v>33</v>
      </c>
      <c r="V286" s="32"/>
      <c r="W286" s="34">
        <f>'SC - Tableau 1'!J286</f>
        <v>52.5</v>
      </c>
      <c r="X286" s="34">
        <f>'DF - Tableau 1'!J286</f>
        <v>53.5</v>
      </c>
      <c r="Y286" s="32"/>
      <c r="Z286" s="34">
        <v>50</v>
      </c>
      <c r="AA286" s="34">
        <v>50</v>
      </c>
      <c r="AB286" s="34">
        <v>50</v>
      </c>
    </row>
    <row r="287" ht="20.35" customHeight="1">
      <c r="A287" t="s" s="38">
        <v>1353</v>
      </c>
      <c r="B287" s="30"/>
      <c r="C287" t="s" s="31">
        <v>1056</v>
      </c>
      <c r="D287" s="32"/>
      <c r="E287" s="32"/>
      <c r="F287" s="32"/>
      <c r="G287" s="32"/>
      <c r="H287" s="33">
        <v>77</v>
      </c>
      <c r="I287" s="33">
        <v>220</v>
      </c>
      <c r="J287" s="32"/>
      <c r="K287" s="32"/>
      <c r="L287" s="32"/>
      <c r="M287" s="34">
        <f>'CK - Tableau 1'!F287</f>
        <v>83</v>
      </c>
      <c r="N287" s="34">
        <f>'FG - Tableau 1'!C287</f>
        <v>77</v>
      </c>
      <c r="O287" s="34">
        <f>'DI - Tableau 1'!D287</f>
        <v>68</v>
      </c>
      <c r="P287" s="34">
        <f>'SK - Tableau 1'!F287</f>
        <v>68</v>
      </c>
      <c r="Q287" s="34">
        <f>'ST - Tableau 1'!D287</f>
        <v>78</v>
      </c>
      <c r="R287" s="34">
        <f>'EN - Tableau 1'!D287</f>
        <v>33</v>
      </c>
      <c r="S287" s="34">
        <f>'DU'!E287</f>
        <v>70</v>
      </c>
      <c r="T287" s="34">
        <f>'PH - Tableau 1'!N287</f>
        <v>62.125</v>
      </c>
      <c r="U287" s="34">
        <f>'FO - Tableau 1'!D287</f>
        <v>33</v>
      </c>
      <c r="V287" s="32"/>
      <c r="W287" s="34">
        <f>'SC - Tableau 1'!J287</f>
        <v>51.5</v>
      </c>
      <c r="X287" s="34">
        <f>'DF - Tableau 1'!J287</f>
        <v>68</v>
      </c>
      <c r="Y287" s="32"/>
      <c r="Z287" s="34">
        <v>50</v>
      </c>
      <c r="AA287" s="34">
        <v>50</v>
      </c>
      <c r="AB287" s="34">
        <v>50</v>
      </c>
    </row>
    <row r="288" ht="20.35" customHeight="1">
      <c r="A288" t="s" s="38">
        <v>1354</v>
      </c>
      <c r="B288" s="30"/>
      <c r="C288" t="s" s="31">
        <v>1054</v>
      </c>
      <c r="D288" s="32"/>
      <c r="E288" s="32"/>
      <c r="F288" s="32"/>
      <c r="G288" s="32"/>
      <c r="H288" s="33">
        <v>72</v>
      </c>
      <c r="I288" s="33">
        <v>176</v>
      </c>
      <c r="J288" s="32"/>
      <c r="K288" s="32"/>
      <c r="L288" s="32"/>
      <c r="M288" s="34">
        <f>'CK - Tableau 1'!F288</f>
        <v>51</v>
      </c>
      <c r="N288" s="34">
        <f>'FG - Tableau 1'!C288</f>
        <v>33</v>
      </c>
      <c r="O288" s="34">
        <f>'DI - Tableau 1'!D288</f>
        <v>92</v>
      </c>
      <c r="P288" s="34">
        <f>'SK - Tableau 1'!F288</f>
        <v>62</v>
      </c>
      <c r="Q288" s="34">
        <f>'ST - Tableau 1'!D288</f>
        <v>37</v>
      </c>
      <c r="R288" s="34">
        <f>'EN - Tableau 1'!D288</f>
        <v>38</v>
      </c>
      <c r="S288" s="34">
        <f>'DU'!E288</f>
        <v>88</v>
      </c>
      <c r="T288" s="34">
        <f>'PH - Tableau 1'!N288</f>
        <v>76.625</v>
      </c>
      <c r="U288" s="34">
        <f>'FO - Tableau 1'!D288</f>
        <v>33</v>
      </c>
      <c r="V288" s="32"/>
      <c r="W288" s="34">
        <f>'SC - Tableau 1'!J288</f>
        <v>71.5</v>
      </c>
      <c r="X288" s="34">
        <f>'DF - Tableau 1'!J288</f>
        <v>73.5</v>
      </c>
      <c r="Y288" s="32"/>
      <c r="Z288" s="34">
        <v>50</v>
      </c>
      <c r="AA288" s="34">
        <v>50</v>
      </c>
      <c r="AB288" s="34">
        <v>50</v>
      </c>
    </row>
    <row r="289" ht="20.35" customHeight="1">
      <c r="A289" t="s" s="38">
        <v>1355</v>
      </c>
      <c r="B289" s="30"/>
      <c r="C289" t="s" s="31">
        <v>1073</v>
      </c>
      <c r="D289" s="32"/>
      <c r="E289" s="32"/>
      <c r="F289" s="32"/>
      <c r="G289" s="32"/>
      <c r="H289" s="33">
        <v>72</v>
      </c>
      <c r="I289" s="33">
        <v>193</v>
      </c>
      <c r="J289" s="32"/>
      <c r="K289" s="32"/>
      <c r="L289" s="32"/>
      <c r="M289" s="34">
        <f>'CK - Tableau 1'!F289</f>
        <v>59</v>
      </c>
      <c r="N289" s="34">
        <f>'FG - Tableau 1'!C289</f>
        <v>63</v>
      </c>
      <c r="O289" s="34">
        <f>'DI - Tableau 1'!D289</f>
        <v>71</v>
      </c>
      <c r="P289" s="34">
        <f>'SK - Tableau 1'!F289</f>
        <v>73</v>
      </c>
      <c r="Q289" s="34">
        <f>'ST - Tableau 1'!D289</f>
        <v>61</v>
      </c>
      <c r="R289" s="34">
        <f>'EN - Tableau 1'!D289</f>
        <v>89</v>
      </c>
      <c r="S289" s="34">
        <f>'DU'!E289</f>
        <v>94</v>
      </c>
      <c r="T289" s="34">
        <f>'PH - Tableau 1'!N289</f>
        <v>77.5</v>
      </c>
      <c r="U289" s="34">
        <f>'FO - Tableau 1'!D289</f>
        <v>72</v>
      </c>
      <c r="V289" s="32"/>
      <c r="W289" s="34">
        <f>'SC - Tableau 1'!J289</f>
        <v>89</v>
      </c>
      <c r="X289" s="34">
        <f>'DF - Tableau 1'!J289</f>
        <v>73</v>
      </c>
      <c r="Y289" s="32"/>
      <c r="Z289" s="34">
        <v>50</v>
      </c>
      <c r="AA289" s="34">
        <v>50</v>
      </c>
      <c r="AB289" s="34">
        <v>50</v>
      </c>
    </row>
    <row r="290" ht="20.35" customHeight="1">
      <c r="A290" t="s" s="38">
        <v>1356</v>
      </c>
      <c r="B290" s="30"/>
      <c r="C290" t="s" s="31">
        <v>1059</v>
      </c>
      <c r="D290" s="32"/>
      <c r="E290" s="32"/>
      <c r="F290" s="32"/>
      <c r="G290" s="32"/>
      <c r="H290" s="33">
        <v>76</v>
      </c>
      <c r="I290" s="33">
        <v>225</v>
      </c>
      <c r="J290" s="32"/>
      <c r="K290" s="32"/>
      <c r="L290" s="32"/>
      <c r="M290" s="34">
        <f>'CK - Tableau 1'!F290</f>
        <v>62</v>
      </c>
      <c r="N290" s="34">
        <f>'FG - Tableau 1'!C290</f>
        <v>67</v>
      </c>
      <c r="O290" s="34">
        <f>'DI - Tableau 1'!D290</f>
        <v>62</v>
      </c>
      <c r="P290" s="34">
        <f>'SK - Tableau 1'!F290</f>
        <v>93</v>
      </c>
      <c r="Q290" s="34">
        <f>'ST - Tableau 1'!D290</f>
        <v>89</v>
      </c>
      <c r="R290" s="34">
        <f>'EN - Tableau 1'!D290</f>
        <v>33</v>
      </c>
      <c r="S290" s="34">
        <f>'DU'!E290</f>
        <v>81</v>
      </c>
      <c r="T290" s="34">
        <f>'PH - Tableau 1'!N290</f>
        <v>73.875</v>
      </c>
      <c r="U290" s="34">
        <f>'FO - Tableau 1'!D290</f>
        <v>33</v>
      </c>
      <c r="V290" s="32"/>
      <c r="W290" s="34">
        <f>'SC - Tableau 1'!J290</f>
        <v>68</v>
      </c>
      <c r="X290" s="34">
        <f>'DF - Tableau 1'!J290</f>
        <v>82.5</v>
      </c>
      <c r="Y290" s="32"/>
      <c r="Z290" s="34">
        <v>50</v>
      </c>
      <c r="AA290" s="34">
        <v>50</v>
      </c>
      <c r="AB290" s="34">
        <v>50</v>
      </c>
    </row>
    <row r="291" ht="20.35" customHeight="1">
      <c r="A291" t="s" s="38">
        <v>1357</v>
      </c>
      <c r="B291" s="30"/>
      <c r="C291" t="s" s="31">
        <v>1054</v>
      </c>
      <c r="D291" s="32"/>
      <c r="E291" s="32"/>
      <c r="F291" s="32"/>
      <c r="G291" s="32"/>
      <c r="H291" s="33">
        <v>72</v>
      </c>
      <c r="I291" s="33">
        <v>191</v>
      </c>
      <c r="J291" s="32"/>
      <c r="K291" s="32"/>
      <c r="L291" s="32"/>
      <c r="M291" s="34">
        <f>'CK - Tableau 1'!F291</f>
        <v>42</v>
      </c>
      <c r="N291" s="34">
        <f>'FG - Tableau 1'!C291</f>
        <v>33</v>
      </c>
      <c r="O291" s="34">
        <f>'DI - Tableau 1'!D291</f>
        <v>88</v>
      </c>
      <c r="P291" s="34">
        <f>'SK - Tableau 1'!F291</f>
        <v>86</v>
      </c>
      <c r="Q291" s="34">
        <f>'ST - Tableau 1'!D291</f>
        <v>57</v>
      </c>
      <c r="R291" s="34">
        <f>'EN - Tableau 1'!D291</f>
        <v>99</v>
      </c>
      <c r="S291" s="34">
        <f>'DU'!E291</f>
        <v>93</v>
      </c>
      <c r="T291" s="34">
        <f>'PH - Tableau 1'!N291</f>
        <v>74</v>
      </c>
      <c r="U291" s="34">
        <f>'FO - Tableau 1'!D291</f>
        <v>33</v>
      </c>
      <c r="V291" s="32"/>
      <c r="W291" s="34">
        <f>'SC - Tableau 1'!J291</f>
        <v>65.5</v>
      </c>
      <c r="X291" s="34">
        <f>'DF - Tableau 1'!J291</f>
        <v>80</v>
      </c>
      <c r="Y291" s="32"/>
      <c r="Z291" s="34">
        <v>50</v>
      </c>
      <c r="AA291" s="34">
        <v>50</v>
      </c>
      <c r="AB291" s="34">
        <v>50</v>
      </c>
    </row>
    <row r="292" ht="20.35" customHeight="1">
      <c r="A292" t="s" s="38">
        <v>1358</v>
      </c>
      <c r="B292" s="30"/>
      <c r="C292" t="s" s="31">
        <v>1073</v>
      </c>
      <c r="D292" s="32"/>
      <c r="E292" s="32"/>
      <c r="F292" s="32"/>
      <c r="G292" s="32"/>
      <c r="H292" s="33">
        <v>75</v>
      </c>
      <c r="I292" s="33">
        <v>213</v>
      </c>
      <c r="J292" s="32"/>
      <c r="K292" s="32"/>
      <c r="L292" s="32"/>
      <c r="M292" s="34">
        <f>'CK - Tableau 1'!F292</f>
        <v>54</v>
      </c>
      <c r="N292" s="34">
        <f>'FG - Tableau 1'!C292</f>
        <v>33</v>
      </c>
      <c r="O292" s="34">
        <f>'DI - Tableau 1'!D292</f>
        <v>92</v>
      </c>
      <c r="P292" s="34">
        <f>'SK - Tableau 1'!F292</f>
        <v>71</v>
      </c>
      <c r="Q292" s="34">
        <f>'ST - Tableau 1'!D292</f>
        <v>78</v>
      </c>
      <c r="R292" s="34">
        <f>'EN - Tableau 1'!D292</f>
        <v>99</v>
      </c>
      <c r="S292" s="34">
        <f>'DU'!E292</f>
        <v>97</v>
      </c>
      <c r="T292" s="34">
        <f>'PH - Tableau 1'!N292</f>
        <v>72</v>
      </c>
      <c r="U292" s="34">
        <f>'FO - Tableau 1'!D292</f>
        <v>33</v>
      </c>
      <c r="V292" s="32"/>
      <c r="W292" s="34">
        <f>'SC - Tableau 1'!J292</f>
        <v>58.5</v>
      </c>
      <c r="X292" s="34">
        <f>'DF - Tableau 1'!J292</f>
        <v>67.5</v>
      </c>
      <c r="Y292" s="32"/>
      <c r="Z292" s="34">
        <v>50</v>
      </c>
      <c r="AA292" s="34">
        <v>50</v>
      </c>
      <c r="AB292" s="34">
        <v>50</v>
      </c>
    </row>
    <row r="293" ht="20.35" customHeight="1">
      <c r="A293" t="s" s="38">
        <v>1359</v>
      </c>
      <c r="B293" s="30"/>
      <c r="C293" t="s" s="31">
        <v>1056</v>
      </c>
      <c r="D293" s="32"/>
      <c r="E293" s="32"/>
      <c r="F293" s="32"/>
      <c r="G293" s="32"/>
      <c r="H293" s="33">
        <v>71</v>
      </c>
      <c r="I293" s="33">
        <v>209</v>
      </c>
      <c r="J293" s="32"/>
      <c r="K293" s="32"/>
      <c r="L293" s="32"/>
      <c r="M293" s="34">
        <f>'CK - Tableau 1'!F293</f>
        <v>60</v>
      </c>
      <c r="N293" s="34">
        <f>'FG - Tableau 1'!C293</f>
        <v>33</v>
      </c>
      <c r="O293" s="34">
        <f>'DI - Tableau 1'!D293</f>
        <v>62</v>
      </c>
      <c r="P293" s="34">
        <f>'SK - Tableau 1'!F293</f>
        <v>80</v>
      </c>
      <c r="Q293" s="34">
        <f>'ST - Tableau 1'!D293</f>
        <v>91</v>
      </c>
      <c r="R293" s="34">
        <f>'EN - Tableau 1'!D293</f>
        <v>74</v>
      </c>
      <c r="S293" s="34">
        <f>'DU'!E293</f>
        <v>84</v>
      </c>
      <c r="T293" s="34">
        <f>'PH - Tableau 1'!N293</f>
        <v>54.5</v>
      </c>
      <c r="U293" s="34">
        <f>'FO - Tableau 1'!D293</f>
        <v>33</v>
      </c>
      <c r="V293" s="32"/>
      <c r="W293" s="34">
        <f>'SC - Tableau 1'!J293</f>
        <v>53.5</v>
      </c>
      <c r="X293" s="34">
        <f>'DF - Tableau 1'!J293</f>
        <v>62</v>
      </c>
      <c r="Y293" s="32"/>
      <c r="Z293" s="34">
        <v>50</v>
      </c>
      <c r="AA293" s="34">
        <v>50</v>
      </c>
      <c r="AB293" s="34">
        <v>50</v>
      </c>
    </row>
    <row r="294" ht="20.35" customHeight="1">
      <c r="A294" t="s" s="38">
        <v>1360</v>
      </c>
      <c r="B294" s="30"/>
      <c r="C294" t="s" s="31">
        <v>1056</v>
      </c>
      <c r="D294" s="32"/>
      <c r="E294" s="32"/>
      <c r="F294" s="32"/>
      <c r="G294" s="32"/>
      <c r="H294" s="33">
        <v>71</v>
      </c>
      <c r="I294" s="33">
        <v>182</v>
      </c>
      <c r="J294" s="32"/>
      <c r="K294" s="32"/>
      <c r="L294" s="32"/>
      <c r="M294" s="34">
        <f>'CK - Tableau 1'!F294</f>
        <v>41</v>
      </c>
      <c r="N294" s="34">
        <f>'FG - Tableau 1'!C294</f>
        <v>33</v>
      </c>
      <c r="O294" s="34">
        <f>'DI - Tableau 1'!D294</f>
        <v>67</v>
      </c>
      <c r="P294" s="34">
        <f>'SK - Tableau 1'!F294</f>
        <v>84</v>
      </c>
      <c r="Q294" s="34">
        <f>'ST - Tableau 1'!D294</f>
        <v>47</v>
      </c>
      <c r="R294" s="34">
        <f>'EN - Tableau 1'!D294</f>
        <v>45</v>
      </c>
      <c r="S294" s="34">
        <f>'DU'!E294</f>
        <v>73</v>
      </c>
      <c r="T294" s="34">
        <f>'PH - Tableau 1'!N294</f>
        <v>81.875</v>
      </c>
      <c r="U294" s="34">
        <f>'FO - Tableau 1'!D294</f>
        <v>45</v>
      </c>
      <c r="V294" s="32"/>
      <c r="W294" s="34">
        <f>'SC - Tableau 1'!J294</f>
        <v>80.5</v>
      </c>
      <c r="X294" s="34">
        <f>'DF - Tableau 1'!J294</f>
        <v>71.5</v>
      </c>
      <c r="Y294" s="32"/>
      <c r="Z294" s="34">
        <v>50</v>
      </c>
      <c r="AA294" s="34">
        <v>50</v>
      </c>
      <c r="AB294" s="34">
        <v>50</v>
      </c>
    </row>
    <row r="295" ht="20.35" customHeight="1">
      <c r="A295" t="s" s="38">
        <v>1361</v>
      </c>
      <c r="B295" s="30"/>
      <c r="C295" t="s" s="31">
        <v>1056</v>
      </c>
      <c r="D295" s="32"/>
      <c r="E295" s="32"/>
      <c r="F295" s="32"/>
      <c r="G295" s="32"/>
      <c r="H295" s="33">
        <v>74</v>
      </c>
      <c r="I295" s="33">
        <v>212</v>
      </c>
      <c r="J295" s="32"/>
      <c r="K295" s="32"/>
      <c r="L295" s="32"/>
      <c r="M295" s="34">
        <f>'CK - Tableau 1'!F295</f>
        <v>74</v>
      </c>
      <c r="N295" s="34">
        <f>'FG - Tableau 1'!C295</f>
        <v>60</v>
      </c>
      <c r="O295" s="34">
        <f>'DI - Tableau 1'!D295</f>
        <v>49</v>
      </c>
      <c r="P295" s="34">
        <f>'SK - Tableau 1'!F295</f>
        <v>80</v>
      </c>
      <c r="Q295" s="34">
        <f>'ST - Tableau 1'!D295</f>
        <v>83</v>
      </c>
      <c r="R295" s="34">
        <f>'EN - Tableau 1'!D295</f>
        <v>39</v>
      </c>
      <c r="S295" s="34">
        <f>'DU'!E295</f>
        <v>97</v>
      </c>
      <c r="T295" s="34">
        <f>'PH - Tableau 1'!N295</f>
        <v>77.125</v>
      </c>
      <c r="U295" s="34">
        <f>'FO - Tableau 1'!D295</f>
        <v>50</v>
      </c>
      <c r="V295" s="32"/>
      <c r="W295" s="34">
        <f>'SC - Tableau 1'!J295</f>
        <v>94.5</v>
      </c>
      <c r="X295" s="34">
        <f>'DF - Tableau 1'!J295</f>
        <v>64</v>
      </c>
      <c r="Y295" s="32"/>
      <c r="Z295" s="34">
        <v>50</v>
      </c>
      <c r="AA295" s="34">
        <v>50</v>
      </c>
      <c r="AB295" s="34">
        <v>50</v>
      </c>
    </row>
    <row r="296" ht="20.35" customHeight="1">
      <c r="A296" t="s" s="38">
        <v>1362</v>
      </c>
      <c r="B296" s="30"/>
      <c r="C296" t="s" s="31">
        <v>1086</v>
      </c>
      <c r="D296" s="32"/>
      <c r="E296" s="32"/>
      <c r="F296" s="32"/>
      <c r="G296" s="32"/>
      <c r="H296" s="33">
        <v>75</v>
      </c>
      <c r="I296" s="33">
        <v>195</v>
      </c>
      <c r="J296" s="32"/>
      <c r="K296" s="32"/>
      <c r="L296" s="32"/>
      <c r="M296" s="34">
        <f>'CK - Tableau 1'!F296</f>
        <v>43</v>
      </c>
      <c r="N296" s="34">
        <f>'FG - Tableau 1'!C296</f>
        <v>60</v>
      </c>
      <c r="O296" s="34">
        <f>'DI - Tableau 1'!D296</f>
        <v>41</v>
      </c>
      <c r="P296" s="34">
        <f>'SK - Tableau 1'!F296</f>
        <v>80</v>
      </c>
      <c r="Q296" s="34">
        <f>'ST - Tableau 1'!D296</f>
        <v>47</v>
      </c>
      <c r="R296" s="34">
        <f>'EN - Tableau 1'!D296</f>
        <v>99</v>
      </c>
      <c r="S296" s="34">
        <f>'DU'!E296</f>
        <v>95</v>
      </c>
      <c r="T296" s="34">
        <f>'PH - Tableau 1'!N296</f>
        <v>78.75</v>
      </c>
      <c r="U296" s="34">
        <f>'FO - Tableau 1'!D296</f>
        <v>48</v>
      </c>
      <c r="V296" s="32"/>
      <c r="W296" s="34">
        <f>'SC - Tableau 1'!J296</f>
        <v>95.5</v>
      </c>
      <c r="X296" s="34">
        <f>'DF - Tableau 1'!J296</f>
        <v>74</v>
      </c>
      <c r="Y296" s="32"/>
      <c r="Z296" s="34">
        <v>50</v>
      </c>
      <c r="AA296" s="34">
        <v>50</v>
      </c>
      <c r="AB296" s="34">
        <v>50</v>
      </c>
    </row>
    <row r="297" ht="20.35" customHeight="1">
      <c r="A297" t="s" s="38">
        <v>1363</v>
      </c>
      <c r="B297" s="30"/>
      <c r="C297" t="s" s="31">
        <v>1086</v>
      </c>
      <c r="D297" s="32"/>
      <c r="E297" s="32"/>
      <c r="F297" s="32"/>
      <c r="G297" s="32"/>
      <c r="H297" s="33">
        <v>71</v>
      </c>
      <c r="I297" s="33">
        <v>185</v>
      </c>
      <c r="J297" s="32"/>
      <c r="K297" s="32"/>
      <c r="L297" s="32"/>
      <c r="M297" s="34">
        <f>'CK - Tableau 1'!F297</f>
        <v>36</v>
      </c>
      <c r="N297" s="34">
        <f>'FG - Tableau 1'!C297</f>
        <v>33</v>
      </c>
      <c r="O297" s="34">
        <f>'DI - Tableau 1'!D297</f>
        <v>98</v>
      </c>
      <c r="P297" s="34">
        <f>'SK - Tableau 1'!F297</f>
        <v>88</v>
      </c>
      <c r="Q297" s="34">
        <f>'ST - Tableau 1'!D297</f>
        <v>52</v>
      </c>
      <c r="R297" s="34">
        <f>'EN - Tableau 1'!D297</f>
        <v>89</v>
      </c>
      <c r="S297" s="34">
        <f>'DU'!E297</f>
        <v>91</v>
      </c>
      <c r="T297" s="34">
        <f>'PH - Tableau 1'!N297</f>
        <v>82.25</v>
      </c>
      <c r="U297" s="34">
        <f>'FO - Tableau 1'!D297</f>
        <v>33</v>
      </c>
      <c r="V297" s="32"/>
      <c r="W297" s="34">
        <f>'SC - Tableau 1'!J297</f>
        <v>89</v>
      </c>
      <c r="X297" s="34">
        <f>'DF - Tableau 1'!J297</f>
        <v>69.5</v>
      </c>
      <c r="Y297" s="32"/>
      <c r="Z297" s="34">
        <v>50</v>
      </c>
      <c r="AA297" s="34">
        <v>50</v>
      </c>
      <c r="AB297" s="34">
        <v>50</v>
      </c>
    </row>
    <row r="298" ht="20.35" customHeight="1">
      <c r="A298" t="s" s="38">
        <v>1364</v>
      </c>
      <c r="B298" s="30"/>
      <c r="C298" t="s" s="31">
        <v>1086</v>
      </c>
      <c r="D298" s="32"/>
      <c r="E298" s="32"/>
      <c r="F298" s="32"/>
      <c r="G298" s="32"/>
      <c r="H298" s="33">
        <v>74</v>
      </c>
      <c r="I298" s="33">
        <v>204</v>
      </c>
      <c r="J298" s="32"/>
      <c r="K298" s="32"/>
      <c r="L298" s="32"/>
      <c r="M298" s="34">
        <f>'CK - Tableau 1'!F298</f>
        <v>44</v>
      </c>
      <c r="N298" s="34">
        <f>'FG - Tableau 1'!C298</f>
        <v>33</v>
      </c>
      <c r="O298" s="34">
        <f>'DI - Tableau 1'!D298</f>
        <v>57</v>
      </c>
      <c r="P298" s="34">
        <f>'SK - Tableau 1'!F298</f>
        <v>97</v>
      </c>
      <c r="Q298" s="34">
        <f>'ST - Tableau 1'!D298</f>
        <v>68</v>
      </c>
      <c r="R298" s="34">
        <f>'EN - Tableau 1'!D298</f>
        <v>89</v>
      </c>
      <c r="S298" s="34">
        <f>'DU'!E298</f>
        <v>96</v>
      </c>
      <c r="T298" s="34">
        <f>'PH - Tableau 1'!N298</f>
        <v>77.125</v>
      </c>
      <c r="U298" s="34">
        <f>'FO - Tableau 1'!D298</f>
        <v>49</v>
      </c>
      <c r="V298" s="32"/>
      <c r="W298" s="34">
        <f>'SC - Tableau 1'!J298</f>
        <v>85</v>
      </c>
      <c r="X298" s="34">
        <f>'DF - Tableau 1'!J298</f>
        <v>65</v>
      </c>
      <c r="Y298" s="32"/>
      <c r="Z298" s="34">
        <v>50</v>
      </c>
      <c r="AA298" s="34">
        <v>50</v>
      </c>
      <c r="AB298" s="34">
        <v>50</v>
      </c>
    </row>
    <row r="299" ht="20.35" customHeight="1">
      <c r="A299" t="s" s="38">
        <v>1365</v>
      </c>
      <c r="B299" s="30"/>
      <c r="C299" t="s" s="31">
        <v>1086</v>
      </c>
      <c r="D299" s="32"/>
      <c r="E299" s="32"/>
      <c r="F299" s="32"/>
      <c r="G299" s="32"/>
      <c r="H299" s="33">
        <v>75</v>
      </c>
      <c r="I299" s="33">
        <v>212</v>
      </c>
      <c r="J299" s="32"/>
      <c r="K299" s="32"/>
      <c r="L299" s="32"/>
      <c r="M299" s="34">
        <f>'CK - Tableau 1'!F299</f>
        <v>73</v>
      </c>
      <c r="N299" s="34">
        <f>'FG - Tableau 1'!C299</f>
        <v>33</v>
      </c>
      <c r="O299" s="34">
        <f>'DI - Tableau 1'!D299</f>
        <v>43</v>
      </c>
      <c r="P299" s="34">
        <f>'SK - Tableau 1'!F299</f>
        <v>47</v>
      </c>
      <c r="Q299" s="34">
        <f>'ST - Tableau 1'!D299</f>
        <v>76</v>
      </c>
      <c r="R299" s="34">
        <f>'EN - Tableau 1'!D299</f>
        <v>89</v>
      </c>
      <c r="S299" s="34">
        <f>'DU'!E299</f>
        <v>84</v>
      </c>
      <c r="T299" s="34">
        <f>'PH - Tableau 1'!N299</f>
        <v>66</v>
      </c>
      <c r="U299" s="34">
        <f>'FO - Tableau 1'!D299</f>
        <v>33</v>
      </c>
      <c r="V299" s="32"/>
      <c r="W299" s="34">
        <f>'SC - Tableau 1'!J299</f>
        <v>60</v>
      </c>
      <c r="X299" s="34">
        <f>'DF - Tableau 1'!J299</f>
        <v>60</v>
      </c>
      <c r="Y299" s="32"/>
      <c r="Z299" s="34">
        <v>50</v>
      </c>
      <c r="AA299" s="34">
        <v>50</v>
      </c>
      <c r="AB299" s="34">
        <v>50</v>
      </c>
    </row>
    <row r="300" ht="20.35" customHeight="1">
      <c r="A300" t="s" s="38">
        <v>1366</v>
      </c>
      <c r="B300" s="30"/>
      <c r="C300" t="s" s="31">
        <v>1075</v>
      </c>
      <c r="D300" s="32"/>
      <c r="E300" s="32"/>
      <c r="F300" s="32"/>
      <c r="G300" s="32"/>
      <c r="H300" s="33">
        <v>73</v>
      </c>
      <c r="I300" s="33">
        <v>196</v>
      </c>
      <c r="J300" s="32"/>
      <c r="K300" s="32"/>
      <c r="L300" s="32"/>
      <c r="M300" s="34">
        <f>'CK - Tableau 1'!F300</f>
        <v>71</v>
      </c>
      <c r="N300" s="34">
        <f>'FG - Tableau 1'!C300</f>
        <v>33</v>
      </c>
      <c r="O300" s="34">
        <f>'DI - Tableau 1'!D300</f>
        <v>55</v>
      </c>
      <c r="P300" s="34">
        <f>'SK - Tableau 1'!F300</f>
        <v>53</v>
      </c>
      <c r="Q300" s="34">
        <f>'ST - Tableau 1'!D300</f>
        <v>60</v>
      </c>
      <c r="R300" s="34">
        <f>'EN - Tableau 1'!D300</f>
        <v>33</v>
      </c>
      <c r="S300" s="34">
        <f>'DU'!E300</f>
        <v>83</v>
      </c>
      <c r="T300" s="34">
        <f>'PH - Tableau 1'!N300</f>
        <v>63.375</v>
      </c>
      <c r="U300" s="34">
        <f>'FO - Tableau 1'!D300</f>
        <v>54</v>
      </c>
      <c r="V300" s="32"/>
      <c r="W300" s="34">
        <f>'SC - Tableau 1'!J300</f>
        <v>63.5</v>
      </c>
      <c r="X300" s="34">
        <f>'DF - Tableau 1'!J300</f>
        <v>66</v>
      </c>
      <c r="Y300" s="32"/>
      <c r="Z300" s="34">
        <v>50</v>
      </c>
      <c r="AA300" s="34">
        <v>50</v>
      </c>
      <c r="AB300" s="34">
        <v>50</v>
      </c>
    </row>
    <row r="301" ht="20.35" customHeight="1">
      <c r="A301" t="s" s="38">
        <v>1367</v>
      </c>
      <c r="B301" s="30"/>
      <c r="C301" t="s" s="31">
        <v>1075</v>
      </c>
      <c r="D301" s="32"/>
      <c r="E301" s="32"/>
      <c r="F301" s="32"/>
      <c r="G301" s="32"/>
      <c r="H301" s="33">
        <v>74</v>
      </c>
      <c r="I301" s="33">
        <v>202</v>
      </c>
      <c r="J301" s="32"/>
      <c r="K301" s="32"/>
      <c r="L301" s="32"/>
      <c r="M301" s="34">
        <f>'CK - Tableau 1'!F301</f>
        <v>60</v>
      </c>
      <c r="N301" s="34">
        <f>'FG - Tableau 1'!C301</f>
        <v>33</v>
      </c>
      <c r="O301" s="34">
        <f>'DI - Tableau 1'!D301</f>
        <v>52</v>
      </c>
      <c r="P301" s="34">
        <f>'SK - Tableau 1'!F301</f>
        <v>53</v>
      </c>
      <c r="Q301" s="34">
        <f>'ST - Tableau 1'!D301</f>
        <v>64</v>
      </c>
      <c r="R301" s="34">
        <f>'EN - Tableau 1'!D301</f>
        <v>33</v>
      </c>
      <c r="S301" s="34">
        <f>'DU'!E301</f>
        <v>82</v>
      </c>
      <c r="T301" s="34">
        <f>'PH - Tableau 1'!N301</f>
        <v>52.5</v>
      </c>
      <c r="U301" s="34">
        <f>'FO - Tableau 1'!D301</f>
        <v>33</v>
      </c>
      <c r="V301" s="32"/>
      <c r="W301" s="34">
        <f>'SC - Tableau 1'!J301</f>
        <v>60</v>
      </c>
      <c r="X301" s="34">
        <f>'DF - Tableau 1'!J301</f>
        <v>48.5</v>
      </c>
      <c r="Y301" s="32"/>
      <c r="Z301" s="34">
        <v>50</v>
      </c>
      <c r="AA301" s="34">
        <v>50</v>
      </c>
      <c r="AB301" s="34">
        <v>50</v>
      </c>
    </row>
    <row r="302" ht="20.35" customHeight="1">
      <c r="A302" t="s" s="38">
        <v>1368</v>
      </c>
      <c r="B302" s="30"/>
      <c r="C302" t="s" s="31">
        <v>1054</v>
      </c>
      <c r="D302" s="32"/>
      <c r="E302" s="32"/>
      <c r="F302" s="32"/>
      <c r="G302" s="32"/>
      <c r="H302" s="33">
        <v>73</v>
      </c>
      <c r="I302" s="33">
        <v>205</v>
      </c>
      <c r="J302" s="32"/>
      <c r="K302" s="32"/>
      <c r="L302" s="32"/>
      <c r="M302" s="34">
        <f>'CK - Tableau 1'!F302</f>
        <v>63</v>
      </c>
      <c r="N302" s="34">
        <f>'FG - Tableau 1'!C302</f>
        <v>33</v>
      </c>
      <c r="O302" s="34">
        <f>'DI - Tableau 1'!D302</f>
        <v>53</v>
      </c>
      <c r="P302" s="34">
        <f>'SK - Tableau 1'!F302</f>
        <v>80</v>
      </c>
      <c r="Q302" s="34">
        <f>'ST - Tableau 1'!D302</f>
        <v>76</v>
      </c>
      <c r="R302" s="34">
        <f>'EN - Tableau 1'!D302</f>
        <v>39</v>
      </c>
      <c r="S302" s="34">
        <f>'DU'!E302</f>
        <v>86</v>
      </c>
      <c r="T302" s="34">
        <f>'PH - Tableau 1'!N302</f>
        <v>79.375</v>
      </c>
      <c r="U302" s="34">
        <f>'FO - Tableau 1'!D302</f>
        <v>50</v>
      </c>
      <c r="V302" s="32"/>
      <c r="W302" s="34">
        <f>'SC - Tableau 1'!J302</f>
        <v>92.5</v>
      </c>
      <c r="X302" s="34">
        <f>'DF - Tableau 1'!J302</f>
        <v>76.5</v>
      </c>
      <c r="Y302" s="32"/>
      <c r="Z302" s="34">
        <v>50</v>
      </c>
      <c r="AA302" s="34">
        <v>50</v>
      </c>
      <c r="AB302" s="34">
        <v>50</v>
      </c>
    </row>
    <row r="303" ht="20.35" customHeight="1">
      <c r="A303" t="s" s="38">
        <v>1369</v>
      </c>
      <c r="B303" s="30"/>
      <c r="C303" t="s" s="31">
        <v>1056</v>
      </c>
      <c r="D303" s="32"/>
      <c r="E303" s="32"/>
      <c r="F303" s="32"/>
      <c r="G303" s="32"/>
      <c r="H303" s="33">
        <v>71</v>
      </c>
      <c r="I303" s="33">
        <v>208</v>
      </c>
      <c r="J303" s="32"/>
      <c r="K303" s="32"/>
      <c r="L303" s="32"/>
      <c r="M303" s="34">
        <f>'CK - Tableau 1'!F303</f>
        <v>69</v>
      </c>
      <c r="N303" s="34">
        <f>'FG - Tableau 1'!C303</f>
        <v>33</v>
      </c>
      <c r="O303" s="34">
        <f>'DI - Tableau 1'!D303</f>
        <v>65</v>
      </c>
      <c r="P303" s="34">
        <f>'SK - Tableau 1'!F303</f>
        <v>87</v>
      </c>
      <c r="Q303" s="34">
        <f>'ST - Tableau 1'!D303</f>
        <v>90</v>
      </c>
      <c r="R303" s="34">
        <f>'EN - Tableau 1'!D303</f>
        <v>33</v>
      </c>
      <c r="S303" s="34">
        <f>'DU'!E303</f>
        <v>96</v>
      </c>
      <c r="T303" s="34">
        <f>'PH - Tableau 1'!N303</f>
        <v>67.875</v>
      </c>
      <c r="U303" s="34">
        <f>'FO - Tableau 1'!D303</f>
        <v>33</v>
      </c>
      <c r="V303" s="32"/>
      <c r="W303" s="34">
        <f>'SC - Tableau 1'!J303</f>
        <v>57</v>
      </c>
      <c r="X303" s="34">
        <f>'DF - Tableau 1'!J303</f>
        <v>73.5</v>
      </c>
      <c r="Y303" s="32"/>
      <c r="Z303" s="34">
        <v>50</v>
      </c>
      <c r="AA303" s="34">
        <v>50</v>
      </c>
      <c r="AB303" s="34">
        <v>50</v>
      </c>
    </row>
    <row r="304" ht="20.35" customHeight="1">
      <c r="A304" t="s" s="38">
        <v>1370</v>
      </c>
      <c r="B304" s="30"/>
      <c r="C304" t="s" s="31">
        <v>1056</v>
      </c>
      <c r="D304" s="32"/>
      <c r="E304" s="32"/>
      <c r="F304" s="32"/>
      <c r="G304" s="32"/>
      <c r="H304" s="33">
        <v>72</v>
      </c>
      <c r="I304" s="33">
        <v>205</v>
      </c>
      <c r="J304" s="32"/>
      <c r="K304" s="32"/>
      <c r="L304" s="32"/>
      <c r="M304" s="34">
        <f>'CK - Tableau 1'!F304</f>
        <v>68</v>
      </c>
      <c r="N304" s="34">
        <f>'FG - Tableau 1'!C304</f>
        <v>33</v>
      </c>
      <c r="O304" s="34">
        <f>'DI - Tableau 1'!D304</f>
        <v>52</v>
      </c>
      <c r="P304" s="34">
        <f>'SK - Tableau 1'!F304</f>
        <v>50</v>
      </c>
      <c r="Q304" s="34">
        <f>'ST - Tableau 1'!D304</f>
        <v>83</v>
      </c>
      <c r="R304" s="34">
        <f>'EN - Tableau 1'!D304</f>
        <v>33</v>
      </c>
      <c r="S304" s="34">
        <f>'DU'!E304</f>
        <v>81</v>
      </c>
      <c r="T304" s="34">
        <f>'PH - Tableau 1'!N304</f>
        <v>53.75</v>
      </c>
      <c r="U304" s="34">
        <f>'FO - Tableau 1'!D304</f>
        <v>33</v>
      </c>
      <c r="V304" s="32"/>
      <c r="W304" s="34">
        <f>'SC - Tableau 1'!J304</f>
        <v>53.5</v>
      </c>
      <c r="X304" s="34">
        <f>'DF - Tableau 1'!J304</f>
        <v>60</v>
      </c>
      <c r="Y304" s="32"/>
      <c r="Z304" s="34">
        <v>50</v>
      </c>
      <c r="AA304" s="34">
        <v>50</v>
      </c>
      <c r="AB304" s="34">
        <v>50</v>
      </c>
    </row>
    <row r="305" ht="20.35" customHeight="1">
      <c r="A305" t="s" s="38">
        <v>1371</v>
      </c>
      <c r="B305" s="30"/>
      <c r="C305" t="s" s="31">
        <v>1059</v>
      </c>
      <c r="D305" s="32"/>
      <c r="E305" s="32"/>
      <c r="F305" s="32"/>
      <c r="G305" s="32"/>
      <c r="H305" s="33">
        <v>69</v>
      </c>
      <c r="I305" s="33">
        <v>201</v>
      </c>
      <c r="J305" s="32"/>
      <c r="K305" s="32"/>
      <c r="L305" s="32"/>
      <c r="M305" s="34">
        <f>'CK - Tableau 1'!F305</f>
        <v>78</v>
      </c>
      <c r="N305" s="34">
        <f>'FG - Tableau 1'!C305</f>
        <v>33</v>
      </c>
      <c r="O305" s="34">
        <f>'DI - Tableau 1'!D305</f>
        <v>36</v>
      </c>
      <c r="P305" s="34">
        <f>'SK - Tableau 1'!F305</f>
        <v>66</v>
      </c>
      <c r="Q305" s="34">
        <f>'ST - Tableau 1'!D305</f>
        <v>91</v>
      </c>
      <c r="R305" s="34">
        <f>'EN - Tableau 1'!D305</f>
        <v>33</v>
      </c>
      <c r="S305" s="34">
        <f>'DU'!E305</f>
        <v>77</v>
      </c>
      <c r="T305" s="34">
        <f>'PH - Tableau 1'!N305</f>
        <v>66</v>
      </c>
      <c r="U305" s="34">
        <f>'FO - Tableau 1'!D305</f>
        <v>53</v>
      </c>
      <c r="V305" s="32"/>
      <c r="W305" s="34">
        <f>'SC - Tableau 1'!J305</f>
        <v>66</v>
      </c>
      <c r="X305" s="34">
        <f>'DF - Tableau 1'!J305</f>
        <v>66</v>
      </c>
      <c r="Y305" s="32"/>
      <c r="Z305" s="34">
        <v>50</v>
      </c>
      <c r="AA305" s="34">
        <v>50</v>
      </c>
      <c r="AB305" s="34">
        <v>50</v>
      </c>
    </row>
    <row r="306" ht="20.35" customHeight="1">
      <c r="A306" t="s" s="38">
        <v>1372</v>
      </c>
      <c r="B306" s="30"/>
      <c r="C306" t="s" s="31">
        <v>1373</v>
      </c>
      <c r="D306" s="32"/>
      <c r="E306" s="32"/>
      <c r="F306" s="32"/>
      <c r="G306" s="32"/>
      <c r="H306" s="33">
        <v>73</v>
      </c>
      <c r="I306" s="33">
        <v>188</v>
      </c>
      <c r="J306" s="32"/>
      <c r="K306" s="32"/>
      <c r="L306" s="32"/>
      <c r="M306" s="34">
        <f>'CK - Tableau 1'!F306</f>
        <v>47</v>
      </c>
      <c r="N306" s="34">
        <f>'FG - Tableau 1'!C306</f>
        <v>33</v>
      </c>
      <c r="O306" s="34">
        <f>'DI - Tableau 1'!D306</f>
        <v>92</v>
      </c>
      <c r="P306" s="34">
        <f>'SK - Tableau 1'!F306</f>
        <v>83</v>
      </c>
      <c r="Q306" s="34">
        <f>'ST - Tableau 1'!D306</f>
        <v>47</v>
      </c>
      <c r="R306" s="34">
        <f>'EN - Tableau 1'!D306</f>
        <v>33</v>
      </c>
      <c r="S306" s="34">
        <f>'DU'!E306</f>
        <v>96</v>
      </c>
      <c r="T306" s="34">
        <f>'PH - Tableau 1'!N306</f>
        <v>77.25</v>
      </c>
      <c r="U306" s="34">
        <f>'FO - Tableau 1'!D306</f>
        <v>57</v>
      </c>
      <c r="V306" s="32"/>
      <c r="W306" s="34">
        <f>'SC - Tableau 1'!J306</f>
        <v>76</v>
      </c>
      <c r="X306" s="34">
        <f>'DF - Tableau 1'!J306</f>
        <v>72</v>
      </c>
      <c r="Y306" s="32"/>
      <c r="Z306" s="34">
        <v>50</v>
      </c>
      <c r="AA306" s="34">
        <v>50</v>
      </c>
      <c r="AB306" s="34">
        <v>50</v>
      </c>
    </row>
    <row r="307" ht="20.35" customHeight="1">
      <c r="A307" t="s" s="38">
        <v>1374</v>
      </c>
      <c r="B307" s="30"/>
      <c r="C307" t="s" s="31">
        <v>1056</v>
      </c>
      <c r="D307" s="32"/>
      <c r="E307" s="32"/>
      <c r="F307" s="32"/>
      <c r="G307" s="32"/>
      <c r="H307" s="33">
        <v>73</v>
      </c>
      <c r="I307" s="33">
        <v>195</v>
      </c>
      <c r="J307" s="32"/>
      <c r="K307" s="32"/>
      <c r="L307" s="32"/>
      <c r="M307" s="34">
        <f>'CK - Tableau 1'!F307</f>
        <v>73</v>
      </c>
      <c r="N307" s="34">
        <f>'FG - Tableau 1'!C307</f>
        <v>33</v>
      </c>
      <c r="O307" s="34">
        <f>'DI - Tableau 1'!D307</f>
        <v>73</v>
      </c>
      <c r="P307" s="34">
        <f>'SK - Tableau 1'!F307</f>
        <v>59</v>
      </c>
      <c r="Q307" s="34">
        <f>'ST - Tableau 1'!D307</f>
        <v>58</v>
      </c>
      <c r="R307" s="34">
        <f>'EN - Tableau 1'!D307</f>
        <v>59</v>
      </c>
      <c r="S307" s="34">
        <f>'DU'!E307</f>
        <v>84</v>
      </c>
      <c r="T307" s="34">
        <f>'PH - Tableau 1'!N307</f>
        <v>53.25</v>
      </c>
      <c r="U307" s="34">
        <f>'FO - Tableau 1'!D307</f>
        <v>36</v>
      </c>
      <c r="V307" s="32"/>
      <c r="W307" s="34">
        <f>'SC - Tableau 1'!J307</f>
        <v>53.5</v>
      </c>
      <c r="X307" s="34">
        <f>'DF - Tableau 1'!J307</f>
        <v>52</v>
      </c>
      <c r="Y307" s="32"/>
      <c r="Z307" s="34">
        <v>50</v>
      </c>
      <c r="AA307" s="34">
        <v>50</v>
      </c>
      <c r="AB307" s="34">
        <v>50</v>
      </c>
    </row>
    <row r="308" ht="20.35" customHeight="1">
      <c r="A308" t="s" s="38">
        <v>1375</v>
      </c>
      <c r="B308" s="30"/>
      <c r="C308" t="s" s="31">
        <v>1056</v>
      </c>
      <c r="D308" s="32"/>
      <c r="E308" s="32"/>
      <c r="F308" s="32"/>
      <c r="G308" s="32"/>
      <c r="H308" s="33">
        <v>72</v>
      </c>
      <c r="I308" s="33">
        <v>179</v>
      </c>
      <c r="J308" s="32"/>
      <c r="K308" s="32"/>
      <c r="L308" s="32"/>
      <c r="M308" s="34">
        <f>'CK - Tableau 1'!F308</f>
        <v>60</v>
      </c>
      <c r="N308" s="34">
        <f>'FG - Tableau 1'!C308</f>
        <v>33</v>
      </c>
      <c r="O308" s="34">
        <f>'DI - Tableau 1'!D308</f>
        <v>73</v>
      </c>
      <c r="P308" s="34">
        <f>'SK - Tableau 1'!F308</f>
        <v>60</v>
      </c>
      <c r="Q308" s="34">
        <f>'ST - Tableau 1'!D308</f>
        <v>40</v>
      </c>
      <c r="R308" s="34">
        <f>'EN - Tableau 1'!D308</f>
        <v>33</v>
      </c>
      <c r="S308" s="34">
        <f>'DU'!E308</f>
        <v>85</v>
      </c>
      <c r="T308" s="34">
        <f>'PH - Tableau 1'!N308</f>
        <v>58.5</v>
      </c>
      <c r="U308" s="34">
        <f>'FO - Tableau 1'!D308</f>
        <v>69</v>
      </c>
      <c r="V308" s="32"/>
      <c r="W308" s="34">
        <f>'SC - Tableau 1'!J308</f>
        <v>53</v>
      </c>
      <c r="X308" s="34">
        <f>'DF - Tableau 1'!J308</f>
        <v>60</v>
      </c>
      <c r="Y308" s="32"/>
      <c r="Z308" s="34">
        <v>50</v>
      </c>
      <c r="AA308" s="34">
        <v>50</v>
      </c>
      <c r="AB308" s="34">
        <v>50</v>
      </c>
    </row>
    <row r="309" ht="20.35" customHeight="1">
      <c r="A309" t="s" s="38">
        <v>1376</v>
      </c>
      <c r="B309" s="30"/>
      <c r="C309" t="s" s="31">
        <v>1056</v>
      </c>
      <c r="D309" s="32"/>
      <c r="E309" s="32"/>
      <c r="F309" s="32"/>
      <c r="G309" s="32"/>
      <c r="H309" s="33">
        <v>77</v>
      </c>
      <c r="I309" s="33">
        <v>232</v>
      </c>
      <c r="J309" s="32"/>
      <c r="K309" s="32"/>
      <c r="L309" s="32"/>
      <c r="M309" s="34">
        <f>'CK - Tableau 1'!F309</f>
        <v>73</v>
      </c>
      <c r="N309" s="34">
        <f>'FG - Tableau 1'!C309</f>
        <v>33</v>
      </c>
      <c r="O309" s="34">
        <f>'DI - Tableau 1'!D309</f>
        <v>73</v>
      </c>
      <c r="P309" s="34">
        <f>'SK - Tableau 1'!F309</f>
        <v>60</v>
      </c>
      <c r="Q309" s="34">
        <f>'ST - Tableau 1'!D309</f>
        <v>91</v>
      </c>
      <c r="R309" s="34">
        <f>'EN - Tableau 1'!D309</f>
        <v>33</v>
      </c>
      <c r="S309" s="34">
        <f>'DU'!E309</f>
        <v>82</v>
      </c>
      <c r="T309" s="34">
        <f>'PH - Tableau 1'!N309</f>
        <v>50.5</v>
      </c>
      <c r="U309" s="34">
        <f>'FO - Tableau 1'!D309</f>
        <v>60</v>
      </c>
      <c r="V309" s="32"/>
      <c r="W309" s="34">
        <f>'SC - Tableau 1'!J309</f>
        <v>60</v>
      </c>
      <c r="X309" s="34">
        <f>'DF - Tableau 1'!J309</f>
        <v>60</v>
      </c>
      <c r="Y309" s="32"/>
      <c r="Z309" s="34">
        <v>50</v>
      </c>
      <c r="AA309" s="34">
        <v>50</v>
      </c>
      <c r="AB309" s="34">
        <v>50</v>
      </c>
    </row>
    <row r="310" ht="20.35" customHeight="1">
      <c r="A310" t="s" s="38">
        <v>1377</v>
      </c>
      <c r="B310" s="30"/>
      <c r="C310" t="s" s="31">
        <v>1054</v>
      </c>
      <c r="D310" s="32"/>
      <c r="E310" s="32"/>
      <c r="F310" s="32"/>
      <c r="G310" s="32"/>
      <c r="H310" s="33">
        <v>73</v>
      </c>
      <c r="I310" s="33">
        <v>200</v>
      </c>
      <c r="J310" s="32"/>
      <c r="K310" s="32"/>
      <c r="L310" s="32"/>
      <c r="M310" s="34">
        <f>'CK - Tableau 1'!F310</f>
        <v>88</v>
      </c>
      <c r="N310" s="34">
        <f>'FG - Tableau 1'!C310</f>
        <v>66</v>
      </c>
      <c r="O310" s="34">
        <f>'DI - Tableau 1'!D310</f>
        <v>86</v>
      </c>
      <c r="P310" s="34">
        <f>'SK - Tableau 1'!F310</f>
        <v>69</v>
      </c>
      <c r="Q310" s="34">
        <f>'ST - Tableau 1'!D310</f>
        <v>67</v>
      </c>
      <c r="R310" s="34">
        <f>'EN - Tableau 1'!D310</f>
        <v>33</v>
      </c>
      <c r="S310" s="34">
        <f>'DU'!E310</f>
        <v>95</v>
      </c>
      <c r="T310" s="34">
        <f>'PH - Tableau 1'!N310</f>
        <v>62.375</v>
      </c>
      <c r="U310" s="34">
        <f>'FO - Tableau 1'!D310</f>
        <v>33</v>
      </c>
      <c r="V310" s="32"/>
      <c r="W310" s="34">
        <f>'SC - Tableau 1'!J310</f>
        <v>50.5</v>
      </c>
      <c r="X310" s="34">
        <f>'DF - Tableau 1'!J310</f>
        <v>74.5</v>
      </c>
      <c r="Y310" s="32"/>
      <c r="Z310" s="34">
        <v>50</v>
      </c>
      <c r="AA310" s="34">
        <v>50</v>
      </c>
      <c r="AB310" s="34">
        <v>50</v>
      </c>
    </row>
    <row r="311" ht="20.35" customHeight="1">
      <c r="A311" t="s" s="38">
        <v>1378</v>
      </c>
      <c r="B311" s="30"/>
      <c r="C311" t="s" s="31">
        <v>1056</v>
      </c>
      <c r="D311" s="32"/>
      <c r="E311" s="32"/>
      <c r="F311" s="32"/>
      <c r="G311" s="32"/>
      <c r="H311" s="33">
        <v>70</v>
      </c>
      <c r="I311" s="33">
        <v>206</v>
      </c>
      <c r="J311" s="32"/>
      <c r="K311" s="32"/>
      <c r="L311" s="32"/>
      <c r="M311" s="34">
        <f>'CK - Tableau 1'!F311</f>
        <v>92</v>
      </c>
      <c r="N311" s="34">
        <f>'FG - Tableau 1'!C311</f>
        <v>33</v>
      </c>
      <c r="O311" s="34">
        <f>'DI - Tableau 1'!D311</f>
        <v>82</v>
      </c>
      <c r="P311" s="34">
        <f>'SK - Tableau 1'!F311</f>
        <v>59</v>
      </c>
      <c r="Q311" s="34">
        <f>'ST - Tableau 1'!D311</f>
        <v>91</v>
      </c>
      <c r="R311" s="34">
        <f>'EN - Tableau 1'!D311</f>
        <v>55</v>
      </c>
      <c r="S311" s="34">
        <f>'DU'!E311</f>
        <v>92</v>
      </c>
      <c r="T311" s="34">
        <f>'PH - Tableau 1'!N311</f>
        <v>66</v>
      </c>
      <c r="U311" s="34">
        <f>'FO - Tableau 1'!D311</f>
        <v>33</v>
      </c>
      <c r="V311" s="32"/>
      <c r="W311" s="34">
        <f>'SC - Tableau 1'!J311</f>
        <v>62</v>
      </c>
      <c r="X311" s="34">
        <f>'DF - Tableau 1'!J311</f>
        <v>66</v>
      </c>
      <c r="Y311" s="32"/>
      <c r="Z311" s="34">
        <v>50</v>
      </c>
      <c r="AA311" s="34">
        <v>50</v>
      </c>
      <c r="AB311" s="34">
        <v>50</v>
      </c>
    </row>
    <row r="312" ht="20.35" customHeight="1">
      <c r="A312" t="s" s="38">
        <v>1379</v>
      </c>
      <c r="B312" s="30"/>
      <c r="C312" t="s" s="31">
        <v>1054</v>
      </c>
      <c r="D312" s="32"/>
      <c r="E312" s="32"/>
      <c r="F312" s="32"/>
      <c r="G312" s="32"/>
      <c r="H312" s="33">
        <v>77</v>
      </c>
      <c r="I312" s="33">
        <v>192</v>
      </c>
      <c r="J312" s="32"/>
      <c r="K312" s="32"/>
      <c r="L312" s="32"/>
      <c r="M312" s="34">
        <f>'CK - Tableau 1'!F312</f>
        <v>60</v>
      </c>
      <c r="N312" s="34">
        <f>'FG - Tableau 1'!C312</f>
        <v>33</v>
      </c>
      <c r="O312" s="34">
        <f>'DI - Tableau 1'!D312</f>
        <v>64</v>
      </c>
      <c r="P312" s="34">
        <f>'SK - Tableau 1'!F312</f>
        <v>60</v>
      </c>
      <c r="Q312" s="34">
        <f>'ST - Tableau 1'!D312</f>
        <v>37</v>
      </c>
      <c r="R312" s="34">
        <f>'EN - Tableau 1'!D312</f>
        <v>33</v>
      </c>
      <c r="S312" s="34">
        <f>'DU'!E312</f>
        <v>76</v>
      </c>
      <c r="T312" s="34">
        <f>'PH - Tableau 1'!N312</f>
        <v>58</v>
      </c>
      <c r="U312" s="34">
        <f>'FO - Tableau 1'!D312</f>
        <v>33</v>
      </c>
      <c r="V312" s="32"/>
      <c r="W312" s="34">
        <f>'SC - Tableau 1'!J312</f>
        <v>53.5</v>
      </c>
      <c r="X312" s="34">
        <f>'DF - Tableau 1'!J312</f>
        <v>57.5</v>
      </c>
      <c r="Y312" s="32"/>
      <c r="Z312" s="34">
        <v>50</v>
      </c>
      <c r="AA312" s="34">
        <v>50</v>
      </c>
      <c r="AB312" s="34">
        <v>50</v>
      </c>
    </row>
    <row r="313" ht="20.35" customHeight="1">
      <c r="A313" t="s" s="38">
        <v>1380</v>
      </c>
      <c r="B313" s="30"/>
      <c r="C313" t="s" s="31">
        <v>1056</v>
      </c>
      <c r="D313" s="32"/>
      <c r="E313" s="32"/>
      <c r="F313" s="32"/>
      <c r="G313" s="32"/>
      <c r="H313" s="33">
        <v>70</v>
      </c>
      <c r="I313" s="33">
        <v>190</v>
      </c>
      <c r="J313" s="32"/>
      <c r="K313" s="32"/>
      <c r="L313" s="32"/>
      <c r="M313" s="34">
        <f>'CK - Tableau 1'!F313</f>
        <v>80</v>
      </c>
      <c r="N313" s="34">
        <f>'FG - Tableau 1'!C313</f>
        <v>33</v>
      </c>
      <c r="O313" s="34">
        <f>'DI - Tableau 1'!D313</f>
        <v>65</v>
      </c>
      <c r="P313" s="34">
        <f>'SK - Tableau 1'!F313</f>
        <v>47</v>
      </c>
      <c r="Q313" s="34">
        <f>'ST - Tableau 1'!D313</f>
        <v>67</v>
      </c>
      <c r="R313" s="34">
        <f>'EN - Tableau 1'!D313</f>
        <v>33</v>
      </c>
      <c r="S313" s="34">
        <f>'DU'!E313</f>
        <v>76</v>
      </c>
      <c r="T313" s="34">
        <f>'PH - Tableau 1'!N313</f>
        <v>57.625</v>
      </c>
      <c r="U313" s="34">
        <f>'FO - Tableau 1'!D313</f>
        <v>38</v>
      </c>
      <c r="V313" s="32"/>
      <c r="W313" s="34">
        <f>'SC - Tableau 1'!J313</f>
        <v>61.5</v>
      </c>
      <c r="X313" s="34">
        <f>'DF - Tableau 1'!J313</f>
        <v>65</v>
      </c>
      <c r="Y313" s="32"/>
      <c r="Z313" s="34">
        <v>50</v>
      </c>
      <c r="AA313" s="34">
        <v>50</v>
      </c>
      <c r="AB313" s="34">
        <v>50</v>
      </c>
    </row>
    <row r="314" ht="20.35" customHeight="1">
      <c r="A314" t="s" s="38">
        <v>1381</v>
      </c>
      <c r="B314" s="30"/>
      <c r="C314" t="s" s="31">
        <v>1054</v>
      </c>
      <c r="D314" s="32"/>
      <c r="E314" s="32"/>
      <c r="F314" s="32"/>
      <c r="G314" s="32"/>
      <c r="H314" s="33">
        <v>73</v>
      </c>
      <c r="I314" s="33">
        <v>215</v>
      </c>
      <c r="J314" s="32"/>
      <c r="K314" s="32"/>
      <c r="L314" s="32"/>
      <c r="M314" s="34">
        <f>'CK - Tableau 1'!F314</f>
        <v>71</v>
      </c>
      <c r="N314" s="34">
        <f>'FG - Tableau 1'!C314</f>
        <v>60</v>
      </c>
      <c r="O314" s="34">
        <f>'DI - Tableau 1'!D314</f>
        <v>77</v>
      </c>
      <c r="P314" s="34">
        <f>'SK - Tableau 1'!F314</f>
        <v>78</v>
      </c>
      <c r="Q314" s="34">
        <f>'ST - Tableau 1'!D314</f>
        <v>90</v>
      </c>
      <c r="R314" s="34">
        <f>'EN - Tableau 1'!D314</f>
        <v>33</v>
      </c>
      <c r="S314" s="34">
        <f>'DU'!E314</f>
        <v>98</v>
      </c>
      <c r="T314" s="34">
        <f>'PH - Tableau 1'!N314</f>
        <v>81.625</v>
      </c>
      <c r="U314" s="34">
        <f>'FO - Tableau 1'!D314</f>
        <v>76</v>
      </c>
      <c r="V314" s="32"/>
      <c r="W314" s="34">
        <f>'SC - Tableau 1'!J314</f>
        <v>81.5</v>
      </c>
      <c r="X314" s="34">
        <f>'DF - Tableau 1'!J314</f>
        <v>73.5</v>
      </c>
      <c r="Y314" s="32"/>
      <c r="Z314" s="34">
        <v>50</v>
      </c>
      <c r="AA314" s="34">
        <v>50</v>
      </c>
      <c r="AB314" s="34">
        <v>50</v>
      </c>
    </row>
    <row r="315" ht="20.35" customHeight="1">
      <c r="A315" t="s" s="38">
        <v>1382</v>
      </c>
      <c r="B315" s="30"/>
      <c r="C315" t="s" s="31">
        <v>1059</v>
      </c>
      <c r="D315" s="32"/>
      <c r="E315" s="32"/>
      <c r="F315" s="32"/>
      <c r="G315" s="32"/>
      <c r="H315" s="33">
        <v>74</v>
      </c>
      <c r="I315" s="33">
        <v>208</v>
      </c>
      <c r="J315" s="32"/>
      <c r="K315" s="32"/>
      <c r="L315" s="32"/>
      <c r="M315" s="34">
        <f>'CK - Tableau 1'!F315</f>
        <v>95</v>
      </c>
      <c r="N315" s="34">
        <f>'FG - Tableau 1'!C315</f>
        <v>87</v>
      </c>
      <c r="O315" s="34">
        <f>'DI - Tableau 1'!D315</f>
        <v>37</v>
      </c>
      <c r="P315" s="34">
        <f>'SK - Tableau 1'!F315</f>
        <v>53</v>
      </c>
      <c r="Q315" s="34">
        <f>'ST - Tableau 1'!D315</f>
        <v>75</v>
      </c>
      <c r="R315" s="34">
        <f>'EN - Tableau 1'!D315</f>
        <v>99</v>
      </c>
      <c r="S315" s="34">
        <f>'DU'!E315</f>
        <v>94</v>
      </c>
      <c r="T315" s="34">
        <f>'PH - Tableau 1'!N315</f>
        <v>72.5</v>
      </c>
      <c r="U315" s="34">
        <f>'FO - Tableau 1'!D315</f>
        <v>33</v>
      </c>
      <c r="V315" s="32"/>
      <c r="W315" s="34">
        <f>'SC - Tableau 1'!J315</f>
        <v>66.5</v>
      </c>
      <c r="X315" s="34">
        <f>'DF - Tableau 1'!J315</f>
        <v>72.5</v>
      </c>
      <c r="Y315" s="32"/>
      <c r="Z315" s="34">
        <v>50</v>
      </c>
      <c r="AA315" s="34">
        <v>50</v>
      </c>
      <c r="AB315" s="34">
        <v>50</v>
      </c>
    </row>
    <row r="316" ht="20.35" customHeight="1">
      <c r="A316" t="s" s="38">
        <v>1383</v>
      </c>
      <c r="B316" s="30"/>
      <c r="C316" t="s" s="31">
        <v>1056</v>
      </c>
      <c r="D316" s="32"/>
      <c r="E316" s="32"/>
      <c r="F316" s="32"/>
      <c r="G316" s="32"/>
      <c r="H316" s="33">
        <v>70</v>
      </c>
      <c r="I316" s="33">
        <v>190</v>
      </c>
      <c r="J316" s="32"/>
      <c r="K316" s="32"/>
      <c r="L316" s="32"/>
      <c r="M316" s="34">
        <f>'CK - Tableau 1'!F316</f>
        <v>64</v>
      </c>
      <c r="N316" s="34">
        <f>'FG - Tableau 1'!C316</f>
        <v>69</v>
      </c>
      <c r="O316" s="34">
        <f>'DI - Tableau 1'!D316</f>
        <v>61</v>
      </c>
      <c r="P316" s="34">
        <f>'SK - Tableau 1'!F316</f>
        <v>66</v>
      </c>
      <c r="Q316" s="34">
        <f>'ST - Tableau 1'!D316</f>
        <v>67</v>
      </c>
      <c r="R316" s="34">
        <f>'EN - Tableau 1'!D316</f>
        <v>33</v>
      </c>
      <c r="S316" s="34">
        <f>'DU'!E316</f>
        <v>91</v>
      </c>
      <c r="T316" s="34">
        <f>'PH - Tableau 1'!N316</f>
        <v>66</v>
      </c>
      <c r="U316" s="34">
        <f>'FO - Tableau 1'!D316</f>
        <v>55</v>
      </c>
      <c r="V316" s="32"/>
      <c r="W316" s="34">
        <f>'SC - Tableau 1'!J316</f>
        <v>66</v>
      </c>
      <c r="X316" s="34">
        <f>'DF - Tableau 1'!J316</f>
        <v>66</v>
      </c>
      <c r="Y316" s="32"/>
      <c r="Z316" s="34">
        <v>50</v>
      </c>
      <c r="AA316" s="34">
        <v>50</v>
      </c>
      <c r="AB316" s="34">
        <v>50</v>
      </c>
    </row>
    <row r="317" ht="20.35" customHeight="1">
      <c r="A317" t="s" s="38">
        <v>1384</v>
      </c>
      <c r="B317" s="30"/>
      <c r="C317" t="s" s="31">
        <v>1056</v>
      </c>
      <c r="D317" s="32"/>
      <c r="E317" s="32"/>
      <c r="F317" s="32"/>
      <c r="G317" s="32"/>
      <c r="H317" s="33">
        <v>73</v>
      </c>
      <c r="I317" s="33">
        <v>193</v>
      </c>
      <c r="J317" s="32"/>
      <c r="K317" s="32"/>
      <c r="L317" s="32"/>
      <c r="M317" s="34">
        <f>'CK - Tableau 1'!F317</f>
        <v>60</v>
      </c>
      <c r="N317" s="34">
        <f>'FG - Tableau 1'!C317</f>
        <v>33</v>
      </c>
      <c r="O317" s="34">
        <f>'DI - Tableau 1'!D317</f>
        <v>73</v>
      </c>
      <c r="P317" s="34">
        <f>'SK - Tableau 1'!F317</f>
        <v>60</v>
      </c>
      <c r="Q317" s="34">
        <f>'ST - Tableau 1'!D317</f>
        <v>54</v>
      </c>
      <c r="R317" s="34">
        <f>'EN - Tableau 1'!D317</f>
        <v>33</v>
      </c>
      <c r="S317" s="34">
        <f>'DU'!E317</f>
        <v>81</v>
      </c>
      <c r="T317" s="34">
        <f>'PH - Tableau 1'!N317</f>
        <v>48.625</v>
      </c>
      <c r="U317" s="34">
        <f>'FO - Tableau 1'!D317</f>
        <v>33</v>
      </c>
      <c r="V317" s="32"/>
      <c r="W317" s="34">
        <f>'SC - Tableau 1'!J317</f>
        <v>47</v>
      </c>
      <c r="X317" s="34">
        <f>'DF - Tableau 1'!J317</f>
        <v>47</v>
      </c>
      <c r="Y317" s="32"/>
      <c r="Z317" s="34">
        <v>50</v>
      </c>
      <c r="AA317" s="34">
        <v>50</v>
      </c>
      <c r="AB317" s="34">
        <v>50</v>
      </c>
    </row>
    <row r="318" ht="20.35" customHeight="1">
      <c r="A318" t="s" s="38">
        <v>1385</v>
      </c>
      <c r="B318" s="30"/>
      <c r="C318" t="s" s="31">
        <v>1056</v>
      </c>
      <c r="D318" s="32"/>
      <c r="E318" s="32"/>
      <c r="F318" s="32"/>
      <c r="G318" s="32"/>
      <c r="H318" s="33">
        <v>72</v>
      </c>
      <c r="I318" s="33">
        <v>191</v>
      </c>
      <c r="J318" s="32"/>
      <c r="K318" s="32"/>
      <c r="L318" s="32"/>
      <c r="M318" s="34">
        <f>'CK - Tableau 1'!F318</f>
        <v>64</v>
      </c>
      <c r="N318" s="34">
        <f>'FG - Tableau 1'!C318</f>
        <v>33</v>
      </c>
      <c r="O318" s="34">
        <f>'DI - Tableau 1'!D318</f>
        <v>62</v>
      </c>
      <c r="P318" s="34">
        <f>'SK - Tableau 1'!F318</f>
        <v>63</v>
      </c>
      <c r="Q318" s="34">
        <f>'ST - Tableau 1'!D318</f>
        <v>57</v>
      </c>
      <c r="R318" s="34">
        <f>'EN - Tableau 1'!D318</f>
        <v>33</v>
      </c>
      <c r="S318" s="34">
        <f>'DU'!E318</f>
        <v>86</v>
      </c>
      <c r="T318" s="34">
        <f>'PH - Tableau 1'!N318</f>
        <v>59.625</v>
      </c>
      <c r="U318" s="34">
        <f>'FO - Tableau 1'!D318</f>
        <v>68</v>
      </c>
      <c r="V318" s="32"/>
      <c r="W318" s="34">
        <f>'SC - Tableau 1'!J318</f>
        <v>64</v>
      </c>
      <c r="X318" s="34">
        <f>'DF - Tableau 1'!J318</f>
        <v>60</v>
      </c>
      <c r="Y318" s="32"/>
      <c r="Z318" s="34">
        <v>50</v>
      </c>
      <c r="AA318" s="34">
        <v>50</v>
      </c>
      <c r="AB318" s="34">
        <v>50</v>
      </c>
    </row>
    <row r="319" ht="20.35" customHeight="1">
      <c r="A319" t="s" s="38">
        <v>1386</v>
      </c>
      <c r="B319" s="30"/>
      <c r="C319" t="s" s="31">
        <v>1059</v>
      </c>
      <c r="D319" s="32"/>
      <c r="E319" s="32"/>
      <c r="F319" s="32"/>
      <c r="G319" s="32"/>
      <c r="H319" s="33">
        <v>75</v>
      </c>
      <c r="I319" s="33">
        <v>224</v>
      </c>
      <c r="J319" s="32"/>
      <c r="K319" s="32"/>
      <c r="L319" s="32"/>
      <c r="M319" s="34">
        <f>'CK - Tableau 1'!F319</f>
        <v>75</v>
      </c>
      <c r="N319" s="34">
        <f>'FG - Tableau 1'!C319</f>
        <v>72</v>
      </c>
      <c r="O319" s="34">
        <f>'DI - Tableau 1'!D319</f>
        <v>50</v>
      </c>
      <c r="P319" s="34">
        <f>'SK - Tableau 1'!F319</f>
        <v>77</v>
      </c>
      <c r="Q319" s="34">
        <f>'ST - Tableau 1'!D319</f>
        <v>91</v>
      </c>
      <c r="R319" s="34">
        <f>'EN - Tableau 1'!D319</f>
        <v>33</v>
      </c>
      <c r="S319" s="34">
        <f>'DU'!E319</f>
        <v>97</v>
      </c>
      <c r="T319" s="34">
        <f>'PH - Tableau 1'!N319</f>
        <v>70</v>
      </c>
      <c r="U319" s="34">
        <f>'FO - Tableau 1'!D319</f>
        <v>33</v>
      </c>
      <c r="V319" s="32"/>
      <c r="W319" s="34">
        <f>'SC - Tableau 1'!J319</f>
        <v>52</v>
      </c>
      <c r="X319" s="34">
        <f>'DF - Tableau 1'!J319</f>
        <v>71</v>
      </c>
      <c r="Y319" s="32"/>
      <c r="Z319" s="34">
        <v>50</v>
      </c>
      <c r="AA319" s="34">
        <v>50</v>
      </c>
      <c r="AB319" s="34">
        <v>50</v>
      </c>
    </row>
    <row r="320" ht="20.35" customHeight="1">
      <c r="A320" t="s" s="38">
        <v>1387</v>
      </c>
      <c r="B320" s="30"/>
      <c r="C320" t="s" s="31">
        <v>1054</v>
      </c>
      <c r="D320" s="32"/>
      <c r="E320" s="32"/>
      <c r="F320" s="32"/>
      <c r="G320" s="32"/>
      <c r="H320" s="33">
        <v>72</v>
      </c>
      <c r="I320" s="33">
        <v>186</v>
      </c>
      <c r="J320" s="32"/>
      <c r="K320" s="32"/>
      <c r="L320" s="32"/>
      <c r="M320" s="34">
        <f>'CK - Tableau 1'!F320</f>
        <v>44</v>
      </c>
      <c r="N320" s="34">
        <f>'FG - Tableau 1'!C320</f>
        <v>33</v>
      </c>
      <c r="O320" s="34">
        <f>'DI - Tableau 1'!D320</f>
        <v>92</v>
      </c>
      <c r="P320" s="34">
        <f>'SK - Tableau 1'!F320</f>
        <v>66</v>
      </c>
      <c r="Q320" s="34">
        <f>'ST - Tableau 1'!D320</f>
        <v>48</v>
      </c>
      <c r="R320" s="34">
        <f>'EN - Tableau 1'!D320</f>
        <v>50</v>
      </c>
      <c r="S320" s="34">
        <f>'DU'!E320</f>
        <v>90</v>
      </c>
      <c r="T320" s="34">
        <f>'PH - Tableau 1'!N320</f>
        <v>64.25</v>
      </c>
      <c r="U320" s="34">
        <f>'FO - Tableau 1'!D320</f>
        <v>33</v>
      </c>
      <c r="V320" s="32"/>
      <c r="W320" s="34">
        <f>'SC - Tableau 1'!J320</f>
        <v>64.5</v>
      </c>
      <c r="X320" s="34">
        <f>'DF - Tableau 1'!J320</f>
        <v>77.5</v>
      </c>
      <c r="Y320" s="32"/>
      <c r="Z320" s="34">
        <v>50</v>
      </c>
      <c r="AA320" s="34">
        <v>50</v>
      </c>
      <c r="AB320" s="34">
        <v>50</v>
      </c>
    </row>
    <row r="321" ht="20.35" customHeight="1">
      <c r="A321" t="s" s="38">
        <v>1388</v>
      </c>
      <c r="B321" s="30"/>
      <c r="C321" t="s" s="31">
        <v>1054</v>
      </c>
      <c r="D321" s="32"/>
      <c r="E321" s="32"/>
      <c r="F321" s="32"/>
      <c r="G321" s="32"/>
      <c r="H321" s="33">
        <v>71</v>
      </c>
      <c r="I321" s="33">
        <v>184</v>
      </c>
      <c r="J321" s="32"/>
      <c r="K321" s="32"/>
      <c r="L321" s="32"/>
      <c r="M321" s="34">
        <f>'CK - Tableau 1'!F321</f>
        <v>50</v>
      </c>
      <c r="N321" s="34">
        <f>'FG - Tableau 1'!C321</f>
        <v>33</v>
      </c>
      <c r="O321" s="34">
        <f>'DI - Tableau 1'!D321</f>
        <v>90</v>
      </c>
      <c r="P321" s="34">
        <f>'SK - Tableau 1'!F321</f>
        <v>89</v>
      </c>
      <c r="Q321" s="34">
        <f>'ST - Tableau 1'!D321</f>
        <v>50</v>
      </c>
      <c r="R321" s="34">
        <f>'EN - Tableau 1'!D321</f>
        <v>92</v>
      </c>
      <c r="S321" s="34">
        <f>'DU'!E321</f>
        <v>99</v>
      </c>
      <c r="T321" s="34">
        <f>'PH - Tableau 1'!N321</f>
        <v>76</v>
      </c>
      <c r="U321" s="34">
        <f>'FO - Tableau 1'!D321</f>
        <v>53</v>
      </c>
      <c r="V321" s="32"/>
      <c r="W321" s="34">
        <f>'SC - Tableau 1'!J321</f>
        <v>86</v>
      </c>
      <c r="X321" s="34">
        <f>'DF - Tableau 1'!J321</f>
        <v>67.5</v>
      </c>
      <c r="Y321" s="32"/>
      <c r="Z321" s="34">
        <v>50</v>
      </c>
      <c r="AA321" s="34">
        <v>50</v>
      </c>
      <c r="AB321" s="34">
        <v>50</v>
      </c>
    </row>
    <row r="322" ht="20.35" customHeight="1">
      <c r="A322" t="s" s="38">
        <v>1389</v>
      </c>
      <c r="B322" s="30"/>
      <c r="C322" t="s" s="31">
        <v>1054</v>
      </c>
      <c r="D322" s="32"/>
      <c r="E322" s="32"/>
      <c r="F322" s="32"/>
      <c r="G322" s="32"/>
      <c r="H322" s="33">
        <v>75</v>
      </c>
      <c r="I322" s="33">
        <v>196</v>
      </c>
      <c r="J322" s="32"/>
      <c r="K322" s="32"/>
      <c r="L322" s="32"/>
      <c r="M322" s="34">
        <f>'CK - Tableau 1'!F322</f>
        <v>50</v>
      </c>
      <c r="N322" s="34">
        <f>'FG - Tableau 1'!C322</f>
        <v>33</v>
      </c>
      <c r="O322" s="34">
        <f>'DI - Tableau 1'!D322</f>
        <v>62</v>
      </c>
      <c r="P322" s="34">
        <f>'SK - Tableau 1'!F322</f>
        <v>59</v>
      </c>
      <c r="Q322" s="34">
        <f>'ST - Tableau 1'!D322</f>
        <v>48</v>
      </c>
      <c r="R322" s="34">
        <f>'EN - Tableau 1'!D322</f>
        <v>33</v>
      </c>
      <c r="S322" s="34">
        <f>'DU'!E322</f>
        <v>86</v>
      </c>
      <c r="T322" s="34">
        <f>'PH - Tableau 1'!N322</f>
        <v>65.25</v>
      </c>
      <c r="U322" s="34">
        <f>'FO - Tableau 1'!D322</f>
        <v>33</v>
      </c>
      <c r="V322" s="32"/>
      <c r="W322" s="34">
        <f>'SC - Tableau 1'!J322</f>
        <v>47</v>
      </c>
      <c r="X322" s="34">
        <f>'DF - Tableau 1'!J322</f>
        <v>70</v>
      </c>
      <c r="Y322" s="32"/>
      <c r="Z322" s="34">
        <v>50</v>
      </c>
      <c r="AA322" s="34">
        <v>50</v>
      </c>
      <c r="AB322" s="34">
        <v>50</v>
      </c>
    </row>
    <row r="323" ht="20.35" customHeight="1">
      <c r="A323" t="s" s="38">
        <v>1390</v>
      </c>
      <c r="B323" s="30"/>
      <c r="C323" t="s" s="31">
        <v>1054</v>
      </c>
      <c r="D323" s="32"/>
      <c r="E323" s="32"/>
      <c r="F323" s="32"/>
      <c r="G323" s="32"/>
      <c r="H323" s="33">
        <v>75</v>
      </c>
      <c r="I323" s="33">
        <v>208</v>
      </c>
      <c r="J323" s="32"/>
      <c r="K323" s="32"/>
      <c r="L323" s="32"/>
      <c r="M323" s="34">
        <f>'CK - Tableau 1'!F323</f>
        <v>57</v>
      </c>
      <c r="N323" s="34">
        <f>'FG - Tableau 1'!C323</f>
        <v>33</v>
      </c>
      <c r="O323" s="34">
        <f>'DI - Tableau 1'!D323</f>
        <v>65</v>
      </c>
      <c r="P323" s="34">
        <f>'SK - Tableau 1'!F323</f>
        <v>73</v>
      </c>
      <c r="Q323" s="34">
        <f>'ST - Tableau 1'!D323</f>
        <v>69</v>
      </c>
      <c r="R323" s="34">
        <f>'EN - Tableau 1'!D323</f>
        <v>33</v>
      </c>
      <c r="S323" s="34">
        <f>'DU'!E323</f>
        <v>86</v>
      </c>
      <c r="T323" s="34">
        <f>'PH - Tableau 1'!N323</f>
        <v>70.25</v>
      </c>
      <c r="U323" s="34">
        <f>'FO - Tableau 1'!D323</f>
        <v>53</v>
      </c>
      <c r="V323" s="32"/>
      <c r="W323" s="34">
        <f>'SC - Tableau 1'!J323</f>
        <v>66</v>
      </c>
      <c r="X323" s="34">
        <f>'DF - Tableau 1'!J323</f>
        <v>69</v>
      </c>
      <c r="Y323" s="32"/>
      <c r="Z323" s="34">
        <v>50</v>
      </c>
      <c r="AA323" s="34">
        <v>50</v>
      </c>
      <c r="AB323" s="34">
        <v>50</v>
      </c>
    </row>
    <row r="324" ht="20.35" customHeight="1">
      <c r="A324" t="s" s="38">
        <v>1391</v>
      </c>
      <c r="B324" s="30"/>
      <c r="C324" t="s" s="31">
        <v>1056</v>
      </c>
      <c r="D324" s="32"/>
      <c r="E324" s="32"/>
      <c r="F324" s="32"/>
      <c r="G324" s="32"/>
      <c r="H324" s="33">
        <v>75</v>
      </c>
      <c r="I324" s="33">
        <v>221</v>
      </c>
      <c r="J324" s="32"/>
      <c r="K324" s="32"/>
      <c r="L324" s="32"/>
      <c r="M324" s="34">
        <f>'CK - Tableau 1'!F324</f>
        <v>64</v>
      </c>
      <c r="N324" s="34">
        <f>'FG - Tableau 1'!C324</f>
        <v>33</v>
      </c>
      <c r="O324" s="34">
        <f>'DI - Tableau 1'!D324</f>
        <v>86</v>
      </c>
      <c r="P324" s="34">
        <f>'SK - Tableau 1'!F324</f>
        <v>53</v>
      </c>
      <c r="Q324" s="34">
        <f>'ST - Tableau 1'!D324</f>
        <v>88</v>
      </c>
      <c r="R324" s="34">
        <f>'EN - Tableau 1'!D324</f>
        <v>81</v>
      </c>
      <c r="S324" s="34">
        <f>'DU'!E324</f>
        <v>96</v>
      </c>
      <c r="T324" s="34">
        <f>'PH - Tableau 1'!N324</f>
        <v>65.5</v>
      </c>
      <c r="U324" s="34">
        <f>'FO - Tableau 1'!D324</f>
        <v>33</v>
      </c>
      <c r="V324" s="32"/>
      <c r="W324" s="34">
        <f>'SC - Tableau 1'!J324</f>
        <v>53</v>
      </c>
      <c r="X324" s="34">
        <f>'DF - Tableau 1'!J324</f>
        <v>76.5</v>
      </c>
      <c r="Y324" s="32"/>
      <c r="Z324" s="34">
        <v>50</v>
      </c>
      <c r="AA324" s="34">
        <v>50</v>
      </c>
      <c r="AB324" s="34">
        <v>50</v>
      </c>
    </row>
    <row r="325" ht="20.35" customHeight="1">
      <c r="A325" t="s" s="38">
        <v>1392</v>
      </c>
      <c r="B325" s="30"/>
      <c r="C325" t="s" s="31">
        <v>1073</v>
      </c>
      <c r="D325" s="32"/>
      <c r="E325" s="32"/>
      <c r="F325" s="32"/>
      <c r="G325" s="32"/>
      <c r="H325" s="33">
        <v>75</v>
      </c>
      <c r="I325" s="33">
        <v>185</v>
      </c>
      <c r="J325" s="32"/>
      <c r="K325" s="32"/>
      <c r="L325" s="32"/>
      <c r="M325" s="34">
        <f>'CK - Tableau 1'!F325</f>
        <v>60</v>
      </c>
      <c r="N325" s="34">
        <f>'FG - Tableau 1'!C325</f>
        <v>33</v>
      </c>
      <c r="O325" s="34">
        <f>'DI - Tableau 1'!D325</f>
        <v>73</v>
      </c>
      <c r="P325" s="34">
        <f>'SK - Tableau 1'!F325</f>
        <v>60</v>
      </c>
      <c r="Q325" s="34">
        <f>'ST - Tableau 1'!D325</f>
        <v>37</v>
      </c>
      <c r="R325" s="34">
        <f>'EN - Tableau 1'!D325</f>
        <v>69</v>
      </c>
      <c r="S325" s="34">
        <f>'DU'!E325</f>
        <v>81</v>
      </c>
      <c r="T325" s="34">
        <f>'PH - Tableau 1'!N325</f>
        <v>52.875</v>
      </c>
      <c r="U325" s="34">
        <f>'FO - Tableau 1'!D325</f>
        <v>39</v>
      </c>
      <c r="V325" s="32"/>
      <c r="W325" s="34">
        <f>'SC - Tableau 1'!J325</f>
        <v>60</v>
      </c>
      <c r="X325" s="34">
        <f>'DF - Tableau 1'!J325</f>
        <v>55.5</v>
      </c>
      <c r="Y325" s="32"/>
      <c r="Z325" s="34">
        <v>50</v>
      </c>
      <c r="AA325" s="34">
        <v>50</v>
      </c>
      <c r="AB325" s="34">
        <v>50</v>
      </c>
    </row>
    <row r="326" ht="20.35" customHeight="1">
      <c r="A326" t="s" s="38">
        <v>1393</v>
      </c>
      <c r="B326" s="30"/>
      <c r="C326" t="s" s="31">
        <v>1073</v>
      </c>
      <c r="D326" s="32"/>
      <c r="E326" s="32"/>
      <c r="F326" s="32"/>
      <c r="G326" s="32"/>
      <c r="H326" s="33">
        <v>69</v>
      </c>
      <c r="I326" s="33">
        <v>165</v>
      </c>
      <c r="J326" s="32"/>
      <c r="K326" s="32"/>
      <c r="L326" s="32"/>
      <c r="M326" s="34">
        <f>'CK - Tableau 1'!F326</f>
        <v>63</v>
      </c>
      <c r="N326" s="34">
        <f>'FG - Tableau 1'!C326</f>
        <v>33</v>
      </c>
      <c r="O326" s="34">
        <f>'DI - Tableau 1'!D326</f>
        <v>73</v>
      </c>
      <c r="P326" s="34">
        <f>'SK - Tableau 1'!F326</f>
        <v>60</v>
      </c>
      <c r="Q326" s="34">
        <f>'ST - Tableau 1'!D326</f>
        <v>36</v>
      </c>
      <c r="R326" s="34">
        <f>'EN - Tableau 1'!D326</f>
        <v>33</v>
      </c>
      <c r="S326" s="34">
        <f>'DU'!E326</f>
        <v>81</v>
      </c>
      <c r="T326" s="34">
        <f>'PH - Tableau 1'!N326</f>
        <v>51</v>
      </c>
      <c r="U326" s="34">
        <f>'FO - Tableau 1'!D326</f>
        <v>33</v>
      </c>
      <c r="V326" s="32"/>
      <c r="W326" s="34">
        <f>'SC - Tableau 1'!J326</f>
        <v>47.5</v>
      </c>
      <c r="X326" s="34">
        <f>'DF - Tableau 1'!J326</f>
        <v>53.5</v>
      </c>
      <c r="Y326" s="32"/>
      <c r="Z326" s="34">
        <v>50</v>
      </c>
      <c r="AA326" s="34">
        <v>50</v>
      </c>
      <c r="AB326" s="34">
        <v>50</v>
      </c>
    </row>
    <row r="327" ht="20.35" customHeight="1">
      <c r="A327" t="s" s="38">
        <v>1394</v>
      </c>
      <c r="B327" s="30"/>
      <c r="C327" t="s" s="31">
        <v>1054</v>
      </c>
      <c r="D327" s="32"/>
      <c r="E327" s="32"/>
      <c r="F327" s="32"/>
      <c r="G327" s="32"/>
      <c r="H327" s="33">
        <v>74</v>
      </c>
      <c r="I327" s="33">
        <v>183</v>
      </c>
      <c r="J327" s="32"/>
      <c r="K327" s="32"/>
      <c r="L327" s="32"/>
      <c r="M327" s="34">
        <f>'CK - Tableau 1'!F327</f>
        <v>34</v>
      </c>
      <c r="N327" s="34">
        <f>'FG - Tableau 1'!C327</f>
        <v>33</v>
      </c>
      <c r="O327" s="34">
        <f>'DI - Tableau 1'!D327</f>
        <v>69</v>
      </c>
      <c r="P327" s="34">
        <f>'SK - Tableau 1'!F327</f>
        <v>99</v>
      </c>
      <c r="Q327" s="34">
        <f>'ST - Tableau 1'!D327</f>
        <v>38</v>
      </c>
      <c r="R327" s="34">
        <f>'EN - Tableau 1'!D327</f>
        <v>39</v>
      </c>
      <c r="S327" s="34">
        <f>'DU'!E327</f>
        <v>99</v>
      </c>
      <c r="T327" s="34">
        <f>'PH - Tableau 1'!N327</f>
        <v>76.25</v>
      </c>
      <c r="U327" s="34">
        <f>'FO - Tableau 1'!D327</f>
        <v>57</v>
      </c>
      <c r="V327" s="32"/>
      <c r="W327" s="34">
        <f>'SC - Tableau 1'!J327</f>
        <v>51</v>
      </c>
      <c r="X327" s="34">
        <f>'DF - Tableau 1'!J327</f>
        <v>49.5</v>
      </c>
      <c r="Y327" s="32"/>
      <c r="Z327" s="34">
        <v>50</v>
      </c>
      <c r="AA327" s="34">
        <v>50</v>
      </c>
      <c r="AB327" s="34">
        <v>50</v>
      </c>
    </row>
    <row r="328" ht="20.35" customHeight="1">
      <c r="A328" t="s" s="38">
        <v>1395</v>
      </c>
      <c r="B328" s="30"/>
      <c r="C328" t="s" s="31">
        <v>1054</v>
      </c>
      <c r="D328" s="32"/>
      <c r="E328" s="32"/>
      <c r="F328" s="32"/>
      <c r="G328" s="32"/>
      <c r="H328" s="33">
        <v>72</v>
      </c>
      <c r="I328" s="33">
        <v>197</v>
      </c>
      <c r="J328" s="32"/>
      <c r="K328" s="32"/>
      <c r="L328" s="32"/>
      <c r="M328" s="34">
        <f>'CK - Tableau 1'!F328</f>
        <v>42</v>
      </c>
      <c r="N328" s="34">
        <f>'FG - Tableau 1'!C328</f>
        <v>33</v>
      </c>
      <c r="O328" s="34">
        <f>'DI - Tableau 1'!D328</f>
        <v>93</v>
      </c>
      <c r="P328" s="34">
        <f>'SK - Tableau 1'!F328</f>
        <v>90</v>
      </c>
      <c r="Q328" s="34">
        <f>'ST - Tableau 1'!D328</f>
        <v>68</v>
      </c>
      <c r="R328" s="34">
        <f>'EN - Tableau 1'!D328</f>
        <v>59</v>
      </c>
      <c r="S328" s="34">
        <f>'DU'!E328</f>
        <v>99</v>
      </c>
      <c r="T328" s="34">
        <f>'PH - Tableau 1'!N328</f>
        <v>74.75</v>
      </c>
      <c r="U328" s="34">
        <f>'FO - Tableau 1'!D328</f>
        <v>64</v>
      </c>
      <c r="V328" s="32"/>
      <c r="W328" s="34">
        <f>'SC - Tableau 1'!J328</f>
        <v>71.5</v>
      </c>
      <c r="X328" s="34">
        <f>'DF - Tableau 1'!J328</f>
        <v>67.5</v>
      </c>
      <c r="Y328" s="32"/>
      <c r="Z328" s="34">
        <v>50</v>
      </c>
      <c r="AA328" s="34">
        <v>50</v>
      </c>
      <c r="AB328" s="34">
        <v>50</v>
      </c>
    </row>
    <row r="329" ht="20.35" customHeight="1">
      <c r="A329" t="s" s="38">
        <v>1396</v>
      </c>
      <c r="B329" s="30"/>
      <c r="C329" t="s" s="31">
        <v>1059</v>
      </c>
      <c r="D329" s="32"/>
      <c r="E329" s="32"/>
      <c r="F329" s="32"/>
      <c r="G329" s="32"/>
      <c r="H329" s="33">
        <v>75</v>
      </c>
      <c r="I329" s="33">
        <v>204</v>
      </c>
      <c r="J329" s="32"/>
      <c r="K329" s="32"/>
      <c r="L329" s="32"/>
      <c r="M329" s="34">
        <f>'CK - Tableau 1'!F329</f>
        <v>73</v>
      </c>
      <c r="N329" s="34">
        <f>'FG - Tableau 1'!C329</f>
        <v>33</v>
      </c>
      <c r="O329" s="34">
        <f>'DI - Tableau 1'!D329</f>
        <v>41</v>
      </c>
      <c r="P329" s="34">
        <f>'SK - Tableau 1'!F329</f>
        <v>60</v>
      </c>
      <c r="Q329" s="34">
        <f>'ST - Tableau 1'!D329</f>
        <v>62</v>
      </c>
      <c r="R329" s="34">
        <f>'EN - Tableau 1'!D329</f>
        <v>98</v>
      </c>
      <c r="S329" s="34">
        <f>'DU'!E329</f>
        <v>81</v>
      </c>
      <c r="T329" s="34">
        <f>'PH - Tableau 1'!N329</f>
        <v>53.5</v>
      </c>
      <c r="U329" s="34">
        <f>'FO - Tableau 1'!D329</f>
        <v>33</v>
      </c>
      <c r="V329" s="32"/>
      <c r="W329" s="34">
        <f>'SC - Tableau 1'!J329</f>
        <v>47</v>
      </c>
      <c r="X329" s="34">
        <f>'DF - Tableau 1'!J329</f>
        <v>53.5</v>
      </c>
      <c r="Y329" s="32"/>
      <c r="Z329" s="34">
        <v>50</v>
      </c>
      <c r="AA329" s="34">
        <v>50</v>
      </c>
      <c r="AB329" s="34">
        <v>50</v>
      </c>
    </row>
    <row r="330" ht="20.35" customHeight="1">
      <c r="A330" t="s" s="38">
        <v>1397</v>
      </c>
      <c r="B330" s="30"/>
      <c r="C330" t="s" s="31">
        <v>1059</v>
      </c>
      <c r="D330" s="32"/>
      <c r="E330" s="32"/>
      <c r="F330" s="32"/>
      <c r="G330" s="32"/>
      <c r="H330" s="33">
        <v>73</v>
      </c>
      <c r="I330" s="33">
        <v>219</v>
      </c>
      <c r="J330" s="32"/>
      <c r="K330" s="32"/>
      <c r="L330" s="32"/>
      <c r="M330" s="34">
        <f>'CK - Tableau 1'!F330</f>
        <v>66</v>
      </c>
      <c r="N330" s="34">
        <f>'FG - Tableau 1'!C330</f>
        <v>73</v>
      </c>
      <c r="O330" s="34">
        <f>'DI - Tableau 1'!D330</f>
        <v>39</v>
      </c>
      <c r="P330" s="34">
        <f>'SK - Tableau 1'!F330</f>
        <v>59</v>
      </c>
      <c r="Q330" s="34">
        <f>'ST - Tableau 1'!D330</f>
        <v>93</v>
      </c>
      <c r="R330" s="34">
        <f>'EN - Tableau 1'!D330</f>
        <v>33</v>
      </c>
      <c r="S330" s="34">
        <f>'DU'!E330</f>
        <v>93</v>
      </c>
      <c r="T330" s="34">
        <f>'PH - Tableau 1'!N330</f>
        <v>72.875</v>
      </c>
      <c r="U330" s="34">
        <f>'FO - Tableau 1'!D330</f>
        <v>33</v>
      </c>
      <c r="V330" s="32"/>
      <c r="W330" s="34">
        <f>'SC - Tableau 1'!J330</f>
        <v>57</v>
      </c>
      <c r="X330" s="34">
        <f>'DF - Tableau 1'!J330</f>
        <v>78.5</v>
      </c>
      <c r="Y330" s="32"/>
      <c r="Z330" s="34">
        <v>50</v>
      </c>
      <c r="AA330" s="34">
        <v>50</v>
      </c>
      <c r="AB330" s="34">
        <v>50</v>
      </c>
    </row>
    <row r="331" ht="20.35" customHeight="1">
      <c r="A331" t="s" s="38">
        <v>1398</v>
      </c>
      <c r="B331" s="30"/>
      <c r="C331" t="s" s="31">
        <v>1059</v>
      </c>
      <c r="D331" s="32"/>
      <c r="E331" s="32"/>
      <c r="F331" s="32"/>
      <c r="G331" s="32"/>
      <c r="H331" s="33">
        <v>75</v>
      </c>
      <c r="I331" s="33">
        <v>217</v>
      </c>
      <c r="J331" s="32"/>
      <c r="K331" s="32"/>
      <c r="L331" s="32"/>
      <c r="M331" s="34">
        <f>'CK - Tableau 1'!F331</f>
        <v>81</v>
      </c>
      <c r="N331" s="34">
        <f>'FG - Tableau 1'!C331</f>
        <v>72</v>
      </c>
      <c r="O331" s="34">
        <f>'DI - Tableau 1'!D331</f>
        <v>53</v>
      </c>
      <c r="P331" s="34">
        <f>'SK - Tableau 1'!F331</f>
        <v>88</v>
      </c>
      <c r="Q331" s="34">
        <f>'ST - Tableau 1'!D331</f>
        <v>84</v>
      </c>
      <c r="R331" s="34">
        <f>'EN - Tableau 1'!D331</f>
        <v>33</v>
      </c>
      <c r="S331" s="34">
        <f>'DU'!E331</f>
        <v>86</v>
      </c>
      <c r="T331" s="34">
        <f>'PH - Tableau 1'!N331</f>
        <v>58.5</v>
      </c>
      <c r="U331" s="34">
        <f>'FO - Tableau 1'!D331</f>
        <v>33</v>
      </c>
      <c r="V331" s="32"/>
      <c r="W331" s="34">
        <f>'SC - Tableau 1'!J331</f>
        <v>54.5</v>
      </c>
      <c r="X331" s="34">
        <f>'DF - Tableau 1'!J331</f>
        <v>66.5</v>
      </c>
      <c r="Y331" s="32"/>
      <c r="Z331" s="34">
        <v>50</v>
      </c>
      <c r="AA331" s="34">
        <v>50</v>
      </c>
      <c r="AB331" s="34">
        <v>50</v>
      </c>
    </row>
    <row r="332" ht="20.35" customHeight="1">
      <c r="A332" t="s" s="38">
        <v>1399</v>
      </c>
      <c r="B332" s="30"/>
      <c r="C332" t="s" s="31">
        <v>1073</v>
      </c>
      <c r="D332" s="32"/>
      <c r="E332" s="32"/>
      <c r="F332" s="32"/>
      <c r="G332" s="32"/>
      <c r="H332" s="33">
        <v>73</v>
      </c>
      <c r="I332" s="33">
        <v>212</v>
      </c>
      <c r="J332" s="32"/>
      <c r="K332" s="32"/>
      <c r="L332" s="32"/>
      <c r="M332" s="34">
        <f>'CK - Tableau 1'!F332</f>
        <v>90</v>
      </c>
      <c r="N332" s="34">
        <f>'FG - Tableau 1'!C332</f>
        <v>33</v>
      </c>
      <c r="O332" s="34">
        <f>'DI - Tableau 1'!D332</f>
        <v>80</v>
      </c>
      <c r="P332" s="34">
        <f>'SK - Tableau 1'!F332</f>
        <v>66</v>
      </c>
      <c r="Q332" s="34">
        <f>'ST - Tableau 1'!D332</f>
        <v>87</v>
      </c>
      <c r="R332" s="34">
        <f>'EN - Tableau 1'!D332</f>
        <v>51</v>
      </c>
      <c r="S332" s="34">
        <f>'DU'!E332</f>
        <v>89</v>
      </c>
      <c r="T332" s="34">
        <f>'PH - Tableau 1'!N332</f>
        <v>61.375</v>
      </c>
      <c r="U332" s="34">
        <f>'FO - Tableau 1'!D332</f>
        <v>33</v>
      </c>
      <c r="V332" s="32"/>
      <c r="W332" s="34">
        <f>'SC - Tableau 1'!J332</f>
        <v>66</v>
      </c>
      <c r="X332" s="34">
        <f>'DF - Tableau 1'!J332</f>
        <v>66</v>
      </c>
      <c r="Y332" s="32"/>
      <c r="Z332" s="34">
        <v>50</v>
      </c>
      <c r="AA332" s="34">
        <v>50</v>
      </c>
      <c r="AB332" s="34">
        <v>50</v>
      </c>
    </row>
    <row r="333" ht="20.35" customHeight="1">
      <c r="A333" t="s" s="38">
        <v>1400</v>
      </c>
      <c r="B333" s="30"/>
      <c r="C333" t="s" s="31">
        <v>1086</v>
      </c>
      <c r="D333" s="32"/>
      <c r="E333" s="32"/>
      <c r="F333" s="32"/>
      <c r="G333" s="32"/>
      <c r="H333" s="33">
        <v>72</v>
      </c>
      <c r="I333" s="33">
        <v>187</v>
      </c>
      <c r="J333" s="32"/>
      <c r="K333" s="32"/>
      <c r="L333" s="32"/>
      <c r="M333" s="34">
        <f>'CK - Tableau 1'!F333</f>
        <v>75</v>
      </c>
      <c r="N333" s="34">
        <f>'FG - Tableau 1'!C333</f>
        <v>33</v>
      </c>
      <c r="O333" s="34">
        <f>'DI - Tableau 1'!D333</f>
        <v>93</v>
      </c>
      <c r="P333" s="34">
        <f>'SK - Tableau 1'!F333</f>
        <v>71</v>
      </c>
      <c r="Q333" s="34">
        <f>'ST - Tableau 1'!D333</f>
        <v>50</v>
      </c>
      <c r="R333" s="34">
        <f>'EN - Tableau 1'!D333</f>
        <v>33</v>
      </c>
      <c r="S333" s="34">
        <f>'DU'!E333</f>
        <v>92</v>
      </c>
      <c r="T333" s="34">
        <f>'PH - Tableau 1'!N333</f>
        <v>72.75</v>
      </c>
      <c r="U333" s="34">
        <f>'FO - Tableau 1'!D333</f>
        <v>35</v>
      </c>
      <c r="V333" s="32"/>
      <c r="W333" s="34">
        <f>'SC - Tableau 1'!J333</f>
        <v>66</v>
      </c>
      <c r="X333" s="34">
        <f>'DF - Tableau 1'!J333</f>
        <v>73</v>
      </c>
      <c r="Y333" s="32"/>
      <c r="Z333" s="34">
        <v>50</v>
      </c>
      <c r="AA333" s="34">
        <v>50</v>
      </c>
      <c r="AB333" s="34">
        <v>50</v>
      </c>
    </row>
    <row r="334" ht="20.35" customHeight="1">
      <c r="A334" t="s" s="38">
        <v>1401</v>
      </c>
      <c r="B334" s="30"/>
      <c r="C334" t="s" s="31">
        <v>1086</v>
      </c>
      <c r="D334" s="32"/>
      <c r="E334" s="32"/>
      <c r="F334" s="32"/>
      <c r="G334" s="32"/>
      <c r="H334" s="33">
        <v>73</v>
      </c>
      <c r="I334" s="33">
        <v>201</v>
      </c>
      <c r="J334" s="32"/>
      <c r="K334" s="32"/>
      <c r="L334" s="32"/>
      <c r="M334" s="34">
        <f>'CK - Tableau 1'!F334</f>
        <v>64</v>
      </c>
      <c r="N334" s="34">
        <f>'FG - Tableau 1'!C334</f>
        <v>33</v>
      </c>
      <c r="O334" s="34">
        <f>'DI - Tableau 1'!D334</f>
        <v>89</v>
      </c>
      <c r="P334" s="34">
        <f>'SK - Tableau 1'!F334</f>
        <v>80</v>
      </c>
      <c r="Q334" s="34">
        <f>'ST - Tableau 1'!D334</f>
        <v>69</v>
      </c>
      <c r="R334" s="34">
        <f>'EN - Tableau 1'!D334</f>
        <v>33</v>
      </c>
      <c r="S334" s="34">
        <f>'DU'!E334</f>
        <v>99</v>
      </c>
      <c r="T334" s="34">
        <f>'PH - Tableau 1'!N334</f>
        <v>70.25</v>
      </c>
      <c r="U334" s="34">
        <f>'FO - Tableau 1'!D334</f>
        <v>33</v>
      </c>
      <c r="V334" s="32"/>
      <c r="W334" s="34">
        <f>'SC - Tableau 1'!J334</f>
        <v>71</v>
      </c>
      <c r="X334" s="34">
        <f>'DF - Tableau 1'!J334</f>
        <v>73</v>
      </c>
      <c r="Y334" s="32"/>
      <c r="Z334" s="34">
        <v>50</v>
      </c>
      <c r="AA334" s="34">
        <v>50</v>
      </c>
      <c r="AB334" s="34">
        <v>50</v>
      </c>
    </row>
    <row r="335" ht="20.35" customHeight="1">
      <c r="A335" t="s" s="38">
        <v>1402</v>
      </c>
      <c r="B335" s="30"/>
      <c r="C335" t="s" s="31">
        <v>1059</v>
      </c>
      <c r="D335" s="32"/>
      <c r="E335" s="32"/>
      <c r="F335" s="32"/>
      <c r="G335" s="32"/>
      <c r="H335" s="33">
        <v>70</v>
      </c>
      <c r="I335" s="33">
        <v>169</v>
      </c>
      <c r="J335" s="32"/>
      <c r="K335" s="32"/>
      <c r="L335" s="32"/>
      <c r="M335" s="34">
        <f>'CK - Tableau 1'!F335</f>
        <v>89</v>
      </c>
      <c r="N335" s="34">
        <f>'FG - Tableau 1'!C335</f>
        <v>85</v>
      </c>
      <c r="O335" s="34">
        <f>'DI - Tableau 1'!D335</f>
        <v>65</v>
      </c>
      <c r="P335" s="34">
        <f>'SK - Tableau 1'!F335</f>
        <v>64</v>
      </c>
      <c r="Q335" s="34">
        <f>'ST - Tableau 1'!D335</f>
        <v>37</v>
      </c>
      <c r="R335" s="34">
        <f>'EN - Tableau 1'!D335</f>
        <v>99</v>
      </c>
      <c r="S335" s="34">
        <f>'DU'!E335</f>
        <v>89</v>
      </c>
      <c r="T335" s="34">
        <f>'PH - Tableau 1'!N335</f>
        <v>66</v>
      </c>
      <c r="U335" s="34">
        <f>'FO - Tableau 1'!D335</f>
        <v>48</v>
      </c>
      <c r="V335" s="32"/>
      <c r="W335" s="34">
        <f>'SC - Tableau 1'!J335</f>
        <v>63.5</v>
      </c>
      <c r="X335" s="34">
        <f>'DF - Tableau 1'!J335</f>
        <v>66</v>
      </c>
      <c r="Y335" s="32"/>
      <c r="Z335" s="34">
        <v>50</v>
      </c>
      <c r="AA335" s="34">
        <v>50</v>
      </c>
      <c r="AB335" s="34">
        <v>50</v>
      </c>
    </row>
    <row r="336" ht="20.35" customHeight="1">
      <c r="A336" t="s" s="38">
        <v>1403</v>
      </c>
      <c r="B336" s="30"/>
      <c r="C336" t="s" s="31">
        <v>1059</v>
      </c>
      <c r="D336" s="32"/>
      <c r="E336" s="32"/>
      <c r="F336" s="32"/>
      <c r="G336" s="32"/>
      <c r="H336" s="33">
        <v>72</v>
      </c>
      <c r="I336" s="33">
        <v>193</v>
      </c>
      <c r="J336" s="32"/>
      <c r="K336" s="32"/>
      <c r="L336" s="32"/>
      <c r="M336" s="34">
        <f>'CK - Tableau 1'!F336</f>
        <v>48</v>
      </c>
      <c r="N336" s="34">
        <f>'FG - Tableau 1'!C336</f>
        <v>33</v>
      </c>
      <c r="O336" s="34">
        <f>'DI - Tableau 1'!D336</f>
        <v>69</v>
      </c>
      <c r="P336" s="34">
        <f>'SK - Tableau 1'!F336</f>
        <v>83</v>
      </c>
      <c r="Q336" s="34">
        <f>'ST - Tableau 1'!D336</f>
        <v>61</v>
      </c>
      <c r="R336" s="34">
        <f>'EN - Tableau 1'!D336</f>
        <v>33</v>
      </c>
      <c r="S336" s="34">
        <f>'DU'!E336</f>
        <v>86</v>
      </c>
      <c r="T336" s="34">
        <f>'PH - Tableau 1'!N336</f>
        <v>76.125</v>
      </c>
      <c r="U336" s="34">
        <f>'FO - Tableau 1'!D336</f>
        <v>52</v>
      </c>
      <c r="V336" s="32"/>
      <c r="W336" s="34">
        <f>'SC - Tableau 1'!J336</f>
        <v>78</v>
      </c>
      <c r="X336" s="34">
        <f>'DF - Tableau 1'!J336</f>
        <v>68</v>
      </c>
      <c r="Y336" s="32"/>
      <c r="Z336" s="34">
        <v>50</v>
      </c>
      <c r="AA336" s="34">
        <v>50</v>
      </c>
      <c r="AB336" s="34">
        <v>50</v>
      </c>
    </row>
    <row r="337" ht="20.35" customHeight="1">
      <c r="A337" t="s" s="38">
        <v>1404</v>
      </c>
      <c r="B337" s="30"/>
      <c r="C337" t="s" s="31">
        <v>1059</v>
      </c>
      <c r="D337" s="32"/>
      <c r="E337" s="32"/>
      <c r="F337" s="32"/>
      <c r="G337" s="32"/>
      <c r="H337" s="33">
        <v>73</v>
      </c>
      <c r="I337" s="33">
        <v>218</v>
      </c>
      <c r="J337" s="32"/>
      <c r="K337" s="32"/>
      <c r="L337" s="32"/>
      <c r="M337" s="34">
        <f>'CK - Tableau 1'!F337</f>
        <v>69</v>
      </c>
      <c r="N337" s="34">
        <f>'FG - Tableau 1'!C337</f>
        <v>33</v>
      </c>
      <c r="O337" s="34">
        <f>'DI - Tableau 1'!D337</f>
        <v>71</v>
      </c>
      <c r="P337" s="34">
        <f>'SK - Tableau 1'!F337</f>
        <v>75</v>
      </c>
      <c r="Q337" s="34">
        <f>'ST - Tableau 1'!D337</f>
        <v>92</v>
      </c>
      <c r="R337" s="34">
        <f>'EN - Tableau 1'!D337</f>
        <v>59</v>
      </c>
      <c r="S337" s="34">
        <f>'DU'!E337</f>
        <v>99</v>
      </c>
      <c r="T337" s="34">
        <f>'PH - Tableau 1'!N337</f>
        <v>68.75</v>
      </c>
      <c r="U337" s="34">
        <f>'FO - Tableau 1'!D337</f>
        <v>86</v>
      </c>
      <c r="V337" s="32"/>
      <c r="W337" s="34">
        <f>'SC - Tableau 1'!J337</f>
        <v>78.5</v>
      </c>
      <c r="X337" s="34">
        <f>'DF - Tableau 1'!J337</f>
        <v>66.5</v>
      </c>
      <c r="Y337" s="32"/>
      <c r="Z337" s="34">
        <v>50</v>
      </c>
      <c r="AA337" s="34">
        <v>50</v>
      </c>
      <c r="AB337" s="34">
        <v>50</v>
      </c>
    </row>
    <row r="338" ht="20.35" customHeight="1">
      <c r="A338" t="s" s="38">
        <v>1405</v>
      </c>
      <c r="B338" s="30"/>
      <c r="C338" t="s" s="31">
        <v>1059</v>
      </c>
      <c r="D338" s="32"/>
      <c r="E338" s="32"/>
      <c r="F338" s="32"/>
      <c r="G338" s="32"/>
      <c r="H338" s="33">
        <v>75</v>
      </c>
      <c r="I338" s="33">
        <v>205</v>
      </c>
      <c r="J338" s="32"/>
      <c r="K338" s="32"/>
      <c r="L338" s="32"/>
      <c r="M338" s="34">
        <f>'CK - Tableau 1'!F338</f>
        <v>39</v>
      </c>
      <c r="N338" s="34">
        <f>'FG - Tableau 1'!C338</f>
        <v>33</v>
      </c>
      <c r="O338" s="34">
        <f>'DI - Tableau 1'!D338</f>
        <v>97</v>
      </c>
      <c r="P338" s="34">
        <f>'SK - Tableau 1'!F338</f>
        <v>74</v>
      </c>
      <c r="Q338" s="34">
        <f>'ST - Tableau 1'!D338</f>
        <v>64</v>
      </c>
      <c r="R338" s="34">
        <f>'EN - Tableau 1'!D338</f>
        <v>33</v>
      </c>
      <c r="S338" s="34">
        <f>'DU'!E338</f>
        <v>99</v>
      </c>
      <c r="T338" s="34">
        <f>'PH - Tableau 1'!N338</f>
        <v>79.125</v>
      </c>
      <c r="U338" s="34">
        <f>'FO - Tableau 1'!D338</f>
        <v>33</v>
      </c>
      <c r="V338" s="32"/>
      <c r="W338" s="34">
        <f>'SC - Tableau 1'!J338</f>
        <v>60.5</v>
      </c>
      <c r="X338" s="34">
        <f>'DF - Tableau 1'!J338</f>
        <v>90.5</v>
      </c>
      <c r="Y338" s="32"/>
      <c r="Z338" s="34">
        <v>50</v>
      </c>
      <c r="AA338" s="34">
        <v>50</v>
      </c>
      <c r="AB338" s="34">
        <v>50</v>
      </c>
    </row>
    <row r="339" ht="20.35" customHeight="1">
      <c r="A339" t="s" s="38">
        <v>1406</v>
      </c>
      <c r="B339" s="30"/>
      <c r="C339" t="s" s="31">
        <v>1059</v>
      </c>
      <c r="D339" s="32"/>
      <c r="E339" s="32"/>
      <c r="F339" s="32"/>
      <c r="G339" s="32"/>
      <c r="H339" s="33">
        <v>74</v>
      </c>
      <c r="I339" s="33">
        <v>206</v>
      </c>
      <c r="J339" s="32"/>
      <c r="K339" s="32"/>
      <c r="L339" s="32"/>
      <c r="M339" s="34">
        <f>'CK - Tableau 1'!F339</f>
        <v>47</v>
      </c>
      <c r="N339" s="34">
        <f>'FG - Tableau 1'!C339</f>
        <v>33</v>
      </c>
      <c r="O339" s="34">
        <f>'DI - Tableau 1'!D339</f>
        <v>74</v>
      </c>
      <c r="P339" s="34">
        <f>'SK - Tableau 1'!F339</f>
        <v>92</v>
      </c>
      <c r="Q339" s="34">
        <f>'ST - Tableau 1'!D339</f>
        <v>71</v>
      </c>
      <c r="R339" s="34">
        <f>'EN - Tableau 1'!D339</f>
        <v>99</v>
      </c>
      <c r="S339" s="34">
        <f>'DU'!E339</f>
        <v>84</v>
      </c>
      <c r="T339" s="34">
        <f>'PH - Tableau 1'!N339</f>
        <v>77.75</v>
      </c>
      <c r="U339" s="34">
        <f>'FO - Tableau 1'!D339</f>
        <v>41</v>
      </c>
      <c r="V339" s="32"/>
      <c r="W339" s="34">
        <f>'SC - Tableau 1'!J339</f>
        <v>93</v>
      </c>
      <c r="X339" s="34">
        <f>'DF - Tableau 1'!J339</f>
        <v>67</v>
      </c>
      <c r="Y339" s="32"/>
      <c r="Z339" s="34">
        <v>50</v>
      </c>
      <c r="AA339" s="34">
        <v>50</v>
      </c>
      <c r="AB339" s="34">
        <v>50</v>
      </c>
    </row>
    <row r="340" ht="20.35" customHeight="1">
      <c r="A340" t="s" s="38">
        <v>1407</v>
      </c>
      <c r="B340" s="30"/>
      <c r="C340" t="s" s="31">
        <v>1059</v>
      </c>
      <c r="D340" s="32"/>
      <c r="E340" s="32"/>
      <c r="F340" s="32"/>
      <c r="G340" s="32"/>
      <c r="H340" s="33">
        <v>73</v>
      </c>
      <c r="I340" s="33">
        <v>227</v>
      </c>
      <c r="J340" s="32"/>
      <c r="K340" s="32"/>
      <c r="L340" s="32"/>
      <c r="M340" s="34">
        <f>'CK - Tableau 1'!F340</f>
        <v>60</v>
      </c>
      <c r="N340" s="34">
        <f>'FG - Tableau 1'!C340</f>
        <v>33</v>
      </c>
      <c r="O340" s="34">
        <f>'DI - Tableau 1'!D340</f>
        <v>78</v>
      </c>
      <c r="P340" s="34">
        <f>'SK - Tableau 1'!F340</f>
        <v>84</v>
      </c>
      <c r="Q340" s="34">
        <f>'ST - Tableau 1'!D340</f>
        <v>97</v>
      </c>
      <c r="R340" s="34">
        <f>'EN - Tableau 1'!D340</f>
        <v>55</v>
      </c>
      <c r="S340" s="34">
        <f>'DU'!E340</f>
        <v>98</v>
      </c>
      <c r="T340" s="34">
        <f>'PH - Tableau 1'!N340</f>
        <v>71.25</v>
      </c>
      <c r="U340" s="34">
        <f>'FO - Tableau 1'!D340</f>
        <v>33</v>
      </c>
      <c r="V340" s="32"/>
      <c r="W340" s="34">
        <f>'SC - Tableau 1'!J340</f>
        <v>52</v>
      </c>
      <c r="X340" s="34">
        <f>'DF - Tableau 1'!J340</f>
        <v>74</v>
      </c>
      <c r="Y340" s="32"/>
      <c r="Z340" s="34">
        <v>50</v>
      </c>
      <c r="AA340" s="34">
        <v>50</v>
      </c>
      <c r="AB340" s="34">
        <v>50</v>
      </c>
    </row>
    <row r="341" ht="20.35" customHeight="1">
      <c r="A341" t="s" s="38">
        <v>1408</v>
      </c>
      <c r="B341" s="30"/>
      <c r="C341" t="s" s="31">
        <v>1056</v>
      </c>
      <c r="D341" s="32"/>
      <c r="E341" s="32"/>
      <c r="F341" s="32"/>
      <c r="G341" s="32"/>
      <c r="H341" s="33">
        <v>74</v>
      </c>
      <c r="I341" s="33">
        <v>189</v>
      </c>
      <c r="J341" s="32"/>
      <c r="K341" s="32"/>
      <c r="L341" s="32"/>
      <c r="M341" s="34">
        <f>'CK - Tableau 1'!F341</f>
        <v>73</v>
      </c>
      <c r="N341" s="34">
        <f>'FG - Tableau 1'!C341</f>
        <v>33</v>
      </c>
      <c r="O341" s="34">
        <f>'DI - Tableau 1'!D341</f>
        <v>34</v>
      </c>
      <c r="P341" s="34">
        <f>'SK - Tableau 1'!F341</f>
        <v>60</v>
      </c>
      <c r="Q341" s="34">
        <f>'ST - Tableau 1'!D341</f>
        <v>44</v>
      </c>
      <c r="R341" s="34">
        <f>'EN - Tableau 1'!D341</f>
        <v>99</v>
      </c>
      <c r="S341" s="34">
        <f>'DU'!E341</f>
        <v>81</v>
      </c>
      <c r="T341" s="34">
        <f>'PH - Tableau 1'!N341</f>
        <v>50.25</v>
      </c>
      <c r="U341" s="34">
        <f>'FO - Tableau 1'!D341</f>
        <v>33</v>
      </c>
      <c r="V341" s="32"/>
      <c r="W341" s="34">
        <f>'SC - Tableau 1'!J341</f>
        <v>47</v>
      </c>
      <c r="X341" s="34">
        <f>'DF - Tableau 1'!J341</f>
        <v>60</v>
      </c>
      <c r="Y341" s="32"/>
      <c r="Z341" s="34">
        <v>50</v>
      </c>
      <c r="AA341" s="34">
        <v>50</v>
      </c>
      <c r="AB341" s="34">
        <v>50</v>
      </c>
    </row>
    <row r="342" ht="20.35" customHeight="1">
      <c r="A342" t="s" s="38">
        <v>1409</v>
      </c>
      <c r="B342" s="30"/>
      <c r="C342" t="s" s="31">
        <v>1059</v>
      </c>
      <c r="D342" s="32"/>
      <c r="E342" s="32"/>
      <c r="F342" s="32"/>
      <c r="G342" s="32"/>
      <c r="H342" s="33">
        <v>73</v>
      </c>
      <c r="I342" s="33">
        <v>187</v>
      </c>
      <c r="J342" s="32"/>
      <c r="K342" s="32"/>
      <c r="L342" s="32"/>
      <c r="M342" s="34">
        <f>'CK - Tableau 1'!F342</f>
        <v>60</v>
      </c>
      <c r="N342" s="34">
        <f>'FG - Tableau 1'!C342</f>
        <v>33</v>
      </c>
      <c r="O342" s="34">
        <f>'DI - Tableau 1'!D342</f>
        <v>80</v>
      </c>
      <c r="P342" s="34">
        <f>'SK - Tableau 1'!F342</f>
        <v>69</v>
      </c>
      <c r="Q342" s="34">
        <f>'ST - Tableau 1'!D342</f>
        <v>45</v>
      </c>
      <c r="R342" s="34">
        <f>'EN - Tableau 1'!D342</f>
        <v>33</v>
      </c>
      <c r="S342" s="34">
        <f>'DU'!E342</f>
        <v>87</v>
      </c>
      <c r="T342" s="34">
        <f>'PH - Tableau 1'!N342</f>
        <v>72.375</v>
      </c>
      <c r="U342" s="34">
        <f>'FO - Tableau 1'!D342</f>
        <v>53</v>
      </c>
      <c r="V342" s="32"/>
      <c r="W342" s="34">
        <f>'SC - Tableau 1'!J342</f>
        <v>66</v>
      </c>
      <c r="X342" s="34">
        <f>'DF - Tableau 1'!J342</f>
        <v>60</v>
      </c>
      <c r="Y342" s="32"/>
      <c r="Z342" s="34">
        <v>50</v>
      </c>
      <c r="AA342" s="34">
        <v>50</v>
      </c>
      <c r="AB342" s="34">
        <v>50</v>
      </c>
    </row>
    <row r="343" ht="20.35" customHeight="1">
      <c r="A343" t="s" s="38">
        <v>1410</v>
      </c>
      <c r="B343" s="30"/>
      <c r="C343" t="s" s="31">
        <v>1054</v>
      </c>
      <c r="D343" s="32"/>
      <c r="E343" s="32"/>
      <c r="F343" s="32"/>
      <c r="G343" s="32"/>
      <c r="H343" s="33">
        <v>75</v>
      </c>
      <c r="I343" s="33">
        <v>210</v>
      </c>
      <c r="J343" s="32"/>
      <c r="K343" s="32"/>
      <c r="L343" s="32"/>
      <c r="M343" s="34">
        <f>'CK - Tableau 1'!F343</f>
        <v>92</v>
      </c>
      <c r="N343" s="34">
        <f>'FG - Tableau 1'!C343</f>
        <v>68</v>
      </c>
      <c r="O343" s="34">
        <f>'DI - Tableau 1'!D343</f>
        <v>46</v>
      </c>
      <c r="P343" s="34">
        <f>'SK - Tableau 1'!F343</f>
        <v>59</v>
      </c>
      <c r="Q343" s="34">
        <f>'ST - Tableau 1'!D343</f>
        <v>72</v>
      </c>
      <c r="R343" s="34">
        <f>'EN - Tableau 1'!D343</f>
        <v>33</v>
      </c>
      <c r="S343" s="34">
        <f>'DU'!E343</f>
        <v>93</v>
      </c>
      <c r="T343" s="34">
        <f>'PH - Tableau 1'!N343</f>
        <v>64.25</v>
      </c>
      <c r="U343" s="34">
        <f>'FO - Tableau 1'!D343</f>
        <v>49</v>
      </c>
      <c r="V343" s="32"/>
      <c r="W343" s="34">
        <f>'SC - Tableau 1'!J343</f>
        <v>62.5</v>
      </c>
      <c r="X343" s="34">
        <f>'DF - Tableau 1'!J343</f>
        <v>73</v>
      </c>
      <c r="Y343" s="32"/>
      <c r="Z343" s="34">
        <v>50</v>
      </c>
      <c r="AA343" s="34">
        <v>50</v>
      </c>
      <c r="AB343" s="34">
        <v>50</v>
      </c>
    </row>
    <row r="344" ht="20.35" customHeight="1">
      <c r="A344" t="s" s="38">
        <v>1411</v>
      </c>
      <c r="B344" s="30"/>
      <c r="C344" t="s" s="31">
        <v>1054</v>
      </c>
      <c r="D344" s="32"/>
      <c r="E344" s="32"/>
      <c r="F344" s="32"/>
      <c r="G344" s="32"/>
      <c r="H344" s="33">
        <v>72</v>
      </c>
      <c r="I344" s="33">
        <v>196</v>
      </c>
      <c r="J344" s="32"/>
      <c r="K344" s="32"/>
      <c r="L344" s="32"/>
      <c r="M344" s="34">
        <f>'CK - Tableau 1'!F344</f>
        <v>56</v>
      </c>
      <c r="N344" s="34">
        <f>'FG - Tableau 1'!C344</f>
        <v>33</v>
      </c>
      <c r="O344" s="34">
        <f>'DI - Tableau 1'!D344</f>
        <v>99</v>
      </c>
      <c r="P344" s="34">
        <f>'SK - Tableau 1'!F344</f>
        <v>67</v>
      </c>
      <c r="Q344" s="34">
        <f>'ST - Tableau 1'!D344</f>
        <v>66</v>
      </c>
      <c r="R344" s="34">
        <f>'EN - Tableau 1'!D344</f>
        <v>33</v>
      </c>
      <c r="S344" s="34">
        <f>'DU'!E344</f>
        <v>56</v>
      </c>
      <c r="T344" s="34">
        <f>'PH - Tableau 1'!N344</f>
        <v>65</v>
      </c>
      <c r="U344" s="34">
        <f>'FO - Tableau 1'!D344</f>
        <v>48</v>
      </c>
      <c r="V344" s="32"/>
      <c r="W344" s="34">
        <f>'SC - Tableau 1'!J344</f>
        <v>59.5</v>
      </c>
      <c r="X344" s="34">
        <f>'DF - Tableau 1'!J344</f>
        <v>72.5</v>
      </c>
      <c r="Y344" s="32"/>
      <c r="Z344" s="34">
        <v>50</v>
      </c>
      <c r="AA344" s="34">
        <v>50</v>
      </c>
      <c r="AB344" s="34">
        <v>50</v>
      </c>
    </row>
    <row r="345" ht="20.35" customHeight="1">
      <c r="A345" t="s" s="38">
        <v>1412</v>
      </c>
      <c r="B345" s="30"/>
      <c r="C345" t="s" s="31">
        <v>1059</v>
      </c>
      <c r="D345" s="32"/>
      <c r="E345" s="32"/>
      <c r="F345" s="32"/>
      <c r="G345" s="32"/>
      <c r="H345" s="33">
        <v>75</v>
      </c>
      <c r="I345" s="33">
        <v>202</v>
      </c>
      <c r="J345" s="32"/>
      <c r="K345" s="32"/>
      <c r="L345" s="32"/>
      <c r="M345" s="34">
        <f>'CK - Tableau 1'!F345</f>
        <v>62</v>
      </c>
      <c r="N345" s="34">
        <f>'FG - Tableau 1'!C345</f>
        <v>33</v>
      </c>
      <c r="O345" s="34">
        <f>'DI - Tableau 1'!D345</f>
        <v>59</v>
      </c>
      <c r="P345" s="34">
        <f>'SK - Tableau 1'!F345</f>
        <v>91</v>
      </c>
      <c r="Q345" s="34">
        <f>'ST - Tableau 1'!D345</f>
        <v>58</v>
      </c>
      <c r="R345" s="34">
        <f>'EN - Tableau 1'!D345</f>
        <v>33</v>
      </c>
      <c r="S345" s="34">
        <f>'DU'!E345</f>
        <v>73</v>
      </c>
      <c r="T345" s="34">
        <f>'PH - Tableau 1'!N345</f>
        <v>73.25</v>
      </c>
      <c r="U345" s="34">
        <f>'FO - Tableau 1'!D345</f>
        <v>33</v>
      </c>
      <c r="V345" s="32"/>
      <c r="W345" s="34">
        <f>'SC - Tableau 1'!J345</f>
        <v>66</v>
      </c>
      <c r="X345" s="34">
        <f>'DF - Tableau 1'!J345</f>
        <v>80</v>
      </c>
      <c r="Y345" s="32"/>
      <c r="Z345" s="34">
        <v>50</v>
      </c>
      <c r="AA345" s="34">
        <v>50</v>
      </c>
      <c r="AB345" s="34">
        <v>50</v>
      </c>
    </row>
    <row r="346" ht="20.35" customHeight="1">
      <c r="A346" t="s" s="38">
        <v>1413</v>
      </c>
      <c r="B346" s="30"/>
      <c r="C346" t="s" s="31">
        <v>1056</v>
      </c>
      <c r="D346" s="32"/>
      <c r="E346" s="32"/>
      <c r="F346" s="32"/>
      <c r="G346" s="32"/>
      <c r="H346" s="33">
        <v>70</v>
      </c>
      <c r="I346" s="33">
        <v>190</v>
      </c>
      <c r="J346" s="32"/>
      <c r="K346" s="32"/>
      <c r="L346" s="32"/>
      <c r="M346" s="34">
        <f>'CK - Tableau 1'!F346</f>
        <v>49</v>
      </c>
      <c r="N346" s="34">
        <f>'FG - Tableau 1'!C346</f>
        <v>33</v>
      </c>
      <c r="O346" s="34">
        <f>'DI - Tableau 1'!D346</f>
        <v>76</v>
      </c>
      <c r="P346" s="34">
        <f>'SK - Tableau 1'!F346</f>
        <v>82</v>
      </c>
      <c r="Q346" s="34">
        <f>'ST - Tableau 1'!D346</f>
        <v>67</v>
      </c>
      <c r="R346" s="34">
        <f>'EN - Tableau 1'!D346</f>
        <v>99</v>
      </c>
      <c r="S346" s="34">
        <f>'DU'!E346</f>
        <v>79</v>
      </c>
      <c r="T346" s="34">
        <f>'PH - Tableau 1'!N346</f>
        <v>89.125</v>
      </c>
      <c r="U346" s="34">
        <f>'FO - Tableau 1'!D346</f>
        <v>40</v>
      </c>
      <c r="V346" s="32"/>
      <c r="W346" s="34">
        <f>'SC - Tableau 1'!J346</f>
        <v>87.5</v>
      </c>
      <c r="X346" s="34">
        <f>'DF - Tableau 1'!J346</f>
        <v>71.5</v>
      </c>
      <c r="Y346" s="32"/>
      <c r="Z346" s="34">
        <v>50</v>
      </c>
      <c r="AA346" s="34">
        <v>50</v>
      </c>
      <c r="AB346" s="34">
        <v>50</v>
      </c>
    </row>
    <row r="347" ht="20.35" customHeight="1">
      <c r="A347" t="s" s="38">
        <v>1414</v>
      </c>
      <c r="B347" s="30"/>
      <c r="C347" t="s" s="31">
        <v>1056</v>
      </c>
      <c r="D347" s="32"/>
      <c r="E347" s="32"/>
      <c r="F347" s="32"/>
      <c r="G347" s="32"/>
      <c r="H347" s="33">
        <v>72</v>
      </c>
      <c r="I347" s="33">
        <v>188</v>
      </c>
      <c r="J347" s="32"/>
      <c r="K347" s="32"/>
      <c r="L347" s="32"/>
      <c r="M347" s="34">
        <f>'CK - Tableau 1'!F347</f>
        <v>62</v>
      </c>
      <c r="N347" s="34">
        <f>'FG - Tableau 1'!C347</f>
        <v>66</v>
      </c>
      <c r="O347" s="34">
        <f>'DI - Tableau 1'!D347</f>
        <v>93</v>
      </c>
      <c r="P347" s="34">
        <f>'SK - Tableau 1'!F347</f>
        <v>61</v>
      </c>
      <c r="Q347" s="34">
        <f>'ST - Tableau 1'!D347</f>
        <v>52</v>
      </c>
      <c r="R347" s="34">
        <f>'EN - Tableau 1'!D347</f>
        <v>96</v>
      </c>
      <c r="S347" s="34">
        <f>'DU'!E347</f>
        <v>88</v>
      </c>
      <c r="T347" s="34">
        <f>'PH - Tableau 1'!N347</f>
        <v>83.625</v>
      </c>
      <c r="U347" s="34">
        <f>'FO - Tableau 1'!D347</f>
        <v>48</v>
      </c>
      <c r="V347" s="32"/>
      <c r="W347" s="34">
        <f>'SC - Tableau 1'!J347</f>
        <v>87</v>
      </c>
      <c r="X347" s="34">
        <f>'DF - Tableau 1'!J347</f>
        <v>69</v>
      </c>
      <c r="Y347" s="32"/>
      <c r="Z347" s="34">
        <v>50</v>
      </c>
      <c r="AA347" s="34">
        <v>50</v>
      </c>
      <c r="AB347" s="34">
        <v>50</v>
      </c>
    </row>
    <row r="348" ht="20.35" customHeight="1">
      <c r="A348" t="s" s="38">
        <v>1415</v>
      </c>
      <c r="B348" s="30"/>
      <c r="C348" t="s" s="31">
        <v>1056</v>
      </c>
      <c r="D348" s="32"/>
      <c r="E348" s="32"/>
      <c r="F348" s="32"/>
      <c r="G348" s="32"/>
      <c r="H348" s="33">
        <v>75</v>
      </c>
      <c r="I348" s="33">
        <v>210</v>
      </c>
      <c r="J348" s="32"/>
      <c r="K348" s="32"/>
      <c r="L348" s="32"/>
      <c r="M348" s="34">
        <f>'CK - Tableau 1'!F348</f>
        <v>79</v>
      </c>
      <c r="N348" s="34">
        <f>'FG - Tableau 1'!C348</f>
        <v>78</v>
      </c>
      <c r="O348" s="34">
        <f>'DI - Tableau 1'!D348</f>
        <v>49</v>
      </c>
      <c r="P348" s="34">
        <f>'SK - Tableau 1'!F348</f>
        <v>71</v>
      </c>
      <c r="Q348" s="34">
        <f>'ST - Tableau 1'!D348</f>
        <v>72</v>
      </c>
      <c r="R348" s="34">
        <f>'EN - Tableau 1'!D348</f>
        <v>33</v>
      </c>
      <c r="S348" s="34">
        <f>'DU'!E348</f>
        <v>84</v>
      </c>
      <c r="T348" s="34">
        <f>'PH - Tableau 1'!N348</f>
        <v>68.5</v>
      </c>
      <c r="U348" s="34">
        <f>'FO - Tableau 1'!D348</f>
        <v>33</v>
      </c>
      <c r="V348" s="32"/>
      <c r="W348" s="34">
        <f>'SC - Tableau 1'!J348</f>
        <v>54.5</v>
      </c>
      <c r="X348" s="34">
        <f>'DF - Tableau 1'!J348</f>
        <v>66.5</v>
      </c>
      <c r="Y348" s="32"/>
      <c r="Z348" s="34">
        <v>50</v>
      </c>
      <c r="AA348" s="34">
        <v>50</v>
      </c>
      <c r="AB348" s="34">
        <v>50</v>
      </c>
    </row>
    <row r="349" ht="20.35" customHeight="1">
      <c r="A349" t="s" s="38">
        <v>1416</v>
      </c>
      <c r="B349" s="30"/>
      <c r="C349" t="s" s="31">
        <v>1059</v>
      </c>
      <c r="D349" s="32"/>
      <c r="E349" s="32"/>
      <c r="F349" s="32"/>
      <c r="G349" s="32"/>
      <c r="H349" s="33">
        <v>74</v>
      </c>
      <c r="I349" s="33">
        <v>200</v>
      </c>
      <c r="J349" s="32"/>
      <c r="K349" s="32"/>
      <c r="L349" s="32"/>
      <c r="M349" s="34">
        <f>'CK - Tableau 1'!F349</f>
        <v>40</v>
      </c>
      <c r="N349" s="34">
        <f>'FG - Tableau 1'!C349</f>
        <v>33</v>
      </c>
      <c r="O349" s="34">
        <f>'DI - Tableau 1'!D349</f>
        <v>82</v>
      </c>
      <c r="P349" s="34">
        <f>'SK - Tableau 1'!F349</f>
        <v>75</v>
      </c>
      <c r="Q349" s="34">
        <f>'ST - Tableau 1'!D349</f>
        <v>61</v>
      </c>
      <c r="R349" s="34">
        <f>'EN - Tableau 1'!D349</f>
        <v>33</v>
      </c>
      <c r="S349" s="34">
        <f>'DU'!E349</f>
        <v>99</v>
      </c>
      <c r="T349" s="34">
        <f>'PH - Tableau 1'!N349</f>
        <v>66.875</v>
      </c>
      <c r="U349" s="34">
        <f>'FO - Tableau 1'!D349</f>
        <v>33</v>
      </c>
      <c r="V349" s="32"/>
      <c r="W349" s="34">
        <f>'SC - Tableau 1'!J349</f>
        <v>55.5</v>
      </c>
      <c r="X349" s="34">
        <f>'DF - Tableau 1'!J349</f>
        <v>72</v>
      </c>
      <c r="Y349" s="32"/>
      <c r="Z349" s="34">
        <v>50</v>
      </c>
      <c r="AA349" s="34">
        <v>50</v>
      </c>
      <c r="AB349" s="34">
        <v>50</v>
      </c>
    </row>
    <row r="350" ht="20.35" customHeight="1">
      <c r="A350" t="s" s="38">
        <v>1417</v>
      </c>
      <c r="B350" s="30"/>
      <c r="C350" t="s" s="31">
        <v>1059</v>
      </c>
      <c r="D350" s="32"/>
      <c r="E350" s="32"/>
      <c r="F350" s="32"/>
      <c r="G350" s="32"/>
      <c r="H350" s="33">
        <v>71</v>
      </c>
      <c r="I350" s="33">
        <v>180</v>
      </c>
      <c r="J350" s="32"/>
      <c r="K350" s="32"/>
      <c r="L350" s="32"/>
      <c r="M350" s="34">
        <f>'CK - Tableau 1'!F350</f>
        <v>74</v>
      </c>
      <c r="N350" s="34">
        <f>'FG - Tableau 1'!C350</f>
        <v>33</v>
      </c>
      <c r="O350" s="34">
        <f>'DI - Tableau 1'!D350</f>
        <v>59</v>
      </c>
      <c r="P350" s="34">
        <f>'SK - Tableau 1'!F350</f>
        <v>53</v>
      </c>
      <c r="Q350" s="34">
        <f>'ST - Tableau 1'!D350</f>
        <v>45</v>
      </c>
      <c r="R350" s="34">
        <f>'EN - Tableau 1'!D350</f>
        <v>99</v>
      </c>
      <c r="S350" s="34">
        <f>'DU'!E350</f>
        <v>99</v>
      </c>
      <c r="T350" s="34">
        <f>'PH - Tableau 1'!N350</f>
        <v>81.125</v>
      </c>
      <c r="U350" s="34">
        <f>'FO - Tableau 1'!D350</f>
        <v>70</v>
      </c>
      <c r="V350" s="32"/>
      <c r="W350" s="34">
        <f>'SC - Tableau 1'!J350</f>
        <v>85</v>
      </c>
      <c r="X350" s="34">
        <f>'DF - Tableau 1'!J350</f>
        <v>68.5</v>
      </c>
      <c r="Y350" s="32"/>
      <c r="Z350" s="34">
        <v>50</v>
      </c>
      <c r="AA350" s="34">
        <v>50</v>
      </c>
      <c r="AB350" s="34">
        <v>50</v>
      </c>
    </row>
    <row r="351" ht="20.35" customHeight="1">
      <c r="A351" t="s" s="38">
        <v>1418</v>
      </c>
      <c r="B351" s="30"/>
      <c r="C351" t="s" s="31">
        <v>1059</v>
      </c>
      <c r="D351" s="32"/>
      <c r="E351" s="32"/>
      <c r="F351" s="32"/>
      <c r="G351" s="32"/>
      <c r="H351" s="33">
        <v>73</v>
      </c>
      <c r="I351" s="33">
        <v>210</v>
      </c>
      <c r="J351" s="32"/>
      <c r="K351" s="32"/>
      <c r="L351" s="32"/>
      <c r="M351" s="34">
        <f>'CK - Tableau 1'!F351</f>
        <v>75</v>
      </c>
      <c r="N351" s="34">
        <f>'FG - Tableau 1'!C351</f>
        <v>76</v>
      </c>
      <c r="O351" s="34">
        <f>'DI - Tableau 1'!D351</f>
        <v>82</v>
      </c>
      <c r="P351" s="34">
        <f>'SK - Tableau 1'!F351</f>
        <v>65</v>
      </c>
      <c r="Q351" s="34">
        <f>'ST - Tableau 1'!D351</f>
        <v>84</v>
      </c>
      <c r="R351" s="34">
        <f>'EN - Tableau 1'!D351</f>
        <v>33</v>
      </c>
      <c r="S351" s="34">
        <f>'DU'!E351</f>
        <v>70</v>
      </c>
      <c r="T351" s="34">
        <f>'PH - Tableau 1'!N351</f>
        <v>65.875</v>
      </c>
      <c r="U351" s="34">
        <f>'FO - Tableau 1'!D351</f>
        <v>33</v>
      </c>
      <c r="V351" s="32"/>
      <c r="W351" s="34">
        <f>'SC - Tableau 1'!J351</f>
        <v>52</v>
      </c>
      <c r="X351" s="34">
        <f>'DF - Tableau 1'!J351</f>
        <v>71</v>
      </c>
      <c r="Y351" s="32"/>
      <c r="Z351" s="34">
        <v>50</v>
      </c>
      <c r="AA351" s="34">
        <v>50</v>
      </c>
      <c r="AB351" s="34">
        <v>50</v>
      </c>
    </row>
    <row r="352" ht="20.35" customHeight="1">
      <c r="A352" t="s" s="38">
        <v>1419</v>
      </c>
      <c r="B352" s="30"/>
      <c r="C352" t="s" s="31">
        <v>1056</v>
      </c>
      <c r="D352" s="32"/>
      <c r="E352" s="32"/>
      <c r="F352" s="32"/>
      <c r="G352" s="32"/>
      <c r="H352" s="33">
        <v>75</v>
      </c>
      <c r="I352" s="33">
        <v>213</v>
      </c>
      <c r="J352" s="32"/>
      <c r="K352" s="32"/>
      <c r="L352" s="32"/>
      <c r="M352" s="34">
        <f>'CK - Tableau 1'!F352</f>
        <v>74</v>
      </c>
      <c r="N352" s="34">
        <f>'FG - Tableau 1'!C352</f>
        <v>33</v>
      </c>
      <c r="O352" s="34">
        <f>'DI - Tableau 1'!D352</f>
        <v>66</v>
      </c>
      <c r="P352" s="34">
        <f>'SK - Tableau 1'!F352</f>
        <v>60</v>
      </c>
      <c r="Q352" s="34">
        <f>'ST - Tableau 1'!D352</f>
        <v>78</v>
      </c>
      <c r="R352" s="34">
        <f>'EN - Tableau 1'!D352</f>
        <v>49</v>
      </c>
      <c r="S352" s="34">
        <f>'DU'!E352</f>
        <v>91</v>
      </c>
      <c r="T352" s="34">
        <f>'PH - Tableau 1'!N352</f>
        <v>72.5</v>
      </c>
      <c r="U352" s="34">
        <f>'FO - Tableau 1'!D352</f>
        <v>33</v>
      </c>
      <c r="V352" s="32"/>
      <c r="W352" s="34">
        <f>'SC - Tableau 1'!J352</f>
        <v>64.5</v>
      </c>
      <c r="X352" s="34">
        <f>'DF - Tableau 1'!J352</f>
        <v>69</v>
      </c>
      <c r="Y352" s="32"/>
      <c r="Z352" s="34">
        <v>50</v>
      </c>
      <c r="AA352" s="34">
        <v>50</v>
      </c>
      <c r="AB352" s="34">
        <v>50</v>
      </c>
    </row>
    <row r="353" ht="20.35" customHeight="1">
      <c r="A353" t="s" s="38">
        <v>1420</v>
      </c>
      <c r="B353" s="30"/>
      <c r="C353" t="s" s="31">
        <v>1056</v>
      </c>
      <c r="D353" s="32"/>
      <c r="E353" s="32"/>
      <c r="F353" s="32"/>
      <c r="G353" s="32"/>
      <c r="H353" s="33">
        <v>73</v>
      </c>
      <c r="I353" s="33">
        <v>229</v>
      </c>
      <c r="J353" s="32"/>
      <c r="K353" s="32"/>
      <c r="L353" s="32"/>
      <c r="M353" s="34">
        <f>'CK - Tableau 1'!F353</f>
        <v>90</v>
      </c>
      <c r="N353" s="34">
        <f>'FG - Tableau 1'!C353</f>
        <v>33</v>
      </c>
      <c r="O353" s="34">
        <f>'DI - Tableau 1'!D353</f>
        <v>51</v>
      </c>
      <c r="P353" s="34">
        <f>'SK - Tableau 1'!F353</f>
        <v>65</v>
      </c>
      <c r="Q353" s="34">
        <f>'ST - Tableau 1'!D353</f>
        <v>97</v>
      </c>
      <c r="R353" s="34">
        <f>'EN - Tableau 1'!D353</f>
        <v>99</v>
      </c>
      <c r="S353" s="34">
        <f>'DU'!E353</f>
        <v>96</v>
      </c>
      <c r="T353" s="34">
        <f>'PH - Tableau 1'!N353</f>
        <v>66.75</v>
      </c>
      <c r="U353" s="34">
        <f>'FO - Tableau 1'!D353</f>
        <v>33</v>
      </c>
      <c r="V353" s="32"/>
      <c r="W353" s="34">
        <f>'SC - Tableau 1'!J353</f>
        <v>73</v>
      </c>
      <c r="X353" s="34">
        <f>'DF - Tableau 1'!J353</f>
        <v>73</v>
      </c>
      <c r="Y353" s="32"/>
      <c r="Z353" s="34">
        <v>50</v>
      </c>
      <c r="AA353" s="34">
        <v>50</v>
      </c>
      <c r="AB353" s="34">
        <v>50</v>
      </c>
    </row>
    <row r="354" ht="20.35" customHeight="1">
      <c r="A354" t="s" s="38">
        <v>1421</v>
      </c>
      <c r="B354" s="30"/>
      <c r="C354" t="s" s="31">
        <v>1059</v>
      </c>
      <c r="D354" s="32"/>
      <c r="E354" s="32"/>
      <c r="F354" s="32"/>
      <c r="G354" s="32"/>
      <c r="H354" s="33">
        <v>74</v>
      </c>
      <c r="I354" s="33">
        <v>210</v>
      </c>
      <c r="J354" s="32"/>
      <c r="K354" s="32"/>
      <c r="L354" s="32"/>
      <c r="M354" s="34">
        <f>'CK - Tableau 1'!F354</f>
        <v>63</v>
      </c>
      <c r="N354" s="34">
        <f>'FG - Tableau 1'!C354</f>
        <v>33</v>
      </c>
      <c r="O354" s="34">
        <f>'DI - Tableau 1'!D354</f>
        <v>85</v>
      </c>
      <c r="P354" s="34">
        <f>'SK - Tableau 1'!F354</f>
        <v>75</v>
      </c>
      <c r="Q354" s="34">
        <f>'ST - Tableau 1'!D354</f>
        <v>79</v>
      </c>
      <c r="R354" s="34">
        <f>'EN - Tableau 1'!D354</f>
        <v>33</v>
      </c>
      <c r="S354" s="34">
        <f>'DU'!E354</f>
        <v>67</v>
      </c>
      <c r="T354" s="34">
        <f>'PH - Tableau 1'!N354</f>
        <v>69.125</v>
      </c>
      <c r="U354" s="34">
        <f>'FO - Tableau 1'!D354</f>
        <v>33</v>
      </c>
      <c r="V354" s="32"/>
      <c r="W354" s="34">
        <f>'SC - Tableau 1'!J354</f>
        <v>64</v>
      </c>
      <c r="X354" s="34">
        <f>'DF - Tableau 1'!J354</f>
        <v>74</v>
      </c>
      <c r="Y354" s="32"/>
      <c r="Z354" s="34">
        <v>50</v>
      </c>
      <c r="AA354" s="34">
        <v>50</v>
      </c>
      <c r="AB354" s="34">
        <v>50</v>
      </c>
    </row>
    <row r="355" ht="20.35" customHeight="1">
      <c r="A355" t="s" s="38">
        <v>1422</v>
      </c>
      <c r="B355" s="30"/>
      <c r="C355" t="s" s="31">
        <v>1054</v>
      </c>
      <c r="D355" s="32"/>
      <c r="E355" s="32"/>
      <c r="F355" s="32"/>
      <c r="G355" s="32"/>
      <c r="H355" s="33">
        <v>74</v>
      </c>
      <c r="I355" s="33">
        <v>202</v>
      </c>
      <c r="J355" s="32"/>
      <c r="K355" s="32"/>
      <c r="L355" s="32"/>
      <c r="M355" s="34">
        <f>'CK - Tableau 1'!F355</f>
        <v>46</v>
      </c>
      <c r="N355" s="34">
        <f>'FG - Tableau 1'!C355</f>
        <v>33</v>
      </c>
      <c r="O355" s="34">
        <f>'DI - Tableau 1'!D355</f>
        <v>86</v>
      </c>
      <c r="P355" s="34">
        <f>'SK - Tableau 1'!F355</f>
        <v>69</v>
      </c>
      <c r="Q355" s="34">
        <f>'ST - Tableau 1'!D355</f>
        <v>64</v>
      </c>
      <c r="R355" s="34">
        <f>'EN - Tableau 1'!D355</f>
        <v>99</v>
      </c>
      <c r="S355" s="34">
        <f>'DU'!E355</f>
        <v>94</v>
      </c>
      <c r="T355" s="34">
        <f>'PH - Tableau 1'!N355</f>
        <v>74.5</v>
      </c>
      <c r="U355" s="34">
        <f>'FO - Tableau 1'!D355</f>
        <v>33</v>
      </c>
      <c r="V355" s="32"/>
      <c r="W355" s="34">
        <f>'SC - Tableau 1'!J355</f>
        <v>82</v>
      </c>
      <c r="X355" s="34">
        <f>'DF - Tableau 1'!J355</f>
        <v>74.5</v>
      </c>
      <c r="Y355" s="32"/>
      <c r="Z355" s="34">
        <v>50</v>
      </c>
      <c r="AA355" s="34">
        <v>50</v>
      </c>
      <c r="AB355" s="34">
        <v>50</v>
      </c>
    </row>
    <row r="356" ht="20.35" customHeight="1">
      <c r="A356" t="s" s="38">
        <v>1423</v>
      </c>
      <c r="B356" s="30"/>
      <c r="C356" t="s" s="31">
        <v>1075</v>
      </c>
      <c r="D356" s="32"/>
      <c r="E356" s="32"/>
      <c r="F356" s="32"/>
      <c r="G356" s="32"/>
      <c r="H356" s="33">
        <v>71</v>
      </c>
      <c r="I356" s="33">
        <v>200</v>
      </c>
      <c r="J356" s="32"/>
      <c r="K356" s="32"/>
      <c r="L356" s="32"/>
      <c r="M356" s="34">
        <f>'CK - Tableau 1'!F356</f>
        <v>62</v>
      </c>
      <c r="N356" s="34">
        <f>'FG - Tableau 1'!C356</f>
        <v>33</v>
      </c>
      <c r="O356" s="34">
        <f>'DI - Tableau 1'!D356</f>
        <v>96</v>
      </c>
      <c r="P356" s="34">
        <f>'SK - Tableau 1'!F356</f>
        <v>58</v>
      </c>
      <c r="Q356" s="34">
        <f>'ST - Tableau 1'!D356</f>
        <v>80</v>
      </c>
      <c r="R356" s="34">
        <f>'EN - Tableau 1'!D356</f>
        <v>33</v>
      </c>
      <c r="S356" s="34">
        <f>'DU'!E356</f>
        <v>89</v>
      </c>
      <c r="T356" s="34">
        <f>'PH - Tableau 1'!N356</f>
        <v>60</v>
      </c>
      <c r="U356" s="34">
        <f>'FO - Tableau 1'!D356</f>
        <v>33</v>
      </c>
      <c r="V356" s="32"/>
      <c r="W356" s="34">
        <f>'SC - Tableau 1'!J356</f>
        <v>51</v>
      </c>
      <c r="X356" s="34">
        <f>'DF - Tableau 1'!J356</f>
        <v>68.5</v>
      </c>
      <c r="Y356" s="32"/>
      <c r="Z356" s="34">
        <v>50</v>
      </c>
      <c r="AA356" s="34">
        <v>50</v>
      </c>
      <c r="AB356" s="34">
        <v>50</v>
      </c>
    </row>
    <row r="357" ht="20.35" customHeight="1">
      <c r="A357" t="s" s="38">
        <v>1424</v>
      </c>
      <c r="B357" s="30"/>
      <c r="C357" t="s" s="31">
        <v>1075</v>
      </c>
      <c r="D357" s="32"/>
      <c r="E357" s="32"/>
      <c r="F357" s="32"/>
      <c r="G357" s="32"/>
      <c r="H357" s="33">
        <v>74</v>
      </c>
      <c r="I357" s="33">
        <v>214</v>
      </c>
      <c r="J357" s="32"/>
      <c r="K357" s="32"/>
      <c r="L357" s="32"/>
      <c r="M357" s="34">
        <f>'CK - Tableau 1'!F357</f>
        <v>35</v>
      </c>
      <c r="N357" s="34">
        <f>'FG - Tableau 1'!C357</f>
        <v>33</v>
      </c>
      <c r="O357" s="34">
        <f>'DI - Tableau 1'!D357</f>
        <v>65</v>
      </c>
      <c r="P357" s="34">
        <f>'SK - Tableau 1'!F357</f>
        <v>86</v>
      </c>
      <c r="Q357" s="34">
        <f>'ST - Tableau 1'!D357</f>
        <v>85</v>
      </c>
      <c r="R357" s="34">
        <f>'EN - Tableau 1'!D357</f>
        <v>65</v>
      </c>
      <c r="S357" s="34">
        <f>'DU'!E357</f>
        <v>99</v>
      </c>
      <c r="T357" s="34">
        <f>'PH - Tableau 1'!N357</f>
        <v>78.625</v>
      </c>
      <c r="U357" s="34">
        <f>'FO - Tableau 1'!D357</f>
        <v>49</v>
      </c>
      <c r="V357" s="32"/>
      <c r="W357" s="34">
        <f>'SC - Tableau 1'!J357</f>
        <v>83.5</v>
      </c>
      <c r="X357" s="34">
        <f>'DF - Tableau 1'!J357</f>
        <v>59</v>
      </c>
      <c r="Y357" s="32"/>
      <c r="Z357" s="34">
        <v>50</v>
      </c>
      <c r="AA357" s="34">
        <v>50</v>
      </c>
      <c r="AB357" s="34">
        <v>50</v>
      </c>
    </row>
    <row r="358" ht="20.35" customHeight="1">
      <c r="A358" t="s" s="38">
        <v>1425</v>
      </c>
      <c r="B358" s="30"/>
      <c r="C358" t="s" s="31">
        <v>1075</v>
      </c>
      <c r="D358" s="32"/>
      <c r="E358" s="32"/>
      <c r="F358" s="32"/>
      <c r="G358" s="32"/>
      <c r="H358" s="33">
        <v>72</v>
      </c>
      <c r="I358" s="33">
        <v>197</v>
      </c>
      <c r="J358" s="32"/>
      <c r="K358" s="32"/>
      <c r="L358" s="32"/>
      <c r="M358" s="34">
        <f>'CK - Tableau 1'!F358</f>
        <v>44</v>
      </c>
      <c r="N358" s="34">
        <f>'FG - Tableau 1'!C358</f>
        <v>33</v>
      </c>
      <c r="O358" s="34">
        <f>'DI - Tableau 1'!D358</f>
        <v>85</v>
      </c>
      <c r="P358" s="34">
        <f>'SK - Tableau 1'!F358</f>
        <v>73</v>
      </c>
      <c r="Q358" s="34">
        <f>'ST - Tableau 1'!D358</f>
        <v>68</v>
      </c>
      <c r="R358" s="34">
        <f>'EN - Tableau 1'!D358</f>
        <v>97</v>
      </c>
      <c r="S358" s="34">
        <f>'DU'!E358</f>
        <v>97</v>
      </c>
      <c r="T358" s="34">
        <f>'PH - Tableau 1'!N358</f>
        <v>70.875</v>
      </c>
      <c r="U358" s="34">
        <f>'FO - Tableau 1'!D358</f>
        <v>53</v>
      </c>
      <c r="V358" s="32"/>
      <c r="W358" s="34">
        <f>'SC - Tableau 1'!J358</f>
        <v>73</v>
      </c>
      <c r="X358" s="34">
        <f>'DF - Tableau 1'!J358</f>
        <v>66</v>
      </c>
      <c r="Y358" s="32"/>
      <c r="Z358" s="34">
        <v>50</v>
      </c>
      <c r="AA358" s="34">
        <v>50</v>
      </c>
      <c r="AB358" s="34">
        <v>50</v>
      </c>
    </row>
    <row r="359" ht="20.35" customHeight="1">
      <c r="A359" t="s" s="38">
        <v>1426</v>
      </c>
      <c r="B359" s="30"/>
      <c r="C359" t="s" s="31">
        <v>1056</v>
      </c>
      <c r="D359" s="32"/>
      <c r="E359" s="32"/>
      <c r="F359" s="32"/>
      <c r="G359" s="32"/>
      <c r="H359" s="33">
        <v>74</v>
      </c>
      <c r="I359" s="33">
        <v>221</v>
      </c>
      <c r="J359" s="32"/>
      <c r="K359" s="32"/>
      <c r="L359" s="32"/>
      <c r="M359" s="34">
        <f>'CK - Tableau 1'!F359</f>
        <v>45</v>
      </c>
      <c r="N359" s="34">
        <f>'FG - Tableau 1'!C359</f>
        <v>33</v>
      </c>
      <c r="O359" s="34">
        <f>'DI - Tableau 1'!D359</f>
        <v>79</v>
      </c>
      <c r="P359" s="34">
        <f>'SK - Tableau 1'!F359</f>
        <v>88</v>
      </c>
      <c r="Q359" s="34">
        <f>'ST - Tableau 1'!D359</f>
        <v>92</v>
      </c>
      <c r="R359" s="34">
        <f>'EN - Tableau 1'!D359</f>
        <v>33</v>
      </c>
      <c r="S359" s="34">
        <f>'DU'!E359</f>
        <v>88</v>
      </c>
      <c r="T359" s="34">
        <f>'PH - Tableau 1'!N359</f>
        <v>80.625</v>
      </c>
      <c r="U359" s="34">
        <f>'FO - Tableau 1'!D359</f>
        <v>33</v>
      </c>
      <c r="V359" s="32"/>
      <c r="W359" s="34">
        <f>'SC - Tableau 1'!J359</f>
        <v>93.5</v>
      </c>
      <c r="X359" s="34">
        <f>'DF - Tableau 1'!J359</f>
        <v>73</v>
      </c>
      <c r="Y359" s="32"/>
      <c r="Z359" s="34">
        <v>50</v>
      </c>
      <c r="AA359" s="34">
        <v>50</v>
      </c>
      <c r="AB359" s="34">
        <v>50</v>
      </c>
    </row>
    <row r="360" ht="20.35" customHeight="1">
      <c r="A360" t="s" s="38">
        <v>1427</v>
      </c>
      <c r="B360" s="30"/>
      <c r="C360" t="s" s="31">
        <v>1059</v>
      </c>
      <c r="D360" s="32"/>
      <c r="E360" s="32"/>
      <c r="F360" s="32"/>
      <c r="G360" s="32"/>
      <c r="H360" s="33">
        <v>75</v>
      </c>
      <c r="I360" s="33">
        <v>217</v>
      </c>
      <c r="J360" s="32"/>
      <c r="K360" s="32"/>
      <c r="L360" s="32"/>
      <c r="M360" s="34">
        <f>'CK - Tableau 1'!F360</f>
        <v>44</v>
      </c>
      <c r="N360" s="34">
        <f>'FG - Tableau 1'!C360</f>
        <v>33</v>
      </c>
      <c r="O360" s="34">
        <f>'DI - Tableau 1'!D360</f>
        <v>63</v>
      </c>
      <c r="P360" s="34">
        <f>'SK - Tableau 1'!F360</f>
        <v>80</v>
      </c>
      <c r="Q360" s="34">
        <f>'ST - Tableau 1'!D360</f>
        <v>84</v>
      </c>
      <c r="R360" s="34">
        <f>'EN - Tableau 1'!D360</f>
        <v>72</v>
      </c>
      <c r="S360" s="34">
        <f>'DU'!E360</f>
        <v>98</v>
      </c>
      <c r="T360" s="34">
        <f>'PH - Tableau 1'!N360</f>
        <v>82.125</v>
      </c>
      <c r="U360" s="34">
        <f>'FO - Tableau 1'!D360</f>
        <v>33</v>
      </c>
      <c r="V360" s="32"/>
      <c r="W360" s="34">
        <f>'SC - Tableau 1'!J360</f>
        <v>99</v>
      </c>
      <c r="X360" s="34">
        <f>'DF - Tableau 1'!J360</f>
        <v>62</v>
      </c>
      <c r="Y360" s="32"/>
      <c r="Z360" s="34">
        <v>50</v>
      </c>
      <c r="AA360" s="34">
        <v>50</v>
      </c>
      <c r="AB360" s="34">
        <v>50</v>
      </c>
    </row>
    <row r="361" ht="20.35" customHeight="1">
      <c r="A361" t="s" s="38">
        <v>1428</v>
      </c>
      <c r="B361" s="30"/>
      <c r="C361" t="s" s="31">
        <v>1056</v>
      </c>
      <c r="D361" s="32"/>
      <c r="E361" s="32"/>
      <c r="F361" s="32"/>
      <c r="G361" s="32"/>
      <c r="H361" s="33">
        <v>74</v>
      </c>
      <c r="I361" s="33">
        <v>209</v>
      </c>
      <c r="J361" s="32"/>
      <c r="K361" s="32"/>
      <c r="L361" s="32"/>
      <c r="M361" s="34">
        <f>'CK - Tableau 1'!F361</f>
        <v>68</v>
      </c>
      <c r="N361" s="34">
        <f>'FG - Tableau 1'!C361</f>
        <v>71</v>
      </c>
      <c r="O361" s="34">
        <f>'DI - Tableau 1'!D361</f>
        <v>62</v>
      </c>
      <c r="P361" s="34">
        <f>'SK - Tableau 1'!F361</f>
        <v>94</v>
      </c>
      <c r="Q361" s="34">
        <f>'ST - Tableau 1'!D361</f>
        <v>77</v>
      </c>
      <c r="R361" s="34">
        <f>'EN - Tableau 1'!D361</f>
        <v>49</v>
      </c>
      <c r="S361" s="34">
        <f>'DU'!E361</f>
        <v>99</v>
      </c>
      <c r="T361" s="34">
        <f>'PH - Tableau 1'!N361</f>
        <v>81.625</v>
      </c>
      <c r="U361" s="34">
        <f>'FO - Tableau 1'!D361</f>
        <v>80</v>
      </c>
      <c r="V361" s="32"/>
      <c r="W361" s="34">
        <f>'SC - Tableau 1'!J361</f>
        <v>91.5</v>
      </c>
      <c r="X361" s="34">
        <f>'DF - Tableau 1'!J361</f>
        <v>77.5</v>
      </c>
      <c r="Y361" s="32"/>
      <c r="Z361" s="34">
        <v>50</v>
      </c>
      <c r="AA361" s="34">
        <v>50</v>
      </c>
      <c r="AB361" s="34">
        <v>50</v>
      </c>
    </row>
    <row r="362" ht="20.35" customHeight="1">
      <c r="A362" t="s" s="38">
        <v>1429</v>
      </c>
      <c r="B362" s="30"/>
      <c r="C362" t="s" s="31">
        <v>1056</v>
      </c>
      <c r="D362" s="32"/>
      <c r="E362" s="32"/>
      <c r="F362" s="32"/>
      <c r="G362" s="32"/>
      <c r="H362" s="33">
        <v>73</v>
      </c>
      <c r="I362" s="33">
        <v>205</v>
      </c>
      <c r="J362" s="32"/>
      <c r="K362" s="32"/>
      <c r="L362" s="32"/>
      <c r="M362" s="34">
        <f>'CK - Tableau 1'!F362</f>
        <v>78</v>
      </c>
      <c r="N362" s="34">
        <f>'FG - Tableau 1'!C362</f>
        <v>77</v>
      </c>
      <c r="O362" s="34">
        <f>'DI - Tableau 1'!D362</f>
        <v>62</v>
      </c>
      <c r="P362" s="34">
        <f>'SK - Tableau 1'!F362</f>
        <v>73</v>
      </c>
      <c r="Q362" s="34">
        <f>'ST - Tableau 1'!D362</f>
        <v>76</v>
      </c>
      <c r="R362" s="34">
        <f>'EN - Tableau 1'!D362</f>
        <v>99</v>
      </c>
      <c r="S362" s="34">
        <f>'DU'!E362</f>
        <v>96</v>
      </c>
      <c r="T362" s="34">
        <f>'PH - Tableau 1'!N362</f>
        <v>66.625</v>
      </c>
      <c r="U362" s="34">
        <f>'FO - Tableau 1'!D362</f>
        <v>33</v>
      </c>
      <c r="V362" s="32"/>
      <c r="W362" s="34">
        <f>'SC - Tableau 1'!J362</f>
        <v>77.5</v>
      </c>
      <c r="X362" s="34">
        <f>'DF - Tableau 1'!J362</f>
        <v>58.5</v>
      </c>
      <c r="Y362" s="32"/>
      <c r="Z362" s="34">
        <v>50</v>
      </c>
      <c r="AA362" s="34">
        <v>50</v>
      </c>
      <c r="AB362" s="34">
        <v>50</v>
      </c>
    </row>
    <row r="363" ht="20.35" customHeight="1">
      <c r="A363" t="s" s="38">
        <v>1430</v>
      </c>
      <c r="B363" s="30"/>
      <c r="C363" t="s" s="31">
        <v>1056</v>
      </c>
      <c r="D363" s="32"/>
      <c r="E363" s="32"/>
      <c r="F363" s="32"/>
      <c r="G363" s="32"/>
      <c r="H363" s="33">
        <v>79</v>
      </c>
      <c r="I363" s="33">
        <v>255</v>
      </c>
      <c r="J363" s="32"/>
      <c r="K363" s="32"/>
      <c r="L363" s="32"/>
      <c r="M363" s="34">
        <f>'CK - Tableau 1'!F363</f>
        <v>86</v>
      </c>
      <c r="N363" s="34">
        <f>'FG - Tableau 1'!C363</f>
        <v>87</v>
      </c>
      <c r="O363" s="34">
        <f>'DI - Tableau 1'!D363</f>
        <v>43</v>
      </c>
      <c r="P363" s="34">
        <f>'SK - Tableau 1'!F363</f>
        <v>70</v>
      </c>
      <c r="Q363" s="34">
        <f>'ST - Tableau 1'!D363</f>
        <v>98</v>
      </c>
      <c r="R363" s="34">
        <f>'EN - Tableau 1'!D363</f>
        <v>33</v>
      </c>
      <c r="S363" s="34">
        <f>'DU'!E363</f>
        <v>96</v>
      </c>
      <c r="T363" s="34">
        <f>'PH - Tableau 1'!N363</f>
        <v>67</v>
      </c>
      <c r="U363" s="34">
        <f>'FO - Tableau 1'!D363</f>
        <v>33</v>
      </c>
      <c r="V363" s="32"/>
      <c r="W363" s="34">
        <f>'SC - Tableau 1'!J363</f>
        <v>58</v>
      </c>
      <c r="X363" s="34">
        <f>'DF - Tableau 1'!J363</f>
        <v>71.5</v>
      </c>
      <c r="Y363" s="32"/>
      <c r="Z363" s="34">
        <v>50</v>
      </c>
      <c r="AA363" s="34">
        <v>50</v>
      </c>
      <c r="AB363" s="34">
        <v>50</v>
      </c>
    </row>
    <row r="364" ht="20.35" customHeight="1">
      <c r="A364" t="s" s="38">
        <v>1431</v>
      </c>
      <c r="B364" s="30"/>
      <c r="C364" t="s" s="31">
        <v>1075</v>
      </c>
      <c r="D364" s="32"/>
      <c r="E364" s="32"/>
      <c r="F364" s="32"/>
      <c r="G364" s="32"/>
      <c r="H364" s="33">
        <v>75</v>
      </c>
      <c r="I364" s="33">
        <v>200</v>
      </c>
      <c r="J364" s="32"/>
      <c r="K364" s="32"/>
      <c r="L364" s="32"/>
      <c r="M364" s="34">
        <f>'CK - Tableau 1'!F364</f>
        <v>38</v>
      </c>
      <c r="N364" s="34">
        <f>'FG - Tableau 1'!C364</f>
        <v>33</v>
      </c>
      <c r="O364" s="34">
        <f>'DI - Tableau 1'!D364</f>
        <v>80</v>
      </c>
      <c r="P364" s="34">
        <f>'SK - Tableau 1'!F364</f>
        <v>78</v>
      </c>
      <c r="Q364" s="34">
        <f>'ST - Tableau 1'!D364</f>
        <v>55</v>
      </c>
      <c r="R364" s="34">
        <f>'EN - Tableau 1'!D364</f>
        <v>33</v>
      </c>
      <c r="S364" s="34">
        <f>'DU'!E364</f>
        <v>93</v>
      </c>
      <c r="T364" s="34">
        <f>'PH - Tableau 1'!N364</f>
        <v>67.375</v>
      </c>
      <c r="U364" s="34">
        <f>'FO - Tableau 1'!D364</f>
        <v>33</v>
      </c>
      <c r="V364" s="32"/>
      <c r="W364" s="34">
        <f>'SC - Tableau 1'!J364</f>
        <v>58</v>
      </c>
      <c r="X364" s="34">
        <f>'DF - Tableau 1'!J364</f>
        <v>65</v>
      </c>
      <c r="Y364" s="32"/>
      <c r="Z364" s="34">
        <v>50</v>
      </c>
      <c r="AA364" s="34">
        <v>50</v>
      </c>
      <c r="AB364" s="34">
        <v>50</v>
      </c>
    </row>
    <row r="365" ht="20.35" customHeight="1">
      <c r="A365" t="s" s="38">
        <v>1432</v>
      </c>
      <c r="B365" s="30"/>
      <c r="C365" t="s" s="31">
        <v>1073</v>
      </c>
      <c r="D365" s="32"/>
      <c r="E365" s="32"/>
      <c r="F365" s="32"/>
      <c r="G365" s="32"/>
      <c r="H365" s="33">
        <v>73</v>
      </c>
      <c r="I365" s="33">
        <v>188</v>
      </c>
      <c r="J365" s="32"/>
      <c r="K365" s="32"/>
      <c r="L365" s="32"/>
      <c r="M365" s="34">
        <f>'CK - Tableau 1'!F365</f>
        <v>60</v>
      </c>
      <c r="N365" s="34">
        <f>'FG - Tableau 1'!C365</f>
        <v>33</v>
      </c>
      <c r="O365" s="34">
        <f>'DI - Tableau 1'!D365</f>
        <v>73</v>
      </c>
      <c r="P365" s="34">
        <f>'SK - Tableau 1'!F365</f>
        <v>47</v>
      </c>
      <c r="Q365" s="34">
        <f>'ST - Tableau 1'!D365</f>
        <v>47</v>
      </c>
      <c r="R365" s="34">
        <f>'EN - Tableau 1'!D365</f>
        <v>94</v>
      </c>
      <c r="S365" s="34">
        <f>'DU'!E365</f>
        <v>81</v>
      </c>
      <c r="T365" s="34">
        <f>'PH - Tableau 1'!N365</f>
        <v>69.75</v>
      </c>
      <c r="U365" s="34">
        <f>'FO - Tableau 1'!D365</f>
        <v>33</v>
      </c>
      <c r="V365" s="32"/>
      <c r="W365" s="34">
        <f>'SC - Tableau 1'!J365</f>
        <v>53.5</v>
      </c>
      <c r="X365" s="34">
        <f>'DF - Tableau 1'!J365</f>
        <v>56.5</v>
      </c>
      <c r="Y365" s="32"/>
      <c r="Z365" s="34">
        <v>50</v>
      </c>
      <c r="AA365" s="34">
        <v>50</v>
      </c>
      <c r="AB365" s="34">
        <v>50</v>
      </c>
    </row>
    <row r="366" ht="20.35" customHeight="1">
      <c r="A366" t="s" s="38">
        <v>1433</v>
      </c>
      <c r="B366" s="30"/>
      <c r="C366" t="s" s="31">
        <v>1373</v>
      </c>
      <c r="D366" s="32"/>
      <c r="E366" s="32"/>
      <c r="F366" s="32"/>
      <c r="G366" s="32"/>
      <c r="H366" s="33">
        <v>73</v>
      </c>
      <c r="I366" s="33">
        <v>198</v>
      </c>
      <c r="J366" s="32"/>
      <c r="K366" s="32"/>
      <c r="L366" s="32"/>
      <c r="M366" s="34">
        <f>'CK - Tableau 1'!F366</f>
        <v>61</v>
      </c>
      <c r="N366" s="34">
        <f>'FG - Tableau 1'!C366</f>
        <v>69</v>
      </c>
      <c r="O366" s="34">
        <f>'DI - Tableau 1'!D366</f>
        <v>77</v>
      </c>
      <c r="P366" s="34">
        <f>'SK - Tableau 1'!F366</f>
        <v>73</v>
      </c>
      <c r="Q366" s="34">
        <f>'ST - Tableau 1'!D366</f>
        <v>64</v>
      </c>
      <c r="R366" s="34">
        <f>'EN - Tableau 1'!D366</f>
        <v>33</v>
      </c>
      <c r="S366" s="34">
        <f>'DU'!E366</f>
        <v>91</v>
      </c>
      <c r="T366" s="34">
        <f>'PH - Tableau 1'!N366</f>
        <v>68</v>
      </c>
      <c r="U366" s="34">
        <f>'FO - Tableau 1'!D366</f>
        <v>53</v>
      </c>
      <c r="V366" s="32"/>
      <c r="W366" s="34">
        <f>'SC - Tableau 1'!J366</f>
        <v>63</v>
      </c>
      <c r="X366" s="34">
        <f>'DF - Tableau 1'!J366</f>
        <v>73</v>
      </c>
      <c r="Y366" s="32"/>
      <c r="Z366" s="34">
        <v>50</v>
      </c>
      <c r="AA366" s="34">
        <v>50</v>
      </c>
      <c r="AB366" s="34">
        <v>50</v>
      </c>
    </row>
    <row r="367" ht="20.35" customHeight="1">
      <c r="A367" t="s" s="38">
        <v>1434</v>
      </c>
      <c r="B367" s="30"/>
      <c r="C367" t="s" s="31">
        <v>1059</v>
      </c>
      <c r="D367" s="32"/>
      <c r="E367" s="32"/>
      <c r="F367" s="32"/>
      <c r="G367" s="32"/>
      <c r="H367" s="33">
        <v>75</v>
      </c>
      <c r="I367" s="33">
        <v>206</v>
      </c>
      <c r="J367" s="32"/>
      <c r="K367" s="32"/>
      <c r="L367" s="32"/>
      <c r="M367" s="34">
        <f>'CK - Tableau 1'!F367</f>
        <v>73</v>
      </c>
      <c r="N367" s="34">
        <f>'FG - Tableau 1'!C367</f>
        <v>93</v>
      </c>
      <c r="O367" s="34">
        <f>'DI - Tableau 1'!D367</f>
        <v>34</v>
      </c>
      <c r="P367" s="34">
        <f>'SK - Tableau 1'!F367</f>
        <v>47</v>
      </c>
      <c r="Q367" s="34">
        <f>'ST - Tableau 1'!D367</f>
        <v>65</v>
      </c>
      <c r="R367" s="34">
        <f>'EN - Tableau 1'!D367</f>
        <v>33</v>
      </c>
      <c r="S367" s="34">
        <f>'DU'!E367</f>
        <v>71</v>
      </c>
      <c r="T367" s="34">
        <f>'PH - Tableau 1'!N367</f>
        <v>52.25</v>
      </c>
      <c r="U367" s="34">
        <f>'FO - Tableau 1'!D367</f>
        <v>33</v>
      </c>
      <c r="V367" s="32"/>
      <c r="W367" s="34">
        <f>'SC - Tableau 1'!J367</f>
        <v>60</v>
      </c>
      <c r="X367" s="34">
        <f>'DF - Tableau 1'!J367</f>
        <v>47</v>
      </c>
      <c r="Y367" s="32"/>
      <c r="Z367" s="34">
        <v>50</v>
      </c>
      <c r="AA367" s="34">
        <v>50</v>
      </c>
      <c r="AB367" s="34">
        <v>50</v>
      </c>
    </row>
    <row r="368" ht="20.35" customHeight="1">
      <c r="A368" t="s" s="38">
        <v>1435</v>
      </c>
      <c r="B368" s="30"/>
      <c r="C368" t="s" s="31">
        <v>1056</v>
      </c>
      <c r="D368" s="32"/>
      <c r="E368" s="32"/>
      <c r="F368" s="32"/>
      <c r="G368" s="32"/>
      <c r="H368" s="33">
        <v>73</v>
      </c>
      <c r="I368" s="33">
        <v>198</v>
      </c>
      <c r="J368" s="32"/>
      <c r="K368" s="32"/>
      <c r="L368" s="32"/>
      <c r="M368" s="34">
        <f>'CK - Tableau 1'!F368</f>
        <v>51</v>
      </c>
      <c r="N368" s="34">
        <f>'FG - Tableau 1'!C368</f>
        <v>73</v>
      </c>
      <c r="O368" s="34">
        <f>'DI - Tableau 1'!D368</f>
        <v>75</v>
      </c>
      <c r="P368" s="34">
        <f>'SK - Tableau 1'!F368</f>
        <v>73</v>
      </c>
      <c r="Q368" s="34">
        <f>'ST - Tableau 1'!D368</f>
        <v>64</v>
      </c>
      <c r="R368" s="34">
        <f>'EN - Tableau 1'!D368</f>
        <v>33</v>
      </c>
      <c r="S368" s="34">
        <f>'DU'!E368</f>
        <v>87</v>
      </c>
      <c r="T368" s="34">
        <f>'PH - Tableau 1'!N368</f>
        <v>73</v>
      </c>
      <c r="U368" s="34">
        <f>'FO - Tableau 1'!D368</f>
        <v>36</v>
      </c>
      <c r="V368" s="32"/>
      <c r="W368" s="34">
        <f>'SC - Tableau 1'!J368</f>
        <v>73</v>
      </c>
      <c r="X368" s="34">
        <f>'DF - Tableau 1'!J368</f>
        <v>73</v>
      </c>
      <c r="Y368" s="32"/>
      <c r="Z368" s="34">
        <v>50</v>
      </c>
      <c r="AA368" s="34">
        <v>50</v>
      </c>
      <c r="AB368" s="34">
        <v>50</v>
      </c>
    </row>
    <row r="369" ht="20.35" customHeight="1">
      <c r="A369" t="s" s="38">
        <v>1436</v>
      </c>
      <c r="B369" s="30"/>
      <c r="C369" t="s" s="31">
        <v>1056</v>
      </c>
      <c r="D369" s="32"/>
      <c r="E369" s="32"/>
      <c r="F369" s="32"/>
      <c r="G369" s="32"/>
      <c r="H369" s="33">
        <v>69</v>
      </c>
      <c r="I369" s="33">
        <v>168</v>
      </c>
      <c r="J369" s="32"/>
      <c r="K369" s="32"/>
      <c r="L369" s="32"/>
      <c r="M369" s="34">
        <f>'CK - Tableau 1'!F369</f>
        <v>49</v>
      </c>
      <c r="N369" s="34">
        <f>'FG - Tableau 1'!C369</f>
        <v>33</v>
      </c>
      <c r="O369" s="34">
        <f>'DI - Tableau 1'!D369</f>
        <v>95</v>
      </c>
      <c r="P369" s="34">
        <f>'SK - Tableau 1'!F369</f>
        <v>95</v>
      </c>
      <c r="Q369" s="34">
        <f>'ST - Tableau 1'!D369</f>
        <v>39</v>
      </c>
      <c r="R369" s="34">
        <f>'EN - Tableau 1'!D369</f>
        <v>33</v>
      </c>
      <c r="S369" s="34">
        <f>'DU'!E369</f>
        <v>78</v>
      </c>
      <c r="T369" s="34">
        <f>'PH - Tableau 1'!N369</f>
        <v>81.375</v>
      </c>
      <c r="U369" s="34">
        <f>'FO - Tableau 1'!D369</f>
        <v>33</v>
      </c>
      <c r="V369" s="32"/>
      <c r="W369" s="34">
        <f>'SC - Tableau 1'!J369</f>
        <v>61</v>
      </c>
      <c r="X369" s="34">
        <f>'DF - Tableau 1'!J369</f>
        <v>74.5</v>
      </c>
      <c r="Y369" s="32"/>
      <c r="Z369" s="34">
        <v>50</v>
      </c>
      <c r="AA369" s="34">
        <v>50</v>
      </c>
      <c r="AB369" s="34">
        <v>50</v>
      </c>
    </row>
    <row r="370" ht="20.35" customHeight="1">
      <c r="A370" t="s" s="38">
        <v>1437</v>
      </c>
      <c r="B370" s="30"/>
      <c r="C370" t="s" s="31">
        <v>1075</v>
      </c>
      <c r="D370" s="32"/>
      <c r="E370" s="32"/>
      <c r="F370" s="32"/>
      <c r="G370" s="32"/>
      <c r="H370" s="33">
        <v>75</v>
      </c>
      <c r="I370" s="33">
        <v>230</v>
      </c>
      <c r="J370" s="32"/>
      <c r="K370" s="32"/>
      <c r="L370" s="32"/>
      <c r="M370" s="34">
        <f>'CK - Tableau 1'!F370</f>
        <v>60</v>
      </c>
      <c r="N370" s="34">
        <f>'FG - Tableau 1'!C370</f>
        <v>33</v>
      </c>
      <c r="O370" s="34">
        <f>'DI - Tableau 1'!D370</f>
        <v>56</v>
      </c>
      <c r="P370" s="34">
        <f>'SK - Tableau 1'!F370</f>
        <v>73</v>
      </c>
      <c r="Q370" s="34">
        <f>'ST - Tableau 1'!D370</f>
        <v>95</v>
      </c>
      <c r="R370" s="34">
        <f>'EN - Tableau 1'!D370</f>
        <v>99</v>
      </c>
      <c r="S370" s="34">
        <f>'DU'!E370</f>
        <v>67</v>
      </c>
      <c r="T370" s="34">
        <f>'PH - Tableau 1'!N370</f>
        <v>69.625</v>
      </c>
      <c r="U370" s="34">
        <f>'FO - Tableau 1'!D370</f>
        <v>33</v>
      </c>
      <c r="V370" s="32"/>
      <c r="W370" s="34">
        <f>'SC - Tableau 1'!J370</f>
        <v>61</v>
      </c>
      <c r="X370" s="34">
        <f>'DF - Tableau 1'!J370</f>
        <v>62</v>
      </c>
      <c r="Y370" s="32"/>
      <c r="Z370" s="34">
        <v>50</v>
      </c>
      <c r="AA370" s="34">
        <v>50</v>
      </c>
      <c r="AB370" s="34">
        <v>50</v>
      </c>
    </row>
    <row r="371" ht="20.35" customHeight="1">
      <c r="A371" t="s" s="38">
        <v>1438</v>
      </c>
      <c r="B371" s="30"/>
      <c r="C371" t="s" s="31">
        <v>1056</v>
      </c>
      <c r="D371" s="32"/>
      <c r="E371" s="32"/>
      <c r="F371" s="32"/>
      <c r="G371" s="32"/>
      <c r="H371" s="33">
        <v>75</v>
      </c>
      <c r="I371" s="33">
        <v>215</v>
      </c>
      <c r="J371" s="32"/>
      <c r="K371" s="32"/>
      <c r="L371" s="32"/>
      <c r="M371" s="34">
        <f>'CK - Tableau 1'!F371</f>
        <v>90</v>
      </c>
      <c r="N371" s="34">
        <f>'FG - Tableau 1'!C371</f>
        <v>63</v>
      </c>
      <c r="O371" s="34">
        <f>'DI - Tableau 1'!D371</f>
        <v>49</v>
      </c>
      <c r="P371" s="34">
        <f>'SK - Tableau 1'!F371</f>
        <v>66</v>
      </c>
      <c r="Q371" s="34">
        <f>'ST - Tableau 1'!D371</f>
        <v>82</v>
      </c>
      <c r="R371" s="34">
        <f>'EN - Tableau 1'!D371</f>
        <v>33</v>
      </c>
      <c r="S371" s="34">
        <f>'DU'!E371</f>
        <v>97</v>
      </c>
      <c r="T371" s="34">
        <f>'PH - Tableau 1'!N371</f>
        <v>56.125</v>
      </c>
      <c r="U371" s="34">
        <f>'FO - Tableau 1'!D371</f>
        <v>37</v>
      </c>
      <c r="V371" s="32"/>
      <c r="W371" s="34">
        <f>'SC - Tableau 1'!J371</f>
        <v>64.5</v>
      </c>
      <c r="X371" s="34">
        <f>'DF - Tableau 1'!J371</f>
        <v>56.5</v>
      </c>
      <c r="Y371" s="32"/>
      <c r="Z371" s="34">
        <v>50</v>
      </c>
      <c r="AA371" s="34">
        <v>50</v>
      </c>
      <c r="AB371" s="34">
        <v>50</v>
      </c>
    </row>
    <row r="372" ht="20.35" customHeight="1">
      <c r="A372" t="s" s="38">
        <v>1439</v>
      </c>
      <c r="B372" s="30"/>
      <c r="C372" t="s" s="31">
        <v>1056</v>
      </c>
      <c r="D372" s="32"/>
      <c r="E372" s="32"/>
      <c r="F372" s="32"/>
      <c r="G372" s="32"/>
      <c r="H372" s="33">
        <v>73</v>
      </c>
      <c r="I372" s="33">
        <v>195</v>
      </c>
      <c r="J372" s="32"/>
      <c r="K372" s="32"/>
      <c r="L372" s="32"/>
      <c r="M372" s="34">
        <f>'CK - Tableau 1'!F372</f>
        <v>50</v>
      </c>
      <c r="N372" s="34">
        <f>'FG - Tableau 1'!C372</f>
        <v>66</v>
      </c>
      <c r="O372" s="34">
        <f>'DI - Tableau 1'!D372</f>
        <v>83</v>
      </c>
      <c r="P372" s="34">
        <f>'SK - Tableau 1'!F372</f>
        <v>91</v>
      </c>
      <c r="Q372" s="34">
        <f>'ST - Tableau 1'!D372</f>
        <v>58</v>
      </c>
      <c r="R372" s="34">
        <f>'EN - Tableau 1'!D372</f>
        <v>33</v>
      </c>
      <c r="S372" s="34">
        <f>'DU'!E372</f>
        <v>86</v>
      </c>
      <c r="T372" s="34">
        <f>'PH - Tableau 1'!N372</f>
        <v>71.25</v>
      </c>
      <c r="U372" s="34">
        <f>'FO - Tableau 1'!D372</f>
        <v>33</v>
      </c>
      <c r="V372" s="32"/>
      <c r="W372" s="34">
        <f>'SC - Tableau 1'!J372</f>
        <v>56</v>
      </c>
      <c r="X372" s="34">
        <f>'DF - Tableau 1'!J372</f>
        <v>66</v>
      </c>
      <c r="Y372" s="32"/>
      <c r="Z372" s="34">
        <v>50</v>
      </c>
      <c r="AA372" s="34">
        <v>50</v>
      </c>
      <c r="AB372" s="34">
        <v>50</v>
      </c>
    </row>
    <row r="373" ht="20.35" customHeight="1">
      <c r="A373" t="s" s="38">
        <v>1440</v>
      </c>
      <c r="B373" s="30"/>
      <c r="C373" t="s" s="31">
        <v>1056</v>
      </c>
      <c r="D373" s="32"/>
      <c r="E373" s="32"/>
      <c r="F373" s="32"/>
      <c r="G373" s="32"/>
      <c r="H373" s="33">
        <v>74</v>
      </c>
      <c r="I373" s="33">
        <v>205</v>
      </c>
      <c r="J373" s="32"/>
      <c r="K373" s="32"/>
      <c r="L373" s="32"/>
      <c r="M373" s="34">
        <f>'CK - Tableau 1'!F373</f>
        <v>80</v>
      </c>
      <c r="N373" s="34">
        <f>'FG - Tableau 1'!C373</f>
        <v>76</v>
      </c>
      <c r="O373" s="34">
        <f>'DI - Tableau 1'!D373</f>
        <v>39</v>
      </c>
      <c r="P373" s="34">
        <f>'SK - Tableau 1'!F373</f>
        <v>51</v>
      </c>
      <c r="Q373" s="34">
        <f>'ST - Tableau 1'!D373</f>
        <v>70</v>
      </c>
      <c r="R373" s="34">
        <f>'EN - Tableau 1'!D373</f>
        <v>99</v>
      </c>
      <c r="S373" s="34">
        <f>'DU'!E373</f>
        <v>87</v>
      </c>
      <c r="T373" s="34">
        <f>'PH - Tableau 1'!N373</f>
        <v>55.375</v>
      </c>
      <c r="U373" s="34">
        <f>'FO - Tableau 1'!D373</f>
        <v>65</v>
      </c>
      <c r="V373" s="32"/>
      <c r="W373" s="34">
        <f>'SC - Tableau 1'!J373</f>
        <v>51.5</v>
      </c>
      <c r="X373" s="34">
        <f>'DF - Tableau 1'!J373</f>
        <v>59</v>
      </c>
      <c r="Y373" s="32"/>
      <c r="Z373" s="34">
        <v>50</v>
      </c>
      <c r="AA373" s="34">
        <v>50</v>
      </c>
      <c r="AB373" s="34">
        <v>50</v>
      </c>
    </row>
    <row r="374" ht="20.35" customHeight="1">
      <c r="A374" t="s" s="38">
        <v>1441</v>
      </c>
      <c r="B374" s="30"/>
      <c r="C374" t="s" s="31">
        <v>1056</v>
      </c>
      <c r="D374" s="32"/>
      <c r="E374" s="32"/>
      <c r="F374" s="32"/>
      <c r="G374" s="32"/>
      <c r="H374" s="33">
        <v>73</v>
      </c>
      <c r="I374" s="33">
        <v>218</v>
      </c>
      <c r="J374" s="32"/>
      <c r="K374" s="32"/>
      <c r="L374" s="32"/>
      <c r="M374" s="34">
        <f>'CK - Tableau 1'!F374</f>
        <v>60</v>
      </c>
      <c r="N374" s="34">
        <f>'FG - Tableau 1'!C374</f>
        <v>33</v>
      </c>
      <c r="O374" s="34">
        <f>'DI - Tableau 1'!D374</f>
        <v>57</v>
      </c>
      <c r="P374" s="34">
        <f>'SK - Tableau 1'!F374</f>
        <v>60</v>
      </c>
      <c r="Q374" s="34">
        <f>'ST - Tableau 1'!D374</f>
        <v>92</v>
      </c>
      <c r="R374" s="34">
        <f>'EN - Tableau 1'!D374</f>
        <v>33</v>
      </c>
      <c r="S374" s="34">
        <f>'DU'!E374</f>
        <v>82</v>
      </c>
      <c r="T374" s="34">
        <f>'PH - Tableau 1'!N374</f>
        <v>54</v>
      </c>
      <c r="U374" s="34">
        <f>'FO - Tableau 1'!D374</f>
        <v>33</v>
      </c>
      <c r="V374" s="32"/>
      <c r="W374" s="34">
        <f>'SC - Tableau 1'!J374</f>
        <v>47.5</v>
      </c>
      <c r="X374" s="34">
        <f>'DF - Tableau 1'!J374</f>
        <v>60</v>
      </c>
      <c r="Y374" s="32"/>
      <c r="Z374" s="34">
        <v>50</v>
      </c>
      <c r="AA374" s="34">
        <v>50</v>
      </c>
      <c r="AB374" s="34">
        <v>50</v>
      </c>
    </row>
    <row r="375" ht="20.35" customHeight="1">
      <c r="A375" t="s" s="38">
        <v>1442</v>
      </c>
      <c r="B375" s="30"/>
      <c r="C375" t="s" s="31">
        <v>1056</v>
      </c>
      <c r="D375" s="32"/>
      <c r="E375" s="32"/>
      <c r="F375" s="32"/>
      <c r="G375" s="32"/>
      <c r="H375" s="33">
        <v>72</v>
      </c>
      <c r="I375" s="33">
        <v>180</v>
      </c>
      <c r="J375" s="32"/>
      <c r="K375" s="32"/>
      <c r="L375" s="32"/>
      <c r="M375" s="34">
        <f>'CK - Tableau 1'!F375</f>
        <v>43</v>
      </c>
      <c r="N375" s="34">
        <f>'FG - Tableau 1'!C375</f>
        <v>33</v>
      </c>
      <c r="O375" s="34">
        <f>'DI - Tableau 1'!D375</f>
        <v>93</v>
      </c>
      <c r="P375" s="34">
        <f>'SK - Tableau 1'!F375</f>
        <v>94</v>
      </c>
      <c r="Q375" s="34">
        <f>'ST - Tableau 1'!D375</f>
        <v>40</v>
      </c>
      <c r="R375" s="34">
        <f>'EN - Tableau 1'!D375</f>
        <v>45</v>
      </c>
      <c r="S375" s="34">
        <f>'DU'!E375</f>
        <v>99</v>
      </c>
      <c r="T375" s="34">
        <f>'PH - Tableau 1'!N375</f>
        <v>81</v>
      </c>
      <c r="U375" s="34">
        <f>'FO - Tableau 1'!D375</f>
        <v>60</v>
      </c>
      <c r="V375" s="32"/>
      <c r="W375" s="34">
        <f>'SC - Tableau 1'!J375</f>
        <v>83</v>
      </c>
      <c r="X375" s="34">
        <f>'DF - Tableau 1'!J375</f>
        <v>60.5</v>
      </c>
      <c r="Y375" s="32"/>
      <c r="Z375" s="34">
        <v>50</v>
      </c>
      <c r="AA375" s="34">
        <v>50</v>
      </c>
      <c r="AB375" s="34">
        <v>50</v>
      </c>
    </row>
    <row r="376" ht="20.35" customHeight="1">
      <c r="A376" t="s" s="38">
        <v>1443</v>
      </c>
      <c r="B376" s="30"/>
      <c r="C376" t="s" s="31">
        <v>1056</v>
      </c>
      <c r="D376" s="32"/>
      <c r="E376" s="32"/>
      <c r="F376" s="32"/>
      <c r="G376" s="32"/>
      <c r="H376" s="33">
        <v>75</v>
      </c>
      <c r="I376" s="33">
        <v>214</v>
      </c>
      <c r="J376" s="32"/>
      <c r="K376" s="32"/>
      <c r="L376" s="32"/>
      <c r="M376" s="34">
        <f>'CK - Tableau 1'!F376</f>
        <v>35</v>
      </c>
      <c r="N376" s="34">
        <f>'FG - Tableau 1'!C376</f>
        <v>33</v>
      </c>
      <c r="O376" s="34">
        <f>'DI - Tableau 1'!D376</f>
        <v>89</v>
      </c>
      <c r="P376" s="34">
        <f>'SK - Tableau 1'!F376</f>
        <v>73</v>
      </c>
      <c r="Q376" s="34">
        <f>'ST - Tableau 1'!D376</f>
        <v>80</v>
      </c>
      <c r="R376" s="34">
        <f>'EN - Tableau 1'!D376</f>
        <v>49</v>
      </c>
      <c r="S376" s="34">
        <f>'DU'!E376</f>
        <v>96</v>
      </c>
      <c r="T376" s="34">
        <f>'PH - Tableau 1'!N376</f>
        <v>72.625</v>
      </c>
      <c r="U376" s="34">
        <f>'FO - Tableau 1'!D376</f>
        <v>91</v>
      </c>
      <c r="V376" s="32"/>
      <c r="W376" s="34">
        <f>'SC - Tableau 1'!J376</f>
        <v>73</v>
      </c>
      <c r="X376" s="34">
        <f>'DF - Tableau 1'!J376</f>
        <v>55</v>
      </c>
      <c r="Y376" s="32"/>
      <c r="Z376" s="34">
        <v>50</v>
      </c>
      <c r="AA376" s="34">
        <v>50</v>
      </c>
      <c r="AB376" s="34">
        <v>50</v>
      </c>
    </row>
    <row r="377" ht="20.35" customHeight="1">
      <c r="A377" t="s" s="38">
        <v>1444</v>
      </c>
      <c r="B377" s="30"/>
      <c r="C377" t="s" s="31">
        <v>1059</v>
      </c>
      <c r="D377" s="32"/>
      <c r="E377" s="32"/>
      <c r="F377" s="32"/>
      <c r="G377" s="32"/>
      <c r="H377" s="33">
        <v>71</v>
      </c>
      <c r="I377" s="33">
        <v>187</v>
      </c>
      <c r="J377" s="32"/>
      <c r="K377" s="32"/>
      <c r="L377" s="32"/>
      <c r="M377" s="34">
        <f>'CK - Tableau 1'!F377</f>
        <v>56</v>
      </c>
      <c r="N377" s="34">
        <f>'FG - Tableau 1'!C377</f>
        <v>33</v>
      </c>
      <c r="O377" s="34">
        <f>'DI - Tableau 1'!D377</f>
        <v>61</v>
      </c>
      <c r="P377" s="34">
        <f>'SK - Tableau 1'!F377</f>
        <v>83</v>
      </c>
      <c r="Q377" s="34">
        <f>'ST - Tableau 1'!D377</f>
        <v>56</v>
      </c>
      <c r="R377" s="34">
        <f>'EN - Tableau 1'!D377</f>
        <v>33</v>
      </c>
      <c r="S377" s="34">
        <f>'DU'!E377</f>
        <v>99</v>
      </c>
      <c r="T377" s="34">
        <f>'PH - Tableau 1'!N377</f>
        <v>83.375</v>
      </c>
      <c r="U377" s="34">
        <f>'FO - Tableau 1'!D377</f>
        <v>33</v>
      </c>
      <c r="V377" s="32"/>
      <c r="W377" s="34">
        <f>'SC - Tableau 1'!J377</f>
        <v>94</v>
      </c>
      <c r="X377" s="34">
        <f>'DF - Tableau 1'!J377</f>
        <v>76</v>
      </c>
      <c r="Y377" s="32"/>
      <c r="Z377" s="34">
        <v>50</v>
      </c>
      <c r="AA377" s="34">
        <v>50</v>
      </c>
      <c r="AB377" s="34">
        <v>50</v>
      </c>
    </row>
    <row r="378" ht="20.35" customHeight="1">
      <c r="A378" t="s" s="38">
        <v>1445</v>
      </c>
      <c r="B378" s="30"/>
      <c r="C378" t="s" s="31">
        <v>1056</v>
      </c>
      <c r="D378" s="32"/>
      <c r="E378" s="32"/>
      <c r="F378" s="32"/>
      <c r="G378" s="32"/>
      <c r="H378" s="33">
        <v>75</v>
      </c>
      <c r="I378" s="33">
        <v>218</v>
      </c>
      <c r="J378" s="32"/>
      <c r="K378" s="32"/>
      <c r="L378" s="32"/>
      <c r="M378" s="34">
        <f>'CK - Tableau 1'!F378</f>
        <v>62</v>
      </c>
      <c r="N378" s="34">
        <f>'FG - Tableau 1'!C378</f>
        <v>33</v>
      </c>
      <c r="O378" s="34">
        <f>'DI - Tableau 1'!D378</f>
        <v>86</v>
      </c>
      <c r="P378" s="34">
        <f>'SK - Tableau 1'!F378</f>
        <v>73</v>
      </c>
      <c r="Q378" s="34">
        <f>'ST - Tableau 1'!D378</f>
        <v>85</v>
      </c>
      <c r="R378" s="34">
        <f>'EN - Tableau 1'!D378</f>
        <v>69</v>
      </c>
      <c r="S378" s="34">
        <f>'DU'!E378</f>
        <v>96</v>
      </c>
      <c r="T378" s="34">
        <f>'PH - Tableau 1'!N378</f>
        <v>68</v>
      </c>
      <c r="U378" s="34">
        <f>'FO - Tableau 1'!D378</f>
        <v>96</v>
      </c>
      <c r="V378" s="32"/>
      <c r="W378" s="34">
        <f>'SC - Tableau 1'!J378</f>
        <v>61</v>
      </c>
      <c r="X378" s="34">
        <f>'DF - Tableau 1'!J378</f>
        <v>71.5</v>
      </c>
      <c r="Y378" s="32"/>
      <c r="Z378" s="34">
        <v>50</v>
      </c>
      <c r="AA378" s="34">
        <v>50</v>
      </c>
      <c r="AB378" s="34">
        <v>50</v>
      </c>
    </row>
    <row r="379" ht="20.35" customHeight="1">
      <c r="A379" t="s" s="38">
        <v>1446</v>
      </c>
      <c r="B379" s="30"/>
      <c r="C379" t="s" s="31">
        <v>1056</v>
      </c>
      <c r="D379" s="32"/>
      <c r="E379" s="32"/>
      <c r="F379" s="32"/>
      <c r="G379" s="32"/>
      <c r="H379" s="33">
        <v>76</v>
      </c>
      <c r="I379" s="33">
        <v>206</v>
      </c>
      <c r="J379" s="32"/>
      <c r="K379" s="32"/>
      <c r="L379" s="32"/>
      <c r="M379" s="34">
        <f>'CK - Tableau 1'!F379</f>
        <v>48</v>
      </c>
      <c r="N379" s="34">
        <f>'FG - Tableau 1'!C379</f>
        <v>33</v>
      </c>
      <c r="O379" s="34">
        <f>'DI - Tableau 1'!D379</f>
        <v>92</v>
      </c>
      <c r="P379" s="34">
        <f>'SK - Tableau 1'!F379</f>
        <v>73</v>
      </c>
      <c r="Q379" s="34">
        <f>'ST - Tableau 1'!D379</f>
        <v>60</v>
      </c>
      <c r="R379" s="34">
        <f>'EN - Tableau 1'!D379</f>
        <v>33</v>
      </c>
      <c r="S379" s="34">
        <f>'DU'!E379</f>
        <v>53</v>
      </c>
      <c r="T379" s="34">
        <f>'PH - Tableau 1'!N379</f>
        <v>70.5</v>
      </c>
      <c r="U379" s="34">
        <f>'FO - Tableau 1'!D379</f>
        <v>33</v>
      </c>
      <c r="V379" s="32"/>
      <c r="W379" s="34">
        <f>'SC - Tableau 1'!J379</f>
        <v>54</v>
      </c>
      <c r="X379" s="34">
        <f>'DF - Tableau 1'!J379</f>
        <v>69</v>
      </c>
      <c r="Y379" s="32"/>
      <c r="Z379" s="34">
        <v>50</v>
      </c>
      <c r="AA379" s="34">
        <v>50</v>
      </c>
      <c r="AB379" s="34">
        <v>50</v>
      </c>
    </row>
    <row r="380" ht="20.35" customHeight="1">
      <c r="A380" t="s" s="38">
        <v>1447</v>
      </c>
      <c r="B380" s="30"/>
      <c r="C380" t="s" s="31">
        <v>1059</v>
      </c>
      <c r="D380" s="32"/>
      <c r="E380" s="32"/>
      <c r="F380" s="32"/>
      <c r="G380" s="32"/>
      <c r="H380" s="33">
        <v>78</v>
      </c>
      <c r="I380" s="33">
        <v>219</v>
      </c>
      <c r="J380" s="32"/>
      <c r="K380" s="32"/>
      <c r="L380" s="32"/>
      <c r="M380" s="34">
        <f>'CK - Tableau 1'!F380</f>
        <v>60</v>
      </c>
      <c r="N380" s="34">
        <f>'FG - Tableau 1'!C380</f>
        <v>33</v>
      </c>
      <c r="O380" s="34">
        <f>'DI - Tableau 1'!D380</f>
        <v>80</v>
      </c>
      <c r="P380" s="34">
        <f>'SK - Tableau 1'!F380</f>
        <v>70</v>
      </c>
      <c r="Q380" s="34">
        <f>'ST - Tableau 1'!D380</f>
        <v>69</v>
      </c>
      <c r="R380" s="34">
        <f>'EN - Tableau 1'!D380</f>
        <v>55</v>
      </c>
      <c r="S380" s="34">
        <f>'DU'!E380</f>
        <v>84</v>
      </c>
      <c r="T380" s="34">
        <f>'PH - Tableau 1'!N380</f>
        <v>57</v>
      </c>
      <c r="U380" s="34">
        <f>'FO - Tableau 1'!D380</f>
        <v>33</v>
      </c>
      <c r="V380" s="32"/>
      <c r="W380" s="34">
        <f>'SC - Tableau 1'!J380</f>
        <v>47</v>
      </c>
      <c r="X380" s="34">
        <f>'DF - Tableau 1'!J380</f>
        <v>64.5</v>
      </c>
      <c r="Y380" s="32"/>
      <c r="Z380" s="34">
        <v>50</v>
      </c>
      <c r="AA380" s="34">
        <v>50</v>
      </c>
      <c r="AB380" s="34">
        <v>50</v>
      </c>
    </row>
    <row r="381" ht="20.35" customHeight="1">
      <c r="A381" t="s" s="38">
        <v>1448</v>
      </c>
      <c r="B381" s="30"/>
      <c r="C381" t="s" s="31">
        <v>1059</v>
      </c>
      <c r="D381" s="32"/>
      <c r="E381" s="32"/>
      <c r="F381" s="32"/>
      <c r="G381" s="32"/>
      <c r="H381" s="33">
        <v>73</v>
      </c>
      <c r="I381" s="33">
        <v>195</v>
      </c>
      <c r="J381" s="32"/>
      <c r="K381" s="32"/>
      <c r="L381" s="32"/>
      <c r="M381" s="34">
        <f>'CK - Tableau 1'!F381</f>
        <v>60</v>
      </c>
      <c r="N381" s="34">
        <f>'FG - Tableau 1'!C381</f>
        <v>33</v>
      </c>
      <c r="O381" s="34">
        <f>'DI - Tableau 1'!D381</f>
        <v>73</v>
      </c>
      <c r="P381" s="34">
        <f>'SK - Tableau 1'!F381</f>
        <v>60</v>
      </c>
      <c r="Q381" s="34">
        <f>'ST - Tableau 1'!D381</f>
        <v>58</v>
      </c>
      <c r="R381" s="34">
        <f>'EN - Tableau 1'!D381</f>
        <v>45</v>
      </c>
      <c r="S381" s="34">
        <f>'DU'!E381</f>
        <v>81</v>
      </c>
      <c r="T381" s="34">
        <f>'PH - Tableau 1'!N381</f>
        <v>51.875</v>
      </c>
      <c r="U381" s="34">
        <f>'FO - Tableau 1'!D381</f>
        <v>33</v>
      </c>
      <c r="V381" s="32"/>
      <c r="W381" s="34">
        <f>'SC - Tableau 1'!J381</f>
        <v>47</v>
      </c>
      <c r="X381" s="34">
        <f>'DF - Tableau 1'!J381</f>
        <v>47</v>
      </c>
      <c r="Y381" s="32"/>
      <c r="Z381" s="34">
        <v>50</v>
      </c>
      <c r="AA381" s="34">
        <v>50</v>
      </c>
      <c r="AB381" s="34">
        <v>50</v>
      </c>
    </row>
    <row r="382" ht="20.35" customHeight="1">
      <c r="A382" t="s" s="38">
        <v>1449</v>
      </c>
      <c r="B382" s="30"/>
      <c r="C382" t="s" s="31">
        <v>1056</v>
      </c>
      <c r="D382" s="32"/>
      <c r="E382" s="32"/>
      <c r="F382" s="32"/>
      <c r="G382" s="32"/>
      <c r="H382" s="33">
        <v>70</v>
      </c>
      <c r="I382" s="33">
        <v>180</v>
      </c>
      <c r="J382" s="32"/>
      <c r="K382" s="32"/>
      <c r="L382" s="32"/>
      <c r="M382" s="34">
        <f>'CK - Tableau 1'!F382</f>
        <v>73</v>
      </c>
      <c r="N382" s="34">
        <f>'FG - Tableau 1'!C382</f>
        <v>33</v>
      </c>
      <c r="O382" s="34">
        <f>'DI - Tableau 1'!D382</f>
        <v>62</v>
      </c>
      <c r="P382" s="34">
        <f>'SK - Tableau 1'!F382</f>
        <v>73</v>
      </c>
      <c r="Q382" s="34">
        <f>'ST - Tableau 1'!D382</f>
        <v>49</v>
      </c>
      <c r="R382" s="34">
        <f>'EN - Tableau 1'!D382</f>
        <v>33</v>
      </c>
      <c r="S382" s="34">
        <f>'DU'!E382</f>
        <v>95</v>
      </c>
      <c r="T382" s="34">
        <f>'PH - Tableau 1'!N382</f>
        <v>67.625</v>
      </c>
      <c r="U382" s="34">
        <f>'FO - Tableau 1'!D382</f>
        <v>75</v>
      </c>
      <c r="V382" s="32"/>
      <c r="W382" s="34">
        <f>'SC - Tableau 1'!J382</f>
        <v>75</v>
      </c>
      <c r="X382" s="34">
        <f>'DF - Tableau 1'!J382</f>
        <v>72.5</v>
      </c>
      <c r="Y382" s="32"/>
      <c r="Z382" s="34">
        <v>50</v>
      </c>
      <c r="AA382" s="34">
        <v>50</v>
      </c>
      <c r="AB382" s="34">
        <v>50</v>
      </c>
    </row>
    <row r="383" ht="20.35" customHeight="1">
      <c r="A383" t="s" s="38">
        <v>1450</v>
      </c>
      <c r="B383" s="30"/>
      <c r="C383" t="s" s="31">
        <v>1056</v>
      </c>
      <c r="D383" s="32"/>
      <c r="E383" s="32"/>
      <c r="F383" s="32"/>
      <c r="G383" s="32"/>
      <c r="H383" s="33">
        <v>71</v>
      </c>
      <c r="I383" s="33">
        <v>175</v>
      </c>
      <c r="J383" s="32"/>
      <c r="K383" s="32"/>
      <c r="L383" s="32"/>
      <c r="M383" s="34">
        <f>'CK - Tableau 1'!F383</f>
        <v>73</v>
      </c>
      <c r="N383" s="34">
        <f>'FG - Tableau 1'!C383</f>
        <v>33</v>
      </c>
      <c r="O383" s="34">
        <f>'DI - Tableau 1'!D383</f>
        <v>37</v>
      </c>
      <c r="P383" s="34">
        <f>'SK - Tableau 1'!F383</f>
        <v>60</v>
      </c>
      <c r="Q383" s="34">
        <f>'ST - Tableau 1'!D383</f>
        <v>39</v>
      </c>
      <c r="R383" s="34">
        <f>'EN - Tableau 1'!D383</f>
        <v>69</v>
      </c>
      <c r="S383" s="34">
        <f>'DU'!E383</f>
        <v>81</v>
      </c>
      <c r="T383" s="34">
        <f>'PH - Tableau 1'!N383</f>
        <v>55.5</v>
      </c>
      <c r="U383" s="34">
        <f>'FO - Tableau 1'!D383</f>
        <v>53</v>
      </c>
      <c r="V383" s="32"/>
      <c r="W383" s="34">
        <f>'SC - Tableau 1'!J383</f>
        <v>53.5</v>
      </c>
      <c r="X383" s="34">
        <f>'DF - Tableau 1'!J383</f>
        <v>53.5</v>
      </c>
      <c r="Y383" s="32"/>
      <c r="Z383" s="34">
        <v>50</v>
      </c>
      <c r="AA383" s="34">
        <v>50</v>
      </c>
      <c r="AB383" s="34">
        <v>50</v>
      </c>
    </row>
    <row r="384" ht="20.35" customHeight="1">
      <c r="A384" t="s" s="38">
        <v>1451</v>
      </c>
      <c r="B384" s="30"/>
      <c r="C384" t="s" s="31">
        <v>1056</v>
      </c>
      <c r="D384" s="32"/>
      <c r="E384" s="32"/>
      <c r="F384" s="32"/>
      <c r="G384" s="32"/>
      <c r="H384" s="33">
        <v>75</v>
      </c>
      <c r="I384" s="33">
        <v>217</v>
      </c>
      <c r="J384" s="32"/>
      <c r="K384" s="32"/>
      <c r="L384" s="32"/>
      <c r="M384" s="34">
        <f>'CK - Tableau 1'!F384</f>
        <v>55</v>
      </c>
      <c r="N384" s="34">
        <f>'FG - Tableau 1'!C384</f>
        <v>33</v>
      </c>
      <c r="O384" s="34">
        <f>'DI - Tableau 1'!D384</f>
        <v>99</v>
      </c>
      <c r="P384" s="34">
        <f>'SK - Tableau 1'!F384</f>
        <v>98</v>
      </c>
      <c r="Q384" s="34">
        <f>'ST - Tableau 1'!D384</f>
        <v>84</v>
      </c>
      <c r="R384" s="34">
        <f>'EN - Tableau 1'!D384</f>
        <v>33</v>
      </c>
      <c r="S384" s="34">
        <f>'DU'!E384</f>
        <v>44</v>
      </c>
      <c r="T384" s="34">
        <f>'PH - Tableau 1'!N384</f>
        <v>87.125</v>
      </c>
      <c r="U384" s="34">
        <f>'FO - Tableau 1'!D384</f>
        <v>91</v>
      </c>
      <c r="V384" s="32"/>
      <c r="W384" s="34">
        <f>'SC - Tableau 1'!J384</f>
        <v>96</v>
      </c>
      <c r="X384" s="34">
        <f>'DF - Tableau 1'!J384</f>
        <v>55.5</v>
      </c>
      <c r="Y384" s="32"/>
      <c r="Z384" s="34">
        <v>50</v>
      </c>
      <c r="AA384" s="34">
        <v>50</v>
      </c>
      <c r="AB384" s="34">
        <v>50</v>
      </c>
    </row>
    <row r="385" ht="20.35" customHeight="1">
      <c r="A385" t="s" s="38">
        <v>1452</v>
      </c>
      <c r="B385" s="30"/>
      <c r="C385" t="s" s="31">
        <v>1059</v>
      </c>
      <c r="D385" s="32"/>
      <c r="E385" s="32"/>
      <c r="F385" s="32"/>
      <c r="G385" s="32"/>
      <c r="H385" s="33">
        <v>75</v>
      </c>
      <c r="I385" s="33">
        <v>208</v>
      </c>
      <c r="J385" s="32"/>
      <c r="K385" s="32"/>
      <c r="L385" s="32"/>
      <c r="M385" s="34">
        <f>'CK - Tableau 1'!F385</f>
        <v>68</v>
      </c>
      <c r="N385" s="34">
        <f>'FG - Tableau 1'!C385</f>
        <v>33</v>
      </c>
      <c r="O385" s="34">
        <f>'DI - Tableau 1'!D385</f>
        <v>85</v>
      </c>
      <c r="P385" s="34">
        <f>'SK - Tableau 1'!F385</f>
        <v>78</v>
      </c>
      <c r="Q385" s="34">
        <f>'ST - Tableau 1'!D385</f>
        <v>69</v>
      </c>
      <c r="R385" s="34">
        <f>'EN - Tableau 1'!D385</f>
        <v>33</v>
      </c>
      <c r="S385" s="34">
        <f>'DU'!E385</f>
        <v>99</v>
      </c>
      <c r="T385" s="34">
        <f>'PH - Tableau 1'!N385</f>
        <v>69.75</v>
      </c>
      <c r="U385" s="34">
        <f>'FO - Tableau 1'!D385</f>
        <v>33</v>
      </c>
      <c r="V385" s="32"/>
      <c r="W385" s="34">
        <f>'SC - Tableau 1'!J385</f>
        <v>65</v>
      </c>
      <c r="X385" s="34">
        <f>'DF - Tableau 1'!J385</f>
        <v>76</v>
      </c>
      <c r="Y385" s="32"/>
      <c r="Z385" s="34">
        <v>50</v>
      </c>
      <c r="AA385" s="34">
        <v>50</v>
      </c>
      <c r="AB385" s="34">
        <v>50</v>
      </c>
    </row>
    <row r="386" ht="20.35" customHeight="1">
      <c r="A386" t="s" s="38">
        <v>1453</v>
      </c>
      <c r="B386" s="30"/>
      <c r="C386" t="s" s="31">
        <v>1056</v>
      </c>
      <c r="D386" s="32"/>
      <c r="E386" s="32"/>
      <c r="F386" s="32"/>
      <c r="G386" s="32"/>
      <c r="H386" s="33">
        <v>71</v>
      </c>
      <c r="I386" s="33">
        <v>200</v>
      </c>
      <c r="J386" s="32"/>
      <c r="K386" s="32"/>
      <c r="L386" s="32"/>
      <c r="M386" s="34">
        <f>'CK - Tableau 1'!F386</f>
        <v>39</v>
      </c>
      <c r="N386" s="34">
        <f>'FG - Tableau 1'!C386</f>
        <v>33</v>
      </c>
      <c r="O386" s="34">
        <f>'DI - Tableau 1'!D386</f>
        <v>63</v>
      </c>
      <c r="P386" s="34">
        <f>'SK - Tableau 1'!F386</f>
        <v>80</v>
      </c>
      <c r="Q386" s="34">
        <f>'ST - Tableau 1'!D386</f>
        <v>80</v>
      </c>
      <c r="R386" s="34">
        <f>'EN - Tableau 1'!D386</f>
        <v>99</v>
      </c>
      <c r="S386" s="34">
        <f>'DU'!E386</f>
        <v>99</v>
      </c>
      <c r="T386" s="34">
        <f>'PH - Tableau 1'!N386</f>
        <v>76.5</v>
      </c>
      <c r="U386" s="34">
        <f>'FO - Tableau 1'!D386</f>
        <v>48</v>
      </c>
      <c r="V386" s="32"/>
      <c r="W386" s="34">
        <f>'SC - Tableau 1'!J386</f>
        <v>93</v>
      </c>
      <c r="X386" s="34">
        <f>'DF - Tableau 1'!J386</f>
        <v>74.5</v>
      </c>
      <c r="Y386" s="32"/>
      <c r="Z386" s="34">
        <v>50</v>
      </c>
      <c r="AA386" s="34">
        <v>50</v>
      </c>
      <c r="AB386" s="34">
        <v>50</v>
      </c>
    </row>
    <row r="387" ht="20.35" customHeight="1">
      <c r="A387" t="s" s="38">
        <v>1454</v>
      </c>
      <c r="B387" s="30"/>
      <c r="C387" t="s" s="31">
        <v>1054</v>
      </c>
      <c r="D387" s="32"/>
      <c r="E387" s="32"/>
      <c r="F387" s="32"/>
      <c r="G387" s="32"/>
      <c r="H387" s="33">
        <v>70</v>
      </c>
      <c r="I387" s="33">
        <v>175</v>
      </c>
      <c r="J387" s="32"/>
      <c r="K387" s="32"/>
      <c r="L387" s="32"/>
      <c r="M387" s="34">
        <f>'CK - Tableau 1'!F387</f>
        <v>47</v>
      </c>
      <c r="N387" s="34">
        <f>'FG - Tableau 1'!C387</f>
        <v>33</v>
      </c>
      <c r="O387" s="34">
        <f>'DI - Tableau 1'!D387</f>
        <v>93</v>
      </c>
      <c r="P387" s="34">
        <f>'SK - Tableau 1'!F387</f>
        <v>84</v>
      </c>
      <c r="Q387" s="34">
        <f>'ST - Tableau 1'!D387</f>
        <v>42</v>
      </c>
      <c r="R387" s="34">
        <f>'EN - Tableau 1'!D387</f>
        <v>69</v>
      </c>
      <c r="S387" s="34">
        <f>'DU'!E387</f>
        <v>96</v>
      </c>
      <c r="T387" s="34">
        <f>'PH - Tableau 1'!N387</f>
        <v>68.625</v>
      </c>
      <c r="U387" s="34">
        <f>'FO - Tableau 1'!D387</f>
        <v>53</v>
      </c>
      <c r="V387" s="32"/>
      <c r="W387" s="34">
        <f>'SC - Tableau 1'!J387</f>
        <v>70.5</v>
      </c>
      <c r="X387" s="34">
        <f>'DF - Tableau 1'!J387</f>
        <v>60</v>
      </c>
      <c r="Y387" s="32"/>
      <c r="Z387" s="34">
        <v>50</v>
      </c>
      <c r="AA387" s="34">
        <v>50</v>
      </c>
      <c r="AB387" s="34">
        <v>50</v>
      </c>
    </row>
    <row r="388" ht="20.35" customHeight="1">
      <c r="A388" t="s" s="38">
        <v>1455</v>
      </c>
      <c r="B388" s="30"/>
      <c r="C388" t="s" s="31">
        <v>1054</v>
      </c>
      <c r="D388" s="32"/>
      <c r="E388" s="32"/>
      <c r="F388" s="32"/>
      <c r="G388" s="32"/>
      <c r="H388" s="33">
        <v>72</v>
      </c>
      <c r="I388" s="33">
        <v>191</v>
      </c>
      <c r="J388" s="32"/>
      <c r="K388" s="32"/>
      <c r="L388" s="32"/>
      <c r="M388" s="34">
        <f>'CK - Tableau 1'!F388</f>
        <v>80</v>
      </c>
      <c r="N388" s="34">
        <f>'FG - Tableau 1'!C388</f>
        <v>33</v>
      </c>
      <c r="O388" s="34">
        <f>'DI - Tableau 1'!D388</f>
        <v>76</v>
      </c>
      <c r="P388" s="34">
        <f>'SK - Tableau 1'!F388</f>
        <v>61</v>
      </c>
      <c r="Q388" s="34">
        <f>'ST - Tableau 1'!D388</f>
        <v>57</v>
      </c>
      <c r="R388" s="34">
        <f>'EN - Tableau 1'!D388</f>
        <v>54</v>
      </c>
      <c r="S388" s="34">
        <f>'DU'!E388</f>
        <v>93</v>
      </c>
      <c r="T388" s="34">
        <f>'PH - Tableau 1'!N388</f>
        <v>68.75</v>
      </c>
      <c r="U388" s="34">
        <f>'FO - Tableau 1'!D388</f>
        <v>33</v>
      </c>
      <c r="V388" s="32"/>
      <c r="W388" s="34">
        <f>'SC - Tableau 1'!J388</f>
        <v>69</v>
      </c>
      <c r="X388" s="34">
        <f>'DF - Tableau 1'!J388</f>
        <v>67</v>
      </c>
      <c r="Y388" s="32"/>
      <c r="Z388" s="34">
        <v>50</v>
      </c>
      <c r="AA388" s="34">
        <v>50</v>
      </c>
      <c r="AB388" s="34">
        <v>50</v>
      </c>
    </row>
    <row r="389" ht="20.35" customHeight="1">
      <c r="A389" t="s" s="38">
        <v>1456</v>
      </c>
      <c r="B389" s="30"/>
      <c r="C389" t="s" s="31">
        <v>1054</v>
      </c>
      <c r="D389" s="32"/>
      <c r="E389" s="32"/>
      <c r="F389" s="32"/>
      <c r="G389" s="32"/>
      <c r="H389" s="33">
        <v>76</v>
      </c>
      <c r="I389" s="33">
        <v>211</v>
      </c>
      <c r="J389" s="32"/>
      <c r="K389" s="32"/>
      <c r="L389" s="32"/>
      <c r="M389" s="34">
        <f>'CK - Tableau 1'!F389</f>
        <v>65</v>
      </c>
      <c r="N389" s="34">
        <f>'FG - Tableau 1'!C389</f>
        <v>33</v>
      </c>
      <c r="O389" s="34">
        <f>'DI - Tableau 1'!D389</f>
        <v>80</v>
      </c>
      <c r="P389" s="34">
        <f>'SK - Tableau 1'!F389</f>
        <v>67</v>
      </c>
      <c r="Q389" s="34">
        <f>'ST - Tableau 1'!D389</f>
        <v>68</v>
      </c>
      <c r="R389" s="34">
        <f>'EN - Tableau 1'!D389</f>
        <v>49</v>
      </c>
      <c r="S389" s="34">
        <f>'DU'!E389</f>
        <v>95</v>
      </c>
      <c r="T389" s="34">
        <f>'PH - Tableau 1'!N389</f>
        <v>68.5</v>
      </c>
      <c r="U389" s="34">
        <f>'FO - Tableau 1'!D389</f>
        <v>33</v>
      </c>
      <c r="V389" s="32"/>
      <c r="W389" s="34">
        <f>'SC - Tableau 1'!J389</f>
        <v>73</v>
      </c>
      <c r="X389" s="34">
        <f>'DF - Tableau 1'!J389</f>
        <v>69.5</v>
      </c>
      <c r="Y389" s="32"/>
      <c r="Z389" s="34">
        <v>50</v>
      </c>
      <c r="AA389" s="34">
        <v>50</v>
      </c>
      <c r="AB389" s="34">
        <v>50</v>
      </c>
    </row>
    <row r="390" ht="20.35" customHeight="1">
      <c r="A390" t="s" s="38">
        <v>1457</v>
      </c>
      <c r="B390" s="30"/>
      <c r="C390" t="s" s="31">
        <v>1059</v>
      </c>
      <c r="D390" s="32"/>
      <c r="E390" s="32"/>
      <c r="F390" s="32"/>
      <c r="G390" s="32"/>
      <c r="H390" s="33">
        <v>75</v>
      </c>
      <c r="I390" s="33">
        <v>195</v>
      </c>
      <c r="J390" s="32"/>
      <c r="K390" s="32"/>
      <c r="L390" s="32"/>
      <c r="M390" s="34">
        <f>'CK - Tableau 1'!F390</f>
        <v>73</v>
      </c>
      <c r="N390" s="34">
        <f>'FG - Tableau 1'!C390</f>
        <v>33</v>
      </c>
      <c r="O390" s="34">
        <f>'DI - Tableau 1'!D390</f>
        <v>73</v>
      </c>
      <c r="P390" s="34">
        <f>'SK - Tableau 1'!F390</f>
        <v>47</v>
      </c>
      <c r="Q390" s="34">
        <f>'ST - Tableau 1'!D390</f>
        <v>47</v>
      </c>
      <c r="R390" s="34">
        <f>'EN - Tableau 1'!D390</f>
        <v>36</v>
      </c>
      <c r="S390" s="34">
        <f>'DU'!E390</f>
        <v>83</v>
      </c>
      <c r="T390" s="34">
        <f>'PH - Tableau 1'!N390</f>
        <v>57.375</v>
      </c>
      <c r="U390" s="34">
        <f>'FO - Tableau 1'!D390</f>
        <v>44</v>
      </c>
      <c r="V390" s="32"/>
      <c r="W390" s="34">
        <f>'SC - Tableau 1'!J390</f>
        <v>53.5</v>
      </c>
      <c r="X390" s="34">
        <f>'DF - Tableau 1'!J390</f>
        <v>60</v>
      </c>
      <c r="Y390" s="32"/>
      <c r="Z390" s="34">
        <v>50</v>
      </c>
      <c r="AA390" s="34">
        <v>50</v>
      </c>
      <c r="AB390" s="34">
        <v>50</v>
      </c>
    </row>
    <row r="391" ht="20.35" customHeight="1">
      <c r="A391" t="s" s="38">
        <v>1458</v>
      </c>
      <c r="B391" s="30"/>
      <c r="C391" t="s" s="31">
        <v>1059</v>
      </c>
      <c r="D391" s="32"/>
      <c r="E391" s="32"/>
      <c r="F391" s="32"/>
      <c r="G391" s="32"/>
      <c r="H391" s="33">
        <v>77</v>
      </c>
      <c r="I391" s="33">
        <v>215</v>
      </c>
      <c r="J391" s="32"/>
      <c r="K391" s="32"/>
      <c r="L391" s="32"/>
      <c r="M391" s="34">
        <f>'CK - Tableau 1'!F391</f>
        <v>80</v>
      </c>
      <c r="N391" s="34">
        <f>'FG - Tableau 1'!C391</f>
        <v>33</v>
      </c>
      <c r="O391" s="34">
        <f>'DI - Tableau 1'!D391</f>
        <v>66</v>
      </c>
      <c r="P391" s="34">
        <f>'SK - Tableau 1'!F391</f>
        <v>61</v>
      </c>
      <c r="Q391" s="34">
        <f>'ST - Tableau 1'!D391</f>
        <v>68</v>
      </c>
      <c r="R391" s="34">
        <f>'EN - Tableau 1'!D391</f>
        <v>33</v>
      </c>
      <c r="S391" s="34">
        <f>'DU'!E391</f>
        <v>88</v>
      </c>
      <c r="T391" s="34">
        <f>'PH - Tableau 1'!N391</f>
        <v>58.25</v>
      </c>
      <c r="U391" s="34">
        <f>'FO - Tableau 1'!D391</f>
        <v>38</v>
      </c>
      <c r="V391" s="32"/>
      <c r="W391" s="34">
        <f>'SC - Tableau 1'!J391</f>
        <v>66</v>
      </c>
      <c r="X391" s="34">
        <f>'DF - Tableau 1'!J391</f>
        <v>57.5</v>
      </c>
      <c r="Y391" s="32"/>
      <c r="Z391" s="34">
        <v>50</v>
      </c>
      <c r="AA391" s="34">
        <v>50</v>
      </c>
      <c r="AB391" s="34">
        <v>50</v>
      </c>
    </row>
    <row r="392" ht="20.35" customHeight="1">
      <c r="A392" t="s" s="38">
        <v>1459</v>
      </c>
      <c r="B392" s="30"/>
      <c r="C392" t="s" s="31">
        <v>1059</v>
      </c>
      <c r="D392" s="32"/>
      <c r="E392" s="32"/>
      <c r="F392" s="32"/>
      <c r="G392" s="32"/>
      <c r="H392" s="33">
        <v>75</v>
      </c>
      <c r="I392" s="33">
        <v>206</v>
      </c>
      <c r="J392" s="32"/>
      <c r="K392" s="32"/>
      <c r="L392" s="32"/>
      <c r="M392" s="34">
        <f>'CK - Tableau 1'!F392</f>
        <v>63</v>
      </c>
      <c r="N392" s="34">
        <f>'FG - Tableau 1'!C392</f>
        <v>33</v>
      </c>
      <c r="O392" s="34">
        <f>'DI - Tableau 1'!D392</f>
        <v>94</v>
      </c>
      <c r="P392" s="34">
        <f>'SK - Tableau 1'!F392</f>
        <v>84</v>
      </c>
      <c r="Q392" s="34">
        <f>'ST - Tableau 1'!D392</f>
        <v>65</v>
      </c>
      <c r="R392" s="34">
        <f>'EN - Tableau 1'!D392</f>
        <v>33</v>
      </c>
      <c r="S392" s="34">
        <f>'DU'!E392</f>
        <v>96</v>
      </c>
      <c r="T392" s="34">
        <f>'PH - Tableau 1'!N392</f>
        <v>65</v>
      </c>
      <c r="U392" s="34">
        <f>'FO - Tableau 1'!D392</f>
        <v>53</v>
      </c>
      <c r="V392" s="32"/>
      <c r="W392" s="34">
        <f>'SC - Tableau 1'!J392</f>
        <v>81.5</v>
      </c>
      <c r="X392" s="34">
        <f>'DF - Tableau 1'!J392</f>
        <v>75.5</v>
      </c>
      <c r="Y392" s="32"/>
      <c r="Z392" s="34">
        <v>50</v>
      </c>
      <c r="AA392" s="34">
        <v>50</v>
      </c>
      <c r="AB392" s="34">
        <v>50</v>
      </c>
    </row>
    <row r="393" ht="20.35" customHeight="1">
      <c r="A393" t="s" s="38">
        <v>1460</v>
      </c>
      <c r="B393" s="30"/>
      <c r="C393" t="s" s="31">
        <v>1054</v>
      </c>
      <c r="D393" s="32"/>
      <c r="E393" s="32"/>
      <c r="F393" s="32"/>
      <c r="G393" s="32"/>
      <c r="H393" s="33">
        <v>73</v>
      </c>
      <c r="I393" s="33">
        <v>189</v>
      </c>
      <c r="J393" s="32"/>
      <c r="K393" s="32"/>
      <c r="L393" s="32"/>
      <c r="M393" s="34">
        <f>'CK - Tableau 1'!F393</f>
        <v>83</v>
      </c>
      <c r="N393" s="34">
        <f>'FG - Tableau 1'!C393</f>
        <v>33</v>
      </c>
      <c r="O393" s="34">
        <f>'DI - Tableau 1'!D393</f>
        <v>93</v>
      </c>
      <c r="P393" s="34">
        <f>'SK - Tableau 1'!F393</f>
        <v>50</v>
      </c>
      <c r="Q393" s="34">
        <f>'ST - Tableau 1'!D393</f>
        <v>48</v>
      </c>
      <c r="R393" s="34">
        <f>'EN - Tableau 1'!D393</f>
        <v>45</v>
      </c>
      <c r="S393" s="34">
        <f>'DU'!E393</f>
        <v>94</v>
      </c>
      <c r="T393" s="34">
        <f>'PH - Tableau 1'!N393</f>
        <v>66</v>
      </c>
      <c r="U393" s="34">
        <f>'FO - Tableau 1'!D393</f>
        <v>58</v>
      </c>
      <c r="V393" s="32"/>
      <c r="W393" s="34">
        <f>'SC - Tableau 1'!J393</f>
        <v>66</v>
      </c>
      <c r="X393" s="34">
        <f>'DF - Tableau 1'!J393</f>
        <v>66</v>
      </c>
      <c r="Y393" s="32"/>
      <c r="Z393" s="34">
        <v>50</v>
      </c>
      <c r="AA393" s="34">
        <v>50</v>
      </c>
      <c r="AB393" s="34">
        <v>50</v>
      </c>
    </row>
    <row r="394" ht="20.35" customHeight="1">
      <c r="A394" t="s" s="38">
        <v>1461</v>
      </c>
      <c r="B394" s="30"/>
      <c r="C394" t="s" s="31">
        <v>1059</v>
      </c>
      <c r="D394" s="32"/>
      <c r="E394" s="32"/>
      <c r="F394" s="32"/>
      <c r="G394" s="32"/>
      <c r="H394" s="33">
        <v>71</v>
      </c>
      <c r="I394" s="33">
        <v>185</v>
      </c>
      <c r="J394" s="32"/>
      <c r="K394" s="32"/>
      <c r="L394" s="32"/>
      <c r="M394" s="34">
        <f>'CK - Tableau 1'!F394</f>
        <v>43</v>
      </c>
      <c r="N394" s="34">
        <f>'FG - Tableau 1'!C394</f>
        <v>33</v>
      </c>
      <c r="O394" s="34">
        <f>'DI - Tableau 1'!D394</f>
        <v>95</v>
      </c>
      <c r="P394" s="34">
        <f>'SK - Tableau 1'!F394</f>
        <v>67</v>
      </c>
      <c r="Q394" s="34">
        <f>'ST - Tableau 1'!D394</f>
        <v>52</v>
      </c>
      <c r="R394" s="34">
        <f>'EN - Tableau 1'!D394</f>
        <v>33</v>
      </c>
      <c r="S394" s="34">
        <f>'DU'!E394</f>
        <v>86</v>
      </c>
      <c r="T394" s="34">
        <f>'PH - Tableau 1'!N394</f>
        <v>77.75</v>
      </c>
      <c r="U394" s="34">
        <f>'FO - Tableau 1'!D394</f>
        <v>33</v>
      </c>
      <c r="V394" s="32"/>
      <c r="W394" s="34">
        <f>'SC - Tableau 1'!J394</f>
        <v>56.5</v>
      </c>
      <c r="X394" s="34">
        <f>'DF - Tableau 1'!J394</f>
        <v>74.5</v>
      </c>
      <c r="Y394" s="32"/>
      <c r="Z394" s="34">
        <v>50</v>
      </c>
      <c r="AA394" s="34">
        <v>50</v>
      </c>
      <c r="AB394" s="34">
        <v>50</v>
      </c>
    </row>
    <row r="395" ht="20.35" customHeight="1">
      <c r="A395" t="s" s="38">
        <v>1462</v>
      </c>
      <c r="B395" s="30"/>
      <c r="C395" t="s" s="31">
        <v>1056</v>
      </c>
      <c r="D395" s="32"/>
      <c r="E395" s="32"/>
      <c r="F395" s="32"/>
      <c r="G395" s="32"/>
      <c r="H395" s="33">
        <v>68</v>
      </c>
      <c r="I395" s="33">
        <v>180</v>
      </c>
      <c r="J395" s="32"/>
      <c r="K395" s="32"/>
      <c r="L395" s="32"/>
      <c r="M395" s="34">
        <f>'CK - Tableau 1'!F395</f>
        <v>73</v>
      </c>
      <c r="N395" s="34">
        <f>'FG - Tableau 1'!C395</f>
        <v>33</v>
      </c>
      <c r="O395" s="34">
        <f>'DI - Tableau 1'!D395</f>
        <v>59</v>
      </c>
      <c r="P395" s="34">
        <f>'SK - Tableau 1'!F395</f>
        <v>59</v>
      </c>
      <c r="Q395" s="34">
        <f>'ST - Tableau 1'!D395</f>
        <v>62</v>
      </c>
      <c r="R395" s="34">
        <f>'EN - Tableau 1'!D395</f>
        <v>33</v>
      </c>
      <c r="S395" s="34">
        <f>'DU'!E395</f>
        <v>81</v>
      </c>
      <c r="T395" s="34">
        <f>'PH - Tableau 1'!N395</f>
        <v>68.875</v>
      </c>
      <c r="U395" s="34">
        <f>'FO - Tableau 1'!D395</f>
        <v>33</v>
      </c>
      <c r="V395" s="32"/>
      <c r="W395" s="34">
        <f>'SC - Tableau 1'!J395</f>
        <v>47</v>
      </c>
      <c r="X395" s="34">
        <f>'DF - Tableau 1'!J395</f>
        <v>56.5</v>
      </c>
      <c r="Y395" s="32"/>
      <c r="Z395" s="34">
        <v>50</v>
      </c>
      <c r="AA395" s="34">
        <v>50</v>
      </c>
      <c r="AB395" s="34">
        <v>50</v>
      </c>
    </row>
    <row r="396" ht="20.35" customHeight="1">
      <c r="A396" t="s" s="38">
        <v>1463</v>
      </c>
      <c r="B396" s="30"/>
      <c r="C396" t="s" s="31">
        <v>1056</v>
      </c>
      <c r="D396" s="32"/>
      <c r="E396" s="32"/>
      <c r="F396" s="32"/>
      <c r="G396" s="32"/>
      <c r="H396" s="33">
        <v>72</v>
      </c>
      <c r="I396" s="33">
        <v>196</v>
      </c>
      <c r="J396" s="32"/>
      <c r="K396" s="32"/>
      <c r="L396" s="32"/>
      <c r="M396" s="34">
        <f>'CK - Tableau 1'!F396</f>
        <v>67</v>
      </c>
      <c r="N396" s="34">
        <f>'FG - Tableau 1'!C396</f>
        <v>33</v>
      </c>
      <c r="O396" s="34">
        <f>'DI - Tableau 1'!D396</f>
        <v>63</v>
      </c>
      <c r="P396" s="34">
        <f>'SK - Tableau 1'!F396</f>
        <v>81</v>
      </c>
      <c r="Q396" s="34">
        <f>'ST - Tableau 1'!D396</f>
        <v>66</v>
      </c>
      <c r="R396" s="34">
        <f>'EN - Tableau 1'!D396</f>
        <v>33</v>
      </c>
      <c r="S396" s="34">
        <f>'DU'!E396</f>
        <v>93</v>
      </c>
      <c r="T396" s="34">
        <f>'PH - Tableau 1'!N396</f>
        <v>65.875</v>
      </c>
      <c r="U396" s="34">
        <f>'FO - Tableau 1'!D396</f>
        <v>33</v>
      </c>
      <c r="V396" s="32"/>
      <c r="W396" s="34">
        <f>'SC - Tableau 1'!J396</f>
        <v>64.5</v>
      </c>
      <c r="X396" s="34">
        <f>'DF - Tableau 1'!J396</f>
        <v>70.5</v>
      </c>
      <c r="Y396" s="32"/>
      <c r="Z396" s="34">
        <v>50</v>
      </c>
      <c r="AA396" s="34">
        <v>50</v>
      </c>
      <c r="AB396" s="34">
        <v>50</v>
      </c>
    </row>
    <row r="397" ht="20.35" customHeight="1">
      <c r="A397" t="s" s="38">
        <v>1464</v>
      </c>
      <c r="B397" s="30"/>
      <c r="C397" t="s" s="31">
        <v>1059</v>
      </c>
      <c r="D397" s="32"/>
      <c r="E397" s="32"/>
      <c r="F397" s="32"/>
      <c r="G397" s="32"/>
      <c r="H397" s="33">
        <v>71</v>
      </c>
      <c r="I397" s="33">
        <v>195</v>
      </c>
      <c r="J397" s="32"/>
      <c r="K397" s="32"/>
      <c r="L397" s="32"/>
      <c r="M397" s="34">
        <f>'CK - Tableau 1'!F397</f>
        <v>57</v>
      </c>
      <c r="N397" s="34">
        <f>'FG - Tableau 1'!C397</f>
        <v>60</v>
      </c>
      <c r="O397" s="34">
        <f>'DI - Tableau 1'!D397</f>
        <v>79</v>
      </c>
      <c r="P397" s="34">
        <f>'SK - Tableau 1'!F397</f>
        <v>90</v>
      </c>
      <c r="Q397" s="34">
        <f>'ST - Tableau 1'!D397</f>
        <v>70</v>
      </c>
      <c r="R397" s="34">
        <f>'EN - Tableau 1'!D397</f>
        <v>69</v>
      </c>
      <c r="S397" s="34">
        <f>'DU'!E397</f>
        <v>99</v>
      </c>
      <c r="T397" s="34">
        <f>'PH - Tableau 1'!N397</f>
        <v>82.125</v>
      </c>
      <c r="U397" s="34">
        <f>'FO - Tableau 1'!D397</f>
        <v>88</v>
      </c>
      <c r="V397" s="32"/>
      <c r="W397" s="34">
        <f>'SC - Tableau 1'!J397</f>
        <v>85.5</v>
      </c>
      <c r="X397" s="34">
        <f>'DF - Tableau 1'!J397</f>
        <v>73.5</v>
      </c>
      <c r="Y397" s="32"/>
      <c r="Z397" s="34">
        <v>50</v>
      </c>
      <c r="AA397" s="34">
        <v>50</v>
      </c>
      <c r="AB397" s="34">
        <v>50</v>
      </c>
    </row>
    <row r="398" ht="20.35" customHeight="1">
      <c r="A398" t="s" s="38">
        <v>1465</v>
      </c>
      <c r="B398" s="30"/>
      <c r="C398" t="s" s="31">
        <v>1056</v>
      </c>
      <c r="D398" s="32"/>
      <c r="E398" s="32"/>
      <c r="F398" s="32"/>
      <c r="G398" s="32"/>
      <c r="H398" s="33">
        <v>76</v>
      </c>
      <c r="I398" s="33">
        <v>220</v>
      </c>
      <c r="J398" s="32"/>
      <c r="K398" s="32"/>
      <c r="L398" s="32"/>
      <c r="M398" s="34">
        <f>'CK - Tableau 1'!F398</f>
        <v>46</v>
      </c>
      <c r="N398" s="34">
        <f>'FG - Tableau 1'!C398</f>
        <v>78</v>
      </c>
      <c r="O398" s="34">
        <f>'DI - Tableau 1'!D398</f>
        <v>61</v>
      </c>
      <c r="P398" s="34">
        <f>'SK - Tableau 1'!F398</f>
        <v>97</v>
      </c>
      <c r="Q398" s="34">
        <f>'ST - Tableau 1'!D398</f>
        <v>83</v>
      </c>
      <c r="R398" s="34">
        <f>'EN - Tableau 1'!D398</f>
        <v>94</v>
      </c>
      <c r="S398" s="34">
        <f>'DU'!E398</f>
        <v>64</v>
      </c>
      <c r="T398" s="34">
        <f>'PH - Tableau 1'!N398</f>
        <v>74.125</v>
      </c>
      <c r="U398" s="34">
        <f>'FO - Tableau 1'!D398</f>
        <v>78</v>
      </c>
      <c r="V398" s="32"/>
      <c r="W398" s="34">
        <f>'SC - Tableau 1'!J398</f>
        <v>74</v>
      </c>
      <c r="X398" s="34">
        <f>'DF - Tableau 1'!J398</f>
        <v>70.5</v>
      </c>
      <c r="Y398" s="32"/>
      <c r="Z398" s="34">
        <v>50</v>
      </c>
      <c r="AA398" s="34">
        <v>50</v>
      </c>
      <c r="AB398" s="34">
        <v>50</v>
      </c>
    </row>
    <row r="399" ht="20.35" customHeight="1">
      <c r="A399" t="s" s="38">
        <v>1466</v>
      </c>
      <c r="B399" s="30"/>
      <c r="C399" t="s" s="31">
        <v>1073</v>
      </c>
      <c r="D399" s="32"/>
      <c r="E399" s="32"/>
      <c r="F399" s="32"/>
      <c r="G399" s="32"/>
      <c r="H399" s="33">
        <v>75</v>
      </c>
      <c r="I399" s="33">
        <v>205</v>
      </c>
      <c r="J399" s="32"/>
      <c r="K399" s="32"/>
      <c r="L399" s="32"/>
      <c r="M399" s="34">
        <f>'CK - Tableau 1'!F399</f>
        <v>68</v>
      </c>
      <c r="N399" s="34">
        <f>'FG - Tableau 1'!C399</f>
        <v>33</v>
      </c>
      <c r="O399" s="34">
        <f>'DI - Tableau 1'!D399</f>
        <v>79</v>
      </c>
      <c r="P399" s="34">
        <f>'SK - Tableau 1'!F399</f>
        <v>73</v>
      </c>
      <c r="Q399" s="34">
        <f>'ST - Tableau 1'!D399</f>
        <v>64</v>
      </c>
      <c r="R399" s="34">
        <f>'EN - Tableau 1'!D399</f>
        <v>85</v>
      </c>
      <c r="S399" s="34">
        <f>'DU'!E399</f>
        <v>98</v>
      </c>
      <c r="T399" s="34">
        <f>'PH - Tableau 1'!N399</f>
        <v>73</v>
      </c>
      <c r="U399" s="34">
        <f>'FO - Tableau 1'!D399</f>
        <v>53</v>
      </c>
      <c r="V399" s="32"/>
      <c r="W399" s="34">
        <f>'SC - Tableau 1'!J399</f>
        <v>73</v>
      </c>
      <c r="X399" s="34">
        <f>'DF - Tableau 1'!J399</f>
        <v>73</v>
      </c>
      <c r="Y399" s="32"/>
      <c r="Z399" s="34">
        <v>50</v>
      </c>
      <c r="AA399" s="34">
        <v>50</v>
      </c>
      <c r="AB399" s="34">
        <v>50</v>
      </c>
    </row>
    <row r="400" ht="20.35" customHeight="1">
      <c r="A400" t="s" s="38">
        <v>1467</v>
      </c>
      <c r="B400" s="30"/>
      <c r="C400" t="s" s="31">
        <v>1056</v>
      </c>
      <c r="D400" s="32"/>
      <c r="E400" s="32"/>
      <c r="F400" s="32"/>
      <c r="G400" s="32"/>
      <c r="H400" s="33">
        <v>76</v>
      </c>
      <c r="I400" s="33">
        <v>215</v>
      </c>
      <c r="J400" s="32"/>
      <c r="K400" s="32"/>
      <c r="L400" s="32"/>
      <c r="M400" s="34">
        <f>'CK - Tableau 1'!F400</f>
        <v>66</v>
      </c>
      <c r="N400" s="34">
        <f>'FG - Tableau 1'!C400</f>
        <v>66</v>
      </c>
      <c r="O400" s="34">
        <f>'DI - Tableau 1'!D400</f>
        <v>63</v>
      </c>
      <c r="P400" s="34">
        <f>'SK - Tableau 1'!F400</f>
        <v>92</v>
      </c>
      <c r="Q400" s="34">
        <f>'ST - Tableau 1'!D400</f>
        <v>75</v>
      </c>
      <c r="R400" s="34">
        <f>'EN - Tableau 1'!D400</f>
        <v>33</v>
      </c>
      <c r="S400" s="34">
        <f>'DU'!E400</f>
        <v>86</v>
      </c>
      <c r="T400" s="34">
        <f>'PH - Tableau 1'!N400</f>
        <v>78.25</v>
      </c>
      <c r="U400" s="34">
        <f>'FO - Tableau 1'!D400</f>
        <v>33</v>
      </c>
      <c r="V400" s="32"/>
      <c r="W400" s="34">
        <f>'SC - Tableau 1'!J400</f>
        <v>62</v>
      </c>
      <c r="X400" s="34">
        <f>'DF - Tableau 1'!J400</f>
        <v>75</v>
      </c>
      <c r="Y400" s="32"/>
      <c r="Z400" s="34">
        <v>50</v>
      </c>
      <c r="AA400" s="34">
        <v>50</v>
      </c>
      <c r="AB400" s="34">
        <v>50</v>
      </c>
    </row>
    <row r="401" ht="20.35" customHeight="1">
      <c r="A401" t="s" s="38">
        <v>1468</v>
      </c>
      <c r="B401" s="30"/>
      <c r="C401" t="s" s="31">
        <v>1054</v>
      </c>
      <c r="D401" s="32"/>
      <c r="E401" s="32"/>
      <c r="F401" s="32"/>
      <c r="G401" s="32"/>
      <c r="H401" s="33">
        <v>73</v>
      </c>
      <c r="I401" s="33">
        <v>206</v>
      </c>
      <c r="J401" s="32"/>
      <c r="K401" s="32"/>
      <c r="L401" s="32"/>
      <c r="M401" s="34">
        <f>'CK - Tableau 1'!F401</f>
        <v>84</v>
      </c>
      <c r="N401" s="34">
        <f>'FG - Tableau 1'!C401</f>
        <v>33</v>
      </c>
      <c r="O401" s="34">
        <f>'DI - Tableau 1'!D401</f>
        <v>64</v>
      </c>
      <c r="P401" s="34">
        <f>'SK - Tableau 1'!F401</f>
        <v>55</v>
      </c>
      <c r="Q401" s="34">
        <f>'ST - Tableau 1'!D401</f>
        <v>78</v>
      </c>
      <c r="R401" s="34">
        <f>'EN - Tableau 1'!D401</f>
        <v>99</v>
      </c>
      <c r="S401" s="34">
        <f>'DU'!E401</f>
        <v>97</v>
      </c>
      <c r="T401" s="34">
        <f>'PH - Tableau 1'!N401</f>
        <v>71.625</v>
      </c>
      <c r="U401" s="34">
        <f>'FO - Tableau 1'!D401</f>
        <v>46</v>
      </c>
      <c r="V401" s="32"/>
      <c r="W401" s="34">
        <f>'SC - Tableau 1'!J401</f>
        <v>73</v>
      </c>
      <c r="X401" s="34">
        <f>'DF - Tableau 1'!J401</f>
        <v>67</v>
      </c>
      <c r="Y401" s="32"/>
      <c r="Z401" s="34">
        <v>50</v>
      </c>
      <c r="AA401" s="34">
        <v>50</v>
      </c>
      <c r="AB401" s="34">
        <v>50</v>
      </c>
    </row>
    <row r="402" ht="20.35" customHeight="1">
      <c r="A402" t="s" s="38">
        <v>1469</v>
      </c>
      <c r="B402" s="30"/>
      <c r="C402" t="s" s="31">
        <v>1056</v>
      </c>
      <c r="D402" s="32"/>
      <c r="E402" s="32"/>
      <c r="F402" s="32"/>
      <c r="G402" s="32"/>
      <c r="H402" s="33">
        <v>71</v>
      </c>
      <c r="I402" s="33">
        <v>191</v>
      </c>
      <c r="J402" s="32"/>
      <c r="K402" s="32"/>
      <c r="L402" s="32"/>
      <c r="M402" s="34">
        <f>'CK - Tableau 1'!F402</f>
        <v>60</v>
      </c>
      <c r="N402" s="34">
        <f>'FG - Tableau 1'!C402</f>
        <v>33</v>
      </c>
      <c r="O402" s="34">
        <f>'DI - Tableau 1'!D402</f>
        <v>73</v>
      </c>
      <c r="P402" s="34">
        <f>'SK - Tableau 1'!F402</f>
        <v>60</v>
      </c>
      <c r="Q402" s="34">
        <f>'ST - Tableau 1'!D402</f>
        <v>63</v>
      </c>
      <c r="R402" s="34">
        <f>'EN - Tableau 1'!D402</f>
        <v>33</v>
      </c>
      <c r="S402" s="34">
        <f>'DU'!E402</f>
        <v>81</v>
      </c>
      <c r="T402" s="34">
        <f>'PH - Tableau 1'!N402</f>
        <v>55.5</v>
      </c>
      <c r="U402" s="34">
        <f>'FO - Tableau 1'!D402</f>
        <v>33</v>
      </c>
      <c r="V402" s="32"/>
      <c r="W402" s="34">
        <f>'SC - Tableau 1'!J402</f>
        <v>47</v>
      </c>
      <c r="X402" s="34">
        <f>'DF - Tableau 1'!J402</f>
        <v>53.5</v>
      </c>
      <c r="Y402" s="32"/>
      <c r="Z402" s="34">
        <v>50</v>
      </c>
      <c r="AA402" s="34">
        <v>50</v>
      </c>
      <c r="AB402" s="34">
        <v>50</v>
      </c>
    </row>
    <row r="403" ht="20.35" customHeight="1">
      <c r="A403" t="s" s="38">
        <v>1470</v>
      </c>
      <c r="B403" s="30"/>
      <c r="C403" t="s" s="31">
        <v>1056</v>
      </c>
      <c r="D403" s="32"/>
      <c r="E403" s="32"/>
      <c r="F403" s="32"/>
      <c r="G403" s="32"/>
      <c r="H403" s="33">
        <v>73</v>
      </c>
      <c r="I403" s="33">
        <v>225</v>
      </c>
      <c r="J403" s="32"/>
      <c r="K403" s="32"/>
      <c r="L403" s="32"/>
      <c r="M403" s="34">
        <f>'CK - Tableau 1'!F403</f>
        <v>56</v>
      </c>
      <c r="N403" s="34">
        <f>'FG - Tableau 1'!C403</f>
        <v>33</v>
      </c>
      <c r="O403" s="34">
        <f>'DI - Tableau 1'!D403</f>
        <v>59</v>
      </c>
      <c r="P403" s="34">
        <f>'SK - Tableau 1'!F403</f>
        <v>65</v>
      </c>
      <c r="Q403" s="34">
        <f>'ST - Tableau 1'!D403</f>
        <v>96</v>
      </c>
      <c r="R403" s="34">
        <f>'EN - Tableau 1'!D403</f>
        <v>33</v>
      </c>
      <c r="S403" s="34">
        <f>'DU'!E403</f>
        <v>78</v>
      </c>
      <c r="T403" s="34">
        <f>'PH - Tableau 1'!N403</f>
        <v>67.75</v>
      </c>
      <c r="U403" s="34">
        <f>'FO - Tableau 1'!D403</f>
        <v>57</v>
      </c>
      <c r="V403" s="32"/>
      <c r="W403" s="34">
        <f>'SC - Tableau 1'!J403</f>
        <v>62</v>
      </c>
      <c r="X403" s="34">
        <f>'DF - Tableau 1'!J403</f>
        <v>73</v>
      </c>
      <c r="Y403" s="32"/>
      <c r="Z403" s="34">
        <v>50</v>
      </c>
      <c r="AA403" s="34">
        <v>50</v>
      </c>
      <c r="AB403" s="34">
        <v>50</v>
      </c>
    </row>
    <row r="404" ht="20.35" customHeight="1">
      <c r="A404" t="s" s="38">
        <v>1471</v>
      </c>
      <c r="B404" s="30"/>
      <c r="C404" t="s" s="31">
        <v>1054</v>
      </c>
      <c r="D404" s="32"/>
      <c r="E404" s="32"/>
      <c r="F404" s="32"/>
      <c r="G404" s="32"/>
      <c r="H404" s="33">
        <v>71</v>
      </c>
      <c r="I404" s="33">
        <v>198</v>
      </c>
      <c r="J404" s="32"/>
      <c r="K404" s="32"/>
      <c r="L404" s="32"/>
      <c r="M404" s="34">
        <f>'CK - Tableau 1'!F404</f>
        <v>74</v>
      </c>
      <c r="N404" s="34">
        <f>'FG - Tableau 1'!C404</f>
        <v>33</v>
      </c>
      <c r="O404" s="34">
        <f>'DI - Tableau 1'!D404</f>
        <v>64</v>
      </c>
      <c r="P404" s="34">
        <f>'SK - Tableau 1'!F404</f>
        <v>60</v>
      </c>
      <c r="Q404" s="34">
        <f>'ST - Tableau 1'!D404</f>
        <v>76</v>
      </c>
      <c r="R404" s="34">
        <f>'EN - Tableau 1'!D404</f>
        <v>33</v>
      </c>
      <c r="S404" s="34">
        <f>'DU'!E404</f>
        <v>99</v>
      </c>
      <c r="T404" s="34">
        <f>'PH - Tableau 1'!N404</f>
        <v>60.875</v>
      </c>
      <c r="U404" s="34">
        <f>'FO - Tableau 1'!D404</f>
        <v>87</v>
      </c>
      <c r="V404" s="32"/>
      <c r="W404" s="34">
        <f>'SC - Tableau 1'!J404</f>
        <v>57.5</v>
      </c>
      <c r="X404" s="34">
        <f>'DF - Tableau 1'!J404</f>
        <v>77.5</v>
      </c>
      <c r="Y404" s="32"/>
      <c r="Z404" s="34">
        <v>50</v>
      </c>
      <c r="AA404" s="34">
        <v>50</v>
      </c>
      <c r="AB404" s="34">
        <v>50</v>
      </c>
    </row>
    <row r="405" ht="20.35" customHeight="1">
      <c r="A405" t="s" s="38">
        <v>1472</v>
      </c>
      <c r="B405" s="30"/>
      <c r="C405" t="s" s="31">
        <v>1059</v>
      </c>
      <c r="D405" s="32"/>
      <c r="E405" s="32"/>
      <c r="F405" s="32"/>
      <c r="G405" s="32"/>
      <c r="H405" s="33">
        <v>75</v>
      </c>
      <c r="I405" s="33">
        <v>218</v>
      </c>
      <c r="J405" s="32"/>
      <c r="K405" s="32"/>
      <c r="L405" s="32"/>
      <c r="M405" s="34">
        <f>'CK - Tableau 1'!F405</f>
        <v>38</v>
      </c>
      <c r="N405" s="34">
        <f>'FG - Tableau 1'!C405</f>
        <v>33</v>
      </c>
      <c r="O405" s="34">
        <f>'DI - Tableau 1'!D405</f>
        <v>73</v>
      </c>
      <c r="P405" s="34">
        <f>'SK - Tableau 1'!F405</f>
        <v>94</v>
      </c>
      <c r="Q405" s="34">
        <f>'ST - Tableau 1'!D405</f>
        <v>85</v>
      </c>
      <c r="R405" s="34">
        <f>'EN - Tableau 1'!D405</f>
        <v>33</v>
      </c>
      <c r="S405" s="34">
        <f>'DU'!E405</f>
        <v>99</v>
      </c>
      <c r="T405" s="34">
        <f>'PH - Tableau 1'!N405</f>
        <v>75</v>
      </c>
      <c r="U405" s="34">
        <f>'FO - Tableau 1'!D405</f>
        <v>33</v>
      </c>
      <c r="V405" s="32"/>
      <c r="W405" s="34">
        <f>'SC - Tableau 1'!J405</f>
        <v>72.5</v>
      </c>
      <c r="X405" s="34">
        <f>'DF - Tableau 1'!J405</f>
        <v>81.5</v>
      </c>
      <c r="Y405" s="32"/>
      <c r="Z405" s="34">
        <v>50</v>
      </c>
      <c r="AA405" s="34">
        <v>50</v>
      </c>
      <c r="AB405" s="34">
        <v>50</v>
      </c>
    </row>
    <row r="406" ht="20.35" customHeight="1">
      <c r="A406" t="s" s="38">
        <v>1473</v>
      </c>
      <c r="B406" s="30"/>
      <c r="C406" t="s" s="31">
        <v>1056</v>
      </c>
      <c r="D406" s="32"/>
      <c r="E406" s="32"/>
      <c r="F406" s="32"/>
      <c r="G406" s="32"/>
      <c r="H406" s="33">
        <v>72</v>
      </c>
      <c r="I406" s="33">
        <v>195</v>
      </c>
      <c r="J406" s="32"/>
      <c r="K406" s="32"/>
      <c r="L406" s="32"/>
      <c r="M406" s="34">
        <f>'CK - Tableau 1'!F406</f>
        <v>55</v>
      </c>
      <c r="N406" s="34">
        <f>'FG - Tableau 1'!C406</f>
        <v>33</v>
      </c>
      <c r="O406" s="34">
        <f>'DI - Tableau 1'!D406</f>
        <v>54</v>
      </c>
      <c r="P406" s="34">
        <f>'SK - Tableau 1'!F406</f>
        <v>81</v>
      </c>
      <c r="Q406" s="34">
        <f>'ST - Tableau 1'!D406</f>
        <v>64</v>
      </c>
      <c r="R406" s="34">
        <f>'EN - Tableau 1'!D406</f>
        <v>99</v>
      </c>
      <c r="S406" s="34">
        <f>'DU'!E406</f>
        <v>87</v>
      </c>
      <c r="T406" s="34">
        <f>'PH - Tableau 1'!N406</f>
        <v>60.875</v>
      </c>
      <c r="U406" s="34">
        <f>'FO - Tableau 1'!D406</f>
        <v>33</v>
      </c>
      <c r="V406" s="32"/>
      <c r="W406" s="34">
        <f>'SC - Tableau 1'!J406</f>
        <v>70</v>
      </c>
      <c r="X406" s="34">
        <f>'DF - Tableau 1'!J406</f>
        <v>73</v>
      </c>
      <c r="Y406" s="32"/>
      <c r="Z406" s="34">
        <v>50</v>
      </c>
      <c r="AA406" s="34">
        <v>50</v>
      </c>
      <c r="AB406" s="34">
        <v>50</v>
      </c>
    </row>
    <row r="407" ht="20.35" customHeight="1">
      <c r="A407" t="s" s="38">
        <v>1474</v>
      </c>
      <c r="B407" s="30"/>
      <c r="C407" t="s" s="31">
        <v>1059</v>
      </c>
      <c r="D407" s="32"/>
      <c r="E407" s="32"/>
      <c r="F407" s="32"/>
      <c r="G407" s="32"/>
      <c r="H407" s="33">
        <v>75</v>
      </c>
      <c r="I407" s="33">
        <v>223</v>
      </c>
      <c r="J407" s="32"/>
      <c r="K407" s="32"/>
      <c r="L407" s="32"/>
      <c r="M407" s="34">
        <f>'CK - Tableau 1'!F407</f>
        <v>95</v>
      </c>
      <c r="N407" s="34">
        <f>'FG - Tableau 1'!C407</f>
        <v>85</v>
      </c>
      <c r="O407" s="34">
        <f>'DI - Tableau 1'!D407</f>
        <v>40</v>
      </c>
      <c r="P407" s="34">
        <f>'SK - Tableau 1'!F407</f>
        <v>53</v>
      </c>
      <c r="Q407" s="34">
        <f>'ST - Tableau 1'!D407</f>
        <v>91</v>
      </c>
      <c r="R407" s="34">
        <f>'EN - Tableau 1'!D407</f>
        <v>72</v>
      </c>
      <c r="S407" s="34">
        <f>'DU'!E407</f>
        <v>86</v>
      </c>
      <c r="T407" s="34">
        <f>'PH - Tableau 1'!N407</f>
        <v>66</v>
      </c>
      <c r="U407" s="34">
        <f>'FO - Tableau 1'!D407</f>
        <v>53</v>
      </c>
      <c r="V407" s="32"/>
      <c r="W407" s="34">
        <f>'SC - Tableau 1'!J407</f>
        <v>66</v>
      </c>
      <c r="X407" s="34">
        <f>'DF - Tableau 1'!J407</f>
        <v>66</v>
      </c>
      <c r="Y407" s="32"/>
      <c r="Z407" s="34">
        <v>50</v>
      </c>
      <c r="AA407" s="34">
        <v>50</v>
      </c>
      <c r="AB407" s="34">
        <v>50</v>
      </c>
    </row>
    <row r="408" ht="20.35" customHeight="1">
      <c r="A408" t="s" s="38">
        <v>1475</v>
      </c>
      <c r="B408" s="30"/>
      <c r="C408" t="s" s="31">
        <v>1054</v>
      </c>
      <c r="D408" s="32"/>
      <c r="E408" s="32"/>
      <c r="F408" s="32"/>
      <c r="G408" s="32"/>
      <c r="H408" s="33">
        <v>74</v>
      </c>
      <c r="I408" s="33">
        <v>177</v>
      </c>
      <c r="J408" s="32"/>
      <c r="K408" s="32"/>
      <c r="L408" s="32"/>
      <c r="M408" s="34">
        <f>'CK - Tableau 1'!F408</f>
        <v>38</v>
      </c>
      <c r="N408" s="34">
        <f>'FG - Tableau 1'!C408</f>
        <v>33</v>
      </c>
      <c r="O408" s="34">
        <f>'DI - Tableau 1'!D408</f>
        <v>88</v>
      </c>
      <c r="P408" s="34">
        <f>'SK - Tableau 1'!F408</f>
        <v>67</v>
      </c>
      <c r="Q408" s="34">
        <f>'ST - Tableau 1'!D408</f>
        <v>35</v>
      </c>
      <c r="R408" s="34">
        <f>'EN - Tableau 1'!D408</f>
        <v>33</v>
      </c>
      <c r="S408" s="34">
        <f>'DU'!E408</f>
        <v>99</v>
      </c>
      <c r="T408" s="34">
        <f>'PH - Tableau 1'!N408</f>
        <v>73.625</v>
      </c>
      <c r="U408" s="34">
        <f>'FO - Tableau 1'!D408</f>
        <v>33</v>
      </c>
      <c r="V408" s="32"/>
      <c r="W408" s="34">
        <f>'SC - Tableau 1'!J408</f>
        <v>64.5</v>
      </c>
      <c r="X408" s="34">
        <f>'DF - Tableau 1'!J408</f>
        <v>68</v>
      </c>
      <c r="Y408" s="32"/>
      <c r="Z408" s="34">
        <v>50</v>
      </c>
      <c r="AA408" s="34">
        <v>50</v>
      </c>
      <c r="AB408" s="34">
        <v>50</v>
      </c>
    </row>
    <row r="409" ht="20.35" customHeight="1">
      <c r="A409" t="s" s="38">
        <v>1476</v>
      </c>
      <c r="B409" s="30"/>
      <c r="C409" t="s" s="31">
        <v>1059</v>
      </c>
      <c r="D409" s="32"/>
      <c r="E409" s="32"/>
      <c r="F409" s="32"/>
      <c r="G409" s="32"/>
      <c r="H409" s="33">
        <v>74</v>
      </c>
      <c r="I409" s="33">
        <v>210</v>
      </c>
      <c r="J409" s="32"/>
      <c r="K409" s="32"/>
      <c r="L409" s="32"/>
      <c r="M409" s="34">
        <f>'CK - Tableau 1'!F409</f>
        <v>67</v>
      </c>
      <c r="N409" s="34">
        <f>'FG - Tableau 1'!C409</f>
        <v>60</v>
      </c>
      <c r="O409" s="34">
        <f>'DI - Tableau 1'!D409</f>
        <v>66</v>
      </c>
      <c r="P409" s="34">
        <f>'SK - Tableau 1'!F409</f>
        <v>70</v>
      </c>
      <c r="Q409" s="34">
        <f>'ST - Tableau 1'!D409</f>
        <v>79</v>
      </c>
      <c r="R409" s="34">
        <f>'EN - Tableau 1'!D409</f>
        <v>94</v>
      </c>
      <c r="S409" s="34">
        <f>'DU'!E409</f>
        <v>99</v>
      </c>
      <c r="T409" s="34">
        <f>'PH - Tableau 1'!N409</f>
        <v>65.5</v>
      </c>
      <c r="U409" s="34">
        <f>'FO - Tableau 1'!D409</f>
        <v>33</v>
      </c>
      <c r="V409" s="32"/>
      <c r="W409" s="34">
        <f>'SC - Tableau 1'!J409</f>
        <v>61.5</v>
      </c>
      <c r="X409" s="34">
        <f>'DF - Tableau 1'!J409</f>
        <v>66</v>
      </c>
      <c r="Y409" s="32"/>
      <c r="Z409" s="34">
        <v>50</v>
      </c>
      <c r="AA409" s="34">
        <v>50</v>
      </c>
      <c r="AB409" s="34">
        <v>50</v>
      </c>
    </row>
    <row r="410" ht="20.35" customHeight="1">
      <c r="A410" t="s" s="38">
        <v>1477</v>
      </c>
      <c r="B410" s="30"/>
      <c r="C410" t="s" s="31">
        <v>1056</v>
      </c>
      <c r="D410" s="32"/>
      <c r="E410" s="32"/>
      <c r="F410" s="32"/>
      <c r="G410" s="32"/>
      <c r="H410" s="33">
        <v>73</v>
      </c>
      <c r="I410" s="33">
        <v>195</v>
      </c>
      <c r="J410" s="32"/>
      <c r="K410" s="32"/>
      <c r="L410" s="32"/>
      <c r="M410" s="34">
        <f>'CK - Tableau 1'!F410</f>
        <v>73</v>
      </c>
      <c r="N410" s="34">
        <f>'FG - Tableau 1'!C410</f>
        <v>33</v>
      </c>
      <c r="O410" s="34">
        <f>'DI - Tableau 1'!D410</f>
        <v>73</v>
      </c>
      <c r="P410" s="34">
        <f>'SK - Tableau 1'!F410</f>
        <v>60</v>
      </c>
      <c r="Q410" s="34">
        <f>'ST - Tableau 1'!D410</f>
        <v>58</v>
      </c>
      <c r="R410" s="34">
        <f>'EN - Tableau 1'!D410</f>
        <v>99</v>
      </c>
      <c r="S410" s="34">
        <f>'DU'!E410</f>
        <v>75</v>
      </c>
      <c r="T410" s="34">
        <f>'PH - Tableau 1'!N410</f>
        <v>54.375</v>
      </c>
      <c r="U410" s="34">
        <f>'FO - Tableau 1'!D410</f>
        <v>33</v>
      </c>
      <c r="V410" s="32"/>
      <c r="W410" s="34">
        <f>'SC - Tableau 1'!J410</f>
        <v>53.5</v>
      </c>
      <c r="X410" s="34">
        <f>'DF - Tableau 1'!J410</f>
        <v>47</v>
      </c>
      <c r="Y410" s="32"/>
      <c r="Z410" s="34">
        <v>50</v>
      </c>
      <c r="AA410" s="34">
        <v>50</v>
      </c>
      <c r="AB410" s="34">
        <v>50</v>
      </c>
    </row>
    <row r="411" ht="20.35" customHeight="1">
      <c r="A411" t="s" s="38">
        <v>1478</v>
      </c>
      <c r="B411" s="30"/>
      <c r="C411" t="s" s="31">
        <v>1056</v>
      </c>
      <c r="D411" s="32"/>
      <c r="E411" s="32"/>
      <c r="F411" s="32"/>
      <c r="G411" s="32"/>
      <c r="H411" s="33">
        <v>73</v>
      </c>
      <c r="I411" s="33">
        <v>208</v>
      </c>
      <c r="J411" s="32"/>
      <c r="K411" s="32"/>
      <c r="L411" s="32"/>
      <c r="M411" s="34">
        <f>'CK - Tableau 1'!F411</f>
        <v>36</v>
      </c>
      <c r="N411" s="34">
        <f>'FG - Tableau 1'!C411</f>
        <v>33</v>
      </c>
      <c r="O411" s="34">
        <f>'DI - Tableau 1'!D411</f>
        <v>85</v>
      </c>
      <c r="P411" s="34">
        <f>'SK - Tableau 1'!F411</f>
        <v>95</v>
      </c>
      <c r="Q411" s="34">
        <f>'ST - Tableau 1'!D411</f>
        <v>82</v>
      </c>
      <c r="R411" s="34">
        <f>'EN - Tableau 1'!D411</f>
        <v>34</v>
      </c>
      <c r="S411" s="34">
        <f>'DU'!E411</f>
        <v>99</v>
      </c>
      <c r="T411" s="34">
        <f>'PH - Tableau 1'!N411</f>
        <v>78.125</v>
      </c>
      <c r="U411" s="34">
        <f>'FO - Tableau 1'!D411</f>
        <v>82</v>
      </c>
      <c r="V411" s="32"/>
      <c r="W411" s="34">
        <f>'SC - Tableau 1'!J411</f>
        <v>93.5</v>
      </c>
      <c r="X411" s="34">
        <f>'DF - Tableau 1'!J411</f>
        <v>66</v>
      </c>
      <c r="Y411" s="32"/>
      <c r="Z411" s="34">
        <v>50</v>
      </c>
      <c r="AA411" s="34">
        <v>50</v>
      </c>
      <c r="AB411" s="34">
        <v>50</v>
      </c>
    </row>
    <row r="412" ht="20.35" customHeight="1">
      <c r="A412" t="s" s="38">
        <v>1479</v>
      </c>
      <c r="B412" s="30"/>
      <c r="C412" t="s" s="31">
        <v>1056</v>
      </c>
      <c r="D412" s="32"/>
      <c r="E412" s="32"/>
      <c r="F412" s="32"/>
      <c r="G412" s="32"/>
      <c r="H412" s="33">
        <v>74</v>
      </c>
      <c r="I412" s="33">
        <v>227</v>
      </c>
      <c r="J412" s="32"/>
      <c r="K412" s="32"/>
      <c r="L412" s="32"/>
      <c r="M412" s="34">
        <f>'CK - Tableau 1'!F412</f>
        <v>72</v>
      </c>
      <c r="N412" s="34">
        <f>'FG - Tableau 1'!C412</f>
        <v>75</v>
      </c>
      <c r="O412" s="34">
        <f>'DI - Tableau 1'!D412</f>
        <v>78</v>
      </c>
      <c r="P412" s="34">
        <f>'SK - Tableau 1'!F412</f>
        <v>74</v>
      </c>
      <c r="Q412" s="34">
        <f>'ST - Tableau 1'!D412</f>
        <v>95</v>
      </c>
      <c r="R412" s="34">
        <f>'EN - Tableau 1'!D412</f>
        <v>53</v>
      </c>
      <c r="S412" s="34">
        <f>'DU'!E412</f>
        <v>77</v>
      </c>
      <c r="T412" s="34">
        <f>'PH - Tableau 1'!N412</f>
        <v>66.875</v>
      </c>
      <c r="U412" s="34">
        <f>'FO - Tableau 1'!D412</f>
        <v>33</v>
      </c>
      <c r="V412" s="32"/>
      <c r="W412" s="34">
        <f>'SC - Tableau 1'!J412</f>
        <v>70</v>
      </c>
      <c r="X412" s="34">
        <f>'DF - Tableau 1'!J412</f>
        <v>74</v>
      </c>
      <c r="Y412" s="32"/>
      <c r="Z412" s="34">
        <v>50</v>
      </c>
      <c r="AA412" s="34">
        <v>50</v>
      </c>
      <c r="AB412" s="34">
        <v>50</v>
      </c>
    </row>
    <row r="413" ht="20.35" customHeight="1">
      <c r="A413" t="s" s="38">
        <v>1480</v>
      </c>
      <c r="B413" s="30"/>
      <c r="C413" t="s" s="31">
        <v>1059</v>
      </c>
      <c r="D413" s="32"/>
      <c r="E413" s="32"/>
      <c r="F413" s="32"/>
      <c r="G413" s="32"/>
      <c r="H413" s="33">
        <v>69</v>
      </c>
      <c r="I413" s="33">
        <v>157</v>
      </c>
      <c r="J413" s="32"/>
      <c r="K413" s="32"/>
      <c r="L413" s="32"/>
      <c r="M413" s="34">
        <f>'CK - Tableau 1'!F413</f>
        <v>33</v>
      </c>
      <c r="N413" s="34">
        <f>'FG - Tableau 1'!C413</f>
        <v>33</v>
      </c>
      <c r="O413" s="34">
        <f>'DI - Tableau 1'!D413</f>
        <v>94</v>
      </c>
      <c r="P413" s="34">
        <f>'SK - Tableau 1'!F413</f>
        <v>99</v>
      </c>
      <c r="Q413" s="34">
        <f>'ST - Tableau 1'!D413</f>
        <v>34</v>
      </c>
      <c r="R413" s="34">
        <f>'EN - Tableau 1'!D413</f>
        <v>99</v>
      </c>
      <c r="S413" s="34">
        <f>'DU'!E413</f>
        <v>99</v>
      </c>
      <c r="T413" s="34">
        <f>'PH - Tableau 1'!N413</f>
        <v>78.25</v>
      </c>
      <c r="U413" s="34">
        <f>'FO - Tableau 1'!D413</f>
        <v>33</v>
      </c>
      <c r="V413" s="32"/>
      <c r="W413" s="34">
        <f>'SC - Tableau 1'!J413</f>
        <v>86.5</v>
      </c>
      <c r="X413" s="34">
        <f>'DF - Tableau 1'!J413</f>
        <v>63</v>
      </c>
      <c r="Y413" s="32"/>
      <c r="Z413" s="34">
        <v>50</v>
      </c>
      <c r="AA413" s="34">
        <v>50</v>
      </c>
      <c r="AB413" s="34">
        <v>50</v>
      </c>
    </row>
    <row r="414" ht="20.35" customHeight="1">
      <c r="A414" t="s" s="38">
        <v>1481</v>
      </c>
      <c r="B414" s="30"/>
      <c r="C414" t="s" s="31">
        <v>1054</v>
      </c>
      <c r="D414" s="32"/>
      <c r="E414" s="32"/>
      <c r="F414" s="32"/>
      <c r="G414" s="32"/>
      <c r="H414" s="33">
        <v>72</v>
      </c>
      <c r="I414" s="33">
        <v>195</v>
      </c>
      <c r="J414" s="32"/>
      <c r="K414" s="32"/>
      <c r="L414" s="32"/>
      <c r="M414" s="34">
        <f>'CK - Tableau 1'!F414</f>
        <v>55</v>
      </c>
      <c r="N414" s="34">
        <f>'FG - Tableau 1'!C414</f>
        <v>33</v>
      </c>
      <c r="O414" s="34">
        <f>'DI - Tableau 1'!D414</f>
        <v>57</v>
      </c>
      <c r="P414" s="34">
        <f>'SK - Tableau 1'!F414</f>
        <v>75</v>
      </c>
      <c r="Q414" s="34">
        <f>'ST - Tableau 1'!D414</f>
        <v>64</v>
      </c>
      <c r="R414" s="34">
        <f>'EN - Tableau 1'!D414</f>
        <v>48</v>
      </c>
      <c r="S414" s="34">
        <f>'DU'!E414</f>
        <v>75</v>
      </c>
      <c r="T414" s="34">
        <f>'PH - Tableau 1'!N414</f>
        <v>63.875</v>
      </c>
      <c r="U414" s="34">
        <f>'FO - Tableau 1'!D414</f>
        <v>33</v>
      </c>
      <c r="V414" s="32"/>
      <c r="W414" s="34">
        <f>'SC - Tableau 1'!J414</f>
        <v>57</v>
      </c>
      <c r="X414" s="34">
        <f>'DF - Tableau 1'!J414</f>
        <v>76.5</v>
      </c>
      <c r="Y414" s="32"/>
      <c r="Z414" s="34">
        <v>50</v>
      </c>
      <c r="AA414" s="34">
        <v>50</v>
      </c>
      <c r="AB414" s="34">
        <v>50</v>
      </c>
    </row>
    <row r="415" ht="20.35" customHeight="1">
      <c r="A415" t="s" s="38">
        <v>1482</v>
      </c>
      <c r="B415" s="30"/>
      <c r="C415" t="s" s="31">
        <v>1059</v>
      </c>
      <c r="D415" s="32"/>
      <c r="E415" s="32"/>
      <c r="F415" s="32"/>
      <c r="G415" s="32"/>
      <c r="H415" s="33">
        <v>75</v>
      </c>
      <c r="I415" s="33">
        <v>205</v>
      </c>
      <c r="J415" s="32"/>
      <c r="K415" s="32"/>
      <c r="L415" s="32"/>
      <c r="M415" s="34">
        <f>'CK - Tableau 1'!F415</f>
        <v>59</v>
      </c>
      <c r="N415" s="34">
        <f>'FG - Tableau 1'!C415</f>
        <v>33</v>
      </c>
      <c r="O415" s="34">
        <f>'DI - Tableau 1'!D415</f>
        <v>51</v>
      </c>
      <c r="P415" s="34">
        <f>'SK - Tableau 1'!F415</f>
        <v>49</v>
      </c>
      <c r="Q415" s="34">
        <f>'ST - Tableau 1'!D415</f>
        <v>64</v>
      </c>
      <c r="R415" s="34">
        <f>'EN - Tableau 1'!D415</f>
        <v>33</v>
      </c>
      <c r="S415" s="34">
        <f>'DU'!E415</f>
        <v>73</v>
      </c>
      <c r="T415" s="34">
        <f>'PH - Tableau 1'!N415</f>
        <v>61.125</v>
      </c>
      <c r="U415" s="34">
        <f>'FO - Tableau 1'!D415</f>
        <v>33</v>
      </c>
      <c r="V415" s="32"/>
      <c r="W415" s="34">
        <f>'SC - Tableau 1'!J415</f>
        <v>51</v>
      </c>
      <c r="X415" s="34">
        <f>'DF - Tableau 1'!J415</f>
        <v>70.5</v>
      </c>
      <c r="Y415" s="32"/>
      <c r="Z415" s="34">
        <v>50</v>
      </c>
      <c r="AA415" s="34">
        <v>50</v>
      </c>
      <c r="AB415" s="34">
        <v>50</v>
      </c>
    </row>
    <row r="416" ht="20.35" customHeight="1">
      <c r="A416" t="s" s="38">
        <v>1483</v>
      </c>
      <c r="B416" s="30"/>
      <c r="C416" t="s" s="31">
        <v>1054</v>
      </c>
      <c r="D416" s="32"/>
      <c r="E416" s="32"/>
      <c r="F416" s="32"/>
      <c r="G416" s="32"/>
      <c r="H416" s="33">
        <v>73</v>
      </c>
      <c r="I416" s="33">
        <v>194</v>
      </c>
      <c r="J416" s="32"/>
      <c r="K416" s="32"/>
      <c r="L416" s="32"/>
      <c r="M416" s="34">
        <f>'CK - Tableau 1'!F416</f>
        <v>37</v>
      </c>
      <c r="N416" s="34">
        <f>'FG - Tableau 1'!C416</f>
        <v>33</v>
      </c>
      <c r="O416" s="34">
        <f>'DI - Tableau 1'!D416</f>
        <v>81</v>
      </c>
      <c r="P416" s="34">
        <f>'SK - Tableau 1'!F416</f>
        <v>85</v>
      </c>
      <c r="Q416" s="34">
        <f>'ST - Tableau 1'!D416</f>
        <v>56</v>
      </c>
      <c r="R416" s="34">
        <f>'EN - Tableau 1'!D416</f>
        <v>33</v>
      </c>
      <c r="S416" s="34">
        <f>'DU'!E416</f>
        <v>90</v>
      </c>
      <c r="T416" s="34">
        <f>'PH - Tableau 1'!N416</f>
        <v>73</v>
      </c>
      <c r="U416" s="34">
        <f>'FO - Tableau 1'!D416</f>
        <v>33</v>
      </c>
      <c r="V416" s="32"/>
      <c r="W416" s="34">
        <f>'SC - Tableau 1'!J416</f>
        <v>53</v>
      </c>
      <c r="X416" s="34">
        <f>'DF - Tableau 1'!J416</f>
        <v>71.5</v>
      </c>
      <c r="Y416" s="32"/>
      <c r="Z416" s="34">
        <v>50</v>
      </c>
      <c r="AA416" s="34">
        <v>50</v>
      </c>
      <c r="AB416" s="34">
        <v>50</v>
      </c>
    </row>
    <row r="417" ht="20.35" customHeight="1">
      <c r="A417" t="s" s="38">
        <v>1484</v>
      </c>
      <c r="B417" s="30"/>
      <c r="C417" t="s" s="31">
        <v>1056</v>
      </c>
      <c r="D417" s="32"/>
      <c r="E417" s="32"/>
      <c r="F417" s="32"/>
      <c r="G417" s="32"/>
      <c r="H417" s="33">
        <v>72</v>
      </c>
      <c r="I417" s="33">
        <v>203</v>
      </c>
      <c r="J417" s="32"/>
      <c r="K417" s="32"/>
      <c r="L417" s="32"/>
      <c r="M417" s="34">
        <f>'CK - Tableau 1'!F417</f>
        <v>48</v>
      </c>
      <c r="N417" s="34">
        <f>'FG - Tableau 1'!C417</f>
        <v>33</v>
      </c>
      <c r="O417" s="34">
        <f>'DI - Tableau 1'!D417</f>
        <v>66</v>
      </c>
      <c r="P417" s="34">
        <f>'SK - Tableau 1'!F417</f>
        <v>91</v>
      </c>
      <c r="Q417" s="34">
        <f>'ST - Tableau 1'!D417</f>
        <v>79</v>
      </c>
      <c r="R417" s="34">
        <f>'EN - Tableau 1'!D417</f>
        <v>99</v>
      </c>
      <c r="S417" s="34">
        <f>'DU'!E417</f>
        <v>94</v>
      </c>
      <c r="T417" s="34">
        <f>'PH - Tableau 1'!N417</f>
        <v>71</v>
      </c>
      <c r="U417" s="34">
        <f>'FO - Tableau 1'!D417</f>
        <v>46</v>
      </c>
      <c r="V417" s="32"/>
      <c r="W417" s="34">
        <f>'SC - Tableau 1'!J417</f>
        <v>76</v>
      </c>
      <c r="X417" s="34">
        <f>'DF - Tableau 1'!J417</f>
        <v>71.5</v>
      </c>
      <c r="Y417" s="32"/>
      <c r="Z417" s="34">
        <v>50</v>
      </c>
      <c r="AA417" s="34">
        <v>50</v>
      </c>
      <c r="AB417" s="34">
        <v>50</v>
      </c>
    </row>
    <row r="418" ht="20.35" customHeight="1">
      <c r="A418" t="s" s="38">
        <v>1485</v>
      </c>
      <c r="B418" s="30"/>
      <c r="C418" t="s" s="31">
        <v>1054</v>
      </c>
      <c r="D418" s="32"/>
      <c r="E418" s="32"/>
      <c r="F418" s="32"/>
      <c r="G418" s="32"/>
      <c r="H418" s="33">
        <v>76</v>
      </c>
      <c r="I418" s="33">
        <v>220</v>
      </c>
      <c r="J418" s="32"/>
      <c r="K418" s="32"/>
      <c r="L418" s="32"/>
      <c r="M418" s="34">
        <f>'CK - Tableau 1'!F418</f>
        <v>67</v>
      </c>
      <c r="N418" s="34">
        <f>'FG - Tableau 1'!C418</f>
        <v>60</v>
      </c>
      <c r="O418" s="34">
        <f>'DI - Tableau 1'!D418</f>
        <v>63</v>
      </c>
      <c r="P418" s="34">
        <f>'SK - Tableau 1'!F418</f>
        <v>88</v>
      </c>
      <c r="Q418" s="34">
        <f>'ST - Tableau 1'!D418</f>
        <v>83</v>
      </c>
      <c r="R418" s="34">
        <f>'EN - Tableau 1'!D418</f>
        <v>33</v>
      </c>
      <c r="S418" s="34">
        <f>'DU'!E418</f>
        <v>98</v>
      </c>
      <c r="T418" s="34">
        <f>'PH - Tableau 1'!N418</f>
        <v>59.625</v>
      </c>
      <c r="U418" s="34">
        <f>'FO - Tableau 1'!D418</f>
        <v>53</v>
      </c>
      <c r="V418" s="32"/>
      <c r="W418" s="34">
        <f>'SC - Tableau 1'!J418</f>
        <v>51.5</v>
      </c>
      <c r="X418" s="34">
        <f>'DF - Tableau 1'!J418</f>
        <v>62.5</v>
      </c>
      <c r="Y418" s="32"/>
      <c r="Z418" s="34">
        <v>50</v>
      </c>
      <c r="AA418" s="34">
        <v>50</v>
      </c>
      <c r="AB418" s="34">
        <v>50</v>
      </c>
    </row>
    <row r="419" ht="20.35" customHeight="1">
      <c r="A419" t="s" s="38">
        <v>1486</v>
      </c>
      <c r="B419" s="30"/>
      <c r="C419" t="s" s="31">
        <v>1056</v>
      </c>
      <c r="D419" s="32"/>
      <c r="E419" s="32"/>
      <c r="F419" s="32"/>
      <c r="G419" s="32"/>
      <c r="H419" s="33">
        <v>73</v>
      </c>
      <c r="I419" s="33">
        <v>188</v>
      </c>
      <c r="J419" s="32"/>
      <c r="K419" s="32"/>
      <c r="L419" s="32"/>
      <c r="M419" s="34">
        <f>'CK - Tableau 1'!F419</f>
        <v>40</v>
      </c>
      <c r="N419" s="34">
        <f>'FG - Tableau 1'!C419</f>
        <v>33</v>
      </c>
      <c r="O419" s="34">
        <f>'DI - Tableau 1'!D419</f>
        <v>70</v>
      </c>
      <c r="P419" s="34">
        <f>'SK - Tableau 1'!F419</f>
        <v>89</v>
      </c>
      <c r="Q419" s="34">
        <f>'ST - Tableau 1'!D419</f>
        <v>47</v>
      </c>
      <c r="R419" s="34">
        <f>'EN - Tableau 1'!D419</f>
        <v>94</v>
      </c>
      <c r="S419" s="34">
        <f>'DU'!E419</f>
        <v>99</v>
      </c>
      <c r="T419" s="34">
        <f>'PH - Tableau 1'!N419</f>
        <v>75.25</v>
      </c>
      <c r="U419" s="34">
        <f>'FO - Tableau 1'!D419</f>
        <v>60</v>
      </c>
      <c r="V419" s="32"/>
      <c r="W419" s="34">
        <f>'SC - Tableau 1'!J419</f>
        <v>85.5</v>
      </c>
      <c r="X419" s="34">
        <f>'DF - Tableau 1'!J419</f>
        <v>71.5</v>
      </c>
      <c r="Y419" s="32"/>
      <c r="Z419" s="34">
        <v>50</v>
      </c>
      <c r="AA419" s="34">
        <v>50</v>
      </c>
      <c r="AB419" s="34">
        <v>50</v>
      </c>
    </row>
    <row r="420" ht="20.35" customHeight="1">
      <c r="A420" t="s" s="38">
        <v>1487</v>
      </c>
      <c r="B420" s="30"/>
      <c r="C420" t="s" s="31">
        <v>1056</v>
      </c>
      <c r="D420" s="32"/>
      <c r="E420" s="32"/>
      <c r="F420" s="32"/>
      <c r="G420" s="32"/>
      <c r="H420" s="33">
        <v>69</v>
      </c>
      <c r="I420" s="33">
        <v>174</v>
      </c>
      <c r="J420" s="32"/>
      <c r="K420" s="32"/>
      <c r="L420" s="32"/>
      <c r="M420" s="34">
        <f>'CK - Tableau 1'!F420</f>
        <v>63</v>
      </c>
      <c r="N420" s="34">
        <f>'FG - Tableau 1'!C420</f>
        <v>33</v>
      </c>
      <c r="O420" s="34">
        <f>'DI - Tableau 1'!D420</f>
        <v>60</v>
      </c>
      <c r="P420" s="34">
        <f>'SK - Tableau 1'!F420</f>
        <v>80</v>
      </c>
      <c r="Q420" s="34">
        <f>'ST - Tableau 1'!D420</f>
        <v>45</v>
      </c>
      <c r="R420" s="34">
        <f>'EN - Tableau 1'!D420</f>
        <v>93</v>
      </c>
      <c r="S420" s="34">
        <f>'DU'!E420</f>
        <v>95</v>
      </c>
      <c r="T420" s="34">
        <f>'PH - Tableau 1'!N420</f>
        <v>81.875</v>
      </c>
      <c r="U420" s="34">
        <f>'FO - Tableau 1'!D420</f>
        <v>48</v>
      </c>
      <c r="V420" s="32"/>
      <c r="W420" s="34">
        <f>'SC - Tableau 1'!J420</f>
        <v>95</v>
      </c>
      <c r="X420" s="34">
        <f>'DF - Tableau 1'!J420</f>
        <v>72</v>
      </c>
      <c r="Y420" s="32"/>
      <c r="Z420" s="34">
        <v>50</v>
      </c>
      <c r="AA420" s="34">
        <v>50</v>
      </c>
      <c r="AB420" s="34">
        <v>50</v>
      </c>
    </row>
    <row r="421" ht="20.35" customHeight="1">
      <c r="A421" t="s" s="38">
        <v>1488</v>
      </c>
      <c r="B421" s="30"/>
      <c r="C421" t="s" s="31">
        <v>1056</v>
      </c>
      <c r="D421" s="32"/>
      <c r="E421" s="32"/>
      <c r="F421" s="32"/>
      <c r="G421" s="32"/>
      <c r="H421" s="33">
        <v>74</v>
      </c>
      <c r="I421" s="33">
        <v>201</v>
      </c>
      <c r="J421" s="32"/>
      <c r="K421" s="32"/>
      <c r="L421" s="32"/>
      <c r="M421" s="34">
        <f>'CK - Tableau 1'!F421</f>
        <v>38</v>
      </c>
      <c r="N421" s="34">
        <f>'FG - Tableau 1'!C421</f>
        <v>63</v>
      </c>
      <c r="O421" s="34">
        <f>'DI - Tableau 1'!D421</f>
        <v>54</v>
      </c>
      <c r="P421" s="34">
        <f>'SK - Tableau 1'!F421</f>
        <v>74</v>
      </c>
      <c r="Q421" s="34">
        <f>'ST - Tableau 1'!D421</f>
        <v>63</v>
      </c>
      <c r="R421" s="34">
        <f>'EN - Tableau 1'!D421</f>
        <v>78</v>
      </c>
      <c r="S421" s="34">
        <f>'DU'!E421</f>
        <v>91</v>
      </c>
      <c r="T421" s="34">
        <f>'PH - Tableau 1'!N421</f>
        <v>79.375</v>
      </c>
      <c r="U421" s="34">
        <f>'FO - Tableau 1'!D421</f>
        <v>95</v>
      </c>
      <c r="V421" s="32"/>
      <c r="W421" s="34">
        <f>'SC - Tableau 1'!J421</f>
        <v>84.5</v>
      </c>
      <c r="X421" s="34">
        <f>'DF - Tableau 1'!J421</f>
        <v>68.5</v>
      </c>
      <c r="Y421" s="32"/>
      <c r="Z421" s="34">
        <v>50</v>
      </c>
      <c r="AA421" s="34">
        <v>50</v>
      </c>
      <c r="AB421" s="34">
        <v>50</v>
      </c>
    </row>
    <row r="422" ht="20.35" customHeight="1">
      <c r="A422" t="s" s="38">
        <v>1489</v>
      </c>
      <c r="B422" s="30"/>
      <c r="C422" t="s" s="31">
        <v>1059</v>
      </c>
      <c r="D422" s="32"/>
      <c r="E422" s="32"/>
      <c r="F422" s="32"/>
      <c r="G422" s="32"/>
      <c r="H422" s="33">
        <v>73</v>
      </c>
      <c r="I422" s="33">
        <v>217</v>
      </c>
      <c r="J422" s="32"/>
      <c r="K422" s="32"/>
      <c r="L422" s="32"/>
      <c r="M422" s="34">
        <f>'CK - Tableau 1'!F422</f>
        <v>74</v>
      </c>
      <c r="N422" s="34">
        <f>'FG - Tableau 1'!C422</f>
        <v>33</v>
      </c>
      <c r="O422" s="34">
        <f>'DI - Tableau 1'!D422</f>
        <v>65</v>
      </c>
      <c r="P422" s="34">
        <f>'SK - Tableau 1'!F422</f>
        <v>66</v>
      </c>
      <c r="Q422" s="34">
        <f>'ST - Tableau 1'!D422</f>
        <v>91</v>
      </c>
      <c r="R422" s="34">
        <f>'EN - Tableau 1'!D422</f>
        <v>99</v>
      </c>
      <c r="S422" s="34">
        <f>'DU'!E422</f>
        <v>88</v>
      </c>
      <c r="T422" s="34">
        <f>'PH - Tableau 1'!N422</f>
        <v>64.375</v>
      </c>
      <c r="U422" s="34">
        <f>'FO - Tableau 1'!D422</f>
        <v>38</v>
      </c>
      <c r="V422" s="32"/>
      <c r="W422" s="34">
        <f>'SC - Tableau 1'!J422</f>
        <v>66</v>
      </c>
      <c r="X422" s="34">
        <f>'DF - Tableau 1'!J422</f>
        <v>58</v>
      </c>
      <c r="Y422" s="32"/>
      <c r="Z422" s="34">
        <v>50</v>
      </c>
      <c r="AA422" s="34">
        <v>50</v>
      </c>
      <c r="AB422" s="34">
        <v>50</v>
      </c>
    </row>
    <row r="423" ht="20.35" customHeight="1">
      <c r="A423" t="s" s="38">
        <v>1490</v>
      </c>
      <c r="B423" s="30"/>
      <c r="C423" t="s" s="31">
        <v>1073</v>
      </c>
      <c r="D423" s="32"/>
      <c r="E423" s="32"/>
      <c r="F423" s="32"/>
      <c r="G423" s="32"/>
      <c r="H423" s="33">
        <v>72</v>
      </c>
      <c r="I423" s="33">
        <v>190</v>
      </c>
      <c r="J423" s="32"/>
      <c r="K423" s="32"/>
      <c r="L423" s="32"/>
      <c r="M423" s="34">
        <f>'CK - Tableau 1'!F423</f>
        <v>41</v>
      </c>
      <c r="N423" s="34">
        <f>'FG - Tableau 1'!C423</f>
        <v>33</v>
      </c>
      <c r="O423" s="34">
        <f>'DI - Tableau 1'!D423</f>
        <v>71</v>
      </c>
      <c r="P423" s="34">
        <f>'SK - Tableau 1'!F423</f>
        <v>47</v>
      </c>
      <c r="Q423" s="34">
        <f>'ST - Tableau 1'!D423</f>
        <v>55</v>
      </c>
      <c r="R423" s="34">
        <f>'EN - Tableau 1'!D423</f>
        <v>33</v>
      </c>
      <c r="S423" s="34">
        <f>'DU'!E423</f>
        <v>83</v>
      </c>
      <c r="T423" s="34">
        <f>'PH - Tableau 1'!N423</f>
        <v>74.875</v>
      </c>
      <c r="U423" s="34">
        <f>'FO - Tableau 1'!D423</f>
        <v>41</v>
      </c>
      <c r="V423" s="32"/>
      <c r="W423" s="34">
        <f>'SC - Tableau 1'!J423</f>
        <v>82.5</v>
      </c>
      <c r="X423" s="34">
        <f>'DF - Tableau 1'!J423</f>
        <v>76</v>
      </c>
      <c r="Y423" s="32"/>
      <c r="Z423" s="34">
        <v>50</v>
      </c>
      <c r="AA423" s="34">
        <v>50</v>
      </c>
      <c r="AB423" s="34">
        <v>50</v>
      </c>
    </row>
    <row r="424" ht="20.35" customHeight="1">
      <c r="A424" t="s" s="38">
        <v>1491</v>
      </c>
      <c r="B424" s="30"/>
      <c r="C424" t="s" s="31">
        <v>1056</v>
      </c>
      <c r="D424" s="32"/>
      <c r="E424" s="32"/>
      <c r="F424" s="32"/>
      <c r="G424" s="32"/>
      <c r="H424" s="33">
        <v>71</v>
      </c>
      <c r="I424" s="33">
        <v>187</v>
      </c>
      <c r="J424" s="32"/>
      <c r="K424" s="32"/>
      <c r="L424" s="32"/>
      <c r="M424" s="34">
        <f>'CK - Tableau 1'!F424</f>
        <v>45</v>
      </c>
      <c r="N424" s="34">
        <f>'FG - Tableau 1'!C424</f>
        <v>60</v>
      </c>
      <c r="O424" s="34">
        <f>'DI - Tableau 1'!D424</f>
        <v>86</v>
      </c>
      <c r="P424" s="34">
        <f>'SK - Tableau 1'!F424</f>
        <v>69</v>
      </c>
      <c r="Q424" s="34">
        <f>'ST - Tableau 1'!D424</f>
        <v>56</v>
      </c>
      <c r="R424" s="34">
        <f>'EN - Tableau 1'!D424</f>
        <v>49</v>
      </c>
      <c r="S424" s="34">
        <f>'DU'!E424</f>
        <v>98</v>
      </c>
      <c r="T424" s="34">
        <f>'PH - Tableau 1'!N424</f>
        <v>80.875</v>
      </c>
      <c r="U424" s="34">
        <f>'FO - Tableau 1'!D424</f>
        <v>33</v>
      </c>
      <c r="V424" s="32"/>
      <c r="W424" s="34">
        <f>'SC - Tableau 1'!J424</f>
        <v>89</v>
      </c>
      <c r="X424" s="34">
        <f>'DF - Tableau 1'!J424</f>
        <v>67</v>
      </c>
      <c r="Y424" s="32"/>
      <c r="Z424" s="34">
        <v>50</v>
      </c>
      <c r="AA424" s="34">
        <v>50</v>
      </c>
      <c r="AB424" s="34">
        <v>50</v>
      </c>
    </row>
    <row r="425" ht="20.35" customHeight="1">
      <c r="A425" t="s" s="38">
        <v>1492</v>
      </c>
      <c r="B425" s="30"/>
      <c r="C425" t="s" s="31">
        <v>1059</v>
      </c>
      <c r="D425" s="32"/>
      <c r="E425" s="32"/>
      <c r="F425" s="32"/>
      <c r="G425" s="32"/>
      <c r="H425" s="33">
        <v>78</v>
      </c>
      <c r="I425" s="33">
        <v>226</v>
      </c>
      <c r="J425" s="32"/>
      <c r="K425" s="32"/>
      <c r="L425" s="32"/>
      <c r="M425" s="34">
        <f>'CK - Tableau 1'!F425</f>
        <v>63</v>
      </c>
      <c r="N425" s="34">
        <f>'FG - Tableau 1'!C425</f>
        <v>33</v>
      </c>
      <c r="O425" s="34">
        <f>'DI - Tableau 1'!D425</f>
        <v>73</v>
      </c>
      <c r="P425" s="34">
        <f>'SK - Tableau 1'!F425</f>
        <v>47</v>
      </c>
      <c r="Q425" s="34">
        <f>'ST - Tableau 1'!D425</f>
        <v>82</v>
      </c>
      <c r="R425" s="34">
        <f>'EN - Tableau 1'!D425</f>
        <v>61</v>
      </c>
      <c r="S425" s="34">
        <f>'DU'!E425</f>
        <v>82</v>
      </c>
      <c r="T425" s="34">
        <f>'PH - Tableau 1'!N425</f>
        <v>53.375</v>
      </c>
      <c r="U425" s="34">
        <f>'FO - Tableau 1'!D425</f>
        <v>33</v>
      </c>
      <c r="V425" s="32"/>
      <c r="W425" s="34">
        <f>'SC - Tableau 1'!J425</f>
        <v>49.5</v>
      </c>
      <c r="X425" s="34">
        <f>'DF - Tableau 1'!J425</f>
        <v>60</v>
      </c>
      <c r="Y425" s="32"/>
      <c r="Z425" s="34">
        <v>50</v>
      </c>
      <c r="AA425" s="34">
        <v>50</v>
      </c>
      <c r="AB425" s="34">
        <v>50</v>
      </c>
    </row>
    <row r="426" ht="20.35" customHeight="1">
      <c r="A426" t="s" s="38">
        <v>1493</v>
      </c>
      <c r="B426" s="30"/>
      <c r="C426" t="s" s="31">
        <v>1056</v>
      </c>
      <c r="D426" s="32"/>
      <c r="E426" s="32"/>
      <c r="F426" s="32"/>
      <c r="G426" s="32"/>
      <c r="H426" s="33">
        <v>72</v>
      </c>
      <c r="I426" s="33">
        <v>204</v>
      </c>
      <c r="J426" s="32"/>
      <c r="K426" s="32"/>
      <c r="L426" s="32"/>
      <c r="M426" s="34">
        <f>'CK - Tableau 1'!F426</f>
        <v>77</v>
      </c>
      <c r="N426" s="34">
        <f>'FG - Tableau 1'!C426</f>
        <v>60</v>
      </c>
      <c r="O426" s="34">
        <f>'DI - Tableau 1'!D426</f>
        <v>48</v>
      </c>
      <c r="P426" s="34">
        <f>'SK - Tableau 1'!F426</f>
        <v>64</v>
      </c>
      <c r="Q426" s="34">
        <f>'ST - Tableau 1'!D426</f>
        <v>81</v>
      </c>
      <c r="R426" s="34">
        <f>'EN - Tableau 1'!D426</f>
        <v>33</v>
      </c>
      <c r="S426" s="34">
        <f>'DU'!E426</f>
        <v>98</v>
      </c>
      <c r="T426" s="34">
        <f>'PH - Tableau 1'!N426</f>
        <v>69.25</v>
      </c>
      <c r="U426" s="34">
        <f>'FO - Tableau 1'!D426</f>
        <v>33</v>
      </c>
      <c r="V426" s="32"/>
      <c r="W426" s="34">
        <f>'SC - Tableau 1'!J426</f>
        <v>65.5</v>
      </c>
      <c r="X426" s="34">
        <f>'DF - Tableau 1'!J426</f>
        <v>71</v>
      </c>
      <c r="Y426" s="32"/>
      <c r="Z426" s="34">
        <v>50</v>
      </c>
      <c r="AA426" s="34">
        <v>50</v>
      </c>
      <c r="AB426" s="34">
        <v>50</v>
      </c>
    </row>
    <row r="427" ht="20.35" customHeight="1">
      <c r="A427" t="s" s="38">
        <v>1494</v>
      </c>
      <c r="B427" s="30"/>
      <c r="C427" t="s" s="31">
        <v>1056</v>
      </c>
      <c r="D427" s="32"/>
      <c r="E427" s="32"/>
      <c r="F427" s="32"/>
      <c r="G427" s="32"/>
      <c r="H427" s="33">
        <v>75</v>
      </c>
      <c r="I427" s="33">
        <v>219</v>
      </c>
      <c r="J427" s="32"/>
      <c r="K427" s="32"/>
      <c r="L427" s="32"/>
      <c r="M427" s="34">
        <f>'CK - Tableau 1'!F427</f>
        <v>91</v>
      </c>
      <c r="N427" s="34">
        <f>'FG - Tableau 1'!C427</f>
        <v>78</v>
      </c>
      <c r="O427" s="34">
        <f>'DI - Tableau 1'!D427</f>
        <v>40</v>
      </c>
      <c r="P427" s="34">
        <f>'SK - Tableau 1'!F427</f>
        <v>66</v>
      </c>
      <c r="Q427" s="34">
        <f>'ST - Tableau 1'!D427</f>
        <v>86</v>
      </c>
      <c r="R427" s="34">
        <f>'EN - Tableau 1'!D427</f>
        <v>40</v>
      </c>
      <c r="S427" s="34">
        <f>'DU'!E427</f>
        <v>96</v>
      </c>
      <c r="T427" s="34">
        <f>'PH - Tableau 1'!N427</f>
        <v>59.625</v>
      </c>
      <c r="U427" s="34">
        <f>'FO - Tableau 1'!D427</f>
        <v>33</v>
      </c>
      <c r="V427" s="32"/>
      <c r="W427" s="34">
        <f>'SC - Tableau 1'!J427</f>
        <v>61</v>
      </c>
      <c r="X427" s="34">
        <f>'DF - Tableau 1'!J427</f>
        <v>56.5</v>
      </c>
      <c r="Y427" s="32"/>
      <c r="Z427" s="34">
        <v>50</v>
      </c>
      <c r="AA427" s="34">
        <v>50</v>
      </c>
      <c r="AB427" s="34">
        <v>50</v>
      </c>
    </row>
    <row r="428" ht="20.35" customHeight="1">
      <c r="A428" t="s" s="38">
        <v>1495</v>
      </c>
      <c r="B428" s="30"/>
      <c r="C428" t="s" s="31">
        <v>1059</v>
      </c>
      <c r="D428" s="32"/>
      <c r="E428" s="32"/>
      <c r="F428" s="32"/>
      <c r="G428" s="32"/>
      <c r="H428" s="33">
        <v>72</v>
      </c>
      <c r="I428" s="33">
        <v>182</v>
      </c>
      <c r="J428" s="32"/>
      <c r="K428" s="32"/>
      <c r="L428" s="32"/>
      <c r="M428" s="34">
        <f>'CK - Tableau 1'!F428</f>
        <v>55</v>
      </c>
      <c r="N428" s="34">
        <f>'FG - Tableau 1'!C428</f>
        <v>33</v>
      </c>
      <c r="O428" s="34">
        <f>'DI - Tableau 1'!D428</f>
        <v>96</v>
      </c>
      <c r="P428" s="34">
        <f>'SK - Tableau 1'!F428</f>
        <v>55</v>
      </c>
      <c r="Q428" s="34">
        <f>'ST - Tableau 1'!D428</f>
        <v>43</v>
      </c>
      <c r="R428" s="34">
        <f>'EN - Tableau 1'!D428</f>
        <v>33</v>
      </c>
      <c r="S428" s="34">
        <f>'DU'!E428</f>
        <v>93</v>
      </c>
      <c r="T428" s="34">
        <f>'PH - Tableau 1'!N428</f>
        <v>66.625</v>
      </c>
      <c r="U428" s="34">
        <f>'FO - Tableau 1'!D428</f>
        <v>33</v>
      </c>
      <c r="V428" s="32"/>
      <c r="W428" s="34">
        <f>'SC - Tableau 1'!J428</f>
        <v>61.5</v>
      </c>
      <c r="X428" s="34">
        <f>'DF - Tableau 1'!J428</f>
        <v>73</v>
      </c>
      <c r="Y428" s="32"/>
      <c r="Z428" s="34">
        <v>50</v>
      </c>
      <c r="AA428" s="34">
        <v>50</v>
      </c>
      <c r="AB428" s="34">
        <v>50</v>
      </c>
    </row>
    <row r="429" ht="20.35" customHeight="1">
      <c r="A429" t="s" s="38">
        <v>1496</v>
      </c>
      <c r="B429" s="30"/>
      <c r="C429" t="s" s="31">
        <v>1059</v>
      </c>
      <c r="D429" s="32"/>
      <c r="E429" s="32"/>
      <c r="F429" s="32"/>
      <c r="G429" s="32"/>
      <c r="H429" s="33">
        <v>74</v>
      </c>
      <c r="I429" s="33">
        <v>190</v>
      </c>
      <c r="J429" s="32"/>
      <c r="K429" s="32"/>
      <c r="L429" s="32"/>
      <c r="M429" s="34">
        <f>'CK - Tableau 1'!F429</f>
        <v>60</v>
      </c>
      <c r="N429" s="34">
        <f>'FG - Tableau 1'!C429</f>
        <v>33</v>
      </c>
      <c r="O429" s="34">
        <f>'DI - Tableau 1'!D429</f>
        <v>60</v>
      </c>
      <c r="P429" s="34">
        <f>'SK - Tableau 1'!F429</f>
        <v>60</v>
      </c>
      <c r="Q429" s="34">
        <f>'ST - Tableau 1'!D429</f>
        <v>45</v>
      </c>
      <c r="R429" s="34">
        <f>'EN - Tableau 1'!D429</f>
        <v>59</v>
      </c>
      <c r="S429" s="34">
        <f>'DU'!E429</f>
        <v>79</v>
      </c>
      <c r="T429" s="34">
        <f>'PH - Tableau 1'!N429</f>
        <v>58</v>
      </c>
      <c r="U429" s="34">
        <f>'FO - Tableau 1'!D429</f>
        <v>33</v>
      </c>
      <c r="V429" s="32"/>
      <c r="W429" s="34">
        <f>'SC - Tableau 1'!J429</f>
        <v>47</v>
      </c>
      <c r="X429" s="34">
        <f>'DF - Tableau 1'!J429</f>
        <v>53.5</v>
      </c>
      <c r="Y429" s="32"/>
      <c r="Z429" s="34">
        <v>50</v>
      </c>
      <c r="AA429" s="34">
        <v>50</v>
      </c>
      <c r="AB429" s="34">
        <v>50</v>
      </c>
    </row>
    <row r="430" ht="20.35" customHeight="1">
      <c r="A430" t="s" s="38">
        <v>1497</v>
      </c>
      <c r="B430" s="30"/>
      <c r="C430" t="s" s="31">
        <v>1059</v>
      </c>
      <c r="D430" s="32"/>
      <c r="E430" s="32"/>
      <c r="F430" s="32"/>
      <c r="G430" s="32"/>
      <c r="H430" s="33">
        <v>69</v>
      </c>
      <c r="I430" s="33">
        <v>170</v>
      </c>
      <c r="J430" s="32"/>
      <c r="K430" s="32"/>
      <c r="L430" s="32"/>
      <c r="M430" s="34">
        <f>'CK - Tableau 1'!F430</f>
        <v>69</v>
      </c>
      <c r="N430" s="34">
        <f>'FG - Tableau 1'!C430</f>
        <v>33</v>
      </c>
      <c r="O430" s="34">
        <f>'DI - Tableau 1'!D430</f>
        <v>63</v>
      </c>
      <c r="P430" s="34">
        <f>'SK - Tableau 1'!F430</f>
        <v>60</v>
      </c>
      <c r="Q430" s="34">
        <f>'ST - Tableau 1'!D430</f>
        <v>40</v>
      </c>
      <c r="R430" s="34">
        <f>'EN - Tableau 1'!D430</f>
        <v>33</v>
      </c>
      <c r="S430" s="34">
        <f>'DU'!E430</f>
        <v>82</v>
      </c>
      <c r="T430" s="34">
        <f>'PH - Tableau 1'!N430</f>
        <v>54.375</v>
      </c>
      <c r="U430" s="34">
        <f>'FO - Tableau 1'!D430</f>
        <v>60</v>
      </c>
      <c r="V430" s="32"/>
      <c r="W430" s="34">
        <f>'SC - Tableau 1'!J430</f>
        <v>60</v>
      </c>
      <c r="X430" s="34">
        <f>'DF - Tableau 1'!J430</f>
        <v>53.5</v>
      </c>
      <c r="Y430" s="32"/>
      <c r="Z430" s="34">
        <v>50</v>
      </c>
      <c r="AA430" s="34">
        <v>50</v>
      </c>
      <c r="AB430" s="34">
        <v>50</v>
      </c>
    </row>
    <row r="431" ht="20.35" customHeight="1">
      <c r="A431" t="s" s="38">
        <v>1498</v>
      </c>
      <c r="B431" s="30"/>
      <c r="C431" t="s" s="31">
        <v>1056</v>
      </c>
      <c r="D431" s="32"/>
      <c r="E431" s="32"/>
      <c r="F431" s="32"/>
      <c r="G431" s="32"/>
      <c r="H431" s="33">
        <v>76</v>
      </c>
      <c r="I431" s="33">
        <v>220</v>
      </c>
      <c r="J431" s="32"/>
      <c r="K431" s="32"/>
      <c r="L431" s="32"/>
      <c r="M431" s="34">
        <f>'CK - Tableau 1'!F431</f>
        <v>79</v>
      </c>
      <c r="N431" s="34">
        <f>'FG - Tableau 1'!C431</f>
        <v>33</v>
      </c>
      <c r="O431" s="34">
        <f>'DI - Tableau 1'!D431</f>
        <v>87</v>
      </c>
      <c r="P431" s="34">
        <f>'SK - Tableau 1'!F431</f>
        <v>70</v>
      </c>
      <c r="Q431" s="34">
        <f>'ST - Tableau 1'!D431</f>
        <v>83</v>
      </c>
      <c r="R431" s="34">
        <f>'EN - Tableau 1'!D431</f>
        <v>33</v>
      </c>
      <c r="S431" s="34">
        <f>'DU'!E431</f>
        <v>98</v>
      </c>
      <c r="T431" s="34">
        <f>'PH - Tableau 1'!N431</f>
        <v>75.25</v>
      </c>
      <c r="U431" s="34">
        <f>'FO - Tableau 1'!D431</f>
        <v>93</v>
      </c>
      <c r="V431" s="32"/>
      <c r="W431" s="34">
        <f>'SC - Tableau 1'!J431</f>
        <v>75.5</v>
      </c>
      <c r="X431" s="34">
        <f>'DF - Tableau 1'!J431</f>
        <v>70.5</v>
      </c>
      <c r="Y431" s="32"/>
      <c r="Z431" s="34">
        <v>50</v>
      </c>
      <c r="AA431" s="34">
        <v>50</v>
      </c>
      <c r="AB431" s="34">
        <v>50</v>
      </c>
    </row>
    <row r="432" ht="20.35" customHeight="1">
      <c r="A432" t="s" s="38">
        <v>1499</v>
      </c>
      <c r="B432" s="30"/>
      <c r="C432" t="s" s="31">
        <v>1056</v>
      </c>
      <c r="D432" s="32"/>
      <c r="E432" s="32"/>
      <c r="F432" s="32"/>
      <c r="G432" s="32"/>
      <c r="H432" s="33">
        <v>71</v>
      </c>
      <c r="I432" s="33">
        <v>200</v>
      </c>
      <c r="J432" s="32"/>
      <c r="K432" s="32"/>
      <c r="L432" s="32"/>
      <c r="M432" s="34">
        <f>'CK - Tableau 1'!F432</f>
        <v>60</v>
      </c>
      <c r="N432" s="34">
        <f>'FG - Tableau 1'!C432</f>
        <v>33</v>
      </c>
      <c r="O432" s="34">
        <f>'DI - Tableau 1'!D432</f>
        <v>73</v>
      </c>
      <c r="P432" s="34">
        <f>'SK - Tableau 1'!F432</f>
        <v>47</v>
      </c>
      <c r="Q432" s="34">
        <f>'ST - Tableau 1'!D432</f>
        <v>80</v>
      </c>
      <c r="R432" s="34">
        <f>'EN - Tableau 1'!D432</f>
        <v>94</v>
      </c>
      <c r="S432" s="34">
        <f>'DU'!E432</f>
        <v>83</v>
      </c>
      <c r="T432" s="34">
        <f>'PH - Tableau 1'!N432</f>
        <v>57.375</v>
      </c>
      <c r="U432" s="34">
        <f>'FO - Tableau 1'!D432</f>
        <v>38</v>
      </c>
      <c r="V432" s="32"/>
      <c r="W432" s="34">
        <f>'SC - Tableau 1'!J432</f>
        <v>53.5</v>
      </c>
      <c r="X432" s="34">
        <f>'DF - Tableau 1'!J432</f>
        <v>60</v>
      </c>
      <c r="Y432" s="32"/>
      <c r="Z432" s="34">
        <v>50</v>
      </c>
      <c r="AA432" s="34">
        <v>50</v>
      </c>
      <c r="AB432" s="34">
        <v>50</v>
      </c>
    </row>
    <row r="433" ht="20.35" customHeight="1">
      <c r="A433" t="s" s="38">
        <v>1500</v>
      </c>
      <c r="B433" s="30"/>
      <c r="C433" t="s" s="31">
        <v>1056</v>
      </c>
      <c r="D433" s="32"/>
      <c r="E433" s="32"/>
      <c r="F433" s="32"/>
      <c r="G433" s="32"/>
      <c r="H433" s="33">
        <v>70</v>
      </c>
      <c r="I433" s="33">
        <v>179</v>
      </c>
      <c r="J433" s="32"/>
      <c r="K433" s="32"/>
      <c r="L433" s="32"/>
      <c r="M433" s="34">
        <f>'CK - Tableau 1'!F433</f>
        <v>36</v>
      </c>
      <c r="N433" s="34">
        <f>'FG - Tableau 1'!C433</f>
        <v>33</v>
      </c>
      <c r="O433" s="34">
        <f>'DI - Tableau 1'!D433</f>
        <v>86</v>
      </c>
      <c r="P433" s="34">
        <f>'SK - Tableau 1'!F433</f>
        <v>70</v>
      </c>
      <c r="Q433" s="34">
        <f>'ST - Tableau 1'!D433</f>
        <v>48</v>
      </c>
      <c r="R433" s="34">
        <f>'EN - Tableau 1'!D433</f>
        <v>33</v>
      </c>
      <c r="S433" s="34">
        <f>'DU'!E433</f>
        <v>94</v>
      </c>
      <c r="T433" s="34">
        <f>'PH - Tableau 1'!N433</f>
        <v>73</v>
      </c>
      <c r="U433" s="34">
        <f>'FO - Tableau 1'!D433</f>
        <v>54</v>
      </c>
      <c r="V433" s="32"/>
      <c r="W433" s="34">
        <f>'SC - Tableau 1'!J433</f>
        <v>73</v>
      </c>
      <c r="X433" s="34">
        <f>'DF - Tableau 1'!J433</f>
        <v>63</v>
      </c>
      <c r="Y433" s="32"/>
      <c r="Z433" s="34">
        <v>50</v>
      </c>
      <c r="AA433" s="34">
        <v>50</v>
      </c>
      <c r="AB433" s="34">
        <v>50</v>
      </c>
    </row>
    <row r="434" ht="20.35" customHeight="1">
      <c r="A434" t="s" s="38">
        <v>1501</v>
      </c>
      <c r="B434" s="30"/>
      <c r="C434" t="s" s="31">
        <v>1056</v>
      </c>
      <c r="D434" s="32"/>
      <c r="E434" s="32"/>
      <c r="F434" s="32"/>
      <c r="G434" s="32"/>
      <c r="H434" s="33">
        <v>74</v>
      </c>
      <c r="I434" s="33">
        <v>198</v>
      </c>
      <c r="J434" s="32"/>
      <c r="K434" s="32"/>
      <c r="L434" s="32"/>
      <c r="M434" s="34">
        <f>'CK - Tableau 1'!F434</f>
        <v>58</v>
      </c>
      <c r="N434" s="34">
        <f>'FG - Tableau 1'!C434</f>
        <v>71</v>
      </c>
      <c r="O434" s="34">
        <f>'DI - Tableau 1'!D434</f>
        <v>74</v>
      </c>
      <c r="P434" s="34">
        <f>'SK - Tableau 1'!F434</f>
        <v>65</v>
      </c>
      <c r="Q434" s="34">
        <f>'ST - Tableau 1'!D434</f>
        <v>57</v>
      </c>
      <c r="R434" s="34">
        <f>'EN - Tableau 1'!D434</f>
        <v>33</v>
      </c>
      <c r="S434" s="34">
        <f>'DU'!E434</f>
        <v>98</v>
      </c>
      <c r="T434" s="34">
        <f>'PH - Tableau 1'!N434</f>
        <v>61.875</v>
      </c>
      <c r="U434" s="34">
        <f>'FO - Tableau 1'!D434</f>
        <v>33</v>
      </c>
      <c r="V434" s="32"/>
      <c r="W434" s="34">
        <f>'SC - Tableau 1'!J434</f>
        <v>55.5</v>
      </c>
      <c r="X434" s="34">
        <f>'DF - Tableau 1'!J434</f>
        <v>76.5</v>
      </c>
      <c r="Y434" s="32"/>
      <c r="Z434" s="34">
        <v>50</v>
      </c>
      <c r="AA434" s="34">
        <v>50</v>
      </c>
      <c r="AB434" s="34">
        <v>50</v>
      </c>
    </row>
    <row r="435" ht="20.35" customHeight="1">
      <c r="A435" t="s" s="38">
        <v>1502</v>
      </c>
      <c r="B435" s="30"/>
      <c r="C435" t="s" s="31">
        <v>1073</v>
      </c>
      <c r="D435" s="32"/>
      <c r="E435" s="32"/>
      <c r="F435" s="32"/>
      <c r="G435" s="32"/>
      <c r="H435" s="33">
        <v>74</v>
      </c>
      <c r="I435" s="33">
        <v>212</v>
      </c>
      <c r="J435" s="32"/>
      <c r="K435" s="32"/>
      <c r="L435" s="32"/>
      <c r="M435" s="34">
        <f>'CK - Tableau 1'!F435</f>
        <v>67</v>
      </c>
      <c r="N435" s="34">
        <f>'FG - Tableau 1'!C435</f>
        <v>33</v>
      </c>
      <c r="O435" s="34">
        <f>'DI - Tableau 1'!D435</f>
        <v>65</v>
      </c>
      <c r="P435" s="34">
        <f>'SK - Tableau 1'!F435</f>
        <v>54</v>
      </c>
      <c r="Q435" s="34">
        <f>'ST - Tableau 1'!D435</f>
        <v>83</v>
      </c>
      <c r="R435" s="34">
        <f>'EN - Tableau 1'!D435</f>
        <v>89</v>
      </c>
      <c r="S435" s="34">
        <f>'DU'!E435</f>
        <v>94</v>
      </c>
      <c r="T435" s="34">
        <f>'PH - Tableau 1'!N435</f>
        <v>63.625</v>
      </c>
      <c r="U435" s="34">
        <f>'FO - Tableau 1'!D435</f>
        <v>94</v>
      </c>
      <c r="V435" s="32"/>
      <c r="W435" s="34">
        <f>'SC - Tableau 1'!J435</f>
        <v>58</v>
      </c>
      <c r="X435" s="34">
        <f>'DF - Tableau 1'!J435</f>
        <v>64.5</v>
      </c>
      <c r="Y435" s="32"/>
      <c r="Z435" s="34">
        <v>50</v>
      </c>
      <c r="AA435" s="34">
        <v>50</v>
      </c>
      <c r="AB435" s="34">
        <v>50</v>
      </c>
    </row>
    <row r="436" ht="20.35" customHeight="1">
      <c r="A436" t="s" s="38">
        <v>1503</v>
      </c>
      <c r="B436" s="30"/>
      <c r="C436" t="s" s="31">
        <v>1056</v>
      </c>
      <c r="D436" s="32"/>
      <c r="E436" s="32"/>
      <c r="F436" s="32"/>
      <c r="G436" s="32"/>
      <c r="H436" s="33">
        <v>72</v>
      </c>
      <c r="I436" s="33">
        <v>182</v>
      </c>
      <c r="J436" s="32"/>
      <c r="K436" s="32"/>
      <c r="L436" s="32"/>
      <c r="M436" s="34">
        <f>'CK - Tableau 1'!F436</f>
        <v>60</v>
      </c>
      <c r="N436" s="34">
        <f>'FG - Tableau 1'!C436</f>
        <v>33</v>
      </c>
      <c r="O436" s="34">
        <f>'DI - Tableau 1'!D436</f>
        <v>39</v>
      </c>
      <c r="P436" s="34">
        <f>'SK - Tableau 1'!F436</f>
        <v>60</v>
      </c>
      <c r="Q436" s="34">
        <f>'ST - Tableau 1'!D436</f>
        <v>43</v>
      </c>
      <c r="R436" s="34">
        <f>'EN - Tableau 1'!D436</f>
        <v>33</v>
      </c>
      <c r="S436" s="34">
        <f>'DU'!E436</f>
        <v>78</v>
      </c>
      <c r="T436" s="34">
        <f>'PH - Tableau 1'!N436</f>
        <v>59</v>
      </c>
      <c r="U436" s="34">
        <f>'FO - Tableau 1'!D436</f>
        <v>33</v>
      </c>
      <c r="V436" s="32"/>
      <c r="W436" s="34">
        <f>'SC - Tableau 1'!J436</f>
        <v>53.5</v>
      </c>
      <c r="X436" s="34">
        <f>'DF - Tableau 1'!J436</f>
        <v>60</v>
      </c>
      <c r="Y436" s="32"/>
      <c r="Z436" s="34">
        <v>50</v>
      </c>
      <c r="AA436" s="34">
        <v>50</v>
      </c>
      <c r="AB436" s="34">
        <v>50</v>
      </c>
    </row>
    <row r="437" ht="20.35" customHeight="1">
      <c r="A437" t="s" s="38">
        <v>1504</v>
      </c>
      <c r="B437" s="30"/>
      <c r="C437" t="s" s="31">
        <v>1056</v>
      </c>
      <c r="D437" s="32"/>
      <c r="E437" s="32"/>
      <c r="F437" s="32"/>
      <c r="G437" s="32"/>
      <c r="H437" s="33">
        <v>75</v>
      </c>
      <c r="I437" s="33">
        <v>221</v>
      </c>
      <c r="J437" s="32"/>
      <c r="K437" s="32"/>
      <c r="L437" s="32"/>
      <c r="M437" s="34">
        <f>'CK - Tableau 1'!F437</f>
        <v>71</v>
      </c>
      <c r="N437" s="34">
        <f>'FG - Tableau 1'!C437</f>
        <v>74</v>
      </c>
      <c r="O437" s="34">
        <f>'DI - Tableau 1'!D437</f>
        <v>56</v>
      </c>
      <c r="P437" s="34">
        <f>'SK - Tableau 1'!F437</f>
        <v>72</v>
      </c>
      <c r="Q437" s="34">
        <f>'ST - Tableau 1'!D437</f>
        <v>88</v>
      </c>
      <c r="R437" s="34">
        <f>'EN - Tableau 1'!D437</f>
        <v>33</v>
      </c>
      <c r="S437" s="34">
        <f>'DU'!E437</f>
        <v>82</v>
      </c>
      <c r="T437" s="34">
        <f>'PH - Tableau 1'!N437</f>
        <v>81</v>
      </c>
      <c r="U437" s="34">
        <f>'FO - Tableau 1'!D437</f>
        <v>43</v>
      </c>
      <c r="V437" s="32"/>
      <c r="W437" s="34">
        <f>'SC - Tableau 1'!J437</f>
        <v>90.5</v>
      </c>
      <c r="X437" s="34">
        <f>'DF - Tableau 1'!J437</f>
        <v>69.5</v>
      </c>
      <c r="Y437" s="32"/>
      <c r="Z437" s="34">
        <v>50</v>
      </c>
      <c r="AA437" s="34">
        <v>50</v>
      </c>
      <c r="AB437" s="34">
        <v>50</v>
      </c>
    </row>
    <row r="438" ht="20.35" customHeight="1">
      <c r="A438" t="s" s="38">
        <v>1505</v>
      </c>
      <c r="B438" s="30"/>
      <c r="C438" t="s" s="31">
        <v>1056</v>
      </c>
      <c r="D438" s="32"/>
      <c r="E438" s="32"/>
      <c r="F438" s="32"/>
      <c r="G438" s="32"/>
      <c r="H438" s="33">
        <v>70</v>
      </c>
      <c r="I438" s="33">
        <v>176</v>
      </c>
      <c r="J438" s="32"/>
      <c r="K438" s="32"/>
      <c r="L438" s="32"/>
      <c r="M438" s="34">
        <f>'CK - Tableau 1'!F438</f>
        <v>89</v>
      </c>
      <c r="N438" s="34">
        <f>'FG - Tableau 1'!C438</f>
        <v>70</v>
      </c>
      <c r="O438" s="34">
        <f>'DI - Tableau 1'!D438</f>
        <v>63</v>
      </c>
      <c r="P438" s="34">
        <f>'SK - Tableau 1'!F438</f>
        <v>60</v>
      </c>
      <c r="Q438" s="34">
        <f>'ST - Tableau 1'!D438</f>
        <v>44</v>
      </c>
      <c r="R438" s="34">
        <f>'EN - Tableau 1'!D438</f>
        <v>80</v>
      </c>
      <c r="S438" s="34">
        <f>'DU'!E438</f>
        <v>90</v>
      </c>
      <c r="T438" s="34">
        <f>'PH - Tableau 1'!N438</f>
        <v>70.375</v>
      </c>
      <c r="U438" s="34">
        <f>'FO - Tableau 1'!D438</f>
        <v>35</v>
      </c>
      <c r="V438" s="32"/>
      <c r="W438" s="34">
        <f>'SC - Tableau 1'!J438</f>
        <v>68</v>
      </c>
      <c r="X438" s="34">
        <f>'DF - Tableau 1'!J438</f>
        <v>59</v>
      </c>
      <c r="Y438" s="32"/>
      <c r="Z438" s="34">
        <v>50</v>
      </c>
      <c r="AA438" s="34">
        <v>50</v>
      </c>
      <c r="AB438" s="34">
        <v>50</v>
      </c>
    </row>
    <row r="439" ht="20.35" customHeight="1">
      <c r="A439" t="s" s="38">
        <v>1506</v>
      </c>
      <c r="B439" s="30"/>
      <c r="C439" t="s" s="31">
        <v>1056</v>
      </c>
      <c r="D439" s="32"/>
      <c r="E439" s="32"/>
      <c r="F439" s="32"/>
      <c r="G439" s="32"/>
      <c r="H439" s="33">
        <v>73</v>
      </c>
      <c r="I439" s="33">
        <v>203</v>
      </c>
      <c r="J439" s="32"/>
      <c r="K439" s="32"/>
      <c r="L439" s="32"/>
      <c r="M439" s="34">
        <f>'CK - Tableau 1'!F439</f>
        <v>33</v>
      </c>
      <c r="N439" s="34">
        <f>'FG - Tableau 1'!C439</f>
        <v>63</v>
      </c>
      <c r="O439" s="34">
        <f>'DI - Tableau 1'!D439</f>
        <v>93</v>
      </c>
      <c r="P439" s="34">
        <f>'SK - Tableau 1'!F439</f>
        <v>97</v>
      </c>
      <c r="Q439" s="34">
        <f>'ST - Tableau 1'!D439</f>
        <v>72</v>
      </c>
      <c r="R439" s="34">
        <f>'EN - Tableau 1'!D439</f>
        <v>33</v>
      </c>
      <c r="S439" s="34">
        <f>'DU'!E439</f>
        <v>93</v>
      </c>
      <c r="T439" s="34">
        <f>'PH - Tableau 1'!N439</f>
        <v>74</v>
      </c>
      <c r="U439" s="34">
        <f>'FO - Tableau 1'!D439</f>
        <v>33</v>
      </c>
      <c r="V439" s="32"/>
      <c r="W439" s="34">
        <f>'SC - Tableau 1'!J439</f>
        <v>77.5</v>
      </c>
      <c r="X439" s="34">
        <f>'DF - Tableau 1'!J439</f>
        <v>70</v>
      </c>
      <c r="Y439" s="32"/>
      <c r="Z439" s="34">
        <v>50</v>
      </c>
      <c r="AA439" s="34">
        <v>50</v>
      </c>
      <c r="AB439" s="34">
        <v>50</v>
      </c>
    </row>
    <row r="440" ht="20.35" customHeight="1">
      <c r="A440" t="s" s="38">
        <v>1507</v>
      </c>
      <c r="B440" s="30"/>
      <c r="C440" t="s" s="31">
        <v>1056</v>
      </c>
      <c r="D440" s="32"/>
      <c r="E440" s="32"/>
      <c r="F440" s="32"/>
      <c r="G440" s="32"/>
      <c r="H440" s="33">
        <v>73</v>
      </c>
      <c r="I440" s="33">
        <v>204</v>
      </c>
      <c r="J440" s="32"/>
      <c r="K440" s="32"/>
      <c r="L440" s="32"/>
      <c r="M440" s="34">
        <f>'CK - Tableau 1'!F440</f>
        <v>83</v>
      </c>
      <c r="N440" s="34">
        <f>'FG - Tableau 1'!C440</f>
        <v>73</v>
      </c>
      <c r="O440" s="34">
        <f>'DI - Tableau 1'!D440</f>
        <v>56</v>
      </c>
      <c r="P440" s="34">
        <f>'SK - Tableau 1'!F440</f>
        <v>55</v>
      </c>
      <c r="Q440" s="34">
        <f>'ST - Tableau 1'!D440</f>
        <v>74</v>
      </c>
      <c r="R440" s="34">
        <f>'EN - Tableau 1'!D440</f>
        <v>33</v>
      </c>
      <c r="S440" s="34">
        <f>'DU'!E440</f>
        <v>80</v>
      </c>
      <c r="T440" s="34">
        <f>'PH - Tableau 1'!N440</f>
        <v>66.125</v>
      </c>
      <c r="U440" s="34">
        <f>'FO - Tableau 1'!D440</f>
        <v>33</v>
      </c>
      <c r="V440" s="32"/>
      <c r="W440" s="34">
        <f>'SC - Tableau 1'!J440</f>
        <v>47</v>
      </c>
      <c r="X440" s="34">
        <f>'DF - Tableau 1'!J440</f>
        <v>72</v>
      </c>
      <c r="Y440" s="32"/>
      <c r="Z440" s="34">
        <v>50</v>
      </c>
      <c r="AA440" s="34">
        <v>50</v>
      </c>
      <c r="AB440" s="34">
        <v>50</v>
      </c>
    </row>
    <row r="441" ht="20.35" customHeight="1">
      <c r="A441" t="s" s="38">
        <v>1508</v>
      </c>
      <c r="B441" s="30"/>
      <c r="C441" t="s" s="31">
        <v>1056</v>
      </c>
      <c r="D441" s="32"/>
      <c r="E441" s="32"/>
      <c r="F441" s="32"/>
      <c r="G441" s="32"/>
      <c r="H441" s="33">
        <v>73</v>
      </c>
      <c r="I441" s="33">
        <v>197</v>
      </c>
      <c r="J441" s="32"/>
      <c r="K441" s="32"/>
      <c r="L441" s="32"/>
      <c r="M441" s="34">
        <f>'CK - Tableau 1'!F441</f>
        <v>80</v>
      </c>
      <c r="N441" s="34">
        <f>'FG - Tableau 1'!C441</f>
        <v>33</v>
      </c>
      <c r="O441" s="34">
        <f>'DI - Tableau 1'!D441</f>
        <v>48</v>
      </c>
      <c r="P441" s="34">
        <f>'SK - Tableau 1'!F441</f>
        <v>56</v>
      </c>
      <c r="Q441" s="34">
        <f>'ST - Tableau 1'!D441</f>
        <v>62</v>
      </c>
      <c r="R441" s="34">
        <f>'EN - Tableau 1'!D441</f>
        <v>49</v>
      </c>
      <c r="S441" s="34">
        <f>'DU'!E441</f>
        <v>89</v>
      </c>
      <c r="T441" s="34">
        <f>'PH - Tableau 1'!N441</f>
        <v>63.75</v>
      </c>
      <c r="U441" s="34">
        <f>'FO - Tableau 1'!D441</f>
        <v>56</v>
      </c>
      <c r="V441" s="32"/>
      <c r="W441" s="34">
        <f>'SC - Tableau 1'!J441</f>
        <v>66</v>
      </c>
      <c r="X441" s="34">
        <f>'DF - Tableau 1'!J441</f>
        <v>62</v>
      </c>
      <c r="Y441" s="32"/>
      <c r="Z441" s="34">
        <v>50</v>
      </c>
      <c r="AA441" s="34">
        <v>50</v>
      </c>
      <c r="AB441" s="34">
        <v>50</v>
      </c>
    </row>
    <row r="442" ht="20.35" customHeight="1">
      <c r="A442" t="s" s="38">
        <v>1509</v>
      </c>
      <c r="B442" s="30"/>
      <c r="C442" t="s" s="31">
        <v>1056</v>
      </c>
      <c r="D442" s="32"/>
      <c r="E442" s="32"/>
      <c r="F442" s="32"/>
      <c r="G442" s="32"/>
      <c r="H442" s="33">
        <v>74</v>
      </c>
      <c r="I442" s="33">
        <v>210</v>
      </c>
      <c r="J442" s="32"/>
      <c r="K442" s="32"/>
      <c r="L442" s="32"/>
      <c r="M442" s="34">
        <f>'CK - Tableau 1'!F442</f>
        <v>60</v>
      </c>
      <c r="N442" s="34">
        <f>'FG - Tableau 1'!C442</f>
        <v>33</v>
      </c>
      <c r="O442" s="34">
        <f>'DI - Tableau 1'!D442</f>
        <v>46</v>
      </c>
      <c r="P442" s="34">
        <f>'SK - Tableau 1'!F442</f>
        <v>58</v>
      </c>
      <c r="Q442" s="34">
        <f>'ST - Tableau 1'!D442</f>
        <v>79</v>
      </c>
      <c r="R442" s="34">
        <f>'EN - Tableau 1'!D442</f>
        <v>33</v>
      </c>
      <c r="S442" s="34">
        <f>'DU'!E442</f>
        <v>84</v>
      </c>
      <c r="T442" s="34">
        <f>'PH - Tableau 1'!N442</f>
        <v>65.125</v>
      </c>
      <c r="U442" s="34">
        <f>'FO - Tableau 1'!D442</f>
        <v>53</v>
      </c>
      <c r="V442" s="32"/>
      <c r="W442" s="34">
        <f>'SC - Tableau 1'!J442</f>
        <v>60</v>
      </c>
      <c r="X442" s="34">
        <f>'DF - Tableau 1'!J442</f>
        <v>59.5</v>
      </c>
      <c r="Y442" s="32"/>
      <c r="Z442" s="34">
        <v>50</v>
      </c>
      <c r="AA442" s="34">
        <v>50</v>
      </c>
      <c r="AB442" s="34">
        <v>50</v>
      </c>
    </row>
    <row r="443" ht="20.35" customHeight="1">
      <c r="A443" t="s" s="38">
        <v>1510</v>
      </c>
      <c r="B443" s="30"/>
      <c r="C443" t="s" s="31">
        <v>1059</v>
      </c>
      <c r="D443" s="32"/>
      <c r="E443" s="32"/>
      <c r="F443" s="32"/>
      <c r="G443" s="32"/>
      <c r="H443" s="33">
        <v>75</v>
      </c>
      <c r="I443" s="33">
        <v>213</v>
      </c>
      <c r="J443" s="32"/>
      <c r="K443" s="32"/>
      <c r="L443" s="32"/>
      <c r="M443" s="34">
        <f>'CK - Tableau 1'!F443</f>
        <v>76</v>
      </c>
      <c r="N443" s="34">
        <f>'FG - Tableau 1'!C443</f>
        <v>81</v>
      </c>
      <c r="O443" s="34">
        <f>'DI - Tableau 1'!D443</f>
        <v>62</v>
      </c>
      <c r="P443" s="34">
        <f>'SK - Tableau 1'!F443</f>
        <v>76</v>
      </c>
      <c r="Q443" s="34">
        <f>'ST - Tableau 1'!D443</f>
        <v>78</v>
      </c>
      <c r="R443" s="34">
        <f>'EN - Tableau 1'!D443</f>
        <v>33</v>
      </c>
      <c r="S443" s="34">
        <f>'DU'!E443</f>
        <v>97</v>
      </c>
      <c r="T443" s="34">
        <f>'PH - Tableau 1'!N443</f>
        <v>70.625</v>
      </c>
      <c r="U443" s="34">
        <f>'FO - Tableau 1'!D443</f>
        <v>33</v>
      </c>
      <c r="V443" s="32"/>
      <c r="W443" s="34">
        <f>'SC - Tableau 1'!J443</f>
        <v>58</v>
      </c>
      <c r="X443" s="34">
        <f>'DF - Tableau 1'!J443</f>
        <v>79.5</v>
      </c>
      <c r="Y443" s="32"/>
      <c r="Z443" s="34">
        <v>50</v>
      </c>
      <c r="AA443" s="34">
        <v>50</v>
      </c>
      <c r="AB443" s="34">
        <v>50</v>
      </c>
    </row>
    <row r="444" ht="20.35" customHeight="1">
      <c r="A444" t="s" s="38">
        <v>1511</v>
      </c>
      <c r="B444" s="30"/>
      <c r="C444" t="s" s="31">
        <v>1056</v>
      </c>
      <c r="D444" s="32"/>
      <c r="E444" s="32"/>
      <c r="F444" s="32"/>
      <c r="G444" s="32"/>
      <c r="H444" s="33">
        <v>72</v>
      </c>
      <c r="I444" s="33">
        <v>195</v>
      </c>
      <c r="J444" s="32"/>
      <c r="K444" s="32"/>
      <c r="L444" s="32"/>
      <c r="M444" s="34">
        <f>'CK - Tableau 1'!F444</f>
        <v>67</v>
      </c>
      <c r="N444" s="34">
        <f>'FG - Tableau 1'!C444</f>
        <v>33</v>
      </c>
      <c r="O444" s="34">
        <f>'DI - Tableau 1'!D444</f>
        <v>62</v>
      </c>
      <c r="P444" s="34">
        <f>'SK - Tableau 1'!F444</f>
        <v>68</v>
      </c>
      <c r="Q444" s="34">
        <f>'ST - Tableau 1'!D444</f>
        <v>64</v>
      </c>
      <c r="R444" s="34">
        <f>'EN - Tableau 1'!D444</f>
        <v>57</v>
      </c>
      <c r="S444" s="34">
        <f>'DU'!E444</f>
        <v>99</v>
      </c>
      <c r="T444" s="34">
        <f>'PH - Tableau 1'!N444</f>
        <v>70.875</v>
      </c>
      <c r="U444" s="34">
        <f>'FO - Tableau 1'!D444</f>
        <v>53</v>
      </c>
      <c r="V444" s="32"/>
      <c r="W444" s="34">
        <f>'SC - Tableau 1'!J444</f>
        <v>55.5</v>
      </c>
      <c r="X444" s="34">
        <f>'DF - Tableau 1'!J444</f>
        <v>75.5</v>
      </c>
      <c r="Y444" s="32"/>
      <c r="Z444" s="34">
        <v>50</v>
      </c>
      <c r="AA444" s="34">
        <v>50</v>
      </c>
      <c r="AB444" s="34">
        <v>50</v>
      </c>
    </row>
    <row r="445" ht="20.35" customHeight="1">
      <c r="A445" t="s" s="38">
        <v>1512</v>
      </c>
      <c r="B445" s="30"/>
      <c r="C445" t="s" s="31">
        <v>1056</v>
      </c>
      <c r="D445" s="32"/>
      <c r="E445" s="32"/>
      <c r="F445" s="32"/>
      <c r="G445" s="32"/>
      <c r="H445" s="33">
        <v>72</v>
      </c>
      <c r="I445" s="33">
        <v>173</v>
      </c>
      <c r="J445" s="32"/>
      <c r="K445" s="32"/>
      <c r="L445" s="32"/>
      <c r="M445" s="34">
        <f>'CK - Tableau 1'!F445</f>
        <v>60</v>
      </c>
      <c r="N445" s="34">
        <f>'FG - Tableau 1'!C445</f>
        <v>33</v>
      </c>
      <c r="O445" s="34">
        <f>'DI - Tableau 1'!D445</f>
        <v>66</v>
      </c>
      <c r="P445" s="34">
        <f>'SK - Tableau 1'!F445</f>
        <v>57</v>
      </c>
      <c r="Q445" s="34">
        <f>'ST - Tableau 1'!D445</f>
        <v>36</v>
      </c>
      <c r="R445" s="34">
        <f>'EN - Tableau 1'!D445</f>
        <v>99</v>
      </c>
      <c r="S445" s="34">
        <f>'DU'!E445</f>
        <v>85</v>
      </c>
      <c r="T445" s="34">
        <f>'PH - Tableau 1'!N445</f>
        <v>60.25</v>
      </c>
      <c r="U445" s="34">
        <f>'FO - Tableau 1'!D445</f>
        <v>38</v>
      </c>
      <c r="V445" s="32"/>
      <c r="W445" s="34">
        <f>'SC - Tableau 1'!J445</f>
        <v>58</v>
      </c>
      <c r="X445" s="34">
        <f>'DF - Tableau 1'!J445</f>
        <v>56.5</v>
      </c>
      <c r="Y445" s="32"/>
      <c r="Z445" s="34">
        <v>50</v>
      </c>
      <c r="AA445" s="34">
        <v>50</v>
      </c>
      <c r="AB445" s="34">
        <v>50</v>
      </c>
    </row>
    <row r="446" ht="20.35" customHeight="1">
      <c r="A446" t="s" s="38">
        <v>1513</v>
      </c>
      <c r="B446" s="30"/>
      <c r="C446" t="s" s="31">
        <v>1056</v>
      </c>
      <c r="D446" s="32"/>
      <c r="E446" s="32"/>
      <c r="F446" s="32"/>
      <c r="G446" s="32"/>
      <c r="H446" s="33">
        <v>76</v>
      </c>
      <c r="I446" s="33">
        <v>214</v>
      </c>
      <c r="J446" s="32"/>
      <c r="K446" s="32"/>
      <c r="L446" s="32"/>
      <c r="M446" s="34">
        <f>'CK - Tableau 1'!F446</f>
        <v>85</v>
      </c>
      <c r="N446" s="34">
        <f>'FG - Tableau 1'!C446</f>
        <v>84</v>
      </c>
      <c r="O446" s="34">
        <f>'DI - Tableau 1'!D446</f>
        <v>48</v>
      </c>
      <c r="P446" s="34">
        <f>'SK - Tableau 1'!F446</f>
        <v>55</v>
      </c>
      <c r="Q446" s="34">
        <f>'ST - Tableau 1'!D446</f>
        <v>73</v>
      </c>
      <c r="R446" s="34">
        <f>'EN - Tableau 1'!D446</f>
        <v>44</v>
      </c>
      <c r="S446" s="34">
        <f>'DU'!E446</f>
        <v>94</v>
      </c>
      <c r="T446" s="34">
        <f>'PH - Tableau 1'!N446</f>
        <v>65.25</v>
      </c>
      <c r="U446" s="34">
        <f>'FO - Tableau 1'!D446</f>
        <v>54</v>
      </c>
      <c r="V446" s="32"/>
      <c r="W446" s="34">
        <f>'SC - Tableau 1'!J446</f>
        <v>70.5</v>
      </c>
      <c r="X446" s="34">
        <f>'DF - Tableau 1'!J446</f>
        <v>73</v>
      </c>
      <c r="Y446" s="32"/>
      <c r="Z446" s="34">
        <v>50</v>
      </c>
      <c r="AA446" s="34">
        <v>50</v>
      </c>
      <c r="AB446" s="34">
        <v>50</v>
      </c>
    </row>
    <row r="447" ht="20.35" customHeight="1">
      <c r="A447" t="s" s="38">
        <v>1514</v>
      </c>
      <c r="B447" s="30"/>
      <c r="C447" t="s" s="31">
        <v>1073</v>
      </c>
      <c r="D447" s="32"/>
      <c r="E447" s="32"/>
      <c r="F447" s="32"/>
      <c r="G447" s="32"/>
      <c r="H447" s="33">
        <v>71</v>
      </c>
      <c r="I447" s="33">
        <v>186</v>
      </c>
      <c r="J447" s="32"/>
      <c r="K447" s="32"/>
      <c r="L447" s="32"/>
      <c r="M447" s="34">
        <f>'CK - Tableau 1'!F447</f>
        <v>46</v>
      </c>
      <c r="N447" s="34">
        <f>'FG - Tableau 1'!C447</f>
        <v>33</v>
      </c>
      <c r="O447" s="34">
        <f>'DI - Tableau 1'!D447</f>
        <v>81</v>
      </c>
      <c r="P447" s="34">
        <f>'SK - Tableau 1'!F447</f>
        <v>57</v>
      </c>
      <c r="Q447" s="34">
        <f>'ST - Tableau 1'!D447</f>
        <v>54</v>
      </c>
      <c r="R447" s="34">
        <f>'EN - Tableau 1'!D447</f>
        <v>33</v>
      </c>
      <c r="S447" s="34">
        <f>'DU'!E447</f>
        <v>89</v>
      </c>
      <c r="T447" s="34">
        <f>'PH - Tableau 1'!N447</f>
        <v>63.625</v>
      </c>
      <c r="U447" s="34">
        <f>'FO - Tableau 1'!D447</f>
        <v>33</v>
      </c>
      <c r="V447" s="32"/>
      <c r="W447" s="34">
        <f>'SC - Tableau 1'!J447</f>
        <v>55</v>
      </c>
      <c r="X447" s="34">
        <f>'DF - Tableau 1'!J447</f>
        <v>60.5</v>
      </c>
      <c r="Y447" s="32"/>
      <c r="Z447" s="34">
        <v>50</v>
      </c>
      <c r="AA447" s="34">
        <v>50</v>
      </c>
      <c r="AB447" s="34">
        <v>50</v>
      </c>
    </row>
    <row r="448" ht="20.35" customHeight="1">
      <c r="A448" t="s" s="38">
        <v>1515</v>
      </c>
      <c r="B448" s="30"/>
      <c r="C448" t="s" s="31">
        <v>1073</v>
      </c>
      <c r="D448" s="32"/>
      <c r="E448" s="32"/>
      <c r="F448" s="32"/>
      <c r="G448" s="32"/>
      <c r="H448" s="33">
        <v>72</v>
      </c>
      <c r="I448" s="33">
        <v>191</v>
      </c>
      <c r="J448" s="32"/>
      <c r="K448" s="32"/>
      <c r="L448" s="32"/>
      <c r="M448" s="34">
        <f>'CK - Tableau 1'!F448</f>
        <v>42</v>
      </c>
      <c r="N448" s="34">
        <f>'FG - Tableau 1'!C448</f>
        <v>33</v>
      </c>
      <c r="O448" s="34">
        <f>'DI - Tableau 1'!D448</f>
        <v>86</v>
      </c>
      <c r="P448" s="34">
        <f>'SK - Tableau 1'!F448</f>
        <v>73</v>
      </c>
      <c r="Q448" s="34">
        <f>'ST - Tableau 1'!D448</f>
        <v>57</v>
      </c>
      <c r="R448" s="34">
        <f>'EN - Tableau 1'!D448</f>
        <v>33</v>
      </c>
      <c r="S448" s="34">
        <f>'DU'!E448</f>
        <v>94</v>
      </c>
      <c r="T448" s="34">
        <f>'PH - Tableau 1'!N448</f>
        <v>73</v>
      </c>
      <c r="U448" s="34">
        <f>'FO - Tableau 1'!D448</f>
        <v>86</v>
      </c>
      <c r="V448" s="32"/>
      <c r="W448" s="34">
        <f>'SC - Tableau 1'!J448</f>
        <v>69.5</v>
      </c>
      <c r="X448" s="34">
        <f>'DF - Tableau 1'!J448</f>
        <v>68</v>
      </c>
      <c r="Y448" s="32"/>
      <c r="Z448" s="34">
        <v>50</v>
      </c>
      <c r="AA448" s="34">
        <v>50</v>
      </c>
      <c r="AB448" s="34">
        <v>50</v>
      </c>
    </row>
    <row r="449" ht="20.35" customHeight="1">
      <c r="A449" t="s" s="38">
        <v>1516</v>
      </c>
      <c r="B449" s="30"/>
      <c r="C449" t="s" s="31">
        <v>1059</v>
      </c>
      <c r="D449" s="32"/>
      <c r="E449" s="32"/>
      <c r="F449" s="32"/>
      <c r="G449" s="32"/>
      <c r="H449" s="33">
        <v>74</v>
      </c>
      <c r="I449" s="33">
        <v>214</v>
      </c>
      <c r="J449" s="32"/>
      <c r="K449" s="32"/>
      <c r="L449" s="32"/>
      <c r="M449" s="34">
        <f>'CK - Tableau 1'!F449</f>
        <v>84</v>
      </c>
      <c r="N449" s="34">
        <f>'FG - Tableau 1'!C449</f>
        <v>84</v>
      </c>
      <c r="O449" s="34">
        <f>'DI - Tableau 1'!D449</f>
        <v>55</v>
      </c>
      <c r="P449" s="34">
        <f>'SK - Tableau 1'!F449</f>
        <v>82</v>
      </c>
      <c r="Q449" s="34">
        <f>'ST - Tableau 1'!D449</f>
        <v>85</v>
      </c>
      <c r="R449" s="34">
        <f>'EN - Tableau 1'!D449</f>
        <v>33</v>
      </c>
      <c r="S449" s="34">
        <f>'DU'!E449</f>
        <v>92</v>
      </c>
      <c r="T449" s="34">
        <f>'PH - Tableau 1'!N449</f>
        <v>69.75</v>
      </c>
      <c r="U449" s="34">
        <f>'FO - Tableau 1'!D449</f>
        <v>70</v>
      </c>
      <c r="V449" s="32"/>
      <c r="W449" s="34">
        <f>'SC - Tableau 1'!J449</f>
        <v>69</v>
      </c>
      <c r="X449" s="34">
        <f>'DF - Tableau 1'!J449</f>
        <v>61</v>
      </c>
      <c r="Y449" s="32"/>
      <c r="Z449" s="34">
        <v>50</v>
      </c>
      <c r="AA449" s="34">
        <v>50</v>
      </c>
      <c r="AB449" s="34">
        <v>50</v>
      </c>
    </row>
    <row r="450" ht="20.35" customHeight="1">
      <c r="A450" t="s" s="38">
        <v>1517</v>
      </c>
      <c r="B450" s="30"/>
      <c r="C450" t="s" s="31">
        <v>1056</v>
      </c>
      <c r="D450" s="32"/>
      <c r="E450" s="32"/>
      <c r="F450" s="32"/>
      <c r="G450" s="32"/>
      <c r="H450" s="33">
        <v>78</v>
      </c>
      <c r="I450" s="33">
        <v>232</v>
      </c>
      <c r="J450" s="32"/>
      <c r="K450" s="32"/>
      <c r="L450" s="32"/>
      <c r="M450" s="34">
        <f>'CK - Tableau 1'!F450</f>
        <v>73</v>
      </c>
      <c r="N450" s="34">
        <f>'FG - Tableau 1'!C450</f>
        <v>33</v>
      </c>
      <c r="O450" s="34">
        <f>'DI - Tableau 1'!D450</f>
        <v>73</v>
      </c>
      <c r="P450" s="34">
        <f>'SK - Tableau 1'!F450</f>
        <v>60</v>
      </c>
      <c r="Q450" s="34">
        <f>'ST - Tableau 1'!D450</f>
        <v>88</v>
      </c>
      <c r="R450" s="34">
        <f>'EN - Tableau 1'!D450</f>
        <v>69</v>
      </c>
      <c r="S450" s="34">
        <f>'DU'!E450</f>
        <v>81</v>
      </c>
      <c r="T450" s="34">
        <f>'PH - Tableau 1'!N450</f>
        <v>53.5</v>
      </c>
      <c r="U450" s="34">
        <f>'FO - Tableau 1'!D450</f>
        <v>33</v>
      </c>
      <c r="V450" s="32"/>
      <c r="W450" s="34">
        <f>'SC - Tableau 1'!J450</f>
        <v>50</v>
      </c>
      <c r="X450" s="34">
        <f>'DF - Tableau 1'!J450</f>
        <v>53.5</v>
      </c>
      <c r="Y450" s="32"/>
      <c r="Z450" s="34">
        <v>50</v>
      </c>
      <c r="AA450" s="34">
        <v>50</v>
      </c>
      <c r="AB450" s="34">
        <v>50</v>
      </c>
    </row>
    <row r="451" ht="20.35" customHeight="1">
      <c r="A451" t="s" s="38">
        <v>1518</v>
      </c>
      <c r="B451" s="30"/>
      <c r="C451" t="s" s="31">
        <v>1059</v>
      </c>
      <c r="D451" s="32"/>
      <c r="E451" s="32"/>
      <c r="F451" s="32"/>
      <c r="G451" s="32"/>
      <c r="H451" s="33">
        <v>76</v>
      </c>
      <c r="I451" s="33">
        <v>214</v>
      </c>
      <c r="J451" s="32"/>
      <c r="K451" s="32"/>
      <c r="L451" s="32"/>
      <c r="M451" s="34">
        <f>'CK - Tableau 1'!F451</f>
        <v>73</v>
      </c>
      <c r="N451" s="34">
        <f>'FG - Tableau 1'!C451</f>
        <v>33</v>
      </c>
      <c r="O451" s="34">
        <f>'DI - Tableau 1'!D451</f>
        <v>73</v>
      </c>
      <c r="P451" s="34">
        <f>'SK - Tableau 1'!F451</f>
        <v>60</v>
      </c>
      <c r="Q451" s="34">
        <f>'ST - Tableau 1'!D451</f>
        <v>73</v>
      </c>
      <c r="R451" s="34">
        <f>'EN - Tableau 1'!D451</f>
        <v>33</v>
      </c>
      <c r="S451" s="34">
        <f>'DU'!E451</f>
        <v>79</v>
      </c>
      <c r="T451" s="34">
        <f>'PH - Tableau 1'!N451</f>
        <v>65</v>
      </c>
      <c r="U451" s="34">
        <f>'FO - Tableau 1'!D451</f>
        <v>33</v>
      </c>
      <c r="V451" s="32"/>
      <c r="W451" s="34">
        <f>'SC - Tableau 1'!J451</f>
        <v>60</v>
      </c>
      <c r="X451" s="34">
        <f>'DF - Tableau 1'!J451</f>
        <v>60</v>
      </c>
      <c r="Y451" s="32"/>
      <c r="Z451" s="34">
        <v>50</v>
      </c>
      <c r="AA451" s="34">
        <v>50</v>
      </c>
      <c r="AB451" s="34">
        <v>50</v>
      </c>
    </row>
    <row r="452" ht="20.35" customHeight="1">
      <c r="A452" t="s" s="38">
        <v>1519</v>
      </c>
      <c r="B452" s="30"/>
      <c r="C452" t="s" s="31">
        <v>1059</v>
      </c>
      <c r="D452" s="32"/>
      <c r="E452" s="32"/>
      <c r="F452" s="32"/>
      <c r="G452" s="32"/>
      <c r="H452" s="33">
        <v>74</v>
      </c>
      <c r="I452" s="33">
        <v>205</v>
      </c>
      <c r="J452" s="32"/>
      <c r="K452" s="32"/>
      <c r="L452" s="32"/>
      <c r="M452" s="34">
        <f>'CK - Tableau 1'!F452</f>
        <v>67</v>
      </c>
      <c r="N452" s="34">
        <f>'FG - Tableau 1'!C452</f>
        <v>33</v>
      </c>
      <c r="O452" s="34">
        <f>'DI - Tableau 1'!D452</f>
        <v>79</v>
      </c>
      <c r="P452" s="34">
        <f>'SK - Tableau 1'!F452</f>
        <v>62</v>
      </c>
      <c r="Q452" s="34">
        <f>'ST - Tableau 1'!D452</f>
        <v>70</v>
      </c>
      <c r="R452" s="34">
        <f>'EN - Tableau 1'!D452</f>
        <v>33</v>
      </c>
      <c r="S452" s="34">
        <f>'DU'!E452</f>
        <v>98</v>
      </c>
      <c r="T452" s="34">
        <f>'PH - Tableau 1'!N452</f>
        <v>69.125</v>
      </c>
      <c r="U452" s="34">
        <f>'FO - Tableau 1'!D452</f>
        <v>33</v>
      </c>
      <c r="V452" s="32"/>
      <c r="W452" s="34">
        <f>'SC - Tableau 1'!J452</f>
        <v>54.5</v>
      </c>
      <c r="X452" s="34">
        <f>'DF - Tableau 1'!J452</f>
        <v>77.5</v>
      </c>
      <c r="Y452" s="32"/>
      <c r="Z452" s="34">
        <v>50</v>
      </c>
      <c r="AA452" s="34">
        <v>50</v>
      </c>
      <c r="AB452" s="34">
        <v>50</v>
      </c>
    </row>
    <row r="453" ht="20.35" customHeight="1">
      <c r="A453" t="s" s="38">
        <v>1520</v>
      </c>
      <c r="B453" s="30"/>
      <c r="C453" t="s" s="31">
        <v>1056</v>
      </c>
      <c r="D453" s="32"/>
      <c r="E453" s="32"/>
      <c r="F453" s="32"/>
      <c r="G453" s="32"/>
      <c r="H453" s="33">
        <v>77</v>
      </c>
      <c r="I453" s="33">
        <v>223</v>
      </c>
      <c r="J453" s="32"/>
      <c r="K453" s="32"/>
      <c r="L453" s="32"/>
      <c r="M453" s="34">
        <f>'CK - Tableau 1'!F453</f>
        <v>88</v>
      </c>
      <c r="N453" s="34">
        <f>'FG - Tableau 1'!C453</f>
        <v>33</v>
      </c>
      <c r="O453" s="34">
        <f>'DI - Tableau 1'!D453</f>
        <v>65</v>
      </c>
      <c r="P453" s="34">
        <f>'SK - Tableau 1'!F453</f>
        <v>81</v>
      </c>
      <c r="Q453" s="34">
        <f>'ST - Tableau 1'!D453</f>
        <v>83</v>
      </c>
      <c r="R453" s="34">
        <f>'EN - Tableau 1'!D453</f>
        <v>67</v>
      </c>
      <c r="S453" s="34">
        <f>'DU'!E453</f>
        <v>82</v>
      </c>
      <c r="T453" s="34">
        <f>'PH - Tableau 1'!N453</f>
        <v>67.75</v>
      </c>
      <c r="U453" s="34">
        <f>'FO - Tableau 1'!D453</f>
        <v>33</v>
      </c>
      <c r="V453" s="32"/>
      <c r="W453" s="34">
        <f>'SC - Tableau 1'!J453</f>
        <v>49.5</v>
      </c>
      <c r="X453" s="34">
        <f>'DF - Tableau 1'!J453</f>
        <v>68</v>
      </c>
      <c r="Y453" s="32"/>
      <c r="Z453" s="34">
        <v>50</v>
      </c>
      <c r="AA453" s="34">
        <v>50</v>
      </c>
      <c r="AB453" s="34">
        <v>50</v>
      </c>
    </row>
    <row r="454" ht="20.35" customHeight="1">
      <c r="A454" t="s" s="38">
        <v>1521</v>
      </c>
      <c r="B454" s="30"/>
      <c r="C454" t="s" s="31">
        <v>1059</v>
      </c>
      <c r="D454" s="32"/>
      <c r="E454" s="32"/>
      <c r="F454" s="32"/>
      <c r="G454" s="32"/>
      <c r="H454" s="33">
        <v>72</v>
      </c>
      <c r="I454" s="33">
        <v>215</v>
      </c>
      <c r="J454" s="32"/>
      <c r="K454" s="32"/>
      <c r="L454" s="32"/>
      <c r="M454" s="34">
        <f>'CK - Tableau 1'!F454</f>
        <v>64</v>
      </c>
      <c r="N454" s="34">
        <f>'FG - Tableau 1'!C454</f>
        <v>33</v>
      </c>
      <c r="O454" s="34">
        <f>'DI - Tableau 1'!D454</f>
        <v>58</v>
      </c>
      <c r="P454" s="34">
        <f>'SK - Tableau 1'!F454</f>
        <v>87</v>
      </c>
      <c r="Q454" s="34">
        <f>'ST - Tableau 1'!D454</f>
        <v>93</v>
      </c>
      <c r="R454" s="34">
        <f>'EN - Tableau 1'!D454</f>
        <v>33</v>
      </c>
      <c r="S454" s="34">
        <f>'DU'!E454</f>
        <v>93</v>
      </c>
      <c r="T454" s="34">
        <f>'PH - Tableau 1'!N454</f>
        <v>73.75</v>
      </c>
      <c r="U454" s="34">
        <f>'FO - Tableau 1'!D454</f>
        <v>33</v>
      </c>
      <c r="V454" s="32"/>
      <c r="W454" s="34">
        <f>'SC - Tableau 1'!J454</f>
        <v>70.5</v>
      </c>
      <c r="X454" s="34">
        <f>'DF - Tableau 1'!J454</f>
        <v>81.5</v>
      </c>
      <c r="Y454" s="32"/>
      <c r="Z454" s="34">
        <v>50</v>
      </c>
      <c r="AA454" s="34">
        <v>50</v>
      </c>
      <c r="AB454" s="34">
        <v>50</v>
      </c>
    </row>
    <row r="455" ht="20.35" customHeight="1">
      <c r="A455" t="s" s="38">
        <v>1522</v>
      </c>
      <c r="B455" s="30"/>
      <c r="C455" t="s" s="31">
        <v>1059</v>
      </c>
      <c r="D455" s="32"/>
      <c r="E455" s="32"/>
      <c r="F455" s="32"/>
      <c r="G455" s="32"/>
      <c r="H455" s="33">
        <v>75</v>
      </c>
      <c r="I455" s="33">
        <v>205</v>
      </c>
      <c r="J455" s="32"/>
      <c r="K455" s="32"/>
      <c r="L455" s="32"/>
      <c r="M455" s="34">
        <f>'CK - Tableau 1'!F455</f>
        <v>60</v>
      </c>
      <c r="N455" s="34">
        <f>'FG - Tableau 1'!C455</f>
        <v>33</v>
      </c>
      <c r="O455" s="34">
        <f>'DI - Tableau 1'!D455</f>
        <v>73</v>
      </c>
      <c r="P455" s="34">
        <f>'SK - Tableau 1'!F455</f>
        <v>47</v>
      </c>
      <c r="Q455" s="34">
        <f>'ST - Tableau 1'!D455</f>
        <v>64</v>
      </c>
      <c r="R455" s="34">
        <f>'EN - Tableau 1'!D455</f>
        <v>76</v>
      </c>
      <c r="S455" s="34">
        <f>'DU'!E455</f>
        <v>81</v>
      </c>
      <c r="T455" s="34">
        <f>'PH - Tableau 1'!N455</f>
        <v>77.875</v>
      </c>
      <c r="U455" s="34">
        <f>'FO - Tableau 1'!D455</f>
        <v>33</v>
      </c>
      <c r="V455" s="32"/>
      <c r="W455" s="34">
        <f>'SC - Tableau 1'!J455</f>
        <v>56</v>
      </c>
      <c r="X455" s="34">
        <f>'DF - Tableau 1'!J455</f>
        <v>53.5</v>
      </c>
      <c r="Y455" s="32"/>
      <c r="Z455" s="34">
        <v>50</v>
      </c>
      <c r="AA455" s="34">
        <v>50</v>
      </c>
      <c r="AB455" s="34">
        <v>50</v>
      </c>
    </row>
    <row r="456" ht="20.35" customHeight="1">
      <c r="A456" t="s" s="38">
        <v>1523</v>
      </c>
      <c r="B456" s="30"/>
      <c r="C456" t="s" s="31">
        <v>1059</v>
      </c>
      <c r="D456" s="32"/>
      <c r="E456" s="32"/>
      <c r="F456" s="32"/>
      <c r="G456" s="32"/>
      <c r="H456" s="33">
        <v>69</v>
      </c>
      <c r="I456" s="33">
        <v>180</v>
      </c>
      <c r="J456" s="32"/>
      <c r="K456" s="32"/>
      <c r="L456" s="32"/>
      <c r="M456" s="34">
        <f>'CK - Tableau 1'!F456</f>
        <v>60</v>
      </c>
      <c r="N456" s="34">
        <f>'FG - Tableau 1'!C456</f>
        <v>33</v>
      </c>
      <c r="O456" s="34">
        <f>'DI - Tableau 1'!D456</f>
        <v>34</v>
      </c>
      <c r="P456" s="34">
        <f>'SK - Tableau 1'!F456</f>
        <v>55</v>
      </c>
      <c r="Q456" s="34">
        <f>'ST - Tableau 1'!D456</f>
        <v>55</v>
      </c>
      <c r="R456" s="34">
        <f>'EN - Tableau 1'!D456</f>
        <v>45</v>
      </c>
      <c r="S456" s="34">
        <f>'DU'!E456</f>
        <v>81</v>
      </c>
      <c r="T456" s="34">
        <f>'PH - Tableau 1'!N456</f>
        <v>48</v>
      </c>
      <c r="U456" s="34">
        <f>'FO - Tableau 1'!D456</f>
        <v>33</v>
      </c>
      <c r="V456" s="32"/>
      <c r="W456" s="34">
        <f>'SC - Tableau 1'!J456</f>
        <v>47</v>
      </c>
      <c r="X456" s="34">
        <f>'DF - Tableau 1'!J456</f>
        <v>47</v>
      </c>
      <c r="Y456" s="32"/>
      <c r="Z456" s="34">
        <v>50</v>
      </c>
      <c r="AA456" s="34">
        <v>50</v>
      </c>
      <c r="AB456" s="34">
        <v>50</v>
      </c>
    </row>
    <row r="457" ht="20.35" customHeight="1">
      <c r="A457" t="s" s="38">
        <v>1524</v>
      </c>
      <c r="B457" s="30"/>
      <c r="C457" t="s" s="31">
        <v>1056</v>
      </c>
      <c r="D457" s="32"/>
      <c r="E457" s="32"/>
      <c r="F457" s="32"/>
      <c r="G457" s="32"/>
      <c r="H457" s="33">
        <v>74</v>
      </c>
      <c r="I457" s="33">
        <v>193</v>
      </c>
      <c r="J457" s="32"/>
      <c r="K457" s="32"/>
      <c r="L457" s="32"/>
      <c r="M457" s="34">
        <f>'CK - Tableau 1'!F457</f>
        <v>41</v>
      </c>
      <c r="N457" s="34">
        <f>'FG - Tableau 1'!C457</f>
        <v>33</v>
      </c>
      <c r="O457" s="34">
        <f>'DI - Tableau 1'!D457</f>
        <v>90</v>
      </c>
      <c r="P457" s="34">
        <f>'SK - Tableau 1'!F457</f>
        <v>63</v>
      </c>
      <c r="Q457" s="34">
        <f>'ST - Tableau 1'!D457</f>
        <v>49</v>
      </c>
      <c r="R457" s="34">
        <f>'EN - Tableau 1'!D457</f>
        <v>33</v>
      </c>
      <c r="S457" s="34">
        <f>'DU'!E457</f>
        <v>80</v>
      </c>
      <c r="T457" s="34">
        <f>'PH - Tableau 1'!N457</f>
        <v>75.625</v>
      </c>
      <c r="U457" s="34">
        <f>'FO - Tableau 1'!D457</f>
        <v>33</v>
      </c>
      <c r="V457" s="32"/>
      <c r="W457" s="34">
        <f>'SC - Tableau 1'!J457</f>
        <v>60</v>
      </c>
      <c r="X457" s="34">
        <f>'DF - Tableau 1'!J457</f>
        <v>71.5</v>
      </c>
      <c r="Y457" s="32"/>
      <c r="Z457" s="34">
        <v>50</v>
      </c>
      <c r="AA457" s="34">
        <v>50</v>
      </c>
      <c r="AB457" s="34">
        <v>50</v>
      </c>
    </row>
    <row r="458" ht="20.35" customHeight="1">
      <c r="A458" t="s" s="38">
        <v>1525</v>
      </c>
      <c r="B458" s="30"/>
      <c r="C458" t="s" s="31">
        <v>1056</v>
      </c>
      <c r="D458" s="32"/>
      <c r="E458" s="32"/>
      <c r="F458" s="32"/>
      <c r="G458" s="32"/>
      <c r="H458" s="33">
        <v>73</v>
      </c>
      <c r="I458" s="33">
        <v>188</v>
      </c>
      <c r="J458" s="32"/>
      <c r="K458" s="32"/>
      <c r="L458" s="32"/>
      <c r="M458" s="34">
        <f>'CK - Tableau 1'!F458</f>
        <v>56</v>
      </c>
      <c r="N458" s="34">
        <f>'FG - Tableau 1'!C458</f>
        <v>71</v>
      </c>
      <c r="O458" s="34">
        <f>'DI - Tableau 1'!D458</f>
        <v>64</v>
      </c>
      <c r="P458" s="34">
        <f>'SK - Tableau 1'!F458</f>
        <v>58</v>
      </c>
      <c r="Q458" s="34">
        <f>'ST - Tableau 1'!D458</f>
        <v>47</v>
      </c>
      <c r="R458" s="34">
        <f>'EN - Tableau 1'!D458</f>
        <v>98</v>
      </c>
      <c r="S458" s="34">
        <f>'DU'!E458</f>
        <v>99</v>
      </c>
      <c r="T458" s="34">
        <f>'PH - Tableau 1'!N458</f>
        <v>71.75</v>
      </c>
      <c r="U458" s="34">
        <f>'FO - Tableau 1'!D458</f>
        <v>51</v>
      </c>
      <c r="V458" s="32"/>
      <c r="W458" s="34">
        <f>'SC - Tableau 1'!J458</f>
        <v>83.5</v>
      </c>
      <c r="X458" s="34">
        <f>'DF - Tableau 1'!J458</f>
        <v>72.5</v>
      </c>
      <c r="Y458" s="32"/>
      <c r="Z458" s="34">
        <v>50</v>
      </c>
      <c r="AA458" s="34">
        <v>50</v>
      </c>
      <c r="AB458" s="34">
        <v>50</v>
      </c>
    </row>
    <row r="459" ht="20.35" customHeight="1">
      <c r="A459" t="s" s="38">
        <v>1526</v>
      </c>
      <c r="B459" s="30"/>
      <c r="C459" t="s" s="31">
        <v>1059</v>
      </c>
      <c r="D459" s="32"/>
      <c r="E459" s="32"/>
      <c r="F459" s="32"/>
      <c r="G459" s="32"/>
      <c r="H459" s="33">
        <v>68</v>
      </c>
      <c r="I459" s="33">
        <v>154</v>
      </c>
      <c r="J459" s="32"/>
      <c r="K459" s="32"/>
      <c r="L459" s="32"/>
      <c r="M459" s="34">
        <f>'CK - Tableau 1'!F459</f>
        <v>60</v>
      </c>
      <c r="N459" s="34">
        <f>'FG - Tableau 1'!C459</f>
        <v>33</v>
      </c>
      <c r="O459" s="34">
        <f>'DI - Tableau 1'!D459</f>
        <v>73</v>
      </c>
      <c r="P459" s="34">
        <f>'SK - Tableau 1'!F459</f>
        <v>60</v>
      </c>
      <c r="Q459" s="34">
        <f>'ST - Tableau 1'!D459</f>
        <v>34</v>
      </c>
      <c r="R459" s="34">
        <f>'EN - Tableau 1'!D459</f>
        <v>69</v>
      </c>
      <c r="S459" s="34">
        <f>'DU'!E459</f>
        <v>82</v>
      </c>
      <c r="T459" s="34">
        <f>'PH - Tableau 1'!N459</f>
        <v>70.875</v>
      </c>
      <c r="U459" s="34">
        <f>'FO - Tableau 1'!D459</f>
        <v>33</v>
      </c>
      <c r="V459" s="32"/>
      <c r="W459" s="34">
        <f>'SC - Tableau 1'!J459</f>
        <v>53.5</v>
      </c>
      <c r="X459" s="34">
        <f>'DF - Tableau 1'!J459</f>
        <v>56.5</v>
      </c>
      <c r="Y459" s="32"/>
      <c r="Z459" s="34">
        <v>50</v>
      </c>
      <c r="AA459" s="34">
        <v>50</v>
      </c>
      <c r="AB459" s="34">
        <v>50</v>
      </c>
    </row>
    <row r="460" ht="20.35" customHeight="1">
      <c r="A460" t="s" s="38">
        <v>1527</v>
      </c>
      <c r="B460" s="30"/>
      <c r="C460" t="s" s="31">
        <v>1073</v>
      </c>
      <c r="D460" s="32"/>
      <c r="E460" s="32"/>
      <c r="F460" s="32"/>
      <c r="G460" s="32"/>
      <c r="H460" s="33">
        <v>70</v>
      </c>
      <c r="I460" s="33">
        <v>185</v>
      </c>
      <c r="J460" s="32"/>
      <c r="K460" s="32"/>
      <c r="L460" s="32"/>
      <c r="M460" s="34">
        <f>'CK - Tableau 1'!F460</f>
        <v>65</v>
      </c>
      <c r="N460" s="34">
        <f>'FG - Tableau 1'!C460</f>
        <v>33</v>
      </c>
      <c r="O460" s="34">
        <f>'DI - Tableau 1'!D460</f>
        <v>73</v>
      </c>
      <c r="P460" s="34">
        <f>'SK - Tableau 1'!F460</f>
        <v>53</v>
      </c>
      <c r="Q460" s="34">
        <f>'ST - Tableau 1'!D460</f>
        <v>58</v>
      </c>
      <c r="R460" s="34">
        <f>'EN - Tableau 1'!D460</f>
        <v>45</v>
      </c>
      <c r="S460" s="34">
        <f>'DU'!E460</f>
        <v>83</v>
      </c>
      <c r="T460" s="34">
        <f>'PH - Tableau 1'!N460</f>
        <v>61.125</v>
      </c>
      <c r="U460" s="34">
        <f>'FO - Tableau 1'!D460</f>
        <v>60</v>
      </c>
      <c r="V460" s="32"/>
      <c r="W460" s="34">
        <f>'SC - Tableau 1'!J460</f>
        <v>60</v>
      </c>
      <c r="X460" s="34">
        <f>'DF - Tableau 1'!J460</f>
        <v>60</v>
      </c>
      <c r="Y460" s="32"/>
      <c r="Z460" s="34">
        <v>50</v>
      </c>
      <c r="AA460" s="34">
        <v>50</v>
      </c>
      <c r="AB460" s="34">
        <v>50</v>
      </c>
    </row>
    <row r="461" ht="20.35" customHeight="1">
      <c r="A461" t="s" s="38">
        <v>1528</v>
      </c>
      <c r="B461" s="30"/>
      <c r="C461" t="s" s="31">
        <v>1056</v>
      </c>
      <c r="D461" s="32"/>
      <c r="E461" s="32"/>
      <c r="F461" s="32"/>
      <c r="G461" s="32"/>
      <c r="H461" s="33">
        <v>75</v>
      </c>
      <c r="I461" s="33">
        <v>217</v>
      </c>
      <c r="J461" s="32"/>
      <c r="K461" s="32"/>
      <c r="L461" s="32"/>
      <c r="M461" s="34">
        <f>'CK - Tableau 1'!F461</f>
        <v>68</v>
      </c>
      <c r="N461" s="34">
        <f>'FG - Tableau 1'!C461</f>
        <v>71</v>
      </c>
      <c r="O461" s="34">
        <f>'DI - Tableau 1'!D461</f>
        <v>78</v>
      </c>
      <c r="P461" s="34">
        <f>'SK - Tableau 1'!F461</f>
        <v>61</v>
      </c>
      <c r="Q461" s="34">
        <f>'ST - Tableau 1'!D461</f>
        <v>84</v>
      </c>
      <c r="R461" s="34">
        <f>'EN - Tableau 1'!D461</f>
        <v>33</v>
      </c>
      <c r="S461" s="34">
        <f>'DU'!E461</f>
        <v>99</v>
      </c>
      <c r="T461" s="34">
        <f>'PH - Tableau 1'!N461</f>
        <v>59.75</v>
      </c>
      <c r="U461" s="34">
        <f>'FO - Tableau 1'!D461</f>
        <v>33</v>
      </c>
      <c r="V461" s="32"/>
      <c r="W461" s="34">
        <f>'SC - Tableau 1'!J461</f>
        <v>49</v>
      </c>
      <c r="X461" s="34">
        <f>'DF - Tableau 1'!J461</f>
        <v>73.5</v>
      </c>
      <c r="Y461" s="32"/>
      <c r="Z461" s="34">
        <v>50</v>
      </c>
      <c r="AA461" s="34">
        <v>50</v>
      </c>
      <c r="AB461" s="34">
        <v>50</v>
      </c>
    </row>
    <row r="462" ht="20.35" customHeight="1">
      <c r="A462" t="s" s="38">
        <v>1529</v>
      </c>
      <c r="B462" s="30"/>
      <c r="C462" t="s" s="31">
        <v>1073</v>
      </c>
      <c r="D462" s="32"/>
      <c r="E462" s="32"/>
      <c r="F462" s="32"/>
      <c r="G462" s="32"/>
      <c r="H462" s="33">
        <v>73</v>
      </c>
      <c r="I462" s="33">
        <v>187</v>
      </c>
      <c r="J462" s="32"/>
      <c r="K462" s="32"/>
      <c r="L462" s="32"/>
      <c r="M462" s="34">
        <f>'CK - Tableau 1'!F462</f>
        <v>83</v>
      </c>
      <c r="N462" s="34">
        <f>'FG - Tableau 1'!C462</f>
        <v>33</v>
      </c>
      <c r="O462" s="34">
        <f>'DI - Tableau 1'!D462</f>
        <v>97</v>
      </c>
      <c r="P462" s="34">
        <f>'SK - Tableau 1'!F462</f>
        <v>68</v>
      </c>
      <c r="Q462" s="34">
        <f>'ST - Tableau 1'!D462</f>
        <v>45</v>
      </c>
      <c r="R462" s="34">
        <f>'EN - Tableau 1'!D462</f>
        <v>99</v>
      </c>
      <c r="S462" s="34">
        <f>'DU'!E462</f>
        <v>89</v>
      </c>
      <c r="T462" s="34">
        <f>'PH - Tableau 1'!N462</f>
        <v>73</v>
      </c>
      <c r="U462" s="34">
        <f>'FO - Tableau 1'!D462</f>
        <v>33</v>
      </c>
      <c r="V462" s="32"/>
      <c r="W462" s="34">
        <f>'SC - Tableau 1'!J462</f>
        <v>73</v>
      </c>
      <c r="X462" s="34">
        <f>'DF - Tableau 1'!J462</f>
        <v>65</v>
      </c>
      <c r="Y462" s="32"/>
      <c r="Z462" s="34">
        <v>50</v>
      </c>
      <c r="AA462" s="34">
        <v>50</v>
      </c>
      <c r="AB462" s="34">
        <v>50</v>
      </c>
    </row>
    <row r="463" ht="20.35" customHeight="1">
      <c r="A463" t="s" s="38">
        <v>1530</v>
      </c>
      <c r="B463" s="30"/>
      <c r="C463" t="s" s="31">
        <v>1059</v>
      </c>
      <c r="D463" s="32"/>
      <c r="E463" s="32"/>
      <c r="F463" s="32"/>
      <c r="G463" s="32"/>
      <c r="H463" s="33">
        <v>73</v>
      </c>
      <c r="I463" s="33">
        <v>193</v>
      </c>
      <c r="J463" s="32"/>
      <c r="K463" s="32"/>
      <c r="L463" s="32"/>
      <c r="M463" s="34">
        <f>'CK - Tableau 1'!F463</f>
        <v>60</v>
      </c>
      <c r="N463" s="34">
        <f>'FG - Tableau 1'!C463</f>
        <v>33</v>
      </c>
      <c r="O463" s="34">
        <f>'DI - Tableau 1'!D463</f>
        <v>73</v>
      </c>
      <c r="P463" s="34">
        <f>'SK - Tableau 1'!F463</f>
        <v>49</v>
      </c>
      <c r="Q463" s="34">
        <f>'ST - Tableau 1'!D463</f>
        <v>54</v>
      </c>
      <c r="R463" s="34">
        <f>'EN - Tableau 1'!D463</f>
        <v>33</v>
      </c>
      <c r="S463" s="34">
        <f>'DU'!E463</f>
        <v>81</v>
      </c>
      <c r="T463" s="34">
        <f>'PH - Tableau 1'!N463</f>
        <v>52.625</v>
      </c>
      <c r="U463" s="34">
        <f>'FO - Tableau 1'!D463</f>
        <v>33</v>
      </c>
      <c r="V463" s="32"/>
      <c r="W463" s="34">
        <f>'SC - Tableau 1'!J463</f>
        <v>53.5</v>
      </c>
      <c r="X463" s="34">
        <f>'DF - Tableau 1'!J463</f>
        <v>60</v>
      </c>
      <c r="Y463" s="32"/>
      <c r="Z463" s="34">
        <v>50</v>
      </c>
      <c r="AA463" s="34">
        <v>50</v>
      </c>
      <c r="AB463" s="34">
        <v>50</v>
      </c>
    </row>
    <row r="464" ht="20.35" customHeight="1">
      <c r="A464" t="s" s="38">
        <v>1531</v>
      </c>
      <c r="B464" s="30"/>
      <c r="C464" t="s" s="31">
        <v>1059</v>
      </c>
      <c r="D464" s="32"/>
      <c r="E464" s="32"/>
      <c r="F464" s="32"/>
      <c r="G464" s="32"/>
      <c r="H464" s="33">
        <v>73</v>
      </c>
      <c r="I464" s="33">
        <v>196</v>
      </c>
      <c r="J464" s="32"/>
      <c r="K464" s="32"/>
      <c r="L464" s="32"/>
      <c r="M464" s="34">
        <f>'CK - Tableau 1'!F464</f>
        <v>34</v>
      </c>
      <c r="N464" s="34">
        <f>'FG - Tableau 1'!C464</f>
        <v>60</v>
      </c>
      <c r="O464" s="34">
        <f>'DI - Tableau 1'!D464</f>
        <v>77</v>
      </c>
      <c r="P464" s="34">
        <f>'SK - Tableau 1'!F464</f>
        <v>99</v>
      </c>
      <c r="Q464" s="34">
        <f>'ST - Tableau 1'!D464</f>
        <v>60</v>
      </c>
      <c r="R464" s="34">
        <f>'EN - Tableau 1'!D464</f>
        <v>33</v>
      </c>
      <c r="S464" s="34">
        <f>'DU'!E464</f>
        <v>99</v>
      </c>
      <c r="T464" s="34">
        <f>'PH - Tableau 1'!N464</f>
        <v>68</v>
      </c>
      <c r="U464" s="34">
        <f>'FO - Tableau 1'!D464</f>
        <v>33</v>
      </c>
      <c r="V464" s="32"/>
      <c r="W464" s="34">
        <f>'SC - Tableau 1'!J464</f>
        <v>61.5</v>
      </c>
      <c r="X464" s="34">
        <f>'DF - Tableau 1'!J464</f>
        <v>70</v>
      </c>
      <c r="Y464" s="32"/>
      <c r="Z464" s="34">
        <v>50</v>
      </c>
      <c r="AA464" s="34">
        <v>50</v>
      </c>
      <c r="AB464" s="34">
        <v>50</v>
      </c>
    </row>
    <row r="465" ht="20.35" customHeight="1">
      <c r="A465" t="s" s="38">
        <v>1532</v>
      </c>
      <c r="B465" s="30"/>
      <c r="C465" t="s" s="31">
        <v>1059</v>
      </c>
      <c r="D465" s="32"/>
      <c r="E465" s="32"/>
      <c r="F465" s="32"/>
      <c r="G465" s="32"/>
      <c r="H465" s="33">
        <v>72</v>
      </c>
      <c r="I465" s="33">
        <v>202</v>
      </c>
      <c r="J465" s="32"/>
      <c r="K465" s="32"/>
      <c r="L465" s="32"/>
      <c r="M465" s="34">
        <f>'CK - Tableau 1'!F465</f>
        <v>60</v>
      </c>
      <c r="N465" s="34">
        <f>'FG - Tableau 1'!C465</f>
        <v>33</v>
      </c>
      <c r="O465" s="34">
        <f>'DI - Tableau 1'!D465</f>
        <v>35</v>
      </c>
      <c r="P465" s="34">
        <f>'SK - Tableau 1'!F465</f>
        <v>51</v>
      </c>
      <c r="Q465" s="34">
        <f>'ST - Tableau 1'!D465</f>
        <v>77</v>
      </c>
      <c r="R465" s="34">
        <f>'EN - Tableau 1'!D465</f>
        <v>99</v>
      </c>
      <c r="S465" s="34">
        <f>'DU'!E465</f>
        <v>81</v>
      </c>
      <c r="T465" s="34">
        <f>'PH - Tableau 1'!N465</f>
        <v>53.5</v>
      </c>
      <c r="U465" s="34">
        <f>'FO - Tableau 1'!D465</f>
        <v>33</v>
      </c>
      <c r="V465" s="32"/>
      <c r="W465" s="34">
        <f>'SC - Tableau 1'!J465</f>
        <v>53.5</v>
      </c>
      <c r="X465" s="34">
        <f>'DF - Tableau 1'!J465</f>
        <v>54.5</v>
      </c>
      <c r="Y465" s="32"/>
      <c r="Z465" s="34">
        <v>50</v>
      </c>
      <c r="AA465" s="34">
        <v>50</v>
      </c>
      <c r="AB465" s="34">
        <v>50</v>
      </c>
    </row>
    <row r="466" ht="20.35" customHeight="1">
      <c r="A466" t="s" s="38">
        <v>1533</v>
      </c>
      <c r="B466" s="30"/>
      <c r="C466" t="s" s="31">
        <v>1059</v>
      </c>
      <c r="D466" s="32"/>
      <c r="E466" s="32"/>
      <c r="F466" s="32"/>
      <c r="G466" s="32"/>
      <c r="H466" s="33">
        <v>73</v>
      </c>
      <c r="I466" s="33">
        <v>207</v>
      </c>
      <c r="J466" s="32"/>
      <c r="K466" s="32"/>
      <c r="L466" s="32"/>
      <c r="M466" s="34">
        <f>'CK - Tableau 1'!F466</f>
        <v>73</v>
      </c>
      <c r="N466" s="34">
        <f>'FG - Tableau 1'!C466</f>
        <v>33</v>
      </c>
      <c r="O466" s="34">
        <f>'DI - Tableau 1'!D466</f>
        <v>43</v>
      </c>
      <c r="P466" s="34">
        <f>'SK - Tableau 1'!F466</f>
        <v>60</v>
      </c>
      <c r="Q466" s="34">
        <f>'ST - Tableau 1'!D466</f>
        <v>80</v>
      </c>
      <c r="R466" s="34">
        <f>'EN - Tableau 1'!D466</f>
        <v>33</v>
      </c>
      <c r="S466" s="34">
        <f>'DU'!E466</f>
        <v>81</v>
      </c>
      <c r="T466" s="34">
        <f>'PH - Tableau 1'!N466</f>
        <v>66</v>
      </c>
      <c r="U466" s="34">
        <f>'FO - Tableau 1'!D466</f>
        <v>53</v>
      </c>
      <c r="V466" s="32"/>
      <c r="W466" s="34">
        <f>'SC - Tableau 1'!J466</f>
        <v>60</v>
      </c>
      <c r="X466" s="34">
        <f>'DF - Tableau 1'!J466</f>
        <v>60</v>
      </c>
      <c r="Y466" s="32"/>
      <c r="Z466" s="34">
        <v>50</v>
      </c>
      <c r="AA466" s="34">
        <v>50</v>
      </c>
      <c r="AB466" s="34">
        <v>50</v>
      </c>
    </row>
    <row r="467" ht="20.35" customHeight="1">
      <c r="A467" t="s" s="38">
        <v>1534</v>
      </c>
      <c r="B467" s="30"/>
      <c r="C467" t="s" s="31">
        <v>1059</v>
      </c>
      <c r="D467" s="32"/>
      <c r="E467" s="32"/>
      <c r="F467" s="32"/>
      <c r="G467" s="32"/>
      <c r="H467" s="33">
        <v>74</v>
      </c>
      <c r="I467" s="33">
        <v>210</v>
      </c>
      <c r="J467" s="32"/>
      <c r="K467" s="32"/>
      <c r="L467" s="32"/>
      <c r="M467" s="34">
        <f>'CK - Tableau 1'!F467</f>
        <v>80</v>
      </c>
      <c r="N467" s="34">
        <f>'FG - Tableau 1'!C467</f>
        <v>83</v>
      </c>
      <c r="O467" s="34">
        <f>'DI - Tableau 1'!D467</f>
        <v>53</v>
      </c>
      <c r="P467" s="34">
        <f>'SK - Tableau 1'!F467</f>
        <v>48</v>
      </c>
      <c r="Q467" s="34">
        <f>'ST - Tableau 1'!D467</f>
        <v>79</v>
      </c>
      <c r="R467" s="34">
        <f>'EN - Tableau 1'!D467</f>
        <v>33</v>
      </c>
      <c r="S467" s="34">
        <f>'DU'!E467</f>
        <v>86</v>
      </c>
      <c r="T467" s="34">
        <f>'PH - Tableau 1'!N467</f>
        <v>70.625</v>
      </c>
      <c r="U467" s="34">
        <f>'FO - Tableau 1'!D467</f>
        <v>33</v>
      </c>
      <c r="V467" s="32"/>
      <c r="W467" s="34">
        <f>'SC - Tableau 1'!J467</f>
        <v>49</v>
      </c>
      <c r="X467" s="34">
        <f>'DF - Tableau 1'!J467</f>
        <v>77.5</v>
      </c>
      <c r="Y467" s="32"/>
      <c r="Z467" s="34">
        <v>50</v>
      </c>
      <c r="AA467" s="34">
        <v>50</v>
      </c>
      <c r="AB467" s="34">
        <v>50</v>
      </c>
    </row>
    <row r="468" ht="20.35" customHeight="1">
      <c r="A468" t="s" s="38">
        <v>1535</v>
      </c>
      <c r="B468" s="30"/>
      <c r="C468" t="s" s="31">
        <v>1056</v>
      </c>
      <c r="D468" s="32"/>
      <c r="E468" s="32"/>
      <c r="F468" s="32"/>
      <c r="G468" s="32"/>
      <c r="H468" s="33">
        <v>73</v>
      </c>
      <c r="I468" s="33">
        <v>197</v>
      </c>
      <c r="J468" s="32"/>
      <c r="K468" s="32"/>
      <c r="L468" s="32"/>
      <c r="M468" s="34">
        <f>'CK - Tableau 1'!F468</f>
        <v>76</v>
      </c>
      <c r="N468" s="34">
        <f>'FG - Tableau 1'!C468</f>
        <v>85</v>
      </c>
      <c r="O468" s="34">
        <f>'DI - Tableau 1'!D468</f>
        <v>43</v>
      </c>
      <c r="P468" s="34">
        <f>'SK - Tableau 1'!F468</f>
        <v>83</v>
      </c>
      <c r="Q468" s="34">
        <f>'ST - Tableau 1'!D468</f>
        <v>62</v>
      </c>
      <c r="R468" s="34">
        <f>'EN - Tableau 1'!D468</f>
        <v>48</v>
      </c>
      <c r="S468" s="34">
        <f>'DU'!E468</f>
        <v>82</v>
      </c>
      <c r="T468" s="34">
        <f>'PH - Tableau 1'!N468</f>
        <v>60.875</v>
      </c>
      <c r="U468" s="34">
        <f>'FO - Tableau 1'!D468</f>
        <v>33</v>
      </c>
      <c r="V468" s="32"/>
      <c r="W468" s="34">
        <f>'SC - Tableau 1'!J468</f>
        <v>50</v>
      </c>
      <c r="X468" s="34">
        <f>'DF - Tableau 1'!J468</f>
        <v>69.5</v>
      </c>
      <c r="Y468" s="32"/>
      <c r="Z468" s="34">
        <v>50</v>
      </c>
      <c r="AA468" s="34">
        <v>50</v>
      </c>
      <c r="AB468" s="34">
        <v>50</v>
      </c>
    </row>
    <row r="469" ht="20.35" customHeight="1">
      <c r="A469" t="s" s="38">
        <v>1536</v>
      </c>
      <c r="B469" s="30"/>
      <c r="C469" t="s" s="31">
        <v>1056</v>
      </c>
      <c r="D469" s="32"/>
      <c r="E469" s="32"/>
      <c r="F469" s="32"/>
      <c r="G469" s="32"/>
      <c r="H469" s="33">
        <v>74</v>
      </c>
      <c r="I469" s="33">
        <v>205</v>
      </c>
      <c r="J469" s="32"/>
      <c r="K469" s="32"/>
      <c r="L469" s="32"/>
      <c r="M469" s="34">
        <f>'CK - Tableau 1'!F469</f>
        <v>74</v>
      </c>
      <c r="N469" s="34">
        <f>'FG - Tableau 1'!C469</f>
        <v>33</v>
      </c>
      <c r="O469" s="34">
        <f>'DI - Tableau 1'!D469</f>
        <v>80</v>
      </c>
      <c r="P469" s="34">
        <f>'SK - Tableau 1'!F469</f>
        <v>68</v>
      </c>
      <c r="Q469" s="34">
        <f>'ST - Tableau 1'!D469</f>
        <v>70</v>
      </c>
      <c r="R469" s="34">
        <f>'EN - Tableau 1'!D469</f>
        <v>34</v>
      </c>
      <c r="S469" s="34">
        <f>'DU'!E469</f>
        <v>95</v>
      </c>
      <c r="T469" s="34">
        <f>'PH - Tableau 1'!N469</f>
        <v>65.625</v>
      </c>
      <c r="U469" s="34">
        <f>'FO - Tableau 1'!D469</f>
        <v>33</v>
      </c>
      <c r="V469" s="32"/>
      <c r="W469" s="34">
        <f>'SC - Tableau 1'!J469</f>
        <v>70</v>
      </c>
      <c r="X469" s="34">
        <f>'DF - Tableau 1'!J469</f>
        <v>67.5</v>
      </c>
      <c r="Y469" s="32"/>
      <c r="Z469" s="34">
        <v>50</v>
      </c>
      <c r="AA469" s="34">
        <v>50</v>
      </c>
      <c r="AB469" s="34">
        <v>50</v>
      </c>
    </row>
    <row r="470" ht="20.35" customHeight="1">
      <c r="A470" t="s" s="38">
        <v>1537</v>
      </c>
      <c r="B470" s="30"/>
      <c r="C470" t="s" s="31">
        <v>1251</v>
      </c>
      <c r="D470" s="32"/>
      <c r="E470" s="32"/>
      <c r="F470" s="32"/>
      <c r="G470" s="32"/>
      <c r="H470" s="33">
        <v>70</v>
      </c>
      <c r="I470" s="33">
        <v>193</v>
      </c>
      <c r="J470" s="32"/>
      <c r="K470" s="32"/>
      <c r="L470" s="32"/>
      <c r="M470" s="34">
        <f>'CK - Tableau 1'!F470</f>
        <v>41</v>
      </c>
      <c r="N470" s="34">
        <f>'FG - Tableau 1'!C470</f>
        <v>33</v>
      </c>
      <c r="O470" s="34">
        <f>'DI - Tableau 1'!D470</f>
        <v>82</v>
      </c>
      <c r="P470" s="34">
        <f>'SK - Tableau 1'!F470</f>
        <v>85</v>
      </c>
      <c r="Q470" s="34">
        <f>'ST - Tableau 1'!D470</f>
        <v>73</v>
      </c>
      <c r="R470" s="34">
        <f>'EN - Tableau 1'!D470</f>
        <v>52</v>
      </c>
      <c r="S470" s="34">
        <f>'DU'!E470</f>
        <v>98</v>
      </c>
      <c r="T470" s="34">
        <f>'PH - Tableau 1'!N470</f>
        <v>78.75</v>
      </c>
      <c r="U470" s="34">
        <f>'FO - Tableau 1'!D470</f>
        <v>33</v>
      </c>
      <c r="V470" s="32"/>
      <c r="W470" s="34">
        <f>'SC - Tableau 1'!J470</f>
        <v>91</v>
      </c>
      <c r="X470" s="34">
        <f>'DF - Tableau 1'!J470</f>
        <v>69.5</v>
      </c>
      <c r="Y470" s="32"/>
      <c r="Z470" s="34">
        <v>50</v>
      </c>
      <c r="AA470" s="34">
        <v>50</v>
      </c>
      <c r="AB470" s="34">
        <v>50</v>
      </c>
    </row>
    <row r="471" ht="20.35" customHeight="1">
      <c r="A471" t="s" s="38">
        <v>1538</v>
      </c>
      <c r="B471" s="30"/>
      <c r="C471" t="s" s="31">
        <v>1059</v>
      </c>
      <c r="D471" s="32"/>
      <c r="E471" s="32"/>
      <c r="F471" s="32"/>
      <c r="G471" s="32"/>
      <c r="H471" s="33">
        <v>76</v>
      </c>
      <c r="I471" s="33">
        <v>212</v>
      </c>
      <c r="J471" s="32"/>
      <c r="K471" s="32"/>
      <c r="L471" s="32"/>
      <c r="M471" s="34">
        <f>'CK - Tableau 1'!F471</f>
        <v>62</v>
      </c>
      <c r="N471" s="34">
        <f>'FG - Tableau 1'!C471</f>
        <v>33</v>
      </c>
      <c r="O471" s="34">
        <f>'DI - Tableau 1'!D471</f>
        <v>80</v>
      </c>
      <c r="P471" s="34">
        <f>'SK - Tableau 1'!F471</f>
        <v>58</v>
      </c>
      <c r="Q471" s="34">
        <f>'ST - Tableau 1'!D471</f>
        <v>69</v>
      </c>
      <c r="R471" s="34">
        <f>'EN - Tableau 1'!D471</f>
        <v>33</v>
      </c>
      <c r="S471" s="34">
        <f>'DU'!E471</f>
        <v>84</v>
      </c>
      <c r="T471" s="34">
        <f>'PH - Tableau 1'!N471</f>
        <v>59.5</v>
      </c>
      <c r="U471" s="34">
        <f>'FO - Tableau 1'!D471</f>
        <v>33</v>
      </c>
      <c r="V471" s="32"/>
      <c r="W471" s="34">
        <f>'SC - Tableau 1'!J471</f>
        <v>56</v>
      </c>
      <c r="X471" s="34">
        <f>'DF - Tableau 1'!J471</f>
        <v>56.5</v>
      </c>
      <c r="Y471" s="32"/>
      <c r="Z471" s="34">
        <v>50</v>
      </c>
      <c r="AA471" s="34">
        <v>50</v>
      </c>
      <c r="AB471" s="34">
        <v>50</v>
      </c>
    </row>
    <row r="472" ht="20.35" customHeight="1">
      <c r="A472" t="s" s="38">
        <v>1539</v>
      </c>
      <c r="B472" s="30"/>
      <c r="C472" t="s" s="31">
        <v>1059</v>
      </c>
      <c r="D472" s="32"/>
      <c r="E472" s="32"/>
      <c r="F472" s="32"/>
      <c r="G472" s="32"/>
      <c r="H472" s="33">
        <v>77</v>
      </c>
      <c r="I472" s="33">
        <v>217</v>
      </c>
      <c r="J472" s="32"/>
      <c r="K472" s="32"/>
      <c r="L472" s="32"/>
      <c r="M472" s="34">
        <f>'CK - Tableau 1'!F472</f>
        <v>42</v>
      </c>
      <c r="N472" s="34">
        <f>'FG - Tableau 1'!C472</f>
        <v>33</v>
      </c>
      <c r="O472" s="34">
        <f>'DI - Tableau 1'!D472</f>
        <v>89</v>
      </c>
      <c r="P472" s="34">
        <f>'SK - Tableau 1'!F472</f>
        <v>92</v>
      </c>
      <c r="Q472" s="34">
        <f>'ST - Tableau 1'!D472</f>
        <v>72</v>
      </c>
      <c r="R472" s="34">
        <f>'EN - Tableau 1'!D472</f>
        <v>40</v>
      </c>
      <c r="S472" s="34">
        <f>'DU'!E472</f>
        <v>93</v>
      </c>
      <c r="T472" s="34">
        <f>'PH - Tableau 1'!N472</f>
        <v>69.375</v>
      </c>
      <c r="U472" s="34">
        <f>'FO - Tableau 1'!D472</f>
        <v>72</v>
      </c>
      <c r="V472" s="32"/>
      <c r="W472" s="34">
        <f>'SC - Tableau 1'!J472</f>
        <v>87</v>
      </c>
      <c r="X472" s="34">
        <f>'DF - Tableau 1'!J472</f>
        <v>73.5</v>
      </c>
      <c r="Y472" s="32"/>
      <c r="Z472" s="34">
        <v>50</v>
      </c>
      <c r="AA472" s="34">
        <v>50</v>
      </c>
      <c r="AB472" s="34">
        <v>50</v>
      </c>
    </row>
    <row r="473" ht="20.35" customHeight="1">
      <c r="A473" t="s" s="38">
        <v>1540</v>
      </c>
      <c r="B473" s="30"/>
      <c r="C473" t="s" s="31">
        <v>1059</v>
      </c>
      <c r="D473" s="32"/>
      <c r="E473" s="32"/>
      <c r="F473" s="32"/>
      <c r="G473" s="32"/>
      <c r="H473" s="33">
        <v>71</v>
      </c>
      <c r="I473" s="33">
        <v>185</v>
      </c>
      <c r="J473" s="32"/>
      <c r="K473" s="32"/>
      <c r="L473" s="32"/>
      <c r="M473" s="34">
        <f>'CK - Tableau 1'!F473</f>
        <v>40</v>
      </c>
      <c r="N473" s="34">
        <f>'FG - Tableau 1'!C473</f>
        <v>33</v>
      </c>
      <c r="O473" s="34">
        <f>'DI - Tableau 1'!D473</f>
        <v>69</v>
      </c>
      <c r="P473" s="34">
        <f>'SK - Tableau 1'!F473</f>
        <v>69</v>
      </c>
      <c r="Q473" s="34">
        <f>'ST - Tableau 1'!D473</f>
        <v>52</v>
      </c>
      <c r="R473" s="34">
        <f>'EN - Tableau 1'!D473</f>
        <v>75</v>
      </c>
      <c r="S473" s="34">
        <f>'DU'!E473</f>
        <v>98</v>
      </c>
      <c r="T473" s="34">
        <f>'PH - Tableau 1'!N473</f>
        <v>78.125</v>
      </c>
      <c r="U473" s="34">
        <f>'FO - Tableau 1'!D473</f>
        <v>33</v>
      </c>
      <c r="V473" s="32"/>
      <c r="W473" s="34">
        <f>'SC - Tableau 1'!J473</f>
        <v>80.5</v>
      </c>
      <c r="X473" s="34">
        <f>'DF - Tableau 1'!J473</f>
        <v>63</v>
      </c>
      <c r="Y473" s="32"/>
      <c r="Z473" s="34">
        <v>50</v>
      </c>
      <c r="AA473" s="34">
        <v>50</v>
      </c>
      <c r="AB473" s="34">
        <v>50</v>
      </c>
    </row>
    <row r="474" ht="20.35" customHeight="1">
      <c r="A474" t="s" s="38">
        <v>1541</v>
      </c>
      <c r="B474" s="30"/>
      <c r="C474" t="s" s="31">
        <v>1059</v>
      </c>
      <c r="D474" s="32"/>
      <c r="E474" s="32"/>
      <c r="F474" s="32"/>
      <c r="G474" s="32"/>
      <c r="H474" s="33">
        <v>74</v>
      </c>
      <c r="I474" s="33">
        <v>190</v>
      </c>
      <c r="J474" s="32"/>
      <c r="K474" s="32"/>
      <c r="L474" s="32"/>
      <c r="M474" s="34">
        <f>'CK - Tableau 1'!F474</f>
        <v>73</v>
      </c>
      <c r="N474" s="34">
        <f>'FG - Tableau 1'!C474</f>
        <v>33</v>
      </c>
      <c r="O474" s="34">
        <f>'DI - Tableau 1'!D474</f>
        <v>73</v>
      </c>
      <c r="P474" s="34">
        <f>'SK - Tableau 1'!F474</f>
        <v>60</v>
      </c>
      <c r="Q474" s="34">
        <f>'ST - Tableau 1'!D474</f>
        <v>45</v>
      </c>
      <c r="R474" s="34">
        <f>'EN - Tableau 1'!D474</f>
        <v>45</v>
      </c>
      <c r="S474" s="34">
        <f>'DU'!E474</f>
        <v>81</v>
      </c>
      <c r="T474" s="34">
        <f>'PH - Tableau 1'!N474</f>
        <v>64.875</v>
      </c>
      <c r="U474" s="34">
        <f>'FO - Tableau 1'!D474</f>
        <v>33</v>
      </c>
      <c r="V474" s="32"/>
      <c r="W474" s="34">
        <f>'SC - Tableau 1'!J474</f>
        <v>53.5</v>
      </c>
      <c r="X474" s="34">
        <f>'DF - Tableau 1'!J474</f>
        <v>53.5</v>
      </c>
      <c r="Y474" s="32"/>
      <c r="Z474" s="34">
        <v>50</v>
      </c>
      <c r="AA474" s="34">
        <v>50</v>
      </c>
      <c r="AB474" s="34">
        <v>50</v>
      </c>
    </row>
    <row r="475" ht="20.35" customHeight="1">
      <c r="A475" t="s" s="38">
        <v>1542</v>
      </c>
      <c r="B475" s="30"/>
      <c r="C475" t="s" s="31">
        <v>1056</v>
      </c>
      <c r="D475" s="32"/>
      <c r="E475" s="32"/>
      <c r="F475" s="32"/>
      <c r="G475" s="32"/>
      <c r="H475" s="33">
        <v>69</v>
      </c>
      <c r="I475" s="33">
        <v>170</v>
      </c>
      <c r="J475" s="32"/>
      <c r="K475" s="32"/>
      <c r="L475" s="32"/>
      <c r="M475" s="34">
        <f>'CK - Tableau 1'!F475</f>
        <v>60</v>
      </c>
      <c r="N475" s="34">
        <f>'FG - Tableau 1'!C475</f>
        <v>33</v>
      </c>
      <c r="O475" s="34">
        <f>'DI - Tableau 1'!D475</f>
        <v>80</v>
      </c>
      <c r="P475" s="34">
        <f>'SK - Tableau 1'!F475</f>
        <v>67</v>
      </c>
      <c r="Q475" s="34">
        <f>'ST - Tableau 1'!D475</f>
        <v>40</v>
      </c>
      <c r="R475" s="34">
        <f>'EN - Tableau 1'!D475</f>
        <v>33</v>
      </c>
      <c r="S475" s="34">
        <f>'DU'!E475</f>
        <v>86</v>
      </c>
      <c r="T475" s="34">
        <f>'PH - Tableau 1'!N475</f>
        <v>59.375</v>
      </c>
      <c r="U475" s="34">
        <f>'FO - Tableau 1'!D475</f>
        <v>33</v>
      </c>
      <c r="V475" s="32"/>
      <c r="W475" s="34">
        <f>'SC - Tableau 1'!J475</f>
        <v>62.5</v>
      </c>
      <c r="X475" s="34">
        <f>'DF - Tableau 1'!J475</f>
        <v>59</v>
      </c>
      <c r="Y475" s="32"/>
      <c r="Z475" s="34">
        <v>50</v>
      </c>
      <c r="AA475" s="34">
        <v>50</v>
      </c>
      <c r="AB475" s="34">
        <v>50</v>
      </c>
    </row>
    <row r="476" ht="20.35" customHeight="1">
      <c r="A476" t="s" s="38">
        <v>1543</v>
      </c>
      <c r="B476" s="30"/>
      <c r="C476" t="s" s="31">
        <v>1059</v>
      </c>
      <c r="D476" s="32"/>
      <c r="E476" s="32"/>
      <c r="F476" s="32"/>
      <c r="G476" s="32"/>
      <c r="H476" s="33">
        <v>72</v>
      </c>
      <c r="I476" s="33">
        <v>200</v>
      </c>
      <c r="J476" s="32"/>
      <c r="K476" s="32"/>
      <c r="L476" s="32"/>
      <c r="M476" s="34">
        <f>'CK - Tableau 1'!F476</f>
        <v>51</v>
      </c>
      <c r="N476" s="34">
        <f>'FG - Tableau 1'!C476</f>
        <v>33</v>
      </c>
      <c r="O476" s="34">
        <f>'DI - Tableau 1'!D476</f>
        <v>41</v>
      </c>
      <c r="P476" s="34">
        <f>'SK - Tableau 1'!F476</f>
        <v>71</v>
      </c>
      <c r="Q476" s="34">
        <f>'ST - Tableau 1'!D476</f>
        <v>73</v>
      </c>
      <c r="R476" s="34">
        <f>'EN - Tableau 1'!D476</f>
        <v>33</v>
      </c>
      <c r="S476" s="34">
        <f>'DU'!E476</f>
        <v>63</v>
      </c>
      <c r="T476" s="34">
        <f>'PH - Tableau 1'!N476</f>
        <v>62.5</v>
      </c>
      <c r="U476" s="34">
        <f>'FO - Tableau 1'!D476</f>
        <v>33</v>
      </c>
      <c r="V476" s="32"/>
      <c r="W476" s="34">
        <f>'SC - Tableau 1'!J476</f>
        <v>66</v>
      </c>
      <c r="X476" s="34">
        <f>'DF - Tableau 1'!J476</f>
        <v>79</v>
      </c>
      <c r="Y476" s="32"/>
      <c r="Z476" s="34">
        <v>50</v>
      </c>
      <c r="AA476" s="34">
        <v>50</v>
      </c>
      <c r="AB476" s="34">
        <v>50</v>
      </c>
    </row>
    <row r="477" ht="20.35" customHeight="1">
      <c r="A477" t="s" s="38">
        <v>1544</v>
      </c>
      <c r="B477" s="30"/>
      <c r="C477" t="s" s="31">
        <v>1054</v>
      </c>
      <c r="D477" s="32"/>
      <c r="E477" s="32"/>
      <c r="F477" s="32"/>
      <c r="G477" s="32"/>
      <c r="H477" s="33">
        <v>75</v>
      </c>
      <c r="I477" s="33">
        <v>207</v>
      </c>
      <c r="J477" s="32"/>
      <c r="K477" s="32"/>
      <c r="L477" s="32"/>
      <c r="M477" s="34">
        <f>'CK - Tableau 1'!F477</f>
        <v>84</v>
      </c>
      <c r="N477" s="34">
        <f>'FG - Tableau 1'!C477</f>
        <v>74</v>
      </c>
      <c r="O477" s="34">
        <f>'DI - Tableau 1'!D477</f>
        <v>62</v>
      </c>
      <c r="P477" s="34">
        <f>'SK - Tableau 1'!F477</f>
        <v>54</v>
      </c>
      <c r="Q477" s="34">
        <f>'ST - Tableau 1'!D477</f>
        <v>67</v>
      </c>
      <c r="R477" s="34">
        <f>'EN - Tableau 1'!D477</f>
        <v>56</v>
      </c>
      <c r="S477" s="34">
        <f>'DU'!E477</f>
        <v>88</v>
      </c>
      <c r="T477" s="34">
        <f>'PH - Tableau 1'!N477</f>
        <v>62.25</v>
      </c>
      <c r="U477" s="34">
        <f>'FO - Tableau 1'!D477</f>
        <v>33</v>
      </c>
      <c r="V477" s="32"/>
      <c r="W477" s="34">
        <f>'SC - Tableau 1'!J477</f>
        <v>55.5</v>
      </c>
      <c r="X477" s="34">
        <f>'DF - Tableau 1'!J477</f>
        <v>68</v>
      </c>
      <c r="Y477" s="32"/>
      <c r="Z477" s="34">
        <v>50</v>
      </c>
      <c r="AA477" s="34">
        <v>50</v>
      </c>
      <c r="AB477" s="34">
        <v>50</v>
      </c>
    </row>
    <row r="478" ht="20.35" customHeight="1">
      <c r="A478" t="s" s="38">
        <v>1545</v>
      </c>
      <c r="B478" s="30"/>
      <c r="C478" t="s" s="31">
        <v>1288</v>
      </c>
      <c r="D478" s="32"/>
      <c r="E478" s="32"/>
      <c r="F478" s="32"/>
      <c r="G478" s="32"/>
      <c r="H478" s="33">
        <v>75</v>
      </c>
      <c r="I478" s="33">
        <v>214</v>
      </c>
      <c r="J478" s="32"/>
      <c r="K478" s="32"/>
      <c r="L478" s="32"/>
      <c r="M478" s="34">
        <f>'CK - Tableau 1'!F478</f>
        <v>73</v>
      </c>
      <c r="N478" s="34">
        <f>'FG - Tableau 1'!C478</f>
        <v>33</v>
      </c>
      <c r="O478" s="34">
        <f>'DI - Tableau 1'!D478</f>
        <v>66</v>
      </c>
      <c r="P478" s="34">
        <f>'SK - Tableau 1'!F478</f>
        <v>60</v>
      </c>
      <c r="Q478" s="34">
        <f>'ST - Tableau 1'!D478</f>
        <v>80</v>
      </c>
      <c r="R478" s="34">
        <f>'EN - Tableau 1'!D478</f>
        <v>33</v>
      </c>
      <c r="S478" s="34">
        <f>'DU'!E478</f>
        <v>84</v>
      </c>
      <c r="T478" s="34">
        <f>'PH - Tableau 1'!N478</f>
        <v>52</v>
      </c>
      <c r="U478" s="34">
        <f>'FO - Tableau 1'!D478</f>
        <v>33</v>
      </c>
      <c r="V478" s="32"/>
      <c r="W478" s="34">
        <f>'SC - Tableau 1'!J478</f>
        <v>48.5</v>
      </c>
      <c r="X478" s="34">
        <f>'DF - Tableau 1'!J478</f>
        <v>53.5</v>
      </c>
      <c r="Y478" s="32"/>
      <c r="Z478" s="34">
        <v>50</v>
      </c>
      <c r="AA478" s="34">
        <v>50</v>
      </c>
      <c r="AB478" s="34">
        <v>50</v>
      </c>
    </row>
    <row r="479" ht="20.35" customHeight="1">
      <c r="A479" t="s" s="38">
        <v>1546</v>
      </c>
      <c r="B479" s="30"/>
      <c r="C479" t="s" s="31">
        <v>1056</v>
      </c>
      <c r="D479" s="32"/>
      <c r="E479" s="32"/>
      <c r="F479" s="32"/>
      <c r="G479" s="32"/>
      <c r="H479" s="33">
        <v>72</v>
      </c>
      <c r="I479" s="33">
        <v>201</v>
      </c>
      <c r="J479" s="32"/>
      <c r="K479" s="32"/>
      <c r="L479" s="32"/>
      <c r="M479" s="34">
        <f>'CK - Tableau 1'!F479</f>
        <v>55</v>
      </c>
      <c r="N479" s="34">
        <f>'FG - Tableau 1'!C479</f>
        <v>33</v>
      </c>
      <c r="O479" s="34">
        <f>'DI - Tableau 1'!D479</f>
        <v>58</v>
      </c>
      <c r="P479" s="34">
        <f>'SK - Tableau 1'!F479</f>
        <v>81</v>
      </c>
      <c r="Q479" s="34">
        <f>'ST - Tableau 1'!D479</f>
        <v>75</v>
      </c>
      <c r="R479" s="34">
        <f>'EN - Tableau 1'!D479</f>
        <v>33</v>
      </c>
      <c r="S479" s="34">
        <f>'DU'!E479</f>
        <v>96</v>
      </c>
      <c r="T479" s="34">
        <f>'PH - Tableau 1'!N479</f>
        <v>72.25</v>
      </c>
      <c r="U479" s="34">
        <f>'FO - Tableau 1'!D479</f>
        <v>33</v>
      </c>
      <c r="V479" s="32"/>
      <c r="W479" s="34">
        <f>'SC - Tableau 1'!J479</f>
        <v>65</v>
      </c>
      <c r="X479" s="34">
        <f>'DF - Tableau 1'!J479</f>
        <v>75.5</v>
      </c>
      <c r="Y479" s="32"/>
      <c r="Z479" s="34">
        <v>50</v>
      </c>
      <c r="AA479" s="34">
        <v>50</v>
      </c>
      <c r="AB479" s="34">
        <v>50</v>
      </c>
    </row>
    <row r="480" ht="20.35" customHeight="1">
      <c r="A480" t="s" s="38">
        <v>1547</v>
      </c>
      <c r="B480" s="30"/>
      <c r="C480" t="s" s="31">
        <v>1056</v>
      </c>
      <c r="D480" s="32"/>
      <c r="E480" s="32"/>
      <c r="F480" s="32"/>
      <c r="G480" s="32"/>
      <c r="H480" s="33">
        <v>70</v>
      </c>
      <c r="I480" s="33">
        <v>173</v>
      </c>
      <c r="J480" s="32"/>
      <c r="K480" s="32"/>
      <c r="L480" s="32"/>
      <c r="M480" s="34">
        <f>'CK - Tableau 1'!F480</f>
        <v>59</v>
      </c>
      <c r="N480" s="34">
        <f>'FG - Tableau 1'!C480</f>
        <v>33</v>
      </c>
      <c r="O480" s="34">
        <f>'DI - Tableau 1'!D480</f>
        <v>98</v>
      </c>
      <c r="P480" s="34">
        <f>'SK - Tableau 1'!F480</f>
        <v>74</v>
      </c>
      <c r="Q480" s="34">
        <f>'ST - Tableau 1'!D480</f>
        <v>40</v>
      </c>
      <c r="R480" s="34">
        <f>'EN - Tableau 1'!D480</f>
        <v>99</v>
      </c>
      <c r="S480" s="34">
        <f>'DU'!E480</f>
        <v>95</v>
      </c>
      <c r="T480" s="34">
        <f>'PH - Tableau 1'!N480</f>
        <v>65.125</v>
      </c>
      <c r="U480" s="34">
        <f>'FO - Tableau 1'!D480</f>
        <v>33</v>
      </c>
      <c r="V480" s="32"/>
      <c r="W480" s="34">
        <f>'SC - Tableau 1'!J480</f>
        <v>53</v>
      </c>
      <c r="X480" s="34">
        <f>'DF - Tableau 1'!J480</f>
        <v>77.5</v>
      </c>
      <c r="Y480" s="32"/>
      <c r="Z480" s="34">
        <v>50</v>
      </c>
      <c r="AA480" s="34">
        <v>50</v>
      </c>
      <c r="AB480" s="34">
        <v>50</v>
      </c>
    </row>
    <row r="481" ht="20.35" customHeight="1">
      <c r="A481" t="s" s="38">
        <v>1548</v>
      </c>
      <c r="B481" s="30"/>
      <c r="C481" t="s" s="31">
        <v>1056</v>
      </c>
      <c r="D481" s="32"/>
      <c r="E481" s="32"/>
      <c r="F481" s="32"/>
      <c r="G481" s="32"/>
      <c r="H481" s="33">
        <v>71</v>
      </c>
      <c r="I481" s="33">
        <v>176</v>
      </c>
      <c r="J481" s="32"/>
      <c r="K481" s="32"/>
      <c r="L481" s="32"/>
      <c r="M481" s="34">
        <f>'CK - Tableau 1'!F481</f>
        <v>60</v>
      </c>
      <c r="N481" s="34">
        <f>'FG - Tableau 1'!C481</f>
        <v>33</v>
      </c>
      <c r="O481" s="34">
        <f>'DI - Tableau 1'!D481</f>
        <v>64</v>
      </c>
      <c r="P481" s="34">
        <f>'SK - Tableau 1'!F481</f>
        <v>73</v>
      </c>
      <c r="Q481" s="34">
        <f>'ST - Tableau 1'!D481</f>
        <v>40</v>
      </c>
      <c r="R481" s="34">
        <f>'EN - Tableau 1'!D481</f>
        <v>91</v>
      </c>
      <c r="S481" s="34">
        <f>'DU'!E481</f>
        <v>43</v>
      </c>
      <c r="T481" s="34">
        <f>'PH - Tableau 1'!N481</f>
        <v>63.5</v>
      </c>
      <c r="U481" s="34">
        <f>'FO - Tableau 1'!D481</f>
        <v>60</v>
      </c>
      <c r="V481" s="32"/>
      <c r="W481" s="34">
        <f>'SC - Tableau 1'!J481</f>
        <v>66</v>
      </c>
      <c r="X481" s="34">
        <f>'DF - Tableau 1'!J481</f>
        <v>58.5</v>
      </c>
      <c r="Y481" s="32"/>
      <c r="Z481" s="34">
        <v>50</v>
      </c>
      <c r="AA481" s="34">
        <v>50</v>
      </c>
      <c r="AB481" s="34">
        <v>50</v>
      </c>
    </row>
    <row r="482" ht="20.35" customHeight="1">
      <c r="A482" t="s" s="38">
        <v>1549</v>
      </c>
      <c r="B482" s="30"/>
      <c r="C482" t="s" s="31">
        <v>1056</v>
      </c>
      <c r="D482" s="32"/>
      <c r="E482" s="32"/>
      <c r="F482" s="32"/>
      <c r="G482" s="32"/>
      <c r="H482" s="33">
        <v>77</v>
      </c>
      <c r="I482" s="33">
        <v>233</v>
      </c>
      <c r="J482" s="32"/>
      <c r="K482" s="32"/>
      <c r="L482" s="32"/>
      <c r="M482" s="34">
        <f>'CK - Tableau 1'!F482</f>
        <v>80</v>
      </c>
      <c r="N482" s="34">
        <f>'FG - Tableau 1'!C482</f>
        <v>89</v>
      </c>
      <c r="O482" s="34">
        <f>'DI - Tableau 1'!D482</f>
        <v>36</v>
      </c>
      <c r="P482" s="34">
        <f>'SK - Tableau 1'!F482</f>
        <v>53</v>
      </c>
      <c r="Q482" s="34">
        <f>'ST - Tableau 1'!D482</f>
        <v>92</v>
      </c>
      <c r="R482" s="34">
        <f>'EN - Tableau 1'!D482</f>
        <v>33</v>
      </c>
      <c r="S482" s="34">
        <f>'DU'!E482</f>
        <v>88</v>
      </c>
      <c r="T482" s="34">
        <f>'PH - Tableau 1'!N482</f>
        <v>50.875</v>
      </c>
      <c r="U482" s="34">
        <f>'FO - Tableau 1'!D482</f>
        <v>33</v>
      </c>
      <c r="V482" s="32"/>
      <c r="W482" s="34">
        <f>'SC - Tableau 1'!J482</f>
        <v>51</v>
      </c>
      <c r="X482" s="34">
        <f>'DF - Tableau 1'!J482</f>
        <v>57.5</v>
      </c>
      <c r="Y482" s="32"/>
      <c r="Z482" s="34">
        <v>50</v>
      </c>
      <c r="AA482" s="34">
        <v>50</v>
      </c>
      <c r="AB482" s="34">
        <v>50</v>
      </c>
    </row>
    <row r="483" ht="20.35" customHeight="1">
      <c r="A483" t="s" s="38">
        <v>1550</v>
      </c>
      <c r="B483" s="30"/>
      <c r="C483" t="s" s="31">
        <v>1056</v>
      </c>
      <c r="D483" s="32"/>
      <c r="E483" s="32"/>
      <c r="F483" s="32"/>
      <c r="G483" s="32"/>
      <c r="H483" s="33">
        <v>74</v>
      </c>
      <c r="I483" s="33">
        <v>209</v>
      </c>
      <c r="J483" s="32"/>
      <c r="K483" s="32"/>
      <c r="L483" s="32"/>
      <c r="M483" s="34">
        <f>'CK - Tableau 1'!F483</f>
        <v>64</v>
      </c>
      <c r="N483" s="34">
        <f>'FG - Tableau 1'!C483</f>
        <v>60</v>
      </c>
      <c r="O483" s="34">
        <f>'DI - Tableau 1'!D483</f>
        <v>66</v>
      </c>
      <c r="P483" s="34">
        <f>'SK - Tableau 1'!F483</f>
        <v>79</v>
      </c>
      <c r="Q483" s="34">
        <f>'ST - Tableau 1'!D483</f>
        <v>77</v>
      </c>
      <c r="R483" s="34">
        <f>'EN - Tableau 1'!D483</f>
        <v>33</v>
      </c>
      <c r="S483" s="34">
        <f>'DU'!E483</f>
        <v>98</v>
      </c>
      <c r="T483" s="34">
        <f>'PH - Tableau 1'!N483</f>
        <v>79</v>
      </c>
      <c r="U483" s="34">
        <f>'FO - Tableau 1'!D483</f>
        <v>79</v>
      </c>
      <c r="V483" s="32"/>
      <c r="W483" s="34">
        <f>'SC - Tableau 1'!J483</f>
        <v>71.5</v>
      </c>
      <c r="X483" s="34">
        <f>'DF - Tableau 1'!J483</f>
        <v>84</v>
      </c>
      <c r="Y483" s="32"/>
      <c r="Z483" s="34">
        <v>50</v>
      </c>
      <c r="AA483" s="34">
        <v>50</v>
      </c>
      <c r="AB483" s="34">
        <v>50</v>
      </c>
    </row>
    <row r="484" ht="20.35" customHeight="1">
      <c r="A484" t="s" s="38">
        <v>1551</v>
      </c>
      <c r="B484" s="30"/>
      <c r="C484" t="s" s="31">
        <v>1056</v>
      </c>
      <c r="D484" s="32"/>
      <c r="E484" s="32"/>
      <c r="F484" s="32"/>
      <c r="G484" s="32"/>
      <c r="H484" s="33">
        <v>73</v>
      </c>
      <c r="I484" s="33">
        <v>196</v>
      </c>
      <c r="J484" s="32"/>
      <c r="K484" s="32"/>
      <c r="L484" s="32"/>
      <c r="M484" s="34">
        <f>'CK - Tableau 1'!F484</f>
        <v>73</v>
      </c>
      <c r="N484" s="34">
        <f>'FG - Tableau 1'!C484</f>
        <v>33</v>
      </c>
      <c r="O484" s="34">
        <f>'DI - Tableau 1'!D484</f>
        <v>73</v>
      </c>
      <c r="P484" s="34">
        <f>'SK - Tableau 1'!F484</f>
        <v>60</v>
      </c>
      <c r="Q484" s="34">
        <f>'ST - Tableau 1'!D484</f>
        <v>60</v>
      </c>
      <c r="R484" s="34">
        <f>'EN - Tableau 1'!D484</f>
        <v>33</v>
      </c>
      <c r="S484" s="34">
        <f>'DU'!E484</f>
        <v>81</v>
      </c>
      <c r="T484" s="34">
        <f>'PH - Tableau 1'!N484</f>
        <v>50.25</v>
      </c>
      <c r="U484" s="34">
        <f>'FO - Tableau 1'!D484</f>
        <v>33</v>
      </c>
      <c r="V484" s="32"/>
      <c r="W484" s="34">
        <f>'SC - Tableau 1'!J484</f>
        <v>47</v>
      </c>
      <c r="X484" s="34">
        <f>'DF - Tableau 1'!J484</f>
        <v>60</v>
      </c>
      <c r="Y484" s="32"/>
      <c r="Z484" s="34">
        <v>50</v>
      </c>
      <c r="AA484" s="34">
        <v>50</v>
      </c>
      <c r="AB484" s="34">
        <v>50</v>
      </c>
    </row>
    <row r="485" ht="20.35" customHeight="1">
      <c r="A485" t="s" s="38">
        <v>1552</v>
      </c>
      <c r="B485" s="30"/>
      <c r="C485" t="s" s="31">
        <v>1056</v>
      </c>
      <c r="D485" s="32"/>
      <c r="E485" s="32"/>
      <c r="F485" s="32"/>
      <c r="G485" s="32"/>
      <c r="H485" s="33">
        <v>74</v>
      </c>
      <c r="I485" s="33">
        <v>211</v>
      </c>
      <c r="J485" s="32"/>
      <c r="K485" s="32"/>
      <c r="L485" s="32"/>
      <c r="M485" s="34">
        <f>'CK - Tableau 1'!F485</f>
        <v>96</v>
      </c>
      <c r="N485" s="34">
        <f>'FG - Tableau 1'!C485</f>
        <v>77</v>
      </c>
      <c r="O485" s="34">
        <f>'DI - Tableau 1'!D485</f>
        <v>39</v>
      </c>
      <c r="P485" s="34">
        <f>'SK - Tableau 1'!F485</f>
        <v>48</v>
      </c>
      <c r="Q485" s="34">
        <f>'ST - Tableau 1'!D485</f>
        <v>81</v>
      </c>
      <c r="R485" s="34">
        <f>'EN - Tableau 1'!D485</f>
        <v>39</v>
      </c>
      <c r="S485" s="34">
        <f>'DU'!E485</f>
        <v>68</v>
      </c>
      <c r="T485" s="34">
        <f>'PH - Tableau 1'!N485</f>
        <v>66</v>
      </c>
      <c r="U485" s="34">
        <f>'FO - Tableau 1'!D485</f>
        <v>33</v>
      </c>
      <c r="V485" s="32"/>
      <c r="W485" s="34">
        <f>'SC - Tableau 1'!J485</f>
        <v>66</v>
      </c>
      <c r="X485" s="34">
        <f>'DF - Tableau 1'!J485</f>
        <v>54</v>
      </c>
      <c r="Y485" s="32"/>
      <c r="Z485" s="34">
        <v>50</v>
      </c>
      <c r="AA485" s="34">
        <v>50</v>
      </c>
      <c r="AB485" s="34">
        <v>50</v>
      </c>
    </row>
    <row r="486" ht="20.35" customHeight="1">
      <c r="A486" t="s" s="38">
        <v>1553</v>
      </c>
      <c r="B486" s="30"/>
      <c r="C486" t="s" s="31">
        <v>1059</v>
      </c>
      <c r="D486" s="32"/>
      <c r="E486" s="32"/>
      <c r="F486" s="32"/>
      <c r="G486" s="32"/>
      <c r="H486" s="33">
        <v>73</v>
      </c>
      <c r="I486" s="33">
        <v>182</v>
      </c>
      <c r="J486" s="32"/>
      <c r="K486" s="32"/>
      <c r="L486" s="32"/>
      <c r="M486" s="34">
        <f>'CK - Tableau 1'!F486</f>
        <v>34</v>
      </c>
      <c r="N486" s="34">
        <f>'FG - Tableau 1'!C486</f>
        <v>33</v>
      </c>
      <c r="O486" s="34">
        <f>'DI - Tableau 1'!D486</f>
        <v>90</v>
      </c>
      <c r="P486" s="34">
        <f>'SK - Tableau 1'!F486</f>
        <v>93</v>
      </c>
      <c r="Q486" s="34">
        <f>'ST - Tableau 1'!D486</f>
        <v>40</v>
      </c>
      <c r="R486" s="34">
        <f>'EN - Tableau 1'!D486</f>
        <v>33</v>
      </c>
      <c r="S486" s="34">
        <f>'DU'!E486</f>
        <v>97</v>
      </c>
      <c r="T486" s="34">
        <f>'PH - Tableau 1'!N486</f>
        <v>82.125</v>
      </c>
      <c r="U486" s="34">
        <f>'FO - Tableau 1'!D486</f>
        <v>33</v>
      </c>
      <c r="V486" s="32"/>
      <c r="W486" s="34">
        <f>'SC - Tableau 1'!J486</f>
        <v>93</v>
      </c>
      <c r="X486" s="34">
        <f>'DF - Tableau 1'!J486</f>
        <v>66.5</v>
      </c>
      <c r="Y486" s="32"/>
      <c r="Z486" s="34">
        <v>50</v>
      </c>
      <c r="AA486" s="34">
        <v>50</v>
      </c>
      <c r="AB486" s="34">
        <v>50</v>
      </c>
    </row>
    <row r="487" ht="20.35" customHeight="1">
      <c r="A487" t="s" s="38">
        <v>1554</v>
      </c>
      <c r="B487" s="30"/>
      <c r="C487" t="s" s="31">
        <v>1059</v>
      </c>
      <c r="D487" s="32"/>
      <c r="E487" s="32"/>
      <c r="F487" s="32"/>
      <c r="G487" s="32"/>
      <c r="H487" s="33">
        <v>68</v>
      </c>
      <c r="I487" s="33">
        <v>170</v>
      </c>
      <c r="J487" s="32"/>
      <c r="K487" s="32"/>
      <c r="L487" s="32"/>
      <c r="M487" s="34">
        <f>'CK - Tableau 1'!F487</f>
        <v>73</v>
      </c>
      <c r="N487" s="34">
        <f>'FG - Tableau 1'!C487</f>
        <v>33</v>
      </c>
      <c r="O487" s="34">
        <f>'DI - Tableau 1'!D487</f>
        <v>60</v>
      </c>
      <c r="P487" s="34">
        <f>'SK - Tableau 1'!F487</f>
        <v>60</v>
      </c>
      <c r="Q487" s="34">
        <f>'ST - Tableau 1'!D487</f>
        <v>44</v>
      </c>
      <c r="R487" s="34">
        <f>'EN - Tableau 1'!D487</f>
        <v>69</v>
      </c>
      <c r="S487" s="34">
        <f>'DU'!E487</f>
        <v>74</v>
      </c>
      <c r="T487" s="34">
        <f>'PH - Tableau 1'!N487</f>
        <v>53.5</v>
      </c>
      <c r="U487" s="34">
        <f>'FO - Tableau 1'!D487</f>
        <v>57</v>
      </c>
      <c r="V487" s="32"/>
      <c r="W487" s="34">
        <f>'SC - Tableau 1'!J487</f>
        <v>51.5</v>
      </c>
      <c r="X487" s="34">
        <f>'DF - Tableau 1'!J487</f>
        <v>60</v>
      </c>
      <c r="Y487" s="32"/>
      <c r="Z487" s="34">
        <v>50</v>
      </c>
      <c r="AA487" s="34">
        <v>50</v>
      </c>
      <c r="AB487" s="34">
        <v>50</v>
      </c>
    </row>
    <row r="488" ht="20.35" customHeight="1">
      <c r="A488" t="s" s="38">
        <v>1555</v>
      </c>
      <c r="B488" s="30"/>
      <c r="C488" t="s" s="31">
        <v>1059</v>
      </c>
      <c r="D488" s="32"/>
      <c r="E488" s="32"/>
      <c r="F488" s="32"/>
      <c r="G488" s="32"/>
      <c r="H488" s="33">
        <v>72</v>
      </c>
      <c r="I488" s="33">
        <v>220</v>
      </c>
      <c r="J488" s="32"/>
      <c r="K488" s="32"/>
      <c r="L488" s="32"/>
      <c r="M488" s="34">
        <f>'CK - Tableau 1'!F488</f>
        <v>54</v>
      </c>
      <c r="N488" s="34">
        <f>'FG - Tableau 1'!C488</f>
        <v>33</v>
      </c>
      <c r="O488" s="34">
        <f>'DI - Tableau 1'!D488</f>
        <v>61</v>
      </c>
      <c r="P488" s="34">
        <f>'SK - Tableau 1'!F488</f>
        <v>86</v>
      </c>
      <c r="Q488" s="34">
        <f>'ST - Tableau 1'!D488</f>
        <v>95</v>
      </c>
      <c r="R488" s="34">
        <f>'EN - Tableau 1'!D488</f>
        <v>33</v>
      </c>
      <c r="S488" s="34">
        <f>'DU'!E488</f>
        <v>94</v>
      </c>
      <c r="T488" s="34">
        <f>'PH - Tableau 1'!N488</f>
        <v>75</v>
      </c>
      <c r="U488" s="34">
        <f>'FO - Tableau 1'!D488</f>
        <v>56</v>
      </c>
      <c r="V488" s="32"/>
      <c r="W488" s="34">
        <f>'SC - Tableau 1'!J488</f>
        <v>79</v>
      </c>
      <c r="X488" s="34">
        <f>'DF - Tableau 1'!J488</f>
        <v>60</v>
      </c>
      <c r="Y488" s="32"/>
      <c r="Z488" s="34">
        <v>50</v>
      </c>
      <c r="AA488" s="34">
        <v>50</v>
      </c>
      <c r="AB488" s="34">
        <v>50</v>
      </c>
    </row>
    <row r="489" ht="20.35" customHeight="1">
      <c r="A489" t="s" s="38">
        <v>1556</v>
      </c>
      <c r="B489" s="30"/>
      <c r="C489" t="s" s="31">
        <v>1059</v>
      </c>
      <c r="D489" s="32"/>
      <c r="E489" s="32"/>
      <c r="F489" s="32"/>
      <c r="G489" s="32"/>
      <c r="H489" s="33">
        <v>71</v>
      </c>
      <c r="I489" s="33">
        <v>185</v>
      </c>
      <c r="J489" s="32"/>
      <c r="K489" s="32"/>
      <c r="L489" s="32"/>
      <c r="M489" s="34">
        <f>'CK - Tableau 1'!F489</f>
        <v>69</v>
      </c>
      <c r="N489" s="34">
        <f>'FG - Tableau 1'!C489</f>
        <v>33</v>
      </c>
      <c r="O489" s="34">
        <f>'DI - Tableau 1'!D489</f>
        <v>59</v>
      </c>
      <c r="P489" s="34">
        <f>'SK - Tableau 1'!F489</f>
        <v>66</v>
      </c>
      <c r="Q489" s="34">
        <f>'ST - Tableau 1'!D489</f>
        <v>52</v>
      </c>
      <c r="R489" s="34">
        <f>'EN - Tableau 1'!D489</f>
        <v>70</v>
      </c>
      <c r="S489" s="34">
        <f>'DU'!E489</f>
        <v>80</v>
      </c>
      <c r="T489" s="34">
        <f>'PH - Tableau 1'!N489</f>
        <v>84.125</v>
      </c>
      <c r="U489" s="34">
        <f>'FO - Tableau 1'!D489</f>
        <v>33</v>
      </c>
      <c r="V489" s="32"/>
      <c r="W489" s="34">
        <f>'SC - Tableau 1'!J489</f>
        <v>94</v>
      </c>
      <c r="X489" s="34">
        <f>'DF - Tableau 1'!J489</f>
        <v>76</v>
      </c>
      <c r="Y489" s="32"/>
      <c r="Z489" s="34">
        <v>50</v>
      </c>
      <c r="AA489" s="34">
        <v>50</v>
      </c>
      <c r="AB489" s="34">
        <v>50</v>
      </c>
    </row>
    <row r="490" ht="20.35" customHeight="1">
      <c r="A490" t="s" s="38">
        <v>1557</v>
      </c>
      <c r="B490" s="30"/>
      <c r="C490" t="s" s="31">
        <v>1056</v>
      </c>
      <c r="D490" s="32"/>
      <c r="E490" s="32"/>
      <c r="F490" s="32"/>
      <c r="G490" s="32"/>
      <c r="H490" s="33">
        <v>74</v>
      </c>
      <c r="I490" s="33">
        <v>210</v>
      </c>
      <c r="J490" s="32"/>
      <c r="K490" s="32"/>
      <c r="L490" s="32"/>
      <c r="M490" s="34">
        <f>'CK - Tableau 1'!F490</f>
        <v>67</v>
      </c>
      <c r="N490" s="34">
        <f>'FG - Tableau 1'!C490</f>
        <v>33</v>
      </c>
      <c r="O490" s="34">
        <f>'DI - Tableau 1'!D490</f>
        <v>35</v>
      </c>
      <c r="P490" s="34">
        <f>'SK - Tableau 1'!F490</f>
        <v>80</v>
      </c>
      <c r="Q490" s="34">
        <f>'ST - Tableau 1'!D490</f>
        <v>79</v>
      </c>
      <c r="R490" s="34">
        <f>'EN - Tableau 1'!D490</f>
        <v>33</v>
      </c>
      <c r="S490" s="34">
        <f>'DU'!E490</f>
        <v>84</v>
      </c>
      <c r="T490" s="34">
        <f>'PH - Tableau 1'!N490</f>
        <v>53.75</v>
      </c>
      <c r="U490" s="34">
        <f>'FO - Tableau 1'!D490</f>
        <v>33</v>
      </c>
      <c r="V490" s="32"/>
      <c r="W490" s="34">
        <f>'SC - Tableau 1'!J490</f>
        <v>47.5</v>
      </c>
      <c r="X490" s="34">
        <f>'DF - Tableau 1'!J490</f>
        <v>66</v>
      </c>
      <c r="Y490" s="32"/>
      <c r="Z490" s="34">
        <v>50</v>
      </c>
      <c r="AA490" s="34">
        <v>50</v>
      </c>
      <c r="AB490" s="34">
        <v>50</v>
      </c>
    </row>
    <row r="491" ht="20.35" customHeight="1">
      <c r="A491" t="s" s="38">
        <v>1558</v>
      </c>
      <c r="B491" s="30"/>
      <c r="C491" t="s" s="31">
        <v>1059</v>
      </c>
      <c r="D491" s="32"/>
      <c r="E491" s="32"/>
      <c r="F491" s="32"/>
      <c r="G491" s="32"/>
      <c r="H491" s="33">
        <v>68</v>
      </c>
      <c r="I491" s="33">
        <v>176</v>
      </c>
      <c r="J491" s="32"/>
      <c r="K491" s="32"/>
      <c r="L491" s="32"/>
      <c r="M491" s="34">
        <f>'CK - Tableau 1'!F491</f>
        <v>73</v>
      </c>
      <c r="N491" s="34">
        <f>'FG - Tableau 1'!C491</f>
        <v>33</v>
      </c>
      <c r="O491" s="34">
        <f>'DI - Tableau 1'!D491</f>
        <v>73</v>
      </c>
      <c r="P491" s="34">
        <f>'SK - Tableau 1'!F491</f>
        <v>53</v>
      </c>
      <c r="Q491" s="34">
        <f>'ST - Tableau 1'!D491</f>
        <v>54</v>
      </c>
      <c r="R491" s="34">
        <f>'EN - Tableau 1'!D491</f>
        <v>44</v>
      </c>
      <c r="S491" s="34">
        <f>'DU'!E491</f>
        <v>81</v>
      </c>
      <c r="T491" s="34">
        <f>'PH - Tableau 1'!N491</f>
        <v>60.5</v>
      </c>
      <c r="U491" s="34">
        <f>'FO - Tableau 1'!D491</f>
        <v>33</v>
      </c>
      <c r="V491" s="32"/>
      <c r="W491" s="34">
        <f>'SC - Tableau 1'!J491</f>
        <v>53.5</v>
      </c>
      <c r="X491" s="34">
        <f>'DF - Tableau 1'!J491</f>
        <v>53.5</v>
      </c>
      <c r="Y491" s="32"/>
      <c r="Z491" s="34">
        <v>50</v>
      </c>
      <c r="AA491" s="34">
        <v>50</v>
      </c>
      <c r="AB491" s="34">
        <v>50</v>
      </c>
    </row>
    <row r="492" ht="20.35" customHeight="1">
      <c r="A492" t="s" s="38">
        <v>1559</v>
      </c>
      <c r="B492" s="30"/>
      <c r="C492" t="s" s="31">
        <v>1056</v>
      </c>
      <c r="D492" s="32"/>
      <c r="E492" s="32"/>
      <c r="F492" s="32"/>
      <c r="G492" s="32"/>
      <c r="H492" s="33">
        <v>73</v>
      </c>
      <c r="I492" s="33">
        <v>190</v>
      </c>
      <c r="J492" s="32"/>
      <c r="K492" s="32"/>
      <c r="L492" s="32"/>
      <c r="M492" s="34">
        <f>'CK - Tableau 1'!F492</f>
        <v>35</v>
      </c>
      <c r="N492" s="34">
        <f>'FG - Tableau 1'!C492</f>
        <v>33</v>
      </c>
      <c r="O492" s="34">
        <f>'DI - Tableau 1'!D492</f>
        <v>71</v>
      </c>
      <c r="P492" s="34">
        <f>'SK - Tableau 1'!F492</f>
        <v>93</v>
      </c>
      <c r="Q492" s="34">
        <f>'ST - Tableau 1'!D492</f>
        <v>49</v>
      </c>
      <c r="R492" s="34">
        <f>'EN - Tableau 1'!D492</f>
        <v>33</v>
      </c>
      <c r="S492" s="34">
        <f>'DU'!E492</f>
        <v>94</v>
      </c>
      <c r="T492" s="34">
        <f>'PH - Tableau 1'!N492</f>
        <v>84.375</v>
      </c>
      <c r="U492" s="34">
        <f>'FO - Tableau 1'!D492</f>
        <v>76</v>
      </c>
      <c r="V492" s="32"/>
      <c r="W492" s="34">
        <f>'SC - Tableau 1'!J492</f>
        <v>77.5</v>
      </c>
      <c r="X492" s="34">
        <f>'DF - Tableau 1'!J492</f>
        <v>69.5</v>
      </c>
      <c r="Y492" s="32"/>
      <c r="Z492" s="34">
        <v>50</v>
      </c>
      <c r="AA492" s="34">
        <v>50</v>
      </c>
      <c r="AB492" s="34">
        <v>50</v>
      </c>
    </row>
    <row r="493" ht="20.35" customHeight="1">
      <c r="A493" t="s" s="38">
        <v>1560</v>
      </c>
      <c r="B493" s="30"/>
      <c r="C493" t="s" s="31">
        <v>1056</v>
      </c>
      <c r="D493" s="32"/>
      <c r="E493" s="32"/>
      <c r="F493" s="32"/>
      <c r="G493" s="32"/>
      <c r="H493" s="33">
        <v>74</v>
      </c>
      <c r="I493" s="33">
        <v>208</v>
      </c>
      <c r="J493" s="32"/>
      <c r="K493" s="32"/>
      <c r="L493" s="32"/>
      <c r="M493" s="34">
        <f>'CK - Tableau 1'!F493</f>
        <v>95</v>
      </c>
      <c r="N493" s="34">
        <f>'FG - Tableau 1'!C493</f>
        <v>76</v>
      </c>
      <c r="O493" s="34">
        <f>'DI - Tableau 1'!D493</f>
        <v>48</v>
      </c>
      <c r="P493" s="34">
        <f>'SK - Tableau 1'!F493</f>
        <v>49</v>
      </c>
      <c r="Q493" s="34">
        <f>'ST - Tableau 1'!D493</f>
        <v>75</v>
      </c>
      <c r="R493" s="34">
        <f>'EN - Tableau 1'!D493</f>
        <v>69</v>
      </c>
      <c r="S493" s="34">
        <f>'DU'!E493</f>
        <v>92</v>
      </c>
      <c r="T493" s="34">
        <f>'PH - Tableau 1'!N493</f>
        <v>66</v>
      </c>
      <c r="U493" s="34">
        <f>'FO - Tableau 1'!D493</f>
        <v>45</v>
      </c>
      <c r="V493" s="32"/>
      <c r="W493" s="34">
        <f>'SC - Tableau 1'!J493</f>
        <v>65.5</v>
      </c>
      <c r="X493" s="34">
        <f>'DF - Tableau 1'!J493</f>
        <v>61</v>
      </c>
      <c r="Y493" s="32"/>
      <c r="Z493" s="34">
        <v>50</v>
      </c>
      <c r="AA493" s="34">
        <v>50</v>
      </c>
      <c r="AB493" s="34">
        <v>50</v>
      </c>
    </row>
    <row r="494" ht="20.35" customHeight="1">
      <c r="A494" t="s" s="38">
        <v>1561</v>
      </c>
      <c r="B494" s="30"/>
      <c r="C494" t="s" s="31">
        <v>1056</v>
      </c>
      <c r="D494" s="32"/>
      <c r="E494" s="32"/>
      <c r="F494" s="32"/>
      <c r="G494" s="32"/>
      <c r="H494" s="33">
        <v>72</v>
      </c>
      <c r="I494" s="33">
        <v>176</v>
      </c>
      <c r="J494" s="32"/>
      <c r="K494" s="32"/>
      <c r="L494" s="32"/>
      <c r="M494" s="34">
        <f>'CK - Tableau 1'!F494</f>
        <v>73</v>
      </c>
      <c r="N494" s="34">
        <f>'FG - Tableau 1'!C494</f>
        <v>33</v>
      </c>
      <c r="O494" s="34">
        <f>'DI - Tableau 1'!D494</f>
        <v>73</v>
      </c>
      <c r="P494" s="34">
        <f>'SK - Tableau 1'!F494</f>
        <v>60</v>
      </c>
      <c r="Q494" s="34">
        <f>'ST - Tableau 1'!D494</f>
        <v>37</v>
      </c>
      <c r="R494" s="34">
        <f>'EN - Tableau 1'!D494</f>
        <v>33</v>
      </c>
      <c r="S494" s="34">
        <f>'DU'!E494</f>
        <v>77</v>
      </c>
      <c r="T494" s="34">
        <f>'PH - Tableau 1'!N494</f>
        <v>66</v>
      </c>
      <c r="U494" s="34">
        <f>'FO - Tableau 1'!D494</f>
        <v>33</v>
      </c>
      <c r="V494" s="32"/>
      <c r="W494" s="34">
        <f>'SC - Tableau 1'!J494</f>
        <v>60</v>
      </c>
      <c r="X494" s="34">
        <f>'DF - Tableau 1'!J494</f>
        <v>47</v>
      </c>
      <c r="Y494" s="32"/>
      <c r="Z494" s="34">
        <v>50</v>
      </c>
      <c r="AA494" s="34">
        <v>50</v>
      </c>
      <c r="AB494" s="34">
        <v>50</v>
      </c>
    </row>
    <row r="495" ht="20.35" customHeight="1">
      <c r="A495" t="s" s="38">
        <v>1562</v>
      </c>
      <c r="B495" s="30"/>
      <c r="C495" t="s" s="31">
        <v>1373</v>
      </c>
      <c r="D495" s="32"/>
      <c r="E495" s="32"/>
      <c r="F495" s="32"/>
      <c r="G495" s="32"/>
      <c r="H495" s="33">
        <v>74</v>
      </c>
      <c r="I495" s="33">
        <v>207</v>
      </c>
      <c r="J495" s="32"/>
      <c r="K495" s="32"/>
      <c r="L495" s="32"/>
      <c r="M495" s="34">
        <f>'CK - Tableau 1'!F495</f>
        <v>56</v>
      </c>
      <c r="N495" s="34">
        <f>'FG - Tableau 1'!C495</f>
        <v>33</v>
      </c>
      <c r="O495" s="34">
        <f>'DI - Tableau 1'!D495</f>
        <v>64</v>
      </c>
      <c r="P495" s="34">
        <f>'SK - Tableau 1'!F495</f>
        <v>60</v>
      </c>
      <c r="Q495" s="34">
        <f>'ST - Tableau 1'!D495</f>
        <v>73</v>
      </c>
      <c r="R495" s="34">
        <f>'EN - Tableau 1'!D495</f>
        <v>33</v>
      </c>
      <c r="S495" s="34">
        <f>'DU'!E495</f>
        <v>98</v>
      </c>
      <c r="T495" s="34">
        <f>'PH - Tableau 1'!N495</f>
        <v>70.25</v>
      </c>
      <c r="U495" s="34">
        <f>'FO - Tableau 1'!D495</f>
        <v>67</v>
      </c>
      <c r="V495" s="32"/>
      <c r="W495" s="34">
        <f>'SC - Tableau 1'!J495</f>
        <v>82.5</v>
      </c>
      <c r="X495" s="34">
        <f>'DF - Tableau 1'!J495</f>
        <v>79.5</v>
      </c>
      <c r="Y495" s="32"/>
      <c r="Z495" s="34">
        <v>50</v>
      </c>
      <c r="AA495" s="34">
        <v>50</v>
      </c>
      <c r="AB495" s="34">
        <v>50</v>
      </c>
    </row>
    <row r="496" ht="20.35" customHeight="1">
      <c r="A496" t="s" s="38">
        <v>1563</v>
      </c>
      <c r="B496" s="30"/>
      <c r="C496" t="s" s="31">
        <v>1056</v>
      </c>
      <c r="D496" s="32"/>
      <c r="E496" s="32"/>
      <c r="F496" s="32"/>
      <c r="G496" s="32"/>
      <c r="H496" s="33">
        <v>73</v>
      </c>
      <c r="I496" s="33">
        <v>180</v>
      </c>
      <c r="J496" s="32"/>
      <c r="K496" s="32"/>
      <c r="L496" s="32"/>
      <c r="M496" s="34">
        <f>'CK - Tableau 1'!F496</f>
        <v>61</v>
      </c>
      <c r="N496" s="34">
        <f>'FG - Tableau 1'!C496</f>
        <v>33</v>
      </c>
      <c r="O496" s="34">
        <f>'DI - Tableau 1'!D496</f>
        <v>73</v>
      </c>
      <c r="P496" s="34">
        <f>'SK - Tableau 1'!F496</f>
        <v>47</v>
      </c>
      <c r="Q496" s="34">
        <f>'ST - Tableau 1'!D496</f>
        <v>38</v>
      </c>
      <c r="R496" s="34">
        <f>'EN - Tableau 1'!D496</f>
        <v>55</v>
      </c>
      <c r="S496" s="34">
        <f>'DU'!E496</f>
        <v>69</v>
      </c>
      <c r="T496" s="34">
        <f>'PH - Tableau 1'!N496</f>
        <v>51.875</v>
      </c>
      <c r="U496" s="34">
        <f>'FO - Tableau 1'!D496</f>
        <v>53</v>
      </c>
      <c r="V496" s="32"/>
      <c r="W496" s="34">
        <f>'SC - Tableau 1'!J496</f>
        <v>51.5</v>
      </c>
      <c r="X496" s="34">
        <f>'DF - Tableau 1'!J496</f>
        <v>53.5</v>
      </c>
      <c r="Y496" s="32"/>
      <c r="Z496" s="34">
        <v>50</v>
      </c>
      <c r="AA496" s="34">
        <v>50</v>
      </c>
      <c r="AB496" s="34">
        <v>50</v>
      </c>
    </row>
    <row r="497" ht="20.35" customHeight="1">
      <c r="A497" t="s" s="38">
        <v>1564</v>
      </c>
      <c r="B497" s="30"/>
      <c r="C497" t="s" s="31">
        <v>1056</v>
      </c>
      <c r="D497" s="32"/>
      <c r="E497" s="32"/>
      <c r="F497" s="32"/>
      <c r="G497" s="32"/>
      <c r="H497" s="33">
        <v>76</v>
      </c>
      <c r="I497" s="33">
        <v>220</v>
      </c>
      <c r="J497" s="32"/>
      <c r="K497" s="32"/>
      <c r="L497" s="32"/>
      <c r="M497" s="34">
        <f>'CK - Tableau 1'!F497</f>
        <v>73</v>
      </c>
      <c r="N497" s="34">
        <f>'FG - Tableau 1'!C497</f>
        <v>86</v>
      </c>
      <c r="O497" s="34">
        <f>'DI - Tableau 1'!D497</f>
        <v>51</v>
      </c>
      <c r="P497" s="34">
        <f>'SK - Tableau 1'!F497</f>
        <v>60</v>
      </c>
      <c r="Q497" s="34">
        <f>'ST - Tableau 1'!D497</f>
        <v>83</v>
      </c>
      <c r="R497" s="34">
        <f>'EN - Tableau 1'!D497</f>
        <v>33</v>
      </c>
      <c r="S497" s="34">
        <f>'DU'!E497</f>
        <v>83</v>
      </c>
      <c r="T497" s="34">
        <f>'PH - Tableau 1'!N497</f>
        <v>55</v>
      </c>
      <c r="U497" s="34">
        <f>'FO - Tableau 1'!D497</f>
        <v>33</v>
      </c>
      <c r="V497" s="32"/>
      <c r="W497" s="34">
        <f>'SC - Tableau 1'!J497</f>
        <v>60</v>
      </c>
      <c r="X497" s="34">
        <f>'DF - Tableau 1'!J497</f>
        <v>60</v>
      </c>
      <c r="Y497" s="32"/>
      <c r="Z497" s="34">
        <v>50</v>
      </c>
      <c r="AA497" s="34">
        <v>50</v>
      </c>
      <c r="AB497" s="34">
        <v>50</v>
      </c>
    </row>
    <row r="498" ht="20.35" customHeight="1">
      <c r="A498" t="s" s="38">
        <v>1565</v>
      </c>
      <c r="B498" s="30"/>
      <c r="C498" t="s" s="31">
        <v>1059</v>
      </c>
      <c r="D498" s="32"/>
      <c r="E498" s="32"/>
      <c r="F498" s="32"/>
      <c r="G498" s="32"/>
      <c r="H498" s="33">
        <v>71</v>
      </c>
      <c r="I498" s="33">
        <v>195</v>
      </c>
      <c r="J498" s="32"/>
      <c r="K498" s="32"/>
      <c r="L498" s="32"/>
      <c r="M498" s="34">
        <f>'CK - Tableau 1'!F498</f>
        <v>68</v>
      </c>
      <c r="N498" s="34">
        <f>'FG - Tableau 1'!C498</f>
        <v>33</v>
      </c>
      <c r="O498" s="34">
        <f>'DI - Tableau 1'!D498</f>
        <v>94</v>
      </c>
      <c r="P498" s="34">
        <f>'SK - Tableau 1'!F498</f>
        <v>60</v>
      </c>
      <c r="Q498" s="34">
        <f>'ST - Tableau 1'!D498</f>
        <v>70</v>
      </c>
      <c r="R498" s="34">
        <f>'EN - Tableau 1'!D498</f>
        <v>33</v>
      </c>
      <c r="S498" s="34">
        <f>'DU'!E498</f>
        <v>57</v>
      </c>
      <c r="T498" s="34">
        <f>'PH - Tableau 1'!N498</f>
        <v>65</v>
      </c>
      <c r="U498" s="34">
        <f>'FO - Tableau 1'!D498</f>
        <v>33</v>
      </c>
      <c r="V498" s="32"/>
      <c r="W498" s="34">
        <f>'SC - Tableau 1'!J498</f>
        <v>65</v>
      </c>
      <c r="X498" s="34">
        <f>'DF - Tableau 1'!J498</f>
        <v>71</v>
      </c>
      <c r="Y498" s="32"/>
      <c r="Z498" s="34">
        <v>50</v>
      </c>
      <c r="AA498" s="34">
        <v>50</v>
      </c>
      <c r="AB498" s="34">
        <v>50</v>
      </c>
    </row>
    <row r="499" ht="20.35" customHeight="1">
      <c r="A499" t="s" s="38">
        <v>1566</v>
      </c>
      <c r="B499" s="30"/>
      <c r="C499" t="s" s="31">
        <v>1567</v>
      </c>
      <c r="D499" s="32"/>
      <c r="E499" s="32"/>
      <c r="F499" s="32"/>
      <c r="G499" s="32"/>
      <c r="H499" s="33">
        <v>71</v>
      </c>
      <c r="I499" s="33">
        <v>209</v>
      </c>
      <c r="J499" s="32"/>
      <c r="K499" s="32"/>
      <c r="L499" s="32"/>
      <c r="M499" s="34">
        <f>'CK - Tableau 1'!F499</f>
        <v>91</v>
      </c>
      <c r="N499" s="34">
        <f>'FG - Tableau 1'!C499</f>
        <v>63</v>
      </c>
      <c r="O499" s="34">
        <f>'DI - Tableau 1'!D499</f>
        <v>61</v>
      </c>
      <c r="P499" s="34">
        <f>'SK - Tableau 1'!F499</f>
        <v>86</v>
      </c>
      <c r="Q499" s="34">
        <f>'ST - Tableau 1'!D499</f>
        <v>91</v>
      </c>
      <c r="R499" s="34">
        <f>'EN - Tableau 1'!D499</f>
        <v>33</v>
      </c>
      <c r="S499" s="34">
        <f>'DU'!E499</f>
        <v>92</v>
      </c>
      <c r="T499" s="34">
        <f>'PH - Tableau 1'!N499</f>
        <v>62.125</v>
      </c>
      <c r="U499" s="34">
        <f>'FO - Tableau 1'!D499</f>
        <v>81</v>
      </c>
      <c r="V499" s="32"/>
      <c r="W499" s="34">
        <f>'SC - Tableau 1'!J499</f>
        <v>66.5</v>
      </c>
      <c r="X499" s="34">
        <f>'DF - Tableau 1'!J499</f>
        <v>79</v>
      </c>
      <c r="Y499" s="32"/>
      <c r="Z499" s="34">
        <v>50</v>
      </c>
      <c r="AA499" s="34">
        <v>50</v>
      </c>
      <c r="AB499" s="34">
        <v>50</v>
      </c>
    </row>
    <row r="500" ht="20.35" customHeight="1">
      <c r="A500" t="s" s="38">
        <v>1568</v>
      </c>
      <c r="B500" s="30"/>
      <c r="C500" t="s" s="31">
        <v>1288</v>
      </c>
      <c r="D500" s="32"/>
      <c r="E500" s="32"/>
      <c r="F500" s="32"/>
      <c r="G500" s="32"/>
      <c r="H500" s="33">
        <v>74</v>
      </c>
      <c r="I500" s="33">
        <v>215</v>
      </c>
      <c r="J500" s="32"/>
      <c r="K500" s="32"/>
      <c r="L500" s="32"/>
      <c r="M500" s="34">
        <f>'CK - Tableau 1'!F500</f>
        <v>40</v>
      </c>
      <c r="N500" s="34">
        <f>'FG - Tableau 1'!C500</f>
        <v>33</v>
      </c>
      <c r="O500" s="34">
        <f>'DI - Tableau 1'!D500</f>
        <v>72</v>
      </c>
      <c r="P500" s="34">
        <f>'SK - Tableau 1'!F500</f>
        <v>80</v>
      </c>
      <c r="Q500" s="34">
        <f>'ST - Tableau 1'!D500</f>
        <v>86</v>
      </c>
      <c r="R500" s="34">
        <f>'EN - Tableau 1'!D500</f>
        <v>59</v>
      </c>
      <c r="S500" s="34">
        <f>'DU'!E500</f>
        <v>95</v>
      </c>
      <c r="T500" s="34">
        <f>'PH - Tableau 1'!N500</f>
        <v>74.625</v>
      </c>
      <c r="U500" s="34">
        <f>'FO - Tableau 1'!D500</f>
        <v>92</v>
      </c>
      <c r="V500" s="32"/>
      <c r="W500" s="34">
        <f>'SC - Tableau 1'!J500</f>
        <v>84</v>
      </c>
      <c r="X500" s="34">
        <f>'DF - Tableau 1'!J500</f>
        <v>72.5</v>
      </c>
      <c r="Y500" s="32"/>
      <c r="Z500" s="34">
        <v>50</v>
      </c>
      <c r="AA500" s="34">
        <v>50</v>
      </c>
      <c r="AB500" s="34">
        <v>50</v>
      </c>
    </row>
    <row r="501" ht="20.35" customHeight="1">
      <c r="A501" t="s" s="38">
        <v>1569</v>
      </c>
      <c r="B501" s="30"/>
      <c r="C501" t="s" s="31">
        <v>1056</v>
      </c>
      <c r="D501" s="32"/>
      <c r="E501" s="32"/>
      <c r="F501" s="32"/>
      <c r="G501" s="32"/>
      <c r="H501" s="33">
        <v>73</v>
      </c>
      <c r="I501" s="33">
        <v>215</v>
      </c>
      <c r="J501" s="32"/>
      <c r="K501" s="32"/>
      <c r="L501" s="32"/>
      <c r="M501" s="34">
        <f>'CK - Tableau 1'!F501</f>
        <v>73</v>
      </c>
      <c r="N501" s="34">
        <f>'FG - Tableau 1'!C501</f>
        <v>96</v>
      </c>
      <c r="O501" s="34">
        <f>'DI - Tableau 1'!D501</f>
        <v>35</v>
      </c>
      <c r="P501" s="34">
        <f>'SK - Tableau 1'!F501</f>
        <v>47</v>
      </c>
      <c r="Q501" s="34">
        <f>'ST - Tableau 1'!D501</f>
        <v>90</v>
      </c>
      <c r="R501" s="34">
        <f>'EN - Tableau 1'!D501</f>
        <v>95</v>
      </c>
      <c r="S501" s="34">
        <f>'DU'!E501</f>
        <v>81</v>
      </c>
      <c r="T501" s="34">
        <f>'PH - Tableau 1'!N501</f>
        <v>50.25</v>
      </c>
      <c r="U501" s="34">
        <f>'FO - Tableau 1'!D501</f>
        <v>33</v>
      </c>
      <c r="V501" s="32"/>
      <c r="W501" s="34">
        <f>'SC - Tableau 1'!J501</f>
        <v>48</v>
      </c>
      <c r="X501" s="34">
        <f>'DF - Tableau 1'!J501</f>
        <v>53.5</v>
      </c>
      <c r="Y501" s="32"/>
      <c r="Z501" s="34">
        <v>50</v>
      </c>
      <c r="AA501" s="34">
        <v>50</v>
      </c>
      <c r="AB501" s="34">
        <v>50</v>
      </c>
    </row>
    <row r="502" ht="20.35" customHeight="1">
      <c r="A502" t="s" s="38">
        <v>1570</v>
      </c>
      <c r="B502" s="30"/>
      <c r="C502" t="s" s="31">
        <v>1054</v>
      </c>
      <c r="D502" s="32"/>
      <c r="E502" s="32"/>
      <c r="F502" s="32"/>
      <c r="G502" s="32"/>
      <c r="H502" s="33">
        <v>72</v>
      </c>
      <c r="I502" s="33">
        <v>204</v>
      </c>
      <c r="J502" s="32"/>
      <c r="K502" s="32"/>
      <c r="L502" s="32"/>
      <c r="M502" s="34">
        <f>'CK - Tableau 1'!F502</f>
        <v>73</v>
      </c>
      <c r="N502" s="34">
        <f>'FG - Tableau 1'!C502</f>
        <v>33</v>
      </c>
      <c r="O502" s="34">
        <f>'DI - Tableau 1'!D502</f>
        <v>73</v>
      </c>
      <c r="P502" s="34">
        <f>'SK - Tableau 1'!F502</f>
        <v>60</v>
      </c>
      <c r="Q502" s="34">
        <f>'ST - Tableau 1'!D502</f>
        <v>81</v>
      </c>
      <c r="R502" s="34">
        <f>'EN - Tableau 1'!D502</f>
        <v>33</v>
      </c>
      <c r="S502" s="34">
        <f>'DU'!E502</f>
        <v>82</v>
      </c>
      <c r="T502" s="34">
        <f>'PH - Tableau 1'!N502</f>
        <v>59</v>
      </c>
      <c r="U502" s="34">
        <f>'FO - Tableau 1'!D502</f>
        <v>39</v>
      </c>
      <c r="V502" s="32"/>
      <c r="W502" s="34">
        <f>'SC - Tableau 1'!J502</f>
        <v>56</v>
      </c>
      <c r="X502" s="34">
        <f>'DF - Tableau 1'!J502</f>
        <v>60</v>
      </c>
      <c r="Y502" s="32"/>
      <c r="Z502" s="34">
        <v>50</v>
      </c>
      <c r="AA502" s="34">
        <v>50</v>
      </c>
      <c r="AB502" s="34">
        <v>50</v>
      </c>
    </row>
    <row r="503" ht="20.35" customHeight="1">
      <c r="A503" t="s" s="38">
        <v>1571</v>
      </c>
      <c r="B503" s="30"/>
      <c r="C503" t="s" s="31">
        <v>1059</v>
      </c>
      <c r="D503" s="32"/>
      <c r="E503" s="32"/>
      <c r="F503" s="32"/>
      <c r="G503" s="32"/>
      <c r="H503" s="33">
        <v>78</v>
      </c>
      <c r="I503" s="33">
        <v>220</v>
      </c>
      <c r="J503" s="32"/>
      <c r="K503" s="32"/>
      <c r="L503" s="32"/>
      <c r="M503" s="34">
        <f>'CK - Tableau 1'!F503</f>
        <v>60</v>
      </c>
      <c r="N503" s="34">
        <f>'FG - Tableau 1'!C503</f>
        <v>33</v>
      </c>
      <c r="O503" s="34">
        <f>'DI - Tableau 1'!D503</f>
        <v>73</v>
      </c>
      <c r="P503" s="34">
        <f>'SK - Tableau 1'!F503</f>
        <v>60</v>
      </c>
      <c r="Q503" s="34">
        <f>'ST - Tableau 1'!D503</f>
        <v>71</v>
      </c>
      <c r="R503" s="34">
        <f>'EN - Tableau 1'!D503</f>
        <v>33</v>
      </c>
      <c r="S503" s="34">
        <f>'DU'!E503</f>
        <v>81</v>
      </c>
      <c r="T503" s="34">
        <f>'PH - Tableau 1'!N503</f>
        <v>60.75</v>
      </c>
      <c r="U503" s="34">
        <f>'FO - Tableau 1'!D503</f>
        <v>33</v>
      </c>
      <c r="V503" s="32"/>
      <c r="W503" s="34">
        <f>'SC - Tableau 1'!J503</f>
        <v>53.5</v>
      </c>
      <c r="X503" s="34">
        <f>'DF - Tableau 1'!J503</f>
        <v>60</v>
      </c>
      <c r="Y503" s="32"/>
      <c r="Z503" s="34">
        <v>50</v>
      </c>
      <c r="AA503" s="34">
        <v>50</v>
      </c>
      <c r="AB503" s="34">
        <v>50</v>
      </c>
    </row>
    <row r="504" ht="20.35" customHeight="1">
      <c r="A504" t="s" s="38">
        <v>1572</v>
      </c>
      <c r="B504" s="30"/>
      <c r="C504" t="s" s="31">
        <v>1056</v>
      </c>
      <c r="D504" s="32"/>
      <c r="E504" s="32"/>
      <c r="F504" s="32"/>
      <c r="G504" s="32"/>
      <c r="H504" s="33">
        <v>73</v>
      </c>
      <c r="I504" s="33">
        <v>205</v>
      </c>
      <c r="J504" s="32"/>
      <c r="K504" s="32"/>
      <c r="L504" s="32"/>
      <c r="M504" s="34">
        <f>'CK - Tableau 1'!F504</f>
        <v>38</v>
      </c>
      <c r="N504" s="34">
        <f>'FG - Tableau 1'!C504</f>
        <v>33</v>
      </c>
      <c r="O504" s="34">
        <f>'DI - Tableau 1'!D504</f>
        <v>85</v>
      </c>
      <c r="P504" s="34">
        <f>'SK - Tableau 1'!F504</f>
        <v>85</v>
      </c>
      <c r="Q504" s="34">
        <f>'ST - Tableau 1'!D504</f>
        <v>76</v>
      </c>
      <c r="R504" s="34">
        <f>'EN - Tableau 1'!D504</f>
        <v>33</v>
      </c>
      <c r="S504" s="34">
        <f>'DU'!E504</f>
        <v>95</v>
      </c>
      <c r="T504" s="34">
        <f>'PH - Tableau 1'!N504</f>
        <v>80.25</v>
      </c>
      <c r="U504" s="34">
        <f>'FO - Tableau 1'!D504</f>
        <v>55</v>
      </c>
      <c r="V504" s="32"/>
      <c r="W504" s="34">
        <f>'SC - Tableau 1'!J504</f>
        <v>91</v>
      </c>
      <c r="X504" s="34">
        <f>'DF - Tableau 1'!J504</f>
        <v>81</v>
      </c>
      <c r="Y504" s="32"/>
      <c r="Z504" s="34">
        <v>50</v>
      </c>
      <c r="AA504" s="34">
        <v>50</v>
      </c>
      <c r="AB504" s="34">
        <v>50</v>
      </c>
    </row>
    <row r="505" ht="20.35" customHeight="1">
      <c r="A505" t="s" s="38">
        <v>1573</v>
      </c>
      <c r="B505" s="30"/>
      <c r="C505" t="s" s="31">
        <v>1056</v>
      </c>
      <c r="D505" s="32"/>
      <c r="E505" s="32"/>
      <c r="F505" s="32"/>
      <c r="G505" s="32"/>
      <c r="H505" s="33">
        <v>75</v>
      </c>
      <c r="I505" s="33">
        <v>208</v>
      </c>
      <c r="J505" s="32"/>
      <c r="K505" s="32"/>
      <c r="L505" s="32"/>
      <c r="M505" s="34">
        <f>'CK - Tableau 1'!F505</f>
        <v>82</v>
      </c>
      <c r="N505" s="34">
        <f>'FG - Tableau 1'!C505</f>
        <v>33</v>
      </c>
      <c r="O505" s="34">
        <f>'DI - Tableau 1'!D505</f>
        <v>85</v>
      </c>
      <c r="P505" s="34">
        <f>'SK - Tableau 1'!F505</f>
        <v>73</v>
      </c>
      <c r="Q505" s="34">
        <f>'ST - Tableau 1'!D505</f>
        <v>69</v>
      </c>
      <c r="R505" s="34">
        <f>'EN - Tableau 1'!D505</f>
        <v>89</v>
      </c>
      <c r="S505" s="34">
        <f>'DU'!E505</f>
        <v>97</v>
      </c>
      <c r="T505" s="34">
        <f>'PH - Tableau 1'!N505</f>
        <v>67.75</v>
      </c>
      <c r="U505" s="34">
        <f>'FO - Tableau 1'!D505</f>
        <v>53</v>
      </c>
      <c r="V505" s="32"/>
      <c r="W505" s="34">
        <f>'SC - Tableau 1'!J505</f>
        <v>70</v>
      </c>
      <c r="X505" s="34">
        <f>'DF - Tableau 1'!J505</f>
        <v>73</v>
      </c>
      <c r="Y505" s="32"/>
      <c r="Z505" s="34">
        <v>50</v>
      </c>
      <c r="AA505" s="34">
        <v>50</v>
      </c>
      <c r="AB505" s="34">
        <v>50</v>
      </c>
    </row>
    <row r="506" ht="20.35" customHeight="1">
      <c r="A506" t="s" s="38">
        <v>1574</v>
      </c>
      <c r="B506" s="30"/>
      <c r="C506" t="s" s="31">
        <v>1054</v>
      </c>
      <c r="D506" s="32"/>
      <c r="E506" s="32"/>
      <c r="F506" s="32"/>
      <c r="G506" s="32"/>
      <c r="H506" s="33">
        <v>74</v>
      </c>
      <c r="I506" s="33">
        <v>196</v>
      </c>
      <c r="J506" s="32"/>
      <c r="K506" s="32"/>
      <c r="L506" s="32"/>
      <c r="M506" s="34">
        <f>'CK - Tableau 1'!F506</f>
        <v>33</v>
      </c>
      <c r="N506" s="34">
        <f>'FG - Tableau 1'!C506</f>
        <v>33</v>
      </c>
      <c r="O506" s="34">
        <f>'DI - Tableau 1'!D506</f>
        <v>99</v>
      </c>
      <c r="P506" s="34">
        <f>'SK - Tableau 1'!F506</f>
        <v>92</v>
      </c>
      <c r="Q506" s="34">
        <f>'ST - Tableau 1'!D506</f>
        <v>54</v>
      </c>
      <c r="R506" s="34">
        <f>'EN - Tableau 1'!D506</f>
        <v>33</v>
      </c>
      <c r="S506" s="34">
        <f>'DU'!E506</f>
        <v>67</v>
      </c>
      <c r="T506" s="34">
        <f>'PH - Tableau 1'!N506</f>
        <v>81.25</v>
      </c>
      <c r="U506" s="34">
        <f>'FO - Tableau 1'!D506</f>
        <v>47</v>
      </c>
      <c r="V506" s="32"/>
      <c r="W506" s="34">
        <f>'SC - Tableau 1'!J506</f>
        <v>80</v>
      </c>
      <c r="X506" s="34">
        <f>'DF - Tableau 1'!J506</f>
        <v>73</v>
      </c>
      <c r="Y506" s="32"/>
      <c r="Z506" s="34">
        <v>50</v>
      </c>
      <c r="AA506" s="34">
        <v>50</v>
      </c>
      <c r="AB506" s="34">
        <v>50</v>
      </c>
    </row>
    <row r="507" ht="20.35" customHeight="1">
      <c r="A507" t="s" s="38">
        <v>1575</v>
      </c>
      <c r="B507" s="30"/>
      <c r="C507" t="s" s="31">
        <v>1059</v>
      </c>
      <c r="D507" s="32"/>
      <c r="E507" s="32"/>
      <c r="F507" s="32"/>
      <c r="G507" s="32"/>
      <c r="H507" s="33">
        <v>71</v>
      </c>
      <c r="I507" s="33">
        <v>193</v>
      </c>
      <c r="J507" s="32"/>
      <c r="K507" s="32"/>
      <c r="L507" s="32"/>
      <c r="M507" s="34">
        <f>'CK - Tableau 1'!F507</f>
        <v>60</v>
      </c>
      <c r="N507" s="34">
        <f>'FG - Tableau 1'!C507</f>
        <v>33</v>
      </c>
      <c r="O507" s="34">
        <f>'DI - Tableau 1'!D507</f>
        <v>73</v>
      </c>
      <c r="P507" s="34">
        <f>'SK - Tableau 1'!F507</f>
        <v>60</v>
      </c>
      <c r="Q507" s="34">
        <f>'ST - Tableau 1'!D507</f>
        <v>66</v>
      </c>
      <c r="R507" s="34">
        <f>'EN - Tableau 1'!D507</f>
        <v>33</v>
      </c>
      <c r="S507" s="34">
        <f>'DU'!E507</f>
        <v>81</v>
      </c>
      <c r="T507" s="34">
        <f>'PH - Tableau 1'!N507</f>
        <v>79.5</v>
      </c>
      <c r="U507" s="34">
        <f>'FO - Tableau 1'!D507</f>
        <v>33</v>
      </c>
      <c r="V507" s="32"/>
      <c r="W507" s="34">
        <f>'SC - Tableau 1'!J507</f>
        <v>47</v>
      </c>
      <c r="X507" s="34">
        <f>'DF - Tableau 1'!J507</f>
        <v>53.5</v>
      </c>
      <c r="Y507" s="32"/>
      <c r="Z507" s="34">
        <v>50</v>
      </c>
      <c r="AA507" s="34">
        <v>50</v>
      </c>
      <c r="AB507" s="34">
        <v>50</v>
      </c>
    </row>
    <row r="508" ht="20.35" customHeight="1">
      <c r="A508" t="s" s="38">
        <v>1576</v>
      </c>
      <c r="B508" s="30"/>
      <c r="C508" t="s" s="31">
        <v>1577</v>
      </c>
      <c r="D508" s="32"/>
      <c r="E508" s="32"/>
      <c r="F508" s="32"/>
      <c r="G508" s="32"/>
      <c r="H508" s="33">
        <v>74</v>
      </c>
      <c r="I508" s="33">
        <v>209</v>
      </c>
      <c r="J508" s="32"/>
      <c r="K508" s="32"/>
      <c r="L508" s="32"/>
      <c r="M508" s="34">
        <f>'CK - Tableau 1'!F508</f>
        <v>68</v>
      </c>
      <c r="N508" s="34">
        <f>'FG - Tableau 1'!C508</f>
        <v>75</v>
      </c>
      <c r="O508" s="34">
        <f>'DI - Tableau 1'!D508</f>
        <v>73</v>
      </c>
      <c r="P508" s="34">
        <f>'SK - Tableau 1'!F508</f>
        <v>64</v>
      </c>
      <c r="Q508" s="34">
        <f>'ST - Tableau 1'!D508</f>
        <v>77</v>
      </c>
      <c r="R508" s="34">
        <f>'EN - Tableau 1'!D508</f>
        <v>33</v>
      </c>
      <c r="S508" s="34">
        <f>'DU'!E508</f>
        <v>47</v>
      </c>
      <c r="T508" s="34">
        <f>'PH - Tableau 1'!N508</f>
        <v>65.625</v>
      </c>
      <c r="U508" s="34">
        <f>'FO - Tableau 1'!D508</f>
        <v>33</v>
      </c>
      <c r="V508" s="32"/>
      <c r="W508" s="34">
        <f>'SC - Tableau 1'!J508</f>
        <v>52</v>
      </c>
      <c r="X508" s="34">
        <f>'DF - Tableau 1'!J508</f>
        <v>80</v>
      </c>
      <c r="Y508" s="32"/>
      <c r="Z508" s="34">
        <v>50</v>
      </c>
      <c r="AA508" s="34">
        <v>50</v>
      </c>
      <c r="AB508" s="34">
        <v>50</v>
      </c>
    </row>
    <row r="509" ht="20.35" customHeight="1">
      <c r="A509" t="s" s="38">
        <v>1578</v>
      </c>
      <c r="B509" s="30"/>
      <c r="C509" t="s" s="31">
        <v>1054</v>
      </c>
      <c r="D509" s="32"/>
      <c r="E509" s="32"/>
      <c r="F509" s="32"/>
      <c r="G509" s="32"/>
      <c r="H509" s="33">
        <v>72</v>
      </c>
      <c r="I509" s="33">
        <v>176</v>
      </c>
      <c r="J509" s="32"/>
      <c r="K509" s="32"/>
      <c r="L509" s="32"/>
      <c r="M509" s="34">
        <f>'CK - Tableau 1'!F509</f>
        <v>73</v>
      </c>
      <c r="N509" s="34">
        <f>'FG - Tableau 1'!C509</f>
        <v>33</v>
      </c>
      <c r="O509" s="34">
        <f>'DI - Tableau 1'!D509</f>
        <v>73</v>
      </c>
      <c r="P509" s="34">
        <f>'SK - Tableau 1'!F509</f>
        <v>55</v>
      </c>
      <c r="Q509" s="34">
        <f>'ST - Tableau 1'!D509</f>
        <v>37</v>
      </c>
      <c r="R509" s="34">
        <f>'EN - Tableau 1'!D509</f>
        <v>98</v>
      </c>
      <c r="S509" s="34">
        <f>'DU'!E509</f>
        <v>83</v>
      </c>
      <c r="T509" s="34">
        <f>'PH - Tableau 1'!N509</f>
        <v>60.25</v>
      </c>
      <c r="U509" s="34">
        <f>'FO - Tableau 1'!D509</f>
        <v>60</v>
      </c>
      <c r="V509" s="32"/>
      <c r="W509" s="34">
        <f>'SC - Tableau 1'!J509</f>
        <v>60</v>
      </c>
      <c r="X509" s="34">
        <f>'DF - Tableau 1'!J509</f>
        <v>53.5</v>
      </c>
      <c r="Y509" s="32"/>
      <c r="Z509" s="34">
        <v>50</v>
      </c>
      <c r="AA509" s="34">
        <v>50</v>
      </c>
      <c r="AB509" s="34">
        <v>50</v>
      </c>
    </row>
    <row r="510" ht="20.35" customHeight="1">
      <c r="A510" t="s" s="38">
        <v>1579</v>
      </c>
      <c r="B510" s="30"/>
      <c r="C510" t="s" s="31">
        <v>1075</v>
      </c>
      <c r="D510" s="32"/>
      <c r="E510" s="32"/>
      <c r="F510" s="32"/>
      <c r="G510" s="32"/>
      <c r="H510" s="33">
        <v>72</v>
      </c>
      <c r="I510" s="33">
        <v>205</v>
      </c>
      <c r="J510" s="32"/>
      <c r="K510" s="32"/>
      <c r="L510" s="32"/>
      <c r="M510" s="34">
        <f>'CK - Tableau 1'!F510</f>
        <v>86</v>
      </c>
      <c r="N510" s="34">
        <f>'FG - Tableau 1'!C510</f>
        <v>68</v>
      </c>
      <c r="O510" s="34">
        <f>'DI - Tableau 1'!D510</f>
        <v>58</v>
      </c>
      <c r="P510" s="34">
        <f>'SK - Tableau 1'!F510</f>
        <v>52</v>
      </c>
      <c r="Q510" s="34">
        <f>'ST - Tableau 1'!D510</f>
        <v>83</v>
      </c>
      <c r="R510" s="34">
        <f>'EN - Tableau 1'!D510</f>
        <v>33</v>
      </c>
      <c r="S510" s="34">
        <f>'DU'!E510</f>
        <v>77</v>
      </c>
      <c r="T510" s="34">
        <f>'PH - Tableau 1'!N510</f>
        <v>66</v>
      </c>
      <c r="U510" s="34">
        <f>'FO - Tableau 1'!D510</f>
        <v>76</v>
      </c>
      <c r="V510" s="32"/>
      <c r="W510" s="34">
        <f>'SC - Tableau 1'!J510</f>
        <v>66</v>
      </c>
      <c r="X510" s="34">
        <f>'DF - Tableau 1'!J510</f>
        <v>66</v>
      </c>
      <c r="Y510" s="32"/>
      <c r="Z510" s="34">
        <v>50</v>
      </c>
      <c r="AA510" s="34">
        <v>50</v>
      </c>
      <c r="AB510" s="34">
        <v>50</v>
      </c>
    </row>
    <row r="511" ht="20.35" customHeight="1">
      <c r="A511" t="s" s="38">
        <v>1580</v>
      </c>
      <c r="B511" s="30"/>
      <c r="C511" t="s" s="31">
        <v>1059</v>
      </c>
      <c r="D511" s="32"/>
      <c r="E511" s="32"/>
      <c r="F511" s="32"/>
      <c r="G511" s="32"/>
      <c r="H511" s="33">
        <v>71</v>
      </c>
      <c r="I511" s="33">
        <v>192</v>
      </c>
      <c r="J511" s="32"/>
      <c r="K511" s="32"/>
      <c r="L511" s="32"/>
      <c r="M511" s="34">
        <f>'CK - Tableau 1'!F511</f>
        <v>86</v>
      </c>
      <c r="N511" s="34">
        <f>'FG - Tableau 1'!C511</f>
        <v>66</v>
      </c>
      <c r="O511" s="34">
        <f>'DI - Tableau 1'!D511</f>
        <v>90</v>
      </c>
      <c r="P511" s="34">
        <f>'SK - Tableau 1'!F511</f>
        <v>59</v>
      </c>
      <c r="Q511" s="34">
        <f>'ST - Tableau 1'!D511</f>
        <v>65</v>
      </c>
      <c r="R511" s="34">
        <f>'EN - Tableau 1'!D511</f>
        <v>33</v>
      </c>
      <c r="S511" s="34">
        <f>'DU'!E511</f>
        <v>86</v>
      </c>
      <c r="T511" s="34">
        <f>'PH - Tableau 1'!N511</f>
        <v>73</v>
      </c>
      <c r="U511" s="34">
        <f>'FO - Tableau 1'!D511</f>
        <v>96</v>
      </c>
      <c r="V511" s="32"/>
      <c r="W511" s="34">
        <f>'SC - Tableau 1'!J511</f>
        <v>73</v>
      </c>
      <c r="X511" s="34">
        <f>'DF - Tableau 1'!J511</f>
        <v>73</v>
      </c>
      <c r="Y511" s="32"/>
      <c r="Z511" s="34">
        <v>50</v>
      </c>
      <c r="AA511" s="34">
        <v>50</v>
      </c>
      <c r="AB511" s="34">
        <v>50</v>
      </c>
    </row>
    <row r="512" ht="20.35" customHeight="1">
      <c r="A512" t="s" s="38">
        <v>1581</v>
      </c>
      <c r="B512" s="30"/>
      <c r="C512" t="s" s="31">
        <v>1059</v>
      </c>
      <c r="D512" s="32"/>
      <c r="E512" s="32"/>
      <c r="F512" s="32"/>
      <c r="G512" s="32"/>
      <c r="H512" s="33">
        <v>72</v>
      </c>
      <c r="I512" s="33">
        <v>193</v>
      </c>
      <c r="J512" s="32"/>
      <c r="K512" s="32"/>
      <c r="L512" s="32"/>
      <c r="M512" s="34">
        <f>'CK - Tableau 1'!F512</f>
        <v>80</v>
      </c>
      <c r="N512" s="34">
        <f>'FG - Tableau 1'!C512</f>
        <v>81</v>
      </c>
      <c r="O512" s="34">
        <f>'DI - Tableau 1'!D512</f>
        <v>46</v>
      </c>
      <c r="P512" s="34">
        <f>'SK - Tableau 1'!F512</f>
        <v>73</v>
      </c>
      <c r="Q512" s="34">
        <f>'ST - Tableau 1'!D512</f>
        <v>61</v>
      </c>
      <c r="R512" s="34">
        <f>'EN - Tableau 1'!D512</f>
        <v>33</v>
      </c>
      <c r="S512" s="34">
        <f>'DU'!E512</f>
        <v>72</v>
      </c>
      <c r="T512" s="34">
        <f>'PH - Tableau 1'!N512</f>
        <v>63.25</v>
      </c>
      <c r="U512" s="34">
        <f>'FO - Tableau 1'!D512</f>
        <v>50</v>
      </c>
      <c r="V512" s="32"/>
      <c r="W512" s="34">
        <f>'SC - Tableau 1'!J512</f>
        <v>66</v>
      </c>
      <c r="X512" s="34">
        <f>'DF - Tableau 1'!J512</f>
        <v>55.5</v>
      </c>
      <c r="Y512" s="32"/>
      <c r="Z512" s="34">
        <v>50</v>
      </c>
      <c r="AA512" s="34">
        <v>50</v>
      </c>
      <c r="AB512" s="34">
        <v>50</v>
      </c>
    </row>
    <row r="513" ht="20.35" customHeight="1">
      <c r="A513" t="s" s="38">
        <v>1582</v>
      </c>
      <c r="B513" s="30"/>
      <c r="C513" t="s" s="31">
        <v>1056</v>
      </c>
      <c r="D513" s="32"/>
      <c r="E513" s="32"/>
      <c r="F513" s="32"/>
      <c r="G513" s="32"/>
      <c r="H513" s="33">
        <v>74</v>
      </c>
      <c r="I513" s="33">
        <v>229</v>
      </c>
      <c r="J513" s="32"/>
      <c r="K513" s="32"/>
      <c r="L513" s="32"/>
      <c r="M513" s="34">
        <f>'CK - Tableau 1'!F513</f>
        <v>93</v>
      </c>
      <c r="N513" s="34">
        <f>'FG - Tableau 1'!C513</f>
        <v>79</v>
      </c>
      <c r="O513" s="34">
        <f>'DI - Tableau 1'!D513</f>
        <v>61</v>
      </c>
      <c r="P513" s="34">
        <f>'SK - Tableau 1'!F513</f>
        <v>74</v>
      </c>
      <c r="Q513" s="34">
        <f>'ST - Tableau 1'!D513</f>
        <v>96</v>
      </c>
      <c r="R513" s="34">
        <f>'EN - Tableau 1'!D513</f>
        <v>33</v>
      </c>
      <c r="S513" s="34">
        <f>'DU'!E513</f>
        <v>95</v>
      </c>
      <c r="T513" s="34">
        <f>'PH - Tableau 1'!N513</f>
        <v>63.375</v>
      </c>
      <c r="U513" s="34">
        <f>'FO - Tableau 1'!D513</f>
        <v>33</v>
      </c>
      <c r="V513" s="32"/>
      <c r="W513" s="34">
        <f>'SC - Tableau 1'!J513</f>
        <v>50</v>
      </c>
      <c r="X513" s="34">
        <f>'DF - Tableau 1'!J513</f>
        <v>75.5</v>
      </c>
      <c r="Y513" s="32"/>
      <c r="Z513" s="34">
        <v>50</v>
      </c>
      <c r="AA513" s="34">
        <v>50</v>
      </c>
      <c r="AB513" s="34">
        <v>50</v>
      </c>
    </row>
    <row r="514" ht="20.35" customHeight="1">
      <c r="A514" t="s" s="38">
        <v>1583</v>
      </c>
      <c r="B514" s="30"/>
      <c r="C514" t="s" s="31">
        <v>1059</v>
      </c>
      <c r="D514" s="32"/>
      <c r="E514" s="32"/>
      <c r="F514" s="32"/>
      <c r="G514" s="32"/>
      <c r="H514" s="33">
        <v>74</v>
      </c>
      <c r="I514" s="33">
        <v>210</v>
      </c>
      <c r="J514" s="32"/>
      <c r="K514" s="32"/>
      <c r="L514" s="32"/>
      <c r="M514" s="34">
        <f>'CK - Tableau 1'!F514</f>
        <v>80</v>
      </c>
      <c r="N514" s="34">
        <f>'FG - Tableau 1'!C514</f>
        <v>92</v>
      </c>
      <c r="O514" s="34">
        <f>'DI - Tableau 1'!D514</f>
        <v>34</v>
      </c>
      <c r="P514" s="34">
        <f>'SK - Tableau 1'!F514</f>
        <v>58</v>
      </c>
      <c r="Q514" s="34">
        <f>'ST - Tableau 1'!D514</f>
        <v>79</v>
      </c>
      <c r="R514" s="34">
        <f>'EN - Tableau 1'!D514</f>
        <v>66</v>
      </c>
      <c r="S514" s="34">
        <f>'DU'!E514</f>
        <v>87</v>
      </c>
      <c r="T514" s="34">
        <f>'PH - Tableau 1'!N514</f>
        <v>55.5</v>
      </c>
      <c r="U514" s="34">
        <f>'FO - Tableau 1'!D514</f>
        <v>53</v>
      </c>
      <c r="V514" s="32"/>
      <c r="W514" s="34">
        <f>'SC - Tableau 1'!J514</f>
        <v>59</v>
      </c>
      <c r="X514" s="34">
        <f>'DF - Tableau 1'!J514</f>
        <v>58.5</v>
      </c>
      <c r="Y514" s="32"/>
      <c r="Z514" s="34">
        <v>50</v>
      </c>
      <c r="AA514" s="34">
        <v>50</v>
      </c>
      <c r="AB514" s="34">
        <v>50</v>
      </c>
    </row>
    <row r="515" ht="20.35" customHeight="1">
      <c r="A515" t="s" s="38">
        <v>1584</v>
      </c>
      <c r="B515" s="30"/>
      <c r="C515" t="s" s="31">
        <v>1056</v>
      </c>
      <c r="D515" s="32"/>
      <c r="E515" s="32"/>
      <c r="F515" s="32"/>
      <c r="G515" s="32"/>
      <c r="H515" s="33">
        <v>72</v>
      </c>
      <c r="I515" s="33">
        <v>212</v>
      </c>
      <c r="J515" s="32"/>
      <c r="K515" s="32"/>
      <c r="L515" s="32"/>
      <c r="M515" s="34">
        <f>'CK - Tableau 1'!F515</f>
        <v>80</v>
      </c>
      <c r="N515" s="34">
        <f>'FG - Tableau 1'!C515</f>
        <v>75</v>
      </c>
      <c r="O515" s="34">
        <f>'DI - Tableau 1'!D515</f>
        <v>63</v>
      </c>
      <c r="P515" s="34">
        <f>'SK - Tableau 1'!F515</f>
        <v>55</v>
      </c>
      <c r="Q515" s="34">
        <f>'ST - Tableau 1'!D515</f>
        <v>91</v>
      </c>
      <c r="R515" s="34">
        <f>'EN - Tableau 1'!D515</f>
        <v>33</v>
      </c>
      <c r="S515" s="34">
        <f>'DU'!E515</f>
        <v>94</v>
      </c>
      <c r="T515" s="34">
        <f>'PH - Tableau 1'!N515</f>
        <v>61</v>
      </c>
      <c r="U515" s="34">
        <f>'FO - Tableau 1'!D515</f>
        <v>33</v>
      </c>
      <c r="V515" s="32"/>
      <c r="W515" s="34">
        <f>'SC - Tableau 1'!J515</f>
        <v>53.5</v>
      </c>
      <c r="X515" s="34">
        <f>'DF - Tableau 1'!J515</f>
        <v>83</v>
      </c>
      <c r="Y515" s="32"/>
      <c r="Z515" s="34">
        <v>50</v>
      </c>
      <c r="AA515" s="34">
        <v>50</v>
      </c>
      <c r="AB515" s="34">
        <v>50</v>
      </c>
    </row>
    <row r="516" ht="20.35" customHeight="1">
      <c r="A516" t="s" s="38">
        <v>1585</v>
      </c>
      <c r="B516" s="30"/>
      <c r="C516" t="s" s="31">
        <v>1056</v>
      </c>
      <c r="D516" s="32"/>
      <c r="E516" s="32"/>
      <c r="F516" s="32"/>
      <c r="G516" s="32"/>
      <c r="H516" s="33">
        <v>74</v>
      </c>
      <c r="I516" s="33">
        <v>198</v>
      </c>
      <c r="J516" s="32"/>
      <c r="K516" s="32"/>
      <c r="L516" s="32"/>
      <c r="M516" s="34">
        <f>'CK - Tableau 1'!F516</f>
        <v>61</v>
      </c>
      <c r="N516" s="34">
        <f>'FG - Tableau 1'!C516</f>
        <v>33</v>
      </c>
      <c r="O516" s="34">
        <f>'DI - Tableau 1'!D516</f>
        <v>60</v>
      </c>
      <c r="P516" s="34">
        <f>'SK - Tableau 1'!F516</f>
        <v>64</v>
      </c>
      <c r="Q516" s="34">
        <f>'ST - Tableau 1'!D516</f>
        <v>57</v>
      </c>
      <c r="R516" s="34">
        <f>'EN - Tableau 1'!D516</f>
        <v>33</v>
      </c>
      <c r="S516" s="34">
        <f>'DU'!E516</f>
        <v>92</v>
      </c>
      <c r="T516" s="34">
        <f>'PH - Tableau 1'!N516</f>
        <v>56</v>
      </c>
      <c r="U516" s="34">
        <f>'FO - Tableau 1'!D516</f>
        <v>33</v>
      </c>
      <c r="V516" s="32"/>
      <c r="W516" s="34">
        <f>'SC - Tableau 1'!J516</f>
        <v>50.5</v>
      </c>
      <c r="X516" s="34">
        <f>'DF - Tableau 1'!J516</f>
        <v>69</v>
      </c>
      <c r="Y516" s="32"/>
      <c r="Z516" s="34">
        <v>50</v>
      </c>
      <c r="AA516" s="34">
        <v>50</v>
      </c>
      <c r="AB516" s="34">
        <v>50</v>
      </c>
    </row>
    <row r="517" ht="20.35" customHeight="1">
      <c r="A517" t="s" s="38">
        <v>1586</v>
      </c>
      <c r="B517" s="30"/>
      <c r="C517" t="s" s="31">
        <v>1054</v>
      </c>
      <c r="D517" s="32"/>
      <c r="E517" s="32"/>
      <c r="F517" s="32"/>
      <c r="G517" s="32"/>
      <c r="H517" s="33">
        <v>75</v>
      </c>
      <c r="I517" s="33">
        <v>206</v>
      </c>
      <c r="J517" s="32"/>
      <c r="K517" s="32"/>
      <c r="L517" s="32"/>
      <c r="M517" s="34">
        <f>'CK - Tableau 1'!F517</f>
        <v>75</v>
      </c>
      <c r="N517" s="34">
        <f>'FG - Tableau 1'!C517</f>
        <v>33</v>
      </c>
      <c r="O517" s="34">
        <f>'DI - Tableau 1'!D517</f>
        <v>96</v>
      </c>
      <c r="P517" s="34">
        <f>'SK - Tableau 1'!F517</f>
        <v>69</v>
      </c>
      <c r="Q517" s="34">
        <f>'ST - Tableau 1'!D517</f>
        <v>65</v>
      </c>
      <c r="R517" s="34">
        <f>'EN - Tableau 1'!D517</f>
        <v>39</v>
      </c>
      <c r="S517" s="34">
        <f>'DU'!E517</f>
        <v>96</v>
      </c>
      <c r="T517" s="34">
        <f>'PH - Tableau 1'!N517</f>
        <v>68.625</v>
      </c>
      <c r="U517" s="34">
        <f>'FO - Tableau 1'!D517</f>
        <v>33</v>
      </c>
      <c r="V517" s="32"/>
      <c r="W517" s="34">
        <f>'SC - Tableau 1'!J517</f>
        <v>73</v>
      </c>
      <c r="X517" s="34">
        <f>'DF - Tableau 1'!J517</f>
        <v>71</v>
      </c>
      <c r="Y517" s="32"/>
      <c r="Z517" s="34">
        <v>50</v>
      </c>
      <c r="AA517" s="34">
        <v>50</v>
      </c>
      <c r="AB517" s="34">
        <v>50</v>
      </c>
    </row>
    <row r="518" ht="20.35" customHeight="1">
      <c r="A518" t="s" s="38">
        <v>1587</v>
      </c>
      <c r="B518" s="30"/>
      <c r="C518" t="s" s="31">
        <v>1056</v>
      </c>
      <c r="D518" s="32"/>
      <c r="E518" s="32"/>
      <c r="F518" s="32"/>
      <c r="G518" s="32"/>
      <c r="H518" s="33">
        <v>76</v>
      </c>
      <c r="I518" s="33">
        <v>233</v>
      </c>
      <c r="J518" s="32"/>
      <c r="K518" s="32"/>
      <c r="L518" s="32"/>
      <c r="M518" s="34">
        <f>'CK - Tableau 1'!F518</f>
        <v>34</v>
      </c>
      <c r="N518" s="34">
        <f>'FG - Tableau 1'!C518</f>
        <v>33</v>
      </c>
      <c r="O518" s="34">
        <f>'DI - Tableau 1'!D518</f>
        <v>98</v>
      </c>
      <c r="P518" s="34">
        <f>'SK - Tableau 1'!F518</f>
        <v>85</v>
      </c>
      <c r="Q518" s="34">
        <f>'ST - Tableau 1'!D518</f>
        <v>95</v>
      </c>
      <c r="R518" s="34">
        <f>'EN - Tableau 1'!D518</f>
        <v>33</v>
      </c>
      <c r="S518" s="34">
        <f>'DU'!E518</f>
        <v>98</v>
      </c>
      <c r="T518" s="34">
        <f>'PH - Tableau 1'!N518</f>
        <v>72.5</v>
      </c>
      <c r="U518" s="34">
        <f>'FO - Tableau 1'!D518</f>
        <v>33</v>
      </c>
      <c r="V518" s="32"/>
      <c r="W518" s="34">
        <f>'SC - Tableau 1'!J518</f>
        <v>64</v>
      </c>
      <c r="X518" s="34">
        <f>'DF - Tableau 1'!J518</f>
        <v>73</v>
      </c>
      <c r="Y518" s="32"/>
      <c r="Z518" s="34">
        <v>50</v>
      </c>
      <c r="AA518" s="34">
        <v>50</v>
      </c>
      <c r="AB518" s="34">
        <v>50</v>
      </c>
    </row>
    <row r="519" ht="20.35" customHeight="1">
      <c r="A519" t="s" s="38">
        <v>1588</v>
      </c>
      <c r="B519" s="30"/>
      <c r="C519" t="s" s="31">
        <v>1056</v>
      </c>
      <c r="D519" s="32"/>
      <c r="E519" s="32"/>
      <c r="F519" s="32"/>
      <c r="G519" s="32"/>
      <c r="H519" s="33">
        <v>76</v>
      </c>
      <c r="I519" s="33">
        <v>209</v>
      </c>
      <c r="J519" s="32"/>
      <c r="K519" s="32"/>
      <c r="L519" s="32"/>
      <c r="M519" s="34">
        <f>'CK - Tableau 1'!F519</f>
        <v>79</v>
      </c>
      <c r="N519" s="34">
        <f>'FG - Tableau 1'!C519</f>
        <v>72</v>
      </c>
      <c r="O519" s="34">
        <f>'DI - Tableau 1'!D519</f>
        <v>55</v>
      </c>
      <c r="P519" s="34">
        <f>'SK - Tableau 1'!F519</f>
        <v>94</v>
      </c>
      <c r="Q519" s="34">
        <f>'ST - Tableau 1'!D519</f>
        <v>65</v>
      </c>
      <c r="R519" s="34">
        <f>'EN - Tableau 1'!D519</f>
        <v>79</v>
      </c>
      <c r="S519" s="34">
        <f>'DU'!E519</f>
        <v>53</v>
      </c>
      <c r="T519" s="34">
        <f>'PH - Tableau 1'!N519</f>
        <v>70.5</v>
      </c>
      <c r="U519" s="34">
        <f>'FO - Tableau 1'!D519</f>
        <v>33</v>
      </c>
      <c r="V519" s="32"/>
      <c r="W519" s="34">
        <f>'SC - Tableau 1'!J519</f>
        <v>48.5</v>
      </c>
      <c r="X519" s="34">
        <f>'DF - Tableau 1'!J519</f>
        <v>67.5</v>
      </c>
      <c r="Y519" s="32"/>
      <c r="Z519" s="34">
        <v>50</v>
      </c>
      <c r="AA519" s="34">
        <v>50</v>
      </c>
      <c r="AB519" s="34">
        <v>50</v>
      </c>
    </row>
    <row r="520" ht="20.35" customHeight="1">
      <c r="A520" t="s" s="38">
        <v>1589</v>
      </c>
      <c r="B520" s="30"/>
      <c r="C520" t="s" s="31">
        <v>1056</v>
      </c>
      <c r="D520" s="32"/>
      <c r="E520" s="32"/>
      <c r="F520" s="32"/>
      <c r="G520" s="32"/>
      <c r="H520" s="33">
        <v>73</v>
      </c>
      <c r="I520" s="33">
        <v>205</v>
      </c>
      <c r="J520" s="32"/>
      <c r="K520" s="32"/>
      <c r="L520" s="32"/>
      <c r="M520" s="34">
        <f>'CK - Tableau 1'!F520</f>
        <v>56</v>
      </c>
      <c r="N520" s="34">
        <f>'FG - Tableau 1'!C520</f>
        <v>33</v>
      </c>
      <c r="O520" s="34">
        <f>'DI - Tableau 1'!D520</f>
        <v>87</v>
      </c>
      <c r="P520" s="34">
        <f>'SK - Tableau 1'!F520</f>
        <v>82</v>
      </c>
      <c r="Q520" s="34">
        <f>'ST - Tableau 1'!D520</f>
        <v>76</v>
      </c>
      <c r="R520" s="34">
        <f>'EN - Tableau 1'!D520</f>
        <v>33</v>
      </c>
      <c r="S520" s="34">
        <f>'DU'!E520</f>
        <v>89</v>
      </c>
      <c r="T520" s="34">
        <f>'PH - Tableau 1'!N520</f>
        <v>62.25</v>
      </c>
      <c r="U520" s="34">
        <f>'FO - Tableau 1'!D520</f>
        <v>33</v>
      </c>
      <c r="V520" s="32"/>
      <c r="W520" s="34">
        <f>'SC - Tableau 1'!J520</f>
        <v>49</v>
      </c>
      <c r="X520" s="34">
        <f>'DF - Tableau 1'!J520</f>
        <v>78</v>
      </c>
      <c r="Y520" s="32"/>
      <c r="Z520" s="34">
        <v>50</v>
      </c>
      <c r="AA520" s="34">
        <v>50</v>
      </c>
      <c r="AB520" s="34">
        <v>50</v>
      </c>
    </row>
    <row r="521" ht="20.35" customHeight="1">
      <c r="A521" t="s" s="38">
        <v>1590</v>
      </c>
      <c r="B521" s="30"/>
      <c r="C521" t="s" s="31">
        <v>1056</v>
      </c>
      <c r="D521" s="32"/>
      <c r="E521" s="32"/>
      <c r="F521" s="32"/>
      <c r="G521" s="32"/>
      <c r="H521" s="33">
        <v>75</v>
      </c>
      <c r="I521" s="33">
        <v>208</v>
      </c>
      <c r="J521" s="32"/>
      <c r="K521" s="32"/>
      <c r="L521" s="32"/>
      <c r="M521" s="34">
        <f>'CK - Tableau 1'!F521</f>
        <v>51</v>
      </c>
      <c r="N521" s="34">
        <f>'FG - Tableau 1'!C521</f>
        <v>60</v>
      </c>
      <c r="O521" s="34">
        <f>'DI - Tableau 1'!D521</f>
        <v>83</v>
      </c>
      <c r="P521" s="34">
        <f>'SK - Tableau 1'!F521</f>
        <v>91</v>
      </c>
      <c r="Q521" s="34">
        <f>'ST - Tableau 1'!D521</f>
        <v>69</v>
      </c>
      <c r="R521" s="34">
        <f>'EN - Tableau 1'!D521</f>
        <v>39</v>
      </c>
      <c r="S521" s="34">
        <f>'DU'!E521</f>
        <v>99</v>
      </c>
      <c r="T521" s="34">
        <f>'PH - Tableau 1'!N521</f>
        <v>68.875</v>
      </c>
      <c r="U521" s="34">
        <f>'FO - Tableau 1'!D521</f>
        <v>33</v>
      </c>
      <c r="V521" s="32"/>
      <c r="W521" s="34">
        <f>'SC - Tableau 1'!J521</f>
        <v>55.5</v>
      </c>
      <c r="X521" s="34">
        <f>'DF - Tableau 1'!J521</f>
        <v>66.5</v>
      </c>
      <c r="Y521" s="32"/>
      <c r="Z521" s="34">
        <v>50</v>
      </c>
      <c r="AA521" s="34">
        <v>50</v>
      </c>
      <c r="AB521" s="34">
        <v>50</v>
      </c>
    </row>
    <row r="522" ht="20.35" customHeight="1">
      <c r="A522" t="s" s="38">
        <v>1591</v>
      </c>
      <c r="B522" s="30"/>
      <c r="C522" t="s" s="31">
        <v>1059</v>
      </c>
      <c r="D522" s="32"/>
      <c r="E522" s="32"/>
      <c r="F522" s="32"/>
      <c r="G522" s="32"/>
      <c r="H522" s="33">
        <v>75</v>
      </c>
      <c r="I522" s="33">
        <v>232</v>
      </c>
      <c r="J522" s="32"/>
      <c r="K522" s="32"/>
      <c r="L522" s="32"/>
      <c r="M522" s="34">
        <f>'CK - Tableau 1'!F522</f>
        <v>95</v>
      </c>
      <c r="N522" s="34">
        <f>'FG - Tableau 1'!C522</f>
        <v>81</v>
      </c>
      <c r="O522" s="34">
        <f>'DI - Tableau 1'!D522</f>
        <v>40</v>
      </c>
      <c r="P522" s="34">
        <f>'SK - Tableau 1'!F522</f>
        <v>65</v>
      </c>
      <c r="Q522" s="34">
        <f>'ST - Tableau 1'!D522</f>
        <v>96</v>
      </c>
      <c r="R522" s="34">
        <f>'EN - Tableau 1'!D522</f>
        <v>99</v>
      </c>
      <c r="S522" s="34">
        <f>'DU'!E522</f>
        <v>97</v>
      </c>
      <c r="T522" s="34">
        <f>'PH - Tableau 1'!N522</f>
        <v>66</v>
      </c>
      <c r="U522" s="34">
        <f>'FO - Tableau 1'!D522</f>
        <v>53</v>
      </c>
      <c r="V522" s="32"/>
      <c r="W522" s="34">
        <f>'SC - Tableau 1'!J522</f>
        <v>66</v>
      </c>
      <c r="X522" s="34">
        <f>'DF - Tableau 1'!J522</f>
        <v>66</v>
      </c>
      <c r="Y522" s="32"/>
      <c r="Z522" s="34">
        <v>50</v>
      </c>
      <c r="AA522" s="34">
        <v>50</v>
      </c>
      <c r="AB522" s="34">
        <v>50</v>
      </c>
    </row>
    <row r="523" ht="20.35" customHeight="1">
      <c r="A523" t="s" s="38">
        <v>1592</v>
      </c>
      <c r="B523" s="30"/>
      <c r="C523" t="s" s="31">
        <v>1054</v>
      </c>
      <c r="D523" s="32"/>
      <c r="E523" s="32"/>
      <c r="F523" s="32"/>
      <c r="G523" s="32"/>
      <c r="H523" s="33">
        <v>73</v>
      </c>
      <c r="I523" s="33">
        <v>205</v>
      </c>
      <c r="J523" s="32"/>
      <c r="K523" s="32"/>
      <c r="L523" s="32"/>
      <c r="M523" s="34">
        <f>'CK - Tableau 1'!F523</f>
        <v>36</v>
      </c>
      <c r="N523" s="34">
        <f>'FG - Tableau 1'!C523</f>
        <v>33</v>
      </c>
      <c r="O523" s="34">
        <f>'DI - Tableau 1'!D523</f>
        <v>81</v>
      </c>
      <c r="P523" s="34">
        <f>'SK - Tableau 1'!F523</f>
        <v>62</v>
      </c>
      <c r="Q523" s="34">
        <f>'ST - Tableau 1'!D523</f>
        <v>76</v>
      </c>
      <c r="R523" s="34">
        <f>'EN - Tableau 1'!D523</f>
        <v>33</v>
      </c>
      <c r="S523" s="34">
        <f>'DU'!E523</f>
        <v>46</v>
      </c>
      <c r="T523" s="34">
        <f>'PH - Tableau 1'!N523</f>
        <v>61.875</v>
      </c>
      <c r="U523" s="34">
        <f>'FO - Tableau 1'!D523</f>
        <v>60</v>
      </c>
      <c r="V523" s="32"/>
      <c r="W523" s="34">
        <f>'SC - Tableau 1'!J523</f>
        <v>70</v>
      </c>
      <c r="X523" s="34">
        <f>'DF - Tableau 1'!J523</f>
        <v>67.5</v>
      </c>
      <c r="Y523" s="32"/>
      <c r="Z523" s="34">
        <v>50</v>
      </c>
      <c r="AA523" s="34">
        <v>50</v>
      </c>
      <c r="AB523" s="34">
        <v>50</v>
      </c>
    </row>
    <row r="524" ht="20.35" customHeight="1">
      <c r="A524" t="s" s="38">
        <v>1593</v>
      </c>
      <c r="B524" s="30"/>
      <c r="C524" t="s" s="31">
        <v>1054</v>
      </c>
      <c r="D524" s="32"/>
      <c r="E524" s="32"/>
      <c r="F524" s="32"/>
      <c r="G524" s="32"/>
      <c r="H524" s="33">
        <v>72</v>
      </c>
      <c r="I524" s="33">
        <v>186</v>
      </c>
      <c r="J524" s="32"/>
      <c r="K524" s="32"/>
      <c r="L524" s="32"/>
      <c r="M524" s="34">
        <f>'CK - Tableau 1'!F524</f>
        <v>75</v>
      </c>
      <c r="N524" s="34">
        <f>'FG - Tableau 1'!C524</f>
        <v>33</v>
      </c>
      <c r="O524" s="34">
        <f>'DI - Tableau 1'!D524</f>
        <v>49</v>
      </c>
      <c r="P524" s="34">
        <f>'SK - Tableau 1'!F524</f>
        <v>49</v>
      </c>
      <c r="Q524" s="34">
        <f>'ST - Tableau 1'!D524</f>
        <v>48</v>
      </c>
      <c r="R524" s="34">
        <f>'EN - Tableau 1'!D524</f>
        <v>59</v>
      </c>
      <c r="S524" s="34">
        <f>'DU'!E524</f>
        <v>87</v>
      </c>
      <c r="T524" s="34">
        <f>'PH - Tableau 1'!N524</f>
        <v>65.875</v>
      </c>
      <c r="U524" s="34">
        <f>'FO - Tableau 1'!D524</f>
        <v>90</v>
      </c>
      <c r="V524" s="32"/>
      <c r="W524" s="34">
        <f>'SC - Tableau 1'!J524</f>
        <v>52</v>
      </c>
      <c r="X524" s="34">
        <f>'DF - Tableau 1'!J524</f>
        <v>62.5</v>
      </c>
      <c r="Y524" s="32"/>
      <c r="Z524" s="34">
        <v>50</v>
      </c>
      <c r="AA524" s="34">
        <v>50</v>
      </c>
      <c r="AB524" s="34">
        <v>50</v>
      </c>
    </row>
    <row r="525" ht="20.35" customHeight="1">
      <c r="A525" t="s" s="38">
        <v>1594</v>
      </c>
      <c r="B525" s="30"/>
      <c r="C525" t="s" s="31">
        <v>1054</v>
      </c>
      <c r="D525" s="32"/>
      <c r="E525" s="32"/>
      <c r="F525" s="32"/>
      <c r="G525" s="32"/>
      <c r="H525" s="33">
        <v>76</v>
      </c>
      <c r="I525" s="33">
        <v>180</v>
      </c>
      <c r="J525" s="32"/>
      <c r="K525" s="32"/>
      <c r="L525" s="32"/>
      <c r="M525" s="34">
        <f>'CK - Tableau 1'!F525</f>
        <v>60</v>
      </c>
      <c r="N525" s="34">
        <f>'FG - Tableau 1'!C525</f>
        <v>33</v>
      </c>
      <c r="O525" s="34">
        <f>'DI - Tableau 1'!D525</f>
        <v>80</v>
      </c>
      <c r="P525" s="34">
        <f>'SK - Tableau 1'!F525</f>
        <v>51</v>
      </c>
      <c r="Q525" s="34">
        <f>'ST - Tableau 1'!D525</f>
        <v>34</v>
      </c>
      <c r="R525" s="34">
        <f>'EN - Tableau 1'!D525</f>
        <v>33</v>
      </c>
      <c r="S525" s="34">
        <f>'DU'!E525</f>
        <v>85</v>
      </c>
      <c r="T525" s="34">
        <f>'PH - Tableau 1'!N525</f>
        <v>54.125</v>
      </c>
      <c r="U525" s="34">
        <f>'FO - Tableau 1'!D525</f>
        <v>33</v>
      </c>
      <c r="V525" s="32"/>
      <c r="W525" s="34">
        <f>'SC - Tableau 1'!J525</f>
        <v>53</v>
      </c>
      <c r="X525" s="34">
        <f>'DF - Tableau 1'!J525</f>
        <v>57.5</v>
      </c>
      <c r="Y525" s="32"/>
      <c r="Z525" s="34">
        <v>50</v>
      </c>
      <c r="AA525" s="34">
        <v>50</v>
      </c>
      <c r="AB525" s="34">
        <v>50</v>
      </c>
    </row>
    <row r="526" ht="20.35" customHeight="1">
      <c r="A526" t="s" s="38">
        <v>1595</v>
      </c>
      <c r="B526" s="30"/>
      <c r="C526" t="s" s="31">
        <v>1054</v>
      </c>
      <c r="D526" s="32"/>
      <c r="E526" s="32"/>
      <c r="F526" s="32"/>
      <c r="G526" s="32"/>
      <c r="H526" s="33">
        <v>71</v>
      </c>
      <c r="I526" s="33">
        <v>175</v>
      </c>
      <c r="J526" s="32"/>
      <c r="K526" s="32"/>
      <c r="L526" s="32"/>
      <c r="M526" s="34">
        <f>'CK - Tableau 1'!F526</f>
        <v>66</v>
      </c>
      <c r="N526" s="34">
        <f>'FG - Tableau 1'!C526</f>
        <v>74</v>
      </c>
      <c r="O526" s="34">
        <f>'DI - Tableau 1'!D526</f>
        <v>80</v>
      </c>
      <c r="P526" s="34">
        <f>'SK - Tableau 1'!F526</f>
        <v>56</v>
      </c>
      <c r="Q526" s="34">
        <f>'ST - Tableau 1'!D526</f>
        <v>39</v>
      </c>
      <c r="R526" s="34">
        <f>'EN - Tableau 1'!D526</f>
        <v>39</v>
      </c>
      <c r="S526" s="34">
        <f>'DU'!E526</f>
        <v>88</v>
      </c>
      <c r="T526" s="34">
        <f>'PH - Tableau 1'!N526</f>
        <v>64.75</v>
      </c>
      <c r="U526" s="34">
        <f>'FO - Tableau 1'!D526</f>
        <v>53</v>
      </c>
      <c r="V526" s="32"/>
      <c r="W526" s="34">
        <f>'SC - Tableau 1'!J526</f>
        <v>62.5</v>
      </c>
      <c r="X526" s="34">
        <f>'DF - Tableau 1'!J526</f>
        <v>66</v>
      </c>
      <c r="Y526" s="32"/>
      <c r="Z526" s="34">
        <v>50</v>
      </c>
      <c r="AA526" s="34">
        <v>50</v>
      </c>
      <c r="AB526" s="34">
        <v>50</v>
      </c>
    </row>
    <row r="527" ht="20.35" customHeight="1">
      <c r="A527" t="s" s="38">
        <v>1596</v>
      </c>
      <c r="B527" s="30"/>
      <c r="C527" t="s" s="31">
        <v>1111</v>
      </c>
      <c r="D527" s="32"/>
      <c r="E527" s="32"/>
      <c r="F527" s="32"/>
      <c r="G527" s="32"/>
      <c r="H527" s="33">
        <v>74</v>
      </c>
      <c r="I527" s="33">
        <v>197</v>
      </c>
      <c r="J527" s="32"/>
      <c r="K527" s="32"/>
      <c r="L527" s="32"/>
      <c r="M527" s="34">
        <f>'CK - Tableau 1'!F527</f>
        <v>73</v>
      </c>
      <c r="N527" s="34">
        <f>'FG - Tableau 1'!C527</f>
        <v>33</v>
      </c>
      <c r="O527" s="34">
        <f>'DI - Tableau 1'!D527</f>
        <v>73</v>
      </c>
      <c r="P527" s="34">
        <f>'SK - Tableau 1'!F527</f>
        <v>54</v>
      </c>
      <c r="Q527" s="34">
        <f>'ST - Tableau 1'!D527</f>
        <v>56</v>
      </c>
      <c r="R527" s="34">
        <f>'EN - Tableau 1'!D527</f>
        <v>33</v>
      </c>
      <c r="S527" s="34">
        <f>'DU'!E527</f>
        <v>63</v>
      </c>
      <c r="T527" s="34">
        <f>'PH - Tableau 1'!N527</f>
        <v>53</v>
      </c>
      <c r="U527" s="34">
        <f>'FO - Tableau 1'!D527</f>
        <v>33</v>
      </c>
      <c r="V527" s="32"/>
      <c r="W527" s="34">
        <f>'SC - Tableau 1'!J527</f>
        <v>53.5</v>
      </c>
      <c r="X527" s="34">
        <f>'DF - Tableau 1'!J527</f>
        <v>60</v>
      </c>
      <c r="Y527" s="32"/>
      <c r="Z527" s="34">
        <v>50</v>
      </c>
      <c r="AA527" s="34">
        <v>50</v>
      </c>
      <c r="AB527" s="34">
        <v>50</v>
      </c>
    </row>
    <row r="528" ht="20.35" customHeight="1">
      <c r="A528" t="s" s="38">
        <v>1597</v>
      </c>
      <c r="B528" s="30"/>
      <c r="C528" t="s" s="31">
        <v>1111</v>
      </c>
      <c r="D528" s="32"/>
      <c r="E528" s="32"/>
      <c r="F528" s="32"/>
      <c r="G528" s="32"/>
      <c r="H528" s="33">
        <v>73</v>
      </c>
      <c r="I528" s="33">
        <v>200</v>
      </c>
      <c r="J528" s="32"/>
      <c r="K528" s="32"/>
      <c r="L528" s="32"/>
      <c r="M528" s="34">
        <f>'CK - Tableau 1'!F528</f>
        <v>36</v>
      </c>
      <c r="N528" s="34">
        <f>'FG - Tableau 1'!C528</f>
        <v>33</v>
      </c>
      <c r="O528" s="34">
        <f>'DI - Tableau 1'!D528</f>
        <v>54</v>
      </c>
      <c r="P528" s="34">
        <f>'SK - Tableau 1'!F528</f>
        <v>94</v>
      </c>
      <c r="Q528" s="34">
        <f>'ST - Tableau 1'!D528</f>
        <v>67</v>
      </c>
      <c r="R528" s="34">
        <f>'EN - Tableau 1'!D528</f>
        <v>33</v>
      </c>
      <c r="S528" s="34">
        <f>'DU'!E528</f>
        <v>73</v>
      </c>
      <c r="T528" s="34">
        <f>'PH - Tableau 1'!N528</f>
        <v>74</v>
      </c>
      <c r="U528" s="34">
        <f>'FO - Tableau 1'!D528</f>
        <v>33</v>
      </c>
      <c r="V528" s="32"/>
      <c r="W528" s="34">
        <f>'SC - Tableau 1'!J528</f>
        <v>84.5</v>
      </c>
      <c r="X528" s="34">
        <f>'DF - Tableau 1'!J528</f>
        <v>57</v>
      </c>
      <c r="Y528" s="32"/>
      <c r="Z528" s="34">
        <v>50</v>
      </c>
      <c r="AA528" s="34">
        <v>50</v>
      </c>
      <c r="AB528" s="34">
        <v>50</v>
      </c>
    </row>
    <row r="529" ht="20.35" customHeight="1">
      <c r="A529" t="s" s="38">
        <v>1598</v>
      </c>
      <c r="B529" s="30"/>
      <c r="C529" t="s" s="31">
        <v>1054</v>
      </c>
      <c r="D529" s="32"/>
      <c r="E529" s="32"/>
      <c r="F529" s="32"/>
      <c r="G529" s="32"/>
      <c r="H529" s="33">
        <v>72</v>
      </c>
      <c r="I529" s="33">
        <v>185</v>
      </c>
      <c r="J529" s="32"/>
      <c r="K529" s="32"/>
      <c r="L529" s="32"/>
      <c r="M529" s="34">
        <f>'CK - Tableau 1'!F529</f>
        <v>73</v>
      </c>
      <c r="N529" s="34">
        <f>'FG - Tableau 1'!C529</f>
        <v>33</v>
      </c>
      <c r="O529" s="34">
        <f>'DI - Tableau 1'!D529</f>
        <v>73</v>
      </c>
      <c r="P529" s="34">
        <f>'SK - Tableau 1'!F529</f>
        <v>55</v>
      </c>
      <c r="Q529" s="34">
        <f>'ST - Tableau 1'!D529</f>
        <v>47</v>
      </c>
      <c r="R529" s="34">
        <f>'EN - Tableau 1'!D529</f>
        <v>39</v>
      </c>
      <c r="S529" s="34">
        <f>'DU'!E529</f>
        <v>84</v>
      </c>
      <c r="T529" s="34">
        <f>'PH - Tableau 1'!N529</f>
        <v>58.375</v>
      </c>
      <c r="U529" s="34">
        <f>'FO - Tableau 1'!D529</f>
        <v>36</v>
      </c>
      <c r="V529" s="32"/>
      <c r="W529" s="34">
        <f>'SC - Tableau 1'!J529</f>
        <v>60</v>
      </c>
      <c r="X529" s="34">
        <f>'DF - Tableau 1'!J529</f>
        <v>59.5</v>
      </c>
      <c r="Y529" s="32"/>
      <c r="Z529" s="34">
        <v>50</v>
      </c>
      <c r="AA529" s="34">
        <v>50</v>
      </c>
      <c r="AB529" s="34">
        <v>50</v>
      </c>
    </row>
    <row r="530" ht="20.35" customHeight="1">
      <c r="A530" t="s" s="38">
        <v>1599</v>
      </c>
      <c r="B530" s="30"/>
      <c r="C530" t="s" s="31">
        <v>1059</v>
      </c>
      <c r="D530" s="32"/>
      <c r="E530" s="32"/>
      <c r="F530" s="32"/>
      <c r="G530" s="32"/>
      <c r="H530" s="33">
        <v>76</v>
      </c>
      <c r="I530" s="33">
        <v>201</v>
      </c>
      <c r="J530" s="32"/>
      <c r="K530" s="32"/>
      <c r="L530" s="32"/>
      <c r="M530" s="34">
        <f>'CK - Tableau 1'!F530</f>
        <v>70</v>
      </c>
      <c r="N530" s="34">
        <f>'FG - Tableau 1'!C530</f>
        <v>33</v>
      </c>
      <c r="O530" s="34">
        <f>'DI - Tableau 1'!D530</f>
        <v>73</v>
      </c>
      <c r="P530" s="34">
        <f>'SK - Tableau 1'!F530</f>
        <v>47</v>
      </c>
      <c r="Q530" s="34">
        <f>'ST - Tableau 1'!D530</f>
        <v>51</v>
      </c>
      <c r="R530" s="34">
        <f>'EN - Tableau 1'!D530</f>
        <v>33</v>
      </c>
      <c r="S530" s="34">
        <f>'DU'!E530</f>
        <v>84</v>
      </c>
      <c r="T530" s="34">
        <f>'PH - Tableau 1'!N530</f>
        <v>52.875</v>
      </c>
      <c r="U530" s="34">
        <f>'FO - Tableau 1'!D530</f>
        <v>33</v>
      </c>
      <c r="V530" s="32"/>
      <c r="W530" s="34">
        <f>'SC - Tableau 1'!J530</f>
        <v>49.5</v>
      </c>
      <c r="X530" s="34">
        <f>'DF - Tableau 1'!J530</f>
        <v>60</v>
      </c>
      <c r="Y530" s="32"/>
      <c r="Z530" s="34">
        <v>50</v>
      </c>
      <c r="AA530" s="34">
        <v>50</v>
      </c>
      <c r="AB530" s="34">
        <v>50</v>
      </c>
    </row>
    <row r="531" ht="20.35" customHeight="1">
      <c r="A531" t="s" s="38">
        <v>1600</v>
      </c>
      <c r="B531" s="30"/>
      <c r="C531" t="s" s="31">
        <v>1056</v>
      </c>
      <c r="D531" s="32"/>
      <c r="E531" s="32"/>
      <c r="F531" s="32"/>
      <c r="G531" s="32"/>
      <c r="H531" s="33">
        <v>73</v>
      </c>
      <c r="I531" s="33">
        <v>207</v>
      </c>
      <c r="J531" s="32"/>
      <c r="K531" s="32"/>
      <c r="L531" s="32"/>
      <c r="M531" s="34">
        <f>'CK - Tableau 1'!F531</f>
        <v>43</v>
      </c>
      <c r="N531" s="34">
        <f>'FG - Tableau 1'!C531</f>
        <v>69</v>
      </c>
      <c r="O531" s="34">
        <f>'DI - Tableau 1'!D531</f>
        <v>49</v>
      </c>
      <c r="P531" s="34">
        <f>'SK - Tableau 1'!F531</f>
        <v>90</v>
      </c>
      <c r="Q531" s="34">
        <f>'ST - Tableau 1'!D531</f>
        <v>80</v>
      </c>
      <c r="R531" s="34">
        <f>'EN - Tableau 1'!D531</f>
        <v>33</v>
      </c>
      <c r="S531" s="34">
        <f>'DU'!E531</f>
        <v>65</v>
      </c>
      <c r="T531" s="34">
        <f>'PH - Tableau 1'!N531</f>
        <v>73.375</v>
      </c>
      <c r="U531" s="34">
        <f>'FO - Tableau 1'!D531</f>
        <v>33</v>
      </c>
      <c r="V531" s="32"/>
      <c r="W531" s="34">
        <f>'SC - Tableau 1'!J531</f>
        <v>55.5</v>
      </c>
      <c r="X531" s="34">
        <f>'DF - Tableau 1'!J531</f>
        <v>69.5</v>
      </c>
      <c r="Y531" s="32"/>
      <c r="Z531" s="34">
        <v>50</v>
      </c>
      <c r="AA531" s="34">
        <v>50</v>
      </c>
      <c r="AB531" s="34">
        <v>50</v>
      </c>
    </row>
    <row r="532" ht="20.35" customHeight="1">
      <c r="A532" t="s" s="38">
        <v>1601</v>
      </c>
      <c r="B532" s="30"/>
      <c r="C532" t="s" s="31">
        <v>1056</v>
      </c>
      <c r="D532" s="32"/>
      <c r="E532" s="32"/>
      <c r="F532" s="32"/>
      <c r="G532" s="32"/>
      <c r="H532" s="33">
        <v>73</v>
      </c>
      <c r="I532" s="33">
        <v>216</v>
      </c>
      <c r="J532" s="32"/>
      <c r="K532" s="32"/>
      <c r="L532" s="32"/>
      <c r="M532" s="34">
        <f>'CK - Tableau 1'!F532</f>
        <v>97</v>
      </c>
      <c r="N532" s="34">
        <f>'FG - Tableau 1'!C532</f>
        <v>89</v>
      </c>
      <c r="O532" s="34">
        <f>'DI - Tableau 1'!D532</f>
        <v>39</v>
      </c>
      <c r="P532" s="34">
        <f>'SK - Tableau 1'!F532</f>
        <v>51</v>
      </c>
      <c r="Q532" s="34">
        <f>'ST - Tableau 1'!D532</f>
        <v>91</v>
      </c>
      <c r="R532" s="34">
        <f>'EN - Tableau 1'!D532</f>
        <v>33</v>
      </c>
      <c r="S532" s="34">
        <f>'DU'!E532</f>
        <v>71</v>
      </c>
      <c r="T532" s="34">
        <f>'PH - Tableau 1'!N532</f>
        <v>66.875</v>
      </c>
      <c r="U532" s="34">
        <f>'FO - Tableau 1'!D532</f>
        <v>33</v>
      </c>
      <c r="V532" s="32"/>
      <c r="W532" s="34">
        <f>'SC - Tableau 1'!J532</f>
        <v>61</v>
      </c>
      <c r="X532" s="34">
        <f>'DF - Tableau 1'!J532</f>
        <v>77</v>
      </c>
      <c r="Y532" s="32"/>
      <c r="Z532" s="34">
        <v>50</v>
      </c>
      <c r="AA532" s="34">
        <v>50</v>
      </c>
      <c r="AB532" s="34">
        <v>50</v>
      </c>
    </row>
    <row r="533" ht="20.35" customHeight="1">
      <c r="A533" t="s" s="38">
        <v>1602</v>
      </c>
      <c r="B533" s="30"/>
      <c r="C533" t="s" s="31">
        <v>1056</v>
      </c>
      <c r="D533" s="32"/>
      <c r="E533" s="32"/>
      <c r="F533" s="32"/>
      <c r="G533" s="32"/>
      <c r="H533" s="33">
        <v>72</v>
      </c>
      <c r="I533" s="33">
        <v>198</v>
      </c>
      <c r="J533" s="32"/>
      <c r="K533" s="32"/>
      <c r="L533" s="32"/>
      <c r="M533" s="34">
        <f>'CK - Tableau 1'!F533</f>
        <v>51</v>
      </c>
      <c r="N533" s="34">
        <f>'FG - Tableau 1'!C533</f>
        <v>60</v>
      </c>
      <c r="O533" s="34">
        <f>'DI - Tableau 1'!D533</f>
        <v>56</v>
      </c>
      <c r="P533" s="34">
        <f>'SK - Tableau 1'!F533</f>
        <v>88</v>
      </c>
      <c r="Q533" s="34">
        <f>'ST - Tableau 1'!D533</f>
        <v>70</v>
      </c>
      <c r="R533" s="34">
        <f>'EN - Tableau 1'!D533</f>
        <v>33</v>
      </c>
      <c r="S533" s="34">
        <f>'DU'!E533</f>
        <v>99</v>
      </c>
      <c r="T533" s="34">
        <f>'PH - Tableau 1'!N533</f>
        <v>83.125</v>
      </c>
      <c r="U533" s="34">
        <f>'FO - Tableau 1'!D533</f>
        <v>33</v>
      </c>
      <c r="V533" s="32"/>
      <c r="W533" s="34">
        <f>'SC - Tableau 1'!J533</f>
        <v>68.5</v>
      </c>
      <c r="X533" s="34">
        <f>'DF - Tableau 1'!J533</f>
        <v>80</v>
      </c>
      <c r="Y533" s="32"/>
      <c r="Z533" s="34">
        <v>50</v>
      </c>
      <c r="AA533" s="34">
        <v>50</v>
      </c>
      <c r="AB533" s="34">
        <v>50</v>
      </c>
    </row>
    <row r="534" ht="20.35" customHeight="1">
      <c r="A534" t="s" s="38">
        <v>1603</v>
      </c>
      <c r="B534" s="30"/>
      <c r="C534" t="s" s="31">
        <v>1056</v>
      </c>
      <c r="D534" s="32"/>
      <c r="E534" s="32"/>
      <c r="F534" s="32"/>
      <c r="G534" s="32"/>
      <c r="H534" s="33">
        <v>76</v>
      </c>
      <c r="I534" s="33">
        <v>202</v>
      </c>
      <c r="J534" s="32"/>
      <c r="K534" s="32"/>
      <c r="L534" s="32"/>
      <c r="M534" s="34">
        <f>'CK - Tableau 1'!F534</f>
        <v>46</v>
      </c>
      <c r="N534" s="34">
        <f>'FG - Tableau 1'!C534</f>
        <v>63</v>
      </c>
      <c r="O534" s="34">
        <f>'DI - Tableau 1'!D534</f>
        <v>59</v>
      </c>
      <c r="P534" s="34">
        <f>'SK - Tableau 1'!F534</f>
        <v>73</v>
      </c>
      <c r="Q534" s="34">
        <f>'ST - Tableau 1'!D534</f>
        <v>52</v>
      </c>
      <c r="R534" s="34">
        <f>'EN - Tableau 1'!D534</f>
        <v>99</v>
      </c>
      <c r="S534" s="34">
        <f>'DU'!E534</f>
        <v>97</v>
      </c>
      <c r="T534" s="34">
        <f>'PH - Tableau 1'!N534</f>
        <v>73</v>
      </c>
      <c r="U534" s="34">
        <f>'FO - Tableau 1'!D534</f>
        <v>65</v>
      </c>
      <c r="V534" s="32"/>
      <c r="W534" s="34">
        <f>'SC - Tableau 1'!J534</f>
        <v>73</v>
      </c>
      <c r="X534" s="34">
        <f>'DF - Tableau 1'!J534</f>
        <v>73</v>
      </c>
      <c r="Y534" s="32"/>
      <c r="Z534" s="34">
        <v>50</v>
      </c>
      <c r="AA534" s="34">
        <v>50</v>
      </c>
      <c r="AB534" s="34">
        <v>50</v>
      </c>
    </row>
    <row r="535" ht="20.35" customHeight="1">
      <c r="A535" t="s" s="38">
        <v>1604</v>
      </c>
      <c r="B535" s="30"/>
      <c r="C535" t="s" s="31">
        <v>1056</v>
      </c>
      <c r="D535" s="32"/>
      <c r="E535" s="32"/>
      <c r="F535" s="32"/>
      <c r="G535" s="32"/>
      <c r="H535" s="33">
        <v>70</v>
      </c>
      <c r="I535" s="33">
        <v>195</v>
      </c>
      <c r="J535" s="32"/>
      <c r="K535" s="32"/>
      <c r="L535" s="32"/>
      <c r="M535" s="34">
        <f>'CK - Tableau 1'!F535</f>
        <v>57</v>
      </c>
      <c r="N535" s="34">
        <f>'FG - Tableau 1'!C535</f>
        <v>33</v>
      </c>
      <c r="O535" s="34">
        <f>'DI - Tableau 1'!D535</f>
        <v>90</v>
      </c>
      <c r="P535" s="34">
        <f>'SK - Tableau 1'!F535</f>
        <v>73</v>
      </c>
      <c r="Q535" s="34">
        <f>'ST - Tableau 1'!D535</f>
        <v>77</v>
      </c>
      <c r="R535" s="34">
        <f>'EN - Tableau 1'!D535</f>
        <v>35</v>
      </c>
      <c r="S535" s="34">
        <f>'DU'!E535</f>
        <v>99</v>
      </c>
      <c r="T535" s="34">
        <f>'PH - Tableau 1'!N535</f>
        <v>70.375</v>
      </c>
      <c r="U535" s="34">
        <f>'FO - Tableau 1'!D535</f>
        <v>83</v>
      </c>
      <c r="V535" s="32"/>
      <c r="W535" s="34">
        <f>'SC - Tableau 1'!J535</f>
        <v>72</v>
      </c>
      <c r="X535" s="34">
        <f>'DF - Tableau 1'!J535</f>
        <v>62</v>
      </c>
      <c r="Y535" s="32"/>
      <c r="Z535" s="34">
        <v>50</v>
      </c>
      <c r="AA535" s="34">
        <v>50</v>
      </c>
      <c r="AB535" s="34">
        <v>50</v>
      </c>
    </row>
    <row r="536" ht="20.35" customHeight="1">
      <c r="A536" t="s" s="38">
        <v>1605</v>
      </c>
      <c r="B536" s="30"/>
      <c r="C536" t="s" s="31">
        <v>1056</v>
      </c>
      <c r="D536" s="32"/>
      <c r="E536" s="32"/>
      <c r="F536" s="32"/>
      <c r="G536" s="32"/>
      <c r="H536" s="33">
        <v>73</v>
      </c>
      <c r="I536" s="33">
        <v>200</v>
      </c>
      <c r="J536" s="32"/>
      <c r="K536" s="32"/>
      <c r="L536" s="32"/>
      <c r="M536" s="34">
        <f>'CK - Tableau 1'!F536</f>
        <v>60</v>
      </c>
      <c r="N536" s="34">
        <f>'FG - Tableau 1'!C536</f>
        <v>33</v>
      </c>
      <c r="O536" s="34">
        <f>'DI - Tableau 1'!D536</f>
        <v>88</v>
      </c>
      <c r="P536" s="34">
        <f>'SK - Tableau 1'!F536</f>
        <v>88</v>
      </c>
      <c r="Q536" s="34">
        <f>'ST - Tableau 1'!D536</f>
        <v>67</v>
      </c>
      <c r="R536" s="34">
        <f>'EN - Tableau 1'!D536</f>
        <v>33</v>
      </c>
      <c r="S536" s="34">
        <f>'DU'!E536</f>
        <v>99</v>
      </c>
      <c r="T536" s="34">
        <f>'PH - Tableau 1'!N536</f>
        <v>66</v>
      </c>
      <c r="U536" s="34">
        <f>'FO - Tableau 1'!D536</f>
        <v>33</v>
      </c>
      <c r="V536" s="32"/>
      <c r="W536" s="34">
        <f>'SC - Tableau 1'!J536</f>
        <v>54</v>
      </c>
      <c r="X536" s="34">
        <f>'DF - Tableau 1'!J536</f>
        <v>79</v>
      </c>
      <c r="Y536" s="32"/>
      <c r="Z536" s="34">
        <v>50</v>
      </c>
      <c r="AA536" s="34">
        <v>50</v>
      </c>
      <c r="AB536" s="34">
        <v>50</v>
      </c>
    </row>
    <row r="537" ht="20.35" customHeight="1">
      <c r="A537" t="s" s="38">
        <v>1606</v>
      </c>
      <c r="B537" s="30"/>
      <c r="C537" t="s" s="31">
        <v>1056</v>
      </c>
      <c r="D537" s="32"/>
      <c r="E537" s="32"/>
      <c r="F537" s="32"/>
      <c r="G537" s="32"/>
      <c r="H537" s="33">
        <v>75</v>
      </c>
      <c r="I537" s="33">
        <v>207</v>
      </c>
      <c r="J537" s="32"/>
      <c r="K537" s="32"/>
      <c r="L537" s="32"/>
      <c r="M537" s="34">
        <f>'CK - Tableau 1'!F537</f>
        <v>50</v>
      </c>
      <c r="N537" s="34">
        <f>'FG - Tableau 1'!C537</f>
        <v>33</v>
      </c>
      <c r="O537" s="34">
        <f>'DI - Tableau 1'!D537</f>
        <v>83</v>
      </c>
      <c r="P537" s="34">
        <f>'SK - Tableau 1'!F537</f>
        <v>69</v>
      </c>
      <c r="Q537" s="34">
        <f>'ST - Tableau 1'!D537</f>
        <v>67</v>
      </c>
      <c r="R537" s="34">
        <f>'EN - Tableau 1'!D537</f>
        <v>89</v>
      </c>
      <c r="S537" s="34">
        <f>'DU'!E537</f>
        <v>78</v>
      </c>
      <c r="T537" s="34">
        <f>'PH - Tableau 1'!N537</f>
        <v>80.25</v>
      </c>
      <c r="U537" s="34">
        <f>'FO - Tableau 1'!D537</f>
        <v>75</v>
      </c>
      <c r="V537" s="32"/>
      <c r="W537" s="34">
        <f>'SC - Tableau 1'!J537</f>
        <v>80</v>
      </c>
      <c r="X537" s="34">
        <f>'DF - Tableau 1'!J537</f>
        <v>72</v>
      </c>
      <c r="Y537" s="32"/>
      <c r="Z537" s="34">
        <v>50</v>
      </c>
      <c r="AA537" s="34">
        <v>50</v>
      </c>
      <c r="AB537" s="34">
        <v>50</v>
      </c>
    </row>
    <row r="538" ht="20.35" customHeight="1">
      <c r="A538" t="s" s="38">
        <v>1607</v>
      </c>
      <c r="B538" s="30"/>
      <c r="C538" t="s" s="31">
        <v>1056</v>
      </c>
      <c r="D538" s="32"/>
      <c r="E538" s="32"/>
      <c r="F538" s="32"/>
      <c r="G538" s="32"/>
      <c r="H538" s="33">
        <v>75</v>
      </c>
      <c r="I538" s="33">
        <v>206</v>
      </c>
      <c r="J538" s="32"/>
      <c r="K538" s="32"/>
      <c r="L538" s="32"/>
      <c r="M538" s="34">
        <f>'CK - Tableau 1'!F538</f>
        <v>50</v>
      </c>
      <c r="N538" s="34">
        <f>'FG - Tableau 1'!C538</f>
        <v>33</v>
      </c>
      <c r="O538" s="34">
        <f>'DI - Tableau 1'!D538</f>
        <v>96</v>
      </c>
      <c r="P538" s="34">
        <f>'SK - Tableau 1'!F538</f>
        <v>93</v>
      </c>
      <c r="Q538" s="34">
        <f>'ST - Tableau 1'!D538</f>
        <v>65</v>
      </c>
      <c r="R538" s="34">
        <f>'EN - Tableau 1'!D538</f>
        <v>99</v>
      </c>
      <c r="S538" s="34">
        <f>'DU'!E538</f>
        <v>75</v>
      </c>
      <c r="T538" s="34">
        <f>'PH - Tableau 1'!N538</f>
        <v>79</v>
      </c>
      <c r="U538" s="34">
        <f>'FO - Tableau 1'!D538</f>
        <v>60</v>
      </c>
      <c r="V538" s="32"/>
      <c r="W538" s="34">
        <f>'SC - Tableau 1'!J538</f>
        <v>80.5</v>
      </c>
      <c r="X538" s="34">
        <f>'DF - Tableau 1'!J538</f>
        <v>78</v>
      </c>
      <c r="Y538" s="32"/>
      <c r="Z538" s="34">
        <v>50</v>
      </c>
      <c r="AA538" s="34">
        <v>50</v>
      </c>
      <c r="AB538" s="34">
        <v>50</v>
      </c>
    </row>
    <row r="539" ht="20.35" customHeight="1">
      <c r="A539" t="s" s="38">
        <v>1608</v>
      </c>
      <c r="B539" s="30"/>
      <c r="C539" t="s" s="31">
        <v>1251</v>
      </c>
      <c r="D539" s="32"/>
      <c r="E539" s="32"/>
      <c r="F539" s="32"/>
      <c r="G539" s="32"/>
      <c r="H539" s="33">
        <v>71</v>
      </c>
      <c r="I539" s="33">
        <v>186</v>
      </c>
      <c r="J539" s="32"/>
      <c r="K539" s="32"/>
      <c r="L539" s="32"/>
      <c r="M539" s="34">
        <f>'CK - Tableau 1'!F539</f>
        <v>62</v>
      </c>
      <c r="N539" s="34">
        <f>'FG - Tableau 1'!C539</f>
        <v>33</v>
      </c>
      <c r="O539" s="34">
        <f>'DI - Tableau 1'!D539</f>
        <v>73</v>
      </c>
      <c r="P539" s="34">
        <f>'SK - Tableau 1'!F539</f>
        <v>58</v>
      </c>
      <c r="Q539" s="34">
        <f>'ST - Tableau 1'!D539</f>
        <v>54</v>
      </c>
      <c r="R539" s="34">
        <f>'EN - Tableau 1'!D539</f>
        <v>60</v>
      </c>
      <c r="S539" s="34">
        <f>'DU'!E539</f>
        <v>81</v>
      </c>
      <c r="T539" s="34">
        <f>'PH - Tableau 1'!N539</f>
        <v>56.625</v>
      </c>
      <c r="U539" s="34">
        <f>'FO - Tableau 1'!D539</f>
        <v>33</v>
      </c>
      <c r="V539" s="32"/>
      <c r="W539" s="34">
        <f>'SC - Tableau 1'!J539</f>
        <v>53.5</v>
      </c>
      <c r="X539" s="34">
        <f>'DF - Tableau 1'!J539</f>
        <v>47</v>
      </c>
      <c r="Y539" s="32"/>
      <c r="Z539" s="34">
        <v>50</v>
      </c>
      <c r="AA539" s="34">
        <v>50</v>
      </c>
      <c r="AB539" s="34">
        <v>50</v>
      </c>
    </row>
    <row r="540" ht="20.35" customHeight="1">
      <c r="A540" t="s" s="38">
        <v>1609</v>
      </c>
      <c r="B540" s="30"/>
      <c r="C540" t="s" s="31">
        <v>1102</v>
      </c>
      <c r="D540" s="32"/>
      <c r="E540" s="32"/>
      <c r="F540" s="32"/>
      <c r="G540" s="32"/>
      <c r="H540" s="33">
        <v>71</v>
      </c>
      <c r="I540" s="33">
        <v>212</v>
      </c>
      <c r="J540" s="32"/>
      <c r="K540" s="32"/>
      <c r="L540" s="32"/>
      <c r="M540" s="34">
        <f>'CK - Tableau 1'!F540</f>
        <v>73</v>
      </c>
      <c r="N540" s="34">
        <f>'FG - Tableau 1'!C540</f>
        <v>33</v>
      </c>
      <c r="O540" s="34">
        <f>'DI - Tableau 1'!D540</f>
        <v>43</v>
      </c>
      <c r="P540" s="34">
        <f>'SK - Tableau 1'!F540</f>
        <v>53</v>
      </c>
      <c r="Q540" s="34">
        <f>'ST - Tableau 1'!D540</f>
        <v>93</v>
      </c>
      <c r="R540" s="34">
        <f>'EN - Tableau 1'!D540</f>
        <v>43</v>
      </c>
      <c r="S540" s="34">
        <f>'DU'!E540</f>
        <v>86</v>
      </c>
      <c r="T540" s="34">
        <f>'PH - Tableau 1'!N540</f>
        <v>60.125</v>
      </c>
      <c r="U540" s="34">
        <f>'FO - Tableau 1'!D540</f>
        <v>53</v>
      </c>
      <c r="V540" s="32"/>
      <c r="W540" s="34">
        <f>'SC - Tableau 1'!J540</f>
        <v>60</v>
      </c>
      <c r="X540" s="34">
        <f>'DF - Tableau 1'!J540</f>
        <v>60</v>
      </c>
      <c r="Y540" s="32"/>
      <c r="Z540" s="34">
        <v>50</v>
      </c>
      <c r="AA540" s="34">
        <v>50</v>
      </c>
      <c r="AB540" s="34">
        <v>50</v>
      </c>
    </row>
    <row r="541" ht="20.35" customHeight="1">
      <c r="A541" t="s" s="38">
        <v>1610</v>
      </c>
      <c r="B541" s="30"/>
      <c r="C541" t="s" s="31">
        <v>1073</v>
      </c>
      <c r="D541" s="32"/>
      <c r="E541" s="32"/>
      <c r="F541" s="32"/>
      <c r="G541" s="32"/>
      <c r="H541" s="33">
        <v>72</v>
      </c>
      <c r="I541" s="33">
        <v>183</v>
      </c>
      <c r="J541" s="32"/>
      <c r="K541" s="32"/>
      <c r="L541" s="32"/>
      <c r="M541" s="34">
        <f>'CK - Tableau 1'!F541</f>
        <v>55</v>
      </c>
      <c r="N541" s="34">
        <f>'FG - Tableau 1'!C541</f>
        <v>33</v>
      </c>
      <c r="O541" s="34">
        <f>'DI - Tableau 1'!D541</f>
        <v>87</v>
      </c>
      <c r="P541" s="34">
        <f>'SK - Tableau 1'!F541</f>
        <v>86</v>
      </c>
      <c r="Q541" s="34">
        <f>'ST - Tableau 1'!D541</f>
        <v>44</v>
      </c>
      <c r="R541" s="34">
        <f>'EN - Tableau 1'!D541</f>
        <v>33</v>
      </c>
      <c r="S541" s="34">
        <f>'DU'!E541</f>
        <v>70</v>
      </c>
      <c r="T541" s="34">
        <f>'PH - Tableau 1'!N541</f>
        <v>69.125</v>
      </c>
      <c r="U541" s="34">
        <f>'FO - Tableau 1'!D541</f>
        <v>38</v>
      </c>
      <c r="V541" s="32"/>
      <c r="W541" s="34">
        <f>'SC - Tableau 1'!J541</f>
        <v>73</v>
      </c>
      <c r="X541" s="34">
        <f>'DF - Tableau 1'!J541</f>
        <v>59.5</v>
      </c>
      <c r="Y541" s="32"/>
      <c r="Z541" s="34">
        <v>50</v>
      </c>
      <c r="AA541" s="34">
        <v>50</v>
      </c>
      <c r="AB541" s="34">
        <v>50</v>
      </c>
    </row>
    <row r="542" ht="20.35" customHeight="1">
      <c r="A542" t="s" s="38">
        <v>1611</v>
      </c>
      <c r="B542" s="30"/>
      <c r="C542" t="s" s="31">
        <v>1073</v>
      </c>
      <c r="D542" s="32"/>
      <c r="E542" s="32"/>
      <c r="F542" s="32"/>
      <c r="G542" s="32"/>
      <c r="H542" s="33">
        <v>73</v>
      </c>
      <c r="I542" s="33">
        <v>200</v>
      </c>
      <c r="J542" s="32"/>
      <c r="K542" s="32"/>
      <c r="L542" s="32"/>
      <c r="M542" s="34">
        <f>'CK - Tableau 1'!F542</f>
        <v>77</v>
      </c>
      <c r="N542" s="34">
        <f>'FG - Tableau 1'!C542</f>
        <v>33</v>
      </c>
      <c r="O542" s="34">
        <f>'DI - Tableau 1'!D542</f>
        <v>66</v>
      </c>
      <c r="P542" s="34">
        <f>'SK - Tableau 1'!F542</f>
        <v>62</v>
      </c>
      <c r="Q542" s="34">
        <f>'ST - Tableau 1'!D542</f>
        <v>67</v>
      </c>
      <c r="R542" s="34">
        <f>'EN - Tableau 1'!D542</f>
        <v>64</v>
      </c>
      <c r="S542" s="34">
        <f>'DU'!E542</f>
        <v>88</v>
      </c>
      <c r="T542" s="34">
        <f>'PH - Tableau 1'!N542</f>
        <v>64.5</v>
      </c>
      <c r="U542" s="34">
        <f>'FO - Tableau 1'!D542</f>
        <v>53</v>
      </c>
      <c r="V542" s="32"/>
      <c r="W542" s="34">
        <f>'SC - Tableau 1'!J542</f>
        <v>66</v>
      </c>
      <c r="X542" s="34">
        <f>'DF - Tableau 1'!J542</f>
        <v>66</v>
      </c>
      <c r="Y542" s="32"/>
      <c r="Z542" s="34">
        <v>50</v>
      </c>
      <c r="AA542" s="34">
        <v>50</v>
      </c>
      <c r="AB542" s="34">
        <v>50</v>
      </c>
    </row>
    <row r="543" ht="20.35" customHeight="1">
      <c r="A543" t="s" s="38">
        <v>1612</v>
      </c>
      <c r="B543" s="30"/>
      <c r="C543" t="s" s="31">
        <v>1073</v>
      </c>
      <c r="D543" s="32"/>
      <c r="E543" s="32"/>
      <c r="F543" s="32"/>
      <c r="G543" s="32"/>
      <c r="H543" s="33">
        <v>73</v>
      </c>
      <c r="I543" s="33">
        <v>191</v>
      </c>
      <c r="J543" s="32"/>
      <c r="K543" s="32"/>
      <c r="L543" s="32"/>
      <c r="M543" s="34">
        <f>'CK - Tableau 1'!F543</f>
        <v>49</v>
      </c>
      <c r="N543" s="34">
        <f>'FG - Tableau 1'!C543</f>
        <v>33</v>
      </c>
      <c r="O543" s="34">
        <f>'DI - Tableau 1'!D543</f>
        <v>96</v>
      </c>
      <c r="P543" s="34">
        <f>'SK - Tableau 1'!F543</f>
        <v>82</v>
      </c>
      <c r="Q543" s="34">
        <f>'ST - Tableau 1'!D543</f>
        <v>51</v>
      </c>
      <c r="R543" s="34">
        <f>'EN - Tableau 1'!D543</f>
        <v>33</v>
      </c>
      <c r="S543" s="34">
        <f>'DU'!E543</f>
        <v>82</v>
      </c>
      <c r="T543" s="34">
        <f>'PH - Tableau 1'!N543</f>
        <v>78.875</v>
      </c>
      <c r="U543" s="34">
        <f>'FO - Tableau 1'!D543</f>
        <v>33</v>
      </c>
      <c r="V543" s="32"/>
      <c r="W543" s="34">
        <f>'SC - Tableau 1'!J543</f>
        <v>64</v>
      </c>
      <c r="X543" s="34">
        <f>'DF - Tableau 1'!J543</f>
        <v>59</v>
      </c>
      <c r="Y543" s="32"/>
      <c r="Z543" s="34">
        <v>50</v>
      </c>
      <c r="AA543" s="34">
        <v>50</v>
      </c>
      <c r="AB543" s="34">
        <v>50</v>
      </c>
    </row>
    <row r="544" ht="20.35" customHeight="1">
      <c r="A544" t="s" s="38">
        <v>1613</v>
      </c>
      <c r="B544" s="30"/>
      <c r="C544" t="s" s="31">
        <v>1075</v>
      </c>
      <c r="D544" s="32"/>
      <c r="E544" s="32"/>
      <c r="F544" s="32"/>
      <c r="G544" s="32"/>
      <c r="H544" s="33">
        <v>73</v>
      </c>
      <c r="I544" s="33">
        <v>205</v>
      </c>
      <c r="J544" s="32"/>
      <c r="K544" s="32"/>
      <c r="L544" s="32"/>
      <c r="M544" s="34">
        <f>'CK - Tableau 1'!F544</f>
        <v>77</v>
      </c>
      <c r="N544" s="34">
        <f>'FG - Tableau 1'!C544</f>
        <v>33</v>
      </c>
      <c r="O544" s="34">
        <f>'DI - Tableau 1'!D544</f>
        <v>83</v>
      </c>
      <c r="P544" s="34">
        <f>'SK - Tableau 1'!F544</f>
        <v>66</v>
      </c>
      <c r="Q544" s="34">
        <f>'ST - Tableau 1'!D544</f>
        <v>76</v>
      </c>
      <c r="R544" s="34">
        <f>'EN - Tableau 1'!D544</f>
        <v>60</v>
      </c>
      <c r="S544" s="34">
        <f>'DU'!E544</f>
        <v>89</v>
      </c>
      <c r="T544" s="34">
        <f>'PH - Tableau 1'!N544</f>
        <v>66</v>
      </c>
      <c r="U544" s="34">
        <f>'FO - Tableau 1'!D544</f>
        <v>33</v>
      </c>
      <c r="V544" s="32"/>
      <c r="W544" s="34">
        <f>'SC - Tableau 1'!J544</f>
        <v>66</v>
      </c>
      <c r="X544" s="34">
        <f>'DF - Tableau 1'!J544</f>
        <v>52</v>
      </c>
      <c r="Y544" s="32"/>
      <c r="Z544" s="34">
        <v>50</v>
      </c>
      <c r="AA544" s="34">
        <v>50</v>
      </c>
      <c r="AB544" s="34">
        <v>50</v>
      </c>
    </row>
    <row r="545" ht="20.35" customHeight="1">
      <c r="A545" t="s" s="38">
        <v>1614</v>
      </c>
      <c r="B545" s="30"/>
      <c r="C545" t="s" s="31">
        <v>1075</v>
      </c>
      <c r="D545" s="32"/>
      <c r="E545" s="32"/>
      <c r="F545" s="32"/>
      <c r="G545" s="32"/>
      <c r="H545" s="33">
        <v>78</v>
      </c>
      <c r="I545" s="33">
        <v>230</v>
      </c>
      <c r="J545" s="32"/>
      <c r="K545" s="32"/>
      <c r="L545" s="32"/>
      <c r="M545" s="34">
        <f>'CK - Tableau 1'!F545</f>
        <v>80</v>
      </c>
      <c r="N545" s="34">
        <f>'FG - Tableau 1'!C545</f>
        <v>33</v>
      </c>
      <c r="O545" s="34">
        <f>'DI - Tableau 1'!D545</f>
        <v>74</v>
      </c>
      <c r="P545" s="34">
        <f>'SK - Tableau 1'!F545</f>
        <v>88</v>
      </c>
      <c r="Q545" s="34">
        <f>'ST - Tableau 1'!D545</f>
        <v>86</v>
      </c>
      <c r="R545" s="34">
        <f>'EN - Tableau 1'!D545</f>
        <v>33</v>
      </c>
      <c r="S545" s="34">
        <f>'DU'!E545</f>
        <v>55</v>
      </c>
      <c r="T545" s="34">
        <f>'PH - Tableau 1'!N545</f>
        <v>72.5</v>
      </c>
      <c r="U545" s="34">
        <f>'FO - Tableau 1'!D545</f>
        <v>89</v>
      </c>
      <c r="V545" s="32"/>
      <c r="W545" s="34">
        <f>'SC - Tableau 1'!J545</f>
        <v>74.5</v>
      </c>
      <c r="X545" s="34">
        <f>'DF - Tableau 1'!J545</f>
        <v>65</v>
      </c>
      <c r="Y545" s="32"/>
      <c r="Z545" s="34">
        <v>50</v>
      </c>
      <c r="AA545" s="34">
        <v>50</v>
      </c>
      <c r="AB545" s="34">
        <v>50</v>
      </c>
    </row>
    <row r="546" ht="20.35" customHeight="1">
      <c r="A546" t="s" s="38">
        <v>1615</v>
      </c>
      <c r="B546" s="30"/>
      <c r="C546" t="s" s="31">
        <v>1111</v>
      </c>
      <c r="D546" s="32"/>
      <c r="E546" s="32"/>
      <c r="F546" s="32"/>
      <c r="G546" s="32"/>
      <c r="H546" s="33">
        <v>77</v>
      </c>
      <c r="I546" s="33">
        <v>212</v>
      </c>
      <c r="J546" s="32"/>
      <c r="K546" s="32"/>
      <c r="L546" s="32"/>
      <c r="M546" s="34">
        <f>'CK - Tableau 1'!F546</f>
        <v>60</v>
      </c>
      <c r="N546" s="34">
        <f>'FG - Tableau 1'!C546</f>
        <v>33</v>
      </c>
      <c r="O546" s="34">
        <f>'DI - Tableau 1'!D546</f>
        <v>37</v>
      </c>
      <c r="P546" s="34">
        <f>'SK - Tableau 1'!F546</f>
        <v>60</v>
      </c>
      <c r="Q546" s="34">
        <f>'ST - Tableau 1'!D546</f>
        <v>64</v>
      </c>
      <c r="R546" s="34">
        <f>'EN - Tableau 1'!D546</f>
        <v>33</v>
      </c>
      <c r="S546" s="34">
        <f>'DU'!E546</f>
        <v>81</v>
      </c>
      <c r="T546" s="34">
        <f>'PH - Tableau 1'!N546</f>
        <v>50.75</v>
      </c>
      <c r="U546" s="34">
        <f>'FO - Tableau 1'!D546</f>
        <v>33</v>
      </c>
      <c r="V546" s="32"/>
      <c r="W546" s="34">
        <f>'SC - Tableau 1'!J546</f>
        <v>47</v>
      </c>
      <c r="X546" s="34">
        <f>'DF - Tableau 1'!J546</f>
        <v>60</v>
      </c>
      <c r="Y546" s="32"/>
      <c r="Z546" s="34">
        <v>50</v>
      </c>
      <c r="AA546" s="34">
        <v>50</v>
      </c>
      <c r="AB546" s="34">
        <v>50</v>
      </c>
    </row>
    <row r="547" ht="20.35" customHeight="1">
      <c r="A547" t="s" s="38">
        <v>1616</v>
      </c>
      <c r="B547" s="30"/>
      <c r="C547" t="s" s="31">
        <v>1075</v>
      </c>
      <c r="D547" s="32"/>
      <c r="E547" s="32"/>
      <c r="F547" s="32"/>
      <c r="G547" s="32"/>
      <c r="H547" s="33">
        <v>73</v>
      </c>
      <c r="I547" s="33">
        <v>167</v>
      </c>
      <c r="J547" s="32"/>
      <c r="K547" s="32"/>
      <c r="L547" s="32"/>
      <c r="M547" s="34">
        <f>'CK - Tableau 1'!F547</f>
        <v>60</v>
      </c>
      <c r="N547" s="34">
        <f>'FG - Tableau 1'!C547</f>
        <v>33</v>
      </c>
      <c r="O547" s="34">
        <f>'DI - Tableau 1'!D547</f>
        <v>73</v>
      </c>
      <c r="P547" s="34">
        <f>'SK - Tableau 1'!F547</f>
        <v>49</v>
      </c>
      <c r="Q547" s="34">
        <f>'ST - Tableau 1'!D547</f>
        <v>33</v>
      </c>
      <c r="R547" s="34">
        <f>'EN - Tableau 1'!D547</f>
        <v>45</v>
      </c>
      <c r="S547" s="34">
        <f>'DU'!E547</f>
        <v>81</v>
      </c>
      <c r="T547" s="34">
        <f>'PH - Tableau 1'!N547</f>
        <v>47.25</v>
      </c>
      <c r="U547" s="34">
        <f>'FO - Tableau 1'!D547</f>
        <v>33</v>
      </c>
      <c r="V547" s="32"/>
      <c r="W547" s="34">
        <f>'SC - Tableau 1'!J547</f>
        <v>47</v>
      </c>
      <c r="X547" s="34">
        <f>'DF - Tableau 1'!J547</f>
        <v>53.5</v>
      </c>
      <c r="Y547" s="32"/>
      <c r="Z547" s="34">
        <v>50</v>
      </c>
      <c r="AA547" s="34">
        <v>50</v>
      </c>
      <c r="AB547" s="34">
        <v>50</v>
      </c>
    </row>
    <row r="548" ht="20.35" customHeight="1">
      <c r="A548" t="s" s="38">
        <v>1617</v>
      </c>
      <c r="B548" s="30"/>
      <c r="C548" t="s" s="31">
        <v>1056</v>
      </c>
      <c r="D548" s="32"/>
      <c r="E548" s="32"/>
      <c r="F548" s="32"/>
      <c r="G548" s="32"/>
      <c r="H548" s="33">
        <v>72</v>
      </c>
      <c r="I548" s="33">
        <v>189</v>
      </c>
      <c r="J548" s="32"/>
      <c r="K548" s="32"/>
      <c r="L548" s="32"/>
      <c r="M548" s="34">
        <f>'CK - Tableau 1'!F548</f>
        <v>34</v>
      </c>
      <c r="N548" s="34">
        <f>'FG - Tableau 1'!C548</f>
        <v>33</v>
      </c>
      <c r="O548" s="34">
        <f>'DI - Tableau 1'!D548</f>
        <v>63</v>
      </c>
      <c r="P548" s="34">
        <f>'SK - Tableau 1'!F548</f>
        <v>83</v>
      </c>
      <c r="Q548" s="34">
        <f>'ST - Tableau 1'!D548</f>
        <v>53</v>
      </c>
      <c r="R548" s="34">
        <f>'EN - Tableau 1'!D548</f>
        <v>33</v>
      </c>
      <c r="S548" s="34">
        <f>'DU'!E548</f>
        <v>99</v>
      </c>
      <c r="T548" s="34">
        <f>'PH - Tableau 1'!N548</f>
        <v>77.125</v>
      </c>
      <c r="U548" s="34">
        <f>'FO - Tableau 1'!D548</f>
        <v>46</v>
      </c>
      <c r="V548" s="32"/>
      <c r="W548" s="34">
        <f>'SC - Tableau 1'!J548</f>
        <v>80.5</v>
      </c>
      <c r="X548" s="34">
        <f>'DF - Tableau 1'!J548</f>
        <v>73</v>
      </c>
      <c r="Y548" s="32"/>
      <c r="Z548" s="34">
        <v>50</v>
      </c>
      <c r="AA548" s="34">
        <v>50</v>
      </c>
      <c r="AB548" s="34">
        <v>50</v>
      </c>
    </row>
    <row r="549" ht="20.35" customHeight="1">
      <c r="A549" t="s" s="38">
        <v>1618</v>
      </c>
      <c r="B549" s="30"/>
      <c r="C549" t="s" s="31">
        <v>1056</v>
      </c>
      <c r="D549" s="32"/>
      <c r="E549" s="32"/>
      <c r="F549" s="32"/>
      <c r="G549" s="32"/>
      <c r="H549" s="33">
        <v>70</v>
      </c>
      <c r="I549" s="33">
        <v>188</v>
      </c>
      <c r="J549" s="32"/>
      <c r="K549" s="32"/>
      <c r="L549" s="32"/>
      <c r="M549" s="34">
        <f>'CK - Tableau 1'!F549</f>
        <v>79</v>
      </c>
      <c r="N549" s="34">
        <f>'FG - Tableau 1'!C549</f>
        <v>33</v>
      </c>
      <c r="O549" s="34">
        <f>'DI - Tableau 1'!D549</f>
        <v>57</v>
      </c>
      <c r="P549" s="34">
        <f>'SK - Tableau 1'!F549</f>
        <v>81</v>
      </c>
      <c r="Q549" s="34">
        <f>'ST - Tableau 1'!D549</f>
        <v>64</v>
      </c>
      <c r="R549" s="34">
        <f>'EN - Tableau 1'!D549</f>
        <v>79</v>
      </c>
      <c r="S549" s="34">
        <f>'DU'!E549</f>
        <v>87</v>
      </c>
      <c r="T549" s="34">
        <f>'PH - Tableau 1'!N549</f>
        <v>83.5</v>
      </c>
      <c r="U549" s="34">
        <f>'FO - Tableau 1'!D549</f>
        <v>60</v>
      </c>
      <c r="V549" s="32"/>
      <c r="W549" s="34">
        <f>'SC - Tableau 1'!J549</f>
        <v>86.5</v>
      </c>
      <c r="X549" s="34">
        <f>'DF - Tableau 1'!J549</f>
        <v>73.5</v>
      </c>
      <c r="Y549" s="32"/>
      <c r="Z549" s="34">
        <v>50</v>
      </c>
      <c r="AA549" s="34">
        <v>50</v>
      </c>
      <c r="AB549" s="34">
        <v>50</v>
      </c>
    </row>
    <row r="550" ht="20.35" customHeight="1">
      <c r="A550" t="s" s="38">
        <v>1619</v>
      </c>
      <c r="B550" s="30"/>
      <c r="C550" t="s" s="31">
        <v>1108</v>
      </c>
      <c r="D550" s="32"/>
      <c r="E550" s="32"/>
      <c r="F550" s="32"/>
      <c r="G550" s="32"/>
      <c r="H550" s="33">
        <v>68</v>
      </c>
      <c r="I550" s="33">
        <v>179</v>
      </c>
      <c r="J550" s="32"/>
      <c r="K550" s="32"/>
      <c r="L550" s="32"/>
      <c r="M550" s="34">
        <f>'CK - Tableau 1'!F550</f>
        <v>48</v>
      </c>
      <c r="N550" s="34">
        <f>'FG - Tableau 1'!C550</f>
        <v>33</v>
      </c>
      <c r="O550" s="34">
        <f>'DI - Tableau 1'!D550</f>
        <v>67</v>
      </c>
      <c r="P550" s="34">
        <f>'SK - Tableau 1'!F550</f>
        <v>83</v>
      </c>
      <c r="Q550" s="34">
        <f>'ST - Tableau 1'!D550</f>
        <v>60</v>
      </c>
      <c r="R550" s="34">
        <f>'EN - Tableau 1'!D550</f>
        <v>47</v>
      </c>
      <c r="S550" s="34">
        <f>'DU'!E550</f>
        <v>97</v>
      </c>
      <c r="T550" s="34">
        <f>'PH - Tableau 1'!N550</f>
        <v>71.75</v>
      </c>
      <c r="U550" s="34">
        <f>'FO - Tableau 1'!D550</f>
        <v>33</v>
      </c>
      <c r="V550" s="32"/>
      <c r="W550" s="34">
        <f>'SC - Tableau 1'!J550</f>
        <v>76</v>
      </c>
      <c r="X550" s="34">
        <f>'DF - Tableau 1'!J550</f>
        <v>81</v>
      </c>
      <c r="Y550" s="32"/>
      <c r="Z550" s="34">
        <v>50</v>
      </c>
      <c r="AA550" s="34">
        <v>50</v>
      </c>
      <c r="AB550" s="34">
        <v>50</v>
      </c>
    </row>
    <row r="551" ht="20.35" customHeight="1">
      <c r="A551" t="s" s="38">
        <v>1620</v>
      </c>
      <c r="B551" s="30"/>
      <c r="C551" t="s" s="31">
        <v>1059</v>
      </c>
      <c r="D551" s="32"/>
      <c r="E551" s="32"/>
      <c r="F551" s="32"/>
      <c r="G551" s="32"/>
      <c r="H551" s="33">
        <v>73</v>
      </c>
      <c r="I551" s="33">
        <v>196</v>
      </c>
      <c r="J551" s="32"/>
      <c r="K551" s="32"/>
      <c r="L551" s="32"/>
      <c r="M551" s="34">
        <f>'CK - Tableau 1'!F551</f>
        <v>80</v>
      </c>
      <c r="N551" s="34">
        <f>'FG - Tableau 1'!C551</f>
        <v>33</v>
      </c>
      <c r="O551" s="34">
        <f>'DI - Tableau 1'!D551</f>
        <v>62</v>
      </c>
      <c r="P551" s="34">
        <f>'SK - Tableau 1'!F551</f>
        <v>73</v>
      </c>
      <c r="Q551" s="34">
        <f>'ST - Tableau 1'!D551</f>
        <v>60</v>
      </c>
      <c r="R551" s="34">
        <f>'EN - Tableau 1'!D551</f>
        <v>43</v>
      </c>
      <c r="S551" s="34">
        <f>'DU'!E551</f>
        <v>84</v>
      </c>
      <c r="T551" s="34">
        <f>'PH - Tableau 1'!N551</f>
        <v>54.125</v>
      </c>
      <c r="U551" s="34">
        <f>'FO - Tableau 1'!D551</f>
        <v>33</v>
      </c>
      <c r="V551" s="32"/>
      <c r="W551" s="34">
        <f>'SC - Tableau 1'!J551</f>
        <v>55.5</v>
      </c>
      <c r="X551" s="34">
        <f>'DF - Tableau 1'!J551</f>
        <v>60.5</v>
      </c>
      <c r="Y551" s="32"/>
      <c r="Z551" s="34">
        <v>50</v>
      </c>
      <c r="AA551" s="34">
        <v>50</v>
      </c>
      <c r="AB551" s="34">
        <v>50</v>
      </c>
    </row>
    <row r="552" ht="20.35" customHeight="1">
      <c r="A552" t="s" s="38">
        <v>1621</v>
      </c>
      <c r="B552" s="30"/>
      <c r="C552" t="s" s="31">
        <v>1056</v>
      </c>
      <c r="D552" s="32"/>
      <c r="E552" s="32"/>
      <c r="F552" s="32"/>
      <c r="G552" s="32"/>
      <c r="H552" s="33">
        <v>72</v>
      </c>
      <c r="I552" s="33">
        <v>203</v>
      </c>
      <c r="J552" s="32"/>
      <c r="K552" s="32"/>
      <c r="L552" s="32"/>
      <c r="M552" s="34">
        <f>'CK - Tableau 1'!F552</f>
        <v>73</v>
      </c>
      <c r="N552" s="34">
        <f>'FG - Tableau 1'!C552</f>
        <v>93</v>
      </c>
      <c r="O552" s="34">
        <f>'DI - Tableau 1'!D552</f>
        <v>36</v>
      </c>
      <c r="P552" s="34">
        <f>'SK - Tableau 1'!F552</f>
        <v>60</v>
      </c>
      <c r="Q552" s="34">
        <f>'ST - Tableau 1'!D552</f>
        <v>79</v>
      </c>
      <c r="R552" s="34">
        <f>'EN - Tableau 1'!D552</f>
        <v>35</v>
      </c>
      <c r="S552" s="34">
        <f>'DU'!E552</f>
        <v>84</v>
      </c>
      <c r="T552" s="34">
        <f>'PH - Tableau 1'!N552</f>
        <v>54</v>
      </c>
      <c r="U552" s="34">
        <f>'FO - Tableau 1'!D552</f>
        <v>33</v>
      </c>
      <c r="V552" s="32"/>
      <c r="W552" s="34">
        <f>'SC - Tableau 1'!J552</f>
        <v>53.5</v>
      </c>
      <c r="X552" s="34">
        <f>'DF - Tableau 1'!J552</f>
        <v>60</v>
      </c>
      <c r="Y552" s="32"/>
      <c r="Z552" s="34">
        <v>50</v>
      </c>
      <c r="AA552" s="34">
        <v>50</v>
      </c>
      <c r="AB552" s="34">
        <v>50</v>
      </c>
    </row>
    <row r="553" ht="20.35" customHeight="1">
      <c r="A553" t="s" s="38">
        <v>1622</v>
      </c>
      <c r="B553" s="30"/>
      <c r="C553" t="s" s="31">
        <v>1056</v>
      </c>
      <c r="D553" s="32"/>
      <c r="E553" s="32"/>
      <c r="F553" s="32"/>
      <c r="G553" s="32"/>
      <c r="H553" s="33">
        <v>71</v>
      </c>
      <c r="I553" s="33">
        <v>186</v>
      </c>
      <c r="J553" s="32"/>
      <c r="K553" s="32"/>
      <c r="L553" s="32"/>
      <c r="M553" s="34">
        <f>'CK - Tableau 1'!F553</f>
        <v>79</v>
      </c>
      <c r="N553" s="34">
        <f>'FG - Tableau 1'!C553</f>
        <v>63</v>
      </c>
      <c r="O553" s="34">
        <f>'DI - Tableau 1'!D553</f>
        <v>63</v>
      </c>
      <c r="P553" s="34">
        <f>'SK - Tableau 1'!F553</f>
        <v>58</v>
      </c>
      <c r="Q553" s="34">
        <f>'ST - Tableau 1'!D553</f>
        <v>54</v>
      </c>
      <c r="R553" s="34">
        <f>'EN - Tableau 1'!D553</f>
        <v>33</v>
      </c>
      <c r="S553" s="34">
        <f>'DU'!E553</f>
        <v>93</v>
      </c>
      <c r="T553" s="34">
        <f>'PH - Tableau 1'!N553</f>
        <v>64.875</v>
      </c>
      <c r="U553" s="34">
        <f>'FO - Tableau 1'!D553</f>
        <v>33</v>
      </c>
      <c r="V553" s="32"/>
      <c r="W553" s="34">
        <f>'SC - Tableau 1'!J553</f>
        <v>62</v>
      </c>
      <c r="X553" s="34">
        <f>'DF - Tableau 1'!J553</f>
        <v>69.5</v>
      </c>
      <c r="Y553" s="32"/>
      <c r="Z553" s="34">
        <v>50</v>
      </c>
      <c r="AA553" s="34">
        <v>50</v>
      </c>
      <c r="AB553" s="34">
        <v>50</v>
      </c>
    </row>
    <row r="554" ht="20.35" customHeight="1">
      <c r="A554" t="s" s="38">
        <v>1623</v>
      </c>
      <c r="B554" s="30"/>
      <c r="C554" t="s" s="31">
        <v>1059</v>
      </c>
      <c r="D554" s="32"/>
      <c r="E554" s="32"/>
      <c r="F554" s="32"/>
      <c r="G554" s="32"/>
      <c r="H554" s="33">
        <v>73</v>
      </c>
      <c r="I554" s="33">
        <v>202</v>
      </c>
      <c r="J554" s="32"/>
      <c r="K554" s="32"/>
      <c r="L554" s="32"/>
      <c r="M554" s="34">
        <f>'CK - Tableau 1'!F554</f>
        <v>60</v>
      </c>
      <c r="N554" s="34">
        <f>'FG - Tableau 1'!C554</f>
        <v>66</v>
      </c>
      <c r="O554" s="34">
        <f>'DI - Tableau 1'!D554</f>
        <v>64</v>
      </c>
      <c r="P554" s="34">
        <f>'SK - Tableau 1'!F554</f>
        <v>60</v>
      </c>
      <c r="Q554" s="34">
        <f>'ST - Tableau 1'!D554</f>
        <v>71</v>
      </c>
      <c r="R554" s="34">
        <f>'EN - Tableau 1'!D554</f>
        <v>74</v>
      </c>
      <c r="S554" s="34">
        <f>'DU'!E554</f>
        <v>86</v>
      </c>
      <c r="T554" s="34">
        <f>'PH - Tableau 1'!N554</f>
        <v>72.125</v>
      </c>
      <c r="U554" s="34">
        <f>'FO - Tableau 1'!D554</f>
        <v>33</v>
      </c>
      <c r="V554" s="32"/>
      <c r="W554" s="34">
        <f>'SC - Tableau 1'!J554</f>
        <v>73</v>
      </c>
      <c r="X554" s="34">
        <f>'DF - Tableau 1'!J554</f>
        <v>72.5</v>
      </c>
      <c r="Y554" s="32"/>
      <c r="Z554" s="34">
        <v>50</v>
      </c>
      <c r="AA554" s="34">
        <v>50</v>
      </c>
      <c r="AB554" s="34">
        <v>50</v>
      </c>
    </row>
    <row r="555" ht="20.35" customHeight="1">
      <c r="A555" t="s" s="38">
        <v>1624</v>
      </c>
      <c r="B555" s="30"/>
      <c r="C555" t="s" s="31">
        <v>1056</v>
      </c>
      <c r="D555" s="32"/>
      <c r="E555" s="32"/>
      <c r="F555" s="32"/>
      <c r="G555" s="32"/>
      <c r="H555" s="33">
        <v>71</v>
      </c>
      <c r="I555" s="33">
        <v>195</v>
      </c>
      <c r="J555" s="32"/>
      <c r="K555" s="32"/>
      <c r="L555" s="32"/>
      <c r="M555" s="34">
        <f>'CK - Tableau 1'!F555</f>
        <v>35</v>
      </c>
      <c r="N555" s="34">
        <f>'FG - Tableau 1'!C555</f>
        <v>33</v>
      </c>
      <c r="O555" s="34">
        <f>'DI - Tableau 1'!D555</f>
        <v>84</v>
      </c>
      <c r="P555" s="34">
        <f>'SK - Tableau 1'!F555</f>
        <v>73</v>
      </c>
      <c r="Q555" s="34">
        <f>'ST - Tableau 1'!D555</f>
        <v>70</v>
      </c>
      <c r="R555" s="34">
        <f>'EN - Tableau 1'!D555</f>
        <v>36</v>
      </c>
      <c r="S555" s="34">
        <f>'DU'!E555</f>
        <v>98</v>
      </c>
      <c r="T555" s="34">
        <f>'PH - Tableau 1'!N555</f>
        <v>67.5</v>
      </c>
      <c r="U555" s="34">
        <f>'FO - Tableau 1'!D555</f>
        <v>72</v>
      </c>
      <c r="V555" s="32"/>
      <c r="W555" s="34">
        <f>'SC - Tableau 1'!J555</f>
        <v>73</v>
      </c>
      <c r="X555" s="34">
        <f>'DF - Tableau 1'!J555</f>
        <v>63.5</v>
      </c>
      <c r="Y555" s="32"/>
      <c r="Z555" s="34">
        <v>50</v>
      </c>
      <c r="AA555" s="34">
        <v>50</v>
      </c>
      <c r="AB555" s="34">
        <v>50</v>
      </c>
    </row>
    <row r="556" ht="20.35" customHeight="1">
      <c r="A556" t="s" s="38">
        <v>1625</v>
      </c>
      <c r="B556" s="30"/>
      <c r="C556" t="s" s="31">
        <v>1056</v>
      </c>
      <c r="D556" s="32"/>
      <c r="E556" s="32"/>
      <c r="F556" s="32"/>
      <c r="G556" s="32"/>
      <c r="H556" s="33">
        <v>72</v>
      </c>
      <c r="I556" s="33">
        <v>184</v>
      </c>
      <c r="J556" s="32"/>
      <c r="K556" s="32"/>
      <c r="L556" s="32"/>
      <c r="M556" s="34">
        <f>'CK - Tableau 1'!F556</f>
        <v>48</v>
      </c>
      <c r="N556" s="34">
        <f>'FG - Tableau 1'!C556</f>
        <v>33</v>
      </c>
      <c r="O556" s="34">
        <f>'DI - Tableau 1'!D556</f>
        <v>86</v>
      </c>
      <c r="P556" s="34">
        <f>'SK - Tableau 1'!F556</f>
        <v>80</v>
      </c>
      <c r="Q556" s="34">
        <f>'ST - Tableau 1'!D556</f>
        <v>46</v>
      </c>
      <c r="R556" s="34">
        <f>'EN - Tableau 1'!D556</f>
        <v>33</v>
      </c>
      <c r="S556" s="34">
        <f>'DU'!E556</f>
        <v>99</v>
      </c>
      <c r="T556" s="34">
        <f>'PH - Tableau 1'!N556</f>
        <v>77.875</v>
      </c>
      <c r="U556" s="34">
        <f>'FO - Tableau 1'!D556</f>
        <v>82</v>
      </c>
      <c r="V556" s="32"/>
      <c r="W556" s="34">
        <f>'SC - Tableau 1'!J556</f>
        <v>85.5</v>
      </c>
      <c r="X556" s="34">
        <f>'DF - Tableau 1'!J556</f>
        <v>71.5</v>
      </c>
      <c r="Y556" s="32"/>
      <c r="Z556" s="34">
        <v>50</v>
      </c>
      <c r="AA556" s="34">
        <v>50</v>
      </c>
      <c r="AB556" s="34">
        <v>50</v>
      </c>
    </row>
    <row r="557" ht="20.35" customHeight="1">
      <c r="A557" t="s" s="38">
        <v>1626</v>
      </c>
      <c r="B557" s="30"/>
      <c r="C557" t="s" s="31">
        <v>1059</v>
      </c>
      <c r="D557" s="32"/>
      <c r="E557" s="32"/>
      <c r="F557" s="32"/>
      <c r="G557" s="32"/>
      <c r="H557" s="33">
        <v>69</v>
      </c>
      <c r="I557" s="33">
        <v>174</v>
      </c>
      <c r="J557" s="32"/>
      <c r="K557" s="32"/>
      <c r="L557" s="32"/>
      <c r="M557" s="34">
        <f>'CK - Tableau 1'!F557</f>
        <v>62</v>
      </c>
      <c r="N557" s="34">
        <f>'FG - Tableau 1'!C557</f>
        <v>60</v>
      </c>
      <c r="O557" s="34">
        <f>'DI - Tableau 1'!D557</f>
        <v>84</v>
      </c>
      <c r="P557" s="34">
        <f>'SK - Tableau 1'!F557</f>
        <v>94</v>
      </c>
      <c r="Q557" s="34">
        <f>'ST - Tableau 1'!D557</f>
        <v>45</v>
      </c>
      <c r="R557" s="34">
        <f>'EN - Tableau 1'!D557</f>
        <v>37</v>
      </c>
      <c r="S557" s="34">
        <f>'DU'!E557</f>
        <v>99</v>
      </c>
      <c r="T557" s="34">
        <f>'PH - Tableau 1'!N557</f>
        <v>74.625</v>
      </c>
      <c r="U557" s="34">
        <f>'FO - Tableau 1'!D557</f>
        <v>53</v>
      </c>
      <c r="V557" s="32"/>
      <c r="W557" s="34">
        <f>'SC - Tableau 1'!J557</f>
        <v>66</v>
      </c>
      <c r="X557" s="34">
        <f>'DF - Tableau 1'!J557</f>
        <v>65</v>
      </c>
      <c r="Y557" s="32"/>
      <c r="Z557" s="34">
        <v>50</v>
      </c>
      <c r="AA557" s="34">
        <v>50</v>
      </c>
      <c r="AB557" s="34">
        <v>50</v>
      </c>
    </row>
    <row r="558" ht="20.35" customHeight="1">
      <c r="A558" t="s" s="38">
        <v>1627</v>
      </c>
      <c r="B558" s="30"/>
      <c r="C558" t="s" s="31">
        <v>1059</v>
      </c>
      <c r="D558" s="32"/>
      <c r="E558" s="32"/>
      <c r="F558" s="32"/>
      <c r="G558" s="32"/>
      <c r="H558" s="33">
        <v>72</v>
      </c>
      <c r="I558" s="33">
        <v>209</v>
      </c>
      <c r="J558" s="32"/>
      <c r="K558" s="32"/>
      <c r="L558" s="32"/>
      <c r="M558" s="34">
        <f>'CK - Tableau 1'!F558</f>
        <v>50</v>
      </c>
      <c r="N558" s="34">
        <f>'FG - Tableau 1'!C558</f>
        <v>33</v>
      </c>
      <c r="O558" s="34">
        <f>'DI - Tableau 1'!D558</f>
        <v>80</v>
      </c>
      <c r="P558" s="34">
        <f>'SK - Tableau 1'!F558</f>
        <v>76</v>
      </c>
      <c r="Q558" s="34">
        <f>'ST - Tableau 1'!D558</f>
        <v>87</v>
      </c>
      <c r="R558" s="34">
        <f>'EN - Tableau 1'!D558</f>
        <v>99</v>
      </c>
      <c r="S558" s="34">
        <f>'DU'!E558</f>
        <v>93</v>
      </c>
      <c r="T558" s="34">
        <f>'PH - Tableau 1'!N558</f>
        <v>75.375</v>
      </c>
      <c r="U558" s="34">
        <f>'FO - Tableau 1'!D558</f>
        <v>33</v>
      </c>
      <c r="V558" s="32"/>
      <c r="W558" s="34">
        <f>'SC - Tableau 1'!J558</f>
        <v>58</v>
      </c>
      <c r="X558" s="34">
        <f>'DF - Tableau 1'!J558</f>
        <v>70.5</v>
      </c>
      <c r="Y558" s="32"/>
      <c r="Z558" s="34">
        <v>50</v>
      </c>
      <c r="AA558" s="34">
        <v>50</v>
      </c>
      <c r="AB558" s="34">
        <v>50</v>
      </c>
    </row>
    <row r="559" ht="20.35" customHeight="1">
      <c r="A559" t="s" s="38">
        <v>1628</v>
      </c>
      <c r="B559" s="30"/>
      <c r="C559" t="s" s="31">
        <v>1059</v>
      </c>
      <c r="D559" s="32"/>
      <c r="E559" s="32"/>
      <c r="F559" s="32"/>
      <c r="G559" s="32"/>
      <c r="H559" s="33">
        <v>71</v>
      </c>
      <c r="I559" s="33">
        <v>200</v>
      </c>
      <c r="J559" s="32"/>
      <c r="K559" s="32"/>
      <c r="L559" s="32"/>
      <c r="M559" s="34">
        <f>'CK - Tableau 1'!F559</f>
        <v>94</v>
      </c>
      <c r="N559" s="34">
        <f>'FG - Tableau 1'!C559</f>
        <v>85</v>
      </c>
      <c r="O559" s="34">
        <f>'DI - Tableau 1'!D559</f>
        <v>45</v>
      </c>
      <c r="P559" s="34">
        <f>'SK - Tableau 1'!F559</f>
        <v>66</v>
      </c>
      <c r="Q559" s="34">
        <f>'ST - Tableau 1'!D559</f>
        <v>80</v>
      </c>
      <c r="R559" s="34">
        <f>'EN - Tableau 1'!D559</f>
        <v>33</v>
      </c>
      <c r="S559" s="34">
        <f>'DU'!E559</f>
        <v>77</v>
      </c>
      <c r="T559" s="34">
        <f>'PH - Tableau 1'!N559</f>
        <v>66</v>
      </c>
      <c r="U559" s="34">
        <f>'FO - Tableau 1'!D559</f>
        <v>68</v>
      </c>
      <c r="V559" s="32"/>
      <c r="W559" s="34">
        <f>'SC - Tableau 1'!J559</f>
        <v>66</v>
      </c>
      <c r="X559" s="34">
        <f>'DF - Tableau 1'!J559</f>
        <v>66</v>
      </c>
      <c r="Y559" s="32"/>
      <c r="Z559" s="34">
        <v>50</v>
      </c>
      <c r="AA559" s="34">
        <v>50</v>
      </c>
      <c r="AB559" s="34">
        <v>50</v>
      </c>
    </row>
    <row r="560" ht="20.35" customHeight="1">
      <c r="A560" t="s" s="38">
        <v>1629</v>
      </c>
      <c r="B560" s="30"/>
      <c r="C560" t="s" s="31">
        <v>1056</v>
      </c>
      <c r="D560" s="32"/>
      <c r="E560" s="32"/>
      <c r="F560" s="32"/>
      <c r="G560" s="32"/>
      <c r="H560" s="33">
        <v>73</v>
      </c>
      <c r="I560" s="33">
        <v>207</v>
      </c>
      <c r="J560" s="32"/>
      <c r="K560" s="32"/>
      <c r="L560" s="32"/>
      <c r="M560" s="34">
        <f>'CK - Tableau 1'!F560</f>
        <v>61</v>
      </c>
      <c r="N560" s="34">
        <f>'FG - Tableau 1'!C560</f>
        <v>70</v>
      </c>
      <c r="O560" s="34">
        <f>'DI - Tableau 1'!D560</f>
        <v>61</v>
      </c>
      <c r="P560" s="34">
        <f>'SK - Tableau 1'!F560</f>
        <v>62</v>
      </c>
      <c r="Q560" s="34">
        <f>'ST - Tableau 1'!D560</f>
        <v>80</v>
      </c>
      <c r="R560" s="34">
        <f>'EN - Tableau 1'!D560</f>
        <v>33</v>
      </c>
      <c r="S560" s="34">
        <f>'DU'!E560</f>
        <v>76</v>
      </c>
      <c r="T560" s="34">
        <f>'PH - Tableau 1'!N560</f>
        <v>66</v>
      </c>
      <c r="U560" s="34">
        <f>'FO - Tableau 1'!D560</f>
        <v>33</v>
      </c>
      <c r="V560" s="32"/>
      <c r="W560" s="34">
        <f>'SC - Tableau 1'!J560</f>
        <v>59</v>
      </c>
      <c r="X560" s="34">
        <f>'DF - Tableau 1'!J560</f>
        <v>74.5</v>
      </c>
      <c r="Y560" s="32"/>
      <c r="Z560" s="34">
        <v>50</v>
      </c>
      <c r="AA560" s="34">
        <v>50</v>
      </c>
      <c r="AB560" s="34">
        <v>50</v>
      </c>
    </row>
    <row r="561" ht="20.35" customHeight="1">
      <c r="A561" t="s" s="38">
        <v>1630</v>
      </c>
      <c r="B561" s="30"/>
      <c r="C561" t="s" s="31">
        <v>1056</v>
      </c>
      <c r="D561" s="32"/>
      <c r="E561" s="32"/>
      <c r="F561" s="32"/>
      <c r="G561" s="32"/>
      <c r="H561" s="33">
        <v>75</v>
      </c>
      <c r="I561" s="33">
        <v>220</v>
      </c>
      <c r="J561" s="32"/>
      <c r="K561" s="32"/>
      <c r="L561" s="32"/>
      <c r="M561" s="34">
        <f>'CK - Tableau 1'!F561</f>
        <v>78</v>
      </c>
      <c r="N561" s="34">
        <f>'FG - Tableau 1'!C561</f>
        <v>33</v>
      </c>
      <c r="O561" s="34">
        <f>'DI - Tableau 1'!D561</f>
        <v>87</v>
      </c>
      <c r="P561" s="34">
        <f>'SK - Tableau 1'!F561</f>
        <v>51</v>
      </c>
      <c r="Q561" s="34">
        <f>'ST - Tableau 1'!D561</f>
        <v>87</v>
      </c>
      <c r="R561" s="34">
        <f>'EN - Tableau 1'!D561</f>
        <v>78</v>
      </c>
      <c r="S561" s="34">
        <f>'DU'!E561</f>
        <v>92</v>
      </c>
      <c r="T561" s="34">
        <f>'PH - Tableau 1'!N561</f>
        <v>69.375</v>
      </c>
      <c r="U561" s="34">
        <f>'FO - Tableau 1'!D561</f>
        <v>33</v>
      </c>
      <c r="V561" s="32"/>
      <c r="W561" s="34">
        <f>'SC - Tableau 1'!J561</f>
        <v>60.5</v>
      </c>
      <c r="X561" s="34">
        <f>'DF - Tableau 1'!J561</f>
        <v>73</v>
      </c>
      <c r="Y561" s="32"/>
      <c r="Z561" s="34">
        <v>50</v>
      </c>
      <c r="AA561" s="34">
        <v>50</v>
      </c>
      <c r="AB561" s="34">
        <v>50</v>
      </c>
    </row>
    <row r="562" ht="20.35" customHeight="1">
      <c r="A562" t="s" s="38">
        <v>1631</v>
      </c>
      <c r="B562" s="30"/>
      <c r="C562" t="s" s="31">
        <v>1056</v>
      </c>
      <c r="D562" s="32"/>
      <c r="E562" s="32"/>
      <c r="F562" s="32"/>
      <c r="G562" s="32"/>
      <c r="H562" s="33">
        <v>73</v>
      </c>
      <c r="I562" s="33">
        <v>203</v>
      </c>
      <c r="J562" s="32"/>
      <c r="K562" s="32"/>
      <c r="L562" s="32"/>
      <c r="M562" s="34">
        <f>'CK - Tableau 1'!F562</f>
        <v>80</v>
      </c>
      <c r="N562" s="34">
        <f>'FG - Tableau 1'!C562</f>
        <v>89</v>
      </c>
      <c r="O562" s="34">
        <f>'DI - Tableau 1'!D562</f>
        <v>37</v>
      </c>
      <c r="P562" s="34">
        <f>'SK - Tableau 1'!F562</f>
        <v>64</v>
      </c>
      <c r="Q562" s="34">
        <f>'ST - Tableau 1'!D562</f>
        <v>72</v>
      </c>
      <c r="R562" s="34">
        <f>'EN - Tableau 1'!D562</f>
        <v>37</v>
      </c>
      <c r="S562" s="34">
        <f>'DU'!E562</f>
        <v>91</v>
      </c>
      <c r="T562" s="34">
        <f>'PH - Tableau 1'!N562</f>
        <v>66</v>
      </c>
      <c r="U562" s="34">
        <f>'FO - Tableau 1'!D562</f>
        <v>53</v>
      </c>
      <c r="V562" s="32"/>
      <c r="W562" s="34">
        <f>'SC - Tableau 1'!J562</f>
        <v>66</v>
      </c>
      <c r="X562" s="34">
        <f>'DF - Tableau 1'!J562</f>
        <v>56</v>
      </c>
      <c r="Y562" s="32"/>
      <c r="Z562" s="34">
        <v>50</v>
      </c>
      <c r="AA562" s="34">
        <v>50</v>
      </c>
      <c r="AB562" s="34">
        <v>50</v>
      </c>
    </row>
    <row r="563" ht="20.35" customHeight="1">
      <c r="A563" t="s" s="38">
        <v>1632</v>
      </c>
      <c r="B563" s="30"/>
      <c r="C563" t="s" s="31">
        <v>1059</v>
      </c>
      <c r="D563" s="32"/>
      <c r="E563" s="32"/>
      <c r="F563" s="32"/>
      <c r="G563" s="32"/>
      <c r="H563" s="33">
        <v>71</v>
      </c>
      <c r="I563" s="33">
        <v>190</v>
      </c>
      <c r="J563" s="32"/>
      <c r="K563" s="32"/>
      <c r="L563" s="32"/>
      <c r="M563" s="34">
        <f>'CK - Tableau 1'!F563</f>
        <v>60</v>
      </c>
      <c r="N563" s="34">
        <f>'FG - Tableau 1'!C563</f>
        <v>33</v>
      </c>
      <c r="O563" s="34">
        <f>'DI - Tableau 1'!D563</f>
        <v>73</v>
      </c>
      <c r="P563" s="34">
        <f>'SK - Tableau 1'!F563</f>
        <v>60</v>
      </c>
      <c r="Q563" s="34">
        <f>'ST - Tableau 1'!D563</f>
        <v>62</v>
      </c>
      <c r="R563" s="34">
        <f>'EN - Tableau 1'!D563</f>
        <v>33</v>
      </c>
      <c r="S563" s="34">
        <f>'DU'!E563</f>
        <v>84</v>
      </c>
      <c r="T563" s="34">
        <f>'PH - Tableau 1'!N563</f>
        <v>53.5</v>
      </c>
      <c r="U563" s="34">
        <f>'FO - Tableau 1'!D563</f>
        <v>33</v>
      </c>
      <c r="V563" s="32"/>
      <c r="W563" s="34">
        <f>'SC - Tableau 1'!J563</f>
        <v>53.5</v>
      </c>
      <c r="X563" s="34">
        <f>'DF - Tableau 1'!J563</f>
        <v>54.5</v>
      </c>
      <c r="Y563" s="32"/>
      <c r="Z563" s="34">
        <v>50</v>
      </c>
      <c r="AA563" s="34">
        <v>50</v>
      </c>
      <c r="AB563" s="34">
        <v>50</v>
      </c>
    </row>
    <row r="564" ht="20.35" customHeight="1">
      <c r="A564" t="s" s="38">
        <v>1633</v>
      </c>
      <c r="B564" s="30"/>
      <c r="C564" t="s" s="31">
        <v>1059</v>
      </c>
      <c r="D564" s="32"/>
      <c r="E564" s="32"/>
      <c r="F564" s="32"/>
      <c r="G564" s="32"/>
      <c r="H564" s="33">
        <v>73</v>
      </c>
      <c r="I564" s="33">
        <v>203</v>
      </c>
      <c r="J564" s="32"/>
      <c r="K564" s="32"/>
      <c r="L564" s="32"/>
      <c r="M564" s="34">
        <f>'CK - Tableau 1'!F564</f>
        <v>39</v>
      </c>
      <c r="N564" s="34">
        <f>'FG - Tableau 1'!C564</f>
        <v>33</v>
      </c>
      <c r="O564" s="34">
        <f>'DI - Tableau 1'!D564</f>
        <v>86</v>
      </c>
      <c r="P564" s="34">
        <f>'SK - Tableau 1'!F564</f>
        <v>71</v>
      </c>
      <c r="Q564" s="34">
        <f>'ST - Tableau 1'!D564</f>
        <v>72</v>
      </c>
      <c r="R564" s="34">
        <f>'EN - Tableau 1'!D564</f>
        <v>33</v>
      </c>
      <c r="S564" s="34">
        <f>'DU'!E564</f>
        <v>95</v>
      </c>
      <c r="T564" s="34">
        <f>'PH - Tableau 1'!N564</f>
        <v>73.75</v>
      </c>
      <c r="U564" s="34">
        <f>'FO - Tableau 1'!D564</f>
        <v>33</v>
      </c>
      <c r="V564" s="32"/>
      <c r="W564" s="34">
        <f>'SC - Tableau 1'!J564</f>
        <v>70</v>
      </c>
      <c r="X564" s="34">
        <f>'DF - Tableau 1'!J564</f>
        <v>69</v>
      </c>
      <c r="Y564" s="32"/>
      <c r="Z564" s="34">
        <v>50</v>
      </c>
      <c r="AA564" s="34">
        <v>50</v>
      </c>
      <c r="AB564" s="34">
        <v>50</v>
      </c>
    </row>
    <row r="565" ht="20.35" customHeight="1">
      <c r="A565" t="s" s="38">
        <v>1634</v>
      </c>
      <c r="B565" s="30"/>
      <c r="C565" t="s" s="31">
        <v>1056</v>
      </c>
      <c r="D565" s="32"/>
      <c r="E565" s="32"/>
      <c r="F565" s="32"/>
      <c r="G565" s="32"/>
      <c r="H565" s="33">
        <v>70</v>
      </c>
      <c r="I565" s="33">
        <v>185</v>
      </c>
      <c r="J565" s="32"/>
      <c r="K565" s="32"/>
      <c r="L565" s="32"/>
      <c r="M565" s="34">
        <f>'CK - Tableau 1'!F565</f>
        <v>64</v>
      </c>
      <c r="N565" s="34">
        <f>'FG - Tableau 1'!C565</f>
        <v>33</v>
      </c>
      <c r="O565" s="34">
        <f>'DI - Tableau 1'!D565</f>
        <v>70</v>
      </c>
      <c r="P565" s="34">
        <f>'SK - Tableau 1'!F565</f>
        <v>70</v>
      </c>
      <c r="Q565" s="34">
        <f>'ST - Tableau 1'!D565</f>
        <v>58</v>
      </c>
      <c r="R565" s="34">
        <f>'EN - Tableau 1'!D565</f>
        <v>49</v>
      </c>
      <c r="S565" s="34">
        <f>'DU'!E565</f>
        <v>85</v>
      </c>
      <c r="T565" s="34">
        <f>'PH - Tableau 1'!N565</f>
        <v>64.5</v>
      </c>
      <c r="U565" s="34">
        <f>'FO - Tableau 1'!D565</f>
        <v>33</v>
      </c>
      <c r="V565" s="32"/>
      <c r="W565" s="34">
        <f>'SC - Tableau 1'!J565</f>
        <v>59.5</v>
      </c>
      <c r="X565" s="34">
        <f>'DF - Tableau 1'!J565</f>
        <v>67</v>
      </c>
      <c r="Y565" s="32"/>
      <c r="Z565" s="34">
        <v>50</v>
      </c>
      <c r="AA565" s="34">
        <v>50</v>
      </c>
      <c r="AB565" s="34">
        <v>50</v>
      </c>
    </row>
    <row r="566" ht="20.35" customHeight="1">
      <c r="A566" t="s" s="38">
        <v>1635</v>
      </c>
      <c r="B566" s="30"/>
      <c r="C566" t="s" s="31">
        <v>1056</v>
      </c>
      <c r="D566" s="32"/>
      <c r="E566" s="32"/>
      <c r="F566" s="32"/>
      <c r="G566" s="32"/>
      <c r="H566" s="33">
        <v>73</v>
      </c>
      <c r="I566" s="33">
        <v>195</v>
      </c>
      <c r="J566" s="32"/>
      <c r="K566" s="32"/>
      <c r="L566" s="32"/>
      <c r="M566" s="34">
        <f>'CK - Tableau 1'!F566</f>
        <v>73</v>
      </c>
      <c r="N566" s="34">
        <f>'FG - Tableau 1'!C566</f>
        <v>33</v>
      </c>
      <c r="O566" s="34">
        <f>'DI - Tableau 1'!D566</f>
        <v>80</v>
      </c>
      <c r="P566" s="34">
        <f>'SK - Tableau 1'!F566</f>
        <v>52</v>
      </c>
      <c r="Q566" s="34">
        <f>'ST - Tableau 1'!D566</f>
        <v>58</v>
      </c>
      <c r="R566" s="34">
        <f>'EN - Tableau 1'!D566</f>
        <v>99</v>
      </c>
      <c r="S566" s="34">
        <f>'DU'!E566</f>
        <v>85</v>
      </c>
      <c r="T566" s="34">
        <f>'PH - Tableau 1'!N566</f>
        <v>59.25</v>
      </c>
      <c r="U566" s="34">
        <f>'FO - Tableau 1'!D566</f>
        <v>33</v>
      </c>
      <c r="V566" s="32"/>
      <c r="W566" s="34">
        <f>'SC - Tableau 1'!J566</f>
        <v>59.5</v>
      </c>
      <c r="X566" s="34">
        <f>'DF - Tableau 1'!J566</f>
        <v>66</v>
      </c>
      <c r="Y566" s="32"/>
      <c r="Z566" s="34">
        <v>50</v>
      </c>
      <c r="AA566" s="34">
        <v>50</v>
      </c>
      <c r="AB566" s="34">
        <v>50</v>
      </c>
    </row>
    <row r="567" ht="20.35" customHeight="1">
      <c r="A567" t="s" s="38">
        <v>1636</v>
      </c>
      <c r="B567" s="30"/>
      <c r="C567" t="s" s="31">
        <v>1059</v>
      </c>
      <c r="D567" s="32"/>
      <c r="E567" s="32"/>
      <c r="F567" s="32"/>
      <c r="G567" s="32"/>
      <c r="H567" s="33">
        <v>74</v>
      </c>
      <c r="I567" s="33">
        <v>205</v>
      </c>
      <c r="J567" s="32"/>
      <c r="K567" s="32"/>
      <c r="L567" s="32"/>
      <c r="M567" s="34">
        <f>'CK - Tableau 1'!F567</f>
        <v>73</v>
      </c>
      <c r="N567" s="34">
        <f>'FG - Tableau 1'!C567</f>
        <v>33</v>
      </c>
      <c r="O567" s="34">
        <f>'DI - Tableau 1'!D567</f>
        <v>52</v>
      </c>
      <c r="P567" s="34">
        <f>'SK - Tableau 1'!F567</f>
        <v>66</v>
      </c>
      <c r="Q567" s="34">
        <f>'ST - Tableau 1'!D567</f>
        <v>70</v>
      </c>
      <c r="R567" s="34">
        <f>'EN - Tableau 1'!D567</f>
        <v>33</v>
      </c>
      <c r="S567" s="34">
        <f>'DU'!E567</f>
        <v>96</v>
      </c>
      <c r="T567" s="34">
        <f>'PH - Tableau 1'!N567</f>
        <v>66</v>
      </c>
      <c r="U567" s="34">
        <f>'FO - Tableau 1'!D567</f>
        <v>76</v>
      </c>
      <c r="V567" s="32"/>
      <c r="W567" s="34">
        <f>'SC - Tableau 1'!J567</f>
        <v>63</v>
      </c>
      <c r="X567" s="34">
        <f>'DF - Tableau 1'!J567</f>
        <v>66</v>
      </c>
      <c r="Y567" s="32"/>
      <c r="Z567" s="34">
        <v>50</v>
      </c>
      <c r="AA567" s="34">
        <v>50</v>
      </c>
      <c r="AB567" s="34">
        <v>50</v>
      </c>
    </row>
    <row r="568" ht="20.35" customHeight="1">
      <c r="A568" t="s" s="38">
        <v>1637</v>
      </c>
      <c r="B568" s="30"/>
      <c r="C568" t="s" s="31">
        <v>1056</v>
      </c>
      <c r="D568" s="32"/>
      <c r="E568" s="32"/>
      <c r="F568" s="32"/>
      <c r="G568" s="32"/>
      <c r="H568" s="33">
        <v>73</v>
      </c>
      <c r="I568" s="33">
        <v>204</v>
      </c>
      <c r="J568" s="32"/>
      <c r="K568" s="32"/>
      <c r="L568" s="32"/>
      <c r="M568" s="34">
        <f>'CK - Tableau 1'!F568</f>
        <v>60</v>
      </c>
      <c r="N568" s="34">
        <f>'FG - Tableau 1'!C568</f>
        <v>33</v>
      </c>
      <c r="O568" s="34">
        <f>'DI - Tableau 1'!D568</f>
        <v>63</v>
      </c>
      <c r="P568" s="34">
        <f>'SK - Tableau 1'!F568</f>
        <v>64</v>
      </c>
      <c r="Q568" s="34">
        <f>'ST - Tableau 1'!D568</f>
        <v>74</v>
      </c>
      <c r="R568" s="34">
        <f>'EN - Tableau 1'!D568</f>
        <v>33</v>
      </c>
      <c r="S568" s="34">
        <f>'DU'!E568</f>
        <v>75</v>
      </c>
      <c r="T568" s="34">
        <f>'PH - Tableau 1'!N568</f>
        <v>56.25</v>
      </c>
      <c r="U568" s="34">
        <f>'FO - Tableau 1'!D568</f>
        <v>33</v>
      </c>
      <c r="V568" s="32"/>
      <c r="W568" s="34">
        <f>'SC - Tableau 1'!J568</f>
        <v>56.5</v>
      </c>
      <c r="X568" s="34">
        <f>'DF - Tableau 1'!J568</f>
        <v>56.5</v>
      </c>
      <c r="Y568" s="32"/>
      <c r="Z568" s="34">
        <v>50</v>
      </c>
      <c r="AA568" s="34">
        <v>50</v>
      </c>
      <c r="AB568" s="34">
        <v>50</v>
      </c>
    </row>
    <row r="569" ht="20.35" customHeight="1">
      <c r="A569" t="s" s="38">
        <v>1638</v>
      </c>
      <c r="B569" s="30"/>
      <c r="C569" t="s" s="31">
        <v>1056</v>
      </c>
      <c r="D569" s="32"/>
      <c r="E569" s="32"/>
      <c r="F569" s="32"/>
      <c r="G569" s="32"/>
      <c r="H569" s="33">
        <v>71</v>
      </c>
      <c r="I569" s="33">
        <v>181</v>
      </c>
      <c r="J569" s="32"/>
      <c r="K569" s="32"/>
      <c r="L569" s="32"/>
      <c r="M569" s="34">
        <f>'CK - Tableau 1'!F569</f>
        <v>60</v>
      </c>
      <c r="N569" s="34">
        <f>'FG - Tableau 1'!C569</f>
        <v>33</v>
      </c>
      <c r="O569" s="34">
        <f>'DI - Tableau 1'!D569</f>
        <v>73</v>
      </c>
      <c r="P569" s="34">
        <f>'SK - Tableau 1'!F569</f>
        <v>47</v>
      </c>
      <c r="Q569" s="34">
        <f>'ST - Tableau 1'!D569</f>
        <v>46</v>
      </c>
      <c r="R569" s="34">
        <f>'EN - Tableau 1'!D569</f>
        <v>45</v>
      </c>
      <c r="S569" s="34">
        <f>'DU'!E569</f>
        <v>83</v>
      </c>
      <c r="T569" s="34">
        <f>'PH - Tableau 1'!N569</f>
        <v>63.875</v>
      </c>
      <c r="U569" s="34">
        <f>'FO - Tableau 1'!D569</f>
        <v>33</v>
      </c>
      <c r="V569" s="32"/>
      <c r="W569" s="34">
        <f>'SC - Tableau 1'!J569</f>
        <v>60</v>
      </c>
      <c r="X569" s="34">
        <f>'DF - Tableau 1'!J569</f>
        <v>54</v>
      </c>
      <c r="Y569" s="32"/>
      <c r="Z569" s="34">
        <v>50</v>
      </c>
      <c r="AA569" s="34">
        <v>50</v>
      </c>
      <c r="AB569" s="34">
        <v>50</v>
      </c>
    </row>
    <row r="570" ht="20.35" customHeight="1">
      <c r="A570" t="s" s="38">
        <v>1639</v>
      </c>
      <c r="B570" s="30"/>
      <c r="C570" t="s" s="31">
        <v>1056</v>
      </c>
      <c r="D570" s="32"/>
      <c r="E570" s="32"/>
      <c r="F570" s="32"/>
      <c r="G570" s="32"/>
      <c r="H570" s="33">
        <v>68</v>
      </c>
      <c r="I570" s="33">
        <v>178</v>
      </c>
      <c r="J570" s="32"/>
      <c r="K570" s="32"/>
      <c r="L570" s="32"/>
      <c r="M570" s="34">
        <f>'CK - Tableau 1'!F570</f>
        <v>66</v>
      </c>
      <c r="N570" s="34">
        <f>'FG - Tableau 1'!C570</f>
        <v>33</v>
      </c>
      <c r="O570" s="34">
        <f>'DI - Tableau 1'!D570</f>
        <v>73</v>
      </c>
      <c r="P570" s="34">
        <f>'SK - Tableau 1'!F570</f>
        <v>47</v>
      </c>
      <c r="Q570" s="34">
        <f>'ST - Tableau 1'!D570</f>
        <v>57</v>
      </c>
      <c r="R570" s="34">
        <f>'EN - Tableau 1'!D570</f>
        <v>33</v>
      </c>
      <c r="S570" s="34">
        <f>'DU'!E570</f>
        <v>83</v>
      </c>
      <c r="T570" s="34">
        <f>'PH - Tableau 1'!N570</f>
        <v>72.875</v>
      </c>
      <c r="U570" s="34">
        <f>'FO - Tableau 1'!D570</f>
        <v>94</v>
      </c>
      <c r="V570" s="32"/>
      <c r="W570" s="34">
        <f>'SC - Tableau 1'!J570</f>
        <v>60</v>
      </c>
      <c r="X570" s="34">
        <f>'DF - Tableau 1'!J570</f>
        <v>54.5</v>
      </c>
      <c r="Y570" s="32"/>
      <c r="Z570" s="34">
        <v>50</v>
      </c>
      <c r="AA570" s="34">
        <v>50</v>
      </c>
      <c r="AB570" s="34">
        <v>50</v>
      </c>
    </row>
    <row r="571" ht="20.35" customHeight="1">
      <c r="A571" t="s" s="38">
        <v>1640</v>
      </c>
      <c r="B571" s="30"/>
      <c r="C571" t="s" s="31">
        <v>1059</v>
      </c>
      <c r="D571" s="32"/>
      <c r="E571" s="32"/>
      <c r="F571" s="32"/>
      <c r="G571" s="32"/>
      <c r="H571" s="33">
        <v>74</v>
      </c>
      <c r="I571" s="33">
        <v>202</v>
      </c>
      <c r="J571" s="32"/>
      <c r="K571" s="32"/>
      <c r="L571" s="32"/>
      <c r="M571" s="34">
        <f>'CK - Tableau 1'!F571</f>
        <v>61</v>
      </c>
      <c r="N571" s="34">
        <f>'FG - Tableau 1'!C571</f>
        <v>73</v>
      </c>
      <c r="O571" s="34">
        <f>'DI - Tableau 1'!D571</f>
        <v>48</v>
      </c>
      <c r="P571" s="34">
        <f>'SK - Tableau 1'!F571</f>
        <v>79</v>
      </c>
      <c r="Q571" s="34">
        <f>'ST - Tableau 1'!D571</f>
        <v>64</v>
      </c>
      <c r="R571" s="34">
        <f>'EN - Tableau 1'!D571</f>
        <v>39</v>
      </c>
      <c r="S571" s="34">
        <f>'DU'!E571</f>
        <v>87</v>
      </c>
      <c r="T571" s="34">
        <f>'PH - Tableau 1'!N571</f>
        <v>82.375</v>
      </c>
      <c r="U571" s="34">
        <f>'FO - Tableau 1'!D571</f>
        <v>40</v>
      </c>
      <c r="V571" s="32"/>
      <c r="W571" s="34">
        <f>'SC - Tableau 1'!J571</f>
        <v>93</v>
      </c>
      <c r="X571" s="34">
        <f>'DF - Tableau 1'!J571</f>
        <v>62.5</v>
      </c>
      <c r="Y571" s="32"/>
      <c r="Z571" s="34">
        <v>50</v>
      </c>
      <c r="AA571" s="34">
        <v>50</v>
      </c>
      <c r="AB571" s="34">
        <v>50</v>
      </c>
    </row>
    <row r="572" ht="20.35" customHeight="1">
      <c r="A572" t="s" s="38">
        <v>1641</v>
      </c>
      <c r="B572" s="30"/>
      <c r="C572" t="s" s="31">
        <v>1054</v>
      </c>
      <c r="D572" s="32"/>
      <c r="E572" s="32"/>
      <c r="F572" s="32"/>
      <c r="G572" s="32"/>
      <c r="H572" s="33">
        <v>76</v>
      </c>
      <c r="I572" s="33">
        <v>215</v>
      </c>
      <c r="J572" s="32"/>
      <c r="K572" s="32"/>
      <c r="L572" s="32"/>
      <c r="M572" s="34">
        <f>'CK - Tableau 1'!F572</f>
        <v>47</v>
      </c>
      <c r="N572" s="34">
        <f>'FG - Tableau 1'!C572</f>
        <v>33</v>
      </c>
      <c r="O572" s="34">
        <f>'DI - Tableau 1'!D572</f>
        <v>64</v>
      </c>
      <c r="P572" s="34">
        <f>'SK - Tableau 1'!F572</f>
        <v>89</v>
      </c>
      <c r="Q572" s="34">
        <f>'ST - Tableau 1'!D572</f>
        <v>75</v>
      </c>
      <c r="R572" s="34">
        <f>'EN - Tableau 1'!D572</f>
        <v>33</v>
      </c>
      <c r="S572" s="34">
        <f>'DU'!E572</f>
        <v>98</v>
      </c>
      <c r="T572" s="34">
        <f>'PH - Tableau 1'!N572</f>
        <v>73.75</v>
      </c>
      <c r="U572" s="34">
        <f>'FO - Tableau 1'!D572</f>
        <v>33</v>
      </c>
      <c r="V572" s="32"/>
      <c r="W572" s="34">
        <f>'SC - Tableau 1'!J572</f>
        <v>58.5</v>
      </c>
      <c r="X572" s="34">
        <f>'DF - Tableau 1'!J572</f>
        <v>72.5</v>
      </c>
      <c r="Y572" s="32"/>
      <c r="Z572" s="34">
        <v>50</v>
      </c>
      <c r="AA572" s="34">
        <v>50</v>
      </c>
      <c r="AB572" s="34">
        <v>50</v>
      </c>
    </row>
    <row r="573" ht="20.35" customHeight="1">
      <c r="A573" t="s" s="38">
        <v>1642</v>
      </c>
      <c r="B573" s="30"/>
      <c r="C573" t="s" s="31">
        <v>1054</v>
      </c>
      <c r="D573" s="32"/>
      <c r="E573" s="32"/>
      <c r="F573" s="32"/>
      <c r="G573" s="32"/>
      <c r="H573" s="33">
        <v>73</v>
      </c>
      <c r="I573" s="33">
        <v>196</v>
      </c>
      <c r="J573" s="32"/>
      <c r="K573" s="32"/>
      <c r="L573" s="32"/>
      <c r="M573" s="34">
        <f>'CK - Tableau 1'!F573</f>
        <v>34</v>
      </c>
      <c r="N573" s="34">
        <f>'FG - Tableau 1'!C573</f>
        <v>33</v>
      </c>
      <c r="O573" s="34">
        <f>'DI - Tableau 1'!D573</f>
        <v>78</v>
      </c>
      <c r="P573" s="34">
        <f>'SK - Tableau 1'!F573</f>
        <v>78</v>
      </c>
      <c r="Q573" s="34">
        <f>'ST - Tableau 1'!D573</f>
        <v>60</v>
      </c>
      <c r="R573" s="34">
        <f>'EN - Tableau 1'!D573</f>
        <v>99</v>
      </c>
      <c r="S573" s="34">
        <f>'DU'!E573</f>
        <v>98</v>
      </c>
      <c r="T573" s="34">
        <f>'PH - Tableau 1'!N573</f>
        <v>71.375</v>
      </c>
      <c r="U573" s="34">
        <f>'FO - Tableau 1'!D573</f>
        <v>37</v>
      </c>
      <c r="V573" s="32"/>
      <c r="W573" s="34">
        <f>'SC - Tableau 1'!J573</f>
        <v>74.5</v>
      </c>
      <c r="X573" s="34">
        <f>'DF - Tableau 1'!J573</f>
        <v>65</v>
      </c>
      <c r="Y573" s="32"/>
      <c r="Z573" s="34">
        <v>50</v>
      </c>
      <c r="AA573" s="34">
        <v>50</v>
      </c>
      <c r="AB573" s="34">
        <v>50</v>
      </c>
    </row>
    <row r="574" ht="20.35" customHeight="1">
      <c r="A574" t="s" s="38">
        <v>1643</v>
      </c>
      <c r="B574" s="30"/>
      <c r="C574" t="s" s="31">
        <v>1056</v>
      </c>
      <c r="D574" s="32"/>
      <c r="E574" s="32"/>
      <c r="F574" s="32"/>
      <c r="G574" s="32"/>
      <c r="H574" s="33">
        <v>70</v>
      </c>
      <c r="I574" s="33">
        <v>195</v>
      </c>
      <c r="J574" s="32"/>
      <c r="K574" s="32"/>
      <c r="L574" s="32"/>
      <c r="M574" s="34">
        <f>'CK - Tableau 1'!F574</f>
        <v>45</v>
      </c>
      <c r="N574" s="34">
        <f>'FG - Tableau 1'!C574</f>
        <v>60</v>
      </c>
      <c r="O574" s="34">
        <f>'DI - Tableau 1'!D574</f>
        <v>48</v>
      </c>
      <c r="P574" s="34">
        <f>'SK - Tableau 1'!F574</f>
        <v>96</v>
      </c>
      <c r="Q574" s="34">
        <f>'ST - Tableau 1'!D574</f>
        <v>77</v>
      </c>
      <c r="R574" s="34">
        <f>'EN - Tableau 1'!D574</f>
        <v>69</v>
      </c>
      <c r="S574" s="34">
        <f>'DU'!E574</f>
        <v>99</v>
      </c>
      <c r="T574" s="34">
        <f>'PH - Tableau 1'!N574</f>
        <v>68.25</v>
      </c>
      <c r="U574" s="34">
        <f>'FO - Tableau 1'!D574</f>
        <v>52</v>
      </c>
      <c r="V574" s="32"/>
      <c r="W574" s="34">
        <f>'SC - Tableau 1'!J574</f>
        <v>69.5</v>
      </c>
      <c r="X574" s="34">
        <f>'DF - Tableau 1'!J574</f>
        <v>66</v>
      </c>
      <c r="Y574" s="32"/>
      <c r="Z574" s="34">
        <v>50</v>
      </c>
      <c r="AA574" s="34">
        <v>50</v>
      </c>
      <c r="AB574" s="34">
        <v>50</v>
      </c>
    </row>
    <row r="575" ht="20.35" customHeight="1">
      <c r="A575" t="s" s="38">
        <v>1644</v>
      </c>
      <c r="B575" s="30"/>
      <c r="C575" t="s" s="31">
        <v>1059</v>
      </c>
      <c r="D575" s="32"/>
      <c r="E575" s="32"/>
      <c r="F575" s="32"/>
      <c r="G575" s="32"/>
      <c r="H575" s="33">
        <v>71</v>
      </c>
      <c r="I575" s="33">
        <v>188</v>
      </c>
      <c r="J575" s="32"/>
      <c r="K575" s="32"/>
      <c r="L575" s="32"/>
      <c r="M575" s="34">
        <f>'CK - Tableau 1'!F575</f>
        <v>80</v>
      </c>
      <c r="N575" s="34">
        <f>'FG - Tableau 1'!C575</f>
        <v>87</v>
      </c>
      <c r="O575" s="34">
        <f>'DI - Tableau 1'!D575</f>
        <v>36</v>
      </c>
      <c r="P575" s="34">
        <f>'SK - Tableau 1'!F575</f>
        <v>55</v>
      </c>
      <c r="Q575" s="34">
        <f>'ST - Tableau 1'!D575</f>
        <v>57</v>
      </c>
      <c r="R575" s="34">
        <f>'EN - Tableau 1'!D575</f>
        <v>69</v>
      </c>
      <c r="S575" s="34">
        <f>'DU'!E575</f>
        <v>87</v>
      </c>
      <c r="T575" s="34">
        <f>'PH - Tableau 1'!N575</f>
        <v>60.5</v>
      </c>
      <c r="U575" s="34">
        <f>'FO - Tableau 1'!D575</f>
        <v>47</v>
      </c>
      <c r="V575" s="32"/>
      <c r="W575" s="34">
        <f>'SC - Tableau 1'!J575</f>
        <v>66</v>
      </c>
      <c r="X575" s="34">
        <f>'DF - Tableau 1'!J575</f>
        <v>63.5</v>
      </c>
      <c r="Y575" s="32"/>
      <c r="Z575" s="34">
        <v>50</v>
      </c>
      <c r="AA575" s="34">
        <v>50</v>
      </c>
      <c r="AB575" s="34">
        <v>50</v>
      </c>
    </row>
    <row r="576" ht="20.35" customHeight="1">
      <c r="A576" t="s" s="38">
        <v>1645</v>
      </c>
      <c r="B576" s="30"/>
      <c r="C576" t="s" s="31">
        <v>1059</v>
      </c>
      <c r="D576" s="32"/>
      <c r="E576" s="32"/>
      <c r="F576" s="32"/>
      <c r="G576" s="32"/>
      <c r="H576" s="33">
        <v>74</v>
      </c>
      <c r="I576" s="33">
        <v>206</v>
      </c>
      <c r="J576" s="32"/>
      <c r="K576" s="32"/>
      <c r="L576" s="32"/>
      <c r="M576" s="34">
        <f>'CK - Tableau 1'!F576</f>
        <v>72</v>
      </c>
      <c r="N576" s="34">
        <f>'FG - Tableau 1'!C576</f>
        <v>33</v>
      </c>
      <c r="O576" s="34">
        <f>'DI - Tableau 1'!D576</f>
        <v>71</v>
      </c>
      <c r="P576" s="34">
        <f>'SK - Tableau 1'!F576</f>
        <v>68</v>
      </c>
      <c r="Q576" s="34">
        <f>'ST - Tableau 1'!D576</f>
        <v>71</v>
      </c>
      <c r="R576" s="34">
        <f>'EN - Tableau 1'!D576</f>
        <v>33</v>
      </c>
      <c r="S576" s="34">
        <f>'DU'!E576</f>
        <v>81</v>
      </c>
      <c r="T576" s="34">
        <f>'PH - Tableau 1'!N576</f>
        <v>73.875</v>
      </c>
      <c r="U576" s="34">
        <f>'FO - Tableau 1'!D576</f>
        <v>33</v>
      </c>
      <c r="V576" s="32"/>
      <c r="W576" s="34">
        <f>'SC - Tableau 1'!J576</f>
        <v>88.5</v>
      </c>
      <c r="X576" s="34">
        <f>'DF - Tableau 1'!J576</f>
        <v>59.5</v>
      </c>
      <c r="Y576" s="32"/>
      <c r="Z576" s="34">
        <v>50</v>
      </c>
      <c r="AA576" s="34">
        <v>50</v>
      </c>
      <c r="AB576" s="34">
        <v>50</v>
      </c>
    </row>
    <row r="577" ht="20.35" customHeight="1">
      <c r="A577" t="s" s="38">
        <v>1646</v>
      </c>
      <c r="B577" s="30"/>
      <c r="C577" t="s" s="31">
        <v>1086</v>
      </c>
      <c r="D577" s="32"/>
      <c r="E577" s="32"/>
      <c r="F577" s="32"/>
      <c r="G577" s="32"/>
      <c r="H577" s="33">
        <v>74</v>
      </c>
      <c r="I577" s="33">
        <v>191</v>
      </c>
      <c r="J577" s="32"/>
      <c r="K577" s="32"/>
      <c r="L577" s="32"/>
      <c r="M577" s="34">
        <f>'CK - Tableau 1'!F577</f>
        <v>80</v>
      </c>
      <c r="N577" s="34">
        <f>'FG - Tableau 1'!C577</f>
        <v>77</v>
      </c>
      <c r="O577" s="34">
        <f>'DI - Tableau 1'!D577</f>
        <v>80</v>
      </c>
      <c r="P577" s="34">
        <f>'SK - Tableau 1'!F577</f>
        <v>65</v>
      </c>
      <c r="Q577" s="34">
        <f>'ST - Tableau 1'!D577</f>
        <v>46</v>
      </c>
      <c r="R577" s="34">
        <f>'EN - Tableau 1'!D577</f>
        <v>90</v>
      </c>
      <c r="S577" s="34">
        <f>'DU'!E577</f>
        <v>86</v>
      </c>
      <c r="T577" s="34">
        <f>'PH - Tableau 1'!N577</f>
        <v>60.875</v>
      </c>
      <c r="U577" s="34">
        <f>'FO - Tableau 1'!D577</f>
        <v>33</v>
      </c>
      <c r="V577" s="32"/>
      <c r="W577" s="34">
        <f>'SC - Tableau 1'!J577</f>
        <v>66</v>
      </c>
      <c r="X577" s="34">
        <f>'DF - Tableau 1'!J577</f>
        <v>63.5</v>
      </c>
      <c r="Y577" s="32"/>
      <c r="Z577" s="34">
        <v>50</v>
      </c>
      <c r="AA577" s="34">
        <v>50</v>
      </c>
      <c r="AB577" s="34">
        <v>50</v>
      </c>
    </row>
    <row r="578" ht="20.35" customHeight="1">
      <c r="A578" t="s" s="38">
        <v>1647</v>
      </c>
      <c r="B578" s="30"/>
      <c r="C578" t="s" s="31">
        <v>1054</v>
      </c>
      <c r="D578" s="32"/>
      <c r="E578" s="32"/>
      <c r="F578" s="32"/>
      <c r="G578" s="32"/>
      <c r="H578" s="33">
        <v>72</v>
      </c>
      <c r="I578" s="33">
        <v>180</v>
      </c>
      <c r="J578" s="32"/>
      <c r="K578" s="32"/>
      <c r="L578" s="32"/>
      <c r="M578" s="34">
        <f>'CK - Tableau 1'!F578</f>
        <v>68</v>
      </c>
      <c r="N578" s="34">
        <f>'FG - Tableau 1'!C578</f>
        <v>33</v>
      </c>
      <c r="O578" s="34">
        <f>'DI - Tableau 1'!D578</f>
        <v>63</v>
      </c>
      <c r="P578" s="34">
        <f>'SK - Tableau 1'!F578</f>
        <v>50</v>
      </c>
      <c r="Q578" s="34">
        <f>'ST - Tableau 1'!D578</f>
        <v>40</v>
      </c>
      <c r="R578" s="34">
        <f>'EN - Tableau 1'!D578</f>
        <v>33</v>
      </c>
      <c r="S578" s="34">
        <f>'DU'!E578</f>
        <v>90</v>
      </c>
      <c r="T578" s="34">
        <f>'PH - Tableau 1'!N578</f>
        <v>66.375</v>
      </c>
      <c r="U578" s="34">
        <f>'FO - Tableau 1'!D578</f>
        <v>53</v>
      </c>
      <c r="V578" s="32"/>
      <c r="W578" s="34">
        <f>'SC - Tableau 1'!J578</f>
        <v>65.5</v>
      </c>
      <c r="X578" s="34">
        <f>'DF - Tableau 1'!J578</f>
        <v>73</v>
      </c>
      <c r="Y578" s="32"/>
      <c r="Z578" s="34">
        <v>50</v>
      </c>
      <c r="AA578" s="34">
        <v>50</v>
      </c>
      <c r="AB578" s="34">
        <v>50</v>
      </c>
    </row>
    <row r="579" ht="20.35" customHeight="1">
      <c r="A579" t="s" s="38">
        <v>1648</v>
      </c>
      <c r="B579" s="30"/>
      <c r="C579" t="s" s="31">
        <v>1056</v>
      </c>
      <c r="D579" s="32"/>
      <c r="E579" s="32"/>
      <c r="F579" s="32"/>
      <c r="G579" s="32"/>
      <c r="H579" s="33">
        <v>73</v>
      </c>
      <c r="I579" s="33">
        <v>204</v>
      </c>
      <c r="J579" s="32"/>
      <c r="K579" s="32"/>
      <c r="L579" s="32"/>
      <c r="M579" s="34">
        <f>'CK - Tableau 1'!F579</f>
        <v>60</v>
      </c>
      <c r="N579" s="34">
        <f>'FG - Tableau 1'!C579</f>
        <v>33</v>
      </c>
      <c r="O579" s="34">
        <f>'DI - Tableau 1'!D579</f>
        <v>77</v>
      </c>
      <c r="P579" s="34">
        <f>'SK - Tableau 1'!F579</f>
        <v>51</v>
      </c>
      <c r="Q579" s="34">
        <f>'ST - Tableau 1'!D579</f>
        <v>74</v>
      </c>
      <c r="R579" s="34">
        <f>'EN - Tableau 1'!D579</f>
        <v>34</v>
      </c>
      <c r="S579" s="34">
        <f>'DU'!E579</f>
        <v>89</v>
      </c>
      <c r="T579" s="34">
        <f>'PH - Tableau 1'!N579</f>
        <v>60.875</v>
      </c>
      <c r="U579" s="34">
        <f>'FO - Tableau 1'!D579</f>
        <v>48</v>
      </c>
      <c r="V579" s="32"/>
      <c r="W579" s="34">
        <f>'SC - Tableau 1'!J579</f>
        <v>63.5</v>
      </c>
      <c r="X579" s="34">
        <f>'DF - Tableau 1'!J579</f>
        <v>61</v>
      </c>
      <c r="Y579" s="32"/>
      <c r="Z579" s="34">
        <v>50</v>
      </c>
      <c r="AA579" s="34">
        <v>50</v>
      </c>
      <c r="AB579" s="34">
        <v>50</v>
      </c>
    </row>
    <row r="580" ht="20.35" customHeight="1">
      <c r="A580" t="s" s="38">
        <v>1649</v>
      </c>
      <c r="B580" s="30"/>
      <c r="C580" t="s" s="31">
        <v>1056</v>
      </c>
      <c r="D580" s="32"/>
      <c r="E580" s="32"/>
      <c r="F580" s="32"/>
      <c r="G580" s="32"/>
      <c r="H580" s="33">
        <v>71</v>
      </c>
      <c r="I580" s="33">
        <v>198</v>
      </c>
      <c r="J580" s="32"/>
      <c r="K580" s="32"/>
      <c r="L580" s="32"/>
      <c r="M580" s="34">
        <f>'CK - Tableau 1'!F580</f>
        <v>73</v>
      </c>
      <c r="N580" s="34">
        <f>'FG - Tableau 1'!C580</f>
        <v>33</v>
      </c>
      <c r="O580" s="34">
        <f>'DI - Tableau 1'!D580</f>
        <v>73</v>
      </c>
      <c r="P580" s="34">
        <f>'SK - Tableau 1'!F580</f>
        <v>47</v>
      </c>
      <c r="Q580" s="34">
        <f>'ST - Tableau 1'!D580</f>
        <v>76</v>
      </c>
      <c r="R580" s="34">
        <f>'EN - Tableau 1'!D580</f>
        <v>33</v>
      </c>
      <c r="S580" s="34">
        <f>'DU'!E580</f>
        <v>81</v>
      </c>
      <c r="T580" s="34">
        <f>'PH - Tableau 1'!N580</f>
        <v>51.875</v>
      </c>
      <c r="U580" s="34">
        <f>'FO - Tableau 1'!D580</f>
        <v>33</v>
      </c>
      <c r="V580" s="32"/>
      <c r="W580" s="34">
        <f>'SC - Tableau 1'!J580</f>
        <v>53.5</v>
      </c>
      <c r="X580" s="34">
        <f>'DF - Tableau 1'!J580</f>
        <v>60</v>
      </c>
      <c r="Y580" s="32"/>
      <c r="Z580" s="34">
        <v>50</v>
      </c>
      <c r="AA580" s="34">
        <v>50</v>
      </c>
      <c r="AB580" s="34">
        <v>50</v>
      </c>
    </row>
    <row r="581" ht="20.35" customHeight="1">
      <c r="A581" t="s" s="38">
        <v>1650</v>
      </c>
      <c r="B581" s="30"/>
      <c r="C581" t="s" s="31">
        <v>1056</v>
      </c>
      <c r="D581" s="32"/>
      <c r="E581" s="32"/>
      <c r="F581" s="32"/>
      <c r="G581" s="32"/>
      <c r="H581" s="33">
        <v>74</v>
      </c>
      <c r="I581" s="33">
        <v>204</v>
      </c>
      <c r="J581" s="32"/>
      <c r="K581" s="32"/>
      <c r="L581" s="32"/>
      <c r="M581" s="34">
        <f>'CK - Tableau 1'!F581</f>
        <v>73</v>
      </c>
      <c r="N581" s="34">
        <f>'FG - Tableau 1'!C581</f>
        <v>88</v>
      </c>
      <c r="O581" s="34">
        <f>'DI - Tableau 1'!D581</f>
        <v>64</v>
      </c>
      <c r="P581" s="34">
        <f>'SK - Tableau 1'!F581</f>
        <v>60</v>
      </c>
      <c r="Q581" s="34">
        <f>'ST - Tableau 1'!D581</f>
        <v>68</v>
      </c>
      <c r="R581" s="34">
        <f>'EN - Tableau 1'!D581</f>
        <v>33</v>
      </c>
      <c r="S581" s="34">
        <f>'DU'!E581</f>
        <v>82</v>
      </c>
      <c r="T581" s="34">
        <f>'PH - Tableau 1'!N581</f>
        <v>52.625</v>
      </c>
      <c r="U581" s="34">
        <f>'FO - Tableau 1'!D581</f>
        <v>60</v>
      </c>
      <c r="V581" s="32"/>
      <c r="W581" s="34">
        <f>'SC - Tableau 1'!J581</f>
        <v>47</v>
      </c>
      <c r="X581" s="34">
        <f>'DF - Tableau 1'!J581</f>
        <v>56.5</v>
      </c>
      <c r="Y581" s="32"/>
      <c r="Z581" s="34">
        <v>50</v>
      </c>
      <c r="AA581" s="34">
        <v>50</v>
      </c>
      <c r="AB581" s="34">
        <v>50</v>
      </c>
    </row>
    <row r="582" ht="20.35" customHeight="1">
      <c r="A582" t="s" s="38">
        <v>1651</v>
      </c>
      <c r="B582" s="30"/>
      <c r="C582" t="s" s="31">
        <v>1056</v>
      </c>
      <c r="D582" s="32"/>
      <c r="E582" s="32"/>
      <c r="F582" s="32"/>
      <c r="G582" s="32"/>
      <c r="H582" s="33">
        <v>75</v>
      </c>
      <c r="I582" s="33">
        <v>204</v>
      </c>
      <c r="J582" s="32"/>
      <c r="K582" s="32"/>
      <c r="L582" s="32"/>
      <c r="M582" s="34">
        <f>'CK - Tableau 1'!F582</f>
        <v>60</v>
      </c>
      <c r="N582" s="34">
        <f>'FG - Tableau 1'!C582</f>
        <v>33</v>
      </c>
      <c r="O582" s="34">
        <f>'DI - Tableau 1'!D582</f>
        <v>73</v>
      </c>
      <c r="P582" s="34">
        <f>'SK - Tableau 1'!F582</f>
        <v>60</v>
      </c>
      <c r="Q582" s="34">
        <f>'ST - Tableau 1'!D582</f>
        <v>62</v>
      </c>
      <c r="R582" s="34">
        <f>'EN - Tableau 1'!D582</f>
        <v>33</v>
      </c>
      <c r="S582" s="34">
        <f>'DU'!E582</f>
        <v>81</v>
      </c>
      <c r="T582" s="34">
        <f>'PH - Tableau 1'!N582</f>
        <v>52.375</v>
      </c>
      <c r="U582" s="34">
        <f>'FO - Tableau 1'!D582</f>
        <v>33</v>
      </c>
      <c r="V582" s="32"/>
      <c r="W582" s="34">
        <f>'SC - Tableau 1'!J582</f>
        <v>47</v>
      </c>
      <c r="X582" s="34">
        <f>'DF - Tableau 1'!J582</f>
        <v>55.5</v>
      </c>
      <c r="Y582" s="32"/>
      <c r="Z582" s="34">
        <v>50</v>
      </c>
      <c r="AA582" s="34">
        <v>50</v>
      </c>
      <c r="AB582" s="34">
        <v>50</v>
      </c>
    </row>
    <row r="583" ht="20.35" customHeight="1">
      <c r="A583" t="s" s="38">
        <v>1652</v>
      </c>
      <c r="B583" s="30"/>
      <c r="C583" t="s" s="31">
        <v>1056</v>
      </c>
      <c r="D583" s="32"/>
      <c r="E583" s="32"/>
      <c r="F583" s="32"/>
      <c r="G583" s="32"/>
      <c r="H583" s="33">
        <v>72</v>
      </c>
      <c r="I583" s="33">
        <v>195</v>
      </c>
      <c r="J583" s="32"/>
      <c r="K583" s="32"/>
      <c r="L583" s="32"/>
      <c r="M583" s="34">
        <f>'CK - Tableau 1'!F583</f>
        <v>85</v>
      </c>
      <c r="N583" s="34">
        <f>'FG - Tableau 1'!C583</f>
        <v>33</v>
      </c>
      <c r="O583" s="34">
        <f>'DI - Tableau 1'!D583</f>
        <v>64</v>
      </c>
      <c r="P583" s="34">
        <f>'SK - Tableau 1'!F583</f>
        <v>94</v>
      </c>
      <c r="Q583" s="34">
        <f>'ST - Tableau 1'!D583</f>
        <v>64</v>
      </c>
      <c r="R583" s="34">
        <f>'EN - Tableau 1'!D583</f>
        <v>33</v>
      </c>
      <c r="S583" s="34">
        <f>'DU'!E583</f>
        <v>99</v>
      </c>
      <c r="T583" s="34">
        <f>'PH - Tableau 1'!N583</f>
        <v>63.875</v>
      </c>
      <c r="U583" s="34">
        <f>'FO - Tableau 1'!D583</f>
        <v>33</v>
      </c>
      <c r="V583" s="32"/>
      <c r="W583" s="34">
        <f>'SC - Tableau 1'!J583</f>
        <v>56.5</v>
      </c>
      <c r="X583" s="34">
        <f>'DF - Tableau 1'!J583</f>
        <v>70.5</v>
      </c>
      <c r="Y583" s="32"/>
      <c r="Z583" s="34">
        <v>50</v>
      </c>
      <c r="AA583" s="34">
        <v>50</v>
      </c>
      <c r="AB583" s="34">
        <v>50</v>
      </c>
    </row>
    <row r="584" ht="20.35" customHeight="1">
      <c r="A584" t="s" s="38">
        <v>1653</v>
      </c>
      <c r="B584" s="30"/>
      <c r="C584" t="s" s="31">
        <v>1075</v>
      </c>
      <c r="D584" s="32"/>
      <c r="E584" s="32"/>
      <c r="F584" s="32"/>
      <c r="G584" s="32"/>
      <c r="H584" s="33">
        <v>73</v>
      </c>
      <c r="I584" s="33">
        <v>194</v>
      </c>
      <c r="J584" s="32"/>
      <c r="K584" s="32"/>
      <c r="L584" s="32"/>
      <c r="M584" s="34">
        <f>'CK - Tableau 1'!F584</f>
        <v>48</v>
      </c>
      <c r="N584" s="34">
        <f>'FG - Tableau 1'!C584</f>
        <v>33</v>
      </c>
      <c r="O584" s="34">
        <f>'DI - Tableau 1'!D584</f>
        <v>64</v>
      </c>
      <c r="P584" s="34">
        <f>'SK - Tableau 1'!F584</f>
        <v>76</v>
      </c>
      <c r="Q584" s="34">
        <f>'ST - Tableau 1'!D584</f>
        <v>56</v>
      </c>
      <c r="R584" s="34">
        <f>'EN - Tableau 1'!D584</f>
        <v>99</v>
      </c>
      <c r="S584" s="34">
        <f>'DU'!E584</f>
        <v>87</v>
      </c>
      <c r="T584" s="34">
        <f>'PH - Tableau 1'!N584</f>
        <v>78.875</v>
      </c>
      <c r="U584" s="34">
        <f>'FO - Tableau 1'!D584</f>
        <v>55</v>
      </c>
      <c r="V584" s="32"/>
      <c r="W584" s="34">
        <f>'SC - Tableau 1'!J584</f>
        <v>78.5</v>
      </c>
      <c r="X584" s="34">
        <f>'DF - Tableau 1'!J584</f>
        <v>73.5</v>
      </c>
      <c r="Y584" s="32"/>
      <c r="Z584" s="34">
        <v>50</v>
      </c>
      <c r="AA584" s="34">
        <v>50</v>
      </c>
      <c r="AB584" s="34">
        <v>50</v>
      </c>
    </row>
    <row r="585" ht="20.35" customHeight="1">
      <c r="A585" t="s" s="38">
        <v>1654</v>
      </c>
      <c r="B585" s="30"/>
      <c r="C585" t="s" s="31">
        <v>1102</v>
      </c>
      <c r="D585" s="32"/>
      <c r="E585" s="32"/>
      <c r="F585" s="32"/>
      <c r="G585" s="32"/>
      <c r="H585" s="33">
        <v>73</v>
      </c>
      <c r="I585" s="33">
        <v>188</v>
      </c>
      <c r="J585" s="32"/>
      <c r="K585" s="32"/>
      <c r="L585" s="32"/>
      <c r="M585" s="34">
        <f>'CK - Tableau 1'!F585</f>
        <v>56</v>
      </c>
      <c r="N585" s="34">
        <f>'FG - Tableau 1'!C585</f>
        <v>33</v>
      </c>
      <c r="O585" s="34">
        <f>'DI - Tableau 1'!D585</f>
        <v>92</v>
      </c>
      <c r="P585" s="34">
        <f>'SK - Tableau 1'!F585</f>
        <v>99</v>
      </c>
      <c r="Q585" s="34">
        <f>'ST - Tableau 1'!D585</f>
        <v>47</v>
      </c>
      <c r="R585" s="34">
        <f>'EN - Tableau 1'!D585</f>
        <v>69</v>
      </c>
      <c r="S585" s="34">
        <f>'DU'!E585</f>
        <v>98</v>
      </c>
      <c r="T585" s="34">
        <f>'PH - Tableau 1'!N585</f>
        <v>75.875</v>
      </c>
      <c r="U585" s="34">
        <f>'FO - Tableau 1'!D585</f>
        <v>53</v>
      </c>
      <c r="V585" s="32"/>
      <c r="W585" s="34">
        <f>'SC - Tableau 1'!J585</f>
        <v>91</v>
      </c>
      <c r="X585" s="34">
        <f>'DF - Tableau 1'!J585</f>
        <v>75</v>
      </c>
      <c r="Y585" s="32"/>
      <c r="Z585" s="34">
        <v>50</v>
      </c>
      <c r="AA585" s="34">
        <v>50</v>
      </c>
      <c r="AB585" s="34">
        <v>50</v>
      </c>
    </row>
    <row r="586" ht="20.35" customHeight="1">
      <c r="A586" t="s" s="38">
        <v>1655</v>
      </c>
      <c r="B586" s="30"/>
      <c r="C586" t="s" s="31">
        <v>1059</v>
      </c>
      <c r="D586" s="32"/>
      <c r="E586" s="32"/>
      <c r="F586" s="32"/>
      <c r="G586" s="32"/>
      <c r="H586" s="33">
        <v>78</v>
      </c>
      <c r="I586" s="33">
        <v>230</v>
      </c>
      <c r="J586" s="32"/>
      <c r="K586" s="32"/>
      <c r="L586" s="32"/>
      <c r="M586" s="34">
        <f>'CK - Tableau 1'!F586</f>
        <v>73</v>
      </c>
      <c r="N586" s="34">
        <f>'FG - Tableau 1'!C586</f>
        <v>88</v>
      </c>
      <c r="O586" s="34">
        <f>'DI - Tableau 1'!D586</f>
        <v>34</v>
      </c>
      <c r="P586" s="34">
        <f>'SK - Tableau 1'!F586</f>
        <v>47</v>
      </c>
      <c r="Q586" s="34">
        <f>'ST - Tableau 1'!D586</f>
        <v>86</v>
      </c>
      <c r="R586" s="34">
        <f>'EN - Tableau 1'!D586</f>
        <v>49</v>
      </c>
      <c r="S586" s="34">
        <f>'DU'!E586</f>
        <v>84</v>
      </c>
      <c r="T586" s="34">
        <f>'PH - Tableau 1'!N586</f>
        <v>51.875</v>
      </c>
      <c r="U586" s="34">
        <f>'FO - Tableau 1'!D586</f>
        <v>65</v>
      </c>
      <c r="V586" s="32"/>
      <c r="W586" s="34">
        <f>'SC - Tableau 1'!J586</f>
        <v>53.5</v>
      </c>
      <c r="X586" s="34">
        <f>'DF - Tableau 1'!J586</f>
        <v>60</v>
      </c>
      <c r="Y586" s="32"/>
      <c r="Z586" s="34">
        <v>50</v>
      </c>
      <c r="AA586" s="34">
        <v>50</v>
      </c>
      <c r="AB586" s="34">
        <v>50</v>
      </c>
    </row>
    <row r="587" ht="20.35" customHeight="1">
      <c r="A587" t="s" s="38">
        <v>1656</v>
      </c>
      <c r="B587" s="30"/>
      <c r="C587" t="s" s="31">
        <v>1102</v>
      </c>
      <c r="D587" s="32"/>
      <c r="E587" s="32"/>
      <c r="F587" s="32"/>
      <c r="G587" s="32"/>
      <c r="H587" s="33">
        <v>72</v>
      </c>
      <c r="I587" s="33">
        <v>200</v>
      </c>
      <c r="J587" s="32"/>
      <c r="K587" s="32"/>
      <c r="L587" s="32"/>
      <c r="M587" s="34">
        <f>'CK - Tableau 1'!F587</f>
        <v>69</v>
      </c>
      <c r="N587" s="34">
        <f>'FG - Tableau 1'!C587</f>
        <v>72</v>
      </c>
      <c r="O587" s="34">
        <f>'DI - Tableau 1'!D587</f>
        <v>76</v>
      </c>
      <c r="P587" s="34">
        <f>'SK - Tableau 1'!F587</f>
        <v>59</v>
      </c>
      <c r="Q587" s="34">
        <f>'ST - Tableau 1'!D587</f>
        <v>73</v>
      </c>
      <c r="R587" s="34">
        <f>'EN - Tableau 1'!D587</f>
        <v>33</v>
      </c>
      <c r="S587" s="34">
        <f>'DU'!E587</f>
        <v>93</v>
      </c>
      <c r="T587" s="34">
        <f>'PH - Tableau 1'!N587</f>
        <v>73</v>
      </c>
      <c r="U587" s="34">
        <f>'FO - Tableau 1'!D587</f>
        <v>60</v>
      </c>
      <c r="V587" s="32"/>
      <c r="W587" s="34">
        <f>'SC - Tableau 1'!J587</f>
        <v>73</v>
      </c>
      <c r="X587" s="34">
        <f>'DF - Tableau 1'!J587</f>
        <v>73</v>
      </c>
      <c r="Y587" s="32"/>
      <c r="Z587" s="34">
        <v>50</v>
      </c>
      <c r="AA587" s="34">
        <v>50</v>
      </c>
      <c r="AB587" s="34">
        <v>50</v>
      </c>
    </row>
    <row r="588" ht="20.35" customHeight="1">
      <c r="A588" t="s" s="38">
        <v>1657</v>
      </c>
      <c r="B588" s="30"/>
      <c r="C588" t="s" s="31">
        <v>1056</v>
      </c>
      <c r="D588" s="32"/>
      <c r="E588" s="32"/>
      <c r="F588" s="32"/>
      <c r="G588" s="32"/>
      <c r="H588" s="33">
        <v>75</v>
      </c>
      <c r="I588" s="33">
        <v>210</v>
      </c>
      <c r="J588" s="32"/>
      <c r="K588" s="32"/>
      <c r="L588" s="32"/>
      <c r="M588" s="34">
        <f>'CK - Tableau 1'!F588</f>
        <v>65</v>
      </c>
      <c r="N588" s="34">
        <f>'FG - Tableau 1'!C588</f>
        <v>33</v>
      </c>
      <c r="O588" s="34">
        <f>'DI - Tableau 1'!D588</f>
        <v>71</v>
      </c>
      <c r="P588" s="34">
        <f>'SK - Tableau 1'!F588</f>
        <v>78</v>
      </c>
      <c r="Q588" s="34">
        <f>'ST - Tableau 1'!D588</f>
        <v>72</v>
      </c>
      <c r="R588" s="34">
        <f>'EN - Tableau 1'!D588</f>
        <v>33</v>
      </c>
      <c r="S588" s="34">
        <f>'DU'!E588</f>
        <v>99</v>
      </c>
      <c r="T588" s="34">
        <f>'PH - Tableau 1'!N588</f>
        <v>71.5</v>
      </c>
      <c r="U588" s="34">
        <f>'FO - Tableau 1'!D588</f>
        <v>33</v>
      </c>
      <c r="V588" s="32"/>
      <c r="W588" s="34">
        <f>'SC - Tableau 1'!J588</f>
        <v>55.5</v>
      </c>
      <c r="X588" s="34">
        <f>'DF - Tableau 1'!J588</f>
        <v>75.5</v>
      </c>
      <c r="Y588" s="32"/>
      <c r="Z588" s="34">
        <v>50</v>
      </c>
      <c r="AA588" s="34">
        <v>50</v>
      </c>
      <c r="AB588" s="34">
        <v>50</v>
      </c>
    </row>
    <row r="589" ht="20.35" customHeight="1">
      <c r="A589" t="s" s="38">
        <v>1658</v>
      </c>
      <c r="B589" s="30"/>
      <c r="C589" t="s" s="31">
        <v>1075</v>
      </c>
      <c r="D589" s="32"/>
      <c r="E589" s="32"/>
      <c r="F589" s="32"/>
      <c r="G589" s="32"/>
      <c r="H589" s="33">
        <v>72</v>
      </c>
      <c r="I589" s="33">
        <v>194</v>
      </c>
      <c r="J589" s="32"/>
      <c r="K589" s="32"/>
      <c r="L589" s="32"/>
      <c r="M589" s="34">
        <f>'CK - Tableau 1'!F589</f>
        <v>61</v>
      </c>
      <c r="N589" s="34">
        <f>'FG - Tableau 1'!C589</f>
        <v>33</v>
      </c>
      <c r="O589" s="34">
        <f>'DI - Tableau 1'!D589</f>
        <v>58</v>
      </c>
      <c r="P589" s="34">
        <f>'SK - Tableau 1'!F589</f>
        <v>68</v>
      </c>
      <c r="Q589" s="34">
        <f>'ST - Tableau 1'!D589</f>
        <v>63</v>
      </c>
      <c r="R589" s="34">
        <f>'EN - Tableau 1'!D589</f>
        <v>33</v>
      </c>
      <c r="S589" s="34">
        <f>'DU'!E589</f>
        <v>92</v>
      </c>
      <c r="T589" s="34">
        <f>'PH - Tableau 1'!N589</f>
        <v>68.25</v>
      </c>
      <c r="U589" s="34">
        <f>'FO - Tableau 1'!D589</f>
        <v>33</v>
      </c>
      <c r="V589" s="32"/>
      <c r="W589" s="34">
        <f>'SC - Tableau 1'!J589</f>
        <v>62</v>
      </c>
      <c r="X589" s="34">
        <f>'DF - Tableau 1'!J589</f>
        <v>73</v>
      </c>
      <c r="Y589" s="32"/>
      <c r="Z589" s="34">
        <v>50</v>
      </c>
      <c r="AA589" s="34">
        <v>50</v>
      </c>
      <c r="AB589" s="34">
        <v>50</v>
      </c>
    </row>
    <row r="590" ht="20.35" customHeight="1">
      <c r="A590" t="s" s="38">
        <v>1659</v>
      </c>
      <c r="B590" s="30"/>
      <c r="C590" t="s" s="31">
        <v>1056</v>
      </c>
      <c r="D590" s="32"/>
      <c r="E590" s="32"/>
      <c r="F590" s="32"/>
      <c r="G590" s="32"/>
      <c r="H590" s="33">
        <v>74</v>
      </c>
      <c r="I590" s="33">
        <v>208</v>
      </c>
      <c r="J590" s="32"/>
      <c r="K590" s="32"/>
      <c r="L590" s="32"/>
      <c r="M590" s="34">
        <f>'CK - Tableau 1'!F590</f>
        <v>85</v>
      </c>
      <c r="N590" s="34">
        <f>'FG - Tableau 1'!C590</f>
        <v>71</v>
      </c>
      <c r="O590" s="34">
        <f>'DI - Tableau 1'!D590</f>
        <v>85</v>
      </c>
      <c r="P590" s="34">
        <f>'SK - Tableau 1'!F590</f>
        <v>89</v>
      </c>
      <c r="Q590" s="34">
        <f>'ST - Tableau 1'!D590</f>
        <v>75</v>
      </c>
      <c r="R590" s="34">
        <f>'EN - Tableau 1'!D590</f>
        <v>59</v>
      </c>
      <c r="S590" s="34">
        <f>'DU'!E590</f>
        <v>94</v>
      </c>
      <c r="T590" s="34">
        <f>'PH - Tableau 1'!N590</f>
        <v>80.375</v>
      </c>
      <c r="U590" s="34">
        <f>'FO - Tableau 1'!D590</f>
        <v>36</v>
      </c>
      <c r="V590" s="32"/>
      <c r="W590" s="34">
        <f>'SC - Tableau 1'!J590</f>
        <v>84.5</v>
      </c>
      <c r="X590" s="34">
        <f>'DF - Tableau 1'!J590</f>
        <v>68.5</v>
      </c>
      <c r="Y590" s="32"/>
      <c r="Z590" s="34">
        <v>50</v>
      </c>
      <c r="AA590" s="34">
        <v>50</v>
      </c>
      <c r="AB590" s="34">
        <v>50</v>
      </c>
    </row>
    <row r="591" ht="20.35" customHeight="1">
      <c r="A591" t="s" s="38">
        <v>1660</v>
      </c>
      <c r="B591" s="30"/>
      <c r="C591" t="s" s="31">
        <v>1056</v>
      </c>
      <c r="D591" s="32"/>
      <c r="E591" s="32"/>
      <c r="F591" s="32"/>
      <c r="G591" s="32"/>
      <c r="H591" s="33">
        <v>71</v>
      </c>
      <c r="I591" s="33">
        <v>205</v>
      </c>
      <c r="J591" s="32"/>
      <c r="K591" s="32"/>
      <c r="L591" s="32"/>
      <c r="M591" s="34">
        <f>'CK - Tableau 1'!F591</f>
        <v>94</v>
      </c>
      <c r="N591" s="34">
        <f>'FG - Tableau 1'!C591</f>
        <v>96</v>
      </c>
      <c r="O591" s="34">
        <f>'DI - Tableau 1'!D591</f>
        <v>34</v>
      </c>
      <c r="P591" s="34">
        <f>'SK - Tableau 1'!F591</f>
        <v>65</v>
      </c>
      <c r="Q591" s="34">
        <f>'ST - Tableau 1'!D591</f>
        <v>87</v>
      </c>
      <c r="R591" s="34">
        <f>'EN - Tableau 1'!D591</f>
        <v>50</v>
      </c>
      <c r="S591" s="34">
        <f>'DU'!E591</f>
        <v>97</v>
      </c>
      <c r="T591" s="34">
        <f>'PH - Tableau 1'!N591</f>
        <v>61.125</v>
      </c>
      <c r="U591" s="34">
        <f>'FO - Tableau 1'!D591</f>
        <v>53</v>
      </c>
      <c r="V591" s="32"/>
      <c r="W591" s="34">
        <f>'SC - Tableau 1'!J591</f>
        <v>64</v>
      </c>
      <c r="X591" s="34">
        <f>'DF - Tableau 1'!J591</f>
        <v>61.5</v>
      </c>
      <c r="Y591" s="32"/>
      <c r="Z591" s="34">
        <v>50</v>
      </c>
      <c r="AA591" s="34">
        <v>50</v>
      </c>
      <c r="AB591" s="34">
        <v>50</v>
      </c>
    </row>
    <row r="592" ht="20.35" customHeight="1">
      <c r="A592" t="s" s="38">
        <v>1661</v>
      </c>
      <c r="B592" s="30"/>
      <c r="C592" t="s" s="31">
        <v>1073</v>
      </c>
      <c r="D592" s="32"/>
      <c r="E592" s="32"/>
      <c r="F592" s="32"/>
      <c r="G592" s="32"/>
      <c r="H592" s="33">
        <v>71</v>
      </c>
      <c r="I592" s="33">
        <v>203</v>
      </c>
      <c r="J592" s="32"/>
      <c r="K592" s="32"/>
      <c r="L592" s="32"/>
      <c r="M592" s="34">
        <f>'CK - Tableau 1'!F592</f>
        <v>92</v>
      </c>
      <c r="N592" s="34">
        <f>'FG - Tableau 1'!C592</f>
        <v>33</v>
      </c>
      <c r="O592" s="34">
        <f>'DI - Tableau 1'!D592</f>
        <v>43</v>
      </c>
      <c r="P592" s="34">
        <f>'SK - Tableau 1'!F592</f>
        <v>57</v>
      </c>
      <c r="Q592" s="34">
        <f>'ST - Tableau 1'!D592</f>
        <v>85</v>
      </c>
      <c r="R592" s="34">
        <f>'EN - Tableau 1'!D592</f>
        <v>33</v>
      </c>
      <c r="S592" s="34">
        <f>'DU'!E592</f>
        <v>94</v>
      </c>
      <c r="T592" s="34">
        <f>'PH - Tableau 1'!N592</f>
        <v>66</v>
      </c>
      <c r="U592" s="34">
        <f>'FO - Tableau 1'!D592</f>
        <v>41</v>
      </c>
      <c r="V592" s="32"/>
      <c r="W592" s="34">
        <f>'SC - Tableau 1'!J592</f>
        <v>59.5</v>
      </c>
      <c r="X592" s="34">
        <f>'DF - Tableau 1'!J592</f>
        <v>66</v>
      </c>
      <c r="Y592" s="32"/>
      <c r="Z592" s="34">
        <v>50</v>
      </c>
      <c r="AA592" s="34">
        <v>50</v>
      </c>
      <c r="AB592" s="34">
        <v>50</v>
      </c>
    </row>
    <row r="593" ht="20.35" customHeight="1">
      <c r="A593" t="s" s="38">
        <v>1662</v>
      </c>
      <c r="B593" s="30"/>
      <c r="C593" t="s" s="31">
        <v>1054</v>
      </c>
      <c r="D593" s="32"/>
      <c r="E593" s="32"/>
      <c r="F593" s="32"/>
      <c r="G593" s="32"/>
      <c r="H593" s="33">
        <v>74</v>
      </c>
      <c r="I593" s="33">
        <v>227</v>
      </c>
      <c r="J593" s="32"/>
      <c r="K593" s="32"/>
      <c r="L593" s="32"/>
      <c r="M593" s="34">
        <f>'CK - Tableau 1'!F593</f>
        <v>62</v>
      </c>
      <c r="N593" s="34">
        <f>'FG - Tableau 1'!C593</f>
        <v>33</v>
      </c>
      <c r="O593" s="34">
        <f>'DI - Tableau 1'!D593</f>
        <v>83</v>
      </c>
      <c r="P593" s="34">
        <f>'SK - Tableau 1'!F593</f>
        <v>77</v>
      </c>
      <c r="Q593" s="34">
        <f>'ST - Tableau 1'!D593</f>
        <v>95</v>
      </c>
      <c r="R593" s="34">
        <f>'EN - Tableau 1'!D593</f>
        <v>33</v>
      </c>
      <c r="S593" s="34">
        <f>'DU'!E593</f>
        <v>89</v>
      </c>
      <c r="T593" s="34">
        <f>'PH - Tableau 1'!N593</f>
        <v>75.75</v>
      </c>
      <c r="U593" s="34">
        <f>'FO - Tableau 1'!D593</f>
        <v>74</v>
      </c>
      <c r="V593" s="32"/>
      <c r="W593" s="34">
        <f>'SC - Tableau 1'!J593</f>
        <v>93</v>
      </c>
      <c r="X593" s="34">
        <f>'DF - Tableau 1'!J593</f>
        <v>81</v>
      </c>
      <c r="Y593" s="32"/>
      <c r="Z593" s="34">
        <v>50</v>
      </c>
      <c r="AA593" s="34">
        <v>50</v>
      </c>
      <c r="AB593" s="34">
        <v>50</v>
      </c>
    </row>
    <row r="594" ht="20.35" customHeight="1">
      <c r="A594" t="s" s="38">
        <v>1663</v>
      </c>
      <c r="B594" s="30"/>
      <c r="C594" t="s" s="31">
        <v>1054</v>
      </c>
      <c r="D594" s="32"/>
      <c r="E594" s="32"/>
      <c r="F594" s="32"/>
      <c r="G594" s="32"/>
      <c r="H594" s="33">
        <v>73</v>
      </c>
      <c r="I594" s="33">
        <v>199</v>
      </c>
      <c r="J594" s="32"/>
      <c r="K594" s="32"/>
      <c r="L594" s="32"/>
      <c r="M594" s="34">
        <f>'CK - Tableau 1'!F594</f>
        <v>45</v>
      </c>
      <c r="N594" s="34">
        <f>'FG - Tableau 1'!C594</f>
        <v>33</v>
      </c>
      <c r="O594" s="34">
        <f>'DI - Tableau 1'!D594</f>
        <v>55</v>
      </c>
      <c r="P594" s="34">
        <f>'SK - Tableau 1'!F594</f>
        <v>97</v>
      </c>
      <c r="Q594" s="34">
        <f>'ST - Tableau 1'!D594</f>
        <v>65</v>
      </c>
      <c r="R594" s="34">
        <f>'EN - Tableau 1'!D594</f>
        <v>79</v>
      </c>
      <c r="S594" s="34">
        <f>'DU'!E594</f>
        <v>99</v>
      </c>
      <c r="T594" s="34">
        <f>'PH - Tableau 1'!N594</f>
        <v>78.125</v>
      </c>
      <c r="U594" s="34">
        <f>'FO - Tableau 1'!D594</f>
        <v>70</v>
      </c>
      <c r="V594" s="32"/>
      <c r="W594" s="34">
        <f>'SC - Tableau 1'!J594</f>
        <v>78.5</v>
      </c>
      <c r="X594" s="34">
        <f>'DF - Tableau 1'!J594</f>
        <v>76</v>
      </c>
      <c r="Y594" s="32"/>
      <c r="Z594" s="34">
        <v>50</v>
      </c>
      <c r="AA594" s="34">
        <v>50</v>
      </c>
      <c r="AB594" s="34">
        <v>50</v>
      </c>
    </row>
    <row r="595" ht="20.35" customHeight="1">
      <c r="A595" t="s" s="38">
        <v>1664</v>
      </c>
      <c r="B595" s="30"/>
      <c r="C595" t="s" s="31">
        <v>1073</v>
      </c>
      <c r="D595" s="32"/>
      <c r="E595" s="32"/>
      <c r="F595" s="32"/>
      <c r="G595" s="32"/>
      <c r="H595" s="33">
        <v>70</v>
      </c>
      <c r="I595" s="33">
        <v>185</v>
      </c>
      <c r="J595" s="32"/>
      <c r="K595" s="32"/>
      <c r="L595" s="32"/>
      <c r="M595" s="34">
        <f>'CK - Tableau 1'!F595</f>
        <v>43</v>
      </c>
      <c r="N595" s="34">
        <f>'FG - Tableau 1'!C595</f>
        <v>33</v>
      </c>
      <c r="O595" s="34">
        <f>'DI - Tableau 1'!D595</f>
        <v>90</v>
      </c>
      <c r="P595" s="34">
        <f>'SK - Tableau 1'!F595</f>
        <v>68</v>
      </c>
      <c r="Q595" s="34">
        <f>'ST - Tableau 1'!D595</f>
        <v>58</v>
      </c>
      <c r="R595" s="34">
        <f>'EN - Tableau 1'!D595</f>
        <v>90</v>
      </c>
      <c r="S595" s="34">
        <f>'DU'!E595</f>
        <v>94</v>
      </c>
      <c r="T595" s="34">
        <f>'PH - Tableau 1'!N595</f>
        <v>80.75</v>
      </c>
      <c r="U595" s="34">
        <f>'FO - Tableau 1'!D595</f>
        <v>89</v>
      </c>
      <c r="V595" s="32"/>
      <c r="W595" s="34">
        <f>'SC - Tableau 1'!J595</f>
        <v>84</v>
      </c>
      <c r="X595" s="34">
        <f>'DF - Tableau 1'!J595</f>
        <v>65</v>
      </c>
      <c r="Y595" s="32"/>
      <c r="Z595" s="34">
        <v>50</v>
      </c>
      <c r="AA595" s="34">
        <v>50</v>
      </c>
      <c r="AB595" s="34">
        <v>50</v>
      </c>
    </row>
    <row r="596" ht="20.35" customHeight="1">
      <c r="A596" t="s" s="38">
        <v>1665</v>
      </c>
      <c r="B596" s="30"/>
      <c r="C596" t="s" s="31">
        <v>1056</v>
      </c>
      <c r="D596" s="32"/>
      <c r="E596" s="32"/>
      <c r="F596" s="32"/>
      <c r="G596" s="32"/>
      <c r="H596" s="33">
        <v>76</v>
      </c>
      <c r="I596" s="33">
        <v>217</v>
      </c>
      <c r="J596" s="32"/>
      <c r="K596" s="32"/>
      <c r="L596" s="32"/>
      <c r="M596" s="34">
        <f>'CK - Tableau 1'!F596</f>
        <v>73</v>
      </c>
      <c r="N596" s="34">
        <f>'FG - Tableau 1'!C596</f>
        <v>33</v>
      </c>
      <c r="O596" s="34">
        <f>'DI - Tableau 1'!D596</f>
        <v>73</v>
      </c>
      <c r="P596" s="34">
        <f>'SK - Tableau 1'!F596</f>
        <v>60</v>
      </c>
      <c r="Q596" s="34">
        <f>'ST - Tableau 1'!D596</f>
        <v>79</v>
      </c>
      <c r="R596" s="34">
        <f>'EN - Tableau 1'!D596</f>
        <v>89</v>
      </c>
      <c r="S596" s="34">
        <f>'DU'!E596</f>
        <v>81</v>
      </c>
      <c r="T596" s="34">
        <f>'PH - Tableau 1'!N596</f>
        <v>52.375</v>
      </c>
      <c r="U596" s="34">
        <f>'FO - Tableau 1'!D596</f>
        <v>33</v>
      </c>
      <c r="V596" s="32"/>
      <c r="W596" s="34">
        <f>'SC - Tableau 1'!J596</f>
        <v>53.5</v>
      </c>
      <c r="X596" s="34">
        <f>'DF - Tableau 1'!J596</f>
        <v>47</v>
      </c>
      <c r="Y596" s="32"/>
      <c r="Z596" s="34">
        <v>50</v>
      </c>
      <c r="AA596" s="34">
        <v>50</v>
      </c>
      <c r="AB596" s="34">
        <v>50</v>
      </c>
    </row>
    <row r="597" ht="20.35" customHeight="1">
      <c r="A597" t="s" s="38">
        <v>1666</v>
      </c>
      <c r="B597" s="30"/>
      <c r="C597" t="s" s="31">
        <v>1056</v>
      </c>
      <c r="D597" s="32"/>
      <c r="E597" s="32"/>
      <c r="F597" s="32"/>
      <c r="G597" s="32"/>
      <c r="H597" s="33">
        <v>69</v>
      </c>
      <c r="I597" s="33">
        <v>185</v>
      </c>
      <c r="J597" s="32"/>
      <c r="K597" s="32"/>
      <c r="L597" s="32"/>
      <c r="M597" s="34">
        <f>'CK - Tableau 1'!F597</f>
        <v>51</v>
      </c>
      <c r="N597" s="34">
        <f>'FG - Tableau 1'!C597</f>
        <v>33</v>
      </c>
      <c r="O597" s="34">
        <f>'DI - Tableau 1'!D597</f>
        <v>75</v>
      </c>
      <c r="P597" s="34">
        <f>'SK - Tableau 1'!F597</f>
        <v>91</v>
      </c>
      <c r="Q597" s="34">
        <f>'ST - Tableau 1'!D597</f>
        <v>65</v>
      </c>
      <c r="R597" s="34">
        <f>'EN - Tableau 1'!D597</f>
        <v>33</v>
      </c>
      <c r="S597" s="34">
        <f>'DU'!E597</f>
        <v>92</v>
      </c>
      <c r="T597" s="34">
        <f>'PH - Tableau 1'!N597</f>
        <v>70.5</v>
      </c>
      <c r="U597" s="34">
        <f>'FO - Tableau 1'!D597</f>
        <v>84</v>
      </c>
      <c r="V597" s="32"/>
      <c r="W597" s="34">
        <f>'SC - Tableau 1'!J597</f>
        <v>78</v>
      </c>
      <c r="X597" s="34">
        <f>'DF - Tableau 1'!J597</f>
        <v>67.5</v>
      </c>
      <c r="Y597" s="32"/>
      <c r="Z597" s="34">
        <v>50</v>
      </c>
      <c r="AA597" s="34">
        <v>50</v>
      </c>
      <c r="AB597" s="34">
        <v>50</v>
      </c>
    </row>
    <row r="598" ht="20.35" customHeight="1">
      <c r="A598" t="s" s="38">
        <v>1667</v>
      </c>
      <c r="B598" s="30"/>
      <c r="C598" t="s" s="31">
        <v>1056</v>
      </c>
      <c r="D598" s="32"/>
      <c r="E598" s="32"/>
      <c r="F598" s="32"/>
      <c r="G598" s="32"/>
      <c r="H598" s="33">
        <v>73</v>
      </c>
      <c r="I598" s="33">
        <v>216</v>
      </c>
      <c r="J598" s="32"/>
      <c r="K598" s="32"/>
      <c r="L598" s="32"/>
      <c r="M598" s="34">
        <f>'CK - Tableau 1'!F598</f>
        <v>73</v>
      </c>
      <c r="N598" s="34">
        <f>'FG - Tableau 1'!C598</f>
        <v>33</v>
      </c>
      <c r="O598" s="34">
        <f>'DI - Tableau 1'!D598</f>
        <v>50</v>
      </c>
      <c r="P598" s="34">
        <f>'SK - Tableau 1'!F598</f>
        <v>60</v>
      </c>
      <c r="Q598" s="34">
        <f>'ST - Tableau 1'!D598</f>
        <v>91</v>
      </c>
      <c r="R598" s="34">
        <f>'EN - Tableau 1'!D598</f>
        <v>39</v>
      </c>
      <c r="S598" s="34">
        <f>'DU'!E598</f>
        <v>84</v>
      </c>
      <c r="T598" s="34">
        <f>'PH - Tableau 1'!N598</f>
        <v>57.5</v>
      </c>
      <c r="U598" s="34">
        <f>'FO - Tableau 1'!D598</f>
        <v>96</v>
      </c>
      <c r="V598" s="32"/>
      <c r="W598" s="34">
        <f>'SC - Tableau 1'!J598</f>
        <v>58.5</v>
      </c>
      <c r="X598" s="34">
        <f>'DF - Tableau 1'!J598</f>
        <v>60</v>
      </c>
      <c r="Y598" s="32"/>
      <c r="Z598" s="34">
        <v>50</v>
      </c>
      <c r="AA598" s="34">
        <v>50</v>
      </c>
      <c r="AB598" s="34">
        <v>50</v>
      </c>
    </row>
    <row r="599" ht="20.35" customHeight="1">
      <c r="A599" t="s" s="38">
        <v>1668</v>
      </c>
      <c r="B599" s="30"/>
      <c r="C599" t="s" s="31">
        <v>1056</v>
      </c>
      <c r="D599" s="32"/>
      <c r="E599" s="32"/>
      <c r="F599" s="32"/>
      <c r="G599" s="32"/>
      <c r="H599" s="33">
        <v>73</v>
      </c>
      <c r="I599" s="33">
        <v>207</v>
      </c>
      <c r="J599" s="32"/>
      <c r="K599" s="32"/>
      <c r="L599" s="32"/>
      <c r="M599" s="34">
        <f>'CK - Tableau 1'!F599</f>
        <v>54</v>
      </c>
      <c r="N599" s="34">
        <f>'FG - Tableau 1'!C599</f>
        <v>33</v>
      </c>
      <c r="O599" s="34">
        <f>'DI - Tableau 1'!D599</f>
        <v>77</v>
      </c>
      <c r="P599" s="34">
        <f>'SK - Tableau 1'!F599</f>
        <v>67</v>
      </c>
      <c r="Q599" s="34">
        <f>'ST - Tableau 1'!D599</f>
        <v>80</v>
      </c>
      <c r="R599" s="34">
        <f>'EN - Tableau 1'!D599</f>
        <v>33</v>
      </c>
      <c r="S599" s="34">
        <f>'DU'!E599</f>
        <v>83</v>
      </c>
      <c r="T599" s="34">
        <f>'PH - Tableau 1'!N599</f>
        <v>61.75</v>
      </c>
      <c r="U599" s="34">
        <f>'FO - Tableau 1'!D599</f>
        <v>33</v>
      </c>
      <c r="V599" s="32"/>
      <c r="W599" s="34">
        <f>'SC - Tableau 1'!J599</f>
        <v>64</v>
      </c>
      <c r="X599" s="34">
        <f>'DF - Tableau 1'!J599</f>
        <v>69.5</v>
      </c>
      <c r="Y599" s="32"/>
      <c r="Z599" s="34">
        <v>50</v>
      </c>
      <c r="AA599" s="34">
        <v>50</v>
      </c>
      <c r="AB599" s="34">
        <v>50</v>
      </c>
    </row>
    <row r="600" ht="20.35" customHeight="1">
      <c r="A600" t="s" s="38">
        <v>1669</v>
      </c>
      <c r="B600" s="30"/>
      <c r="C600" t="s" s="31">
        <v>1056</v>
      </c>
      <c r="D600" s="32"/>
      <c r="E600" s="32"/>
      <c r="F600" s="32"/>
      <c r="G600" s="32"/>
      <c r="H600" s="33">
        <v>72</v>
      </c>
      <c r="I600" s="33">
        <v>180</v>
      </c>
      <c r="J600" s="32"/>
      <c r="K600" s="32"/>
      <c r="L600" s="32"/>
      <c r="M600" s="34">
        <f>'CK - Tableau 1'!F600</f>
        <v>37</v>
      </c>
      <c r="N600" s="34">
        <f>'FG - Tableau 1'!C600</f>
        <v>33</v>
      </c>
      <c r="O600" s="34">
        <f>'DI - Tableau 1'!D600</f>
        <v>74</v>
      </c>
      <c r="P600" s="34">
        <f>'SK - Tableau 1'!F600</f>
        <v>96</v>
      </c>
      <c r="Q600" s="34">
        <f>'ST - Tableau 1'!D600</f>
        <v>40</v>
      </c>
      <c r="R600" s="34">
        <f>'EN - Tableau 1'!D600</f>
        <v>99</v>
      </c>
      <c r="S600" s="34">
        <f>'DU'!E600</f>
        <v>99</v>
      </c>
      <c r="T600" s="34">
        <f>'PH - Tableau 1'!N600</f>
        <v>73.125</v>
      </c>
      <c r="U600" s="34">
        <f>'FO - Tableau 1'!D600</f>
        <v>53</v>
      </c>
      <c r="V600" s="32"/>
      <c r="W600" s="34">
        <f>'SC - Tableau 1'!J600</f>
        <v>88.5</v>
      </c>
      <c r="X600" s="34">
        <f>'DF - Tableau 1'!J600</f>
        <v>69</v>
      </c>
      <c r="Y600" s="32"/>
      <c r="Z600" s="34">
        <v>50</v>
      </c>
      <c r="AA600" s="34">
        <v>50</v>
      </c>
      <c r="AB600" s="34">
        <v>50</v>
      </c>
    </row>
    <row r="601" ht="20.35" customHeight="1">
      <c r="A601" t="s" s="38">
        <v>1670</v>
      </c>
      <c r="B601" s="30"/>
      <c r="C601" t="s" s="31">
        <v>1056</v>
      </c>
      <c r="D601" s="32"/>
      <c r="E601" s="32"/>
      <c r="F601" s="32"/>
      <c r="G601" s="32"/>
      <c r="H601" s="33">
        <v>70</v>
      </c>
      <c r="I601" s="33">
        <v>196</v>
      </c>
      <c r="J601" s="32"/>
      <c r="K601" s="32"/>
      <c r="L601" s="32"/>
      <c r="M601" s="34">
        <f>'CK - Tableau 1'!F601</f>
        <v>73</v>
      </c>
      <c r="N601" s="34">
        <f>'FG - Tableau 1'!C601</f>
        <v>97</v>
      </c>
      <c r="O601" s="34">
        <f>'DI - Tableau 1'!D601</f>
        <v>34</v>
      </c>
      <c r="P601" s="34">
        <f>'SK - Tableau 1'!F601</f>
        <v>47</v>
      </c>
      <c r="Q601" s="34">
        <f>'ST - Tableau 1'!D601</f>
        <v>80</v>
      </c>
      <c r="R601" s="34">
        <f>'EN - Tableau 1'!D601</f>
        <v>86</v>
      </c>
      <c r="S601" s="34">
        <f>'DU'!E601</f>
        <v>61</v>
      </c>
      <c r="T601" s="34">
        <f>'PH - Tableau 1'!N601</f>
        <v>51.5</v>
      </c>
      <c r="U601" s="34">
        <f>'FO - Tableau 1'!D601</f>
        <v>33</v>
      </c>
      <c r="V601" s="32"/>
      <c r="W601" s="34">
        <f>'SC - Tableau 1'!J601</f>
        <v>53.5</v>
      </c>
      <c r="X601" s="34">
        <f>'DF - Tableau 1'!J601</f>
        <v>58.5</v>
      </c>
      <c r="Y601" s="32"/>
      <c r="Z601" s="34">
        <v>50</v>
      </c>
      <c r="AA601" s="34">
        <v>50</v>
      </c>
      <c r="AB601" s="34">
        <v>50</v>
      </c>
    </row>
    <row r="602" ht="20.35" customHeight="1">
      <c r="A602" t="s" s="38">
        <v>1671</v>
      </c>
      <c r="B602" s="30"/>
      <c r="C602" t="s" s="31">
        <v>1056</v>
      </c>
      <c r="D602" s="32"/>
      <c r="E602" s="32"/>
      <c r="F602" s="32"/>
      <c r="G602" s="32"/>
      <c r="H602" s="33">
        <v>74</v>
      </c>
      <c r="I602" s="33">
        <v>192</v>
      </c>
      <c r="J602" s="32"/>
      <c r="K602" s="32"/>
      <c r="L602" s="32"/>
      <c r="M602" s="34">
        <f>'CK - Tableau 1'!F602</f>
        <v>42</v>
      </c>
      <c r="N602" s="34">
        <f>'FG - Tableau 1'!C602</f>
        <v>60</v>
      </c>
      <c r="O602" s="34">
        <f>'DI - Tableau 1'!D602</f>
        <v>55</v>
      </c>
      <c r="P602" s="34">
        <f>'SK - Tableau 1'!F602</f>
        <v>91</v>
      </c>
      <c r="Q602" s="34">
        <f>'ST - Tableau 1'!D602</f>
        <v>47</v>
      </c>
      <c r="R602" s="34">
        <f>'EN - Tableau 1'!D602</f>
        <v>33</v>
      </c>
      <c r="S602" s="34">
        <f>'DU'!E602</f>
        <v>98</v>
      </c>
      <c r="T602" s="34">
        <f>'PH - Tableau 1'!N602</f>
        <v>67.25</v>
      </c>
      <c r="U602" s="34">
        <f>'FO - Tableau 1'!D602</f>
        <v>33</v>
      </c>
      <c r="V602" s="32"/>
      <c r="W602" s="34">
        <f>'SC - Tableau 1'!J602</f>
        <v>65.5</v>
      </c>
      <c r="X602" s="34">
        <f>'DF - Tableau 1'!J602</f>
        <v>88.5</v>
      </c>
      <c r="Y602" s="32"/>
      <c r="Z602" s="34">
        <v>50</v>
      </c>
      <c r="AA602" s="34">
        <v>50</v>
      </c>
      <c r="AB602" s="34">
        <v>50</v>
      </c>
    </row>
    <row r="603" ht="20.35" customHeight="1">
      <c r="A603" t="s" s="38">
        <v>1672</v>
      </c>
      <c r="B603" s="30"/>
      <c r="C603" t="s" s="31">
        <v>1059</v>
      </c>
      <c r="D603" s="32"/>
      <c r="E603" s="32"/>
      <c r="F603" s="32"/>
      <c r="G603" s="32"/>
      <c r="H603" s="33">
        <v>74</v>
      </c>
      <c r="I603" s="33">
        <v>195</v>
      </c>
      <c r="J603" s="32"/>
      <c r="K603" s="32"/>
      <c r="L603" s="32"/>
      <c r="M603" s="34">
        <f>'CK - Tableau 1'!F603</f>
        <v>52</v>
      </c>
      <c r="N603" s="34">
        <f>'FG - Tableau 1'!C603</f>
        <v>33</v>
      </c>
      <c r="O603" s="34">
        <f>'DI - Tableau 1'!D603</f>
        <v>62</v>
      </c>
      <c r="P603" s="34">
        <f>'SK - Tableau 1'!F603</f>
        <v>82</v>
      </c>
      <c r="Q603" s="34">
        <f>'ST - Tableau 1'!D603</f>
        <v>52</v>
      </c>
      <c r="R603" s="34">
        <f>'EN - Tableau 1'!D603</f>
        <v>67</v>
      </c>
      <c r="S603" s="34">
        <f>'DU'!E603</f>
        <v>93</v>
      </c>
      <c r="T603" s="34">
        <f>'PH - Tableau 1'!N603</f>
        <v>60.875</v>
      </c>
      <c r="U603" s="34">
        <f>'FO - Tableau 1'!D603</f>
        <v>33</v>
      </c>
      <c r="V603" s="32"/>
      <c r="W603" s="34">
        <f>'SC - Tableau 1'!J603</f>
        <v>55.5</v>
      </c>
      <c r="X603" s="34">
        <f>'DF - Tableau 1'!J603</f>
        <v>59.5</v>
      </c>
      <c r="Y603" s="32"/>
      <c r="Z603" s="34">
        <v>50</v>
      </c>
      <c r="AA603" s="34">
        <v>50</v>
      </c>
      <c r="AB603" s="34">
        <v>50</v>
      </c>
    </row>
    <row r="604" ht="20.35" customHeight="1">
      <c r="A604" t="s" s="38">
        <v>1673</v>
      </c>
      <c r="B604" s="30"/>
      <c r="C604" t="s" s="31">
        <v>1086</v>
      </c>
      <c r="D604" s="32"/>
      <c r="E604" s="32"/>
      <c r="F604" s="32"/>
      <c r="G604" s="32"/>
      <c r="H604" s="33">
        <v>75</v>
      </c>
      <c r="I604" s="33">
        <v>215</v>
      </c>
      <c r="J604" s="32"/>
      <c r="K604" s="32"/>
      <c r="L604" s="32"/>
      <c r="M604" s="34">
        <f>'CK - Tableau 1'!F604</f>
        <v>64</v>
      </c>
      <c r="N604" s="34">
        <f>'FG - Tableau 1'!C604</f>
        <v>33</v>
      </c>
      <c r="O604" s="34">
        <f>'DI - Tableau 1'!D604</f>
        <v>54</v>
      </c>
      <c r="P604" s="34">
        <f>'SK - Tableau 1'!F604</f>
        <v>65</v>
      </c>
      <c r="Q604" s="34">
        <f>'ST - Tableau 1'!D604</f>
        <v>82</v>
      </c>
      <c r="R604" s="34">
        <f>'EN - Tableau 1'!D604</f>
        <v>33</v>
      </c>
      <c r="S604" s="34">
        <f>'DU'!E604</f>
        <v>98</v>
      </c>
      <c r="T604" s="34">
        <f>'PH - Tableau 1'!N604</f>
        <v>73.625</v>
      </c>
      <c r="U604" s="34">
        <f>'FO - Tableau 1'!D604</f>
        <v>33</v>
      </c>
      <c r="V604" s="32"/>
      <c r="W604" s="34">
        <f>'SC - Tableau 1'!J604</f>
        <v>72.5</v>
      </c>
      <c r="X604" s="34">
        <f>'DF - Tableau 1'!J604</f>
        <v>68</v>
      </c>
      <c r="Y604" s="32"/>
      <c r="Z604" s="34">
        <v>50</v>
      </c>
      <c r="AA604" s="34">
        <v>50</v>
      </c>
      <c r="AB604" s="34">
        <v>50</v>
      </c>
    </row>
    <row r="605" ht="20.35" customHeight="1">
      <c r="A605" t="s" s="38">
        <v>1674</v>
      </c>
      <c r="B605" s="30"/>
      <c r="C605" t="s" s="31">
        <v>1373</v>
      </c>
      <c r="D605" s="32"/>
      <c r="E605" s="32"/>
      <c r="F605" s="32"/>
      <c r="G605" s="32"/>
      <c r="H605" s="33">
        <v>72</v>
      </c>
      <c r="I605" s="33">
        <v>210</v>
      </c>
      <c r="J605" s="32"/>
      <c r="K605" s="32"/>
      <c r="L605" s="32"/>
      <c r="M605" s="34">
        <f>'CK - Tableau 1'!F605</f>
        <v>48</v>
      </c>
      <c r="N605" s="34">
        <f>'FG - Tableau 1'!C605</f>
        <v>33</v>
      </c>
      <c r="O605" s="34">
        <f>'DI - Tableau 1'!D605</f>
        <v>90</v>
      </c>
      <c r="P605" s="34">
        <f>'SK - Tableau 1'!F605</f>
        <v>73</v>
      </c>
      <c r="Q605" s="34">
        <f>'ST - Tableau 1'!D605</f>
        <v>88</v>
      </c>
      <c r="R605" s="34">
        <f>'EN - Tableau 1'!D605</f>
        <v>55</v>
      </c>
      <c r="S605" s="34">
        <f>'DU'!E605</f>
        <v>92</v>
      </c>
      <c r="T605" s="34">
        <f>'PH - Tableau 1'!N605</f>
        <v>73</v>
      </c>
      <c r="U605" s="34">
        <f>'FO - Tableau 1'!D605</f>
        <v>33</v>
      </c>
      <c r="V605" s="32"/>
      <c r="W605" s="34">
        <f>'SC - Tableau 1'!J605</f>
        <v>73</v>
      </c>
      <c r="X605" s="34">
        <f>'DF - Tableau 1'!J605</f>
        <v>67.5</v>
      </c>
      <c r="Y605" s="32"/>
      <c r="Z605" s="34">
        <v>50</v>
      </c>
      <c r="AA605" s="34">
        <v>50</v>
      </c>
      <c r="AB605" s="34">
        <v>50</v>
      </c>
    </row>
    <row r="606" ht="20.35" customHeight="1">
      <c r="A606" t="s" s="38">
        <v>1675</v>
      </c>
      <c r="B606" s="30"/>
      <c r="C606" t="s" s="31">
        <v>1073</v>
      </c>
      <c r="D606" s="32"/>
      <c r="E606" s="32"/>
      <c r="F606" s="32"/>
      <c r="G606" s="32"/>
      <c r="H606" s="33">
        <v>75</v>
      </c>
      <c r="I606" s="33">
        <v>215</v>
      </c>
      <c r="J606" s="32"/>
      <c r="K606" s="32"/>
      <c r="L606" s="32"/>
      <c r="M606" s="34">
        <f>'CK - Tableau 1'!F606</f>
        <v>44</v>
      </c>
      <c r="N606" s="34">
        <f>'FG - Tableau 1'!C606</f>
        <v>33</v>
      </c>
      <c r="O606" s="34">
        <f>'DI - Tableau 1'!D606</f>
        <v>62</v>
      </c>
      <c r="P606" s="34">
        <f>'SK - Tableau 1'!F606</f>
        <v>98</v>
      </c>
      <c r="Q606" s="34">
        <f>'ST - Tableau 1'!D606</f>
        <v>82</v>
      </c>
      <c r="R606" s="34">
        <f>'EN - Tableau 1'!D606</f>
        <v>35</v>
      </c>
      <c r="S606" s="34">
        <f>'DU'!E606</f>
        <v>99</v>
      </c>
      <c r="T606" s="34">
        <f>'PH - Tableau 1'!N606</f>
        <v>80.375</v>
      </c>
      <c r="U606" s="34">
        <f>'FO - Tableau 1'!D606</f>
        <v>76</v>
      </c>
      <c r="V606" s="32"/>
      <c r="W606" s="34">
        <f>'SC - Tableau 1'!J606</f>
        <v>73.5</v>
      </c>
      <c r="X606" s="34">
        <f>'DF - Tableau 1'!J606</f>
        <v>71.5</v>
      </c>
      <c r="Y606" s="32"/>
      <c r="Z606" s="34">
        <v>50</v>
      </c>
      <c r="AA606" s="34">
        <v>50</v>
      </c>
      <c r="AB606" s="34">
        <v>50</v>
      </c>
    </row>
    <row r="607" ht="20.35" customHeight="1">
      <c r="A607" t="s" s="38">
        <v>1676</v>
      </c>
      <c r="B607" s="30"/>
      <c r="C607" t="s" s="31">
        <v>1073</v>
      </c>
      <c r="D607" s="32"/>
      <c r="E607" s="32"/>
      <c r="F607" s="32"/>
      <c r="G607" s="32"/>
      <c r="H607" s="33">
        <v>76</v>
      </c>
      <c r="I607" s="33">
        <v>211</v>
      </c>
      <c r="J607" s="32"/>
      <c r="K607" s="32"/>
      <c r="L607" s="32"/>
      <c r="M607" s="34">
        <f>'CK - Tableau 1'!F607</f>
        <v>37</v>
      </c>
      <c r="N607" s="34">
        <f>'FG - Tableau 1'!C607</f>
        <v>33</v>
      </c>
      <c r="O607" s="34">
        <f>'DI - Tableau 1'!D607</f>
        <v>64</v>
      </c>
      <c r="P607" s="34">
        <f>'SK - Tableau 1'!F607</f>
        <v>76</v>
      </c>
      <c r="Q607" s="34">
        <f>'ST - Tableau 1'!D607</f>
        <v>68</v>
      </c>
      <c r="R607" s="34">
        <f>'EN - Tableau 1'!D607</f>
        <v>88</v>
      </c>
      <c r="S607" s="34">
        <f>'DU'!E607</f>
        <v>98</v>
      </c>
      <c r="T607" s="34">
        <f>'PH - Tableau 1'!N607</f>
        <v>84.75</v>
      </c>
      <c r="U607" s="34">
        <f>'FO - Tableau 1'!D607</f>
        <v>75</v>
      </c>
      <c r="V607" s="32"/>
      <c r="W607" s="34">
        <f>'SC - Tableau 1'!J607</f>
        <v>83.5</v>
      </c>
      <c r="X607" s="34">
        <f>'DF - Tableau 1'!J607</f>
        <v>68</v>
      </c>
      <c r="Y607" s="32"/>
      <c r="Z607" s="34">
        <v>50</v>
      </c>
      <c r="AA607" s="34">
        <v>50</v>
      </c>
      <c r="AB607" s="34">
        <v>50</v>
      </c>
    </row>
    <row r="608" ht="20.35" customHeight="1">
      <c r="A608" t="s" s="38">
        <v>1677</v>
      </c>
      <c r="B608" s="30"/>
      <c r="C608" t="s" s="31">
        <v>1056</v>
      </c>
      <c r="D608" s="32"/>
      <c r="E608" s="32"/>
      <c r="F608" s="32"/>
      <c r="G608" s="32"/>
      <c r="H608" s="33">
        <v>75</v>
      </c>
      <c r="I608" s="33">
        <v>236</v>
      </c>
      <c r="J608" s="32"/>
      <c r="K608" s="32"/>
      <c r="L608" s="32"/>
      <c r="M608" s="34">
        <f>'CK - Tableau 1'!F608</f>
        <v>92</v>
      </c>
      <c r="N608" s="34">
        <f>'FG - Tableau 1'!C608</f>
        <v>80</v>
      </c>
      <c r="O608" s="34">
        <f>'DI - Tableau 1'!D608</f>
        <v>48</v>
      </c>
      <c r="P608" s="34">
        <f>'SK - Tableau 1'!F608</f>
        <v>85</v>
      </c>
      <c r="Q608" s="34">
        <f>'ST - Tableau 1'!D608</f>
        <v>97</v>
      </c>
      <c r="R608" s="34">
        <f>'EN - Tableau 1'!D608</f>
        <v>89</v>
      </c>
      <c r="S608" s="34">
        <f>'DU'!E608</f>
        <v>99</v>
      </c>
      <c r="T608" s="34">
        <f>'PH - Tableau 1'!N608</f>
        <v>66</v>
      </c>
      <c r="U608" s="34">
        <f>'FO - Tableau 1'!D608</f>
        <v>60</v>
      </c>
      <c r="V608" s="32"/>
      <c r="W608" s="34">
        <f>'SC - Tableau 1'!J608</f>
        <v>72</v>
      </c>
      <c r="X608" s="34">
        <f>'DF - Tableau 1'!J608</f>
        <v>60</v>
      </c>
      <c r="Y608" s="32"/>
      <c r="Z608" s="34">
        <v>50</v>
      </c>
      <c r="AA608" s="34">
        <v>50</v>
      </c>
      <c r="AB608" s="34">
        <v>50</v>
      </c>
    </row>
    <row r="609" ht="20.35" customHeight="1">
      <c r="A609" t="s" s="38">
        <v>1678</v>
      </c>
      <c r="B609" s="30"/>
      <c r="C609" t="s" s="31">
        <v>1059</v>
      </c>
      <c r="D609" s="32"/>
      <c r="E609" s="32"/>
      <c r="F609" s="32"/>
      <c r="G609" s="32"/>
      <c r="H609" s="33">
        <v>74</v>
      </c>
      <c r="I609" s="33">
        <v>195</v>
      </c>
      <c r="J609" s="32"/>
      <c r="K609" s="32"/>
      <c r="L609" s="32"/>
      <c r="M609" s="34">
        <f>'CK - Tableau 1'!F609</f>
        <v>66</v>
      </c>
      <c r="N609" s="34">
        <f>'FG - Tableau 1'!C609</f>
        <v>72</v>
      </c>
      <c r="O609" s="34">
        <f>'DI - Tableau 1'!D609</f>
        <v>39</v>
      </c>
      <c r="P609" s="34">
        <f>'SK - Tableau 1'!F609</f>
        <v>47</v>
      </c>
      <c r="Q609" s="34">
        <f>'ST - Tableau 1'!D609</f>
        <v>52</v>
      </c>
      <c r="R609" s="34">
        <f>'EN - Tableau 1'!D609</f>
        <v>59</v>
      </c>
      <c r="S609" s="34">
        <f>'DU'!E609</f>
        <v>95</v>
      </c>
      <c r="T609" s="34">
        <f>'PH - Tableau 1'!N609</f>
        <v>70.375</v>
      </c>
      <c r="U609" s="34">
        <f>'FO - Tableau 1'!D609</f>
        <v>53</v>
      </c>
      <c r="V609" s="32"/>
      <c r="W609" s="34">
        <f>'SC - Tableau 1'!J609</f>
        <v>73</v>
      </c>
      <c r="X609" s="34">
        <f>'DF - Tableau 1'!J609</f>
        <v>64</v>
      </c>
      <c r="Y609" s="32"/>
      <c r="Z609" s="34">
        <v>50</v>
      </c>
      <c r="AA609" s="34">
        <v>50</v>
      </c>
      <c r="AB609" s="34">
        <v>50</v>
      </c>
    </row>
    <row r="610" ht="20.35" customHeight="1">
      <c r="A610" t="s" s="38">
        <v>1679</v>
      </c>
      <c r="B610" s="30"/>
      <c r="C610" t="s" s="31">
        <v>1251</v>
      </c>
      <c r="D610" s="32"/>
      <c r="E610" s="32"/>
      <c r="F610" s="32"/>
      <c r="G610" s="32"/>
      <c r="H610" s="33">
        <v>75</v>
      </c>
      <c r="I610" s="33">
        <v>210</v>
      </c>
      <c r="J610" s="32"/>
      <c r="K610" s="32"/>
      <c r="L610" s="32"/>
      <c r="M610" s="34">
        <f>'CK - Tableau 1'!F610</f>
        <v>43</v>
      </c>
      <c r="N610" s="34">
        <f>'FG - Tableau 1'!C610</f>
        <v>33</v>
      </c>
      <c r="O610" s="34">
        <f>'DI - Tableau 1'!D610</f>
        <v>92</v>
      </c>
      <c r="P610" s="34">
        <f>'SK - Tableau 1'!F610</f>
        <v>72</v>
      </c>
      <c r="Q610" s="34">
        <f>'ST - Tableau 1'!D610</f>
        <v>72</v>
      </c>
      <c r="R610" s="34">
        <f>'EN - Tableau 1'!D610</f>
        <v>33</v>
      </c>
      <c r="S610" s="34">
        <f>'DU'!E610</f>
        <v>63</v>
      </c>
      <c r="T610" s="34">
        <f>'PH - Tableau 1'!N610</f>
        <v>67</v>
      </c>
      <c r="U610" s="34">
        <f>'FO - Tableau 1'!D610</f>
        <v>33</v>
      </c>
      <c r="V610" s="32"/>
      <c r="W610" s="34">
        <f>'SC - Tableau 1'!J610</f>
        <v>47</v>
      </c>
      <c r="X610" s="34">
        <f>'DF - Tableau 1'!J610</f>
        <v>85</v>
      </c>
      <c r="Y610" s="32"/>
      <c r="Z610" s="34">
        <v>50</v>
      </c>
      <c r="AA610" s="34">
        <v>50</v>
      </c>
      <c r="AB610" s="34">
        <v>50</v>
      </c>
    </row>
    <row r="611" ht="20.35" customHeight="1">
      <c r="A611" t="s" s="38">
        <v>1680</v>
      </c>
      <c r="B611" s="30"/>
      <c r="C611" t="s" s="31">
        <v>1059</v>
      </c>
      <c r="D611" s="32"/>
      <c r="E611" s="32"/>
      <c r="F611" s="32"/>
      <c r="G611" s="32"/>
      <c r="H611" s="33">
        <v>71</v>
      </c>
      <c r="I611" s="33">
        <v>181</v>
      </c>
      <c r="J611" s="32"/>
      <c r="K611" s="32"/>
      <c r="L611" s="32"/>
      <c r="M611" s="34">
        <f>'CK - Tableau 1'!F611</f>
        <v>38</v>
      </c>
      <c r="N611" s="34">
        <f>'FG - Tableau 1'!C611</f>
        <v>33</v>
      </c>
      <c r="O611" s="34">
        <f>'DI - Tableau 1'!D611</f>
        <v>86</v>
      </c>
      <c r="P611" s="34">
        <f>'SK - Tableau 1'!F611</f>
        <v>72</v>
      </c>
      <c r="Q611" s="34">
        <f>'ST - Tableau 1'!D611</f>
        <v>46</v>
      </c>
      <c r="R611" s="34">
        <f>'EN - Tableau 1'!D611</f>
        <v>33</v>
      </c>
      <c r="S611" s="34">
        <f>'DU'!E611</f>
        <v>99</v>
      </c>
      <c r="T611" s="34">
        <f>'PH - Tableau 1'!N611</f>
        <v>77.875</v>
      </c>
      <c r="U611" s="34">
        <f>'FO - Tableau 1'!D611</f>
        <v>81</v>
      </c>
      <c r="V611" s="32"/>
      <c r="W611" s="34">
        <f>'SC - Tableau 1'!J611</f>
        <v>87.5</v>
      </c>
      <c r="X611" s="34">
        <f>'DF - Tableau 1'!J611</f>
        <v>75</v>
      </c>
      <c r="Y611" s="32"/>
      <c r="Z611" s="34">
        <v>50</v>
      </c>
      <c r="AA611" s="34">
        <v>50</v>
      </c>
      <c r="AB611" s="34">
        <v>50</v>
      </c>
    </row>
    <row r="612" ht="20.35" customHeight="1">
      <c r="A612" t="s" s="38">
        <v>1681</v>
      </c>
      <c r="B612" s="30"/>
      <c r="C612" t="s" s="31">
        <v>1056</v>
      </c>
      <c r="D612" s="32"/>
      <c r="E612" s="32"/>
      <c r="F612" s="32"/>
      <c r="G612" s="32"/>
      <c r="H612" s="33">
        <v>72</v>
      </c>
      <c r="I612" s="33">
        <v>175</v>
      </c>
      <c r="J612" s="32"/>
      <c r="K612" s="32"/>
      <c r="L612" s="32"/>
      <c r="M612" s="34">
        <f>'CK - Tableau 1'!F612</f>
        <v>60</v>
      </c>
      <c r="N612" s="34">
        <f>'FG - Tableau 1'!C612</f>
        <v>33</v>
      </c>
      <c r="O612" s="34">
        <f>'DI - Tableau 1'!D612</f>
        <v>73</v>
      </c>
      <c r="P612" s="34">
        <f>'SK - Tableau 1'!F612</f>
        <v>47</v>
      </c>
      <c r="Q612" s="34">
        <f>'ST - Tableau 1'!D612</f>
        <v>37</v>
      </c>
      <c r="R612" s="34">
        <f>'EN - Tableau 1'!D612</f>
        <v>66</v>
      </c>
      <c r="S612" s="34">
        <f>'DU'!E612</f>
        <v>81</v>
      </c>
      <c r="T612" s="34">
        <f>'PH - Tableau 1'!N612</f>
        <v>65.875</v>
      </c>
      <c r="U612" s="34">
        <f>'FO - Tableau 1'!D612</f>
        <v>33</v>
      </c>
      <c r="V612" s="32"/>
      <c r="W612" s="34">
        <f>'SC - Tableau 1'!J612</f>
        <v>53</v>
      </c>
      <c r="X612" s="34">
        <f>'DF - Tableau 1'!J612</f>
        <v>53.5</v>
      </c>
      <c r="Y612" s="32"/>
      <c r="Z612" s="34">
        <v>50</v>
      </c>
      <c r="AA612" s="34">
        <v>50</v>
      </c>
      <c r="AB612" s="34">
        <v>50</v>
      </c>
    </row>
    <row r="613" ht="20.35" customHeight="1">
      <c r="A613" t="s" s="38">
        <v>1682</v>
      </c>
      <c r="B613" s="30"/>
      <c r="C613" t="s" s="31">
        <v>1056</v>
      </c>
      <c r="D613" s="32"/>
      <c r="E613" s="32"/>
      <c r="F613" s="32"/>
      <c r="G613" s="32"/>
      <c r="H613" s="33">
        <v>72</v>
      </c>
      <c r="I613" s="33">
        <v>185</v>
      </c>
      <c r="J613" s="32"/>
      <c r="K613" s="32"/>
      <c r="L613" s="32"/>
      <c r="M613" s="34">
        <f>'CK - Tableau 1'!F613</f>
        <v>73</v>
      </c>
      <c r="N613" s="34">
        <f>'FG - Tableau 1'!C613</f>
        <v>33</v>
      </c>
      <c r="O613" s="34">
        <f>'DI - Tableau 1'!D613</f>
        <v>73</v>
      </c>
      <c r="P613" s="34">
        <f>'SK - Tableau 1'!F613</f>
        <v>47</v>
      </c>
      <c r="Q613" s="34">
        <f>'ST - Tableau 1'!D613</f>
        <v>47</v>
      </c>
      <c r="R613" s="34">
        <f>'EN - Tableau 1'!D613</f>
        <v>33</v>
      </c>
      <c r="S613" s="34">
        <f>'DU'!E613</f>
        <v>81</v>
      </c>
      <c r="T613" s="34">
        <f>'PH - Tableau 1'!N613</f>
        <v>55.25</v>
      </c>
      <c r="U613" s="34">
        <f>'FO - Tableau 1'!D613</f>
        <v>33</v>
      </c>
      <c r="V613" s="32"/>
      <c r="W613" s="34">
        <f>'SC - Tableau 1'!J613</f>
        <v>47</v>
      </c>
      <c r="X613" s="34">
        <f>'DF - Tableau 1'!J613</f>
        <v>53.5</v>
      </c>
      <c r="Y613" s="32"/>
      <c r="Z613" s="34">
        <v>50</v>
      </c>
      <c r="AA613" s="34">
        <v>50</v>
      </c>
      <c r="AB613" s="34">
        <v>50</v>
      </c>
    </row>
    <row r="614" ht="20.35" customHeight="1">
      <c r="A614" t="s" s="38">
        <v>1683</v>
      </c>
      <c r="B614" s="30"/>
      <c r="C614" t="s" s="31">
        <v>1056</v>
      </c>
      <c r="D614" s="32"/>
      <c r="E614" s="32"/>
      <c r="F614" s="32"/>
      <c r="G614" s="32"/>
      <c r="H614" s="33">
        <v>73</v>
      </c>
      <c r="I614" s="33">
        <v>217</v>
      </c>
      <c r="J614" s="32"/>
      <c r="K614" s="32"/>
      <c r="L614" s="32"/>
      <c r="M614" s="34">
        <f>'CK - Tableau 1'!F614</f>
        <v>41</v>
      </c>
      <c r="N614" s="34">
        <f>'FG - Tableau 1'!C614</f>
        <v>33</v>
      </c>
      <c r="O614" s="34">
        <f>'DI - Tableau 1'!D614</f>
        <v>96</v>
      </c>
      <c r="P614" s="34">
        <f>'SK - Tableau 1'!F614</f>
        <v>84</v>
      </c>
      <c r="Q614" s="34">
        <f>'ST - Tableau 1'!D614</f>
        <v>91</v>
      </c>
      <c r="R614" s="34">
        <f>'EN - Tableau 1'!D614</f>
        <v>33</v>
      </c>
      <c r="S614" s="34">
        <f>'DU'!E614</f>
        <v>93</v>
      </c>
      <c r="T614" s="34">
        <f>'PH - Tableau 1'!N614</f>
        <v>72.75</v>
      </c>
      <c r="U614" s="34">
        <f>'FO - Tableau 1'!D614</f>
        <v>33</v>
      </c>
      <c r="V614" s="32"/>
      <c r="W614" s="34">
        <f>'SC - Tableau 1'!J614</f>
        <v>66</v>
      </c>
      <c r="X614" s="34">
        <f>'DF - Tableau 1'!J614</f>
        <v>70.5</v>
      </c>
      <c r="Y614" s="32"/>
      <c r="Z614" s="34">
        <v>50</v>
      </c>
      <c r="AA614" s="34">
        <v>50</v>
      </c>
      <c r="AB614" s="34">
        <v>50</v>
      </c>
    </row>
    <row r="615" ht="20.35" customHeight="1">
      <c r="A615" t="s" s="38">
        <v>1684</v>
      </c>
      <c r="B615" s="30"/>
      <c r="C615" t="s" s="31">
        <v>1086</v>
      </c>
      <c r="D615" s="32"/>
      <c r="E615" s="32"/>
      <c r="F615" s="32"/>
      <c r="G615" s="32"/>
      <c r="H615" s="33">
        <v>71</v>
      </c>
      <c r="I615" s="33">
        <v>195</v>
      </c>
      <c r="J615" s="32"/>
      <c r="K615" s="32"/>
      <c r="L615" s="32"/>
      <c r="M615" s="34">
        <f>'CK - Tableau 1'!F615</f>
        <v>71</v>
      </c>
      <c r="N615" s="34">
        <f>'FG - Tableau 1'!C615</f>
        <v>33</v>
      </c>
      <c r="O615" s="34">
        <f>'DI - Tableau 1'!D615</f>
        <v>44</v>
      </c>
      <c r="P615" s="34">
        <f>'SK - Tableau 1'!F615</f>
        <v>66</v>
      </c>
      <c r="Q615" s="34">
        <f>'ST - Tableau 1'!D615</f>
        <v>70</v>
      </c>
      <c r="R615" s="34">
        <f>'EN - Tableau 1'!D615</f>
        <v>99</v>
      </c>
      <c r="S615" s="34">
        <f>'DU'!E615</f>
        <v>91</v>
      </c>
      <c r="T615" s="34">
        <f>'PH - Tableau 1'!N615</f>
        <v>66</v>
      </c>
      <c r="U615" s="34">
        <f>'FO - Tableau 1'!D615</f>
        <v>33</v>
      </c>
      <c r="V615" s="32"/>
      <c r="W615" s="34">
        <f>'SC - Tableau 1'!J615</f>
        <v>66</v>
      </c>
      <c r="X615" s="34">
        <f>'DF - Tableau 1'!J615</f>
        <v>62.5</v>
      </c>
      <c r="Y615" s="32"/>
      <c r="Z615" s="34">
        <v>50</v>
      </c>
      <c r="AA615" s="34">
        <v>50</v>
      </c>
      <c r="AB615" s="34">
        <v>50</v>
      </c>
    </row>
    <row r="616" ht="20.35" customHeight="1">
      <c r="A616" t="s" s="38">
        <v>1685</v>
      </c>
      <c r="B616" s="30"/>
      <c r="C616" t="s" s="31">
        <v>1059</v>
      </c>
      <c r="D616" s="32"/>
      <c r="E616" s="32"/>
      <c r="F616" s="32"/>
      <c r="G616" s="32"/>
      <c r="H616" s="33">
        <v>74</v>
      </c>
      <c r="I616" s="33">
        <v>206</v>
      </c>
      <c r="J616" s="32"/>
      <c r="K616" s="32"/>
      <c r="L616" s="32"/>
      <c r="M616" s="34">
        <f>'CK - Tableau 1'!F616</f>
        <v>65</v>
      </c>
      <c r="N616" s="34">
        <f>'FG - Tableau 1'!C616</f>
        <v>67</v>
      </c>
      <c r="O616" s="34">
        <f>'DI - Tableau 1'!D616</f>
        <v>75</v>
      </c>
      <c r="P616" s="34">
        <f>'SK - Tableau 1'!F616</f>
        <v>50</v>
      </c>
      <c r="Q616" s="34">
        <f>'ST - Tableau 1'!D616</f>
        <v>71</v>
      </c>
      <c r="R616" s="34">
        <f>'EN - Tableau 1'!D616</f>
        <v>33</v>
      </c>
      <c r="S616" s="34">
        <f>'DU'!E616</f>
        <v>93</v>
      </c>
      <c r="T616" s="34">
        <f>'PH - Tableau 1'!N616</f>
        <v>64.875</v>
      </c>
      <c r="U616" s="34">
        <f>'FO - Tableau 1'!D616</f>
        <v>33</v>
      </c>
      <c r="V616" s="32"/>
      <c r="W616" s="34">
        <f>'SC - Tableau 1'!J616</f>
        <v>52</v>
      </c>
      <c r="X616" s="34">
        <f>'DF - Tableau 1'!J616</f>
        <v>77.5</v>
      </c>
      <c r="Y616" s="32"/>
      <c r="Z616" s="34">
        <v>50</v>
      </c>
      <c r="AA616" s="34">
        <v>50</v>
      </c>
      <c r="AB616" s="34">
        <v>50</v>
      </c>
    </row>
    <row r="617" ht="20.35" customHeight="1">
      <c r="A617" t="s" s="38">
        <v>1686</v>
      </c>
      <c r="B617" s="30"/>
      <c r="C617" t="s" s="31">
        <v>1059</v>
      </c>
      <c r="D617" s="32"/>
      <c r="E617" s="32"/>
      <c r="F617" s="32"/>
      <c r="G617" s="32"/>
      <c r="H617" s="33">
        <v>73</v>
      </c>
      <c r="I617" s="33">
        <v>194</v>
      </c>
      <c r="J617" s="32"/>
      <c r="K617" s="32"/>
      <c r="L617" s="32"/>
      <c r="M617" s="34">
        <f>'CK - Tableau 1'!F617</f>
        <v>39</v>
      </c>
      <c r="N617" s="34">
        <f>'FG - Tableau 1'!C617</f>
        <v>33</v>
      </c>
      <c r="O617" s="34">
        <f>'DI - Tableau 1'!D617</f>
        <v>93</v>
      </c>
      <c r="P617" s="34">
        <f>'SK - Tableau 1'!F617</f>
        <v>94</v>
      </c>
      <c r="Q617" s="34">
        <f>'ST - Tableau 1'!D617</f>
        <v>56</v>
      </c>
      <c r="R617" s="34">
        <f>'EN - Tableau 1'!D617</f>
        <v>33</v>
      </c>
      <c r="S617" s="34">
        <f>'DU'!E617</f>
        <v>95</v>
      </c>
      <c r="T617" s="34">
        <f>'PH - Tableau 1'!N617</f>
        <v>73.25</v>
      </c>
      <c r="U617" s="34">
        <f>'FO - Tableau 1'!D617</f>
        <v>33</v>
      </c>
      <c r="V617" s="32"/>
      <c r="W617" s="34">
        <f>'SC - Tableau 1'!J617</f>
        <v>53.5</v>
      </c>
      <c r="X617" s="34">
        <f>'DF - Tableau 1'!J617</f>
        <v>84.5</v>
      </c>
      <c r="Y617" s="32"/>
      <c r="Z617" s="34">
        <v>50</v>
      </c>
      <c r="AA617" s="34">
        <v>50</v>
      </c>
      <c r="AB617" s="34">
        <v>50</v>
      </c>
    </row>
    <row r="618" ht="20.35" customHeight="1">
      <c r="A618" t="s" s="38">
        <v>1687</v>
      </c>
      <c r="B618" s="30"/>
      <c r="C618" t="s" s="31">
        <v>1059</v>
      </c>
      <c r="D618" s="32"/>
      <c r="E618" s="32"/>
      <c r="F618" s="32"/>
      <c r="G618" s="32"/>
      <c r="H618" s="33">
        <v>72</v>
      </c>
      <c r="I618" s="33">
        <v>212</v>
      </c>
      <c r="J618" s="32"/>
      <c r="K618" s="32"/>
      <c r="L618" s="32"/>
      <c r="M618" s="34">
        <f>'CK - Tableau 1'!F618</f>
        <v>84</v>
      </c>
      <c r="N618" s="34">
        <f>'FG - Tableau 1'!C618</f>
        <v>33</v>
      </c>
      <c r="O618" s="34">
        <f>'DI - Tableau 1'!D618</f>
        <v>69</v>
      </c>
      <c r="P618" s="34">
        <f>'SK - Tableau 1'!F618</f>
        <v>72</v>
      </c>
      <c r="Q618" s="34">
        <f>'ST - Tableau 1'!D618</f>
        <v>91</v>
      </c>
      <c r="R618" s="34">
        <f>'EN - Tableau 1'!D618</f>
        <v>99</v>
      </c>
      <c r="S618" s="34">
        <f>'DU'!E618</f>
        <v>87</v>
      </c>
      <c r="T618" s="34">
        <f>'PH - Tableau 1'!N618</f>
        <v>66.375</v>
      </c>
      <c r="U618" s="34">
        <f>'FO - Tableau 1'!D618</f>
        <v>92</v>
      </c>
      <c r="V618" s="32"/>
      <c r="W618" s="34">
        <f>'SC - Tableau 1'!J618</f>
        <v>57.5</v>
      </c>
      <c r="X618" s="34">
        <f>'DF - Tableau 1'!J618</f>
        <v>70.5</v>
      </c>
      <c r="Y618" s="32"/>
      <c r="Z618" s="34">
        <v>50</v>
      </c>
      <c r="AA618" s="34">
        <v>50</v>
      </c>
      <c r="AB618" s="34">
        <v>50</v>
      </c>
    </row>
    <row r="619" ht="20.35" customHeight="1">
      <c r="A619" t="s" s="38">
        <v>1688</v>
      </c>
      <c r="B619" s="30"/>
      <c r="C619" t="s" s="31">
        <v>1056</v>
      </c>
      <c r="D619" s="32"/>
      <c r="E619" s="32"/>
      <c r="F619" s="32"/>
      <c r="G619" s="32"/>
      <c r="H619" s="33">
        <v>74</v>
      </c>
      <c r="I619" s="33">
        <v>200</v>
      </c>
      <c r="J619" s="32"/>
      <c r="K619" s="32"/>
      <c r="L619" s="32"/>
      <c r="M619" s="34">
        <f>'CK - Tableau 1'!F619</f>
        <v>52</v>
      </c>
      <c r="N619" s="34">
        <f>'FG - Tableau 1'!C619</f>
        <v>84</v>
      </c>
      <c r="O619" s="34">
        <f>'DI - Tableau 1'!D619</f>
        <v>64</v>
      </c>
      <c r="P619" s="34">
        <f>'SK - Tableau 1'!F619</f>
        <v>81</v>
      </c>
      <c r="Q619" s="34">
        <f>'ST - Tableau 1'!D619</f>
        <v>61</v>
      </c>
      <c r="R619" s="34">
        <f>'EN - Tableau 1'!D619</f>
        <v>33</v>
      </c>
      <c r="S619" s="34">
        <f>'DU'!E619</f>
        <v>79</v>
      </c>
      <c r="T619" s="34">
        <f>'PH - Tableau 1'!N619</f>
        <v>64.25</v>
      </c>
      <c r="U619" s="34">
        <f>'FO - Tableau 1'!D619</f>
        <v>33</v>
      </c>
      <c r="V619" s="32"/>
      <c r="W619" s="34">
        <f>'SC - Tableau 1'!J619</f>
        <v>53</v>
      </c>
      <c r="X619" s="34">
        <f>'DF - Tableau 1'!J619</f>
        <v>65.5</v>
      </c>
      <c r="Y619" s="32"/>
      <c r="Z619" s="34">
        <v>50</v>
      </c>
      <c r="AA619" s="34">
        <v>50</v>
      </c>
      <c r="AB619" s="34">
        <v>50</v>
      </c>
    </row>
    <row r="620" ht="20.35" customHeight="1">
      <c r="A620" t="s" s="38">
        <v>1689</v>
      </c>
      <c r="B620" s="30"/>
      <c r="C620" t="s" s="31">
        <v>1059</v>
      </c>
      <c r="D620" s="32"/>
      <c r="E620" s="32"/>
      <c r="F620" s="32"/>
      <c r="G620" s="32"/>
      <c r="H620" s="33">
        <v>64</v>
      </c>
      <c r="I620" s="33">
        <v>176</v>
      </c>
      <c r="J620" s="32"/>
      <c r="K620" s="32"/>
      <c r="L620" s="32"/>
      <c r="M620" s="34">
        <f>'CK - Tableau 1'!F620</f>
        <v>73</v>
      </c>
      <c r="N620" s="34">
        <f>'FG - Tableau 1'!C620</f>
        <v>33</v>
      </c>
      <c r="O620" s="34">
        <f>'DI - Tableau 1'!D620</f>
        <v>73</v>
      </c>
      <c r="P620" s="34">
        <f>'SK - Tableau 1'!F620</f>
        <v>60</v>
      </c>
      <c r="Q620" s="34">
        <f>'ST - Tableau 1'!D620</f>
        <v>81</v>
      </c>
      <c r="R620" s="34">
        <f>'EN - Tableau 1'!D620</f>
        <v>59</v>
      </c>
      <c r="S620" s="34">
        <f>'DU'!E620</f>
        <v>81</v>
      </c>
      <c r="T620" s="34">
        <f>'PH - Tableau 1'!N620</f>
        <v>51.875</v>
      </c>
      <c r="U620" s="34">
        <f>'FO - Tableau 1'!D620</f>
        <v>33</v>
      </c>
      <c r="V620" s="32"/>
      <c r="W620" s="34">
        <f>'SC - Tableau 1'!J620</f>
        <v>49.5</v>
      </c>
      <c r="X620" s="34">
        <f>'DF - Tableau 1'!J620</f>
        <v>47</v>
      </c>
      <c r="Y620" s="32"/>
      <c r="Z620" s="34">
        <v>50</v>
      </c>
      <c r="AA620" s="34">
        <v>50</v>
      </c>
      <c r="AB620" s="34">
        <v>50</v>
      </c>
    </row>
    <row r="621" ht="20.35" customHeight="1">
      <c r="A621" t="s" s="38">
        <v>1690</v>
      </c>
      <c r="B621" s="30"/>
      <c r="C621" t="s" s="31">
        <v>1056</v>
      </c>
      <c r="D621" s="32"/>
      <c r="E621" s="32"/>
      <c r="F621" s="32"/>
      <c r="G621" s="32"/>
      <c r="H621" s="33">
        <v>72</v>
      </c>
      <c r="I621" s="33">
        <v>205</v>
      </c>
      <c r="J621" s="32"/>
      <c r="K621" s="32"/>
      <c r="L621" s="32"/>
      <c r="M621" s="34">
        <f>'CK - Tableau 1'!F621</f>
        <v>40</v>
      </c>
      <c r="N621" s="34">
        <f>'FG - Tableau 1'!C621</f>
        <v>77</v>
      </c>
      <c r="O621" s="34">
        <f>'DI - Tableau 1'!D621</f>
        <v>66</v>
      </c>
      <c r="P621" s="34">
        <f>'SK - Tableau 1'!F621</f>
        <v>90</v>
      </c>
      <c r="Q621" s="34">
        <f>'ST - Tableau 1'!D621</f>
        <v>83</v>
      </c>
      <c r="R621" s="34">
        <f>'EN - Tableau 1'!D621</f>
        <v>33</v>
      </c>
      <c r="S621" s="34">
        <f>'DU'!E621</f>
        <v>91</v>
      </c>
      <c r="T621" s="34">
        <f>'PH - Tableau 1'!N621</f>
        <v>85.75</v>
      </c>
      <c r="U621" s="34">
        <f>'FO - Tableau 1'!D621</f>
        <v>43</v>
      </c>
      <c r="V621" s="32"/>
      <c r="W621" s="34">
        <f>'SC - Tableau 1'!J621</f>
        <v>97.5</v>
      </c>
      <c r="X621" s="34">
        <f>'DF - Tableau 1'!J621</f>
        <v>61</v>
      </c>
      <c r="Y621" s="32"/>
      <c r="Z621" s="34">
        <v>50</v>
      </c>
      <c r="AA621" s="34">
        <v>50</v>
      </c>
      <c r="AB621" s="34">
        <v>50</v>
      </c>
    </row>
    <row r="622" ht="20.35" customHeight="1">
      <c r="A622" t="s" s="38">
        <v>1691</v>
      </c>
      <c r="B622" s="30"/>
      <c r="C622" t="s" s="31">
        <v>1186</v>
      </c>
      <c r="D622" s="32"/>
      <c r="E622" s="32"/>
      <c r="F622" s="32"/>
      <c r="G622" s="32"/>
      <c r="H622" s="33">
        <v>69</v>
      </c>
      <c r="I622" s="33">
        <v>186</v>
      </c>
      <c r="J622" s="32"/>
      <c r="K622" s="32"/>
      <c r="L622" s="32"/>
      <c r="M622" s="34">
        <f>'CK - Tableau 1'!F622</f>
        <v>73</v>
      </c>
      <c r="N622" s="34">
        <f>'FG - Tableau 1'!C622</f>
        <v>33</v>
      </c>
      <c r="O622" s="34">
        <f>'DI - Tableau 1'!D622</f>
        <v>37</v>
      </c>
      <c r="P622" s="34">
        <f>'SK - Tableau 1'!F622</f>
        <v>48</v>
      </c>
      <c r="Q622" s="34">
        <f>'ST - Tableau 1'!D622</f>
        <v>66</v>
      </c>
      <c r="R622" s="34">
        <f>'EN - Tableau 1'!D622</f>
        <v>99</v>
      </c>
      <c r="S622" s="34">
        <f>'DU'!E622</f>
        <v>82</v>
      </c>
      <c r="T622" s="34">
        <f>'PH - Tableau 1'!N622</f>
        <v>52.875</v>
      </c>
      <c r="U622" s="34">
        <f>'FO - Tableau 1'!D622</f>
        <v>33</v>
      </c>
      <c r="V622" s="32"/>
      <c r="W622" s="34">
        <f>'SC - Tableau 1'!J622</f>
        <v>58</v>
      </c>
      <c r="X622" s="34">
        <f>'DF - Tableau 1'!J622</f>
        <v>47</v>
      </c>
      <c r="Y622" s="32"/>
      <c r="Z622" s="34">
        <v>50</v>
      </c>
      <c r="AA622" s="34">
        <v>50</v>
      </c>
      <c r="AB622" s="34">
        <v>50</v>
      </c>
    </row>
    <row r="623" ht="20.35" customHeight="1">
      <c r="A623" t="s" s="38">
        <v>1692</v>
      </c>
      <c r="B623" s="30"/>
      <c r="C623" t="s" s="31">
        <v>1056</v>
      </c>
      <c r="D623" s="32"/>
      <c r="E623" s="32"/>
      <c r="F623" s="32"/>
      <c r="G623" s="32"/>
      <c r="H623" s="33">
        <v>72</v>
      </c>
      <c r="I623" s="33">
        <v>190</v>
      </c>
      <c r="J623" s="32"/>
      <c r="K623" s="32"/>
      <c r="L623" s="32"/>
      <c r="M623" s="34">
        <f>'CK - Tableau 1'!F623</f>
        <v>62</v>
      </c>
      <c r="N623" s="34">
        <f>'FG - Tableau 1'!C623</f>
        <v>71</v>
      </c>
      <c r="O623" s="34">
        <f>'DI - Tableau 1'!D623</f>
        <v>64</v>
      </c>
      <c r="P623" s="34">
        <f>'SK - Tableau 1'!F623</f>
        <v>61</v>
      </c>
      <c r="Q623" s="34">
        <f>'ST - Tableau 1'!D623</f>
        <v>55</v>
      </c>
      <c r="R623" s="34">
        <f>'EN - Tableau 1'!D623</f>
        <v>33</v>
      </c>
      <c r="S623" s="34">
        <f>'DU'!E623</f>
        <v>97</v>
      </c>
      <c r="T623" s="34">
        <f>'PH - Tableau 1'!N623</f>
        <v>73.5</v>
      </c>
      <c r="U623" s="34">
        <f>'FO - Tableau 1'!D623</f>
        <v>70</v>
      </c>
      <c r="V623" s="32"/>
      <c r="W623" s="34">
        <f>'SC - Tableau 1'!J623</f>
        <v>94</v>
      </c>
      <c r="X623" s="34">
        <f>'DF - Tableau 1'!J623</f>
        <v>66.5</v>
      </c>
      <c r="Y623" s="32"/>
      <c r="Z623" s="34">
        <v>50</v>
      </c>
      <c r="AA623" s="34">
        <v>50</v>
      </c>
      <c r="AB623" s="34">
        <v>50</v>
      </c>
    </row>
    <row r="624" ht="20.35" customHeight="1">
      <c r="A624" t="s" s="38">
        <v>1693</v>
      </c>
      <c r="B624" s="30"/>
      <c r="C624" t="s" s="31">
        <v>1059</v>
      </c>
      <c r="D624" s="32"/>
      <c r="E624" s="32"/>
      <c r="F624" s="32"/>
      <c r="G624" s="32"/>
      <c r="H624" s="33">
        <v>72</v>
      </c>
      <c r="I624" s="33">
        <v>190</v>
      </c>
      <c r="J624" s="32"/>
      <c r="K624" s="32"/>
      <c r="L624" s="32"/>
      <c r="M624" s="34">
        <f>'CK - Tableau 1'!F624</f>
        <v>65</v>
      </c>
      <c r="N624" s="34">
        <f>'FG - Tableau 1'!C624</f>
        <v>33</v>
      </c>
      <c r="O624" s="34">
        <f>'DI - Tableau 1'!D624</f>
        <v>77</v>
      </c>
      <c r="P624" s="34">
        <f>'SK - Tableau 1'!F624</f>
        <v>58</v>
      </c>
      <c r="Q624" s="34">
        <f>'ST - Tableau 1'!D624</f>
        <v>55</v>
      </c>
      <c r="R624" s="34">
        <f>'EN - Tableau 1'!D624</f>
        <v>33</v>
      </c>
      <c r="S624" s="34">
        <f>'DU'!E624</f>
        <v>87</v>
      </c>
      <c r="T624" s="34">
        <f>'PH - Tableau 1'!N624</f>
        <v>56.375</v>
      </c>
      <c r="U624" s="34">
        <f>'FO - Tableau 1'!D624</f>
        <v>33</v>
      </c>
      <c r="V624" s="32"/>
      <c r="W624" s="34">
        <f>'SC - Tableau 1'!J624</f>
        <v>57</v>
      </c>
      <c r="X624" s="34">
        <f>'DF - Tableau 1'!J624</f>
        <v>74</v>
      </c>
      <c r="Y624" s="32"/>
      <c r="Z624" s="34">
        <v>50</v>
      </c>
      <c r="AA624" s="34">
        <v>50</v>
      </c>
      <c r="AB624" s="34">
        <v>50</v>
      </c>
    </row>
    <row r="625" ht="20.35" customHeight="1">
      <c r="A625" t="s" s="38">
        <v>1694</v>
      </c>
      <c r="B625" s="30"/>
      <c r="C625" t="s" s="31">
        <v>1059</v>
      </c>
      <c r="D625" s="32"/>
      <c r="E625" s="32"/>
      <c r="F625" s="32"/>
      <c r="G625" s="32"/>
      <c r="H625" s="33">
        <v>74</v>
      </c>
      <c r="I625" s="33">
        <v>197</v>
      </c>
      <c r="J625" s="32"/>
      <c r="K625" s="32"/>
      <c r="L625" s="32"/>
      <c r="M625" s="34">
        <f>'CK - Tableau 1'!F625</f>
        <v>84</v>
      </c>
      <c r="N625" s="34">
        <f>'FG - Tableau 1'!C625</f>
        <v>33</v>
      </c>
      <c r="O625" s="34">
        <f>'DI - Tableau 1'!D625</f>
        <v>47</v>
      </c>
      <c r="P625" s="34">
        <f>'SK - Tableau 1'!F625</f>
        <v>54</v>
      </c>
      <c r="Q625" s="34">
        <f>'ST - Tableau 1'!D625</f>
        <v>56</v>
      </c>
      <c r="R625" s="34">
        <f>'EN - Tableau 1'!D625</f>
        <v>99</v>
      </c>
      <c r="S625" s="34">
        <f>'DU'!E625</f>
        <v>93</v>
      </c>
      <c r="T625" s="34">
        <f>'PH - Tableau 1'!N625</f>
        <v>60.125</v>
      </c>
      <c r="U625" s="34">
        <f>'FO - Tableau 1'!D625</f>
        <v>74</v>
      </c>
      <c r="V625" s="32"/>
      <c r="W625" s="34">
        <f>'SC - Tableau 1'!J625</f>
        <v>62</v>
      </c>
      <c r="X625" s="34">
        <f>'DF - Tableau 1'!J625</f>
        <v>66</v>
      </c>
      <c r="Y625" s="32"/>
      <c r="Z625" s="34">
        <v>50</v>
      </c>
      <c r="AA625" s="34">
        <v>50</v>
      </c>
      <c r="AB625" s="34">
        <v>50</v>
      </c>
    </row>
    <row r="626" ht="20.35" customHeight="1">
      <c r="A626" t="s" s="38">
        <v>1695</v>
      </c>
      <c r="B626" s="30"/>
      <c r="C626" t="s" s="31">
        <v>1056</v>
      </c>
      <c r="D626" s="32"/>
      <c r="E626" s="32"/>
      <c r="F626" s="32"/>
      <c r="G626" s="32"/>
      <c r="H626" s="33">
        <v>69</v>
      </c>
      <c r="I626" s="33">
        <v>179</v>
      </c>
      <c r="J626" s="32"/>
      <c r="K626" s="32"/>
      <c r="L626" s="32"/>
      <c r="M626" s="34">
        <f>'CK - Tableau 1'!F626</f>
        <v>60</v>
      </c>
      <c r="N626" s="34">
        <f>'FG - Tableau 1'!C626</f>
        <v>33</v>
      </c>
      <c r="O626" s="34">
        <f>'DI - Tableau 1'!D626</f>
        <v>41</v>
      </c>
      <c r="P626" s="34">
        <f>'SK - Tableau 1'!F626</f>
        <v>60</v>
      </c>
      <c r="Q626" s="34">
        <f>'ST - Tableau 1'!D626</f>
        <v>53</v>
      </c>
      <c r="R626" s="34">
        <f>'EN - Tableau 1'!D626</f>
        <v>33</v>
      </c>
      <c r="S626" s="34">
        <f>'DU'!E626</f>
        <v>84</v>
      </c>
      <c r="T626" s="34">
        <f>'PH - Tableau 1'!N626</f>
        <v>59.5</v>
      </c>
      <c r="U626" s="34">
        <f>'FO - Tableau 1'!D626</f>
        <v>53</v>
      </c>
      <c r="V626" s="32"/>
      <c r="W626" s="34">
        <f>'SC - Tableau 1'!J626</f>
        <v>60</v>
      </c>
      <c r="X626" s="34">
        <f>'DF - Tableau 1'!J626</f>
        <v>60</v>
      </c>
      <c r="Y626" s="32"/>
      <c r="Z626" s="34">
        <v>50</v>
      </c>
      <c r="AA626" s="34">
        <v>50</v>
      </c>
      <c r="AB626" s="34">
        <v>50</v>
      </c>
    </row>
    <row r="627" ht="20.35" customHeight="1">
      <c r="A627" t="s" s="38">
        <v>1696</v>
      </c>
      <c r="B627" s="30"/>
      <c r="C627" t="s" s="31">
        <v>1056</v>
      </c>
      <c r="D627" s="32"/>
      <c r="E627" s="32"/>
      <c r="F627" s="32"/>
      <c r="G627" s="32"/>
      <c r="H627" s="33">
        <v>73</v>
      </c>
      <c r="I627" s="33">
        <v>205</v>
      </c>
      <c r="J627" s="32"/>
      <c r="K627" s="32"/>
      <c r="L627" s="32"/>
      <c r="M627" s="34">
        <f>'CK - Tableau 1'!F627</f>
        <v>60</v>
      </c>
      <c r="N627" s="34">
        <f>'FG - Tableau 1'!C627</f>
        <v>33</v>
      </c>
      <c r="O627" s="34">
        <f>'DI - Tableau 1'!D627</f>
        <v>48</v>
      </c>
      <c r="P627" s="34">
        <f>'SK - Tableau 1'!F627</f>
        <v>66</v>
      </c>
      <c r="Q627" s="34">
        <f>'ST - Tableau 1'!D627</f>
        <v>76</v>
      </c>
      <c r="R627" s="34">
        <f>'EN - Tableau 1'!D627</f>
        <v>33</v>
      </c>
      <c r="S627" s="34">
        <f>'DU'!E627</f>
        <v>88</v>
      </c>
      <c r="T627" s="34">
        <f>'PH - Tableau 1'!N627</f>
        <v>59.125</v>
      </c>
      <c r="U627" s="34">
        <f>'FO - Tableau 1'!D627</f>
        <v>33</v>
      </c>
      <c r="V627" s="32"/>
      <c r="W627" s="34">
        <f>'SC - Tableau 1'!J627</f>
        <v>66</v>
      </c>
      <c r="X627" s="34">
        <f>'DF - Tableau 1'!J627</f>
        <v>50.5</v>
      </c>
      <c r="Y627" s="32"/>
      <c r="Z627" s="34">
        <v>50</v>
      </c>
      <c r="AA627" s="34">
        <v>50</v>
      </c>
      <c r="AB627" s="34">
        <v>50</v>
      </c>
    </row>
    <row r="628" ht="20.35" customHeight="1">
      <c r="A628" t="s" s="38">
        <v>1697</v>
      </c>
      <c r="B628" s="30"/>
      <c r="C628" t="s" s="31">
        <v>1056</v>
      </c>
      <c r="D628" s="32"/>
      <c r="E628" s="32"/>
      <c r="F628" s="32"/>
      <c r="G628" s="32"/>
      <c r="H628" s="33">
        <v>70</v>
      </c>
      <c r="I628" s="33">
        <v>194</v>
      </c>
      <c r="J628" s="32"/>
      <c r="K628" s="32"/>
      <c r="L628" s="32"/>
      <c r="M628" s="34">
        <f>'CK - Tableau 1'!F628</f>
        <v>60</v>
      </c>
      <c r="N628" s="34">
        <f>'FG - Tableau 1'!C628</f>
        <v>33</v>
      </c>
      <c r="O628" s="34">
        <f>'DI - Tableau 1'!D628</f>
        <v>34</v>
      </c>
      <c r="P628" s="34">
        <f>'SK - Tableau 1'!F628</f>
        <v>48</v>
      </c>
      <c r="Q628" s="34">
        <f>'ST - Tableau 1'!D628</f>
        <v>75</v>
      </c>
      <c r="R628" s="34">
        <f>'EN - Tableau 1'!D628</f>
        <v>33</v>
      </c>
      <c r="S628" s="34">
        <f>'DU'!E628</f>
        <v>81</v>
      </c>
      <c r="T628" s="34">
        <f>'PH - Tableau 1'!N628</f>
        <v>47.125</v>
      </c>
      <c r="U628" s="34">
        <f>'FO - Tableau 1'!D628</f>
        <v>33</v>
      </c>
      <c r="V628" s="32"/>
      <c r="W628" s="34">
        <f>'SC - Tableau 1'!J628</f>
        <v>47</v>
      </c>
      <c r="X628" s="34">
        <f>'DF - Tableau 1'!J628</f>
        <v>53.5</v>
      </c>
      <c r="Y628" s="32"/>
      <c r="Z628" s="34">
        <v>50</v>
      </c>
      <c r="AA628" s="34">
        <v>50</v>
      </c>
      <c r="AB628" s="34">
        <v>50</v>
      </c>
    </row>
    <row r="629" ht="20.35" customHeight="1">
      <c r="A629" t="s" s="38">
        <v>1698</v>
      </c>
      <c r="B629" s="30"/>
      <c r="C629" t="s" s="31">
        <v>1059</v>
      </c>
      <c r="D629" s="32"/>
      <c r="E629" s="32"/>
      <c r="F629" s="32"/>
      <c r="G629" s="32"/>
      <c r="H629" s="33">
        <v>78</v>
      </c>
      <c r="I629" s="33">
        <v>218</v>
      </c>
      <c r="J629" s="32"/>
      <c r="K629" s="32"/>
      <c r="L629" s="32"/>
      <c r="M629" s="34">
        <f>'CK - Tableau 1'!F629</f>
        <v>65</v>
      </c>
      <c r="N629" s="34">
        <f>'FG - Tableau 1'!C629</f>
        <v>60</v>
      </c>
      <c r="O629" s="34">
        <f>'DI - Tableau 1'!D629</f>
        <v>74</v>
      </c>
      <c r="P629" s="34">
        <f>'SK - Tableau 1'!F629</f>
        <v>78</v>
      </c>
      <c r="Q629" s="34">
        <f>'ST - Tableau 1'!D629</f>
        <v>67</v>
      </c>
      <c r="R629" s="34">
        <f>'EN - Tableau 1'!D629</f>
        <v>38</v>
      </c>
      <c r="S629" s="34">
        <f>'DU'!E629</f>
        <v>99</v>
      </c>
      <c r="T629" s="34">
        <f>'PH - Tableau 1'!N629</f>
        <v>76.125</v>
      </c>
      <c r="U629" s="34">
        <f>'FO - Tableau 1'!D629</f>
        <v>74</v>
      </c>
      <c r="V629" s="32"/>
      <c r="W629" s="34">
        <f>'SC - Tableau 1'!J629</f>
        <v>90.5</v>
      </c>
      <c r="X629" s="34">
        <f>'DF - Tableau 1'!J629</f>
        <v>71</v>
      </c>
      <c r="Y629" s="32"/>
      <c r="Z629" s="34">
        <v>50</v>
      </c>
      <c r="AA629" s="34">
        <v>50</v>
      </c>
      <c r="AB629" s="34">
        <v>50</v>
      </c>
    </row>
    <row r="630" ht="20.35" customHeight="1">
      <c r="A630" t="s" s="38">
        <v>1699</v>
      </c>
      <c r="B630" s="30"/>
      <c r="C630" t="s" s="31">
        <v>1059</v>
      </c>
      <c r="D630" s="32"/>
      <c r="E630" s="32"/>
      <c r="F630" s="32"/>
      <c r="G630" s="32"/>
      <c r="H630" s="33">
        <v>73</v>
      </c>
      <c r="I630" s="33">
        <v>196</v>
      </c>
      <c r="J630" s="32"/>
      <c r="K630" s="32"/>
      <c r="L630" s="32"/>
      <c r="M630" s="34">
        <f>'CK - Tableau 1'!F630</f>
        <v>35</v>
      </c>
      <c r="N630" s="34">
        <f>'FG - Tableau 1'!C630</f>
        <v>33</v>
      </c>
      <c r="O630" s="34">
        <f>'DI - Tableau 1'!D630</f>
        <v>82</v>
      </c>
      <c r="P630" s="34">
        <f>'SK - Tableau 1'!F630</f>
        <v>94</v>
      </c>
      <c r="Q630" s="34">
        <f>'ST - Tableau 1'!D630</f>
        <v>60</v>
      </c>
      <c r="R630" s="34">
        <f>'EN - Tableau 1'!D630</f>
        <v>52</v>
      </c>
      <c r="S630" s="34">
        <f>'DU'!E630</f>
        <v>88</v>
      </c>
      <c r="T630" s="34">
        <f>'PH - Tableau 1'!N630</f>
        <v>73.625</v>
      </c>
      <c r="U630" s="34">
        <f>'FO - Tableau 1'!D630</f>
        <v>87</v>
      </c>
      <c r="V630" s="32"/>
      <c r="W630" s="34">
        <f>'SC - Tableau 1'!J630</f>
        <v>67</v>
      </c>
      <c r="X630" s="34">
        <f>'DF - Tableau 1'!J630</f>
        <v>89.5</v>
      </c>
      <c r="Y630" s="32"/>
      <c r="Z630" s="34">
        <v>50</v>
      </c>
      <c r="AA630" s="34">
        <v>50</v>
      </c>
      <c r="AB630" s="34">
        <v>50</v>
      </c>
    </row>
    <row r="631" ht="20.35" customHeight="1">
      <c r="A631" t="s" s="38">
        <v>1700</v>
      </c>
      <c r="B631" s="30"/>
      <c r="C631" t="s" s="31">
        <v>1056</v>
      </c>
      <c r="D631" s="32"/>
      <c r="E631" s="32"/>
      <c r="F631" s="32"/>
      <c r="G631" s="32"/>
      <c r="H631" s="33">
        <v>71</v>
      </c>
      <c r="I631" s="33">
        <v>185</v>
      </c>
      <c r="J631" s="32"/>
      <c r="K631" s="32"/>
      <c r="L631" s="32"/>
      <c r="M631" s="34">
        <f>'CK - Tableau 1'!F631</f>
        <v>82</v>
      </c>
      <c r="N631" s="34">
        <f>'FG - Tableau 1'!C631</f>
        <v>66</v>
      </c>
      <c r="O631" s="34">
        <f>'DI - Tableau 1'!D631</f>
        <v>59</v>
      </c>
      <c r="P631" s="34">
        <f>'SK - Tableau 1'!F631</f>
        <v>52</v>
      </c>
      <c r="Q631" s="34">
        <f>'ST - Tableau 1'!D631</f>
        <v>52</v>
      </c>
      <c r="R631" s="34">
        <f>'EN - Tableau 1'!D631</f>
        <v>59</v>
      </c>
      <c r="S631" s="34">
        <f>'DU'!E631</f>
        <v>96</v>
      </c>
      <c r="T631" s="34">
        <f>'PH - Tableau 1'!N631</f>
        <v>70</v>
      </c>
      <c r="U631" s="34">
        <f>'FO - Tableau 1'!D631</f>
        <v>34</v>
      </c>
      <c r="V631" s="32"/>
      <c r="W631" s="34">
        <f>'SC - Tableau 1'!J631</f>
        <v>73</v>
      </c>
      <c r="X631" s="34">
        <f>'DF - Tableau 1'!J631</f>
        <v>67</v>
      </c>
      <c r="Y631" s="32"/>
      <c r="Z631" s="34">
        <v>50</v>
      </c>
      <c r="AA631" s="34">
        <v>50</v>
      </c>
      <c r="AB631" s="34">
        <v>50</v>
      </c>
    </row>
    <row r="632" ht="20.35" customHeight="1">
      <c r="A632" t="s" s="38">
        <v>1701</v>
      </c>
      <c r="B632" s="30"/>
      <c r="C632" t="s" s="31">
        <v>1059</v>
      </c>
      <c r="D632" s="32"/>
      <c r="E632" s="32"/>
      <c r="F632" s="32"/>
      <c r="G632" s="32"/>
      <c r="H632" s="33">
        <v>72</v>
      </c>
      <c r="I632" s="33">
        <v>202</v>
      </c>
      <c r="J632" s="32"/>
      <c r="K632" s="32"/>
      <c r="L632" s="32"/>
      <c r="M632" s="34">
        <f>'CK - Tableau 1'!F632</f>
        <v>84</v>
      </c>
      <c r="N632" s="34">
        <f>'FG - Tableau 1'!C632</f>
        <v>72</v>
      </c>
      <c r="O632" s="34">
        <f>'DI - Tableau 1'!D632</f>
        <v>62</v>
      </c>
      <c r="P632" s="34">
        <f>'SK - Tableau 1'!F632</f>
        <v>88</v>
      </c>
      <c r="Q632" s="34">
        <f>'ST - Tableau 1'!D632</f>
        <v>77</v>
      </c>
      <c r="R632" s="34">
        <f>'EN - Tableau 1'!D632</f>
        <v>33</v>
      </c>
      <c r="S632" s="34">
        <f>'DU'!E632</f>
        <v>89</v>
      </c>
      <c r="T632" s="34">
        <f>'PH - Tableau 1'!N632</f>
        <v>75.75</v>
      </c>
      <c r="U632" s="34">
        <f>'FO - Tableau 1'!D632</f>
        <v>55</v>
      </c>
      <c r="V632" s="32"/>
      <c r="W632" s="34">
        <f>'SC - Tableau 1'!J632</f>
        <v>73</v>
      </c>
      <c r="X632" s="34">
        <f>'DF - Tableau 1'!J632</f>
        <v>72.5</v>
      </c>
      <c r="Y632" s="32"/>
      <c r="Z632" s="34">
        <v>50</v>
      </c>
      <c r="AA632" s="34">
        <v>50</v>
      </c>
      <c r="AB632" s="34">
        <v>50</v>
      </c>
    </row>
    <row r="633" ht="20.35" customHeight="1">
      <c r="A633" t="s" s="38">
        <v>1702</v>
      </c>
      <c r="B633" s="30"/>
      <c r="C633" t="s" s="31">
        <v>1056</v>
      </c>
      <c r="D633" s="32"/>
      <c r="E633" s="32"/>
      <c r="F633" s="32"/>
      <c r="G633" s="32"/>
      <c r="H633" s="33">
        <v>76</v>
      </c>
      <c r="I633" s="33">
        <v>214</v>
      </c>
      <c r="J633" s="32"/>
      <c r="K633" s="32"/>
      <c r="L633" s="32"/>
      <c r="M633" s="34">
        <f>'CK - Tableau 1'!F633</f>
        <v>72</v>
      </c>
      <c r="N633" s="34">
        <f>'FG - Tableau 1'!C633</f>
        <v>33</v>
      </c>
      <c r="O633" s="34">
        <f>'DI - Tableau 1'!D633</f>
        <v>92</v>
      </c>
      <c r="P633" s="34">
        <f>'SK - Tableau 1'!F633</f>
        <v>65</v>
      </c>
      <c r="Q633" s="34">
        <f>'ST - Tableau 1'!D633</f>
        <v>73</v>
      </c>
      <c r="R633" s="34">
        <f>'EN - Tableau 1'!D633</f>
        <v>37</v>
      </c>
      <c r="S633" s="34">
        <f>'DU'!E633</f>
        <v>97</v>
      </c>
      <c r="T633" s="34">
        <f>'PH - Tableau 1'!N633</f>
        <v>62.625</v>
      </c>
      <c r="U633" s="34">
        <f>'FO - Tableau 1'!D633</f>
        <v>33</v>
      </c>
      <c r="V633" s="32"/>
      <c r="W633" s="34">
        <f>'SC - Tableau 1'!J633</f>
        <v>53</v>
      </c>
      <c r="X633" s="34">
        <f>'DF - Tableau 1'!J633</f>
        <v>71</v>
      </c>
      <c r="Y633" s="32"/>
      <c r="Z633" s="34">
        <v>50</v>
      </c>
      <c r="AA633" s="34">
        <v>50</v>
      </c>
      <c r="AB633" s="34">
        <v>50</v>
      </c>
    </row>
    <row r="634" ht="20.35" customHeight="1">
      <c r="A634" t="s" s="38">
        <v>1703</v>
      </c>
      <c r="B634" s="30"/>
      <c r="C634" t="s" s="31">
        <v>1059</v>
      </c>
      <c r="D634" s="32"/>
      <c r="E634" s="32"/>
      <c r="F634" s="32"/>
      <c r="G634" s="32"/>
      <c r="H634" s="33">
        <v>72</v>
      </c>
      <c r="I634" s="33">
        <v>194</v>
      </c>
      <c r="J634" s="32"/>
      <c r="K634" s="32"/>
      <c r="L634" s="32"/>
      <c r="M634" s="34">
        <f>'CK - Tableau 1'!F634</f>
        <v>55</v>
      </c>
      <c r="N634" s="34">
        <f>'FG - Tableau 1'!C634</f>
        <v>60</v>
      </c>
      <c r="O634" s="34">
        <f>'DI - Tableau 1'!D634</f>
        <v>72</v>
      </c>
      <c r="P634" s="34">
        <f>'SK - Tableau 1'!F634</f>
        <v>50</v>
      </c>
      <c r="Q634" s="34">
        <f>'ST - Tableau 1'!D634</f>
        <v>63</v>
      </c>
      <c r="R634" s="34">
        <f>'EN - Tableau 1'!D634</f>
        <v>44</v>
      </c>
      <c r="S634" s="34">
        <f>'DU'!E634</f>
        <v>99</v>
      </c>
      <c r="T634" s="34">
        <f>'PH - Tableau 1'!N634</f>
        <v>61.375</v>
      </c>
      <c r="U634" s="34">
        <f>'FO - Tableau 1'!D634</f>
        <v>33</v>
      </c>
      <c r="V634" s="32"/>
      <c r="W634" s="34">
        <f>'SC - Tableau 1'!J634</f>
        <v>54</v>
      </c>
      <c r="X634" s="34">
        <f>'DF - Tableau 1'!J634</f>
        <v>73</v>
      </c>
      <c r="Y634" s="32"/>
      <c r="Z634" s="34">
        <v>50</v>
      </c>
      <c r="AA634" s="34">
        <v>50</v>
      </c>
      <c r="AB634" s="34">
        <v>50</v>
      </c>
    </row>
    <row r="635" ht="20.35" customHeight="1">
      <c r="A635" t="s" s="38">
        <v>1704</v>
      </c>
      <c r="B635" s="30"/>
      <c r="C635" t="s" s="31">
        <v>1059</v>
      </c>
      <c r="D635" s="32"/>
      <c r="E635" s="32"/>
      <c r="F635" s="32"/>
      <c r="G635" s="32"/>
      <c r="H635" s="33">
        <v>73</v>
      </c>
      <c r="I635" s="33">
        <v>175</v>
      </c>
      <c r="J635" s="32"/>
      <c r="K635" s="32"/>
      <c r="L635" s="32"/>
      <c r="M635" s="34">
        <f>'CK - Tableau 1'!F635</f>
        <v>73</v>
      </c>
      <c r="N635" s="34">
        <f>'FG - Tableau 1'!C635</f>
        <v>33</v>
      </c>
      <c r="O635" s="34">
        <f>'DI - Tableau 1'!D635</f>
        <v>37</v>
      </c>
      <c r="P635" s="34">
        <f>'SK - Tableau 1'!F635</f>
        <v>60</v>
      </c>
      <c r="Q635" s="34">
        <f>'ST - Tableau 1'!D635</f>
        <v>35</v>
      </c>
      <c r="R635" s="34">
        <f>'EN - Tableau 1'!D635</f>
        <v>64</v>
      </c>
      <c r="S635" s="34">
        <f>'DU'!E635</f>
        <v>82</v>
      </c>
      <c r="T635" s="34">
        <f>'PH - Tableau 1'!N635</f>
        <v>53.5</v>
      </c>
      <c r="U635" s="34">
        <f>'FO - Tableau 1'!D635</f>
        <v>33</v>
      </c>
      <c r="V635" s="32"/>
      <c r="W635" s="34">
        <f>'SC - Tableau 1'!J635</f>
        <v>60</v>
      </c>
      <c r="X635" s="34">
        <f>'DF - Tableau 1'!J635</f>
        <v>60</v>
      </c>
      <c r="Y635" s="32"/>
      <c r="Z635" s="34">
        <v>50</v>
      </c>
      <c r="AA635" s="34">
        <v>50</v>
      </c>
      <c r="AB635" s="34">
        <v>50</v>
      </c>
    </row>
    <row r="636" ht="20.35" customHeight="1">
      <c r="A636" t="s" s="38">
        <v>1705</v>
      </c>
      <c r="B636" s="30"/>
      <c r="C636" t="s" s="31">
        <v>1059</v>
      </c>
      <c r="D636" s="32"/>
      <c r="E636" s="32"/>
      <c r="F636" s="32"/>
      <c r="G636" s="32"/>
      <c r="H636" s="33">
        <v>72</v>
      </c>
      <c r="I636" s="33">
        <v>204</v>
      </c>
      <c r="J636" s="32"/>
      <c r="K636" s="32"/>
      <c r="L636" s="32"/>
      <c r="M636" s="34">
        <f>'CK - Tableau 1'!F636</f>
        <v>54</v>
      </c>
      <c r="N636" s="34">
        <f>'FG - Tableau 1'!C636</f>
        <v>33</v>
      </c>
      <c r="O636" s="34">
        <f>'DI - Tableau 1'!D636</f>
        <v>92</v>
      </c>
      <c r="P636" s="34">
        <f>'SK - Tableau 1'!F636</f>
        <v>95</v>
      </c>
      <c r="Q636" s="34">
        <f>'ST - Tableau 1'!D636</f>
        <v>81</v>
      </c>
      <c r="R636" s="34">
        <f>'EN - Tableau 1'!D636</f>
        <v>33</v>
      </c>
      <c r="S636" s="34">
        <f>'DU'!E636</f>
        <v>98</v>
      </c>
      <c r="T636" s="34">
        <f>'PH - Tableau 1'!N636</f>
        <v>69.25</v>
      </c>
      <c r="U636" s="34">
        <f>'FO - Tableau 1'!D636</f>
        <v>33</v>
      </c>
      <c r="V636" s="32"/>
      <c r="W636" s="34">
        <f>'SC - Tableau 1'!J636</f>
        <v>62.5</v>
      </c>
      <c r="X636" s="34">
        <f>'DF - Tableau 1'!J636</f>
        <v>65.5</v>
      </c>
      <c r="Y636" s="32"/>
      <c r="Z636" s="34">
        <v>50</v>
      </c>
      <c r="AA636" s="34">
        <v>50</v>
      </c>
      <c r="AB636" s="34">
        <v>50</v>
      </c>
    </row>
    <row r="637" ht="20.35" customHeight="1">
      <c r="A637" t="s" s="38">
        <v>1706</v>
      </c>
      <c r="B637" s="30"/>
      <c r="C637" t="s" s="31">
        <v>1056</v>
      </c>
      <c r="D637" s="32"/>
      <c r="E637" s="32"/>
      <c r="F637" s="32"/>
      <c r="G637" s="32"/>
      <c r="H637" s="33">
        <v>76</v>
      </c>
      <c r="I637" s="33">
        <v>230</v>
      </c>
      <c r="J637" s="32"/>
      <c r="K637" s="32"/>
      <c r="L637" s="32"/>
      <c r="M637" s="34">
        <f>'CK - Tableau 1'!F637</f>
        <v>73</v>
      </c>
      <c r="N637" s="34">
        <f>'FG - Tableau 1'!C637</f>
        <v>33</v>
      </c>
      <c r="O637" s="34">
        <f>'DI - Tableau 1'!D637</f>
        <v>73</v>
      </c>
      <c r="P637" s="34">
        <f>'SK - Tableau 1'!F637</f>
        <v>55</v>
      </c>
      <c r="Q637" s="34">
        <f>'ST - Tableau 1'!D637</f>
        <v>93</v>
      </c>
      <c r="R637" s="34">
        <f>'EN - Tableau 1'!D637</f>
        <v>99</v>
      </c>
      <c r="S637" s="34">
        <f>'DU'!E637</f>
        <v>83</v>
      </c>
      <c r="T637" s="34">
        <f>'PH - Tableau 1'!N637</f>
        <v>61.375</v>
      </c>
      <c r="U637" s="34">
        <f>'FO - Tableau 1'!D637</f>
        <v>33</v>
      </c>
      <c r="V637" s="32"/>
      <c r="W637" s="34">
        <f>'SC - Tableau 1'!J637</f>
        <v>60</v>
      </c>
      <c r="X637" s="34">
        <f>'DF - Tableau 1'!J637</f>
        <v>60</v>
      </c>
      <c r="Y637" s="32"/>
      <c r="Z637" s="34">
        <v>50</v>
      </c>
      <c r="AA637" s="34">
        <v>50</v>
      </c>
      <c r="AB637" s="34">
        <v>50</v>
      </c>
    </row>
    <row r="638" ht="20.35" customHeight="1">
      <c r="A638" t="s" s="38">
        <v>1707</v>
      </c>
      <c r="B638" s="30"/>
      <c r="C638" t="s" s="31">
        <v>1056</v>
      </c>
      <c r="D638" s="32"/>
      <c r="E638" s="32"/>
      <c r="F638" s="32"/>
      <c r="G638" s="32"/>
      <c r="H638" s="33">
        <v>74</v>
      </c>
      <c r="I638" s="33">
        <v>234</v>
      </c>
      <c r="J638" s="32"/>
      <c r="K638" s="32"/>
      <c r="L638" s="32"/>
      <c r="M638" s="34">
        <f>'CK - Tableau 1'!F638</f>
        <v>95</v>
      </c>
      <c r="N638" s="34">
        <f>'FG - Tableau 1'!C638</f>
        <v>72</v>
      </c>
      <c r="O638" s="34">
        <f>'DI - Tableau 1'!D638</f>
        <v>40</v>
      </c>
      <c r="P638" s="34">
        <f>'SK - Tableau 1'!F638</f>
        <v>73</v>
      </c>
      <c r="Q638" s="34">
        <f>'ST - Tableau 1'!D638</f>
        <v>97</v>
      </c>
      <c r="R638" s="34">
        <f>'EN - Tableau 1'!D638</f>
        <v>33</v>
      </c>
      <c r="S638" s="34">
        <f>'DU'!E638</f>
        <v>93</v>
      </c>
      <c r="T638" s="34">
        <f>'PH - Tableau 1'!N638</f>
        <v>72.75</v>
      </c>
      <c r="U638" s="34">
        <f>'FO - Tableau 1'!D638</f>
        <v>33</v>
      </c>
      <c r="V638" s="32"/>
      <c r="W638" s="34">
        <f>'SC - Tableau 1'!J638</f>
        <v>73</v>
      </c>
      <c r="X638" s="34">
        <f>'DF - Tableau 1'!J638</f>
        <v>54.5</v>
      </c>
      <c r="Y638" s="32"/>
      <c r="Z638" s="34">
        <v>50</v>
      </c>
      <c r="AA638" s="34">
        <v>50</v>
      </c>
      <c r="AB638" s="34">
        <v>50</v>
      </c>
    </row>
    <row r="639" ht="20.35" customHeight="1">
      <c r="A639" t="s" s="38">
        <v>1708</v>
      </c>
      <c r="B639" s="30"/>
      <c r="C639" t="s" s="31">
        <v>1059</v>
      </c>
      <c r="D639" s="32"/>
      <c r="E639" s="32"/>
      <c r="F639" s="32"/>
      <c r="G639" s="32"/>
      <c r="H639" s="33">
        <v>72</v>
      </c>
      <c r="I639" s="33">
        <v>177</v>
      </c>
      <c r="J639" s="32"/>
      <c r="K639" s="32"/>
      <c r="L639" s="32"/>
      <c r="M639" s="34">
        <f>'CK - Tableau 1'!F639</f>
        <v>33</v>
      </c>
      <c r="N639" s="34">
        <f>'FG - Tableau 1'!C639</f>
        <v>33</v>
      </c>
      <c r="O639" s="34">
        <f>'DI - Tableau 1'!D639</f>
        <v>90</v>
      </c>
      <c r="P639" s="34">
        <f>'SK - Tableau 1'!F639</f>
        <v>78</v>
      </c>
      <c r="Q639" s="34">
        <f>'ST - Tableau 1'!D639</f>
        <v>38</v>
      </c>
      <c r="R639" s="34">
        <f>'EN - Tableau 1'!D639</f>
        <v>33</v>
      </c>
      <c r="S639" s="34">
        <f>'DU'!E639</f>
        <v>95</v>
      </c>
      <c r="T639" s="34">
        <f>'PH - Tableau 1'!N639</f>
        <v>78.125</v>
      </c>
      <c r="U639" s="34">
        <f>'FO - Tableau 1'!D639</f>
        <v>38</v>
      </c>
      <c r="V639" s="32"/>
      <c r="W639" s="34">
        <f>'SC - Tableau 1'!J639</f>
        <v>73</v>
      </c>
      <c r="X639" s="34">
        <f>'DF - Tableau 1'!J639</f>
        <v>78</v>
      </c>
      <c r="Y639" s="32"/>
      <c r="Z639" s="34">
        <v>50</v>
      </c>
      <c r="AA639" s="34">
        <v>50</v>
      </c>
      <c r="AB639" s="34">
        <v>50</v>
      </c>
    </row>
    <row r="640" ht="20.35" customHeight="1">
      <c r="A640" t="s" s="38">
        <v>1709</v>
      </c>
      <c r="B640" s="30"/>
      <c r="C640" t="s" s="31">
        <v>1059</v>
      </c>
      <c r="D640" s="32"/>
      <c r="E640" s="32"/>
      <c r="F640" s="32"/>
      <c r="G640" s="32"/>
      <c r="H640" s="33">
        <v>74</v>
      </c>
      <c r="I640" s="33">
        <v>200</v>
      </c>
      <c r="J640" s="32"/>
      <c r="K640" s="32"/>
      <c r="L640" s="32"/>
      <c r="M640" s="34">
        <f>'CK - Tableau 1'!F640</f>
        <v>60</v>
      </c>
      <c r="N640" s="34">
        <f>'FG - Tableau 1'!C640</f>
        <v>79</v>
      </c>
      <c r="O640" s="34">
        <f>'DI - Tableau 1'!D640</f>
        <v>45</v>
      </c>
      <c r="P640" s="34">
        <f>'SK - Tableau 1'!F640</f>
        <v>80</v>
      </c>
      <c r="Q640" s="34">
        <f>'ST - Tableau 1'!D640</f>
        <v>61</v>
      </c>
      <c r="R640" s="34">
        <f>'EN - Tableau 1'!D640</f>
        <v>36</v>
      </c>
      <c r="S640" s="34">
        <f>'DU'!E640</f>
        <v>83</v>
      </c>
      <c r="T640" s="34">
        <f>'PH - Tableau 1'!N640</f>
        <v>64.75</v>
      </c>
      <c r="U640" s="34">
        <f>'FO - Tableau 1'!D640</f>
        <v>33</v>
      </c>
      <c r="V640" s="32"/>
      <c r="W640" s="34">
        <f>'SC - Tableau 1'!J640</f>
        <v>48</v>
      </c>
      <c r="X640" s="34">
        <f>'DF - Tableau 1'!J640</f>
        <v>57</v>
      </c>
      <c r="Y640" s="32"/>
      <c r="Z640" s="34">
        <v>50</v>
      </c>
      <c r="AA640" s="34">
        <v>50</v>
      </c>
      <c r="AB640" s="34">
        <v>50</v>
      </c>
    </row>
    <row r="641" ht="20.35" customHeight="1">
      <c r="A641" t="s" s="38">
        <v>1710</v>
      </c>
      <c r="B641" s="30"/>
      <c r="C641" t="s" s="31">
        <v>1059</v>
      </c>
      <c r="D641" s="32"/>
      <c r="E641" s="32"/>
      <c r="F641" s="32"/>
      <c r="G641" s="32"/>
      <c r="H641" s="33">
        <v>73</v>
      </c>
      <c r="I641" s="33">
        <v>195</v>
      </c>
      <c r="J641" s="32"/>
      <c r="K641" s="32"/>
      <c r="L641" s="32"/>
      <c r="M641" s="34">
        <f>'CK - Tableau 1'!F641</f>
        <v>57</v>
      </c>
      <c r="N641" s="34">
        <f>'FG - Tableau 1'!C641</f>
        <v>33</v>
      </c>
      <c r="O641" s="34">
        <f>'DI - Tableau 1'!D641</f>
        <v>78</v>
      </c>
      <c r="P641" s="34">
        <f>'SK - Tableau 1'!F641</f>
        <v>78</v>
      </c>
      <c r="Q641" s="34">
        <f>'ST - Tableau 1'!D641</f>
        <v>58</v>
      </c>
      <c r="R641" s="34">
        <f>'EN - Tableau 1'!D641</f>
        <v>48</v>
      </c>
      <c r="S641" s="34">
        <f>'DU'!E641</f>
        <v>90</v>
      </c>
      <c r="T641" s="34">
        <f>'PH - Tableau 1'!N641</f>
        <v>70.625</v>
      </c>
      <c r="U641" s="34">
        <f>'FO - Tableau 1'!D641</f>
        <v>61</v>
      </c>
      <c r="V641" s="32"/>
      <c r="W641" s="34">
        <f>'SC - Tableau 1'!J641</f>
        <v>62</v>
      </c>
      <c r="X641" s="34">
        <f>'DF - Tableau 1'!J641</f>
        <v>63.5</v>
      </c>
      <c r="Y641" s="32"/>
      <c r="Z641" s="34">
        <v>50</v>
      </c>
      <c r="AA641" s="34">
        <v>50</v>
      </c>
      <c r="AB641" s="34">
        <v>50</v>
      </c>
    </row>
    <row r="642" ht="20.35" customHeight="1">
      <c r="A642" t="s" s="38">
        <v>1711</v>
      </c>
      <c r="B642" s="30"/>
      <c r="C642" t="s" s="31">
        <v>1054</v>
      </c>
      <c r="D642" s="32"/>
      <c r="E642" s="32"/>
      <c r="F642" s="32"/>
      <c r="G642" s="32"/>
      <c r="H642" s="33">
        <v>73</v>
      </c>
      <c r="I642" s="33">
        <v>210</v>
      </c>
      <c r="J642" s="32"/>
      <c r="K642" s="32"/>
      <c r="L642" s="32"/>
      <c r="M642" s="34">
        <f>'CK - Tableau 1'!F642</f>
        <v>38</v>
      </c>
      <c r="N642" s="34">
        <f>'FG - Tableau 1'!C642</f>
        <v>33</v>
      </c>
      <c r="O642" s="34">
        <f>'DI - Tableau 1'!D642</f>
        <v>65</v>
      </c>
      <c r="P642" s="34">
        <f>'SK - Tableau 1'!F642</f>
        <v>88</v>
      </c>
      <c r="Q642" s="34">
        <f>'ST - Tableau 1'!D642</f>
        <v>84</v>
      </c>
      <c r="R642" s="34">
        <f>'EN - Tableau 1'!D642</f>
        <v>42</v>
      </c>
      <c r="S642" s="34">
        <f>'DU'!E642</f>
        <v>98</v>
      </c>
      <c r="T642" s="34">
        <f>'PH - Tableau 1'!N642</f>
        <v>78.875</v>
      </c>
      <c r="U642" s="34">
        <f>'FO - Tableau 1'!D642</f>
        <v>75</v>
      </c>
      <c r="V642" s="32"/>
      <c r="W642" s="34">
        <f>'SC - Tableau 1'!J642</f>
        <v>75.5</v>
      </c>
      <c r="X642" s="34">
        <f>'DF - Tableau 1'!J642</f>
        <v>69.5</v>
      </c>
      <c r="Y642" s="32"/>
      <c r="Z642" s="34">
        <v>50</v>
      </c>
      <c r="AA642" s="34">
        <v>50</v>
      </c>
      <c r="AB642" s="34">
        <v>50</v>
      </c>
    </row>
    <row r="643" ht="20.35" customHeight="1">
      <c r="A643" t="s" s="38">
        <v>1712</v>
      </c>
      <c r="B643" s="30"/>
      <c r="C643" t="s" s="31">
        <v>1251</v>
      </c>
      <c r="D643" s="32"/>
      <c r="E643" s="32"/>
      <c r="F643" s="32"/>
      <c r="G643" s="32"/>
      <c r="H643" s="33">
        <v>73</v>
      </c>
      <c r="I643" s="33">
        <v>175</v>
      </c>
      <c r="J643" s="32"/>
      <c r="K643" s="32"/>
      <c r="L643" s="32"/>
      <c r="M643" s="34">
        <f>'CK - Tableau 1'!F643</f>
        <v>49</v>
      </c>
      <c r="N643" s="34">
        <f>'FG - Tableau 1'!C643</f>
        <v>33</v>
      </c>
      <c r="O643" s="34">
        <f>'DI - Tableau 1'!D643</f>
        <v>73</v>
      </c>
      <c r="P643" s="34">
        <f>'SK - Tableau 1'!F643</f>
        <v>68</v>
      </c>
      <c r="Q643" s="34">
        <f>'ST - Tableau 1'!D643</f>
        <v>35</v>
      </c>
      <c r="R643" s="34">
        <f>'EN - Tableau 1'!D643</f>
        <v>99</v>
      </c>
      <c r="S643" s="34">
        <f>'DU'!E643</f>
        <v>99</v>
      </c>
      <c r="T643" s="34">
        <f>'PH - Tableau 1'!N643</f>
        <v>81</v>
      </c>
      <c r="U643" s="34">
        <f>'FO - Tableau 1'!D643</f>
        <v>48</v>
      </c>
      <c r="V643" s="32"/>
      <c r="W643" s="34">
        <f>'SC - Tableau 1'!J643</f>
        <v>84.5</v>
      </c>
      <c r="X643" s="34">
        <f>'DF - Tableau 1'!J643</f>
        <v>75</v>
      </c>
      <c r="Y643" s="32"/>
      <c r="Z643" s="34">
        <v>50</v>
      </c>
      <c r="AA643" s="34">
        <v>50</v>
      </c>
      <c r="AB643" s="34">
        <v>50</v>
      </c>
    </row>
    <row r="644" ht="20.35" customHeight="1">
      <c r="A644" t="s" s="38">
        <v>1713</v>
      </c>
      <c r="B644" s="30"/>
      <c r="C644" t="s" s="31">
        <v>1056</v>
      </c>
      <c r="D644" s="32"/>
      <c r="E644" s="32"/>
      <c r="F644" s="32"/>
      <c r="G644" s="32"/>
      <c r="H644" s="33">
        <v>73</v>
      </c>
      <c r="I644" s="33">
        <v>215</v>
      </c>
      <c r="J644" s="32"/>
      <c r="K644" s="32"/>
      <c r="L644" s="32"/>
      <c r="M644" s="34">
        <f>'CK - Tableau 1'!F644</f>
        <v>98</v>
      </c>
      <c r="N644" s="34">
        <f>'FG - Tableau 1'!C644</f>
        <v>86</v>
      </c>
      <c r="O644" s="34">
        <f>'DI - Tableau 1'!D644</f>
        <v>47</v>
      </c>
      <c r="P644" s="34">
        <f>'SK - Tableau 1'!F644</f>
        <v>58</v>
      </c>
      <c r="Q644" s="34">
        <f>'ST - Tableau 1'!D644</f>
        <v>90</v>
      </c>
      <c r="R644" s="34">
        <f>'EN - Tableau 1'!D644</f>
        <v>65</v>
      </c>
      <c r="S644" s="34">
        <f>'DU'!E644</f>
        <v>94</v>
      </c>
      <c r="T644" s="34">
        <f>'PH - Tableau 1'!N644</f>
        <v>73</v>
      </c>
      <c r="U644" s="34">
        <f>'FO - Tableau 1'!D644</f>
        <v>53</v>
      </c>
      <c r="V644" s="32"/>
      <c r="W644" s="34">
        <f>'SC - Tableau 1'!J644</f>
        <v>73</v>
      </c>
      <c r="X644" s="34">
        <f>'DF - Tableau 1'!J644</f>
        <v>68</v>
      </c>
      <c r="Y644" s="32"/>
      <c r="Z644" s="34">
        <v>50</v>
      </c>
      <c r="AA644" s="34">
        <v>50</v>
      </c>
      <c r="AB644" s="34">
        <v>50</v>
      </c>
    </row>
    <row r="645" ht="20.35" customHeight="1">
      <c r="A645" t="s" s="38">
        <v>1714</v>
      </c>
      <c r="B645" s="30"/>
      <c r="C645" t="s" s="31">
        <v>1059</v>
      </c>
      <c r="D645" s="32"/>
      <c r="E645" s="32"/>
      <c r="F645" s="32"/>
      <c r="G645" s="32"/>
      <c r="H645" s="33">
        <v>74</v>
      </c>
      <c r="I645" s="33">
        <v>200</v>
      </c>
      <c r="J645" s="32"/>
      <c r="K645" s="32"/>
      <c r="L645" s="32"/>
      <c r="M645" s="34">
        <f>'CK - Tableau 1'!F645</f>
        <v>73</v>
      </c>
      <c r="N645" s="34">
        <f>'FG - Tableau 1'!C645</f>
        <v>33</v>
      </c>
      <c r="O645" s="34">
        <f>'DI - Tableau 1'!D645</f>
        <v>73</v>
      </c>
      <c r="P645" s="34">
        <f>'SK - Tableau 1'!F645</f>
        <v>47</v>
      </c>
      <c r="Q645" s="34">
        <f>'ST - Tableau 1'!D645</f>
        <v>61</v>
      </c>
      <c r="R645" s="34">
        <f>'EN - Tableau 1'!D645</f>
        <v>33</v>
      </c>
      <c r="S645" s="34">
        <f>'DU'!E645</f>
        <v>81</v>
      </c>
      <c r="T645" s="34">
        <f>'PH - Tableau 1'!N645</f>
        <v>50.25</v>
      </c>
      <c r="U645" s="34">
        <f>'FO - Tableau 1'!D645</f>
        <v>33</v>
      </c>
      <c r="V645" s="32"/>
      <c r="W645" s="34">
        <f>'SC - Tableau 1'!J645</f>
        <v>47</v>
      </c>
      <c r="X645" s="34">
        <f>'DF - Tableau 1'!J645</f>
        <v>47</v>
      </c>
      <c r="Y645" s="32"/>
      <c r="Z645" s="34">
        <v>50</v>
      </c>
      <c r="AA645" s="34">
        <v>50</v>
      </c>
      <c r="AB645" s="34">
        <v>50</v>
      </c>
    </row>
    <row r="646" ht="20.35" customHeight="1">
      <c r="A646" t="s" s="38">
        <v>1715</v>
      </c>
      <c r="B646" s="30"/>
      <c r="C646" t="s" s="31">
        <v>1056</v>
      </c>
      <c r="D646" s="32"/>
      <c r="E646" s="32"/>
      <c r="F646" s="32"/>
      <c r="G646" s="32"/>
      <c r="H646" s="33">
        <v>76</v>
      </c>
      <c r="I646" s="33">
        <v>208</v>
      </c>
      <c r="J646" s="32"/>
      <c r="K646" s="32"/>
      <c r="L646" s="32"/>
      <c r="M646" s="34">
        <f>'CK - Tableau 1'!F646</f>
        <v>73</v>
      </c>
      <c r="N646" s="34">
        <f>'FG - Tableau 1'!C646</f>
        <v>33</v>
      </c>
      <c r="O646" s="34">
        <f>'DI - Tableau 1'!D646</f>
        <v>73</v>
      </c>
      <c r="P646" s="34">
        <f>'SK - Tableau 1'!F646</f>
        <v>60</v>
      </c>
      <c r="Q646" s="34">
        <f>'ST - Tableau 1'!D646</f>
        <v>63</v>
      </c>
      <c r="R646" s="34">
        <f>'EN - Tableau 1'!D646</f>
        <v>33</v>
      </c>
      <c r="S646" s="34">
        <f>'DU'!E646</f>
        <v>81</v>
      </c>
      <c r="T646" s="34">
        <f>'PH - Tableau 1'!N646</f>
        <v>56.375</v>
      </c>
      <c r="U646" s="34">
        <f>'FO - Tableau 1'!D646</f>
        <v>53</v>
      </c>
      <c r="V646" s="32"/>
      <c r="W646" s="34">
        <f>'SC - Tableau 1'!J646</f>
        <v>53.5</v>
      </c>
      <c r="X646" s="34">
        <f>'DF - Tableau 1'!J646</f>
        <v>53.5</v>
      </c>
      <c r="Y646" s="32"/>
      <c r="Z646" s="34">
        <v>50</v>
      </c>
      <c r="AA646" s="34">
        <v>50</v>
      </c>
      <c r="AB646" s="34">
        <v>50</v>
      </c>
    </row>
    <row r="647" ht="20.35" customHeight="1">
      <c r="A647" t="s" s="38">
        <v>1716</v>
      </c>
      <c r="B647" s="30"/>
      <c r="C647" t="s" s="31">
        <v>1086</v>
      </c>
      <c r="D647" s="32"/>
      <c r="E647" s="32"/>
      <c r="F647" s="32"/>
      <c r="G647" s="32"/>
      <c r="H647" s="33">
        <v>71</v>
      </c>
      <c r="I647" s="33">
        <v>178</v>
      </c>
      <c r="J647" s="32"/>
      <c r="K647" s="32"/>
      <c r="L647" s="32"/>
      <c r="M647" s="34">
        <f>'CK - Tableau 1'!F647</f>
        <v>36</v>
      </c>
      <c r="N647" s="34">
        <f>'FG - Tableau 1'!C647</f>
        <v>33</v>
      </c>
      <c r="O647" s="34">
        <f>'DI - Tableau 1'!D647</f>
        <v>63</v>
      </c>
      <c r="P647" s="34">
        <f>'SK - Tableau 1'!F647</f>
        <v>85</v>
      </c>
      <c r="Q647" s="34">
        <f>'ST - Tableau 1'!D647</f>
        <v>42</v>
      </c>
      <c r="R647" s="34">
        <f>'EN - Tableau 1'!D647</f>
        <v>33</v>
      </c>
      <c r="S647" s="34">
        <f>'DU'!E647</f>
        <v>97</v>
      </c>
      <c r="T647" s="34">
        <f>'PH - Tableau 1'!N647</f>
        <v>79.25</v>
      </c>
      <c r="U647" s="34">
        <f>'FO - Tableau 1'!D647</f>
        <v>53</v>
      </c>
      <c r="V647" s="32"/>
      <c r="W647" s="34">
        <f>'SC - Tableau 1'!J647</f>
        <v>95.5</v>
      </c>
      <c r="X647" s="34">
        <f>'DF - Tableau 1'!J647</f>
        <v>69.5</v>
      </c>
      <c r="Y647" s="32"/>
      <c r="Z647" s="34">
        <v>50</v>
      </c>
      <c r="AA647" s="34">
        <v>50</v>
      </c>
      <c r="AB647" s="34">
        <v>50</v>
      </c>
    </row>
    <row r="648" ht="20.35" customHeight="1">
      <c r="A648" t="s" s="38">
        <v>1717</v>
      </c>
      <c r="B648" s="30"/>
      <c r="C648" t="s" s="31">
        <v>1086</v>
      </c>
      <c r="D648" s="32"/>
      <c r="E648" s="32"/>
      <c r="F648" s="32"/>
      <c r="G648" s="32"/>
      <c r="H648" s="33">
        <v>74</v>
      </c>
      <c r="I648" s="33">
        <v>192</v>
      </c>
      <c r="J648" s="32"/>
      <c r="K648" s="32"/>
      <c r="L648" s="32"/>
      <c r="M648" s="34">
        <f>'CK - Tableau 1'!F648</f>
        <v>60</v>
      </c>
      <c r="N648" s="34">
        <f>'FG - Tableau 1'!C648</f>
        <v>33</v>
      </c>
      <c r="O648" s="34">
        <f>'DI - Tableau 1'!D648</f>
        <v>54</v>
      </c>
      <c r="P648" s="34">
        <f>'SK - Tableau 1'!F648</f>
        <v>49</v>
      </c>
      <c r="Q648" s="34">
        <f>'ST - Tableau 1'!D648</f>
        <v>47</v>
      </c>
      <c r="R648" s="34">
        <f>'EN - Tableau 1'!D648</f>
        <v>99</v>
      </c>
      <c r="S648" s="34">
        <f>'DU'!E648</f>
        <v>69</v>
      </c>
      <c r="T648" s="34">
        <f>'PH - Tableau 1'!N648</f>
        <v>59.875</v>
      </c>
      <c r="U648" s="34">
        <f>'FO - Tableau 1'!D648</f>
        <v>53</v>
      </c>
      <c r="V648" s="32"/>
      <c r="W648" s="34">
        <f>'SC - Tableau 1'!J648</f>
        <v>66</v>
      </c>
      <c r="X648" s="34">
        <f>'DF - Tableau 1'!J648</f>
        <v>66</v>
      </c>
      <c r="Y648" s="32"/>
      <c r="Z648" s="34">
        <v>50</v>
      </c>
      <c r="AA648" s="34">
        <v>50</v>
      </c>
      <c r="AB648" s="34">
        <v>50</v>
      </c>
    </row>
    <row r="649" ht="20.35" customHeight="1">
      <c r="A649" t="s" s="38">
        <v>1718</v>
      </c>
      <c r="B649" s="30"/>
      <c r="C649" t="s" s="31">
        <v>1086</v>
      </c>
      <c r="D649" s="32"/>
      <c r="E649" s="32"/>
      <c r="F649" s="32"/>
      <c r="G649" s="32"/>
      <c r="H649" s="33">
        <v>71</v>
      </c>
      <c r="I649" s="33">
        <v>185</v>
      </c>
      <c r="J649" s="32"/>
      <c r="K649" s="32"/>
      <c r="L649" s="32"/>
      <c r="M649" s="34">
        <f>'CK - Tableau 1'!F649</f>
        <v>73</v>
      </c>
      <c r="N649" s="34">
        <f>'FG - Tableau 1'!C649</f>
        <v>33</v>
      </c>
      <c r="O649" s="34">
        <f>'DI - Tableau 1'!D649</f>
        <v>63</v>
      </c>
      <c r="P649" s="34">
        <f>'SK - Tableau 1'!F649</f>
        <v>60</v>
      </c>
      <c r="Q649" s="34">
        <f>'ST - Tableau 1'!D649</f>
        <v>52</v>
      </c>
      <c r="R649" s="34">
        <f>'EN - Tableau 1'!D649</f>
        <v>36</v>
      </c>
      <c r="S649" s="34">
        <f>'DU'!E649</f>
        <v>54</v>
      </c>
      <c r="T649" s="34">
        <f>'PH - Tableau 1'!N649</f>
        <v>52.375</v>
      </c>
      <c r="U649" s="34">
        <f>'FO - Tableau 1'!D649</f>
        <v>33</v>
      </c>
      <c r="V649" s="32"/>
      <c r="W649" s="34">
        <f>'SC - Tableau 1'!J649</f>
        <v>60</v>
      </c>
      <c r="X649" s="34">
        <f>'DF - Tableau 1'!J649</f>
        <v>53.5</v>
      </c>
      <c r="Y649" s="32"/>
      <c r="Z649" s="34">
        <v>50</v>
      </c>
      <c r="AA649" s="34">
        <v>50</v>
      </c>
      <c r="AB649" s="34">
        <v>50</v>
      </c>
    </row>
    <row r="650" ht="20.35" customHeight="1">
      <c r="A650" t="s" s="38">
        <v>1719</v>
      </c>
      <c r="B650" s="30"/>
      <c r="C650" t="s" s="31">
        <v>1086</v>
      </c>
      <c r="D650" s="32"/>
      <c r="E650" s="32"/>
      <c r="F650" s="32"/>
      <c r="G650" s="32"/>
      <c r="H650" s="33">
        <v>77</v>
      </c>
      <c r="I650" s="33">
        <v>230</v>
      </c>
      <c r="J650" s="32"/>
      <c r="K650" s="32"/>
      <c r="L650" s="32"/>
      <c r="M650" s="34">
        <f>'CK - Tableau 1'!F650</f>
        <v>91</v>
      </c>
      <c r="N650" s="34">
        <f>'FG - Tableau 1'!C650</f>
        <v>77</v>
      </c>
      <c r="O650" s="34">
        <f>'DI - Tableau 1'!D650</f>
        <v>40</v>
      </c>
      <c r="P650" s="34">
        <f>'SK - Tableau 1'!F650</f>
        <v>87</v>
      </c>
      <c r="Q650" s="34">
        <f>'ST - Tableau 1'!D650</f>
        <v>90</v>
      </c>
      <c r="R650" s="34">
        <f>'EN - Tableau 1'!D650</f>
        <v>33</v>
      </c>
      <c r="S650" s="34">
        <f>'DU'!E650</f>
        <v>98</v>
      </c>
      <c r="T650" s="34">
        <f>'PH - Tableau 1'!N650</f>
        <v>68.125</v>
      </c>
      <c r="U650" s="34">
        <f>'FO - Tableau 1'!D650</f>
        <v>33</v>
      </c>
      <c r="V650" s="32"/>
      <c r="W650" s="34">
        <f>'SC - Tableau 1'!J650</f>
        <v>56.5</v>
      </c>
      <c r="X650" s="34">
        <f>'DF - Tableau 1'!J650</f>
        <v>66.5</v>
      </c>
      <c r="Y650" s="32"/>
      <c r="Z650" s="34">
        <v>50</v>
      </c>
      <c r="AA650" s="34">
        <v>50</v>
      </c>
      <c r="AB650" s="34">
        <v>50</v>
      </c>
    </row>
    <row r="651" ht="20.35" customHeight="1">
      <c r="A651" t="s" s="38">
        <v>1720</v>
      </c>
      <c r="B651" s="30"/>
      <c r="C651" t="s" s="31">
        <v>1086</v>
      </c>
      <c r="D651" s="32"/>
      <c r="E651" s="32"/>
      <c r="F651" s="32"/>
      <c r="G651" s="32"/>
      <c r="H651" s="33">
        <v>74</v>
      </c>
      <c r="I651" s="33">
        <v>195</v>
      </c>
      <c r="J651" s="32"/>
      <c r="K651" s="32"/>
      <c r="L651" s="32"/>
      <c r="M651" s="34">
        <f>'CK - Tableau 1'!F651</f>
        <v>68</v>
      </c>
      <c r="N651" s="34">
        <f>'FG - Tableau 1'!C651</f>
        <v>67</v>
      </c>
      <c r="O651" s="34">
        <f>'DI - Tableau 1'!D651</f>
        <v>75</v>
      </c>
      <c r="P651" s="34">
        <f>'SK - Tableau 1'!F651</f>
        <v>72</v>
      </c>
      <c r="Q651" s="34">
        <f>'ST - Tableau 1'!D651</f>
        <v>52</v>
      </c>
      <c r="R651" s="34">
        <f>'EN - Tableau 1'!D651</f>
        <v>48</v>
      </c>
      <c r="S651" s="34">
        <f>'DU'!E651</f>
        <v>77</v>
      </c>
      <c r="T651" s="34">
        <f>'PH - Tableau 1'!N651</f>
        <v>59.875</v>
      </c>
      <c r="U651" s="34">
        <f>'FO - Tableau 1'!D651</f>
        <v>33</v>
      </c>
      <c r="V651" s="32"/>
      <c r="W651" s="34">
        <f>'SC - Tableau 1'!J651</f>
        <v>52</v>
      </c>
      <c r="X651" s="34">
        <f>'DF - Tableau 1'!J651</f>
        <v>77.5</v>
      </c>
      <c r="Y651" s="32"/>
      <c r="Z651" s="34">
        <v>50</v>
      </c>
      <c r="AA651" s="34">
        <v>50</v>
      </c>
      <c r="AB651" s="34">
        <v>50</v>
      </c>
    </row>
    <row r="652" ht="20.35" customHeight="1">
      <c r="A652" t="s" s="38">
        <v>1721</v>
      </c>
      <c r="B652" s="30"/>
      <c r="C652" t="s" s="31">
        <v>1054</v>
      </c>
      <c r="D652" s="32"/>
      <c r="E652" s="32"/>
      <c r="F652" s="32"/>
      <c r="G652" s="32"/>
      <c r="H652" s="33">
        <v>75</v>
      </c>
      <c r="I652" s="33">
        <v>197</v>
      </c>
      <c r="J652" s="32"/>
      <c r="K652" s="32"/>
      <c r="L652" s="32"/>
      <c r="M652" s="34">
        <f>'CK - Tableau 1'!F652</f>
        <v>35</v>
      </c>
      <c r="N652" s="34">
        <f>'FG - Tableau 1'!C652</f>
        <v>33</v>
      </c>
      <c r="O652" s="34">
        <f>'DI - Tableau 1'!D652</f>
        <v>93</v>
      </c>
      <c r="P652" s="34">
        <f>'SK - Tableau 1'!F652</f>
        <v>82</v>
      </c>
      <c r="Q652" s="34">
        <f>'ST - Tableau 1'!D652</f>
        <v>49</v>
      </c>
      <c r="R652" s="34">
        <f>'EN - Tableau 1'!D652</f>
        <v>76</v>
      </c>
      <c r="S652" s="34">
        <f>'DU'!E652</f>
        <v>65</v>
      </c>
      <c r="T652" s="34">
        <f>'PH - Tableau 1'!N652</f>
        <v>65</v>
      </c>
      <c r="U652" s="34">
        <f>'FO - Tableau 1'!D652</f>
        <v>33</v>
      </c>
      <c r="V652" s="32"/>
      <c r="W652" s="34">
        <f>'SC - Tableau 1'!J652</f>
        <v>48</v>
      </c>
      <c r="X652" s="34">
        <f>'DF - Tableau 1'!J652</f>
        <v>79</v>
      </c>
      <c r="Y652" s="32"/>
      <c r="Z652" s="34">
        <v>50</v>
      </c>
      <c r="AA652" s="34">
        <v>50</v>
      </c>
      <c r="AB652" s="34">
        <v>50</v>
      </c>
    </row>
    <row r="653" ht="20.35" customHeight="1">
      <c r="A653" t="s" s="38">
        <v>1722</v>
      </c>
      <c r="B653" s="30"/>
      <c r="C653" t="s" s="31">
        <v>1054</v>
      </c>
      <c r="D653" s="32"/>
      <c r="E653" s="32"/>
      <c r="F653" s="32"/>
      <c r="G653" s="32"/>
      <c r="H653" s="33">
        <v>72</v>
      </c>
      <c r="I653" s="33">
        <v>194</v>
      </c>
      <c r="J653" s="32"/>
      <c r="K653" s="32"/>
      <c r="L653" s="32"/>
      <c r="M653" s="34">
        <f>'CK - Tableau 1'!F653</f>
        <v>55</v>
      </c>
      <c r="N653" s="34">
        <f>'FG - Tableau 1'!C653</f>
        <v>33</v>
      </c>
      <c r="O653" s="34">
        <f>'DI - Tableau 1'!D653</f>
        <v>75</v>
      </c>
      <c r="P653" s="34">
        <f>'SK - Tableau 1'!F653</f>
        <v>93</v>
      </c>
      <c r="Q653" s="34">
        <f>'ST - Tableau 1'!D653</f>
        <v>63</v>
      </c>
      <c r="R653" s="34">
        <f>'EN - Tableau 1'!D653</f>
        <v>61</v>
      </c>
      <c r="S653" s="34">
        <f>'DU'!E653</f>
        <v>96</v>
      </c>
      <c r="T653" s="34">
        <f>'PH - Tableau 1'!N653</f>
        <v>68</v>
      </c>
      <c r="U653" s="34">
        <f>'FO - Tableau 1'!D653</f>
        <v>33</v>
      </c>
      <c r="V653" s="32"/>
      <c r="W653" s="34">
        <f>'SC - Tableau 1'!J653</f>
        <v>52</v>
      </c>
      <c r="X653" s="34">
        <f>'DF - Tableau 1'!J653</f>
        <v>68</v>
      </c>
      <c r="Y653" s="32"/>
      <c r="Z653" s="34">
        <v>50</v>
      </c>
      <c r="AA653" s="34">
        <v>50</v>
      </c>
      <c r="AB653" s="34">
        <v>50</v>
      </c>
    </row>
    <row r="654" ht="20.35" customHeight="1">
      <c r="A654" t="s" s="38">
        <v>1723</v>
      </c>
      <c r="B654" s="30"/>
      <c r="C654" t="s" s="31">
        <v>1373</v>
      </c>
      <c r="D654" s="32"/>
      <c r="E654" s="32"/>
      <c r="F654" s="32"/>
      <c r="G654" s="32"/>
      <c r="H654" s="33">
        <v>72</v>
      </c>
      <c r="I654" s="33">
        <v>172</v>
      </c>
      <c r="J654" s="32"/>
      <c r="K654" s="32"/>
      <c r="L654" s="32"/>
      <c r="M654" s="34">
        <f>'CK - Tableau 1'!F654</f>
        <v>41</v>
      </c>
      <c r="N654" s="34">
        <f>'FG - Tableau 1'!C654</f>
        <v>33</v>
      </c>
      <c r="O654" s="34">
        <f>'DI - Tableau 1'!D654</f>
        <v>75</v>
      </c>
      <c r="P654" s="34">
        <f>'SK - Tableau 1'!F654</f>
        <v>74</v>
      </c>
      <c r="Q654" s="34">
        <f>'ST - Tableau 1'!D654</f>
        <v>35</v>
      </c>
      <c r="R654" s="34">
        <f>'EN - Tableau 1'!D654</f>
        <v>88</v>
      </c>
      <c r="S654" s="34">
        <f>'DU'!E654</f>
        <v>99</v>
      </c>
      <c r="T654" s="34">
        <f>'PH - Tableau 1'!N654</f>
        <v>77.75</v>
      </c>
      <c r="U654" s="34">
        <f>'FO - Tableau 1'!D654</f>
        <v>53</v>
      </c>
      <c r="V654" s="32"/>
      <c r="W654" s="34">
        <f>'SC - Tableau 1'!J654</f>
        <v>94.5</v>
      </c>
      <c r="X654" s="34">
        <f>'DF - Tableau 1'!J654</f>
        <v>65.5</v>
      </c>
      <c r="Y654" s="32"/>
      <c r="Z654" s="34">
        <v>50</v>
      </c>
      <c r="AA654" s="34">
        <v>50</v>
      </c>
      <c r="AB654" s="34">
        <v>50</v>
      </c>
    </row>
    <row r="655" ht="20.35" customHeight="1">
      <c r="A655" t="s" s="38">
        <v>1724</v>
      </c>
      <c r="B655" s="30"/>
      <c r="C655" t="s" s="31">
        <v>1086</v>
      </c>
      <c r="D655" s="32"/>
      <c r="E655" s="32"/>
      <c r="F655" s="32"/>
      <c r="G655" s="32"/>
      <c r="H655" s="33">
        <v>71</v>
      </c>
      <c r="I655" s="33">
        <v>185</v>
      </c>
      <c r="J655" s="32"/>
      <c r="K655" s="32"/>
      <c r="L655" s="32"/>
      <c r="M655" s="34">
        <f>'CK - Tableau 1'!F655</f>
        <v>39</v>
      </c>
      <c r="N655" s="34">
        <f>'FG - Tableau 1'!C655</f>
        <v>33</v>
      </c>
      <c r="O655" s="34">
        <f>'DI - Tableau 1'!D655</f>
        <v>85</v>
      </c>
      <c r="P655" s="34">
        <f>'SK - Tableau 1'!F655</f>
        <v>73</v>
      </c>
      <c r="Q655" s="34">
        <f>'ST - Tableau 1'!D655</f>
        <v>52</v>
      </c>
      <c r="R655" s="34">
        <f>'EN - Tableau 1'!D655</f>
        <v>61</v>
      </c>
      <c r="S655" s="34">
        <f>'DU'!E655</f>
        <v>89</v>
      </c>
      <c r="T655" s="34">
        <f>'PH - Tableau 1'!N655</f>
        <v>68.875</v>
      </c>
      <c r="U655" s="34">
        <f>'FO - Tableau 1'!D655</f>
        <v>53</v>
      </c>
      <c r="V655" s="32"/>
      <c r="W655" s="34">
        <f>'SC - Tableau 1'!J655</f>
        <v>73</v>
      </c>
      <c r="X655" s="34">
        <f>'DF - Tableau 1'!J655</f>
        <v>58.5</v>
      </c>
      <c r="Y655" s="32"/>
      <c r="Z655" s="34">
        <v>50</v>
      </c>
      <c r="AA655" s="34">
        <v>50</v>
      </c>
      <c r="AB655" s="34">
        <v>50</v>
      </c>
    </row>
    <row r="656" ht="20.35" customHeight="1">
      <c r="A656" t="s" s="38">
        <v>1725</v>
      </c>
      <c r="B656" s="30"/>
      <c r="C656" t="s" s="31">
        <v>1086</v>
      </c>
      <c r="D656" s="32"/>
      <c r="E656" s="32"/>
      <c r="F656" s="32"/>
      <c r="G656" s="32"/>
      <c r="H656" s="33">
        <v>73</v>
      </c>
      <c r="I656" s="33">
        <v>228</v>
      </c>
      <c r="J656" s="32"/>
      <c r="K656" s="32"/>
      <c r="L656" s="32"/>
      <c r="M656" s="34">
        <f>'CK - Tableau 1'!F656</f>
        <v>73</v>
      </c>
      <c r="N656" s="34">
        <f>'FG - Tableau 1'!C656</f>
        <v>33</v>
      </c>
      <c r="O656" s="34">
        <f>'DI - Tableau 1'!D656</f>
        <v>73</v>
      </c>
      <c r="P656" s="34">
        <f>'SK - Tableau 1'!F656</f>
        <v>60</v>
      </c>
      <c r="Q656" s="34">
        <f>'ST - Tableau 1'!D656</f>
        <v>97</v>
      </c>
      <c r="R656" s="34">
        <f>'EN - Tableau 1'!D656</f>
        <v>33</v>
      </c>
      <c r="S656" s="34">
        <f>'DU'!E656</f>
        <v>33</v>
      </c>
      <c r="T656" s="34">
        <f>'PH - Tableau 1'!N656</f>
        <v>59.5</v>
      </c>
      <c r="U656" s="34">
        <f>'FO - Tableau 1'!D656</f>
        <v>38</v>
      </c>
      <c r="V656" s="32"/>
      <c r="W656" s="34">
        <f>'SC - Tableau 1'!J656</f>
        <v>54</v>
      </c>
      <c r="X656" s="34">
        <f>'DF - Tableau 1'!J656</f>
        <v>54</v>
      </c>
      <c r="Y656" s="32"/>
      <c r="Z656" s="34">
        <v>50</v>
      </c>
      <c r="AA656" s="34">
        <v>50</v>
      </c>
      <c r="AB656" s="34">
        <v>50</v>
      </c>
    </row>
    <row r="657" ht="20.35" customHeight="1">
      <c r="A657" t="s" s="38">
        <v>1726</v>
      </c>
      <c r="B657" s="30"/>
      <c r="C657" t="s" s="31">
        <v>1251</v>
      </c>
      <c r="D657" s="32"/>
      <c r="E657" s="32"/>
      <c r="F657" s="32"/>
      <c r="G657" s="32"/>
      <c r="H657" s="33">
        <v>74</v>
      </c>
      <c r="I657" s="33">
        <v>216</v>
      </c>
      <c r="J657" s="32"/>
      <c r="K657" s="32"/>
      <c r="L657" s="32"/>
      <c r="M657" s="34">
        <f>'CK - Tableau 1'!F657</f>
        <v>58</v>
      </c>
      <c r="N657" s="34">
        <f>'FG - Tableau 1'!C657</f>
        <v>33</v>
      </c>
      <c r="O657" s="34">
        <f>'DI - Tableau 1'!D657</f>
        <v>50</v>
      </c>
      <c r="P657" s="34">
        <f>'SK - Tableau 1'!F657</f>
        <v>72</v>
      </c>
      <c r="Q657" s="34">
        <f>'ST - Tableau 1'!D657</f>
        <v>87</v>
      </c>
      <c r="R657" s="34">
        <f>'EN - Tableau 1'!D657</f>
        <v>33</v>
      </c>
      <c r="S657" s="34">
        <f>'DU'!E657</f>
        <v>80</v>
      </c>
      <c r="T657" s="34">
        <f>'PH - Tableau 1'!N657</f>
        <v>80</v>
      </c>
      <c r="U657" s="34">
        <f>'FO - Tableau 1'!D657</f>
        <v>53</v>
      </c>
      <c r="V657" s="32"/>
      <c r="W657" s="34">
        <f>'SC - Tableau 1'!J657</f>
        <v>89</v>
      </c>
      <c r="X657" s="34">
        <f>'DF - Tableau 1'!J657</f>
        <v>64.5</v>
      </c>
      <c r="Y657" s="32"/>
      <c r="Z657" s="34">
        <v>50</v>
      </c>
      <c r="AA657" s="34">
        <v>50</v>
      </c>
      <c r="AB657" s="34">
        <v>50</v>
      </c>
    </row>
    <row r="658" ht="20.35" customHeight="1">
      <c r="A658" t="s" s="38">
        <v>1727</v>
      </c>
      <c r="B658" s="30"/>
      <c r="C658" t="s" s="31">
        <v>1059</v>
      </c>
      <c r="D658" s="32"/>
      <c r="E658" s="32"/>
      <c r="F658" s="32"/>
      <c r="G658" s="32"/>
      <c r="H658" s="33">
        <v>75</v>
      </c>
      <c r="I658" s="33">
        <v>206</v>
      </c>
      <c r="J658" s="32"/>
      <c r="K658" s="32"/>
      <c r="L658" s="32"/>
      <c r="M658" s="34">
        <f>'CK - Tableau 1'!F658</f>
        <v>55</v>
      </c>
      <c r="N658" s="34">
        <f>'FG - Tableau 1'!C658</f>
        <v>60</v>
      </c>
      <c r="O658" s="34">
        <f>'DI - Tableau 1'!D658</f>
        <v>91</v>
      </c>
      <c r="P658" s="34">
        <f>'SK - Tableau 1'!F658</f>
        <v>87</v>
      </c>
      <c r="Q658" s="34">
        <f>'ST - Tableau 1'!D658</f>
        <v>65</v>
      </c>
      <c r="R658" s="34">
        <f>'EN - Tableau 1'!D658</f>
        <v>33</v>
      </c>
      <c r="S658" s="34">
        <f>'DU'!E658</f>
        <v>96</v>
      </c>
      <c r="T658" s="34">
        <f>'PH - Tableau 1'!N658</f>
        <v>75.25</v>
      </c>
      <c r="U658" s="34">
        <f>'FO - Tableau 1'!D658</f>
        <v>33</v>
      </c>
      <c r="V658" s="32"/>
      <c r="W658" s="34">
        <f>'SC - Tableau 1'!J658</f>
        <v>70</v>
      </c>
      <c r="X658" s="34">
        <f>'DF - Tableau 1'!J658</f>
        <v>77.5</v>
      </c>
      <c r="Y658" s="32"/>
      <c r="Z658" s="34">
        <v>50</v>
      </c>
      <c r="AA658" s="34">
        <v>50</v>
      </c>
      <c r="AB658" s="34">
        <v>50</v>
      </c>
    </row>
    <row r="659" ht="20.35" customHeight="1">
      <c r="A659" t="s" s="38">
        <v>1728</v>
      </c>
      <c r="B659" s="30"/>
      <c r="C659" t="s" s="31">
        <v>1056</v>
      </c>
      <c r="D659" s="32"/>
      <c r="E659" s="32"/>
      <c r="F659" s="32"/>
      <c r="G659" s="32"/>
      <c r="H659" s="33">
        <v>74</v>
      </c>
      <c r="I659" s="33">
        <v>175</v>
      </c>
      <c r="J659" s="32"/>
      <c r="K659" s="32"/>
      <c r="L659" s="32"/>
      <c r="M659" s="34">
        <f>'CK - Tableau 1'!F659</f>
        <v>83</v>
      </c>
      <c r="N659" s="34">
        <f>'FG - Tableau 1'!C659</f>
        <v>33</v>
      </c>
      <c r="O659" s="34">
        <f>'DI - Tableau 1'!D659</f>
        <v>91</v>
      </c>
      <c r="P659" s="34">
        <f>'SK - Tableau 1'!F659</f>
        <v>56</v>
      </c>
      <c r="Q659" s="34">
        <f>'ST - Tableau 1'!D659</f>
        <v>34</v>
      </c>
      <c r="R659" s="34">
        <f>'EN - Tableau 1'!D659</f>
        <v>42</v>
      </c>
      <c r="S659" s="34">
        <f>'DU'!E659</f>
        <v>86</v>
      </c>
      <c r="T659" s="34">
        <f>'PH - Tableau 1'!N659</f>
        <v>58</v>
      </c>
      <c r="U659" s="34">
        <f>'FO - Tableau 1'!D659</f>
        <v>33</v>
      </c>
      <c r="V659" s="32"/>
      <c r="W659" s="34">
        <f>'SC - Tableau 1'!J659</f>
        <v>55</v>
      </c>
      <c r="X659" s="34">
        <f>'DF - Tableau 1'!J659</f>
        <v>71</v>
      </c>
      <c r="Y659" s="32"/>
      <c r="Z659" s="34">
        <v>50</v>
      </c>
      <c r="AA659" s="34">
        <v>50</v>
      </c>
      <c r="AB659" s="34">
        <v>50</v>
      </c>
    </row>
    <row r="660" ht="20.35" customHeight="1">
      <c r="A660" t="s" s="38">
        <v>1729</v>
      </c>
      <c r="B660" s="30"/>
      <c r="C660" t="s" s="31">
        <v>1059</v>
      </c>
      <c r="D660" s="32"/>
      <c r="E660" s="32"/>
      <c r="F660" s="32"/>
      <c r="G660" s="32"/>
      <c r="H660" s="33">
        <v>70</v>
      </c>
      <c r="I660" s="33">
        <v>208</v>
      </c>
      <c r="J660" s="32"/>
      <c r="K660" s="32"/>
      <c r="L660" s="32"/>
      <c r="M660" s="34">
        <f>'CK - Tableau 1'!F660</f>
        <v>92</v>
      </c>
      <c r="N660" s="34">
        <f>'FG - Tableau 1'!C660</f>
        <v>67</v>
      </c>
      <c r="O660" s="34">
        <f>'DI - Tableau 1'!D660</f>
        <v>96</v>
      </c>
      <c r="P660" s="34">
        <f>'SK - Tableau 1'!F660</f>
        <v>57</v>
      </c>
      <c r="Q660" s="34">
        <f>'ST - Tableau 1'!D660</f>
        <v>93</v>
      </c>
      <c r="R660" s="34">
        <f>'EN - Tableau 1'!D660</f>
        <v>53</v>
      </c>
      <c r="S660" s="34">
        <f>'DU'!E660</f>
        <v>78</v>
      </c>
      <c r="T660" s="34">
        <f>'PH - Tableau 1'!N660</f>
        <v>71</v>
      </c>
      <c r="U660" s="34">
        <f>'FO - Tableau 1'!D660</f>
        <v>53</v>
      </c>
      <c r="V660" s="32"/>
      <c r="W660" s="34">
        <f>'SC - Tableau 1'!J660</f>
        <v>71.5</v>
      </c>
      <c r="X660" s="34">
        <f>'DF - Tableau 1'!J660</f>
        <v>73</v>
      </c>
      <c r="Y660" s="32"/>
      <c r="Z660" s="34">
        <v>50</v>
      </c>
      <c r="AA660" s="34">
        <v>50</v>
      </c>
      <c r="AB660" s="34">
        <v>50</v>
      </c>
    </row>
    <row r="661" ht="20.35" customHeight="1">
      <c r="A661" t="s" s="38">
        <v>1730</v>
      </c>
      <c r="B661" s="30"/>
      <c r="C661" t="s" s="31">
        <v>1056</v>
      </c>
      <c r="D661" s="32"/>
      <c r="E661" s="32"/>
      <c r="F661" s="32"/>
      <c r="G661" s="32"/>
      <c r="H661" s="33">
        <v>74</v>
      </c>
      <c r="I661" s="33">
        <v>198</v>
      </c>
      <c r="J661" s="32"/>
      <c r="K661" s="32"/>
      <c r="L661" s="32"/>
      <c r="M661" s="34">
        <f>'CK - Tableau 1'!F661</f>
        <v>52</v>
      </c>
      <c r="N661" s="34">
        <f>'FG - Tableau 1'!C661</f>
        <v>33</v>
      </c>
      <c r="O661" s="34">
        <f>'DI - Tableau 1'!D661</f>
        <v>61</v>
      </c>
      <c r="P661" s="34">
        <f>'SK - Tableau 1'!F661</f>
        <v>86</v>
      </c>
      <c r="Q661" s="34">
        <f>'ST - Tableau 1'!D661</f>
        <v>57</v>
      </c>
      <c r="R661" s="34">
        <f>'EN - Tableau 1'!D661</f>
        <v>33</v>
      </c>
      <c r="S661" s="34">
        <f>'DU'!E661</f>
        <v>90</v>
      </c>
      <c r="T661" s="34">
        <f>'PH - Tableau 1'!N661</f>
        <v>73.375</v>
      </c>
      <c r="U661" s="34">
        <f>'FO - Tableau 1'!D661</f>
        <v>73</v>
      </c>
      <c r="V661" s="32"/>
      <c r="W661" s="34">
        <f>'SC - Tableau 1'!J661</f>
        <v>81</v>
      </c>
      <c r="X661" s="34">
        <f>'DF - Tableau 1'!J661</f>
        <v>67</v>
      </c>
      <c r="Y661" s="32"/>
      <c r="Z661" s="34">
        <v>50</v>
      </c>
      <c r="AA661" s="34">
        <v>50</v>
      </c>
      <c r="AB661" s="34">
        <v>50</v>
      </c>
    </row>
    <row r="662" ht="20.35" customHeight="1">
      <c r="A662" t="s" s="38">
        <v>1731</v>
      </c>
      <c r="B662" s="30"/>
      <c r="C662" t="s" s="31">
        <v>1373</v>
      </c>
      <c r="D662" s="32"/>
      <c r="E662" s="32"/>
      <c r="F662" s="32"/>
      <c r="G662" s="32"/>
      <c r="H662" s="33">
        <v>72</v>
      </c>
      <c r="I662" s="33">
        <v>177</v>
      </c>
      <c r="J662" s="32"/>
      <c r="K662" s="32"/>
      <c r="L662" s="32"/>
      <c r="M662" s="34">
        <f>'CK - Tableau 1'!F662</f>
        <v>55</v>
      </c>
      <c r="N662" s="34">
        <f>'FG - Tableau 1'!C662</f>
        <v>33</v>
      </c>
      <c r="O662" s="34">
        <f>'DI - Tableau 1'!D662</f>
        <v>96</v>
      </c>
      <c r="P662" s="34">
        <f>'SK - Tableau 1'!F662</f>
        <v>66</v>
      </c>
      <c r="Q662" s="34">
        <f>'ST - Tableau 1'!D662</f>
        <v>38</v>
      </c>
      <c r="R662" s="34">
        <f>'EN - Tableau 1'!D662</f>
        <v>39</v>
      </c>
      <c r="S662" s="34">
        <f>'DU'!E662</f>
        <v>99</v>
      </c>
      <c r="T662" s="34">
        <f>'PH - Tableau 1'!N662</f>
        <v>80.5</v>
      </c>
      <c r="U662" s="34">
        <f>'FO - Tableau 1'!D662</f>
        <v>33</v>
      </c>
      <c r="V662" s="32"/>
      <c r="W662" s="34">
        <f>'SC - Tableau 1'!J662</f>
        <v>79.5</v>
      </c>
      <c r="X662" s="34">
        <f>'DF - Tableau 1'!J662</f>
        <v>66.5</v>
      </c>
      <c r="Y662" s="32"/>
      <c r="Z662" s="34">
        <v>50</v>
      </c>
      <c r="AA662" s="34">
        <v>50</v>
      </c>
      <c r="AB662" s="34">
        <v>50</v>
      </c>
    </row>
    <row r="663" ht="20.35" customHeight="1">
      <c r="A663" t="s" s="38">
        <v>1732</v>
      </c>
      <c r="B663" s="30"/>
      <c r="C663" t="s" s="31">
        <v>1054</v>
      </c>
      <c r="D663" s="32"/>
      <c r="E663" s="32"/>
      <c r="F663" s="32"/>
      <c r="G663" s="32"/>
      <c r="H663" s="33">
        <v>74</v>
      </c>
      <c r="I663" s="33">
        <v>200</v>
      </c>
      <c r="J663" s="32"/>
      <c r="K663" s="32"/>
      <c r="L663" s="32"/>
      <c r="M663" s="34">
        <f>'CK - Tableau 1'!F663</f>
        <v>67</v>
      </c>
      <c r="N663" s="34">
        <f>'FG - Tableau 1'!C663</f>
        <v>33</v>
      </c>
      <c r="O663" s="34">
        <f>'DI - Tableau 1'!D663</f>
        <v>73</v>
      </c>
      <c r="P663" s="34">
        <f>'SK - Tableau 1'!F663</f>
        <v>80</v>
      </c>
      <c r="Q663" s="34">
        <f>'ST - Tableau 1'!D663</f>
        <v>61</v>
      </c>
      <c r="R663" s="34">
        <f>'EN - Tableau 1'!D663</f>
        <v>33</v>
      </c>
      <c r="S663" s="34">
        <f>'DU'!E663</f>
        <v>99</v>
      </c>
      <c r="T663" s="34">
        <f>'PH - Tableau 1'!N663</f>
        <v>71.375</v>
      </c>
      <c r="U663" s="34">
        <f>'FO - Tableau 1'!D663</f>
        <v>33</v>
      </c>
      <c r="V663" s="32"/>
      <c r="W663" s="34">
        <f>'SC - Tableau 1'!J663</f>
        <v>69</v>
      </c>
      <c r="X663" s="34">
        <f>'DF - Tableau 1'!J663</f>
        <v>63</v>
      </c>
      <c r="Y663" s="32"/>
      <c r="Z663" s="34">
        <v>50</v>
      </c>
      <c r="AA663" s="34">
        <v>50</v>
      </c>
      <c r="AB663" s="34">
        <v>50</v>
      </c>
    </row>
    <row r="664" ht="20.35" customHeight="1">
      <c r="A664" t="s" s="38">
        <v>1733</v>
      </c>
      <c r="B664" s="30"/>
      <c r="C664" t="s" s="31">
        <v>1073</v>
      </c>
      <c r="D664" s="32"/>
      <c r="E664" s="32"/>
      <c r="F664" s="32"/>
      <c r="G664" s="32"/>
      <c r="H664" s="33">
        <v>74</v>
      </c>
      <c r="I664" s="33">
        <v>206</v>
      </c>
      <c r="J664" s="32"/>
      <c r="K664" s="32"/>
      <c r="L664" s="32"/>
      <c r="M664" s="34">
        <f>'CK - Tableau 1'!F664</f>
        <v>68</v>
      </c>
      <c r="N664" s="34">
        <f>'FG - Tableau 1'!C664</f>
        <v>33</v>
      </c>
      <c r="O664" s="34">
        <f>'DI - Tableau 1'!D664</f>
        <v>85</v>
      </c>
      <c r="P664" s="34">
        <f>'SK - Tableau 1'!F664</f>
        <v>52</v>
      </c>
      <c r="Q664" s="34">
        <f>'ST - Tableau 1'!D664</f>
        <v>71</v>
      </c>
      <c r="R664" s="34">
        <f>'EN - Tableau 1'!D664</f>
        <v>90</v>
      </c>
      <c r="S664" s="34">
        <f>'DU'!E664</f>
        <v>99</v>
      </c>
      <c r="T664" s="34">
        <f>'PH - Tableau 1'!N664</f>
        <v>70.25</v>
      </c>
      <c r="U664" s="34">
        <f>'FO - Tableau 1'!D664</f>
        <v>33</v>
      </c>
      <c r="V664" s="32"/>
      <c r="W664" s="34">
        <f>'SC - Tableau 1'!J664</f>
        <v>66</v>
      </c>
      <c r="X664" s="34">
        <f>'DF - Tableau 1'!J664</f>
        <v>69.5</v>
      </c>
      <c r="Y664" s="32"/>
      <c r="Z664" s="34">
        <v>50</v>
      </c>
      <c r="AA664" s="34">
        <v>50</v>
      </c>
      <c r="AB664" s="34">
        <v>50</v>
      </c>
    </row>
    <row r="665" ht="20.35" customHeight="1">
      <c r="A665" t="s" s="38">
        <v>1734</v>
      </c>
      <c r="B665" s="30"/>
      <c r="C665" t="s" s="31">
        <v>1075</v>
      </c>
      <c r="D665" s="32"/>
      <c r="E665" s="32"/>
      <c r="F665" s="32"/>
      <c r="G665" s="32"/>
      <c r="H665" s="33">
        <v>72</v>
      </c>
      <c r="I665" s="33">
        <v>185</v>
      </c>
      <c r="J665" s="32"/>
      <c r="K665" s="32"/>
      <c r="L665" s="32"/>
      <c r="M665" s="34">
        <f>'CK - Tableau 1'!F665</f>
        <v>42</v>
      </c>
      <c r="N665" s="34">
        <f>'FG - Tableau 1'!C665</f>
        <v>33</v>
      </c>
      <c r="O665" s="34">
        <f>'DI - Tableau 1'!D665</f>
        <v>83</v>
      </c>
      <c r="P665" s="34">
        <f>'SK - Tableau 1'!F665</f>
        <v>67</v>
      </c>
      <c r="Q665" s="34">
        <f>'ST - Tableau 1'!D665</f>
        <v>47</v>
      </c>
      <c r="R665" s="34">
        <f>'EN - Tableau 1'!D665</f>
        <v>89</v>
      </c>
      <c r="S665" s="34">
        <f>'DU'!E665</f>
        <v>83</v>
      </c>
      <c r="T665" s="34">
        <f>'PH - Tableau 1'!N665</f>
        <v>79.125</v>
      </c>
      <c r="U665" s="34">
        <f>'FO - Tableau 1'!D665</f>
        <v>33</v>
      </c>
      <c r="V665" s="32"/>
      <c r="W665" s="34">
        <f>'SC - Tableau 1'!J665</f>
        <v>93</v>
      </c>
      <c r="X665" s="34">
        <f>'DF - Tableau 1'!J665</f>
        <v>70.5</v>
      </c>
      <c r="Y665" s="32"/>
      <c r="Z665" s="34">
        <v>50</v>
      </c>
      <c r="AA665" s="34">
        <v>50</v>
      </c>
      <c r="AB665" s="34">
        <v>50</v>
      </c>
    </row>
    <row r="666" ht="20.35" customHeight="1">
      <c r="A666" t="s" s="38">
        <v>1735</v>
      </c>
      <c r="B666" s="30"/>
      <c r="C666" t="s" s="31">
        <v>1075</v>
      </c>
      <c r="D666" s="32"/>
      <c r="E666" s="32"/>
      <c r="F666" s="32"/>
      <c r="G666" s="32"/>
      <c r="H666" s="33">
        <v>72</v>
      </c>
      <c r="I666" s="33">
        <v>188</v>
      </c>
      <c r="J666" s="32"/>
      <c r="K666" s="32"/>
      <c r="L666" s="32"/>
      <c r="M666" s="34">
        <f>'CK - Tableau 1'!F666</f>
        <v>67</v>
      </c>
      <c r="N666" s="34">
        <f>'FG - Tableau 1'!C666</f>
        <v>33</v>
      </c>
      <c r="O666" s="34">
        <f>'DI - Tableau 1'!D666</f>
        <v>94</v>
      </c>
      <c r="P666" s="34">
        <f>'SK - Tableau 1'!F666</f>
        <v>67</v>
      </c>
      <c r="Q666" s="34">
        <f>'ST - Tableau 1'!D666</f>
        <v>52</v>
      </c>
      <c r="R666" s="34">
        <f>'EN - Tableau 1'!D666</f>
        <v>39</v>
      </c>
      <c r="S666" s="34">
        <f>'DU'!E666</f>
        <v>73</v>
      </c>
      <c r="T666" s="34">
        <f>'PH - Tableau 1'!N666</f>
        <v>75.5</v>
      </c>
      <c r="U666" s="34">
        <f>'FO - Tableau 1'!D666</f>
        <v>33</v>
      </c>
      <c r="V666" s="32"/>
      <c r="W666" s="34">
        <f>'SC - Tableau 1'!J666</f>
        <v>76.5</v>
      </c>
      <c r="X666" s="34">
        <f>'DF - Tableau 1'!J666</f>
        <v>80</v>
      </c>
      <c r="Y666" s="32"/>
      <c r="Z666" s="34">
        <v>50</v>
      </c>
      <c r="AA666" s="34">
        <v>50</v>
      </c>
      <c r="AB666" s="34">
        <v>50</v>
      </c>
    </row>
    <row r="667" ht="20.35" customHeight="1">
      <c r="A667" t="s" s="38">
        <v>1736</v>
      </c>
      <c r="B667" s="30"/>
      <c r="C667" t="s" s="31">
        <v>1054</v>
      </c>
      <c r="D667" s="32"/>
      <c r="E667" s="32"/>
      <c r="F667" s="32"/>
      <c r="G667" s="32"/>
      <c r="H667" s="33">
        <v>72</v>
      </c>
      <c r="I667" s="33">
        <v>210</v>
      </c>
      <c r="J667" s="32"/>
      <c r="K667" s="32"/>
      <c r="L667" s="32"/>
      <c r="M667" s="34">
        <f>'CK - Tableau 1'!F667</f>
        <v>77</v>
      </c>
      <c r="N667" s="34">
        <f>'FG - Tableau 1'!C667</f>
        <v>76</v>
      </c>
      <c r="O667" s="34">
        <f>'DI - Tableau 1'!D667</f>
        <v>80</v>
      </c>
      <c r="P667" s="34">
        <f>'SK - Tableau 1'!F667</f>
        <v>54</v>
      </c>
      <c r="Q667" s="34">
        <f>'ST - Tableau 1'!D667</f>
        <v>88</v>
      </c>
      <c r="R667" s="34">
        <f>'EN - Tableau 1'!D667</f>
        <v>33</v>
      </c>
      <c r="S667" s="34">
        <f>'DU'!E667</f>
        <v>85</v>
      </c>
      <c r="T667" s="34">
        <f>'PH - Tableau 1'!N667</f>
        <v>63.5</v>
      </c>
      <c r="U667" s="34">
        <f>'FO - Tableau 1'!D667</f>
        <v>33</v>
      </c>
      <c r="V667" s="32"/>
      <c r="W667" s="34">
        <f>'SC - Tableau 1'!J667</f>
        <v>62</v>
      </c>
      <c r="X667" s="34">
        <f>'DF - Tableau 1'!J667</f>
        <v>58</v>
      </c>
      <c r="Y667" s="32"/>
      <c r="Z667" s="34">
        <v>50</v>
      </c>
      <c r="AA667" s="34">
        <v>50</v>
      </c>
      <c r="AB667" s="34">
        <v>50</v>
      </c>
    </row>
    <row r="668" ht="20.35" customHeight="1">
      <c r="A668" t="s" s="38">
        <v>1737</v>
      </c>
      <c r="B668" s="30"/>
      <c r="C668" t="s" s="31">
        <v>1054</v>
      </c>
      <c r="D668" s="32"/>
      <c r="E668" s="32"/>
      <c r="F668" s="32"/>
      <c r="G668" s="32"/>
      <c r="H668" s="33">
        <v>75</v>
      </c>
      <c r="I668" s="33">
        <v>215</v>
      </c>
      <c r="J668" s="32"/>
      <c r="K668" s="32"/>
      <c r="L668" s="32"/>
      <c r="M668" s="34">
        <f>'CK - Tableau 1'!F668</f>
        <v>43</v>
      </c>
      <c r="N668" s="34">
        <f>'FG - Tableau 1'!C668</f>
        <v>33</v>
      </c>
      <c r="O668" s="34">
        <f>'DI - Tableau 1'!D668</f>
        <v>87</v>
      </c>
      <c r="P668" s="34">
        <f>'SK - Tableau 1'!F668</f>
        <v>76</v>
      </c>
      <c r="Q668" s="34">
        <f>'ST - Tableau 1'!D668</f>
        <v>82</v>
      </c>
      <c r="R668" s="34">
        <f>'EN - Tableau 1'!D668</f>
        <v>33</v>
      </c>
      <c r="S668" s="34">
        <f>'DU'!E668</f>
        <v>83</v>
      </c>
      <c r="T668" s="34">
        <f>'PH - Tableau 1'!N668</f>
        <v>75.25</v>
      </c>
      <c r="U668" s="34">
        <f>'FO - Tableau 1'!D668</f>
        <v>33</v>
      </c>
      <c r="V668" s="32"/>
      <c r="W668" s="34">
        <f>'SC - Tableau 1'!J668</f>
        <v>70.5</v>
      </c>
      <c r="X668" s="34">
        <f>'DF - Tableau 1'!J668</f>
        <v>77.5</v>
      </c>
      <c r="Y668" s="32"/>
      <c r="Z668" s="34">
        <v>50</v>
      </c>
      <c r="AA668" s="34">
        <v>50</v>
      </c>
      <c r="AB668" s="34">
        <v>50</v>
      </c>
    </row>
    <row r="669" ht="20.35" customHeight="1">
      <c r="A669" t="s" s="38">
        <v>1738</v>
      </c>
      <c r="B669" s="30"/>
      <c r="C669" t="s" s="31">
        <v>1054</v>
      </c>
      <c r="D669" s="32"/>
      <c r="E669" s="32"/>
      <c r="F669" s="32"/>
      <c r="G669" s="32"/>
      <c r="H669" s="33">
        <v>73</v>
      </c>
      <c r="I669" s="33">
        <v>202</v>
      </c>
      <c r="J669" s="32"/>
      <c r="K669" s="32"/>
      <c r="L669" s="32"/>
      <c r="M669" s="34">
        <f>'CK - Tableau 1'!F669</f>
        <v>72</v>
      </c>
      <c r="N669" s="34">
        <f>'FG - Tableau 1'!C669</f>
        <v>33</v>
      </c>
      <c r="O669" s="34">
        <f>'DI - Tableau 1'!D669</f>
        <v>79</v>
      </c>
      <c r="P669" s="34">
        <f>'SK - Tableau 1'!F669</f>
        <v>67</v>
      </c>
      <c r="Q669" s="34">
        <f>'ST - Tableau 1'!D669</f>
        <v>71</v>
      </c>
      <c r="R669" s="34">
        <f>'EN - Tableau 1'!D669</f>
        <v>99</v>
      </c>
      <c r="S669" s="34">
        <f>'DU'!E669</f>
        <v>84</v>
      </c>
      <c r="T669" s="34">
        <f>'PH - Tableau 1'!N669</f>
        <v>66.375</v>
      </c>
      <c r="U669" s="34">
        <f>'FO - Tableau 1'!D669</f>
        <v>81</v>
      </c>
      <c r="V669" s="32"/>
      <c r="W669" s="34">
        <f>'SC - Tableau 1'!J669</f>
        <v>73</v>
      </c>
      <c r="X669" s="34">
        <f>'DF - Tableau 1'!J669</f>
        <v>73</v>
      </c>
      <c r="Y669" s="32"/>
      <c r="Z669" s="34">
        <v>50</v>
      </c>
      <c r="AA669" s="34">
        <v>50</v>
      </c>
      <c r="AB669" s="34">
        <v>50</v>
      </c>
    </row>
    <row r="670" ht="20.35" customHeight="1">
      <c r="A670" t="s" s="38">
        <v>1739</v>
      </c>
      <c r="B670" s="30"/>
      <c r="C670" t="s" s="31">
        <v>1054</v>
      </c>
      <c r="D670" s="32"/>
      <c r="E670" s="32"/>
      <c r="F670" s="32"/>
      <c r="G670" s="32"/>
      <c r="H670" s="33">
        <v>73</v>
      </c>
      <c r="I670" s="33">
        <v>191</v>
      </c>
      <c r="J670" s="32"/>
      <c r="K670" s="32"/>
      <c r="L670" s="32"/>
      <c r="M670" s="34">
        <f>'CK - Tableau 1'!F670</f>
        <v>66</v>
      </c>
      <c r="N670" s="34">
        <f>'FG - Tableau 1'!C670</f>
        <v>33</v>
      </c>
      <c r="O670" s="34">
        <f>'DI - Tableau 1'!D670</f>
        <v>75</v>
      </c>
      <c r="P670" s="34">
        <f>'SK - Tableau 1'!F670</f>
        <v>74</v>
      </c>
      <c r="Q670" s="34">
        <f>'ST - Tableau 1'!D670</f>
        <v>51</v>
      </c>
      <c r="R670" s="34">
        <f>'EN - Tableau 1'!D670</f>
        <v>33</v>
      </c>
      <c r="S670" s="34">
        <f>'DU'!E670</f>
        <v>86</v>
      </c>
      <c r="T670" s="34">
        <f>'PH - Tableau 1'!N670</f>
        <v>72</v>
      </c>
      <c r="U670" s="34">
        <f>'FO - Tableau 1'!D670</f>
        <v>33</v>
      </c>
      <c r="V670" s="32"/>
      <c r="W670" s="34">
        <f>'SC - Tableau 1'!J670</f>
        <v>65</v>
      </c>
      <c r="X670" s="34">
        <f>'DF - Tableau 1'!J670</f>
        <v>59.5</v>
      </c>
      <c r="Y670" s="32"/>
      <c r="Z670" s="34">
        <v>50</v>
      </c>
      <c r="AA670" s="34">
        <v>50</v>
      </c>
      <c r="AB670" s="34">
        <v>50</v>
      </c>
    </row>
    <row r="671" ht="20.35" customHeight="1">
      <c r="A671" t="s" s="38">
        <v>1740</v>
      </c>
      <c r="B671" s="30"/>
      <c r="C671" t="s" s="31">
        <v>1054</v>
      </c>
      <c r="D671" s="32"/>
      <c r="E671" s="32"/>
      <c r="F671" s="32"/>
      <c r="G671" s="32"/>
      <c r="H671" s="33">
        <v>75</v>
      </c>
      <c r="I671" s="33">
        <v>209</v>
      </c>
      <c r="J671" s="32"/>
      <c r="K671" s="32"/>
      <c r="L671" s="32"/>
      <c r="M671" s="34">
        <f>'CK - Tableau 1'!F671</f>
        <v>75</v>
      </c>
      <c r="N671" s="34">
        <f>'FG - Tableau 1'!C671</f>
        <v>33</v>
      </c>
      <c r="O671" s="34">
        <f>'DI - Tableau 1'!D671</f>
        <v>50</v>
      </c>
      <c r="P671" s="34">
        <f>'SK - Tableau 1'!F671</f>
        <v>53</v>
      </c>
      <c r="Q671" s="34">
        <f>'ST - Tableau 1'!D671</f>
        <v>70</v>
      </c>
      <c r="R671" s="34">
        <f>'EN - Tableau 1'!D671</f>
        <v>49</v>
      </c>
      <c r="S671" s="34">
        <f>'DU'!E671</f>
        <v>90</v>
      </c>
      <c r="T671" s="34">
        <f>'PH - Tableau 1'!N671</f>
        <v>65</v>
      </c>
      <c r="U671" s="34">
        <f>'FO - Tableau 1'!D671</f>
        <v>50</v>
      </c>
      <c r="V671" s="32"/>
      <c r="W671" s="34">
        <f>'SC - Tableau 1'!J671</f>
        <v>59.5</v>
      </c>
      <c r="X671" s="34">
        <f>'DF - Tableau 1'!J671</f>
        <v>66</v>
      </c>
      <c r="Y671" s="32"/>
      <c r="Z671" s="34">
        <v>50</v>
      </c>
      <c r="AA671" s="34">
        <v>50</v>
      </c>
      <c r="AB671" s="34">
        <v>50</v>
      </c>
    </row>
    <row r="672" ht="20.35" customHeight="1">
      <c r="A672" t="s" s="38">
        <v>1741</v>
      </c>
      <c r="B672" s="30"/>
      <c r="C672" t="s" s="31">
        <v>1056</v>
      </c>
      <c r="D672" s="32"/>
      <c r="E672" s="32"/>
      <c r="F672" s="32"/>
      <c r="G672" s="32"/>
      <c r="H672" s="33">
        <v>73</v>
      </c>
      <c r="I672" s="33">
        <v>200</v>
      </c>
      <c r="J672" s="32"/>
      <c r="K672" s="32"/>
      <c r="L672" s="32"/>
      <c r="M672" s="34">
        <f>'CK - Tableau 1'!F672</f>
        <v>60</v>
      </c>
      <c r="N672" s="34">
        <f>'FG - Tableau 1'!C672</f>
        <v>33</v>
      </c>
      <c r="O672" s="34">
        <f>'DI - Tableau 1'!D672</f>
        <v>73</v>
      </c>
      <c r="P672" s="34">
        <f>'SK - Tableau 1'!F672</f>
        <v>60</v>
      </c>
      <c r="Q672" s="34">
        <f>'ST - Tableau 1'!D672</f>
        <v>67</v>
      </c>
      <c r="R672" s="34">
        <f>'EN - Tableau 1'!D672</f>
        <v>33</v>
      </c>
      <c r="S672" s="34">
        <f>'DU'!E672</f>
        <v>82</v>
      </c>
      <c r="T672" s="34">
        <f>'PH - Tableau 1'!N672</f>
        <v>56</v>
      </c>
      <c r="U672" s="34">
        <f>'FO - Tableau 1'!D672</f>
        <v>33</v>
      </c>
      <c r="V672" s="32"/>
      <c r="W672" s="34">
        <f>'SC - Tableau 1'!J672</f>
        <v>60</v>
      </c>
      <c r="X672" s="34">
        <f>'DF - Tableau 1'!J672</f>
        <v>60</v>
      </c>
      <c r="Y672" s="32"/>
      <c r="Z672" s="34">
        <v>50</v>
      </c>
      <c r="AA672" s="34">
        <v>50</v>
      </c>
      <c r="AB672" s="34">
        <v>50</v>
      </c>
    </row>
    <row r="673" ht="20.35" customHeight="1">
      <c r="A673" t="s" s="38">
        <v>1742</v>
      </c>
      <c r="B673" s="30"/>
      <c r="C673" t="s" s="31">
        <v>1056</v>
      </c>
      <c r="D673" s="32"/>
      <c r="E673" s="32"/>
      <c r="F673" s="32"/>
      <c r="G673" s="32"/>
      <c r="H673" s="33">
        <v>72</v>
      </c>
      <c r="I673" s="33">
        <v>210</v>
      </c>
      <c r="J673" s="32"/>
      <c r="K673" s="32"/>
      <c r="L673" s="32"/>
      <c r="M673" s="34">
        <f>'CK - Tableau 1'!F673</f>
        <v>55</v>
      </c>
      <c r="N673" s="34">
        <f>'FG - Tableau 1'!C673</f>
        <v>33</v>
      </c>
      <c r="O673" s="34">
        <f>'DI - Tableau 1'!D673</f>
        <v>58</v>
      </c>
      <c r="P673" s="34">
        <f>'SK - Tableau 1'!F673</f>
        <v>94</v>
      </c>
      <c r="Q673" s="34">
        <f>'ST - Tableau 1'!D673</f>
        <v>88</v>
      </c>
      <c r="R673" s="34">
        <f>'EN - Tableau 1'!D673</f>
        <v>33</v>
      </c>
      <c r="S673" s="34">
        <f>'DU'!E673</f>
        <v>99</v>
      </c>
      <c r="T673" s="34">
        <f>'PH - Tableau 1'!N673</f>
        <v>74</v>
      </c>
      <c r="U673" s="34">
        <f>'FO - Tableau 1'!D673</f>
        <v>33</v>
      </c>
      <c r="V673" s="32"/>
      <c r="W673" s="34">
        <f>'SC - Tableau 1'!J673</f>
        <v>71</v>
      </c>
      <c r="X673" s="34">
        <f>'DF - Tableau 1'!J673</f>
        <v>70</v>
      </c>
      <c r="Y673" s="32"/>
      <c r="Z673" s="34">
        <v>50</v>
      </c>
      <c r="AA673" s="34">
        <v>50</v>
      </c>
      <c r="AB673" s="34">
        <v>50</v>
      </c>
    </row>
    <row r="674" ht="20.35" customHeight="1">
      <c r="A674" t="s" s="38">
        <v>1743</v>
      </c>
      <c r="B674" s="30"/>
      <c r="C674" t="s" s="31">
        <v>1054</v>
      </c>
      <c r="D674" s="32"/>
      <c r="E674" s="32"/>
      <c r="F674" s="32"/>
      <c r="G674" s="32"/>
      <c r="H674" s="33">
        <v>71</v>
      </c>
      <c r="I674" s="33">
        <v>189</v>
      </c>
      <c r="J674" s="32"/>
      <c r="K674" s="32"/>
      <c r="L674" s="32"/>
      <c r="M674" s="34">
        <f>'CK - Tableau 1'!F674</f>
        <v>77</v>
      </c>
      <c r="N674" s="34">
        <f>'FG - Tableau 1'!C674</f>
        <v>33</v>
      </c>
      <c r="O674" s="34">
        <f>'DI - Tableau 1'!D674</f>
        <v>50</v>
      </c>
      <c r="P674" s="34">
        <f>'SK - Tableau 1'!F674</f>
        <v>57</v>
      </c>
      <c r="Q674" s="34">
        <f>'ST - Tableau 1'!D674</f>
        <v>60</v>
      </c>
      <c r="R674" s="34">
        <f>'EN - Tableau 1'!D674</f>
        <v>99</v>
      </c>
      <c r="S674" s="34">
        <f>'DU'!E674</f>
        <v>87</v>
      </c>
      <c r="T674" s="34">
        <f>'PH - Tableau 1'!N674</f>
        <v>87.375</v>
      </c>
      <c r="U674" s="34">
        <f>'FO - Tableau 1'!D674</f>
        <v>53</v>
      </c>
      <c r="V674" s="32"/>
      <c r="W674" s="34">
        <f>'SC - Tableau 1'!J674</f>
        <v>97.5</v>
      </c>
      <c r="X674" s="34">
        <f>'DF - Tableau 1'!J674</f>
        <v>70</v>
      </c>
      <c r="Y674" s="32"/>
      <c r="Z674" s="34">
        <v>50</v>
      </c>
      <c r="AA674" s="34">
        <v>50</v>
      </c>
      <c r="AB674" s="34">
        <v>50</v>
      </c>
    </row>
    <row r="675" ht="20.35" customHeight="1">
      <c r="A675" t="s" s="38">
        <v>1744</v>
      </c>
      <c r="B675" s="30"/>
      <c r="C675" t="s" s="31">
        <v>1056</v>
      </c>
      <c r="D675" s="32"/>
      <c r="E675" s="32"/>
      <c r="F675" s="32"/>
      <c r="G675" s="32"/>
      <c r="H675" s="33">
        <v>73</v>
      </c>
      <c r="I675" s="33">
        <v>195</v>
      </c>
      <c r="J675" s="32"/>
      <c r="K675" s="32"/>
      <c r="L675" s="32"/>
      <c r="M675" s="34">
        <f>'CK - Tableau 1'!F675</f>
        <v>47</v>
      </c>
      <c r="N675" s="34">
        <f>'FG - Tableau 1'!C675</f>
        <v>33</v>
      </c>
      <c r="O675" s="34">
        <f>'DI - Tableau 1'!D675</f>
        <v>82</v>
      </c>
      <c r="P675" s="34">
        <f>'SK - Tableau 1'!F675</f>
        <v>87</v>
      </c>
      <c r="Q675" s="34">
        <f>'ST - Tableau 1'!D675</f>
        <v>58</v>
      </c>
      <c r="R675" s="34">
        <f>'EN - Tableau 1'!D675</f>
        <v>75</v>
      </c>
      <c r="S675" s="34">
        <f>'DU'!E675</f>
        <v>81</v>
      </c>
      <c r="T675" s="34">
        <f>'PH - Tableau 1'!N675</f>
        <v>85.125</v>
      </c>
      <c r="U675" s="34">
        <f>'FO - Tableau 1'!D675</f>
        <v>94</v>
      </c>
      <c r="V675" s="32"/>
      <c r="W675" s="34">
        <f>'SC - Tableau 1'!J675</f>
        <v>96</v>
      </c>
      <c r="X675" s="34">
        <f>'DF - Tableau 1'!J675</f>
        <v>77.5</v>
      </c>
      <c r="Y675" s="32"/>
      <c r="Z675" s="34">
        <v>50</v>
      </c>
      <c r="AA675" s="34">
        <v>50</v>
      </c>
      <c r="AB675" s="34">
        <v>50</v>
      </c>
    </row>
    <row r="676" ht="20.35" customHeight="1">
      <c r="A676" t="s" s="38">
        <v>1745</v>
      </c>
      <c r="B676" s="30"/>
      <c r="C676" t="s" s="31">
        <v>1056</v>
      </c>
      <c r="D676" s="32"/>
      <c r="E676" s="32"/>
      <c r="F676" s="32"/>
      <c r="G676" s="32"/>
      <c r="H676" s="33">
        <v>70</v>
      </c>
      <c r="I676" s="33">
        <v>202</v>
      </c>
      <c r="J676" s="32"/>
      <c r="K676" s="32"/>
      <c r="L676" s="32"/>
      <c r="M676" s="34">
        <f>'CK - Tableau 1'!F676</f>
        <v>73</v>
      </c>
      <c r="N676" s="34">
        <f>'FG - Tableau 1'!C676</f>
        <v>33</v>
      </c>
      <c r="O676" s="34">
        <f>'DI - Tableau 1'!D676</f>
        <v>73</v>
      </c>
      <c r="P676" s="34">
        <f>'SK - Tableau 1'!F676</f>
        <v>60</v>
      </c>
      <c r="Q676" s="34">
        <f>'ST - Tableau 1'!D676</f>
        <v>88</v>
      </c>
      <c r="R676" s="34">
        <f>'EN - Tableau 1'!D676</f>
        <v>97</v>
      </c>
      <c r="S676" s="34">
        <f>'DU'!E676</f>
        <v>33</v>
      </c>
      <c r="T676" s="34">
        <f>'PH - Tableau 1'!N676</f>
        <v>54.5</v>
      </c>
      <c r="U676" s="34">
        <f>'FO - Tableau 1'!D676</f>
        <v>33</v>
      </c>
      <c r="V676" s="32"/>
      <c r="W676" s="34">
        <f>'SC - Tableau 1'!J676</f>
        <v>60</v>
      </c>
      <c r="X676" s="34">
        <f>'DF - Tableau 1'!J676</f>
        <v>53.5</v>
      </c>
      <c r="Y676" s="32"/>
      <c r="Z676" s="34">
        <v>50</v>
      </c>
      <c r="AA676" s="34">
        <v>50</v>
      </c>
      <c r="AB676" s="34">
        <v>50</v>
      </c>
    </row>
    <row r="677" ht="20.35" customHeight="1">
      <c r="A677" t="s" s="38">
        <v>1746</v>
      </c>
      <c r="B677" s="30"/>
      <c r="C677" t="s" s="31">
        <v>1059</v>
      </c>
      <c r="D677" s="32"/>
      <c r="E677" s="32"/>
      <c r="F677" s="32"/>
      <c r="G677" s="32"/>
      <c r="H677" s="33">
        <v>71</v>
      </c>
      <c r="I677" s="33">
        <v>177</v>
      </c>
      <c r="J677" s="32"/>
      <c r="K677" s="32"/>
      <c r="L677" s="32"/>
      <c r="M677" s="34">
        <f>'CK - Tableau 1'!F677</f>
        <v>34</v>
      </c>
      <c r="N677" s="34">
        <f>'FG - Tableau 1'!C677</f>
        <v>33</v>
      </c>
      <c r="O677" s="34">
        <f>'DI - Tableau 1'!D677</f>
        <v>82</v>
      </c>
      <c r="P677" s="34">
        <f>'SK - Tableau 1'!F677</f>
        <v>84</v>
      </c>
      <c r="Q677" s="34">
        <f>'ST - Tableau 1'!D677</f>
        <v>40</v>
      </c>
      <c r="R677" s="34">
        <f>'EN - Tableau 1'!D677</f>
        <v>45</v>
      </c>
      <c r="S677" s="34">
        <f>'DU'!E677</f>
        <v>99</v>
      </c>
      <c r="T677" s="34">
        <f>'PH - Tableau 1'!N677</f>
        <v>83.625</v>
      </c>
      <c r="U677" s="34">
        <f>'FO - Tableau 1'!D677</f>
        <v>36</v>
      </c>
      <c r="V677" s="32"/>
      <c r="W677" s="34">
        <f>'SC - Tableau 1'!J677</f>
        <v>91</v>
      </c>
      <c r="X677" s="34">
        <f>'DF - Tableau 1'!J677</f>
        <v>63</v>
      </c>
      <c r="Y677" s="32"/>
      <c r="Z677" s="34">
        <v>50</v>
      </c>
      <c r="AA677" s="34">
        <v>50</v>
      </c>
      <c r="AB677" s="34">
        <v>50</v>
      </c>
    </row>
    <row r="678" ht="20.35" customHeight="1">
      <c r="A678" t="s" s="38">
        <v>1747</v>
      </c>
      <c r="B678" s="30"/>
      <c r="C678" t="s" s="31">
        <v>1056</v>
      </c>
      <c r="D678" s="32"/>
      <c r="E678" s="32"/>
      <c r="F678" s="32"/>
      <c r="G678" s="32"/>
      <c r="H678" s="33">
        <v>74</v>
      </c>
      <c r="I678" s="33">
        <v>215</v>
      </c>
      <c r="J678" s="32"/>
      <c r="K678" s="32"/>
      <c r="L678" s="32"/>
      <c r="M678" s="34">
        <f>'CK - Tableau 1'!F678</f>
        <v>58</v>
      </c>
      <c r="N678" s="34">
        <f>'FG - Tableau 1'!C678</f>
        <v>33</v>
      </c>
      <c r="O678" s="34">
        <f>'DI - Tableau 1'!D678</f>
        <v>91</v>
      </c>
      <c r="P678" s="34">
        <f>'SK - Tableau 1'!F678</f>
        <v>72</v>
      </c>
      <c r="Q678" s="34">
        <f>'ST - Tableau 1'!D678</f>
        <v>86</v>
      </c>
      <c r="R678" s="34">
        <f>'EN - Tableau 1'!D678</f>
        <v>99</v>
      </c>
      <c r="S678" s="34">
        <f>'DU'!E678</f>
        <v>99</v>
      </c>
      <c r="T678" s="34">
        <f>'PH - Tableau 1'!N678</f>
        <v>76.375</v>
      </c>
      <c r="U678" s="34">
        <f>'FO - Tableau 1'!D678</f>
        <v>79</v>
      </c>
      <c r="V678" s="32"/>
      <c r="W678" s="34">
        <f>'SC - Tableau 1'!J678</f>
        <v>90</v>
      </c>
      <c r="X678" s="34">
        <f>'DF - Tableau 1'!J678</f>
        <v>58.5</v>
      </c>
      <c r="Y678" s="32"/>
      <c r="Z678" s="34">
        <v>50</v>
      </c>
      <c r="AA678" s="34">
        <v>50</v>
      </c>
      <c r="AB678" s="34">
        <v>50</v>
      </c>
    </row>
    <row r="679" ht="20.35" customHeight="1">
      <c r="A679" t="s" s="38">
        <v>1748</v>
      </c>
      <c r="B679" s="30"/>
      <c r="C679" t="s" s="31">
        <v>1059</v>
      </c>
      <c r="D679" s="32"/>
      <c r="E679" s="32"/>
      <c r="F679" s="32"/>
      <c r="G679" s="32"/>
      <c r="H679" s="33">
        <v>75</v>
      </c>
      <c r="I679" s="33">
        <v>225</v>
      </c>
      <c r="J679" s="32"/>
      <c r="K679" s="32"/>
      <c r="L679" s="32"/>
      <c r="M679" s="34">
        <f>'CK - Tableau 1'!F679</f>
        <v>80</v>
      </c>
      <c r="N679" s="34">
        <f>'FG - Tableau 1'!C679</f>
        <v>84</v>
      </c>
      <c r="O679" s="34">
        <f>'DI - Tableau 1'!D679</f>
        <v>46</v>
      </c>
      <c r="P679" s="34">
        <f>'SK - Tableau 1'!F679</f>
        <v>67</v>
      </c>
      <c r="Q679" s="34">
        <f>'ST - Tableau 1'!D679</f>
        <v>92</v>
      </c>
      <c r="R679" s="34">
        <f>'EN - Tableau 1'!D679</f>
        <v>69</v>
      </c>
      <c r="S679" s="34">
        <f>'DU'!E679</f>
        <v>95</v>
      </c>
      <c r="T679" s="34">
        <f>'PH - Tableau 1'!N679</f>
        <v>73.25</v>
      </c>
      <c r="U679" s="34">
        <f>'FO - Tableau 1'!D679</f>
        <v>53</v>
      </c>
      <c r="V679" s="32"/>
      <c r="W679" s="34">
        <f>'SC - Tableau 1'!J679</f>
        <v>79</v>
      </c>
      <c r="X679" s="34">
        <f>'DF - Tableau 1'!J679</f>
        <v>55</v>
      </c>
      <c r="Y679" s="32"/>
      <c r="Z679" s="34">
        <v>50</v>
      </c>
      <c r="AA679" s="34">
        <v>50</v>
      </c>
      <c r="AB679" s="34">
        <v>50</v>
      </c>
    </row>
    <row r="680" ht="20.35" customHeight="1">
      <c r="A680" t="s" s="38">
        <v>1749</v>
      </c>
      <c r="B680" s="30"/>
      <c r="C680" t="s" s="31">
        <v>1056</v>
      </c>
      <c r="D680" s="32"/>
      <c r="E680" s="32"/>
      <c r="F680" s="32"/>
      <c r="G680" s="32"/>
      <c r="H680" s="33">
        <v>73</v>
      </c>
      <c r="I680" s="33">
        <v>200</v>
      </c>
      <c r="J680" s="32"/>
      <c r="K680" s="32"/>
      <c r="L680" s="32"/>
      <c r="M680" s="34">
        <f>'CK - Tableau 1'!F680</f>
        <v>53</v>
      </c>
      <c r="N680" s="34">
        <f>'FG - Tableau 1'!C680</f>
        <v>33</v>
      </c>
      <c r="O680" s="34">
        <f>'DI - Tableau 1'!D680</f>
        <v>79</v>
      </c>
      <c r="P680" s="34">
        <f>'SK - Tableau 1'!F680</f>
        <v>69</v>
      </c>
      <c r="Q680" s="34">
        <f>'ST - Tableau 1'!D680</f>
        <v>67</v>
      </c>
      <c r="R680" s="34">
        <f>'EN - Tableau 1'!D680</f>
        <v>68</v>
      </c>
      <c r="S680" s="34">
        <f>'DU'!E680</f>
        <v>96</v>
      </c>
      <c r="T680" s="34">
        <f>'PH - Tableau 1'!N680</f>
        <v>73</v>
      </c>
      <c r="U680" s="34">
        <f>'FO - Tableau 1'!D680</f>
        <v>90</v>
      </c>
      <c r="V680" s="32"/>
      <c r="W680" s="34">
        <f>'SC - Tableau 1'!J680</f>
        <v>73</v>
      </c>
      <c r="X680" s="34">
        <f>'DF - Tableau 1'!J680</f>
        <v>60.5</v>
      </c>
      <c r="Y680" s="32"/>
      <c r="Z680" s="34">
        <v>50</v>
      </c>
      <c r="AA680" s="34">
        <v>50</v>
      </c>
      <c r="AB680" s="34">
        <v>50</v>
      </c>
    </row>
    <row r="681" ht="20.35" customHeight="1">
      <c r="A681" t="s" s="38">
        <v>1750</v>
      </c>
      <c r="B681" s="30"/>
      <c r="C681" t="s" s="31">
        <v>1059</v>
      </c>
      <c r="D681" s="32"/>
      <c r="E681" s="32"/>
      <c r="F681" s="32"/>
      <c r="G681" s="32"/>
      <c r="H681" s="33">
        <v>73</v>
      </c>
      <c r="I681" s="33">
        <v>205</v>
      </c>
      <c r="J681" s="32"/>
      <c r="K681" s="32"/>
      <c r="L681" s="32"/>
      <c r="M681" s="34">
        <f>'CK - Tableau 1'!F681</f>
        <v>69</v>
      </c>
      <c r="N681" s="34">
        <f>'FG - Tableau 1'!C681</f>
        <v>33</v>
      </c>
      <c r="O681" s="34">
        <f>'DI - Tableau 1'!D681</f>
        <v>73</v>
      </c>
      <c r="P681" s="34">
        <f>'SK - Tableau 1'!F681</f>
        <v>60</v>
      </c>
      <c r="Q681" s="34">
        <f>'ST - Tableau 1'!D681</f>
        <v>76</v>
      </c>
      <c r="R681" s="34">
        <f>'EN - Tableau 1'!D681</f>
        <v>33</v>
      </c>
      <c r="S681" s="34">
        <f>'DU'!E681</f>
        <v>81</v>
      </c>
      <c r="T681" s="34">
        <f>'PH - Tableau 1'!N681</f>
        <v>73</v>
      </c>
      <c r="U681" s="34">
        <f>'FO - Tableau 1'!D681</f>
        <v>33</v>
      </c>
      <c r="V681" s="32"/>
      <c r="W681" s="34">
        <f>'SC - Tableau 1'!J681</f>
        <v>60</v>
      </c>
      <c r="X681" s="34">
        <f>'DF - Tableau 1'!J681</f>
        <v>53.5</v>
      </c>
      <c r="Y681" s="32"/>
      <c r="Z681" s="34">
        <v>50</v>
      </c>
      <c r="AA681" s="34">
        <v>50</v>
      </c>
      <c r="AB681" s="34">
        <v>50</v>
      </c>
    </row>
    <row r="682" ht="20.35" customHeight="1">
      <c r="A682" t="s" s="38">
        <v>1751</v>
      </c>
      <c r="B682" s="30"/>
      <c r="C682" t="s" s="31">
        <v>1054</v>
      </c>
      <c r="D682" s="32"/>
      <c r="E682" s="32"/>
      <c r="F682" s="32"/>
      <c r="G682" s="32"/>
      <c r="H682" s="33">
        <v>76</v>
      </c>
      <c r="I682" s="33">
        <v>219</v>
      </c>
      <c r="J682" s="32"/>
      <c r="K682" s="32"/>
      <c r="L682" s="32"/>
      <c r="M682" s="34">
        <f>'CK - Tableau 1'!F682</f>
        <v>79</v>
      </c>
      <c r="N682" s="34">
        <f>'FG - Tableau 1'!C682</f>
        <v>33</v>
      </c>
      <c r="O682" s="34">
        <f>'DI - Tableau 1'!D682</f>
        <v>63</v>
      </c>
      <c r="P682" s="34">
        <f>'SK - Tableau 1'!F682</f>
        <v>89</v>
      </c>
      <c r="Q682" s="34">
        <f>'ST - Tableau 1'!D682</f>
        <v>82</v>
      </c>
      <c r="R682" s="34">
        <f>'EN - Tableau 1'!D682</f>
        <v>33</v>
      </c>
      <c r="S682" s="34">
        <f>'DU'!E682</f>
        <v>75</v>
      </c>
      <c r="T682" s="34">
        <f>'PH - Tableau 1'!N682</f>
        <v>83.375</v>
      </c>
      <c r="U682" s="34">
        <f>'FO - Tableau 1'!D682</f>
        <v>89</v>
      </c>
      <c r="V682" s="32"/>
      <c r="W682" s="34">
        <f>'SC - Tableau 1'!J682</f>
        <v>85</v>
      </c>
      <c r="X682" s="34">
        <f>'DF - Tableau 1'!J682</f>
        <v>69</v>
      </c>
      <c r="Y682" s="32"/>
      <c r="Z682" s="34">
        <v>50</v>
      </c>
      <c r="AA682" s="34">
        <v>50</v>
      </c>
      <c r="AB682" s="34">
        <v>50</v>
      </c>
    </row>
    <row r="683" ht="20.35" customHeight="1">
      <c r="A683" t="s" s="38">
        <v>1752</v>
      </c>
      <c r="B683" s="30"/>
      <c r="C683" t="s" s="31">
        <v>1073</v>
      </c>
      <c r="D683" s="32"/>
      <c r="E683" s="32"/>
      <c r="F683" s="32"/>
      <c r="G683" s="32"/>
      <c r="H683" s="33">
        <v>77</v>
      </c>
      <c r="I683" s="33">
        <v>206</v>
      </c>
      <c r="J683" s="32"/>
      <c r="K683" s="32"/>
      <c r="L683" s="32"/>
      <c r="M683" s="34">
        <f>'CK - Tableau 1'!F683</f>
        <v>55</v>
      </c>
      <c r="N683" s="34">
        <f>'FG - Tableau 1'!C683</f>
        <v>33</v>
      </c>
      <c r="O683" s="34">
        <f>'DI - Tableau 1'!D683</f>
        <v>86</v>
      </c>
      <c r="P683" s="34">
        <f>'SK - Tableau 1'!F683</f>
        <v>93</v>
      </c>
      <c r="Q683" s="34">
        <f>'ST - Tableau 1'!D683</f>
        <v>53</v>
      </c>
      <c r="R683" s="34">
        <f>'EN - Tableau 1'!D683</f>
        <v>62</v>
      </c>
      <c r="S683" s="34">
        <f>'DU'!E683</f>
        <v>99</v>
      </c>
      <c r="T683" s="34">
        <f>'PH - Tableau 1'!N683</f>
        <v>82.75</v>
      </c>
      <c r="U683" s="34">
        <f>'FO - Tableau 1'!D683</f>
        <v>33</v>
      </c>
      <c r="V683" s="32"/>
      <c r="W683" s="34">
        <f>'SC - Tableau 1'!J683</f>
        <v>97.5</v>
      </c>
      <c r="X683" s="34">
        <f>'DF - Tableau 1'!J683</f>
        <v>64.5</v>
      </c>
      <c r="Y683" s="32"/>
      <c r="Z683" s="34">
        <v>50</v>
      </c>
      <c r="AA683" s="34">
        <v>50</v>
      </c>
      <c r="AB683" s="34">
        <v>50</v>
      </c>
    </row>
    <row r="684" ht="20.35" customHeight="1">
      <c r="A684" t="s" s="38">
        <v>1753</v>
      </c>
      <c r="B684" s="30"/>
      <c r="C684" t="s" s="31">
        <v>1054</v>
      </c>
      <c r="D684" s="32"/>
      <c r="E684" s="32"/>
      <c r="F684" s="32"/>
      <c r="G684" s="32"/>
      <c r="H684" s="33">
        <v>75</v>
      </c>
      <c r="I684" s="33">
        <v>219</v>
      </c>
      <c r="J684" s="32"/>
      <c r="K684" s="32"/>
      <c r="L684" s="32"/>
      <c r="M684" s="34">
        <f>'CK - Tableau 1'!F684</f>
        <v>52</v>
      </c>
      <c r="N684" s="34">
        <f>'FG - Tableau 1'!C684</f>
        <v>66</v>
      </c>
      <c r="O684" s="34">
        <f>'DI - Tableau 1'!D684</f>
        <v>59</v>
      </c>
      <c r="P684" s="34">
        <f>'SK - Tableau 1'!F684</f>
        <v>62</v>
      </c>
      <c r="Q684" s="34">
        <f>'ST - Tableau 1'!D684</f>
        <v>86</v>
      </c>
      <c r="R684" s="34">
        <f>'EN - Tableau 1'!D684</f>
        <v>33</v>
      </c>
      <c r="S684" s="34">
        <f>'DU'!E684</f>
        <v>85</v>
      </c>
      <c r="T684" s="34">
        <f>'PH - Tableau 1'!N684</f>
        <v>69.875</v>
      </c>
      <c r="U684" s="34">
        <f>'FO - Tableau 1'!D684</f>
        <v>33</v>
      </c>
      <c r="V684" s="32"/>
      <c r="W684" s="34">
        <f>'SC - Tableau 1'!J684</f>
        <v>51.5</v>
      </c>
      <c r="X684" s="34">
        <f>'DF - Tableau 1'!J684</f>
        <v>75.5</v>
      </c>
      <c r="Y684" s="32"/>
      <c r="Z684" s="34">
        <v>50</v>
      </c>
      <c r="AA684" s="34">
        <v>50</v>
      </c>
      <c r="AB684" s="34">
        <v>50</v>
      </c>
    </row>
    <row r="685" ht="20.35" customHeight="1">
      <c r="A685" t="s" s="38">
        <v>1754</v>
      </c>
      <c r="B685" s="30"/>
      <c r="C685" t="s" s="31">
        <v>1056</v>
      </c>
      <c r="D685" s="32"/>
      <c r="E685" s="32"/>
      <c r="F685" s="32"/>
      <c r="G685" s="32"/>
      <c r="H685" s="33">
        <v>69</v>
      </c>
      <c r="I685" s="33">
        <v>162</v>
      </c>
      <c r="J685" s="32"/>
      <c r="K685" s="32"/>
      <c r="L685" s="32"/>
      <c r="M685" s="34">
        <f>'CK - Tableau 1'!F685</f>
        <v>74</v>
      </c>
      <c r="N685" s="34">
        <f>'FG - Tableau 1'!C685</f>
        <v>60</v>
      </c>
      <c r="O685" s="34">
        <f>'DI - Tableau 1'!D685</f>
        <v>80</v>
      </c>
      <c r="P685" s="34">
        <f>'SK - Tableau 1'!F685</f>
        <v>80</v>
      </c>
      <c r="Q685" s="34">
        <f>'ST - Tableau 1'!D685</f>
        <v>35</v>
      </c>
      <c r="R685" s="34">
        <f>'EN - Tableau 1'!D685</f>
        <v>99</v>
      </c>
      <c r="S685" s="34">
        <f>'DU'!E685</f>
        <v>99</v>
      </c>
      <c r="T685" s="34">
        <f>'PH - Tableau 1'!N685</f>
        <v>75.125</v>
      </c>
      <c r="U685" s="34">
        <f>'FO - Tableau 1'!D685</f>
        <v>34</v>
      </c>
      <c r="V685" s="32"/>
      <c r="W685" s="34">
        <f>'SC - Tableau 1'!J685</f>
        <v>74</v>
      </c>
      <c r="X685" s="34">
        <f>'DF - Tableau 1'!J685</f>
        <v>76.5</v>
      </c>
      <c r="Y685" s="32"/>
      <c r="Z685" s="34">
        <v>50</v>
      </c>
      <c r="AA685" s="34">
        <v>50</v>
      </c>
      <c r="AB685" s="34">
        <v>50</v>
      </c>
    </row>
    <row r="686" ht="20.35" customHeight="1">
      <c r="A686" t="s" s="38">
        <v>1755</v>
      </c>
      <c r="B686" s="30"/>
      <c r="C686" t="s" s="31">
        <v>1059</v>
      </c>
      <c r="D686" s="32"/>
      <c r="E686" s="32"/>
      <c r="F686" s="32"/>
      <c r="G686" s="32"/>
      <c r="H686" s="33">
        <v>73</v>
      </c>
      <c r="I686" s="33">
        <v>200</v>
      </c>
      <c r="J686" s="32"/>
      <c r="K686" s="32"/>
      <c r="L686" s="32"/>
      <c r="M686" s="34">
        <f>'CK - Tableau 1'!F686</f>
        <v>75</v>
      </c>
      <c r="N686" s="34">
        <f>'FG - Tableau 1'!C686</f>
        <v>33</v>
      </c>
      <c r="O686" s="34">
        <f>'DI - Tableau 1'!D686</f>
        <v>62</v>
      </c>
      <c r="P686" s="34">
        <f>'SK - Tableau 1'!F686</f>
        <v>66</v>
      </c>
      <c r="Q686" s="34">
        <f>'ST - Tableau 1'!D686</f>
        <v>67</v>
      </c>
      <c r="R686" s="34">
        <f>'EN - Tableau 1'!D686</f>
        <v>61</v>
      </c>
      <c r="S686" s="34">
        <f>'DU'!E686</f>
        <v>94</v>
      </c>
      <c r="T686" s="34">
        <f>'PH - Tableau 1'!N686</f>
        <v>53.875</v>
      </c>
      <c r="U686" s="34">
        <f>'FO - Tableau 1'!D686</f>
        <v>57</v>
      </c>
      <c r="V686" s="32"/>
      <c r="W686" s="34">
        <f>'SC - Tableau 1'!J686</f>
        <v>66</v>
      </c>
      <c r="X686" s="34">
        <f>'DF - Tableau 1'!J686</f>
        <v>66</v>
      </c>
      <c r="Y686" s="32"/>
      <c r="Z686" s="34">
        <v>50</v>
      </c>
      <c r="AA686" s="34">
        <v>50</v>
      </c>
      <c r="AB686" s="34">
        <v>50</v>
      </c>
    </row>
    <row r="687" ht="20.35" customHeight="1">
      <c r="A687" t="s" s="38">
        <v>1756</v>
      </c>
      <c r="B687" s="30"/>
      <c r="C687" t="s" s="31">
        <v>1059</v>
      </c>
      <c r="D687" s="32"/>
      <c r="E687" s="32"/>
      <c r="F687" s="32"/>
      <c r="G687" s="32"/>
      <c r="H687" s="33">
        <v>74</v>
      </c>
      <c r="I687" s="33">
        <v>198</v>
      </c>
      <c r="J687" s="32"/>
      <c r="K687" s="32"/>
      <c r="L687" s="32"/>
      <c r="M687" s="34">
        <f>'CK - Tableau 1'!F687</f>
        <v>62</v>
      </c>
      <c r="N687" s="34">
        <f>'FG - Tableau 1'!C687</f>
        <v>33</v>
      </c>
      <c r="O687" s="34">
        <f>'DI - Tableau 1'!D687</f>
        <v>49</v>
      </c>
      <c r="P687" s="34">
        <f>'SK - Tableau 1'!F687</f>
        <v>47</v>
      </c>
      <c r="Q687" s="34">
        <f>'ST - Tableau 1'!D687</f>
        <v>57</v>
      </c>
      <c r="R687" s="34">
        <f>'EN - Tableau 1'!D687</f>
        <v>33</v>
      </c>
      <c r="S687" s="34">
        <f>'DU'!E687</f>
        <v>83</v>
      </c>
      <c r="T687" s="34">
        <f>'PH - Tableau 1'!N687</f>
        <v>72.375</v>
      </c>
      <c r="U687" s="34">
        <f>'FO - Tableau 1'!D687</f>
        <v>33</v>
      </c>
      <c r="V687" s="32"/>
      <c r="W687" s="34">
        <f>'SC - Tableau 1'!J687</f>
        <v>59.5</v>
      </c>
      <c r="X687" s="34">
        <f>'DF - Tableau 1'!J687</f>
        <v>54</v>
      </c>
      <c r="Y687" s="32"/>
      <c r="Z687" s="34">
        <v>50</v>
      </c>
      <c r="AA687" s="34">
        <v>50</v>
      </c>
      <c r="AB687" s="34">
        <v>50</v>
      </c>
    </row>
    <row r="688" ht="20.35" customHeight="1">
      <c r="A688" t="s" s="38">
        <v>1757</v>
      </c>
      <c r="B688" s="30"/>
      <c r="C688" t="s" s="31">
        <v>1059</v>
      </c>
      <c r="D688" s="32"/>
      <c r="E688" s="32"/>
      <c r="F688" s="32"/>
      <c r="G688" s="32"/>
      <c r="H688" s="33">
        <v>73</v>
      </c>
      <c r="I688" s="33">
        <v>200</v>
      </c>
      <c r="J688" s="32"/>
      <c r="K688" s="32"/>
      <c r="L688" s="32"/>
      <c r="M688" s="34">
        <f>'CK - Tableau 1'!F688</f>
        <v>60</v>
      </c>
      <c r="N688" s="34">
        <f>'FG - Tableau 1'!C688</f>
        <v>33</v>
      </c>
      <c r="O688" s="34">
        <f>'DI - Tableau 1'!D688</f>
        <v>80</v>
      </c>
      <c r="P688" s="34">
        <f>'SK - Tableau 1'!F688</f>
        <v>80</v>
      </c>
      <c r="Q688" s="34">
        <f>'ST - Tableau 1'!D688</f>
        <v>67</v>
      </c>
      <c r="R688" s="34">
        <f>'EN - Tableau 1'!D688</f>
        <v>33</v>
      </c>
      <c r="S688" s="34">
        <f>'DU'!E688</f>
        <v>60</v>
      </c>
      <c r="T688" s="34">
        <f>'PH - Tableau 1'!N688</f>
        <v>70.75</v>
      </c>
      <c r="U688" s="34">
        <f>'FO - Tableau 1'!D688</f>
        <v>33</v>
      </c>
      <c r="V688" s="32"/>
      <c r="W688" s="34">
        <f>'SC - Tableau 1'!J688</f>
        <v>47</v>
      </c>
      <c r="X688" s="34">
        <f>'DF - Tableau 1'!J688</f>
        <v>66</v>
      </c>
      <c r="Y688" s="32"/>
      <c r="Z688" s="34">
        <v>50</v>
      </c>
      <c r="AA688" s="34">
        <v>50</v>
      </c>
      <c r="AB688" s="34">
        <v>50</v>
      </c>
    </row>
    <row r="689" ht="20.35" customHeight="1">
      <c r="A689" t="s" s="38">
        <v>1758</v>
      </c>
      <c r="B689" s="30"/>
      <c r="C689" t="s" s="31">
        <v>1056</v>
      </c>
      <c r="D689" s="32"/>
      <c r="E689" s="32"/>
      <c r="F689" s="32"/>
      <c r="G689" s="32"/>
      <c r="H689" s="33">
        <v>75</v>
      </c>
      <c r="I689" s="33">
        <v>195</v>
      </c>
      <c r="J689" s="32"/>
      <c r="K689" s="32"/>
      <c r="L689" s="32"/>
      <c r="M689" s="34">
        <f>'CK - Tableau 1'!F689</f>
        <v>70</v>
      </c>
      <c r="N689" s="34">
        <f>'FG - Tableau 1'!C689</f>
        <v>33</v>
      </c>
      <c r="O689" s="34">
        <f>'DI - Tableau 1'!D689</f>
        <v>73</v>
      </c>
      <c r="P689" s="34">
        <f>'SK - Tableau 1'!F689</f>
        <v>60</v>
      </c>
      <c r="Q689" s="34">
        <f>'ST - Tableau 1'!D689</f>
        <v>47</v>
      </c>
      <c r="R689" s="34">
        <f>'EN - Tableau 1'!D689</f>
        <v>33</v>
      </c>
      <c r="S689" s="34">
        <f>'DU'!E689</f>
        <v>84</v>
      </c>
      <c r="T689" s="34">
        <f>'PH - Tableau 1'!N689</f>
        <v>58</v>
      </c>
      <c r="U689" s="34">
        <f>'FO - Tableau 1'!D689</f>
        <v>33</v>
      </c>
      <c r="V689" s="32"/>
      <c r="W689" s="34">
        <f>'SC - Tableau 1'!J689</f>
        <v>53.5</v>
      </c>
      <c r="X689" s="34">
        <f>'DF - Tableau 1'!J689</f>
        <v>54.5</v>
      </c>
      <c r="Y689" s="32"/>
      <c r="Z689" s="34">
        <v>50</v>
      </c>
      <c r="AA689" s="34">
        <v>50</v>
      </c>
      <c r="AB689" s="34">
        <v>50</v>
      </c>
    </row>
    <row r="690" ht="20.35" customHeight="1">
      <c r="A690" t="s" s="38">
        <v>1759</v>
      </c>
      <c r="B690" s="30"/>
      <c r="C690" t="s" s="31">
        <v>1056</v>
      </c>
      <c r="D690" s="32"/>
      <c r="E690" s="32"/>
      <c r="F690" s="32"/>
      <c r="G690" s="32"/>
      <c r="H690" s="33">
        <v>72</v>
      </c>
      <c r="I690" s="33">
        <v>193</v>
      </c>
      <c r="J690" s="32"/>
      <c r="K690" s="32"/>
      <c r="L690" s="32"/>
      <c r="M690" s="34">
        <f>'CK - Tableau 1'!F690</f>
        <v>41</v>
      </c>
      <c r="N690" s="34">
        <f>'FG - Tableau 1'!C690</f>
        <v>33</v>
      </c>
      <c r="O690" s="34">
        <f>'DI - Tableau 1'!D690</f>
        <v>82</v>
      </c>
      <c r="P690" s="34">
        <f>'SK - Tableau 1'!F690</f>
        <v>97</v>
      </c>
      <c r="Q690" s="34">
        <f>'ST - Tableau 1'!D690</f>
        <v>61</v>
      </c>
      <c r="R690" s="34">
        <f>'EN - Tableau 1'!D690</f>
        <v>33</v>
      </c>
      <c r="S690" s="34">
        <f>'DU'!E690</f>
        <v>98</v>
      </c>
      <c r="T690" s="34">
        <f>'PH - Tableau 1'!N690</f>
        <v>86.625</v>
      </c>
      <c r="U690" s="34">
        <f>'FO - Tableau 1'!D690</f>
        <v>89</v>
      </c>
      <c r="V690" s="32"/>
      <c r="W690" s="34">
        <f>'SC - Tableau 1'!J690</f>
        <v>73.5</v>
      </c>
      <c r="X690" s="34">
        <f>'DF - Tableau 1'!J690</f>
        <v>67.5</v>
      </c>
      <c r="Y690" s="32"/>
      <c r="Z690" s="34">
        <v>50</v>
      </c>
      <c r="AA690" s="34">
        <v>50</v>
      </c>
      <c r="AB690" s="34">
        <v>50</v>
      </c>
    </row>
    <row r="691" ht="20.35" customHeight="1">
      <c r="A691" t="s" s="38">
        <v>1760</v>
      </c>
      <c r="B691" s="30"/>
      <c r="C691" t="s" s="31">
        <v>1086</v>
      </c>
      <c r="D691" s="32"/>
      <c r="E691" s="32"/>
      <c r="F691" s="32"/>
      <c r="G691" s="32"/>
      <c r="H691" s="33">
        <v>74</v>
      </c>
      <c r="I691" s="33">
        <v>191</v>
      </c>
      <c r="J691" s="32"/>
      <c r="K691" s="32"/>
      <c r="L691" s="32"/>
      <c r="M691" s="34">
        <f>'CK - Tableau 1'!F691</f>
        <v>51</v>
      </c>
      <c r="N691" s="34">
        <f>'FG - Tableau 1'!C691</f>
        <v>72</v>
      </c>
      <c r="O691" s="34">
        <f>'DI - Tableau 1'!D691</f>
        <v>86</v>
      </c>
      <c r="P691" s="34">
        <f>'SK - Tableau 1'!F691</f>
        <v>82</v>
      </c>
      <c r="Q691" s="34">
        <f>'ST - Tableau 1'!D691</f>
        <v>46</v>
      </c>
      <c r="R691" s="34">
        <f>'EN - Tableau 1'!D691</f>
        <v>85</v>
      </c>
      <c r="S691" s="34">
        <f>'DU'!E691</f>
        <v>92</v>
      </c>
      <c r="T691" s="34">
        <f>'PH - Tableau 1'!N691</f>
        <v>74.375</v>
      </c>
      <c r="U691" s="34">
        <f>'FO - Tableau 1'!D691</f>
        <v>33</v>
      </c>
      <c r="V691" s="32"/>
      <c r="W691" s="34">
        <f>'SC - Tableau 1'!J691</f>
        <v>79.5</v>
      </c>
      <c r="X691" s="34">
        <f>'DF - Tableau 1'!J691</f>
        <v>73.5</v>
      </c>
      <c r="Y691" s="32"/>
      <c r="Z691" s="34">
        <v>50</v>
      </c>
      <c r="AA691" s="34">
        <v>50</v>
      </c>
      <c r="AB691" s="34">
        <v>50</v>
      </c>
    </row>
    <row r="692" ht="20.35" customHeight="1">
      <c r="A692" t="s" s="38">
        <v>1761</v>
      </c>
      <c r="B692" s="30"/>
      <c r="C692" t="s" s="31">
        <v>1075</v>
      </c>
      <c r="D692" s="32"/>
      <c r="E692" s="32"/>
      <c r="F692" s="32"/>
      <c r="G692" s="32"/>
      <c r="H692" s="33">
        <v>75</v>
      </c>
      <c r="I692" s="33">
        <v>210</v>
      </c>
      <c r="J692" s="32"/>
      <c r="K692" s="32"/>
      <c r="L692" s="32"/>
      <c r="M692" s="34">
        <f>'CK - Tableau 1'!F692</f>
        <v>62</v>
      </c>
      <c r="N692" s="34">
        <f>'FG - Tableau 1'!C692</f>
        <v>33</v>
      </c>
      <c r="O692" s="34">
        <f>'DI - Tableau 1'!D692</f>
        <v>55</v>
      </c>
      <c r="P692" s="34">
        <f>'SK - Tableau 1'!F692</f>
        <v>90</v>
      </c>
      <c r="Q692" s="34">
        <f>'ST - Tableau 1'!D692</f>
        <v>72</v>
      </c>
      <c r="R692" s="34">
        <f>'EN - Tableau 1'!D692</f>
        <v>50</v>
      </c>
      <c r="S692" s="34">
        <f>'DU'!E692</f>
        <v>91</v>
      </c>
      <c r="T692" s="34">
        <f>'PH - Tableau 1'!N692</f>
        <v>67.875</v>
      </c>
      <c r="U692" s="34">
        <f>'FO - Tableau 1'!D692</f>
        <v>48</v>
      </c>
      <c r="V692" s="32"/>
      <c r="W692" s="34">
        <f>'SC - Tableau 1'!J692</f>
        <v>72.5</v>
      </c>
      <c r="X692" s="34">
        <f>'DF - Tableau 1'!J692</f>
        <v>71</v>
      </c>
      <c r="Y692" s="32"/>
      <c r="Z692" s="34">
        <v>50</v>
      </c>
      <c r="AA692" s="34">
        <v>50</v>
      </c>
      <c r="AB692" s="34">
        <v>50</v>
      </c>
    </row>
    <row r="693" ht="20.35" customHeight="1">
      <c r="A693" t="s" s="38">
        <v>1762</v>
      </c>
      <c r="B693" s="30"/>
      <c r="C693" t="s" s="31">
        <v>1111</v>
      </c>
      <c r="D693" s="32"/>
      <c r="E693" s="32"/>
      <c r="F693" s="32"/>
      <c r="G693" s="32"/>
      <c r="H693" s="33">
        <v>74</v>
      </c>
      <c r="I693" s="33">
        <v>202</v>
      </c>
      <c r="J693" s="32"/>
      <c r="K693" s="32"/>
      <c r="L693" s="32"/>
      <c r="M693" s="34">
        <f>'CK - Tableau 1'!F693</f>
        <v>60</v>
      </c>
      <c r="N693" s="34">
        <f>'FG - Tableau 1'!C693</f>
        <v>33</v>
      </c>
      <c r="O693" s="34">
        <f>'DI - Tableau 1'!D693</f>
        <v>62</v>
      </c>
      <c r="P693" s="34">
        <f>'SK - Tableau 1'!F693</f>
        <v>58</v>
      </c>
      <c r="Q693" s="34">
        <f>'ST - Tableau 1'!D693</f>
        <v>64</v>
      </c>
      <c r="R693" s="34">
        <f>'EN - Tableau 1'!D693</f>
        <v>46</v>
      </c>
      <c r="S693" s="34">
        <f>'DU'!E693</f>
        <v>69</v>
      </c>
      <c r="T693" s="34">
        <f>'PH - Tableau 1'!N693</f>
        <v>58.75</v>
      </c>
      <c r="U693" s="34">
        <f>'FO - Tableau 1'!D693</f>
        <v>53</v>
      </c>
      <c r="V693" s="32"/>
      <c r="W693" s="34">
        <f>'SC - Tableau 1'!J693</f>
        <v>53.5</v>
      </c>
      <c r="X693" s="34">
        <f>'DF - Tableau 1'!J693</f>
        <v>53.5</v>
      </c>
      <c r="Y693" s="32"/>
      <c r="Z693" s="34">
        <v>50</v>
      </c>
      <c r="AA693" s="34">
        <v>50</v>
      </c>
      <c r="AB693" s="34">
        <v>50</v>
      </c>
    </row>
    <row r="694" ht="20.35" customHeight="1">
      <c r="A694" t="s" s="38">
        <v>1763</v>
      </c>
      <c r="B694" s="30"/>
      <c r="C694" t="s" s="31">
        <v>1056</v>
      </c>
      <c r="D694" s="32"/>
      <c r="E694" s="32"/>
      <c r="F694" s="32"/>
      <c r="G694" s="32"/>
      <c r="H694" s="33">
        <v>74</v>
      </c>
      <c r="I694" s="33">
        <v>205</v>
      </c>
      <c r="J694" s="32"/>
      <c r="K694" s="32"/>
      <c r="L694" s="32"/>
      <c r="M694" s="34">
        <f>'CK - Tableau 1'!F694</f>
        <v>60</v>
      </c>
      <c r="N694" s="34">
        <f>'FG - Tableau 1'!C694</f>
        <v>78</v>
      </c>
      <c r="O694" s="34">
        <f>'DI - Tableau 1'!D694</f>
        <v>80</v>
      </c>
      <c r="P694" s="34">
        <f>'SK - Tableau 1'!F694</f>
        <v>73</v>
      </c>
      <c r="Q694" s="34">
        <f>'ST - Tableau 1'!D694</f>
        <v>70</v>
      </c>
      <c r="R694" s="34">
        <f>'EN - Tableau 1'!D694</f>
        <v>39</v>
      </c>
      <c r="S694" s="34">
        <f>'DU'!E694</f>
        <v>86</v>
      </c>
      <c r="T694" s="34">
        <f>'PH - Tableau 1'!N694</f>
        <v>56.625</v>
      </c>
      <c r="U694" s="34">
        <f>'FO - Tableau 1'!D694</f>
        <v>60</v>
      </c>
      <c r="V694" s="32"/>
      <c r="W694" s="34">
        <f>'SC - Tableau 1'!J694</f>
        <v>61</v>
      </c>
      <c r="X694" s="34">
        <f>'DF - Tableau 1'!J694</f>
        <v>66</v>
      </c>
      <c r="Y694" s="32"/>
      <c r="Z694" s="34">
        <v>50</v>
      </c>
      <c r="AA694" s="34">
        <v>50</v>
      </c>
      <c r="AB694" s="34">
        <v>50</v>
      </c>
    </row>
    <row r="695" ht="20.35" customHeight="1">
      <c r="A695" t="s" s="38">
        <v>1764</v>
      </c>
      <c r="B695" s="30"/>
      <c r="C695" t="s" s="31">
        <v>1059</v>
      </c>
      <c r="D695" s="32"/>
      <c r="E695" s="32"/>
      <c r="F695" s="32"/>
      <c r="G695" s="32"/>
      <c r="H695" s="33">
        <v>72</v>
      </c>
      <c r="I695" s="33">
        <v>202</v>
      </c>
      <c r="J695" s="32"/>
      <c r="K695" s="32"/>
      <c r="L695" s="32"/>
      <c r="M695" s="34">
        <f>'CK - Tableau 1'!F695</f>
        <v>33</v>
      </c>
      <c r="N695" s="34">
        <f>'FG - Tableau 1'!C695</f>
        <v>33</v>
      </c>
      <c r="O695" s="34">
        <f>'DI - Tableau 1'!D695</f>
        <v>82</v>
      </c>
      <c r="P695" s="34">
        <f>'SK - Tableau 1'!F695</f>
        <v>99</v>
      </c>
      <c r="Q695" s="34">
        <f>'ST - Tableau 1'!D695</f>
        <v>77</v>
      </c>
      <c r="R695" s="34">
        <f>'EN - Tableau 1'!D695</f>
        <v>33</v>
      </c>
      <c r="S695" s="34">
        <f>'DU'!E695</f>
        <v>99</v>
      </c>
      <c r="T695" s="34">
        <f>'PH - Tableau 1'!N695</f>
        <v>81.25</v>
      </c>
      <c r="U695" s="34">
        <f>'FO - Tableau 1'!D695</f>
        <v>33</v>
      </c>
      <c r="V695" s="32"/>
      <c r="W695" s="34">
        <f>'SC - Tableau 1'!J695</f>
        <v>94</v>
      </c>
      <c r="X695" s="34">
        <f>'DF - Tableau 1'!J695</f>
        <v>54.5</v>
      </c>
      <c r="Y695" s="32"/>
      <c r="Z695" s="34">
        <v>50</v>
      </c>
      <c r="AA695" s="34">
        <v>50</v>
      </c>
      <c r="AB695" s="34">
        <v>50</v>
      </c>
    </row>
    <row r="696" ht="20.35" customHeight="1">
      <c r="A696" t="s" s="38">
        <v>1765</v>
      </c>
      <c r="B696" s="30"/>
      <c r="C696" t="s" s="31">
        <v>1054</v>
      </c>
      <c r="D696" s="32"/>
      <c r="E696" s="32"/>
      <c r="F696" s="32"/>
      <c r="G696" s="32"/>
      <c r="H696" s="33">
        <v>73</v>
      </c>
      <c r="I696" s="33">
        <v>190</v>
      </c>
      <c r="J696" s="32"/>
      <c r="K696" s="32"/>
      <c r="L696" s="32"/>
      <c r="M696" s="34">
        <f>'CK - Tableau 1'!F696</f>
        <v>60</v>
      </c>
      <c r="N696" s="34">
        <f>'FG - Tableau 1'!C696</f>
        <v>33</v>
      </c>
      <c r="O696" s="34">
        <f>'DI - Tableau 1'!D696</f>
        <v>73</v>
      </c>
      <c r="P696" s="34">
        <f>'SK - Tableau 1'!F696</f>
        <v>51</v>
      </c>
      <c r="Q696" s="34">
        <f>'ST - Tableau 1'!D696</f>
        <v>49</v>
      </c>
      <c r="R696" s="34">
        <f>'EN - Tableau 1'!D696</f>
        <v>40</v>
      </c>
      <c r="S696" s="34">
        <f>'DU'!E696</f>
        <v>81</v>
      </c>
      <c r="T696" s="34">
        <f>'PH - Tableau 1'!N696</f>
        <v>47.5</v>
      </c>
      <c r="U696" s="34">
        <f>'FO - Tableau 1'!D696</f>
        <v>33</v>
      </c>
      <c r="V696" s="32"/>
      <c r="W696" s="34">
        <f>'SC - Tableau 1'!J696</f>
        <v>47</v>
      </c>
      <c r="X696" s="34">
        <f>'DF - Tableau 1'!J696</f>
        <v>47</v>
      </c>
      <c r="Y696" s="32"/>
      <c r="Z696" s="34">
        <v>50</v>
      </c>
      <c r="AA696" s="34">
        <v>50</v>
      </c>
      <c r="AB696" s="34">
        <v>50</v>
      </c>
    </row>
    <row r="697" ht="20.35" customHeight="1">
      <c r="A697" t="s" s="38">
        <v>1766</v>
      </c>
      <c r="B697" s="30"/>
      <c r="C697" t="s" s="31">
        <v>1056</v>
      </c>
      <c r="D697" s="32"/>
      <c r="E697" s="32"/>
      <c r="F697" s="32"/>
      <c r="G697" s="32"/>
      <c r="H697" s="33">
        <v>73</v>
      </c>
      <c r="I697" s="33">
        <v>195</v>
      </c>
      <c r="J697" s="32"/>
      <c r="K697" s="32"/>
      <c r="L697" s="32"/>
      <c r="M697" s="34">
        <f>'CK - Tableau 1'!F697</f>
        <v>61</v>
      </c>
      <c r="N697" s="34">
        <f>'FG - Tableau 1'!C697</f>
        <v>33</v>
      </c>
      <c r="O697" s="34">
        <f>'DI - Tableau 1'!D697</f>
        <v>51</v>
      </c>
      <c r="P697" s="34">
        <f>'SK - Tableau 1'!F697</f>
        <v>64</v>
      </c>
      <c r="Q697" s="34">
        <f>'ST - Tableau 1'!D697</f>
        <v>58</v>
      </c>
      <c r="R697" s="34">
        <f>'EN - Tableau 1'!D697</f>
        <v>45</v>
      </c>
      <c r="S697" s="34">
        <f>'DU'!E697</f>
        <v>69</v>
      </c>
      <c r="T697" s="34">
        <f>'PH - Tableau 1'!N697</f>
        <v>77.875</v>
      </c>
      <c r="U697" s="34">
        <f>'FO - Tableau 1'!D697</f>
        <v>81</v>
      </c>
      <c r="V697" s="32"/>
      <c r="W697" s="34">
        <f>'SC - Tableau 1'!J697</f>
        <v>73</v>
      </c>
      <c r="X697" s="34">
        <f>'DF - Tableau 1'!J697</f>
        <v>81</v>
      </c>
      <c r="Y697" s="32"/>
      <c r="Z697" s="34">
        <v>50</v>
      </c>
      <c r="AA697" s="34">
        <v>50</v>
      </c>
      <c r="AB697" s="34">
        <v>50</v>
      </c>
    </row>
    <row r="698" ht="20.35" customHeight="1">
      <c r="A698" t="s" s="38">
        <v>1767</v>
      </c>
      <c r="B698" s="30"/>
      <c r="C698" t="s" s="31">
        <v>1056</v>
      </c>
      <c r="D698" s="32"/>
      <c r="E698" s="32"/>
      <c r="F698" s="32"/>
      <c r="G698" s="32"/>
      <c r="H698" s="33">
        <v>72</v>
      </c>
      <c r="I698" s="33">
        <v>200</v>
      </c>
      <c r="J698" s="32"/>
      <c r="K698" s="32"/>
      <c r="L698" s="32"/>
      <c r="M698" s="34">
        <f>'CK - Tableau 1'!F698</f>
        <v>89</v>
      </c>
      <c r="N698" s="34">
        <f>'FG - Tableau 1'!C698</f>
        <v>69</v>
      </c>
      <c r="O698" s="34">
        <f>'DI - Tableau 1'!D698</f>
        <v>62</v>
      </c>
      <c r="P698" s="34">
        <f>'SK - Tableau 1'!F698</f>
        <v>66</v>
      </c>
      <c r="Q698" s="34">
        <f>'ST - Tableau 1'!D698</f>
        <v>73</v>
      </c>
      <c r="R698" s="34">
        <f>'EN - Tableau 1'!D698</f>
        <v>69</v>
      </c>
      <c r="S698" s="34">
        <f>'DU'!E698</f>
        <v>92</v>
      </c>
      <c r="T698" s="34">
        <f>'PH - Tableau 1'!N698</f>
        <v>66</v>
      </c>
      <c r="U698" s="34">
        <f>'FO - Tableau 1'!D698</f>
        <v>33</v>
      </c>
      <c r="V698" s="32"/>
      <c r="W698" s="34">
        <f>'SC - Tableau 1'!J698</f>
        <v>66</v>
      </c>
      <c r="X698" s="34">
        <f>'DF - Tableau 1'!J698</f>
        <v>66</v>
      </c>
      <c r="Y698" s="32"/>
      <c r="Z698" s="34">
        <v>50</v>
      </c>
      <c r="AA698" s="34">
        <v>50</v>
      </c>
      <c r="AB698" s="34">
        <v>50</v>
      </c>
    </row>
    <row r="699" ht="20.35" customHeight="1">
      <c r="A699" t="s" s="38">
        <v>1768</v>
      </c>
      <c r="B699" s="30"/>
      <c r="C699" t="s" s="31">
        <v>1130</v>
      </c>
      <c r="D699" s="32"/>
      <c r="E699" s="32"/>
      <c r="F699" s="32"/>
      <c r="G699" s="32"/>
      <c r="H699" s="33">
        <v>72</v>
      </c>
      <c r="I699" s="33">
        <v>198</v>
      </c>
      <c r="J699" s="32"/>
      <c r="K699" s="32"/>
      <c r="L699" s="32"/>
      <c r="M699" s="34">
        <f>'CK - Tableau 1'!F699</f>
        <v>51</v>
      </c>
      <c r="N699" s="34">
        <f>'FG - Tableau 1'!C699</f>
        <v>33</v>
      </c>
      <c r="O699" s="34">
        <f>'DI - Tableau 1'!D699</f>
        <v>81</v>
      </c>
      <c r="P699" s="34">
        <f>'SK - Tableau 1'!F699</f>
        <v>73</v>
      </c>
      <c r="Q699" s="34">
        <f>'ST - Tableau 1'!D699</f>
        <v>70</v>
      </c>
      <c r="R699" s="34">
        <f>'EN - Tableau 1'!D699</f>
        <v>33</v>
      </c>
      <c r="S699" s="34">
        <f>'DU'!E699</f>
        <v>91</v>
      </c>
      <c r="T699" s="34">
        <f>'PH - Tableau 1'!N699</f>
        <v>73</v>
      </c>
      <c r="U699" s="34">
        <f>'FO - Tableau 1'!D699</f>
        <v>75</v>
      </c>
      <c r="V699" s="32"/>
      <c r="W699" s="34">
        <f>'SC - Tableau 1'!J699</f>
        <v>68.5</v>
      </c>
      <c r="X699" s="34">
        <f>'DF - Tableau 1'!J699</f>
        <v>73</v>
      </c>
      <c r="Y699" s="32"/>
      <c r="Z699" s="34">
        <v>50</v>
      </c>
      <c r="AA699" s="34">
        <v>50</v>
      </c>
      <c r="AB699" s="34">
        <v>50</v>
      </c>
    </row>
    <row r="700" ht="20.35" customHeight="1">
      <c r="A700" t="s" s="38">
        <v>1769</v>
      </c>
      <c r="B700" s="30"/>
      <c r="C700" t="s" s="31">
        <v>1056</v>
      </c>
      <c r="D700" s="32"/>
      <c r="E700" s="32"/>
      <c r="F700" s="32"/>
      <c r="G700" s="32"/>
      <c r="H700" s="33">
        <v>75</v>
      </c>
      <c r="I700" s="33">
        <v>207</v>
      </c>
      <c r="J700" s="32"/>
      <c r="K700" s="32"/>
      <c r="L700" s="32"/>
      <c r="M700" s="34">
        <f>'CK - Tableau 1'!F700</f>
        <v>70</v>
      </c>
      <c r="N700" s="34">
        <f>'FG - Tableau 1'!C700</f>
        <v>60</v>
      </c>
      <c r="O700" s="34">
        <f>'DI - Tableau 1'!D700</f>
        <v>63</v>
      </c>
      <c r="P700" s="34">
        <f>'SK - Tableau 1'!F700</f>
        <v>58</v>
      </c>
      <c r="Q700" s="34">
        <f>'ST - Tableau 1'!D700</f>
        <v>67</v>
      </c>
      <c r="R700" s="34">
        <f>'EN - Tableau 1'!D700</f>
        <v>33</v>
      </c>
      <c r="S700" s="34">
        <f>'DU'!E700</f>
        <v>99</v>
      </c>
      <c r="T700" s="34">
        <f>'PH - Tableau 1'!N700</f>
        <v>81.25</v>
      </c>
      <c r="U700" s="34">
        <f>'FO - Tableau 1'!D700</f>
        <v>48</v>
      </c>
      <c r="V700" s="32"/>
      <c r="W700" s="34">
        <f>'SC - Tableau 1'!J700</f>
        <v>81</v>
      </c>
      <c r="X700" s="34">
        <f>'DF - Tableau 1'!J700</f>
        <v>70</v>
      </c>
      <c r="Y700" s="32"/>
      <c r="Z700" s="34">
        <v>50</v>
      </c>
      <c r="AA700" s="34">
        <v>50</v>
      </c>
      <c r="AB700" s="34">
        <v>50</v>
      </c>
    </row>
    <row r="701" ht="20.35" customHeight="1">
      <c r="A701" t="s" s="38">
        <v>1770</v>
      </c>
      <c r="B701" s="30"/>
      <c r="C701" t="s" s="31">
        <v>1054</v>
      </c>
      <c r="D701" s="32"/>
      <c r="E701" s="32"/>
      <c r="F701" s="32"/>
      <c r="G701" s="32"/>
      <c r="H701" s="33">
        <v>71</v>
      </c>
      <c r="I701" s="33">
        <v>196</v>
      </c>
      <c r="J701" s="32"/>
      <c r="K701" s="32"/>
      <c r="L701" s="32"/>
      <c r="M701" s="34">
        <f>'CK - Tableau 1'!F701</f>
        <v>46</v>
      </c>
      <c r="N701" s="34">
        <f>'FG - Tableau 1'!C701</f>
        <v>33</v>
      </c>
      <c r="O701" s="34">
        <f>'DI - Tableau 1'!D701</f>
        <v>82</v>
      </c>
      <c r="P701" s="34">
        <f>'SK - Tableau 1'!F701</f>
        <v>73</v>
      </c>
      <c r="Q701" s="34">
        <f>'ST - Tableau 1'!D701</f>
        <v>72</v>
      </c>
      <c r="R701" s="34">
        <f>'EN - Tableau 1'!D701</f>
        <v>69</v>
      </c>
      <c r="S701" s="34">
        <f>'DU'!E701</f>
        <v>92</v>
      </c>
      <c r="T701" s="34">
        <f>'PH - Tableau 1'!N701</f>
        <v>66.5</v>
      </c>
      <c r="U701" s="34">
        <f>'FO - Tableau 1'!D701</f>
        <v>33</v>
      </c>
      <c r="V701" s="32"/>
      <c r="W701" s="34">
        <f>'SC - Tableau 1'!J701</f>
        <v>69</v>
      </c>
      <c r="X701" s="34">
        <f>'DF - Tableau 1'!J701</f>
        <v>55.5</v>
      </c>
      <c r="Y701" s="32"/>
      <c r="Z701" s="34">
        <v>50</v>
      </c>
      <c r="AA701" s="34">
        <v>50</v>
      </c>
      <c r="AB701" s="34">
        <v>50</v>
      </c>
    </row>
    <row r="702" ht="20.35" customHeight="1">
      <c r="A702" t="s" s="38">
        <v>1771</v>
      </c>
      <c r="B702" s="30"/>
      <c r="C702" t="s" s="31">
        <v>1075</v>
      </c>
      <c r="D702" s="32"/>
      <c r="E702" s="32"/>
      <c r="F702" s="32"/>
      <c r="G702" s="32"/>
      <c r="H702" s="33">
        <v>75</v>
      </c>
      <c r="I702" s="33">
        <v>216</v>
      </c>
      <c r="J702" s="32"/>
      <c r="K702" s="32"/>
      <c r="L702" s="32"/>
      <c r="M702" s="34">
        <f>'CK - Tableau 1'!F702</f>
        <v>67</v>
      </c>
      <c r="N702" s="34">
        <f>'FG - Tableau 1'!C702</f>
        <v>71</v>
      </c>
      <c r="O702" s="34">
        <f>'DI - Tableau 1'!D702</f>
        <v>76</v>
      </c>
      <c r="P702" s="34">
        <f>'SK - Tableau 1'!F702</f>
        <v>60</v>
      </c>
      <c r="Q702" s="34">
        <f>'ST - Tableau 1'!D702</f>
        <v>83</v>
      </c>
      <c r="R702" s="34">
        <f>'EN - Tableau 1'!D702</f>
        <v>33</v>
      </c>
      <c r="S702" s="34">
        <f>'DU'!E702</f>
        <v>96</v>
      </c>
      <c r="T702" s="34">
        <f>'PH - Tableau 1'!N702</f>
        <v>79.125</v>
      </c>
      <c r="U702" s="34">
        <f>'FO - Tableau 1'!D702</f>
        <v>77</v>
      </c>
      <c r="V702" s="32"/>
      <c r="W702" s="34">
        <f>'SC - Tableau 1'!J702</f>
        <v>75.5</v>
      </c>
      <c r="X702" s="34">
        <f>'DF - Tableau 1'!J702</f>
        <v>76.5</v>
      </c>
      <c r="Y702" s="32"/>
      <c r="Z702" s="34">
        <v>50</v>
      </c>
      <c r="AA702" s="34">
        <v>50</v>
      </c>
      <c r="AB702" s="34">
        <v>50</v>
      </c>
    </row>
    <row r="703" ht="20.35" customHeight="1">
      <c r="A703" t="s" s="38">
        <v>1772</v>
      </c>
      <c r="B703" s="30"/>
      <c r="C703" t="s" s="31">
        <v>1075</v>
      </c>
      <c r="D703" s="32"/>
      <c r="E703" s="32"/>
      <c r="F703" s="32"/>
      <c r="G703" s="32"/>
      <c r="H703" s="33">
        <v>73</v>
      </c>
      <c r="I703" s="33">
        <v>194</v>
      </c>
      <c r="J703" s="32"/>
      <c r="K703" s="32"/>
      <c r="L703" s="32"/>
      <c r="M703" s="34">
        <f>'CK - Tableau 1'!F703</f>
        <v>40</v>
      </c>
      <c r="N703" s="34">
        <f>'FG - Tableau 1'!C703</f>
        <v>33</v>
      </c>
      <c r="O703" s="34">
        <f>'DI - Tableau 1'!D703</f>
        <v>87</v>
      </c>
      <c r="P703" s="34">
        <f>'SK - Tableau 1'!F703</f>
        <v>73</v>
      </c>
      <c r="Q703" s="34">
        <f>'ST - Tableau 1'!D703</f>
        <v>56</v>
      </c>
      <c r="R703" s="34">
        <f>'EN - Tableau 1'!D703</f>
        <v>54</v>
      </c>
      <c r="S703" s="34">
        <f>'DU'!E703</f>
        <v>82</v>
      </c>
      <c r="T703" s="34">
        <f>'PH - Tableau 1'!N703</f>
        <v>63.75</v>
      </c>
      <c r="U703" s="34">
        <f>'FO - Tableau 1'!D703</f>
        <v>33</v>
      </c>
      <c r="V703" s="32"/>
      <c r="W703" s="34">
        <f>'SC - Tableau 1'!J703</f>
        <v>73</v>
      </c>
      <c r="X703" s="34">
        <f>'DF - Tableau 1'!J703</f>
        <v>73</v>
      </c>
      <c r="Y703" s="32"/>
      <c r="Z703" s="34">
        <v>50</v>
      </c>
      <c r="AA703" s="34">
        <v>50</v>
      </c>
      <c r="AB703" s="34">
        <v>50</v>
      </c>
    </row>
    <row r="704" ht="20.35" customHeight="1">
      <c r="A704" t="s" s="38">
        <v>1773</v>
      </c>
      <c r="B704" s="30"/>
      <c r="C704" t="s" s="31">
        <v>1075</v>
      </c>
      <c r="D704" s="32"/>
      <c r="E704" s="32"/>
      <c r="F704" s="32"/>
      <c r="G704" s="32"/>
      <c r="H704" s="33">
        <v>72</v>
      </c>
      <c r="I704" s="33">
        <v>204</v>
      </c>
      <c r="J704" s="32"/>
      <c r="K704" s="32"/>
      <c r="L704" s="32"/>
      <c r="M704" s="34">
        <f>'CK - Tableau 1'!F704</f>
        <v>85</v>
      </c>
      <c r="N704" s="34">
        <f>'FG - Tableau 1'!C704</f>
        <v>78</v>
      </c>
      <c r="O704" s="34">
        <f>'DI - Tableau 1'!D704</f>
        <v>52</v>
      </c>
      <c r="P704" s="34">
        <f>'SK - Tableau 1'!F704</f>
        <v>60</v>
      </c>
      <c r="Q704" s="34">
        <f>'ST - Tableau 1'!D704</f>
        <v>81</v>
      </c>
      <c r="R704" s="34">
        <f>'EN - Tableau 1'!D704</f>
        <v>33</v>
      </c>
      <c r="S704" s="34">
        <f>'DU'!E704</f>
        <v>95</v>
      </c>
      <c r="T704" s="34">
        <f>'PH - Tableau 1'!N704</f>
        <v>69.125</v>
      </c>
      <c r="U704" s="34">
        <f>'FO - Tableau 1'!D704</f>
        <v>33</v>
      </c>
      <c r="V704" s="32"/>
      <c r="W704" s="34">
        <f>'SC - Tableau 1'!J704</f>
        <v>64.5</v>
      </c>
      <c r="X704" s="34">
        <f>'DF - Tableau 1'!J704</f>
        <v>71.5</v>
      </c>
      <c r="Y704" s="32"/>
      <c r="Z704" s="34">
        <v>50</v>
      </c>
      <c r="AA704" s="34">
        <v>50</v>
      </c>
      <c r="AB704" s="34">
        <v>50</v>
      </c>
    </row>
    <row r="705" ht="20.35" customHeight="1">
      <c r="A705" t="s" s="38">
        <v>1774</v>
      </c>
      <c r="B705" s="30"/>
      <c r="C705" t="s" s="31">
        <v>1054</v>
      </c>
      <c r="D705" s="32"/>
      <c r="E705" s="32"/>
      <c r="F705" s="32"/>
      <c r="G705" s="32"/>
      <c r="H705" s="33">
        <v>73</v>
      </c>
      <c r="I705" s="33">
        <v>214</v>
      </c>
      <c r="J705" s="32"/>
      <c r="K705" s="32"/>
      <c r="L705" s="32"/>
      <c r="M705" s="34">
        <f>'CK - Tableau 1'!F705</f>
        <v>60</v>
      </c>
      <c r="N705" s="34">
        <f>'FG - Tableau 1'!C705</f>
        <v>33</v>
      </c>
      <c r="O705" s="34">
        <f>'DI - Tableau 1'!D705</f>
        <v>57</v>
      </c>
      <c r="P705" s="34">
        <f>'SK - Tableau 1'!F705</f>
        <v>60</v>
      </c>
      <c r="Q705" s="34">
        <f>'ST - Tableau 1'!D705</f>
        <v>89</v>
      </c>
      <c r="R705" s="34">
        <f>'EN - Tableau 1'!D705</f>
        <v>33</v>
      </c>
      <c r="S705" s="34">
        <f>'DU'!E705</f>
        <v>83</v>
      </c>
      <c r="T705" s="34">
        <f>'PH - Tableau 1'!N705</f>
        <v>57.5</v>
      </c>
      <c r="U705" s="34">
        <f>'FO - Tableau 1'!D705</f>
        <v>33</v>
      </c>
      <c r="V705" s="32"/>
      <c r="W705" s="34">
        <f>'SC - Tableau 1'!J705</f>
        <v>48.5</v>
      </c>
      <c r="X705" s="34">
        <f>'DF - Tableau 1'!J705</f>
        <v>53.5</v>
      </c>
      <c r="Y705" s="32"/>
      <c r="Z705" s="34">
        <v>50</v>
      </c>
      <c r="AA705" s="34">
        <v>50</v>
      </c>
      <c r="AB705" s="34">
        <v>50</v>
      </c>
    </row>
    <row r="706" ht="20.35" customHeight="1">
      <c r="A706" t="s" s="38">
        <v>1775</v>
      </c>
      <c r="B706" s="30"/>
      <c r="C706" t="s" s="31">
        <v>1073</v>
      </c>
      <c r="D706" s="32"/>
      <c r="E706" s="32"/>
      <c r="F706" s="32"/>
      <c r="G706" s="32"/>
      <c r="H706" s="33">
        <v>76</v>
      </c>
      <c r="I706" s="33">
        <v>218</v>
      </c>
      <c r="J706" s="32"/>
      <c r="K706" s="32"/>
      <c r="L706" s="32"/>
      <c r="M706" s="34">
        <f>'CK - Tableau 1'!F706</f>
        <v>75</v>
      </c>
      <c r="N706" s="34">
        <f>'FG - Tableau 1'!C706</f>
        <v>63</v>
      </c>
      <c r="O706" s="34">
        <f>'DI - Tableau 1'!D706</f>
        <v>78</v>
      </c>
      <c r="P706" s="34">
        <f>'SK - Tableau 1'!F706</f>
        <v>84</v>
      </c>
      <c r="Q706" s="34">
        <f>'ST - Tableau 1'!D706</f>
        <v>81</v>
      </c>
      <c r="R706" s="34">
        <f>'EN - Tableau 1'!D706</f>
        <v>33</v>
      </c>
      <c r="S706" s="34">
        <f>'DU'!E706</f>
        <v>90</v>
      </c>
      <c r="T706" s="34">
        <f>'PH - Tableau 1'!N706</f>
        <v>71.875</v>
      </c>
      <c r="U706" s="34">
        <f>'FO - Tableau 1'!D706</f>
        <v>53</v>
      </c>
      <c r="V706" s="32"/>
      <c r="W706" s="34">
        <f>'SC - Tableau 1'!J706</f>
        <v>61</v>
      </c>
      <c r="X706" s="34">
        <f>'DF - Tableau 1'!J706</f>
        <v>62.5</v>
      </c>
      <c r="Y706" s="32"/>
      <c r="Z706" s="34">
        <v>50</v>
      </c>
      <c r="AA706" s="34">
        <v>50</v>
      </c>
      <c r="AB706" s="34">
        <v>50</v>
      </c>
    </row>
    <row r="707" ht="20.35" customHeight="1">
      <c r="A707" t="s" s="38">
        <v>1776</v>
      </c>
      <c r="B707" s="30"/>
      <c r="C707" t="s" s="31">
        <v>1059</v>
      </c>
      <c r="D707" s="32"/>
      <c r="E707" s="32"/>
      <c r="F707" s="32"/>
      <c r="G707" s="32"/>
      <c r="H707" s="33">
        <v>70</v>
      </c>
      <c r="I707" s="33">
        <v>195</v>
      </c>
      <c r="J707" s="32"/>
      <c r="K707" s="32"/>
      <c r="L707" s="32"/>
      <c r="M707" s="34">
        <f>'CK - Tableau 1'!F707</f>
        <v>60</v>
      </c>
      <c r="N707" s="34">
        <f>'FG - Tableau 1'!C707</f>
        <v>33</v>
      </c>
      <c r="O707" s="34">
        <f>'DI - Tableau 1'!D707</f>
        <v>80</v>
      </c>
      <c r="P707" s="34">
        <f>'SK - Tableau 1'!F707</f>
        <v>60</v>
      </c>
      <c r="Q707" s="34">
        <f>'ST - Tableau 1'!D707</f>
        <v>77</v>
      </c>
      <c r="R707" s="34">
        <f>'EN - Tableau 1'!D707</f>
        <v>99</v>
      </c>
      <c r="S707" s="34">
        <f>'DU'!E707</f>
        <v>83</v>
      </c>
      <c r="T707" s="34">
        <f>'PH - Tableau 1'!N707</f>
        <v>66</v>
      </c>
      <c r="U707" s="34">
        <f>'FO - Tableau 1'!D707</f>
        <v>33</v>
      </c>
      <c r="V707" s="32"/>
      <c r="W707" s="34">
        <f>'SC - Tableau 1'!J707</f>
        <v>66</v>
      </c>
      <c r="X707" s="34">
        <f>'DF - Tableau 1'!J707</f>
        <v>57</v>
      </c>
      <c r="Y707" s="32"/>
      <c r="Z707" s="34">
        <v>50</v>
      </c>
      <c r="AA707" s="34">
        <v>50</v>
      </c>
      <c r="AB707" s="34">
        <v>50</v>
      </c>
    </row>
    <row r="708" ht="20.35" customHeight="1">
      <c r="A708" t="s" s="38">
        <v>1777</v>
      </c>
      <c r="B708" s="30"/>
      <c r="C708" t="s" s="31">
        <v>1056</v>
      </c>
      <c r="D708" s="32"/>
      <c r="E708" s="32"/>
      <c r="F708" s="32"/>
      <c r="G708" s="32"/>
      <c r="H708" s="33">
        <v>72</v>
      </c>
      <c r="I708" s="33">
        <v>185</v>
      </c>
      <c r="J708" s="32"/>
      <c r="K708" s="32"/>
      <c r="L708" s="32"/>
      <c r="M708" s="34">
        <f>'CK - Tableau 1'!F708</f>
        <v>44</v>
      </c>
      <c r="N708" s="34">
        <f>'FG - Tableau 1'!C708</f>
        <v>33</v>
      </c>
      <c r="O708" s="34">
        <f>'DI - Tableau 1'!D708</f>
        <v>66</v>
      </c>
      <c r="P708" s="34">
        <f>'SK - Tableau 1'!F708</f>
        <v>86</v>
      </c>
      <c r="Q708" s="34">
        <f>'ST - Tableau 1'!D708</f>
        <v>47</v>
      </c>
      <c r="R708" s="34">
        <f>'EN - Tableau 1'!D708</f>
        <v>33</v>
      </c>
      <c r="S708" s="34">
        <f>'DU'!E708</f>
        <v>84</v>
      </c>
      <c r="T708" s="34">
        <f>'PH - Tableau 1'!N708</f>
        <v>80.125</v>
      </c>
      <c r="U708" s="34">
        <f>'FO - Tableau 1'!D708</f>
        <v>33</v>
      </c>
      <c r="V708" s="32"/>
      <c r="W708" s="34">
        <f>'SC - Tableau 1'!J708</f>
        <v>87.5</v>
      </c>
      <c r="X708" s="34">
        <f>'DF - Tableau 1'!J708</f>
        <v>72.5</v>
      </c>
      <c r="Y708" s="32"/>
      <c r="Z708" s="34">
        <v>50</v>
      </c>
      <c r="AA708" s="34">
        <v>50</v>
      </c>
      <c r="AB708" s="34">
        <v>50</v>
      </c>
    </row>
    <row r="709" ht="20.35" customHeight="1">
      <c r="A709" t="s" s="38">
        <v>1778</v>
      </c>
      <c r="B709" s="30"/>
      <c r="C709" t="s" s="31">
        <v>1056</v>
      </c>
      <c r="D709" s="32"/>
      <c r="E709" s="32"/>
      <c r="F709" s="32"/>
      <c r="G709" s="32"/>
      <c r="H709" s="33">
        <v>73</v>
      </c>
      <c r="I709" s="33">
        <v>210</v>
      </c>
      <c r="J709" s="32"/>
      <c r="K709" s="32"/>
      <c r="L709" s="32"/>
      <c r="M709" s="34">
        <f>'CK - Tableau 1'!F709</f>
        <v>84</v>
      </c>
      <c r="N709" s="34">
        <f>'FG - Tableau 1'!C709</f>
        <v>33</v>
      </c>
      <c r="O709" s="34">
        <f>'DI - Tableau 1'!D709</f>
        <v>64</v>
      </c>
      <c r="P709" s="34">
        <f>'SK - Tableau 1'!F709</f>
        <v>56</v>
      </c>
      <c r="Q709" s="34">
        <f>'ST - Tableau 1'!D709</f>
        <v>84</v>
      </c>
      <c r="R709" s="34">
        <f>'EN - Tableau 1'!D709</f>
        <v>79</v>
      </c>
      <c r="S709" s="34">
        <f>'DU'!E709</f>
        <v>94</v>
      </c>
      <c r="T709" s="34">
        <f>'PH - Tableau 1'!N709</f>
        <v>66</v>
      </c>
      <c r="U709" s="34">
        <f>'FO - Tableau 1'!D709</f>
        <v>33</v>
      </c>
      <c r="V709" s="32"/>
      <c r="W709" s="34">
        <f>'SC - Tableau 1'!J709</f>
        <v>66</v>
      </c>
      <c r="X709" s="34">
        <f>'DF - Tableau 1'!J709</f>
        <v>66</v>
      </c>
      <c r="Y709" s="32"/>
      <c r="Z709" s="34">
        <v>50</v>
      </c>
      <c r="AA709" s="34">
        <v>50</v>
      </c>
      <c r="AB709" s="34">
        <v>50</v>
      </c>
    </row>
    <row r="710" ht="20.35" customHeight="1">
      <c r="A710" t="s" s="38">
        <v>1779</v>
      </c>
      <c r="B710" s="30"/>
      <c r="C710" t="s" s="31">
        <v>1111</v>
      </c>
      <c r="D710" s="32"/>
      <c r="E710" s="32"/>
      <c r="F710" s="32"/>
      <c r="G710" s="32"/>
      <c r="H710" s="33">
        <v>73</v>
      </c>
      <c r="I710" s="33">
        <v>208</v>
      </c>
      <c r="J710" s="32"/>
      <c r="K710" s="32"/>
      <c r="L710" s="32"/>
      <c r="M710" s="34">
        <f>'CK - Tableau 1'!F710</f>
        <v>81</v>
      </c>
      <c r="N710" s="34">
        <f>'FG - Tableau 1'!C710</f>
        <v>33</v>
      </c>
      <c r="O710" s="34">
        <f>'DI - Tableau 1'!D710</f>
        <v>58</v>
      </c>
      <c r="P710" s="34">
        <f>'SK - Tableau 1'!F710</f>
        <v>82</v>
      </c>
      <c r="Q710" s="34">
        <f>'ST - Tableau 1'!D710</f>
        <v>82</v>
      </c>
      <c r="R710" s="34">
        <f>'EN - Tableau 1'!D710</f>
        <v>33</v>
      </c>
      <c r="S710" s="34">
        <f>'DU'!E710</f>
        <v>95</v>
      </c>
      <c r="T710" s="34">
        <f>'PH - Tableau 1'!N710</f>
        <v>85.75</v>
      </c>
      <c r="U710" s="34">
        <f>'FO - Tableau 1'!D710</f>
        <v>33</v>
      </c>
      <c r="V710" s="32"/>
      <c r="W710" s="34">
        <f>'SC - Tableau 1'!J710</f>
        <v>80.5</v>
      </c>
      <c r="X710" s="34">
        <f>'DF - Tableau 1'!J710</f>
        <v>67</v>
      </c>
      <c r="Y710" s="32"/>
      <c r="Z710" s="34">
        <v>50</v>
      </c>
      <c r="AA710" s="34">
        <v>50</v>
      </c>
      <c r="AB710" s="34">
        <v>50</v>
      </c>
    </row>
    <row r="711" ht="20.35" customHeight="1">
      <c r="A711" t="s" s="38">
        <v>1780</v>
      </c>
      <c r="B711" s="30"/>
      <c r="C711" t="s" s="31">
        <v>1056</v>
      </c>
      <c r="D711" s="32"/>
      <c r="E711" s="32"/>
      <c r="F711" s="32"/>
      <c r="G711" s="32"/>
      <c r="H711" s="33">
        <v>76</v>
      </c>
      <c r="I711" s="33">
        <v>211</v>
      </c>
      <c r="J711" s="32"/>
      <c r="K711" s="32"/>
      <c r="L711" s="32"/>
      <c r="M711" s="34">
        <f>'CK - Tableau 1'!F711</f>
        <v>49</v>
      </c>
      <c r="N711" s="34">
        <f>'FG - Tableau 1'!C711</f>
        <v>33</v>
      </c>
      <c r="O711" s="34">
        <f>'DI - Tableau 1'!D711</f>
        <v>60</v>
      </c>
      <c r="P711" s="34">
        <f>'SK - Tableau 1'!F711</f>
        <v>92</v>
      </c>
      <c r="Q711" s="34">
        <f>'ST - Tableau 1'!D711</f>
        <v>68</v>
      </c>
      <c r="R711" s="34">
        <f>'EN - Tableau 1'!D711</f>
        <v>53</v>
      </c>
      <c r="S711" s="34">
        <f>'DU'!E711</f>
        <v>87</v>
      </c>
      <c r="T711" s="34">
        <f>'PH - Tableau 1'!N711</f>
        <v>78.125</v>
      </c>
      <c r="U711" s="34">
        <f>'FO - Tableau 1'!D711</f>
        <v>33</v>
      </c>
      <c r="V711" s="32"/>
      <c r="W711" s="34">
        <f>'SC - Tableau 1'!J711</f>
        <v>92.5</v>
      </c>
      <c r="X711" s="34">
        <f>'DF - Tableau 1'!J711</f>
        <v>79</v>
      </c>
      <c r="Y711" s="32"/>
      <c r="Z711" s="34">
        <v>50</v>
      </c>
      <c r="AA711" s="34">
        <v>50</v>
      </c>
      <c r="AB711" s="34">
        <v>50</v>
      </c>
    </row>
    <row r="712" ht="20.35" customHeight="1">
      <c r="A712" t="s" s="38">
        <v>1781</v>
      </c>
      <c r="B712" s="30"/>
      <c r="C712" t="s" s="31">
        <v>1054</v>
      </c>
      <c r="D712" s="32"/>
      <c r="E712" s="32"/>
      <c r="F712" s="32"/>
      <c r="G712" s="32"/>
      <c r="H712" s="33">
        <v>74</v>
      </c>
      <c r="I712" s="33">
        <v>198</v>
      </c>
      <c r="J712" s="32"/>
      <c r="K712" s="32"/>
      <c r="L712" s="32"/>
      <c r="M712" s="34">
        <f>'CK - Tableau 1'!F712</f>
        <v>65</v>
      </c>
      <c r="N712" s="34">
        <f>'FG - Tableau 1'!C712</f>
        <v>33</v>
      </c>
      <c r="O712" s="34">
        <f>'DI - Tableau 1'!D712</f>
        <v>94</v>
      </c>
      <c r="P712" s="34">
        <f>'SK - Tableau 1'!F712</f>
        <v>73</v>
      </c>
      <c r="Q712" s="34">
        <f>'ST - Tableau 1'!D712</f>
        <v>57</v>
      </c>
      <c r="R712" s="34">
        <f>'EN - Tableau 1'!D712</f>
        <v>70</v>
      </c>
      <c r="S712" s="34">
        <f>'DU'!E712</f>
        <v>94</v>
      </c>
      <c r="T712" s="34">
        <f>'PH - Tableau 1'!N712</f>
        <v>77.5</v>
      </c>
      <c r="U712" s="34">
        <f>'FO - Tableau 1'!D712</f>
        <v>57</v>
      </c>
      <c r="V712" s="32"/>
      <c r="W712" s="34">
        <f>'SC - Tableau 1'!J712</f>
        <v>93</v>
      </c>
      <c r="X712" s="34">
        <f>'DF - Tableau 1'!J712</f>
        <v>59.5</v>
      </c>
      <c r="Y712" s="32"/>
      <c r="Z712" s="34">
        <v>50</v>
      </c>
      <c r="AA712" s="34">
        <v>50</v>
      </c>
      <c r="AB712" s="34">
        <v>50</v>
      </c>
    </row>
    <row r="713" ht="20.35" customHeight="1">
      <c r="A713" t="s" s="38">
        <v>1782</v>
      </c>
      <c r="B713" s="30"/>
      <c r="C713" t="s" s="31">
        <v>1056</v>
      </c>
      <c r="D713" s="32"/>
      <c r="E713" s="32"/>
      <c r="F713" s="32"/>
      <c r="G713" s="32"/>
      <c r="H713" s="33">
        <v>73</v>
      </c>
      <c r="I713" s="33">
        <v>190</v>
      </c>
      <c r="J713" s="32"/>
      <c r="K713" s="32"/>
      <c r="L713" s="32"/>
      <c r="M713" s="34">
        <f>'CK - Tableau 1'!F713</f>
        <v>63</v>
      </c>
      <c r="N713" s="34">
        <f>'FG - Tableau 1'!C713</f>
        <v>33</v>
      </c>
      <c r="O713" s="34">
        <f>'DI - Tableau 1'!D713</f>
        <v>83</v>
      </c>
      <c r="P713" s="34">
        <f>'SK - Tableau 1'!F713</f>
        <v>56</v>
      </c>
      <c r="Q713" s="34">
        <f>'ST - Tableau 1'!D713</f>
        <v>49</v>
      </c>
      <c r="R713" s="34">
        <f>'EN - Tableau 1'!D713</f>
        <v>96</v>
      </c>
      <c r="S713" s="34">
        <f>'DU'!E713</f>
        <v>93</v>
      </c>
      <c r="T713" s="34">
        <f>'PH - Tableau 1'!N713</f>
        <v>83.125</v>
      </c>
      <c r="U713" s="34">
        <f>'FO - Tableau 1'!D713</f>
        <v>64</v>
      </c>
      <c r="V713" s="32"/>
      <c r="W713" s="34">
        <f>'SC - Tableau 1'!J713</f>
        <v>73</v>
      </c>
      <c r="X713" s="34">
        <f>'DF - Tableau 1'!J713</f>
        <v>86</v>
      </c>
      <c r="Y713" s="32"/>
      <c r="Z713" s="34">
        <v>50</v>
      </c>
      <c r="AA713" s="34">
        <v>50</v>
      </c>
      <c r="AB713" s="34">
        <v>50</v>
      </c>
    </row>
    <row r="714" ht="20.35" customHeight="1">
      <c r="A714" t="s" s="38">
        <v>1783</v>
      </c>
      <c r="B714" s="30"/>
      <c r="C714" t="s" s="31">
        <v>1056</v>
      </c>
      <c r="D714" s="32"/>
      <c r="E714" s="32"/>
      <c r="F714" s="32"/>
      <c r="G714" s="32"/>
      <c r="H714" s="33">
        <v>75</v>
      </c>
      <c r="I714" s="33">
        <v>214</v>
      </c>
      <c r="J714" s="32"/>
      <c r="K714" s="32"/>
      <c r="L714" s="32"/>
      <c r="M714" s="34">
        <f>'CK - Tableau 1'!F714</f>
        <v>50</v>
      </c>
      <c r="N714" s="34">
        <f>'FG - Tableau 1'!C714</f>
        <v>33</v>
      </c>
      <c r="O714" s="34">
        <f>'DI - Tableau 1'!D714</f>
        <v>94</v>
      </c>
      <c r="P714" s="34">
        <f>'SK - Tableau 1'!F714</f>
        <v>69</v>
      </c>
      <c r="Q714" s="34">
        <f>'ST - Tableau 1'!D714</f>
        <v>80</v>
      </c>
      <c r="R714" s="34">
        <f>'EN - Tableau 1'!D714</f>
        <v>56</v>
      </c>
      <c r="S714" s="34">
        <f>'DU'!E714</f>
        <v>99</v>
      </c>
      <c r="T714" s="34">
        <f>'PH - Tableau 1'!N714</f>
        <v>74.875</v>
      </c>
      <c r="U714" s="34">
        <f>'FO - Tableau 1'!D714</f>
        <v>86</v>
      </c>
      <c r="V714" s="32"/>
      <c r="W714" s="34">
        <f>'SC - Tableau 1'!J714</f>
        <v>69</v>
      </c>
      <c r="X714" s="34">
        <f>'DF - Tableau 1'!J714</f>
        <v>73</v>
      </c>
      <c r="Y714" s="32"/>
      <c r="Z714" s="34">
        <v>50</v>
      </c>
      <c r="AA714" s="34">
        <v>50</v>
      </c>
      <c r="AB714" s="34">
        <v>50</v>
      </c>
    </row>
    <row r="715" ht="20.35" customHeight="1">
      <c r="A715" t="s" s="38">
        <v>1784</v>
      </c>
      <c r="B715" s="30"/>
      <c r="C715" t="s" s="31">
        <v>1785</v>
      </c>
      <c r="D715" s="32"/>
      <c r="E715" s="32"/>
      <c r="F715" s="32"/>
      <c r="G715" s="32"/>
      <c r="H715" s="33">
        <v>75</v>
      </c>
      <c r="I715" s="33">
        <v>215</v>
      </c>
      <c r="J715" s="32"/>
      <c r="K715" s="32"/>
      <c r="L715" s="32"/>
      <c r="M715" s="34">
        <f>'CK - Tableau 1'!F715</f>
        <v>60</v>
      </c>
      <c r="N715" s="34">
        <f>'FG - Tableau 1'!C715</f>
        <v>33</v>
      </c>
      <c r="O715" s="34">
        <f>'DI - Tableau 1'!D715</f>
        <v>73</v>
      </c>
      <c r="P715" s="34">
        <f>'SK - Tableau 1'!F715</f>
        <v>60</v>
      </c>
      <c r="Q715" s="34">
        <f>'ST - Tableau 1'!D715</f>
        <v>82</v>
      </c>
      <c r="R715" s="34">
        <f>'EN - Tableau 1'!D715</f>
        <v>33</v>
      </c>
      <c r="S715" s="34">
        <f>'DU'!E715</f>
        <v>72</v>
      </c>
      <c r="T715" s="34">
        <f>'PH - Tableau 1'!N715</f>
        <v>54.25</v>
      </c>
      <c r="U715" s="34">
        <f>'FO - Tableau 1'!D715</f>
        <v>33</v>
      </c>
      <c r="V715" s="32"/>
      <c r="W715" s="34">
        <f>'SC - Tableau 1'!J715</f>
        <v>53.5</v>
      </c>
      <c r="X715" s="34">
        <f>'DF - Tableau 1'!J715</f>
        <v>60</v>
      </c>
      <c r="Y715" s="32"/>
      <c r="Z715" s="34">
        <v>50</v>
      </c>
      <c r="AA715" s="34">
        <v>50</v>
      </c>
      <c r="AB715" s="34">
        <v>50</v>
      </c>
    </row>
    <row r="716" ht="20.35" customHeight="1">
      <c r="A716" t="s" s="38">
        <v>1786</v>
      </c>
      <c r="B716" s="30"/>
      <c r="C716" t="s" s="31">
        <v>1059</v>
      </c>
      <c r="D716" s="32"/>
      <c r="E716" s="32"/>
      <c r="F716" s="32"/>
      <c r="G716" s="32"/>
      <c r="H716" s="33">
        <v>76</v>
      </c>
      <c r="I716" s="33">
        <v>207</v>
      </c>
      <c r="J716" s="32"/>
      <c r="K716" s="32"/>
      <c r="L716" s="32"/>
      <c r="M716" s="34">
        <f>'CK - Tableau 1'!F716</f>
        <v>69</v>
      </c>
      <c r="N716" s="34">
        <f>'FG - Tableau 1'!C716</f>
        <v>33</v>
      </c>
      <c r="O716" s="34">
        <f>'DI - Tableau 1'!D716</f>
        <v>77</v>
      </c>
      <c r="P716" s="34">
        <f>'SK - Tableau 1'!F716</f>
        <v>82</v>
      </c>
      <c r="Q716" s="34">
        <f>'ST - Tableau 1'!D716</f>
        <v>61</v>
      </c>
      <c r="R716" s="34">
        <f>'EN - Tableau 1'!D716</f>
        <v>33</v>
      </c>
      <c r="S716" s="34">
        <f>'DU'!E716</f>
        <v>87</v>
      </c>
      <c r="T716" s="34">
        <f>'PH - Tableau 1'!N716</f>
        <v>68.875</v>
      </c>
      <c r="U716" s="34">
        <f>'FO - Tableau 1'!D716</f>
        <v>33</v>
      </c>
      <c r="V716" s="32"/>
      <c r="W716" s="34">
        <f>'SC - Tableau 1'!J716</f>
        <v>47.5</v>
      </c>
      <c r="X716" s="34">
        <f>'DF - Tableau 1'!J716</f>
        <v>71.5</v>
      </c>
      <c r="Y716" s="32"/>
      <c r="Z716" s="34">
        <v>50</v>
      </c>
      <c r="AA716" s="34">
        <v>50</v>
      </c>
      <c r="AB716" s="34">
        <v>50</v>
      </c>
    </row>
    <row r="717" ht="20.35" customHeight="1">
      <c r="A717" t="s" s="38">
        <v>1787</v>
      </c>
      <c r="B717" s="30"/>
      <c r="C717" t="s" s="31">
        <v>1056</v>
      </c>
      <c r="D717" s="32"/>
      <c r="E717" s="32"/>
      <c r="F717" s="32"/>
      <c r="G717" s="32"/>
      <c r="H717" s="33">
        <v>76</v>
      </c>
      <c r="I717" s="33">
        <v>216</v>
      </c>
      <c r="J717" s="32"/>
      <c r="K717" s="32"/>
      <c r="L717" s="32"/>
      <c r="M717" s="34">
        <f>'CK - Tableau 1'!F717</f>
        <v>77</v>
      </c>
      <c r="N717" s="34">
        <f>'FG - Tableau 1'!C717</f>
        <v>63</v>
      </c>
      <c r="O717" s="34">
        <f>'DI - Tableau 1'!D717</f>
        <v>57</v>
      </c>
      <c r="P717" s="34">
        <f>'SK - Tableau 1'!F717</f>
        <v>59</v>
      </c>
      <c r="Q717" s="34">
        <f>'ST - Tableau 1'!D717</f>
        <v>77</v>
      </c>
      <c r="R717" s="34">
        <f>'EN - Tableau 1'!D717</f>
        <v>33</v>
      </c>
      <c r="S717" s="34">
        <f>'DU'!E717</f>
        <v>93</v>
      </c>
      <c r="T717" s="34">
        <f>'PH - Tableau 1'!N717</f>
        <v>74.75</v>
      </c>
      <c r="U717" s="34">
        <f>'FO - Tableau 1'!D717</f>
        <v>33</v>
      </c>
      <c r="V717" s="32"/>
      <c r="W717" s="34">
        <f>'SC - Tableau 1'!J717</f>
        <v>57</v>
      </c>
      <c r="X717" s="34">
        <f>'DF - Tableau 1'!J717</f>
        <v>71</v>
      </c>
      <c r="Y717" s="32"/>
      <c r="Z717" s="34">
        <v>50</v>
      </c>
      <c r="AA717" s="34">
        <v>50</v>
      </c>
      <c r="AB717" s="34">
        <v>50</v>
      </c>
    </row>
    <row r="718" ht="20.35" customHeight="1">
      <c r="A718" t="s" s="38">
        <v>1788</v>
      </c>
      <c r="B718" s="30"/>
      <c r="C718" t="s" s="31">
        <v>1054</v>
      </c>
      <c r="D718" s="32"/>
      <c r="E718" s="32"/>
      <c r="F718" s="32"/>
      <c r="G718" s="32"/>
      <c r="H718" s="33">
        <v>74</v>
      </c>
      <c r="I718" s="33">
        <v>204</v>
      </c>
      <c r="J718" s="32"/>
      <c r="K718" s="32"/>
      <c r="L718" s="32"/>
      <c r="M718" s="34">
        <f>'CK - Tableau 1'!F718</f>
        <v>91</v>
      </c>
      <c r="N718" s="34">
        <f>'FG - Tableau 1'!C718</f>
        <v>33</v>
      </c>
      <c r="O718" s="34">
        <f>'DI - Tableau 1'!D718</f>
        <v>71</v>
      </c>
      <c r="P718" s="34">
        <f>'SK - Tableau 1'!F718</f>
        <v>77</v>
      </c>
      <c r="Q718" s="34">
        <f>'ST - Tableau 1'!D718</f>
        <v>68</v>
      </c>
      <c r="R718" s="34">
        <f>'EN - Tableau 1'!D718</f>
        <v>33</v>
      </c>
      <c r="S718" s="34">
        <f>'DU'!E718</f>
        <v>93</v>
      </c>
      <c r="T718" s="34">
        <f>'PH - Tableau 1'!N718</f>
        <v>64.75</v>
      </c>
      <c r="U718" s="34">
        <f>'FO - Tableau 1'!D718</f>
        <v>33</v>
      </c>
      <c r="V718" s="32"/>
      <c r="W718" s="34">
        <f>'SC - Tableau 1'!J718</f>
        <v>54</v>
      </c>
      <c r="X718" s="34">
        <f>'DF - Tableau 1'!J718</f>
        <v>67.5</v>
      </c>
      <c r="Y718" s="32"/>
      <c r="Z718" s="34">
        <v>50</v>
      </c>
      <c r="AA718" s="34">
        <v>50</v>
      </c>
      <c r="AB718" s="34">
        <v>50</v>
      </c>
    </row>
    <row r="719" ht="20.35" customHeight="1">
      <c r="A719" t="s" s="38">
        <v>1789</v>
      </c>
      <c r="B719" s="30"/>
      <c r="C719" t="s" s="31">
        <v>1059</v>
      </c>
      <c r="D719" s="32"/>
      <c r="E719" s="32"/>
      <c r="F719" s="32"/>
      <c r="G719" s="32"/>
      <c r="H719" s="33">
        <v>66</v>
      </c>
      <c r="I719" s="33">
        <v>180</v>
      </c>
      <c r="J719" s="32"/>
      <c r="K719" s="32"/>
      <c r="L719" s="32"/>
      <c r="M719" s="34">
        <f>'CK - Tableau 1'!F719</f>
        <v>60</v>
      </c>
      <c r="N719" s="34">
        <f>'FG - Tableau 1'!C719</f>
        <v>33</v>
      </c>
      <c r="O719" s="34">
        <f>'DI - Tableau 1'!D719</f>
        <v>73</v>
      </c>
      <c r="P719" s="34">
        <f>'SK - Tableau 1'!F719</f>
        <v>60</v>
      </c>
      <c r="Q719" s="34">
        <f>'ST - Tableau 1'!D719</f>
        <v>75</v>
      </c>
      <c r="R719" s="34">
        <f>'EN - Tableau 1'!D719</f>
        <v>82</v>
      </c>
      <c r="S719" s="34">
        <f>'DU'!E719</f>
        <v>81</v>
      </c>
      <c r="T719" s="34">
        <f>'PH - Tableau 1'!N719</f>
        <v>61</v>
      </c>
      <c r="U719" s="34">
        <f>'FO - Tableau 1'!D719</f>
        <v>33</v>
      </c>
      <c r="V719" s="32"/>
      <c r="W719" s="34">
        <f>'SC - Tableau 1'!J719</f>
        <v>60</v>
      </c>
      <c r="X719" s="34">
        <f>'DF - Tableau 1'!J719</f>
        <v>60</v>
      </c>
      <c r="Y719" s="32"/>
      <c r="Z719" s="34">
        <v>50</v>
      </c>
      <c r="AA719" s="34">
        <v>50</v>
      </c>
      <c r="AB719" s="34">
        <v>50</v>
      </c>
    </row>
    <row r="720" ht="20.35" customHeight="1">
      <c r="A720" t="s" s="38">
        <v>1790</v>
      </c>
      <c r="B720" s="30"/>
      <c r="C720" t="s" s="31">
        <v>1056</v>
      </c>
      <c r="D720" s="32"/>
      <c r="E720" s="32"/>
      <c r="F720" s="32"/>
      <c r="G720" s="32"/>
      <c r="H720" s="33">
        <v>73</v>
      </c>
      <c r="I720" s="33">
        <v>195</v>
      </c>
      <c r="J720" s="32"/>
      <c r="K720" s="32"/>
      <c r="L720" s="32"/>
      <c r="M720" s="34">
        <f>'CK - Tableau 1'!F720</f>
        <v>60</v>
      </c>
      <c r="N720" s="34">
        <f>'FG - Tableau 1'!C720</f>
        <v>87</v>
      </c>
      <c r="O720" s="34">
        <f>'DI - Tableau 1'!D720</f>
        <v>46</v>
      </c>
      <c r="P720" s="34">
        <f>'SK - Tableau 1'!F720</f>
        <v>47</v>
      </c>
      <c r="Q720" s="34">
        <f>'ST - Tableau 1'!D720</f>
        <v>58</v>
      </c>
      <c r="R720" s="34">
        <f>'EN - Tableau 1'!D720</f>
        <v>33</v>
      </c>
      <c r="S720" s="34">
        <f>'DU'!E720</f>
        <v>83</v>
      </c>
      <c r="T720" s="34">
        <f>'PH - Tableau 1'!N720</f>
        <v>63.375</v>
      </c>
      <c r="U720" s="34">
        <f>'FO - Tableau 1'!D720</f>
        <v>33</v>
      </c>
      <c r="V720" s="32"/>
      <c r="W720" s="34">
        <f>'SC - Tableau 1'!J720</f>
        <v>48.5</v>
      </c>
      <c r="X720" s="34">
        <f>'DF - Tableau 1'!J720</f>
        <v>54.5</v>
      </c>
      <c r="Y720" s="32"/>
      <c r="Z720" s="34">
        <v>50</v>
      </c>
      <c r="AA720" s="34">
        <v>50</v>
      </c>
      <c r="AB720" s="34">
        <v>50</v>
      </c>
    </row>
    <row r="721" ht="20.35" customHeight="1">
      <c r="A721" t="s" s="38">
        <v>1791</v>
      </c>
      <c r="B721" s="30"/>
      <c r="C721" t="s" s="31">
        <v>1251</v>
      </c>
      <c r="D721" s="32"/>
      <c r="E721" s="32"/>
      <c r="F721" s="32"/>
      <c r="G721" s="32"/>
      <c r="H721" s="33">
        <v>73</v>
      </c>
      <c r="I721" s="33">
        <v>201</v>
      </c>
      <c r="J721" s="32"/>
      <c r="K721" s="32"/>
      <c r="L721" s="32"/>
      <c r="M721" s="34">
        <f>'CK - Tableau 1'!F721</f>
        <v>50</v>
      </c>
      <c r="N721" s="34">
        <f>'FG - Tableau 1'!C721</f>
        <v>33</v>
      </c>
      <c r="O721" s="34">
        <f>'DI - Tableau 1'!D721</f>
        <v>88</v>
      </c>
      <c r="P721" s="34">
        <f>'SK - Tableau 1'!F721</f>
        <v>91</v>
      </c>
      <c r="Q721" s="34">
        <f>'ST - Tableau 1'!D721</f>
        <v>69</v>
      </c>
      <c r="R721" s="34">
        <f>'EN - Tableau 1'!D721</f>
        <v>33</v>
      </c>
      <c r="S721" s="34">
        <f>'DU'!E721</f>
        <v>92</v>
      </c>
      <c r="T721" s="34">
        <f>'PH - Tableau 1'!N721</f>
        <v>81.5</v>
      </c>
      <c r="U721" s="34">
        <f>'FO - Tableau 1'!D721</f>
        <v>33</v>
      </c>
      <c r="V721" s="32"/>
      <c r="W721" s="34">
        <f>'SC - Tableau 1'!J721</f>
        <v>77.5</v>
      </c>
      <c r="X721" s="34">
        <f>'DF - Tableau 1'!J721</f>
        <v>71</v>
      </c>
      <c r="Y721" s="32"/>
      <c r="Z721" s="34">
        <v>50</v>
      </c>
      <c r="AA721" s="34">
        <v>50</v>
      </c>
      <c r="AB721" s="34">
        <v>50</v>
      </c>
    </row>
    <row r="722" ht="20.35" customHeight="1">
      <c r="A722" t="s" s="38">
        <v>1792</v>
      </c>
      <c r="B722" s="30"/>
      <c r="C722" t="s" s="31">
        <v>1075</v>
      </c>
      <c r="D722" s="32"/>
      <c r="E722" s="32"/>
      <c r="F722" s="32"/>
      <c r="G722" s="32"/>
      <c r="H722" s="33">
        <v>74</v>
      </c>
      <c r="I722" s="33">
        <v>235</v>
      </c>
      <c r="J722" s="32"/>
      <c r="K722" s="32"/>
      <c r="L722" s="32"/>
      <c r="M722" s="34">
        <f>'CK - Tableau 1'!F722</f>
        <v>84</v>
      </c>
      <c r="N722" s="34">
        <f>'FG - Tableau 1'!C722</f>
        <v>33</v>
      </c>
      <c r="O722" s="34">
        <f>'DI - Tableau 1'!D722</f>
        <v>47</v>
      </c>
      <c r="P722" s="34">
        <f>'SK - Tableau 1'!F722</f>
        <v>73</v>
      </c>
      <c r="Q722" s="34">
        <f>'ST - Tableau 1'!D722</f>
        <v>98</v>
      </c>
      <c r="R722" s="34">
        <f>'EN - Tableau 1'!D722</f>
        <v>98</v>
      </c>
      <c r="S722" s="34">
        <f>'DU'!E722</f>
        <v>90</v>
      </c>
      <c r="T722" s="34">
        <f>'PH - Tableau 1'!N722</f>
        <v>63.375</v>
      </c>
      <c r="U722" s="34">
        <f>'FO - Tableau 1'!D722</f>
        <v>33</v>
      </c>
      <c r="V722" s="32"/>
      <c r="W722" s="34">
        <f>'SC - Tableau 1'!J722</f>
        <v>50.5</v>
      </c>
      <c r="X722" s="34">
        <f>'DF - Tableau 1'!J722</f>
        <v>68.5</v>
      </c>
      <c r="Y722" s="32"/>
      <c r="Z722" s="34">
        <v>50</v>
      </c>
      <c r="AA722" s="34">
        <v>50</v>
      </c>
      <c r="AB722" s="34">
        <v>50</v>
      </c>
    </row>
    <row r="723" ht="20.35" customHeight="1">
      <c r="A723" t="s" s="38">
        <v>1793</v>
      </c>
      <c r="B723" s="30"/>
      <c r="C723" t="s" s="31">
        <v>1059</v>
      </c>
      <c r="D723" s="32"/>
      <c r="E723" s="32"/>
      <c r="F723" s="32"/>
      <c r="G723" s="32"/>
      <c r="H723" s="33">
        <v>75</v>
      </c>
      <c r="I723" s="33">
        <v>205</v>
      </c>
      <c r="J723" s="32"/>
      <c r="K723" s="32"/>
      <c r="L723" s="32"/>
      <c r="M723" s="34">
        <f>'CK - Tableau 1'!F723</f>
        <v>53</v>
      </c>
      <c r="N723" s="34">
        <f>'FG - Tableau 1'!C723</f>
        <v>33</v>
      </c>
      <c r="O723" s="34">
        <f>'DI - Tableau 1'!D723</f>
        <v>92</v>
      </c>
      <c r="P723" s="34">
        <f>'SK - Tableau 1'!F723</f>
        <v>95</v>
      </c>
      <c r="Q723" s="34">
        <f>'ST - Tableau 1'!D723</f>
        <v>64</v>
      </c>
      <c r="R723" s="34">
        <f>'EN - Tableau 1'!D723</f>
        <v>33</v>
      </c>
      <c r="S723" s="34">
        <f>'DU'!E723</f>
        <v>97</v>
      </c>
      <c r="T723" s="34">
        <f>'PH - Tableau 1'!N723</f>
        <v>64.625</v>
      </c>
      <c r="U723" s="34">
        <f>'FO - Tableau 1'!D723</f>
        <v>33</v>
      </c>
      <c r="V723" s="32"/>
      <c r="W723" s="34">
        <f>'SC - Tableau 1'!J723</f>
        <v>49.5</v>
      </c>
      <c r="X723" s="34">
        <f>'DF - Tableau 1'!J723</f>
        <v>73</v>
      </c>
      <c r="Y723" s="32"/>
      <c r="Z723" s="34">
        <v>50</v>
      </c>
      <c r="AA723" s="34">
        <v>50</v>
      </c>
      <c r="AB723" s="34">
        <v>50</v>
      </c>
    </row>
    <row r="724" ht="20.35" customHeight="1">
      <c r="A724" t="s" s="38">
        <v>1794</v>
      </c>
      <c r="B724" s="30"/>
      <c r="C724" t="s" s="31">
        <v>1056</v>
      </c>
      <c r="D724" s="32"/>
      <c r="E724" s="32"/>
      <c r="F724" s="32"/>
      <c r="G724" s="32"/>
      <c r="H724" s="33">
        <v>77</v>
      </c>
      <c r="I724" s="33">
        <v>235</v>
      </c>
      <c r="J724" s="32"/>
      <c r="K724" s="32"/>
      <c r="L724" s="32"/>
      <c r="M724" s="34">
        <f>'CK - Tableau 1'!F724</f>
        <v>80</v>
      </c>
      <c r="N724" s="34">
        <f>'FG - Tableau 1'!C724</f>
        <v>92</v>
      </c>
      <c r="O724" s="34">
        <f>'DI - Tableau 1'!D724</f>
        <v>35</v>
      </c>
      <c r="P724" s="34">
        <f>'SK - Tableau 1'!F724</f>
        <v>61</v>
      </c>
      <c r="Q724" s="34">
        <f>'ST - Tableau 1'!D724</f>
        <v>93</v>
      </c>
      <c r="R724" s="34">
        <f>'EN - Tableau 1'!D724</f>
        <v>99</v>
      </c>
      <c r="S724" s="34">
        <f>'DU'!E724</f>
        <v>86</v>
      </c>
      <c r="T724" s="34">
        <f>'PH - Tableau 1'!N724</f>
        <v>57.875</v>
      </c>
      <c r="U724" s="34">
        <f>'FO - Tableau 1'!D724</f>
        <v>33</v>
      </c>
      <c r="V724" s="32"/>
      <c r="W724" s="34">
        <f>'SC - Tableau 1'!J724</f>
        <v>64.5</v>
      </c>
      <c r="X724" s="34">
        <f>'DF - Tableau 1'!J724</f>
        <v>66</v>
      </c>
      <c r="Y724" s="32"/>
      <c r="Z724" s="34">
        <v>50</v>
      </c>
      <c r="AA724" s="34">
        <v>50</v>
      </c>
      <c r="AB724" s="34">
        <v>50</v>
      </c>
    </row>
    <row r="725" ht="20.35" customHeight="1">
      <c r="A725" t="s" s="38">
        <v>1795</v>
      </c>
      <c r="B725" s="30"/>
      <c r="C725" t="s" s="31">
        <v>1059</v>
      </c>
      <c r="D725" s="32"/>
      <c r="E725" s="32"/>
      <c r="F725" s="32"/>
      <c r="G725" s="32"/>
      <c r="H725" s="33">
        <v>70</v>
      </c>
      <c r="I725" s="33">
        <v>187</v>
      </c>
      <c r="J725" s="32"/>
      <c r="K725" s="32"/>
      <c r="L725" s="32"/>
      <c r="M725" s="34">
        <f>'CK - Tableau 1'!F725</f>
        <v>87</v>
      </c>
      <c r="N725" s="34">
        <f>'FG - Tableau 1'!C725</f>
        <v>66</v>
      </c>
      <c r="O725" s="34">
        <f>'DI - Tableau 1'!D725</f>
        <v>59</v>
      </c>
      <c r="P725" s="34">
        <f>'SK - Tableau 1'!F725</f>
        <v>73</v>
      </c>
      <c r="Q725" s="34">
        <f>'ST - Tableau 1'!D725</f>
        <v>62</v>
      </c>
      <c r="R725" s="34">
        <f>'EN - Tableau 1'!D725</f>
        <v>33</v>
      </c>
      <c r="S725" s="34">
        <f>'DU'!E725</f>
        <v>84</v>
      </c>
      <c r="T725" s="34">
        <f>'PH - Tableau 1'!N725</f>
        <v>73</v>
      </c>
      <c r="U725" s="34">
        <f>'FO - Tableau 1'!D725</f>
        <v>40</v>
      </c>
      <c r="V725" s="32"/>
      <c r="W725" s="34">
        <f>'SC - Tableau 1'!J725</f>
        <v>70</v>
      </c>
      <c r="X725" s="34">
        <f>'DF - Tableau 1'!J725</f>
        <v>73</v>
      </c>
      <c r="Y725" s="32"/>
      <c r="Z725" s="34">
        <v>50</v>
      </c>
      <c r="AA725" s="34">
        <v>50</v>
      </c>
      <c r="AB725" s="34">
        <v>50</v>
      </c>
    </row>
    <row r="726" ht="20.35" customHeight="1">
      <c r="A726" t="s" s="38">
        <v>1796</v>
      </c>
      <c r="B726" s="30"/>
      <c r="C726" t="s" s="31">
        <v>1059</v>
      </c>
      <c r="D726" s="32"/>
      <c r="E726" s="32"/>
      <c r="F726" s="32"/>
      <c r="G726" s="32"/>
      <c r="H726" s="33">
        <v>72</v>
      </c>
      <c r="I726" s="33">
        <v>200</v>
      </c>
      <c r="J726" s="32"/>
      <c r="K726" s="32"/>
      <c r="L726" s="32"/>
      <c r="M726" s="34">
        <f>'CK - Tableau 1'!F726</f>
        <v>78</v>
      </c>
      <c r="N726" s="34">
        <f>'FG - Tableau 1'!C726</f>
        <v>68</v>
      </c>
      <c r="O726" s="34">
        <f>'DI - Tableau 1'!D726</f>
        <v>91</v>
      </c>
      <c r="P726" s="34">
        <f>'SK - Tableau 1'!F726</f>
        <v>56</v>
      </c>
      <c r="Q726" s="34">
        <f>'ST - Tableau 1'!D726</f>
        <v>73</v>
      </c>
      <c r="R726" s="34">
        <f>'EN - Tableau 1'!D726</f>
        <v>35</v>
      </c>
      <c r="S726" s="34">
        <f>'DU'!E726</f>
        <v>92</v>
      </c>
      <c r="T726" s="34">
        <f>'PH - Tableau 1'!N726</f>
        <v>69.5</v>
      </c>
      <c r="U726" s="34">
        <f>'FO - Tableau 1'!D726</f>
        <v>71</v>
      </c>
      <c r="V726" s="32"/>
      <c r="W726" s="34">
        <f>'SC - Tableau 1'!J726</f>
        <v>73</v>
      </c>
      <c r="X726" s="34">
        <f>'DF - Tableau 1'!J726</f>
        <v>65.5</v>
      </c>
      <c r="Y726" s="32"/>
      <c r="Z726" s="34">
        <v>50</v>
      </c>
      <c r="AA726" s="34">
        <v>50</v>
      </c>
      <c r="AB726" s="34">
        <v>50</v>
      </c>
    </row>
    <row r="727" ht="20.35" customHeight="1">
      <c r="A727" t="s" s="38">
        <v>1797</v>
      </c>
      <c r="B727" s="30"/>
      <c r="C727" t="s" s="31">
        <v>1059</v>
      </c>
      <c r="D727" s="32"/>
      <c r="E727" s="32"/>
      <c r="F727" s="32"/>
      <c r="G727" s="32"/>
      <c r="H727" s="33">
        <v>72</v>
      </c>
      <c r="I727" s="33">
        <v>181</v>
      </c>
      <c r="J727" s="32"/>
      <c r="K727" s="32"/>
      <c r="L727" s="32"/>
      <c r="M727" s="34">
        <f>'CK - Tableau 1'!F727</f>
        <v>60</v>
      </c>
      <c r="N727" s="34">
        <f>'FG - Tableau 1'!C727</f>
        <v>33</v>
      </c>
      <c r="O727" s="34">
        <f>'DI - Tableau 1'!D727</f>
        <v>73</v>
      </c>
      <c r="P727" s="34">
        <f>'SK - Tableau 1'!F727</f>
        <v>51</v>
      </c>
      <c r="Q727" s="34">
        <f>'ST - Tableau 1'!D727</f>
        <v>42</v>
      </c>
      <c r="R727" s="34">
        <f>'EN - Tableau 1'!D727</f>
        <v>33</v>
      </c>
      <c r="S727" s="34">
        <f>'DU'!E727</f>
        <v>83</v>
      </c>
      <c r="T727" s="34">
        <f>'PH - Tableau 1'!N727</f>
        <v>75.25</v>
      </c>
      <c r="U727" s="34">
        <f>'FO - Tableau 1'!D727</f>
        <v>53</v>
      </c>
      <c r="V727" s="32"/>
      <c r="W727" s="34">
        <f>'SC - Tableau 1'!J727</f>
        <v>60</v>
      </c>
      <c r="X727" s="34">
        <f>'DF - Tableau 1'!J727</f>
        <v>53.5</v>
      </c>
      <c r="Y727" s="32"/>
      <c r="Z727" s="34">
        <v>50</v>
      </c>
      <c r="AA727" s="34">
        <v>50</v>
      </c>
      <c r="AB727" s="34">
        <v>50</v>
      </c>
    </row>
    <row r="728" ht="20.35" customHeight="1">
      <c r="A728" t="s" s="38">
        <v>1798</v>
      </c>
      <c r="B728" s="30"/>
      <c r="C728" t="s" s="31">
        <v>1059</v>
      </c>
      <c r="D728" s="32"/>
      <c r="E728" s="32"/>
      <c r="F728" s="32"/>
      <c r="G728" s="32"/>
      <c r="H728" s="33">
        <v>72</v>
      </c>
      <c r="I728" s="33">
        <v>187</v>
      </c>
      <c r="J728" s="32"/>
      <c r="K728" s="32"/>
      <c r="L728" s="32"/>
      <c r="M728" s="34">
        <f>'CK - Tableau 1'!F728</f>
        <v>51</v>
      </c>
      <c r="N728" s="34">
        <f>'FG - Tableau 1'!C728</f>
        <v>33</v>
      </c>
      <c r="O728" s="34">
        <f>'DI - Tableau 1'!D728</f>
        <v>70</v>
      </c>
      <c r="P728" s="34">
        <f>'SK - Tableau 1'!F728</f>
        <v>93</v>
      </c>
      <c r="Q728" s="34">
        <f>'ST - Tableau 1'!D728</f>
        <v>50</v>
      </c>
      <c r="R728" s="34">
        <f>'EN - Tableau 1'!D728</f>
        <v>45</v>
      </c>
      <c r="S728" s="34">
        <f>'DU'!E728</f>
        <v>98</v>
      </c>
      <c r="T728" s="34">
        <f>'PH - Tableau 1'!N728</f>
        <v>73.125</v>
      </c>
      <c r="U728" s="34">
        <f>'FO - Tableau 1'!D728</f>
        <v>47</v>
      </c>
      <c r="V728" s="32"/>
      <c r="W728" s="34">
        <f>'SC - Tableau 1'!J728</f>
        <v>80.5</v>
      </c>
      <c r="X728" s="34">
        <f>'DF - Tableau 1'!J728</f>
        <v>57.5</v>
      </c>
      <c r="Y728" s="32"/>
      <c r="Z728" s="34">
        <v>50</v>
      </c>
      <c r="AA728" s="34">
        <v>50</v>
      </c>
      <c r="AB728" s="34">
        <v>50</v>
      </c>
    </row>
    <row r="729" ht="20.35" customHeight="1">
      <c r="A729" t="s" s="38">
        <v>1799</v>
      </c>
      <c r="B729" s="30"/>
      <c r="C729" t="s" s="31">
        <v>1056</v>
      </c>
      <c r="D729" s="32"/>
      <c r="E729" s="32"/>
      <c r="F729" s="32"/>
      <c r="G729" s="32"/>
      <c r="H729" s="33">
        <v>70</v>
      </c>
      <c r="I729" s="33">
        <v>180</v>
      </c>
      <c r="J729" s="32"/>
      <c r="K729" s="32"/>
      <c r="L729" s="32"/>
      <c r="M729" s="34">
        <f>'CK - Tableau 1'!F729</f>
        <v>40</v>
      </c>
      <c r="N729" s="34">
        <f>'FG - Tableau 1'!C729</f>
        <v>33</v>
      </c>
      <c r="O729" s="34">
        <f>'DI - Tableau 1'!D729</f>
        <v>97</v>
      </c>
      <c r="P729" s="34">
        <f>'SK - Tableau 1'!F729</f>
        <v>96</v>
      </c>
      <c r="Q729" s="34">
        <f>'ST - Tableau 1'!D729</f>
        <v>49</v>
      </c>
      <c r="R729" s="34">
        <f>'EN - Tableau 1'!D729</f>
        <v>33</v>
      </c>
      <c r="S729" s="34">
        <f>'DU'!E729</f>
        <v>61</v>
      </c>
      <c r="T729" s="34">
        <f>'PH - Tableau 1'!N729</f>
        <v>85</v>
      </c>
      <c r="U729" s="34">
        <f>'FO - Tableau 1'!D729</f>
        <v>33</v>
      </c>
      <c r="V729" s="32"/>
      <c r="W729" s="34">
        <f>'SC - Tableau 1'!J729</f>
        <v>72</v>
      </c>
      <c r="X729" s="34">
        <f>'DF - Tableau 1'!J729</f>
        <v>85.5</v>
      </c>
      <c r="Y729" s="32"/>
      <c r="Z729" s="34">
        <v>50</v>
      </c>
      <c r="AA729" s="34">
        <v>50</v>
      </c>
      <c r="AB729" s="34">
        <v>50</v>
      </c>
    </row>
    <row r="730" ht="20.35" customHeight="1">
      <c r="A730" t="s" s="38">
        <v>1800</v>
      </c>
      <c r="B730" s="30"/>
      <c r="C730" t="s" s="31">
        <v>1056</v>
      </c>
      <c r="D730" s="32"/>
      <c r="E730" s="32"/>
      <c r="F730" s="32"/>
      <c r="G730" s="32"/>
      <c r="H730" s="33">
        <v>76</v>
      </c>
      <c r="I730" s="33">
        <v>223</v>
      </c>
      <c r="J730" s="32"/>
      <c r="K730" s="32"/>
      <c r="L730" s="32"/>
      <c r="M730" s="34">
        <f>'CK - Tableau 1'!F730</f>
        <v>66</v>
      </c>
      <c r="N730" s="34">
        <f>'FG - Tableau 1'!C730</f>
        <v>33</v>
      </c>
      <c r="O730" s="34">
        <f>'DI - Tableau 1'!D730</f>
        <v>50</v>
      </c>
      <c r="P730" s="34">
        <f>'SK - Tableau 1'!F730</f>
        <v>94</v>
      </c>
      <c r="Q730" s="34">
        <f>'ST - Tableau 1'!D730</f>
        <v>87</v>
      </c>
      <c r="R730" s="34">
        <f>'EN - Tableau 1'!D730</f>
        <v>99</v>
      </c>
      <c r="S730" s="34">
        <f>'DU'!E730</f>
        <v>74</v>
      </c>
      <c r="T730" s="34">
        <f>'PH - Tableau 1'!N730</f>
        <v>79.125</v>
      </c>
      <c r="U730" s="34">
        <f>'FO - Tableau 1'!D730</f>
        <v>62</v>
      </c>
      <c r="V730" s="32"/>
      <c r="W730" s="34">
        <f>'SC - Tableau 1'!J730</f>
        <v>70.5</v>
      </c>
      <c r="X730" s="34">
        <f>'DF - Tableau 1'!J730</f>
        <v>80</v>
      </c>
      <c r="Y730" s="32"/>
      <c r="Z730" s="34">
        <v>50</v>
      </c>
      <c r="AA730" s="34">
        <v>50</v>
      </c>
      <c r="AB730" s="34">
        <v>50</v>
      </c>
    </row>
    <row r="731" ht="20.35" customHeight="1">
      <c r="A731" t="s" s="38">
        <v>1801</v>
      </c>
      <c r="B731" s="30"/>
      <c r="C731" t="s" s="31">
        <v>1059</v>
      </c>
      <c r="D731" s="32"/>
      <c r="E731" s="32"/>
      <c r="F731" s="32"/>
      <c r="G731" s="32"/>
      <c r="H731" s="33">
        <v>72</v>
      </c>
      <c r="I731" s="33">
        <v>181</v>
      </c>
      <c r="J731" s="32"/>
      <c r="K731" s="32"/>
      <c r="L731" s="32"/>
      <c r="M731" s="34">
        <f>'CK - Tableau 1'!F731</f>
        <v>76</v>
      </c>
      <c r="N731" s="34">
        <f>'FG - Tableau 1'!C731</f>
        <v>71</v>
      </c>
      <c r="O731" s="34">
        <f>'DI - Tableau 1'!D731</f>
        <v>41</v>
      </c>
      <c r="P731" s="34">
        <f>'SK - Tableau 1'!F731</f>
        <v>56</v>
      </c>
      <c r="Q731" s="34">
        <f>'ST - Tableau 1'!D731</f>
        <v>42</v>
      </c>
      <c r="R731" s="34">
        <f>'EN - Tableau 1'!D731</f>
        <v>99</v>
      </c>
      <c r="S731" s="34">
        <f>'DU'!E731</f>
        <v>97</v>
      </c>
      <c r="T731" s="34">
        <f>'PH - Tableau 1'!N731</f>
        <v>73</v>
      </c>
      <c r="U731" s="34">
        <f>'FO - Tableau 1'!D731</f>
        <v>55</v>
      </c>
      <c r="V731" s="32"/>
      <c r="W731" s="34">
        <f>'SC - Tableau 1'!J731</f>
        <v>73</v>
      </c>
      <c r="X731" s="34">
        <f>'DF - Tableau 1'!J731</f>
        <v>69</v>
      </c>
      <c r="Y731" s="32"/>
      <c r="Z731" s="34">
        <v>50</v>
      </c>
      <c r="AA731" s="34">
        <v>50</v>
      </c>
      <c r="AB731" s="34">
        <v>50</v>
      </c>
    </row>
    <row r="732" ht="20.35" customHeight="1">
      <c r="A732" t="s" s="38">
        <v>1802</v>
      </c>
      <c r="B732" s="30"/>
      <c r="C732" t="s" s="31">
        <v>1056</v>
      </c>
      <c r="D732" s="32"/>
      <c r="E732" s="32"/>
      <c r="F732" s="32"/>
      <c r="G732" s="32"/>
      <c r="H732" s="33">
        <v>75</v>
      </c>
      <c r="I732" s="33">
        <v>218</v>
      </c>
      <c r="J732" s="32"/>
      <c r="K732" s="32"/>
      <c r="L732" s="32"/>
      <c r="M732" s="34">
        <f>'CK - Tableau 1'!F732</f>
        <v>57</v>
      </c>
      <c r="N732" s="34">
        <f>'FG - Tableau 1'!C732</f>
        <v>76</v>
      </c>
      <c r="O732" s="34">
        <f>'DI - Tableau 1'!D732</f>
        <v>43</v>
      </c>
      <c r="P732" s="34">
        <f>'SK - Tableau 1'!F732</f>
        <v>92</v>
      </c>
      <c r="Q732" s="34">
        <f>'ST - Tableau 1'!D732</f>
        <v>85</v>
      </c>
      <c r="R732" s="34">
        <f>'EN - Tableau 1'!D732</f>
        <v>33</v>
      </c>
      <c r="S732" s="34">
        <f>'DU'!E732</f>
        <v>96</v>
      </c>
      <c r="T732" s="34">
        <f>'PH - Tableau 1'!N732</f>
        <v>78.5</v>
      </c>
      <c r="U732" s="34">
        <f>'FO - Tableau 1'!D732</f>
        <v>90</v>
      </c>
      <c r="V732" s="32"/>
      <c r="W732" s="34">
        <f>'SC - Tableau 1'!J732</f>
        <v>69</v>
      </c>
      <c r="X732" s="34">
        <f>'DF - Tableau 1'!J732</f>
        <v>68</v>
      </c>
      <c r="Y732" s="32"/>
      <c r="Z732" s="34">
        <v>50</v>
      </c>
      <c r="AA732" s="34">
        <v>50</v>
      </c>
      <c r="AB732" s="34">
        <v>50</v>
      </c>
    </row>
    <row r="733" ht="20.35" customHeight="1">
      <c r="A733" t="s" s="38">
        <v>1803</v>
      </c>
      <c r="B733" s="30"/>
      <c r="C733" t="s" s="31">
        <v>1059</v>
      </c>
      <c r="D733" s="32"/>
      <c r="E733" s="32"/>
      <c r="F733" s="32"/>
      <c r="G733" s="32"/>
      <c r="H733" s="33">
        <v>74</v>
      </c>
      <c r="I733" s="33">
        <v>202</v>
      </c>
      <c r="J733" s="32"/>
      <c r="K733" s="32"/>
      <c r="L733" s="32"/>
      <c r="M733" s="34">
        <f>'CK - Tableau 1'!F733</f>
        <v>69</v>
      </c>
      <c r="N733" s="34">
        <f>'FG - Tableau 1'!C733</f>
        <v>86</v>
      </c>
      <c r="O733" s="34">
        <f>'DI - Tableau 1'!D733</f>
        <v>44</v>
      </c>
      <c r="P733" s="34">
        <f>'SK - Tableau 1'!F733</f>
        <v>78</v>
      </c>
      <c r="Q733" s="34">
        <f>'ST - Tableau 1'!D733</f>
        <v>64</v>
      </c>
      <c r="R733" s="34">
        <f>'EN - Tableau 1'!D733</f>
        <v>89</v>
      </c>
      <c r="S733" s="34">
        <f>'DU'!E733</f>
        <v>61</v>
      </c>
      <c r="T733" s="34">
        <f>'PH - Tableau 1'!N733</f>
        <v>69.25</v>
      </c>
      <c r="U733" s="34">
        <f>'FO - Tableau 1'!D733</f>
        <v>83</v>
      </c>
      <c r="V733" s="32"/>
      <c r="W733" s="34">
        <f>'SC - Tableau 1'!J733</f>
        <v>71.5</v>
      </c>
      <c r="X733" s="34">
        <f>'DF - Tableau 1'!J733</f>
        <v>66</v>
      </c>
      <c r="Y733" s="32"/>
      <c r="Z733" s="34">
        <v>50</v>
      </c>
      <c r="AA733" s="34">
        <v>50</v>
      </c>
      <c r="AB733" s="34">
        <v>50</v>
      </c>
    </row>
    <row r="734" ht="20.35" customHeight="1">
      <c r="A734" t="s" s="38">
        <v>1804</v>
      </c>
      <c r="B734" s="30"/>
      <c r="C734" t="s" s="31">
        <v>1056</v>
      </c>
      <c r="D734" s="32"/>
      <c r="E734" s="32"/>
      <c r="F734" s="32"/>
      <c r="G734" s="32"/>
      <c r="H734" s="33">
        <v>69</v>
      </c>
      <c r="I734" s="33">
        <v>187</v>
      </c>
      <c r="J734" s="32"/>
      <c r="K734" s="32"/>
      <c r="L734" s="32"/>
      <c r="M734" s="34">
        <f>'CK - Tableau 1'!F734</f>
        <v>73</v>
      </c>
      <c r="N734" s="34">
        <f>'FG - Tableau 1'!C734</f>
        <v>97</v>
      </c>
      <c r="O734" s="34">
        <f>'DI - Tableau 1'!D734</f>
        <v>34</v>
      </c>
      <c r="P734" s="34">
        <f>'SK - Tableau 1'!F734</f>
        <v>55</v>
      </c>
      <c r="Q734" s="34">
        <f>'ST - Tableau 1'!D734</f>
        <v>68</v>
      </c>
      <c r="R734" s="34">
        <f>'EN - Tableau 1'!D734</f>
        <v>80</v>
      </c>
      <c r="S734" s="34">
        <f>'DU'!E734</f>
        <v>82</v>
      </c>
      <c r="T734" s="34">
        <f>'PH - Tableau 1'!N734</f>
        <v>65</v>
      </c>
      <c r="U734" s="34">
        <f>'FO - Tableau 1'!D734</f>
        <v>33</v>
      </c>
      <c r="V734" s="32"/>
      <c r="W734" s="34">
        <f>'SC - Tableau 1'!J734</f>
        <v>53.5</v>
      </c>
      <c r="X734" s="34">
        <f>'DF - Tableau 1'!J734</f>
        <v>50</v>
      </c>
      <c r="Y734" s="32"/>
      <c r="Z734" s="34">
        <v>50</v>
      </c>
      <c r="AA734" s="34">
        <v>50</v>
      </c>
      <c r="AB734" s="34">
        <v>50</v>
      </c>
    </row>
    <row r="735" ht="20.35" customHeight="1">
      <c r="A735" t="s" s="38">
        <v>1805</v>
      </c>
      <c r="B735" s="30"/>
      <c r="C735" t="s" s="31">
        <v>1059</v>
      </c>
      <c r="D735" s="32"/>
      <c r="E735" s="32"/>
      <c r="F735" s="32"/>
      <c r="G735" s="32"/>
      <c r="H735" s="33">
        <v>73</v>
      </c>
      <c r="I735" s="33">
        <v>215</v>
      </c>
      <c r="J735" s="32"/>
      <c r="K735" s="32"/>
      <c r="L735" s="32"/>
      <c r="M735" s="34">
        <f>'CK - Tableau 1'!F735</f>
        <v>52</v>
      </c>
      <c r="N735" s="34">
        <f>'FG - Tableau 1'!C735</f>
        <v>33</v>
      </c>
      <c r="O735" s="34">
        <f>'DI - Tableau 1'!D735</f>
        <v>95</v>
      </c>
      <c r="P735" s="34">
        <f>'SK - Tableau 1'!F735</f>
        <v>93</v>
      </c>
      <c r="Q735" s="34">
        <f>'ST - Tableau 1'!D735</f>
        <v>90</v>
      </c>
      <c r="R735" s="34">
        <f>'EN - Tableau 1'!D735</f>
        <v>33</v>
      </c>
      <c r="S735" s="34">
        <f>'DU'!E735</f>
        <v>79</v>
      </c>
      <c r="T735" s="34">
        <f>'PH - Tableau 1'!N735</f>
        <v>70.25</v>
      </c>
      <c r="U735" s="34">
        <f>'FO - Tableau 1'!D735</f>
        <v>33</v>
      </c>
      <c r="V735" s="32"/>
      <c r="W735" s="34">
        <f>'SC - Tableau 1'!J735</f>
        <v>54.5</v>
      </c>
      <c r="X735" s="34">
        <f>'DF - Tableau 1'!J735</f>
        <v>89</v>
      </c>
      <c r="Y735" s="32"/>
      <c r="Z735" s="34">
        <v>50</v>
      </c>
      <c r="AA735" s="34">
        <v>50</v>
      </c>
      <c r="AB735" s="34">
        <v>50</v>
      </c>
    </row>
    <row r="736" ht="20.35" customHeight="1">
      <c r="A736" t="s" s="38">
        <v>1806</v>
      </c>
      <c r="B736" s="30"/>
      <c r="C736" t="s" s="31">
        <v>1056</v>
      </c>
      <c r="D736" s="32"/>
      <c r="E736" s="32"/>
      <c r="F736" s="32"/>
      <c r="G736" s="32"/>
      <c r="H736" s="33">
        <v>71</v>
      </c>
      <c r="I736" s="33">
        <v>185</v>
      </c>
      <c r="J736" s="32"/>
      <c r="K736" s="32"/>
      <c r="L736" s="32"/>
      <c r="M736" s="34">
        <f>'CK - Tableau 1'!F736</f>
        <v>60</v>
      </c>
      <c r="N736" s="34">
        <f>'FG - Tableau 1'!C736</f>
        <v>33</v>
      </c>
      <c r="O736" s="34">
        <f>'DI - Tableau 1'!D736</f>
        <v>53</v>
      </c>
      <c r="P736" s="34">
        <f>'SK - Tableau 1'!F736</f>
        <v>80</v>
      </c>
      <c r="Q736" s="34">
        <f>'ST - Tableau 1'!D736</f>
        <v>52</v>
      </c>
      <c r="R736" s="34">
        <f>'EN - Tableau 1'!D736</f>
        <v>87</v>
      </c>
      <c r="S736" s="34">
        <f>'DU'!E736</f>
        <v>85</v>
      </c>
      <c r="T736" s="34">
        <f>'PH - Tableau 1'!N736</f>
        <v>61.25</v>
      </c>
      <c r="U736" s="34">
        <f>'FO - Tableau 1'!D736</f>
        <v>33</v>
      </c>
      <c r="V736" s="32"/>
      <c r="W736" s="34">
        <f>'SC - Tableau 1'!J736</f>
        <v>57</v>
      </c>
      <c r="X736" s="34">
        <f>'DF - Tableau 1'!J736</f>
        <v>56.5</v>
      </c>
      <c r="Y736" s="32"/>
      <c r="Z736" s="34">
        <v>50</v>
      </c>
      <c r="AA736" s="34">
        <v>50</v>
      </c>
      <c r="AB736" s="34">
        <v>50</v>
      </c>
    </row>
    <row r="737" ht="20.35" customHeight="1">
      <c r="A737" t="s" s="38">
        <v>1807</v>
      </c>
      <c r="B737" s="30"/>
      <c r="C737" t="s" s="31">
        <v>1056</v>
      </c>
      <c r="D737" s="32"/>
      <c r="E737" s="32"/>
      <c r="F737" s="32"/>
      <c r="G737" s="32"/>
      <c r="H737" s="33">
        <v>73</v>
      </c>
      <c r="I737" s="33">
        <v>205</v>
      </c>
      <c r="J737" s="32"/>
      <c r="K737" s="32"/>
      <c r="L737" s="32"/>
      <c r="M737" s="34">
        <f>'CK - Tableau 1'!F737</f>
        <v>47</v>
      </c>
      <c r="N737" s="34">
        <f>'FG - Tableau 1'!C737</f>
        <v>33</v>
      </c>
      <c r="O737" s="34">
        <f>'DI - Tableau 1'!D737</f>
        <v>94</v>
      </c>
      <c r="P737" s="34">
        <f>'SK - Tableau 1'!F737</f>
        <v>85</v>
      </c>
      <c r="Q737" s="34">
        <f>'ST - Tableau 1'!D737</f>
        <v>76</v>
      </c>
      <c r="R737" s="34">
        <f>'EN - Tableau 1'!D737</f>
        <v>44</v>
      </c>
      <c r="S737" s="34">
        <f>'DU'!E737</f>
        <v>63</v>
      </c>
      <c r="T737" s="34">
        <f>'PH - Tableau 1'!N737</f>
        <v>73.25</v>
      </c>
      <c r="U737" s="34">
        <f>'FO - Tableau 1'!D737</f>
        <v>33</v>
      </c>
      <c r="V737" s="32"/>
      <c r="W737" s="34">
        <f>'SC - Tableau 1'!J737</f>
        <v>48</v>
      </c>
      <c r="X737" s="34">
        <f>'DF - Tableau 1'!J737</f>
        <v>74.5</v>
      </c>
      <c r="Y737" s="32"/>
      <c r="Z737" s="34">
        <v>50</v>
      </c>
      <c r="AA737" s="34">
        <v>50</v>
      </c>
      <c r="AB737" s="34">
        <v>50</v>
      </c>
    </row>
    <row r="738" ht="20.35" customHeight="1">
      <c r="A738" t="s" s="38">
        <v>1808</v>
      </c>
      <c r="B738" s="30"/>
      <c r="C738" t="s" s="31">
        <v>1056</v>
      </c>
      <c r="D738" s="32"/>
      <c r="E738" s="32"/>
      <c r="F738" s="32"/>
      <c r="G738" s="32"/>
      <c r="H738" s="33">
        <v>72</v>
      </c>
      <c r="I738" s="33">
        <v>191</v>
      </c>
      <c r="J738" s="32"/>
      <c r="K738" s="32"/>
      <c r="L738" s="32"/>
      <c r="M738" s="34">
        <f>'CK - Tableau 1'!F738</f>
        <v>47</v>
      </c>
      <c r="N738" s="34">
        <f>'FG - Tableau 1'!C738</f>
        <v>33</v>
      </c>
      <c r="O738" s="34">
        <f>'DI - Tableau 1'!D738</f>
        <v>82</v>
      </c>
      <c r="P738" s="34">
        <f>'SK - Tableau 1'!F738</f>
        <v>81</v>
      </c>
      <c r="Q738" s="34">
        <f>'ST - Tableau 1'!D738</f>
        <v>57</v>
      </c>
      <c r="R738" s="34">
        <f>'EN - Tableau 1'!D738</f>
        <v>87</v>
      </c>
      <c r="S738" s="34">
        <f>'DU'!E738</f>
        <v>79</v>
      </c>
      <c r="T738" s="34">
        <f>'PH - Tableau 1'!N738</f>
        <v>77.25</v>
      </c>
      <c r="U738" s="34">
        <f>'FO - Tableau 1'!D738</f>
        <v>65</v>
      </c>
      <c r="V738" s="32"/>
      <c r="W738" s="34">
        <f>'SC - Tableau 1'!J738</f>
        <v>89</v>
      </c>
      <c r="X738" s="34">
        <f>'DF - Tableau 1'!J738</f>
        <v>77.5</v>
      </c>
      <c r="Y738" s="32"/>
      <c r="Z738" s="34">
        <v>50</v>
      </c>
      <c r="AA738" s="34">
        <v>50</v>
      </c>
      <c r="AB738" s="34">
        <v>50</v>
      </c>
    </row>
    <row r="739" ht="20.35" customHeight="1">
      <c r="A739" t="s" s="38">
        <v>1809</v>
      </c>
      <c r="B739" s="30"/>
      <c r="C739" t="s" s="31">
        <v>1056</v>
      </c>
      <c r="D739" s="32"/>
      <c r="E739" s="32"/>
      <c r="F739" s="32"/>
      <c r="G739" s="32"/>
      <c r="H739" s="33">
        <v>73</v>
      </c>
      <c r="I739" s="33">
        <v>216</v>
      </c>
      <c r="J739" s="32"/>
      <c r="K739" s="32"/>
      <c r="L739" s="32"/>
      <c r="M739" s="34">
        <f>'CK - Tableau 1'!F739</f>
        <v>39</v>
      </c>
      <c r="N739" s="34">
        <f>'FG - Tableau 1'!C739</f>
        <v>33</v>
      </c>
      <c r="O739" s="34">
        <f>'DI - Tableau 1'!D739</f>
        <v>99</v>
      </c>
      <c r="P739" s="34">
        <f>'SK - Tableau 1'!F739</f>
        <v>99</v>
      </c>
      <c r="Q739" s="34">
        <f>'ST - Tableau 1'!D739</f>
        <v>91</v>
      </c>
      <c r="R739" s="34">
        <f>'EN - Tableau 1'!D739</f>
        <v>81</v>
      </c>
      <c r="S739" s="34">
        <f>'DU'!E739</f>
        <v>99</v>
      </c>
      <c r="T739" s="34">
        <f>'PH - Tableau 1'!N739</f>
        <v>83.375</v>
      </c>
      <c r="U739" s="34">
        <f>'FO - Tableau 1'!D739</f>
        <v>98</v>
      </c>
      <c r="V739" s="32"/>
      <c r="W739" s="34">
        <f>'SC - Tableau 1'!J739</f>
        <v>84</v>
      </c>
      <c r="X739" s="34">
        <f>'DF - Tableau 1'!J739</f>
        <v>74</v>
      </c>
      <c r="Y739" s="32"/>
      <c r="Z739" s="34">
        <v>50</v>
      </c>
      <c r="AA739" s="34">
        <v>50</v>
      </c>
      <c r="AB739" s="34">
        <v>50</v>
      </c>
    </row>
    <row r="740" ht="20.35" customHeight="1">
      <c r="A740" t="s" s="38">
        <v>1810</v>
      </c>
      <c r="B740" s="30"/>
      <c r="C740" t="s" s="31">
        <v>1056</v>
      </c>
      <c r="D740" s="32"/>
      <c r="E740" s="32"/>
      <c r="F740" s="32"/>
      <c r="G740" s="32"/>
      <c r="H740" s="33">
        <v>74</v>
      </c>
      <c r="I740" s="33">
        <v>214</v>
      </c>
      <c r="J740" s="32"/>
      <c r="K740" s="32"/>
      <c r="L740" s="32"/>
      <c r="M740" s="34">
        <f>'CK - Tableau 1'!F740</f>
        <v>69</v>
      </c>
      <c r="N740" s="34">
        <f>'FG - Tableau 1'!C740</f>
        <v>33</v>
      </c>
      <c r="O740" s="34">
        <f>'DI - Tableau 1'!D740</f>
        <v>90</v>
      </c>
      <c r="P740" s="34">
        <f>'SK - Tableau 1'!F740</f>
        <v>83</v>
      </c>
      <c r="Q740" s="34">
        <f>'ST - Tableau 1'!D740</f>
        <v>85</v>
      </c>
      <c r="R740" s="34">
        <f>'EN - Tableau 1'!D740</f>
        <v>62</v>
      </c>
      <c r="S740" s="34">
        <f>'DU'!E740</f>
        <v>96</v>
      </c>
      <c r="T740" s="34">
        <f>'PH - Tableau 1'!N740</f>
        <v>77.5</v>
      </c>
      <c r="U740" s="34">
        <f>'FO - Tableau 1'!D740</f>
        <v>33</v>
      </c>
      <c r="V740" s="32"/>
      <c r="W740" s="34">
        <f>'SC - Tableau 1'!J740</f>
        <v>79</v>
      </c>
      <c r="X740" s="34">
        <f>'DF - Tableau 1'!J740</f>
        <v>74</v>
      </c>
      <c r="Y740" s="32"/>
      <c r="Z740" s="34">
        <v>50</v>
      </c>
      <c r="AA740" s="34">
        <v>50</v>
      </c>
      <c r="AB740" s="34">
        <v>50</v>
      </c>
    </row>
    <row r="741" ht="20.35" customHeight="1">
      <c r="A741" t="s" s="38">
        <v>1811</v>
      </c>
      <c r="B741" s="30"/>
      <c r="C741" t="s" s="31">
        <v>1056</v>
      </c>
      <c r="D741" s="32"/>
      <c r="E741" s="32"/>
      <c r="F741" s="32"/>
      <c r="G741" s="32"/>
      <c r="H741" s="33">
        <v>73</v>
      </c>
      <c r="I741" s="33">
        <v>225</v>
      </c>
      <c r="J741" s="32"/>
      <c r="K741" s="32"/>
      <c r="L741" s="32"/>
      <c r="M741" s="34">
        <f>'CK - Tableau 1'!F741</f>
        <v>99</v>
      </c>
      <c r="N741" s="34">
        <f>'FG - Tableau 1'!C741</f>
        <v>85</v>
      </c>
      <c r="O741" s="34">
        <f>'DI - Tableau 1'!D741</f>
        <v>37</v>
      </c>
      <c r="P741" s="34">
        <f>'SK - Tableau 1'!F741</f>
        <v>52</v>
      </c>
      <c r="Q741" s="34">
        <f>'ST - Tableau 1'!D741</f>
        <v>96</v>
      </c>
      <c r="R741" s="34">
        <f>'EN - Tableau 1'!D741</f>
        <v>86</v>
      </c>
      <c r="S741" s="34">
        <f>'DU'!E741</f>
        <v>98</v>
      </c>
      <c r="T741" s="34">
        <f>'PH - Tableau 1'!N741</f>
        <v>64.25</v>
      </c>
      <c r="U741" s="34">
        <f>'FO - Tableau 1'!D741</f>
        <v>53</v>
      </c>
      <c r="V741" s="32"/>
      <c r="W741" s="34">
        <f>'SC - Tableau 1'!J741</f>
        <v>61</v>
      </c>
      <c r="X741" s="34">
        <f>'DF - Tableau 1'!J741</f>
        <v>66</v>
      </c>
      <c r="Y741" s="32"/>
      <c r="Z741" s="34">
        <v>50</v>
      </c>
      <c r="AA741" s="34">
        <v>50</v>
      </c>
      <c r="AB741" s="34">
        <v>50</v>
      </c>
    </row>
    <row r="742" ht="20.35" customHeight="1">
      <c r="A742" t="s" s="38">
        <v>1812</v>
      </c>
      <c r="B742" s="30"/>
      <c r="C742" t="s" s="31">
        <v>1056</v>
      </c>
      <c r="D742" s="32"/>
      <c r="E742" s="32"/>
      <c r="F742" s="32"/>
      <c r="G742" s="32"/>
      <c r="H742" s="33">
        <v>70</v>
      </c>
      <c r="I742" s="33">
        <v>187</v>
      </c>
      <c r="J742" s="32"/>
      <c r="K742" s="32"/>
      <c r="L742" s="32"/>
      <c r="M742" s="34">
        <f>'CK - Tableau 1'!F742</f>
        <v>63</v>
      </c>
      <c r="N742" s="34">
        <f>'FG - Tableau 1'!C742</f>
        <v>33</v>
      </c>
      <c r="O742" s="34">
        <f>'DI - Tableau 1'!D742</f>
        <v>99</v>
      </c>
      <c r="P742" s="34">
        <f>'SK - Tableau 1'!F742</f>
        <v>86</v>
      </c>
      <c r="Q742" s="34">
        <f>'ST - Tableau 1'!D742</f>
        <v>62</v>
      </c>
      <c r="R742" s="34">
        <f>'EN - Tableau 1'!D742</f>
        <v>33</v>
      </c>
      <c r="S742" s="34">
        <f>'DU'!E742</f>
        <v>78</v>
      </c>
      <c r="T742" s="34">
        <f>'PH - Tableau 1'!N742</f>
        <v>75.25</v>
      </c>
      <c r="U742" s="34">
        <f>'FO - Tableau 1'!D742</f>
        <v>48</v>
      </c>
      <c r="V742" s="32"/>
      <c r="W742" s="34">
        <f>'SC - Tableau 1'!J742</f>
        <v>80.5</v>
      </c>
      <c r="X742" s="34">
        <f>'DF - Tableau 1'!J742</f>
        <v>55.5</v>
      </c>
      <c r="Y742" s="32"/>
      <c r="Z742" s="34">
        <v>50</v>
      </c>
      <c r="AA742" s="34">
        <v>50</v>
      </c>
      <c r="AB742" s="34">
        <v>50</v>
      </c>
    </row>
    <row r="743" ht="20.35" customHeight="1">
      <c r="A743" t="s" s="38">
        <v>1813</v>
      </c>
      <c r="B743" s="30"/>
      <c r="C743" t="s" s="31">
        <v>1056</v>
      </c>
      <c r="D743" s="32"/>
      <c r="E743" s="32"/>
      <c r="F743" s="32"/>
      <c r="G743" s="32"/>
      <c r="H743" s="33">
        <v>76</v>
      </c>
      <c r="I743" s="33">
        <v>205</v>
      </c>
      <c r="J743" s="32"/>
      <c r="K743" s="32"/>
      <c r="L743" s="32"/>
      <c r="M743" s="34">
        <f>'CK - Tableau 1'!F743</f>
        <v>60</v>
      </c>
      <c r="N743" s="34">
        <f>'FG - Tableau 1'!C743</f>
        <v>33</v>
      </c>
      <c r="O743" s="34">
        <f>'DI - Tableau 1'!D743</f>
        <v>65</v>
      </c>
      <c r="P743" s="34">
        <f>'SK - Tableau 1'!F743</f>
        <v>80</v>
      </c>
      <c r="Q743" s="34">
        <f>'ST - Tableau 1'!D743</f>
        <v>57</v>
      </c>
      <c r="R743" s="34">
        <f>'EN - Tableau 1'!D743</f>
        <v>33</v>
      </c>
      <c r="S743" s="34">
        <f>'DU'!E743</f>
        <v>84</v>
      </c>
      <c r="T743" s="34">
        <f>'PH - Tableau 1'!N743</f>
        <v>64.75</v>
      </c>
      <c r="U743" s="34">
        <f>'FO - Tableau 1'!D743</f>
        <v>33</v>
      </c>
      <c r="V743" s="32"/>
      <c r="W743" s="34">
        <f>'SC - Tableau 1'!J743</f>
        <v>54</v>
      </c>
      <c r="X743" s="34">
        <f>'DF - Tableau 1'!J743</f>
        <v>65.5</v>
      </c>
      <c r="Y743" s="32"/>
      <c r="Z743" s="34">
        <v>50</v>
      </c>
      <c r="AA743" s="34">
        <v>50</v>
      </c>
      <c r="AB743" s="34">
        <v>50</v>
      </c>
    </row>
    <row r="744" ht="20.35" customHeight="1">
      <c r="A744" t="s" s="38">
        <v>1814</v>
      </c>
      <c r="B744" s="30"/>
      <c r="C744" t="s" s="31">
        <v>1056</v>
      </c>
      <c r="D744" s="32"/>
      <c r="E744" s="32"/>
      <c r="F744" s="32"/>
      <c r="G744" s="32"/>
      <c r="H744" s="33">
        <v>73</v>
      </c>
      <c r="I744" s="33">
        <v>194</v>
      </c>
      <c r="J744" s="32"/>
      <c r="K744" s="32"/>
      <c r="L744" s="32"/>
      <c r="M744" s="34">
        <f>'CK - Tableau 1'!F744</f>
        <v>44</v>
      </c>
      <c r="N744" s="34">
        <f>'FG - Tableau 1'!C744</f>
        <v>60</v>
      </c>
      <c r="O744" s="34">
        <f>'DI - Tableau 1'!D744</f>
        <v>75</v>
      </c>
      <c r="P744" s="34">
        <f>'SK - Tableau 1'!F744</f>
        <v>86</v>
      </c>
      <c r="Q744" s="34">
        <f>'ST - Tableau 1'!D744</f>
        <v>56</v>
      </c>
      <c r="R744" s="34">
        <f>'EN - Tableau 1'!D744</f>
        <v>45</v>
      </c>
      <c r="S744" s="34">
        <f>'DU'!E744</f>
        <v>99</v>
      </c>
      <c r="T744" s="34">
        <f>'PH - Tableau 1'!N744</f>
        <v>69.75</v>
      </c>
      <c r="U744" s="34">
        <f>'FO - Tableau 1'!D744</f>
        <v>49</v>
      </c>
      <c r="V744" s="32"/>
      <c r="W744" s="34">
        <f>'SC - Tableau 1'!J744</f>
        <v>76</v>
      </c>
      <c r="X744" s="34">
        <f>'DF - Tableau 1'!J744</f>
        <v>66</v>
      </c>
      <c r="Y744" s="32"/>
      <c r="Z744" s="34">
        <v>50</v>
      </c>
      <c r="AA744" s="34">
        <v>50</v>
      </c>
      <c r="AB744" s="34">
        <v>50</v>
      </c>
    </row>
    <row r="745" ht="20.35" customHeight="1">
      <c r="A745" t="s" s="38">
        <v>1815</v>
      </c>
      <c r="B745" s="30"/>
      <c r="C745" t="s" s="31">
        <v>1059</v>
      </c>
      <c r="D745" s="32"/>
      <c r="E745" s="32"/>
      <c r="F745" s="32"/>
      <c r="G745" s="32"/>
      <c r="H745" s="33">
        <v>74</v>
      </c>
      <c r="I745" s="33">
        <v>202</v>
      </c>
      <c r="J745" s="32"/>
      <c r="K745" s="32"/>
      <c r="L745" s="32"/>
      <c r="M745" s="34">
        <f>'CK - Tableau 1'!F745</f>
        <v>46</v>
      </c>
      <c r="N745" s="34">
        <f>'FG - Tableau 1'!C745</f>
        <v>33</v>
      </c>
      <c r="O745" s="34">
        <f>'DI - Tableau 1'!D745</f>
        <v>84</v>
      </c>
      <c r="P745" s="34">
        <f>'SK - Tableau 1'!F745</f>
        <v>99</v>
      </c>
      <c r="Q745" s="34">
        <f>'ST - Tableau 1'!D745</f>
        <v>64</v>
      </c>
      <c r="R745" s="34">
        <f>'EN - Tableau 1'!D745</f>
        <v>33</v>
      </c>
      <c r="S745" s="34">
        <f>'DU'!E745</f>
        <v>95</v>
      </c>
      <c r="T745" s="34">
        <f>'PH - Tableau 1'!N745</f>
        <v>78</v>
      </c>
      <c r="U745" s="34">
        <f>'FO - Tableau 1'!D745</f>
        <v>33</v>
      </c>
      <c r="V745" s="32"/>
      <c r="W745" s="34">
        <f>'SC - Tableau 1'!J745</f>
        <v>55.5</v>
      </c>
      <c r="X745" s="34">
        <f>'DF - Tableau 1'!J745</f>
        <v>65</v>
      </c>
      <c r="Y745" s="32"/>
      <c r="Z745" s="34">
        <v>50</v>
      </c>
      <c r="AA745" s="34">
        <v>50</v>
      </c>
      <c r="AB745" s="34">
        <v>50</v>
      </c>
    </row>
    <row r="746" ht="20.35" customHeight="1">
      <c r="A746" t="s" s="38">
        <v>1816</v>
      </c>
      <c r="B746" s="30"/>
      <c r="C746" t="s" s="31">
        <v>1056</v>
      </c>
      <c r="D746" s="32"/>
      <c r="E746" s="32"/>
      <c r="F746" s="32"/>
      <c r="G746" s="32"/>
      <c r="H746" s="33">
        <v>73</v>
      </c>
      <c r="I746" s="33">
        <v>200</v>
      </c>
      <c r="J746" s="32"/>
      <c r="K746" s="32"/>
      <c r="L746" s="32"/>
      <c r="M746" s="34">
        <f>'CK - Tableau 1'!F746</f>
        <v>79</v>
      </c>
      <c r="N746" s="34">
        <f>'FG - Tableau 1'!C746</f>
        <v>60</v>
      </c>
      <c r="O746" s="34">
        <f>'DI - Tableau 1'!D746</f>
        <v>48</v>
      </c>
      <c r="P746" s="34">
        <f>'SK - Tableau 1'!F746</f>
        <v>75</v>
      </c>
      <c r="Q746" s="34">
        <f>'ST - Tableau 1'!D746</f>
        <v>67</v>
      </c>
      <c r="R746" s="34">
        <f>'EN - Tableau 1'!D746</f>
        <v>99</v>
      </c>
      <c r="S746" s="34">
        <f>'DU'!E746</f>
        <v>99</v>
      </c>
      <c r="T746" s="34">
        <f>'PH - Tableau 1'!N746</f>
        <v>73</v>
      </c>
      <c r="U746" s="34">
        <f>'FO - Tableau 1'!D746</f>
        <v>87</v>
      </c>
      <c r="V746" s="32"/>
      <c r="W746" s="34">
        <f>'SC - Tableau 1'!J746</f>
        <v>78</v>
      </c>
      <c r="X746" s="34">
        <f>'DF - Tableau 1'!J746</f>
        <v>76.5</v>
      </c>
      <c r="Y746" s="32"/>
      <c r="Z746" s="34">
        <v>50</v>
      </c>
      <c r="AA746" s="34">
        <v>50</v>
      </c>
      <c r="AB746" s="34">
        <v>50</v>
      </c>
    </row>
    <row r="747" ht="20.35" customHeight="1">
      <c r="A747" t="s" s="38">
        <v>1817</v>
      </c>
      <c r="B747" s="30"/>
      <c r="C747" t="s" s="31">
        <v>1056</v>
      </c>
      <c r="D747" s="32"/>
      <c r="E747" s="32"/>
      <c r="F747" s="32"/>
      <c r="G747" s="32"/>
      <c r="H747" s="33">
        <v>71</v>
      </c>
      <c r="I747" s="33">
        <v>200</v>
      </c>
      <c r="J747" s="32"/>
      <c r="K747" s="32"/>
      <c r="L747" s="32"/>
      <c r="M747" s="34">
        <f>'CK - Tableau 1'!F747</f>
        <v>50</v>
      </c>
      <c r="N747" s="34">
        <f>'FG - Tableau 1'!C747</f>
        <v>63</v>
      </c>
      <c r="O747" s="34">
        <f>'DI - Tableau 1'!D747</f>
        <v>77</v>
      </c>
      <c r="P747" s="34">
        <f>'SK - Tableau 1'!F747</f>
        <v>81</v>
      </c>
      <c r="Q747" s="34">
        <f>'ST - Tableau 1'!D747</f>
        <v>80</v>
      </c>
      <c r="R747" s="34">
        <f>'EN - Tableau 1'!D747</f>
        <v>46</v>
      </c>
      <c r="S747" s="34">
        <f>'DU'!E747</f>
        <v>91</v>
      </c>
      <c r="T747" s="34">
        <f>'PH - Tableau 1'!N747</f>
        <v>72.625</v>
      </c>
      <c r="U747" s="34">
        <f>'FO - Tableau 1'!D747</f>
        <v>61</v>
      </c>
      <c r="V747" s="32"/>
      <c r="W747" s="34">
        <f>'SC - Tableau 1'!J747</f>
        <v>80</v>
      </c>
      <c r="X747" s="34">
        <f>'DF - Tableau 1'!J747</f>
        <v>57.5</v>
      </c>
      <c r="Y747" s="32"/>
      <c r="Z747" s="34">
        <v>50</v>
      </c>
      <c r="AA747" s="34">
        <v>50</v>
      </c>
      <c r="AB747" s="34">
        <v>50</v>
      </c>
    </row>
    <row r="748" ht="20.35" customHeight="1">
      <c r="A748" t="s" s="38">
        <v>1818</v>
      </c>
      <c r="B748" s="30"/>
      <c r="C748" t="s" s="31">
        <v>1056</v>
      </c>
      <c r="D748" s="32"/>
      <c r="E748" s="32"/>
      <c r="F748" s="32"/>
      <c r="G748" s="32"/>
      <c r="H748" s="33">
        <v>73</v>
      </c>
      <c r="I748" s="33">
        <v>192</v>
      </c>
      <c r="J748" s="32"/>
      <c r="K748" s="32"/>
      <c r="L748" s="32"/>
      <c r="M748" s="34">
        <f>'CK - Tableau 1'!F748</f>
        <v>44</v>
      </c>
      <c r="N748" s="34">
        <f>'FG - Tableau 1'!C748</f>
        <v>33</v>
      </c>
      <c r="O748" s="34">
        <f>'DI - Tableau 1'!D748</f>
        <v>81</v>
      </c>
      <c r="P748" s="34">
        <f>'SK - Tableau 1'!F748</f>
        <v>69</v>
      </c>
      <c r="Q748" s="34">
        <f>'ST - Tableau 1'!D748</f>
        <v>53</v>
      </c>
      <c r="R748" s="34">
        <f>'EN - Tableau 1'!D748</f>
        <v>52</v>
      </c>
      <c r="S748" s="34">
        <f>'DU'!E748</f>
        <v>99</v>
      </c>
      <c r="T748" s="34">
        <f>'PH - Tableau 1'!N748</f>
        <v>79.125</v>
      </c>
      <c r="U748" s="34">
        <f>'FO - Tableau 1'!D748</f>
        <v>37</v>
      </c>
      <c r="V748" s="32"/>
      <c r="W748" s="34">
        <f>'SC - Tableau 1'!J748</f>
        <v>86.5</v>
      </c>
      <c r="X748" s="34">
        <f>'DF - Tableau 1'!J748</f>
        <v>63.5</v>
      </c>
      <c r="Y748" s="32"/>
      <c r="Z748" s="34">
        <v>50</v>
      </c>
      <c r="AA748" s="34">
        <v>50</v>
      </c>
      <c r="AB748" s="34">
        <v>50</v>
      </c>
    </row>
    <row r="749" ht="20.35" customHeight="1">
      <c r="A749" t="s" s="38">
        <v>1819</v>
      </c>
      <c r="B749" s="30"/>
      <c r="C749" t="s" s="31">
        <v>1073</v>
      </c>
      <c r="D749" s="32"/>
      <c r="E749" s="32"/>
      <c r="F749" s="32"/>
      <c r="G749" s="32"/>
      <c r="H749" s="33">
        <v>73</v>
      </c>
      <c r="I749" s="33">
        <v>176</v>
      </c>
      <c r="J749" s="32"/>
      <c r="K749" s="32"/>
      <c r="L749" s="32"/>
      <c r="M749" s="34">
        <f>'CK - Tableau 1'!F749</f>
        <v>60</v>
      </c>
      <c r="N749" s="34">
        <f>'FG - Tableau 1'!C749</f>
        <v>33</v>
      </c>
      <c r="O749" s="34">
        <f>'DI - Tableau 1'!D749</f>
        <v>73</v>
      </c>
      <c r="P749" s="34">
        <f>'SK - Tableau 1'!F749</f>
        <v>60</v>
      </c>
      <c r="Q749" s="34">
        <f>'ST - Tableau 1'!D749</f>
        <v>36</v>
      </c>
      <c r="R749" s="34">
        <f>'EN - Tableau 1'!D749</f>
        <v>33</v>
      </c>
      <c r="S749" s="34">
        <f>'DU'!E749</f>
        <v>81</v>
      </c>
      <c r="T749" s="34">
        <f>'PH - Tableau 1'!N749</f>
        <v>77.5</v>
      </c>
      <c r="U749" s="34">
        <f>'FO - Tableau 1'!D749</f>
        <v>33</v>
      </c>
      <c r="V749" s="32"/>
      <c r="W749" s="34">
        <f>'SC - Tableau 1'!J749</f>
        <v>60</v>
      </c>
      <c r="X749" s="34">
        <f>'DF - Tableau 1'!J749</f>
        <v>60</v>
      </c>
      <c r="Y749" s="32"/>
      <c r="Z749" s="34">
        <v>50</v>
      </c>
      <c r="AA749" s="34">
        <v>50</v>
      </c>
      <c r="AB749" s="34">
        <v>50</v>
      </c>
    </row>
    <row r="750" ht="20.35" customHeight="1">
      <c r="A750" t="s" s="38">
        <v>1820</v>
      </c>
      <c r="B750" s="30"/>
      <c r="C750" t="s" s="31">
        <v>1073</v>
      </c>
      <c r="D750" s="32"/>
      <c r="E750" s="32"/>
      <c r="F750" s="32"/>
      <c r="G750" s="32"/>
      <c r="H750" s="33">
        <v>70</v>
      </c>
      <c r="I750" s="33">
        <v>185</v>
      </c>
      <c r="J750" s="32"/>
      <c r="K750" s="32"/>
      <c r="L750" s="32"/>
      <c r="M750" s="34">
        <f>'CK - Tableau 1'!F750</f>
        <v>56</v>
      </c>
      <c r="N750" s="34">
        <f>'FG - Tableau 1'!C750</f>
        <v>33</v>
      </c>
      <c r="O750" s="34">
        <f>'DI - Tableau 1'!D750</f>
        <v>62</v>
      </c>
      <c r="P750" s="34">
        <f>'SK - Tableau 1'!F750</f>
        <v>71</v>
      </c>
      <c r="Q750" s="34">
        <f>'ST - Tableau 1'!D750</f>
        <v>58</v>
      </c>
      <c r="R750" s="34">
        <f>'EN - Tableau 1'!D750</f>
        <v>33</v>
      </c>
      <c r="S750" s="34">
        <f>'DU'!E750</f>
        <v>90</v>
      </c>
      <c r="T750" s="34">
        <f>'PH - Tableau 1'!N750</f>
        <v>66.5</v>
      </c>
      <c r="U750" s="34">
        <f>'FO - Tableau 1'!D750</f>
        <v>33</v>
      </c>
      <c r="V750" s="32"/>
      <c r="W750" s="34">
        <f>'SC - Tableau 1'!J750</f>
        <v>59</v>
      </c>
      <c r="X750" s="34">
        <f>'DF - Tableau 1'!J750</f>
        <v>67</v>
      </c>
      <c r="Y750" s="32"/>
      <c r="Z750" s="34">
        <v>50</v>
      </c>
      <c r="AA750" s="34">
        <v>50</v>
      </c>
      <c r="AB750" s="34">
        <v>50</v>
      </c>
    </row>
    <row r="751" ht="20.35" customHeight="1">
      <c r="A751" t="s" s="38">
        <v>1821</v>
      </c>
      <c r="B751" s="30"/>
      <c r="C751" t="s" s="31">
        <v>1056</v>
      </c>
      <c r="D751" s="32"/>
      <c r="E751" s="32"/>
      <c r="F751" s="32"/>
      <c r="G751" s="32"/>
      <c r="H751" s="33">
        <v>74</v>
      </c>
      <c r="I751" s="33">
        <v>205</v>
      </c>
      <c r="J751" s="32"/>
      <c r="K751" s="32"/>
      <c r="L751" s="32"/>
      <c r="M751" s="34">
        <f>'CK - Tableau 1'!F751</f>
        <v>73</v>
      </c>
      <c r="N751" s="34">
        <f>'FG - Tableau 1'!C751</f>
        <v>33</v>
      </c>
      <c r="O751" s="34">
        <f>'DI - Tableau 1'!D751</f>
        <v>40</v>
      </c>
      <c r="P751" s="34">
        <f>'SK - Tableau 1'!F751</f>
        <v>52</v>
      </c>
      <c r="Q751" s="34">
        <f>'ST - Tableau 1'!D751</f>
        <v>70</v>
      </c>
      <c r="R751" s="34">
        <f>'EN - Tableau 1'!D751</f>
        <v>99</v>
      </c>
      <c r="S751" s="34">
        <f>'DU'!E751</f>
        <v>75</v>
      </c>
      <c r="T751" s="34">
        <f>'PH - Tableau 1'!N751</f>
        <v>54.375</v>
      </c>
      <c r="U751" s="34">
        <f>'FO - Tableau 1'!D751</f>
        <v>33</v>
      </c>
      <c r="V751" s="32"/>
      <c r="W751" s="34">
        <f>'SC - Tableau 1'!J751</f>
        <v>59.5</v>
      </c>
      <c r="X751" s="34">
        <f>'DF - Tableau 1'!J751</f>
        <v>49.5</v>
      </c>
      <c r="Y751" s="32"/>
      <c r="Z751" s="34">
        <v>50</v>
      </c>
      <c r="AA751" s="34">
        <v>50</v>
      </c>
      <c r="AB751" s="34">
        <v>50</v>
      </c>
    </row>
    <row r="752" ht="20.35" customHeight="1">
      <c r="A752" t="s" s="38">
        <v>1822</v>
      </c>
      <c r="B752" s="30"/>
      <c r="C752" t="s" s="31">
        <v>1056</v>
      </c>
      <c r="D752" s="32"/>
      <c r="E752" s="32"/>
      <c r="F752" s="32"/>
      <c r="G752" s="32"/>
      <c r="H752" s="33">
        <v>70</v>
      </c>
      <c r="I752" s="33">
        <v>162</v>
      </c>
      <c r="J752" s="32"/>
      <c r="K752" s="32"/>
      <c r="L752" s="32"/>
      <c r="M752" s="34">
        <f>'CK - Tableau 1'!F752</f>
        <v>45</v>
      </c>
      <c r="N752" s="34">
        <f>'FG - Tableau 1'!C752</f>
        <v>33</v>
      </c>
      <c r="O752" s="34">
        <f>'DI - Tableau 1'!D752</f>
        <v>98</v>
      </c>
      <c r="P752" s="34">
        <f>'SK - Tableau 1'!F752</f>
        <v>78</v>
      </c>
      <c r="Q752" s="34">
        <f>'ST - Tableau 1'!D752</f>
        <v>34</v>
      </c>
      <c r="R752" s="34">
        <f>'EN - Tableau 1'!D752</f>
        <v>33</v>
      </c>
      <c r="S752" s="34">
        <f>'DU'!E752</f>
        <v>97</v>
      </c>
      <c r="T752" s="34">
        <f>'PH - Tableau 1'!N752</f>
        <v>69.375</v>
      </c>
      <c r="U752" s="34">
        <f>'FO - Tableau 1'!D752</f>
        <v>33</v>
      </c>
      <c r="V752" s="32"/>
      <c r="W752" s="34">
        <f>'SC - Tableau 1'!J752</f>
        <v>54.5</v>
      </c>
      <c r="X752" s="34">
        <f>'DF - Tableau 1'!J752</f>
        <v>63.5</v>
      </c>
      <c r="Y752" s="32"/>
      <c r="Z752" s="34">
        <v>50</v>
      </c>
      <c r="AA752" s="34">
        <v>50</v>
      </c>
      <c r="AB752" s="34">
        <v>50</v>
      </c>
    </row>
    <row r="753" ht="20.35" customHeight="1">
      <c r="A753" t="s" s="38">
        <v>1823</v>
      </c>
      <c r="B753" s="30"/>
      <c r="C753" t="s" s="31">
        <v>1056</v>
      </c>
      <c r="D753" s="32"/>
      <c r="E753" s="32"/>
      <c r="F753" s="32"/>
      <c r="G753" s="32"/>
      <c r="H753" s="33">
        <v>78</v>
      </c>
      <c r="I753" s="33">
        <v>202</v>
      </c>
      <c r="J753" s="32"/>
      <c r="K753" s="32"/>
      <c r="L753" s="32"/>
      <c r="M753" s="34">
        <f>'CK - Tableau 1'!F753</f>
        <v>73</v>
      </c>
      <c r="N753" s="34">
        <f>'FG - Tableau 1'!C753</f>
        <v>33</v>
      </c>
      <c r="O753" s="34">
        <f>'DI - Tableau 1'!D753</f>
        <v>37</v>
      </c>
      <c r="P753" s="34">
        <f>'SK - Tableau 1'!F753</f>
        <v>47</v>
      </c>
      <c r="Q753" s="34">
        <f>'ST - Tableau 1'!D753</f>
        <v>43</v>
      </c>
      <c r="R753" s="34">
        <f>'EN - Tableau 1'!D753</f>
        <v>33</v>
      </c>
      <c r="S753" s="34">
        <f>'DU'!E753</f>
        <v>81</v>
      </c>
      <c r="T753" s="34">
        <f>'PH - Tableau 1'!N753</f>
        <v>54.875</v>
      </c>
      <c r="U753" s="34">
        <f>'FO - Tableau 1'!D753</f>
        <v>33</v>
      </c>
      <c r="V753" s="32"/>
      <c r="W753" s="34">
        <f>'SC - Tableau 1'!J753</f>
        <v>47</v>
      </c>
      <c r="X753" s="34">
        <f>'DF - Tableau 1'!J753</f>
        <v>60</v>
      </c>
      <c r="Y753" s="32"/>
      <c r="Z753" s="34">
        <v>50</v>
      </c>
      <c r="AA753" s="34">
        <v>50</v>
      </c>
      <c r="AB753" s="34">
        <v>50</v>
      </c>
    </row>
    <row r="754" ht="20.35" customHeight="1">
      <c r="A754" t="s" s="38">
        <v>1824</v>
      </c>
      <c r="B754" s="30"/>
      <c r="C754" t="s" s="31">
        <v>1056</v>
      </c>
      <c r="D754" s="32"/>
      <c r="E754" s="32"/>
      <c r="F754" s="32"/>
      <c r="G754" s="32"/>
      <c r="H754" s="33">
        <v>74</v>
      </c>
      <c r="I754" s="33">
        <v>207</v>
      </c>
      <c r="J754" s="32"/>
      <c r="K754" s="32"/>
      <c r="L754" s="32"/>
      <c r="M754" s="34">
        <f>'CK - Tableau 1'!F754</f>
        <v>67</v>
      </c>
      <c r="N754" s="34">
        <f>'FG - Tableau 1'!C754</f>
        <v>33</v>
      </c>
      <c r="O754" s="34">
        <f>'DI - Tableau 1'!D754</f>
        <v>75</v>
      </c>
      <c r="P754" s="34">
        <f>'SK - Tableau 1'!F754</f>
        <v>54</v>
      </c>
      <c r="Q754" s="34">
        <f>'ST - Tableau 1'!D754</f>
        <v>73</v>
      </c>
      <c r="R754" s="34">
        <f>'EN - Tableau 1'!D754</f>
        <v>33</v>
      </c>
      <c r="S754" s="34">
        <f>'DU'!E754</f>
        <v>85</v>
      </c>
      <c r="T754" s="34">
        <f>'PH - Tableau 1'!N754</f>
        <v>67.875</v>
      </c>
      <c r="U754" s="34">
        <f>'FO - Tableau 1'!D754</f>
        <v>33</v>
      </c>
      <c r="V754" s="32"/>
      <c r="W754" s="34">
        <f>'SC - Tableau 1'!J754</f>
        <v>57</v>
      </c>
      <c r="X754" s="34">
        <f>'DF - Tableau 1'!J754</f>
        <v>73</v>
      </c>
      <c r="Y754" s="32"/>
      <c r="Z754" s="34">
        <v>50</v>
      </c>
      <c r="AA754" s="34">
        <v>50</v>
      </c>
      <c r="AB754" s="34">
        <v>50</v>
      </c>
    </row>
    <row r="755" ht="20.35" customHeight="1">
      <c r="A755" t="s" s="38">
        <v>1825</v>
      </c>
      <c r="B755" s="30"/>
      <c r="C755" t="s" s="31">
        <v>1056</v>
      </c>
      <c r="D755" s="32"/>
      <c r="E755" s="32"/>
      <c r="F755" s="32"/>
      <c r="G755" s="32"/>
      <c r="H755" s="33">
        <v>74</v>
      </c>
      <c r="I755" s="33">
        <v>215</v>
      </c>
      <c r="J755" s="32"/>
      <c r="K755" s="32"/>
      <c r="L755" s="32"/>
      <c r="M755" s="34">
        <f>'CK - Tableau 1'!F755</f>
        <v>76</v>
      </c>
      <c r="N755" s="34">
        <f>'FG - Tableau 1'!C755</f>
        <v>80</v>
      </c>
      <c r="O755" s="34">
        <f>'DI - Tableau 1'!D755</f>
        <v>38</v>
      </c>
      <c r="P755" s="34">
        <f>'SK - Tableau 1'!F755</f>
        <v>73</v>
      </c>
      <c r="Q755" s="34">
        <f>'ST - Tableau 1'!D755</f>
        <v>86</v>
      </c>
      <c r="R755" s="34">
        <f>'EN - Tableau 1'!D755</f>
        <v>35</v>
      </c>
      <c r="S755" s="34">
        <f>'DU'!E755</f>
        <v>84</v>
      </c>
      <c r="T755" s="34">
        <f>'PH - Tableau 1'!N755</f>
        <v>73</v>
      </c>
      <c r="U755" s="34">
        <f>'FO - Tableau 1'!D755</f>
        <v>33</v>
      </c>
      <c r="V755" s="32"/>
      <c r="W755" s="34">
        <f>'SC - Tableau 1'!J755</f>
        <v>73</v>
      </c>
      <c r="X755" s="34">
        <f>'DF - Tableau 1'!J755</f>
        <v>63</v>
      </c>
      <c r="Y755" s="32"/>
      <c r="Z755" s="34">
        <v>50</v>
      </c>
      <c r="AA755" s="34">
        <v>50</v>
      </c>
      <c r="AB755" s="34">
        <v>50</v>
      </c>
    </row>
    <row r="756" ht="20.35" customHeight="1">
      <c r="A756" t="s" s="38">
        <v>1826</v>
      </c>
      <c r="B756" s="30"/>
      <c r="C756" t="s" s="31">
        <v>1056</v>
      </c>
      <c r="D756" s="32"/>
      <c r="E756" s="32"/>
      <c r="F756" s="32"/>
      <c r="G756" s="32"/>
      <c r="H756" s="33">
        <v>73</v>
      </c>
      <c r="I756" s="33">
        <v>190</v>
      </c>
      <c r="J756" s="32"/>
      <c r="K756" s="32"/>
      <c r="L756" s="32"/>
      <c r="M756" s="34">
        <f>'CK - Tableau 1'!F756</f>
        <v>84</v>
      </c>
      <c r="N756" s="34">
        <f>'FG - Tableau 1'!C756</f>
        <v>71</v>
      </c>
      <c r="O756" s="34">
        <f>'DI - Tableau 1'!D756</f>
        <v>64</v>
      </c>
      <c r="P756" s="34">
        <f>'SK - Tableau 1'!F756</f>
        <v>73</v>
      </c>
      <c r="Q756" s="34">
        <f>'ST - Tableau 1'!D756</f>
        <v>49</v>
      </c>
      <c r="R756" s="34">
        <f>'EN - Tableau 1'!D756</f>
        <v>33</v>
      </c>
      <c r="S756" s="34">
        <f>'DU'!E756</f>
        <v>99</v>
      </c>
      <c r="T756" s="34">
        <f>'PH - Tableau 1'!N756</f>
        <v>72.875</v>
      </c>
      <c r="U756" s="34">
        <f>'FO - Tableau 1'!D756</f>
        <v>78</v>
      </c>
      <c r="V756" s="32"/>
      <c r="W756" s="34">
        <f>'SC - Tableau 1'!J756</f>
        <v>73</v>
      </c>
      <c r="X756" s="34">
        <f>'DF - Tableau 1'!J756</f>
        <v>66.5</v>
      </c>
      <c r="Y756" s="32"/>
      <c r="Z756" s="34">
        <v>50</v>
      </c>
      <c r="AA756" s="34">
        <v>50</v>
      </c>
      <c r="AB756" s="34">
        <v>50</v>
      </c>
    </row>
    <row r="757" ht="20.35" customHeight="1">
      <c r="A757" t="s" s="38">
        <v>1827</v>
      </c>
      <c r="B757" s="30"/>
      <c r="C757" t="s" s="31">
        <v>1059</v>
      </c>
      <c r="D757" s="32"/>
      <c r="E757" s="32"/>
      <c r="F757" s="32"/>
      <c r="G757" s="32"/>
      <c r="H757" s="33">
        <v>76</v>
      </c>
      <c r="I757" s="33">
        <v>227</v>
      </c>
      <c r="J757" s="32"/>
      <c r="K757" s="32"/>
      <c r="L757" s="32"/>
      <c r="M757" s="34">
        <f>'CK - Tableau 1'!F757</f>
        <v>70</v>
      </c>
      <c r="N757" s="34">
        <f>'FG - Tableau 1'!C757</f>
        <v>69</v>
      </c>
      <c r="O757" s="34">
        <f>'DI - Tableau 1'!D757</f>
        <v>44</v>
      </c>
      <c r="P757" s="34">
        <f>'SK - Tableau 1'!F757</f>
        <v>85</v>
      </c>
      <c r="Q757" s="34">
        <f>'ST - Tableau 1'!D757</f>
        <v>91</v>
      </c>
      <c r="R757" s="34">
        <f>'EN - Tableau 1'!D757</f>
        <v>33</v>
      </c>
      <c r="S757" s="34">
        <f>'DU'!E757</f>
        <v>73</v>
      </c>
      <c r="T757" s="34">
        <f>'PH - Tableau 1'!N757</f>
        <v>64</v>
      </c>
      <c r="U757" s="34">
        <f>'FO - Tableau 1'!D757</f>
        <v>33</v>
      </c>
      <c r="V757" s="32"/>
      <c r="W757" s="34">
        <f>'SC - Tableau 1'!J757</f>
        <v>54</v>
      </c>
      <c r="X757" s="34">
        <f>'DF - Tableau 1'!J757</f>
        <v>69.5</v>
      </c>
      <c r="Y757" s="32"/>
      <c r="Z757" s="34">
        <v>50</v>
      </c>
      <c r="AA757" s="34">
        <v>50</v>
      </c>
      <c r="AB757" s="34">
        <v>50</v>
      </c>
    </row>
    <row r="758" ht="20.35" customHeight="1">
      <c r="A758" t="s" s="38">
        <v>1828</v>
      </c>
      <c r="B758" s="30"/>
      <c r="C758" t="s" s="31">
        <v>1056</v>
      </c>
      <c r="D758" s="32"/>
      <c r="E758" s="32"/>
      <c r="F758" s="32"/>
      <c r="G758" s="32"/>
      <c r="H758" s="33">
        <v>71</v>
      </c>
      <c r="I758" s="33">
        <v>183</v>
      </c>
      <c r="J758" s="32"/>
      <c r="K758" s="32"/>
      <c r="L758" s="32"/>
      <c r="M758" s="34">
        <f>'CK - Tableau 1'!F758</f>
        <v>86</v>
      </c>
      <c r="N758" s="34">
        <f>'FG - Tableau 1'!C758</f>
        <v>33</v>
      </c>
      <c r="O758" s="34">
        <f>'DI - Tableau 1'!D758</f>
        <v>97</v>
      </c>
      <c r="P758" s="34">
        <f>'SK - Tableau 1'!F758</f>
        <v>73</v>
      </c>
      <c r="Q758" s="34">
        <f>'ST - Tableau 1'!D758</f>
        <v>49</v>
      </c>
      <c r="R758" s="34">
        <f>'EN - Tableau 1'!D758</f>
        <v>79</v>
      </c>
      <c r="S758" s="34">
        <f>'DU'!E758</f>
        <v>96</v>
      </c>
      <c r="T758" s="34">
        <f>'PH - Tableau 1'!N758</f>
        <v>69.125</v>
      </c>
      <c r="U758" s="34">
        <f>'FO - Tableau 1'!D758</f>
        <v>53</v>
      </c>
      <c r="V758" s="32"/>
      <c r="W758" s="34">
        <f>'SC - Tableau 1'!J758</f>
        <v>72.5</v>
      </c>
      <c r="X758" s="34">
        <f>'DF - Tableau 1'!J758</f>
        <v>63.5</v>
      </c>
      <c r="Y758" s="32"/>
      <c r="Z758" s="34">
        <v>50</v>
      </c>
      <c r="AA758" s="34">
        <v>50</v>
      </c>
      <c r="AB758" s="34">
        <v>50</v>
      </c>
    </row>
    <row r="759" ht="20.35" customHeight="1">
      <c r="A759" t="s" s="38">
        <v>1829</v>
      </c>
      <c r="B759" s="30"/>
      <c r="C759" t="s" s="31">
        <v>1056</v>
      </c>
      <c r="D759" s="32"/>
      <c r="E759" s="32"/>
      <c r="F759" s="32"/>
      <c r="G759" s="32"/>
      <c r="H759" s="33">
        <v>72</v>
      </c>
      <c r="I759" s="33">
        <v>200</v>
      </c>
      <c r="J759" s="32"/>
      <c r="K759" s="32"/>
      <c r="L759" s="32"/>
      <c r="M759" s="34">
        <f>'CK - Tableau 1'!F759</f>
        <v>90</v>
      </c>
      <c r="N759" s="34">
        <f>'FG - Tableau 1'!C759</f>
        <v>33</v>
      </c>
      <c r="O759" s="34">
        <f>'DI - Tableau 1'!D759</f>
        <v>38</v>
      </c>
      <c r="P759" s="34">
        <f>'SK - Tableau 1'!F759</f>
        <v>65</v>
      </c>
      <c r="Q759" s="34">
        <f>'ST - Tableau 1'!D759</f>
        <v>73</v>
      </c>
      <c r="R759" s="34">
        <f>'EN - Tableau 1'!D759</f>
        <v>33</v>
      </c>
      <c r="S759" s="34">
        <f>'DU'!E759</f>
        <v>85</v>
      </c>
      <c r="T759" s="34">
        <f>'PH - Tableau 1'!N759</f>
        <v>66</v>
      </c>
      <c r="U759" s="34">
        <f>'FO - Tableau 1'!D759</f>
        <v>53</v>
      </c>
      <c r="V759" s="32"/>
      <c r="W759" s="34">
        <f>'SC - Tableau 1'!J759</f>
        <v>66</v>
      </c>
      <c r="X759" s="34">
        <f>'DF - Tableau 1'!J759</f>
        <v>66</v>
      </c>
      <c r="Y759" s="32"/>
      <c r="Z759" s="34">
        <v>50</v>
      </c>
      <c r="AA759" s="34">
        <v>50</v>
      </c>
      <c r="AB759" s="34">
        <v>50</v>
      </c>
    </row>
    <row r="760" ht="20.35" customHeight="1">
      <c r="A760" t="s" s="38">
        <v>1830</v>
      </c>
      <c r="B760" s="30"/>
      <c r="C760" t="s" s="31">
        <v>1059</v>
      </c>
      <c r="D760" s="32"/>
      <c r="E760" s="32"/>
      <c r="F760" s="32"/>
      <c r="G760" s="32"/>
      <c r="H760" s="33">
        <v>75</v>
      </c>
      <c r="I760" s="33">
        <v>211</v>
      </c>
      <c r="J760" s="32"/>
      <c r="K760" s="32"/>
      <c r="L760" s="32"/>
      <c r="M760" s="34">
        <f>'CK - Tableau 1'!F760</f>
        <v>49</v>
      </c>
      <c r="N760" s="34">
        <f>'FG - Tableau 1'!C760</f>
        <v>60</v>
      </c>
      <c r="O760" s="34">
        <f>'DI - Tableau 1'!D760</f>
        <v>86</v>
      </c>
      <c r="P760" s="34">
        <f>'SK - Tableau 1'!F760</f>
        <v>77</v>
      </c>
      <c r="Q760" s="34">
        <f>'ST - Tableau 1'!D760</f>
        <v>74</v>
      </c>
      <c r="R760" s="34">
        <f>'EN - Tableau 1'!D760</f>
        <v>33</v>
      </c>
      <c r="S760" s="34">
        <f>'DU'!E760</f>
        <v>99</v>
      </c>
      <c r="T760" s="34">
        <f>'PH - Tableau 1'!N760</f>
        <v>84.5</v>
      </c>
      <c r="U760" s="34">
        <f>'FO - Tableau 1'!D760</f>
        <v>81</v>
      </c>
      <c r="V760" s="32"/>
      <c r="W760" s="34">
        <f>'SC - Tableau 1'!J760</f>
        <v>85</v>
      </c>
      <c r="X760" s="34">
        <f>'DF - Tableau 1'!J760</f>
        <v>66</v>
      </c>
      <c r="Y760" s="32"/>
      <c r="Z760" s="34">
        <v>50</v>
      </c>
      <c r="AA760" s="34">
        <v>50</v>
      </c>
      <c r="AB760" s="34">
        <v>50</v>
      </c>
    </row>
    <row r="761" ht="20.35" customHeight="1">
      <c r="A761" t="s" s="38">
        <v>1831</v>
      </c>
      <c r="B761" s="30"/>
      <c r="C761" t="s" s="31">
        <v>1059</v>
      </c>
      <c r="D761" s="32"/>
      <c r="E761" s="32"/>
      <c r="F761" s="32"/>
      <c r="G761" s="32"/>
      <c r="H761" s="33">
        <v>74</v>
      </c>
      <c r="I761" s="33">
        <v>213</v>
      </c>
      <c r="J761" s="32"/>
      <c r="K761" s="32"/>
      <c r="L761" s="32"/>
      <c r="M761" s="34">
        <f>'CK - Tableau 1'!F761</f>
        <v>87</v>
      </c>
      <c r="N761" s="34">
        <f>'FG - Tableau 1'!C761</f>
        <v>63</v>
      </c>
      <c r="O761" s="34">
        <f>'DI - Tableau 1'!D761</f>
        <v>50</v>
      </c>
      <c r="P761" s="34">
        <f>'SK - Tableau 1'!F761</f>
        <v>59</v>
      </c>
      <c r="Q761" s="34">
        <f>'ST - Tableau 1'!D761</f>
        <v>84</v>
      </c>
      <c r="R761" s="34">
        <f>'EN - Tableau 1'!D761</f>
        <v>99</v>
      </c>
      <c r="S761" s="34">
        <f>'DU'!E761</f>
        <v>92</v>
      </c>
      <c r="T761" s="34">
        <f>'PH - Tableau 1'!N761</f>
        <v>65.125</v>
      </c>
      <c r="U761" s="34">
        <f>'FO - Tableau 1'!D761</f>
        <v>57</v>
      </c>
      <c r="V761" s="32"/>
      <c r="W761" s="34">
        <f>'SC - Tableau 1'!J761</f>
        <v>73</v>
      </c>
      <c r="X761" s="34">
        <f>'DF - Tableau 1'!J761</f>
        <v>70</v>
      </c>
      <c r="Y761" s="32"/>
      <c r="Z761" s="34">
        <v>50</v>
      </c>
      <c r="AA761" s="34">
        <v>50</v>
      </c>
      <c r="AB761" s="34">
        <v>50</v>
      </c>
    </row>
    <row r="762" ht="20.35" customHeight="1">
      <c r="A762" t="s" s="38">
        <v>1832</v>
      </c>
      <c r="B762" s="30"/>
      <c r="C762" t="s" s="31">
        <v>1056</v>
      </c>
      <c r="D762" s="32"/>
      <c r="E762" s="32"/>
      <c r="F762" s="32"/>
      <c r="G762" s="32"/>
      <c r="H762" s="33">
        <v>75</v>
      </c>
      <c r="I762" s="33">
        <v>195</v>
      </c>
      <c r="J762" s="32"/>
      <c r="K762" s="32"/>
      <c r="L762" s="32"/>
      <c r="M762" s="34">
        <f>'CK - Tableau 1'!F762</f>
        <v>39</v>
      </c>
      <c r="N762" s="34">
        <f>'FG - Tableau 1'!C762</f>
        <v>33</v>
      </c>
      <c r="O762" s="34">
        <f>'DI - Tableau 1'!D762</f>
        <v>85</v>
      </c>
      <c r="P762" s="34">
        <f>'SK - Tableau 1'!F762</f>
        <v>99</v>
      </c>
      <c r="Q762" s="34">
        <f>'ST - Tableau 1'!D762</f>
        <v>47</v>
      </c>
      <c r="R762" s="34">
        <f>'EN - Tableau 1'!D762</f>
        <v>33</v>
      </c>
      <c r="S762" s="34">
        <f>'DU'!E762</f>
        <v>91</v>
      </c>
      <c r="T762" s="34">
        <f>'PH - Tableau 1'!N762</f>
        <v>83.25</v>
      </c>
      <c r="U762" s="34">
        <f>'FO - Tableau 1'!D762</f>
        <v>72</v>
      </c>
      <c r="V762" s="32"/>
      <c r="W762" s="34">
        <f>'SC - Tableau 1'!J762</f>
        <v>91</v>
      </c>
      <c r="X762" s="34">
        <f>'DF - Tableau 1'!J762</f>
        <v>67.5</v>
      </c>
      <c r="Y762" s="32"/>
      <c r="Z762" s="34">
        <v>50</v>
      </c>
      <c r="AA762" s="34">
        <v>50</v>
      </c>
      <c r="AB762" s="34">
        <v>50</v>
      </c>
    </row>
    <row r="763" ht="20.35" customHeight="1">
      <c r="A763" t="s" s="38">
        <v>1833</v>
      </c>
      <c r="B763" s="30"/>
      <c r="C763" t="s" s="31">
        <v>1073</v>
      </c>
      <c r="D763" s="32"/>
      <c r="E763" s="32"/>
      <c r="F763" s="32"/>
      <c r="G763" s="32"/>
      <c r="H763" s="33">
        <v>71</v>
      </c>
      <c r="I763" s="33">
        <v>172</v>
      </c>
      <c r="J763" s="32"/>
      <c r="K763" s="32"/>
      <c r="L763" s="32"/>
      <c r="M763" s="34">
        <f>'CK - Tableau 1'!F763</f>
        <v>51</v>
      </c>
      <c r="N763" s="34">
        <f>'FG - Tableau 1'!C763</f>
        <v>33</v>
      </c>
      <c r="O763" s="34">
        <f>'DI - Tableau 1'!D763</f>
        <v>76</v>
      </c>
      <c r="P763" s="34">
        <f>'SK - Tableau 1'!F763</f>
        <v>67</v>
      </c>
      <c r="Q763" s="34">
        <f>'ST - Tableau 1'!D763</f>
        <v>37</v>
      </c>
      <c r="R763" s="34">
        <f>'EN - Tableau 1'!D763</f>
        <v>89</v>
      </c>
      <c r="S763" s="34">
        <f>'DU'!E763</f>
        <v>95</v>
      </c>
      <c r="T763" s="34">
        <f>'PH - Tableau 1'!N763</f>
        <v>77.75</v>
      </c>
      <c r="U763" s="34">
        <f>'FO - Tableau 1'!D763</f>
        <v>53</v>
      </c>
      <c r="V763" s="32"/>
      <c r="W763" s="34">
        <f>'SC - Tableau 1'!J763</f>
        <v>90.5</v>
      </c>
      <c r="X763" s="34">
        <f>'DF - Tableau 1'!J763</f>
        <v>70</v>
      </c>
      <c r="Y763" s="32"/>
      <c r="Z763" s="34">
        <v>50</v>
      </c>
      <c r="AA763" s="34">
        <v>50</v>
      </c>
      <c r="AB763" s="34">
        <v>50</v>
      </c>
    </row>
    <row r="764" ht="20.35" customHeight="1">
      <c r="A764" t="s" s="38">
        <v>1834</v>
      </c>
      <c r="B764" s="30"/>
      <c r="C764" t="s" s="31">
        <v>1056</v>
      </c>
      <c r="D764" s="32"/>
      <c r="E764" s="32"/>
      <c r="F764" s="32"/>
      <c r="G764" s="32"/>
      <c r="H764" s="33">
        <v>69</v>
      </c>
      <c r="I764" s="33">
        <v>190</v>
      </c>
      <c r="J764" s="32"/>
      <c r="K764" s="32"/>
      <c r="L764" s="32"/>
      <c r="M764" s="34">
        <f>'CK - Tableau 1'!F764</f>
        <v>60</v>
      </c>
      <c r="N764" s="34">
        <f>'FG - Tableau 1'!C764</f>
        <v>33</v>
      </c>
      <c r="O764" s="34">
        <f>'DI - Tableau 1'!D764</f>
        <v>77</v>
      </c>
      <c r="P764" s="34">
        <f>'SK - Tableau 1'!F764</f>
        <v>66</v>
      </c>
      <c r="Q764" s="34">
        <f>'ST - Tableau 1'!D764</f>
        <v>74</v>
      </c>
      <c r="R764" s="34">
        <f>'EN - Tableau 1'!D764</f>
        <v>79</v>
      </c>
      <c r="S764" s="34">
        <f>'DU'!E764</f>
        <v>81</v>
      </c>
      <c r="T764" s="34">
        <f>'PH - Tableau 1'!N764</f>
        <v>58</v>
      </c>
      <c r="U764" s="34">
        <f>'FO - Tableau 1'!D764</f>
        <v>33</v>
      </c>
      <c r="V764" s="32"/>
      <c r="W764" s="34">
        <f>'SC - Tableau 1'!J764</f>
        <v>60.5</v>
      </c>
      <c r="X764" s="34">
        <f>'DF - Tableau 1'!J764</f>
        <v>50.5</v>
      </c>
      <c r="Y764" s="32"/>
      <c r="Z764" s="34">
        <v>50</v>
      </c>
      <c r="AA764" s="34">
        <v>50</v>
      </c>
      <c r="AB764" s="34">
        <v>50</v>
      </c>
    </row>
    <row r="765" ht="20.35" customHeight="1">
      <c r="A765" t="s" s="38">
        <v>1835</v>
      </c>
      <c r="B765" s="30"/>
      <c r="C765" t="s" s="31">
        <v>1059</v>
      </c>
      <c r="D765" s="32"/>
      <c r="E765" s="32"/>
      <c r="F765" s="32"/>
      <c r="G765" s="32"/>
      <c r="H765" s="33">
        <v>76</v>
      </c>
      <c r="I765" s="33">
        <v>210</v>
      </c>
      <c r="J765" s="32"/>
      <c r="K765" s="32"/>
      <c r="L765" s="32"/>
      <c r="M765" s="34">
        <f>'CK - Tableau 1'!F765</f>
        <v>52</v>
      </c>
      <c r="N765" s="34">
        <f>'FG - Tableau 1'!C765</f>
        <v>33</v>
      </c>
      <c r="O765" s="34">
        <f>'DI - Tableau 1'!D765</f>
        <v>80</v>
      </c>
      <c r="P765" s="34">
        <f>'SK - Tableau 1'!F765</f>
        <v>90</v>
      </c>
      <c r="Q765" s="34">
        <f>'ST - Tableau 1'!D765</f>
        <v>66</v>
      </c>
      <c r="R765" s="34">
        <f>'EN - Tableau 1'!D765</f>
        <v>33</v>
      </c>
      <c r="S765" s="34">
        <f>'DU'!E765</f>
        <v>96</v>
      </c>
      <c r="T765" s="34">
        <f>'PH - Tableau 1'!N765</f>
        <v>82.875</v>
      </c>
      <c r="U765" s="34">
        <f>'FO - Tableau 1'!D765</f>
        <v>33</v>
      </c>
      <c r="V765" s="32"/>
      <c r="W765" s="34">
        <f>'SC - Tableau 1'!J765</f>
        <v>76.5</v>
      </c>
      <c r="X765" s="34">
        <f>'DF - Tableau 1'!J765</f>
        <v>83</v>
      </c>
      <c r="Y765" s="32"/>
      <c r="Z765" s="34">
        <v>50</v>
      </c>
      <c r="AA765" s="34">
        <v>50</v>
      </c>
      <c r="AB765" s="34">
        <v>50</v>
      </c>
    </row>
    <row r="766" ht="20.35" customHeight="1">
      <c r="A766" t="s" s="38">
        <v>1836</v>
      </c>
      <c r="B766" s="30"/>
      <c r="C766" t="s" s="31">
        <v>1059</v>
      </c>
      <c r="D766" s="32"/>
      <c r="E766" s="32"/>
      <c r="F766" s="32"/>
      <c r="G766" s="32"/>
      <c r="H766" s="33">
        <v>71</v>
      </c>
      <c r="I766" s="33">
        <v>175</v>
      </c>
      <c r="J766" s="32"/>
      <c r="K766" s="32"/>
      <c r="L766" s="32"/>
      <c r="M766" s="34">
        <f>'CK - Tableau 1'!F766</f>
        <v>60</v>
      </c>
      <c r="N766" s="34">
        <f>'FG - Tableau 1'!C766</f>
        <v>33</v>
      </c>
      <c r="O766" s="34">
        <f>'DI - Tableau 1'!D766</f>
        <v>73</v>
      </c>
      <c r="P766" s="34">
        <f>'SK - Tableau 1'!F766</f>
        <v>48</v>
      </c>
      <c r="Q766" s="34">
        <f>'ST - Tableau 1'!D766</f>
        <v>39</v>
      </c>
      <c r="R766" s="34">
        <f>'EN - Tableau 1'!D766</f>
        <v>99</v>
      </c>
      <c r="S766" s="34">
        <f>'DU'!E766</f>
        <v>81</v>
      </c>
      <c r="T766" s="34">
        <f>'PH - Tableau 1'!N766</f>
        <v>66</v>
      </c>
      <c r="U766" s="34">
        <f>'FO - Tableau 1'!D766</f>
        <v>33</v>
      </c>
      <c r="V766" s="32"/>
      <c r="W766" s="34">
        <f>'SC - Tableau 1'!J766</f>
        <v>53.5</v>
      </c>
      <c r="X766" s="34">
        <f>'DF - Tableau 1'!J766</f>
        <v>60</v>
      </c>
      <c r="Y766" s="32"/>
      <c r="Z766" s="34">
        <v>50</v>
      </c>
      <c r="AA766" s="34">
        <v>50</v>
      </c>
      <c r="AB766" s="34">
        <v>50</v>
      </c>
    </row>
    <row r="767" ht="20.35" customHeight="1">
      <c r="A767" t="s" s="38">
        <v>1837</v>
      </c>
      <c r="B767" s="30"/>
      <c r="C767" t="s" s="31">
        <v>1059</v>
      </c>
      <c r="D767" s="32"/>
      <c r="E767" s="32"/>
      <c r="F767" s="32"/>
      <c r="G767" s="32"/>
      <c r="H767" s="33">
        <v>71</v>
      </c>
      <c r="I767" s="33">
        <v>193</v>
      </c>
      <c r="J767" s="32"/>
      <c r="K767" s="32"/>
      <c r="L767" s="32"/>
      <c r="M767" s="34">
        <f>'CK - Tableau 1'!F767</f>
        <v>60</v>
      </c>
      <c r="N767" s="34">
        <f>'FG - Tableau 1'!C767</f>
        <v>84</v>
      </c>
      <c r="O767" s="34">
        <f>'DI - Tableau 1'!D767</f>
        <v>41</v>
      </c>
      <c r="P767" s="34">
        <f>'SK - Tableau 1'!F767</f>
        <v>60</v>
      </c>
      <c r="Q767" s="34">
        <f>'ST - Tableau 1'!D767</f>
        <v>66</v>
      </c>
      <c r="R767" s="34">
        <f>'EN - Tableau 1'!D767</f>
        <v>33</v>
      </c>
      <c r="S767" s="34">
        <f>'DU'!E767</f>
        <v>36</v>
      </c>
      <c r="T767" s="34">
        <f>'PH - Tableau 1'!N767</f>
        <v>52.25</v>
      </c>
      <c r="U767" s="34">
        <f>'FO - Tableau 1'!D767</f>
        <v>53</v>
      </c>
      <c r="V767" s="32"/>
      <c r="W767" s="34">
        <f>'SC - Tableau 1'!J767</f>
        <v>60</v>
      </c>
      <c r="X767" s="34">
        <f>'DF - Tableau 1'!J767</f>
        <v>55</v>
      </c>
      <c r="Y767" s="32"/>
      <c r="Z767" s="34">
        <v>50</v>
      </c>
      <c r="AA767" s="34">
        <v>50</v>
      </c>
      <c r="AB767" s="34">
        <v>50</v>
      </c>
    </row>
    <row r="768" ht="20.35" customHeight="1">
      <c r="A768" t="s" s="38">
        <v>1838</v>
      </c>
      <c r="B768" s="30"/>
      <c r="C768" t="s" s="31">
        <v>1056</v>
      </c>
      <c r="D768" s="32"/>
      <c r="E768" s="32"/>
      <c r="F768" s="32"/>
      <c r="G768" s="32"/>
      <c r="H768" s="33">
        <v>76</v>
      </c>
      <c r="I768" s="33">
        <v>231</v>
      </c>
      <c r="J768" s="32"/>
      <c r="K768" s="32"/>
      <c r="L768" s="32"/>
      <c r="M768" s="34">
        <f>'CK - Tableau 1'!F768</f>
        <v>63</v>
      </c>
      <c r="N768" s="34">
        <f>'FG - Tableau 1'!C768</f>
        <v>33</v>
      </c>
      <c r="O768" s="34">
        <f>'DI - Tableau 1'!D768</f>
        <v>49</v>
      </c>
      <c r="P768" s="34">
        <f>'SK - Tableau 1'!F768</f>
        <v>73</v>
      </c>
      <c r="Q768" s="34">
        <f>'ST - Tableau 1'!D768</f>
        <v>93</v>
      </c>
      <c r="R768" s="34">
        <f>'EN - Tableau 1'!D768</f>
        <v>33</v>
      </c>
      <c r="S768" s="34">
        <f>'DU'!E768</f>
        <v>68</v>
      </c>
      <c r="T768" s="34">
        <f>'PH - Tableau 1'!N768</f>
        <v>58.375</v>
      </c>
      <c r="U768" s="34">
        <f>'FO - Tableau 1'!D768</f>
        <v>47</v>
      </c>
      <c r="V768" s="32"/>
      <c r="W768" s="34">
        <f>'SC - Tableau 1'!J768</f>
        <v>59.5</v>
      </c>
      <c r="X768" s="34">
        <f>'DF - Tableau 1'!J768</f>
        <v>66</v>
      </c>
      <c r="Y768" s="32"/>
      <c r="Z768" s="34">
        <v>50</v>
      </c>
      <c r="AA768" s="34">
        <v>50</v>
      </c>
      <c r="AB768" s="34">
        <v>50</v>
      </c>
    </row>
    <row r="769" ht="20.35" customHeight="1">
      <c r="A769" t="s" s="38">
        <v>1839</v>
      </c>
      <c r="B769" s="30"/>
      <c r="C769" t="s" s="31">
        <v>1059</v>
      </c>
      <c r="D769" s="32"/>
      <c r="E769" s="32"/>
      <c r="F769" s="32"/>
      <c r="G769" s="32"/>
      <c r="H769" s="33">
        <v>71</v>
      </c>
      <c r="I769" s="33">
        <v>180</v>
      </c>
      <c r="J769" s="32"/>
      <c r="K769" s="32"/>
      <c r="L769" s="32"/>
      <c r="M769" s="34">
        <f>'CK - Tableau 1'!F769</f>
        <v>43</v>
      </c>
      <c r="N769" s="34">
        <f>'FG - Tableau 1'!C769</f>
        <v>60</v>
      </c>
      <c r="O769" s="34">
        <f>'DI - Tableau 1'!D769</f>
        <v>85</v>
      </c>
      <c r="P769" s="34">
        <f>'SK - Tableau 1'!F769</f>
        <v>98</v>
      </c>
      <c r="Q769" s="34">
        <f>'ST - Tableau 1'!D769</f>
        <v>45</v>
      </c>
      <c r="R769" s="34">
        <f>'EN - Tableau 1'!D769</f>
        <v>33</v>
      </c>
      <c r="S769" s="34">
        <f>'DU'!E769</f>
        <v>95</v>
      </c>
      <c r="T769" s="34">
        <f>'PH - Tableau 1'!N769</f>
        <v>83.875</v>
      </c>
      <c r="U769" s="34">
        <f>'FO - Tableau 1'!D769</f>
        <v>33</v>
      </c>
      <c r="V769" s="32"/>
      <c r="W769" s="34">
        <f>'SC - Tableau 1'!J769</f>
        <v>76.5</v>
      </c>
      <c r="X769" s="34">
        <f>'DF - Tableau 1'!J769</f>
        <v>70</v>
      </c>
      <c r="Y769" s="32"/>
      <c r="Z769" s="34">
        <v>50</v>
      </c>
      <c r="AA769" s="34">
        <v>50</v>
      </c>
      <c r="AB769" s="34">
        <v>50</v>
      </c>
    </row>
    <row r="770" ht="20.35" customHeight="1">
      <c r="A770" t="s" s="38">
        <v>1840</v>
      </c>
      <c r="B770" s="30"/>
      <c r="C770" t="s" s="31">
        <v>1056</v>
      </c>
      <c r="D770" s="32"/>
      <c r="E770" s="32"/>
      <c r="F770" s="32"/>
      <c r="G770" s="32"/>
      <c r="H770" s="33">
        <v>74</v>
      </c>
      <c r="I770" s="33">
        <v>195</v>
      </c>
      <c r="J770" s="32"/>
      <c r="K770" s="32"/>
      <c r="L770" s="32"/>
      <c r="M770" s="34">
        <f>'CK - Tableau 1'!F770</f>
        <v>38</v>
      </c>
      <c r="N770" s="34">
        <f>'FG - Tableau 1'!C770</f>
        <v>33</v>
      </c>
      <c r="O770" s="34">
        <f>'DI - Tableau 1'!D770</f>
        <v>89</v>
      </c>
      <c r="P770" s="34">
        <f>'SK - Tableau 1'!F770</f>
        <v>87</v>
      </c>
      <c r="Q770" s="34">
        <f>'ST - Tableau 1'!D770</f>
        <v>52</v>
      </c>
      <c r="R770" s="34">
        <f>'EN - Tableau 1'!D770</f>
        <v>68</v>
      </c>
      <c r="S770" s="34">
        <f>'DU'!E770</f>
        <v>91</v>
      </c>
      <c r="T770" s="34">
        <f>'PH - Tableau 1'!N770</f>
        <v>74.875</v>
      </c>
      <c r="U770" s="34">
        <f>'FO - Tableau 1'!D770</f>
        <v>33</v>
      </c>
      <c r="V770" s="32"/>
      <c r="W770" s="34">
        <f>'SC - Tableau 1'!J770</f>
        <v>68.5</v>
      </c>
      <c r="X770" s="34">
        <f>'DF - Tableau 1'!J770</f>
        <v>70.5</v>
      </c>
      <c r="Y770" s="32"/>
      <c r="Z770" s="34">
        <v>50</v>
      </c>
      <c r="AA770" s="34">
        <v>50</v>
      </c>
      <c r="AB770" s="34">
        <v>50</v>
      </c>
    </row>
    <row r="771" ht="20.35" customHeight="1">
      <c r="A771" t="s" s="38">
        <v>1841</v>
      </c>
      <c r="B771" s="30"/>
      <c r="C771" t="s" s="31">
        <v>1056</v>
      </c>
      <c r="D771" s="32"/>
      <c r="E771" s="32"/>
      <c r="F771" s="32"/>
      <c r="G771" s="32"/>
      <c r="H771" s="33">
        <v>76</v>
      </c>
      <c r="I771" s="33">
        <v>230</v>
      </c>
      <c r="J771" s="32"/>
      <c r="K771" s="32"/>
      <c r="L771" s="32"/>
      <c r="M771" s="34">
        <f>'CK - Tableau 1'!F771</f>
        <v>73</v>
      </c>
      <c r="N771" s="34">
        <f>'FG - Tableau 1'!C771</f>
        <v>33</v>
      </c>
      <c r="O771" s="34">
        <f>'DI - Tableau 1'!D771</f>
        <v>80</v>
      </c>
      <c r="P771" s="34">
        <f>'SK - Tableau 1'!F771</f>
        <v>92</v>
      </c>
      <c r="Q771" s="34">
        <f>'ST - Tableau 1'!D771</f>
        <v>93</v>
      </c>
      <c r="R771" s="34">
        <f>'EN - Tableau 1'!D771</f>
        <v>57</v>
      </c>
      <c r="S771" s="34">
        <f>'DU'!E771</f>
        <v>43</v>
      </c>
      <c r="T771" s="34">
        <f>'PH - Tableau 1'!N771</f>
        <v>76.75</v>
      </c>
      <c r="U771" s="34">
        <f>'FO - Tableau 1'!D771</f>
        <v>33</v>
      </c>
      <c r="V771" s="32"/>
      <c r="W771" s="34">
        <f>'SC - Tableau 1'!J771</f>
        <v>74</v>
      </c>
      <c r="X771" s="34">
        <f>'DF - Tableau 1'!J771</f>
        <v>72</v>
      </c>
      <c r="Y771" s="32"/>
      <c r="Z771" s="34">
        <v>50</v>
      </c>
      <c r="AA771" s="34">
        <v>50</v>
      </c>
      <c r="AB771" s="34">
        <v>50</v>
      </c>
    </row>
    <row r="772" ht="20.35" customHeight="1">
      <c r="A772" t="s" s="38">
        <v>1842</v>
      </c>
      <c r="B772" s="30"/>
      <c r="C772" t="s" s="31">
        <v>1056</v>
      </c>
      <c r="D772" s="32"/>
      <c r="E772" s="32"/>
      <c r="F772" s="32"/>
      <c r="G772" s="32"/>
      <c r="H772" s="33">
        <v>71</v>
      </c>
      <c r="I772" s="33">
        <v>200</v>
      </c>
      <c r="J772" s="32"/>
      <c r="K772" s="32"/>
      <c r="L772" s="32"/>
      <c r="M772" s="34">
        <f>'CK - Tableau 1'!F772</f>
        <v>50</v>
      </c>
      <c r="N772" s="34">
        <f>'FG - Tableau 1'!C772</f>
        <v>33</v>
      </c>
      <c r="O772" s="34">
        <f>'DI - Tableau 1'!D772</f>
        <v>66</v>
      </c>
      <c r="P772" s="34">
        <f>'SK - Tableau 1'!F772</f>
        <v>95</v>
      </c>
      <c r="Q772" s="34">
        <f>'ST - Tableau 1'!D772</f>
        <v>80</v>
      </c>
      <c r="R772" s="34">
        <f>'EN - Tableau 1'!D772</f>
        <v>53</v>
      </c>
      <c r="S772" s="34">
        <f>'DU'!E772</f>
        <v>99</v>
      </c>
      <c r="T772" s="34">
        <f>'PH - Tableau 1'!N772</f>
        <v>80.625</v>
      </c>
      <c r="U772" s="34">
        <f>'FO - Tableau 1'!D772</f>
        <v>82</v>
      </c>
      <c r="V772" s="32"/>
      <c r="W772" s="34">
        <f>'SC - Tableau 1'!J772</f>
        <v>88.5</v>
      </c>
      <c r="X772" s="34">
        <f>'DF - Tableau 1'!J772</f>
        <v>62.5</v>
      </c>
      <c r="Y772" s="32"/>
      <c r="Z772" s="34">
        <v>50</v>
      </c>
      <c r="AA772" s="34">
        <v>50</v>
      </c>
      <c r="AB772" s="34">
        <v>50</v>
      </c>
    </row>
    <row r="773" ht="20.35" customHeight="1">
      <c r="A773" t="s" s="38">
        <v>1843</v>
      </c>
      <c r="B773" s="30"/>
      <c r="C773" t="s" s="31">
        <v>1056</v>
      </c>
      <c r="D773" s="32"/>
      <c r="E773" s="32"/>
      <c r="F773" s="32"/>
      <c r="G773" s="32"/>
      <c r="H773" s="33">
        <v>74</v>
      </c>
      <c r="I773" s="33">
        <v>193</v>
      </c>
      <c r="J773" s="32"/>
      <c r="K773" s="32"/>
      <c r="L773" s="32"/>
      <c r="M773" s="34">
        <f>'CK - Tableau 1'!F773</f>
        <v>70</v>
      </c>
      <c r="N773" s="34">
        <f>'FG - Tableau 1'!C773</f>
        <v>33</v>
      </c>
      <c r="O773" s="34">
        <f>'DI - Tableau 1'!D773</f>
        <v>49</v>
      </c>
      <c r="P773" s="34">
        <f>'SK - Tableau 1'!F773</f>
        <v>61</v>
      </c>
      <c r="Q773" s="34">
        <f>'ST - Tableau 1'!D773</f>
        <v>49</v>
      </c>
      <c r="R773" s="34">
        <f>'EN - Tableau 1'!D773</f>
        <v>60</v>
      </c>
      <c r="S773" s="34">
        <f>'DU'!E773</f>
        <v>88</v>
      </c>
      <c r="T773" s="34">
        <f>'PH - Tableau 1'!N773</f>
        <v>64.875</v>
      </c>
      <c r="U773" s="34">
        <f>'FO - Tableau 1'!D773</f>
        <v>33</v>
      </c>
      <c r="V773" s="32"/>
      <c r="W773" s="34">
        <f>'SC - Tableau 1'!J773</f>
        <v>66</v>
      </c>
      <c r="X773" s="34">
        <f>'DF - Tableau 1'!J773</f>
        <v>57.5</v>
      </c>
      <c r="Y773" s="32"/>
      <c r="Z773" s="34">
        <v>50</v>
      </c>
      <c r="AA773" s="34">
        <v>50</v>
      </c>
      <c r="AB773" s="34">
        <v>50</v>
      </c>
    </row>
    <row r="774" ht="20.35" customHeight="1">
      <c r="A774" t="s" s="38">
        <v>1844</v>
      </c>
      <c r="B774" s="30"/>
      <c r="C774" t="s" s="31">
        <v>1059</v>
      </c>
      <c r="D774" s="32"/>
      <c r="E774" s="32"/>
      <c r="F774" s="32"/>
      <c r="G774" s="32"/>
      <c r="H774" s="33">
        <v>72</v>
      </c>
      <c r="I774" s="33">
        <v>195</v>
      </c>
      <c r="J774" s="32"/>
      <c r="K774" s="32"/>
      <c r="L774" s="32"/>
      <c r="M774" s="34">
        <f>'CK - Tableau 1'!F774</f>
        <v>50</v>
      </c>
      <c r="N774" s="34">
        <f>'FG - Tableau 1'!C774</f>
        <v>33</v>
      </c>
      <c r="O774" s="34">
        <f>'DI - Tableau 1'!D774</f>
        <v>90</v>
      </c>
      <c r="P774" s="34">
        <f>'SK - Tableau 1'!F774</f>
        <v>55</v>
      </c>
      <c r="Q774" s="34">
        <f>'ST - Tableau 1'!D774</f>
        <v>64</v>
      </c>
      <c r="R774" s="34">
        <f>'EN - Tableau 1'!D774</f>
        <v>33</v>
      </c>
      <c r="S774" s="34">
        <f>'DU'!E774</f>
        <v>83</v>
      </c>
      <c r="T774" s="34">
        <f>'PH - Tableau 1'!N774</f>
        <v>72.375</v>
      </c>
      <c r="U774" s="34">
        <f>'FO - Tableau 1'!D774</f>
        <v>33</v>
      </c>
      <c r="V774" s="32"/>
      <c r="W774" s="34">
        <f>'SC - Tableau 1'!J774</f>
        <v>73</v>
      </c>
      <c r="X774" s="34">
        <f>'DF - Tableau 1'!J774</f>
        <v>59.5</v>
      </c>
      <c r="Y774" s="32"/>
      <c r="Z774" s="34">
        <v>50</v>
      </c>
      <c r="AA774" s="34">
        <v>50</v>
      </c>
      <c r="AB774" s="34">
        <v>50</v>
      </c>
    </row>
    <row r="775" ht="20.35" customHeight="1">
      <c r="A775" t="s" s="38">
        <v>1845</v>
      </c>
      <c r="B775" s="30"/>
      <c r="C775" t="s" s="31">
        <v>1056</v>
      </c>
      <c r="D775" s="32"/>
      <c r="E775" s="32"/>
      <c r="F775" s="32"/>
      <c r="G775" s="32"/>
      <c r="H775" s="33">
        <v>72</v>
      </c>
      <c r="I775" s="33">
        <v>190</v>
      </c>
      <c r="J775" s="32"/>
      <c r="K775" s="32"/>
      <c r="L775" s="32"/>
      <c r="M775" s="34">
        <f>'CK - Tableau 1'!F775</f>
        <v>71</v>
      </c>
      <c r="N775" s="34">
        <f>'FG - Tableau 1'!C775</f>
        <v>33</v>
      </c>
      <c r="O775" s="34">
        <f>'DI - Tableau 1'!D775</f>
        <v>73</v>
      </c>
      <c r="P775" s="34">
        <f>'SK - Tableau 1'!F775</f>
        <v>60</v>
      </c>
      <c r="Q775" s="34">
        <f>'ST - Tableau 1'!D775</f>
        <v>55</v>
      </c>
      <c r="R775" s="34">
        <f>'EN - Tableau 1'!D775</f>
        <v>33</v>
      </c>
      <c r="S775" s="34">
        <f>'DU'!E775</f>
        <v>81</v>
      </c>
      <c r="T775" s="34">
        <f>'PH - Tableau 1'!N775</f>
        <v>79</v>
      </c>
      <c r="U775" s="34">
        <f>'FO - Tableau 1'!D775</f>
        <v>53</v>
      </c>
      <c r="V775" s="32"/>
      <c r="W775" s="34">
        <f>'SC - Tableau 1'!J775</f>
        <v>60</v>
      </c>
      <c r="X775" s="34">
        <f>'DF - Tableau 1'!J775</f>
        <v>60</v>
      </c>
      <c r="Y775" s="32"/>
      <c r="Z775" s="34">
        <v>50</v>
      </c>
      <c r="AA775" s="34">
        <v>50</v>
      </c>
      <c r="AB775" s="34">
        <v>50</v>
      </c>
    </row>
    <row r="776" ht="20.35" customHeight="1">
      <c r="A776" t="s" s="38">
        <v>1846</v>
      </c>
      <c r="B776" s="30"/>
      <c r="C776" t="s" s="31">
        <v>1059</v>
      </c>
      <c r="D776" s="32"/>
      <c r="E776" s="32"/>
      <c r="F776" s="32"/>
      <c r="G776" s="32"/>
      <c r="H776" s="33">
        <v>74</v>
      </c>
      <c r="I776" s="33">
        <v>220</v>
      </c>
      <c r="J776" s="32"/>
      <c r="K776" s="32"/>
      <c r="L776" s="32"/>
      <c r="M776" s="34">
        <f>'CK - Tableau 1'!F776</f>
        <v>73</v>
      </c>
      <c r="N776" s="34">
        <f>'FG - Tableau 1'!C776</f>
        <v>33</v>
      </c>
      <c r="O776" s="34">
        <f>'DI - Tableau 1'!D776</f>
        <v>73</v>
      </c>
      <c r="P776" s="34">
        <f>'SK - Tableau 1'!F776</f>
        <v>48</v>
      </c>
      <c r="Q776" s="34">
        <f>'ST - Tableau 1'!D776</f>
        <v>91</v>
      </c>
      <c r="R776" s="34">
        <f>'EN - Tableau 1'!D776</f>
        <v>45</v>
      </c>
      <c r="S776" s="34">
        <f>'DU'!E776</f>
        <v>82</v>
      </c>
      <c r="T776" s="34">
        <f>'PH - Tableau 1'!N776</f>
        <v>66</v>
      </c>
      <c r="U776" s="34">
        <f>'FO - Tableau 1'!D776</f>
        <v>53</v>
      </c>
      <c r="V776" s="32"/>
      <c r="W776" s="34">
        <f>'SC - Tableau 1'!J776</f>
        <v>53.5</v>
      </c>
      <c r="X776" s="34">
        <f>'DF - Tableau 1'!J776</f>
        <v>54.5</v>
      </c>
      <c r="Y776" s="32"/>
      <c r="Z776" s="34">
        <v>50</v>
      </c>
      <c r="AA776" s="34">
        <v>50</v>
      </c>
      <c r="AB776" s="34">
        <v>50</v>
      </c>
    </row>
    <row r="777" ht="20.35" customHeight="1">
      <c r="A777" t="s" s="38">
        <v>1847</v>
      </c>
      <c r="B777" s="30"/>
      <c r="C777" t="s" s="31">
        <v>1059</v>
      </c>
      <c r="D777" s="32"/>
      <c r="E777" s="32"/>
      <c r="F777" s="32"/>
      <c r="G777" s="32"/>
      <c r="H777" s="33">
        <v>73</v>
      </c>
      <c r="I777" s="33">
        <v>205</v>
      </c>
      <c r="J777" s="32"/>
      <c r="K777" s="32"/>
      <c r="L777" s="32"/>
      <c r="M777" s="34">
        <f>'CK - Tableau 1'!F777</f>
        <v>78</v>
      </c>
      <c r="N777" s="34">
        <f>'FG - Tableau 1'!C777</f>
        <v>72</v>
      </c>
      <c r="O777" s="34">
        <f>'DI - Tableau 1'!D777</f>
        <v>61</v>
      </c>
      <c r="P777" s="34">
        <f>'SK - Tableau 1'!F777</f>
        <v>56</v>
      </c>
      <c r="Q777" s="34">
        <f>'ST - Tableau 1'!D777</f>
        <v>76</v>
      </c>
      <c r="R777" s="34">
        <f>'EN - Tableau 1'!D777</f>
        <v>33</v>
      </c>
      <c r="S777" s="34">
        <f>'DU'!E777</f>
        <v>97</v>
      </c>
      <c r="T777" s="34">
        <f>'PH - Tableau 1'!N777</f>
        <v>73</v>
      </c>
      <c r="U777" s="34">
        <f>'FO - Tableau 1'!D777</f>
        <v>33</v>
      </c>
      <c r="V777" s="32"/>
      <c r="W777" s="34">
        <f>'SC - Tableau 1'!J777</f>
        <v>73</v>
      </c>
      <c r="X777" s="34">
        <f>'DF - Tableau 1'!J777</f>
        <v>73</v>
      </c>
      <c r="Y777" s="32"/>
      <c r="Z777" s="34">
        <v>50</v>
      </c>
      <c r="AA777" s="34">
        <v>50</v>
      </c>
      <c r="AB777" s="34">
        <v>50</v>
      </c>
    </row>
    <row r="778" ht="20.35" customHeight="1">
      <c r="A778" t="s" s="38">
        <v>1848</v>
      </c>
      <c r="B778" s="30"/>
      <c r="C778" t="s" s="31">
        <v>1059</v>
      </c>
      <c r="D778" s="32"/>
      <c r="E778" s="32"/>
      <c r="F778" s="32"/>
      <c r="G778" s="32"/>
      <c r="H778" s="33">
        <v>76</v>
      </c>
      <c r="I778" s="33">
        <v>221</v>
      </c>
      <c r="J778" s="32"/>
      <c r="K778" s="32"/>
      <c r="L778" s="32"/>
      <c r="M778" s="34">
        <f>'CK - Tableau 1'!F778</f>
        <v>86</v>
      </c>
      <c r="N778" s="34">
        <f>'FG - Tableau 1'!C778</f>
        <v>77</v>
      </c>
      <c r="O778" s="34">
        <f>'DI - Tableau 1'!D778</f>
        <v>68</v>
      </c>
      <c r="P778" s="34">
        <f>'SK - Tableau 1'!F778</f>
        <v>75</v>
      </c>
      <c r="Q778" s="34">
        <f>'ST - Tableau 1'!D778</f>
        <v>85</v>
      </c>
      <c r="R778" s="34">
        <f>'EN - Tableau 1'!D778</f>
        <v>33</v>
      </c>
      <c r="S778" s="34">
        <f>'DU'!E778</f>
        <v>92</v>
      </c>
      <c r="T778" s="34">
        <f>'PH - Tableau 1'!N778</f>
        <v>70.875</v>
      </c>
      <c r="U778" s="34">
        <f>'FO - Tableau 1'!D778</f>
        <v>33</v>
      </c>
      <c r="V778" s="32"/>
      <c r="W778" s="34">
        <f>'SC - Tableau 1'!J778</f>
        <v>65</v>
      </c>
      <c r="X778" s="34">
        <f>'DF - Tableau 1'!J778</f>
        <v>81.5</v>
      </c>
      <c r="Y778" s="32"/>
      <c r="Z778" s="34">
        <v>50</v>
      </c>
      <c r="AA778" s="34">
        <v>50</v>
      </c>
      <c r="AB778" s="34">
        <v>50</v>
      </c>
    </row>
    <row r="779" ht="20.35" customHeight="1">
      <c r="A779" t="s" s="38">
        <v>1849</v>
      </c>
      <c r="B779" s="30"/>
      <c r="C779" t="s" s="31">
        <v>1056</v>
      </c>
      <c r="D779" s="32"/>
      <c r="E779" s="32"/>
      <c r="F779" s="32"/>
      <c r="G779" s="32"/>
      <c r="H779" s="33">
        <v>75</v>
      </c>
      <c r="I779" s="33">
        <v>224</v>
      </c>
      <c r="J779" s="32"/>
      <c r="K779" s="32"/>
      <c r="L779" s="32"/>
      <c r="M779" s="34">
        <f>'CK - Tableau 1'!F779</f>
        <v>73</v>
      </c>
      <c r="N779" s="34">
        <f>'FG - Tableau 1'!C779</f>
        <v>33</v>
      </c>
      <c r="O779" s="34">
        <f>'DI - Tableau 1'!D779</f>
        <v>73</v>
      </c>
      <c r="P779" s="34">
        <f>'SK - Tableau 1'!F779</f>
        <v>53</v>
      </c>
      <c r="Q779" s="34">
        <f>'ST - Tableau 1'!D779</f>
        <v>91</v>
      </c>
      <c r="R779" s="34">
        <f>'EN - Tableau 1'!D779</f>
        <v>79</v>
      </c>
      <c r="S779" s="34">
        <f>'DU'!E779</f>
        <v>81</v>
      </c>
      <c r="T779" s="34">
        <f>'PH - Tableau 1'!N779</f>
        <v>52</v>
      </c>
      <c r="U779" s="34">
        <f>'FO - Tableau 1'!D779</f>
        <v>53</v>
      </c>
      <c r="V779" s="32"/>
      <c r="W779" s="34">
        <f>'SC - Tableau 1'!J779</f>
        <v>53.5</v>
      </c>
      <c r="X779" s="34">
        <f>'DF - Tableau 1'!J779</f>
        <v>51</v>
      </c>
      <c r="Y779" s="32"/>
      <c r="Z779" s="34">
        <v>50</v>
      </c>
      <c r="AA779" s="34">
        <v>50</v>
      </c>
      <c r="AB779" s="34">
        <v>50</v>
      </c>
    </row>
    <row r="780" ht="20.35" customHeight="1">
      <c r="A780" t="s" s="38">
        <v>1850</v>
      </c>
      <c r="B780" s="30"/>
      <c r="C780" t="s" s="31">
        <v>1059</v>
      </c>
      <c r="D780" s="32"/>
      <c r="E780" s="32"/>
      <c r="F780" s="32"/>
      <c r="G780" s="32"/>
      <c r="H780" s="33">
        <v>75</v>
      </c>
      <c r="I780" s="33">
        <v>209</v>
      </c>
      <c r="J780" s="32"/>
      <c r="K780" s="32"/>
      <c r="L780" s="32"/>
      <c r="M780" s="34">
        <f>'CK - Tableau 1'!F780</f>
        <v>73</v>
      </c>
      <c r="N780" s="34">
        <f>'FG - Tableau 1'!C780</f>
        <v>33</v>
      </c>
      <c r="O780" s="34">
        <f>'DI - Tableau 1'!D780</f>
        <v>34</v>
      </c>
      <c r="P780" s="34">
        <f>'SK - Tableau 1'!F780</f>
        <v>60</v>
      </c>
      <c r="Q780" s="34">
        <f>'ST - Tableau 1'!D780</f>
        <v>70</v>
      </c>
      <c r="R780" s="34">
        <f>'EN - Tableau 1'!D780</f>
        <v>33</v>
      </c>
      <c r="S780" s="34">
        <f>'DU'!E780</f>
        <v>81</v>
      </c>
      <c r="T780" s="34">
        <f>'PH - Tableau 1'!N780</f>
        <v>50.125</v>
      </c>
      <c r="U780" s="34">
        <f>'FO - Tableau 1'!D780</f>
        <v>33</v>
      </c>
      <c r="V780" s="32"/>
      <c r="W780" s="34">
        <f>'SC - Tableau 1'!J780</f>
        <v>53.5</v>
      </c>
      <c r="X780" s="34">
        <f>'DF - Tableau 1'!J780</f>
        <v>47</v>
      </c>
      <c r="Y780" s="32"/>
      <c r="Z780" s="34">
        <v>50</v>
      </c>
      <c r="AA780" s="34">
        <v>50</v>
      </c>
      <c r="AB780" s="34">
        <v>50</v>
      </c>
    </row>
    <row r="781" ht="20.35" customHeight="1">
      <c r="A781" t="s" s="38">
        <v>1851</v>
      </c>
      <c r="B781" s="30"/>
      <c r="C781" t="s" s="31">
        <v>1059</v>
      </c>
      <c r="D781" s="32"/>
      <c r="E781" s="32"/>
      <c r="F781" s="32"/>
      <c r="G781" s="32"/>
      <c r="H781" s="33">
        <v>71</v>
      </c>
      <c r="I781" s="33">
        <v>195</v>
      </c>
      <c r="J781" s="32"/>
      <c r="K781" s="32"/>
      <c r="L781" s="32"/>
      <c r="M781" s="34">
        <f>'CK - Tableau 1'!F781</f>
        <v>79</v>
      </c>
      <c r="N781" s="34">
        <f>'FG - Tableau 1'!C781</f>
        <v>86</v>
      </c>
      <c r="O781" s="34">
        <f>'DI - Tableau 1'!D781</f>
        <v>50</v>
      </c>
      <c r="P781" s="34">
        <f>'SK - Tableau 1'!F781</f>
        <v>51</v>
      </c>
      <c r="Q781" s="34">
        <f>'ST - Tableau 1'!D781</f>
        <v>70</v>
      </c>
      <c r="R781" s="34">
        <f>'EN - Tableau 1'!D781</f>
        <v>33</v>
      </c>
      <c r="S781" s="34">
        <f>'DU'!E781</f>
        <v>65</v>
      </c>
      <c r="T781" s="34">
        <f>'PH - Tableau 1'!N781</f>
        <v>54.625</v>
      </c>
      <c r="U781" s="34">
        <f>'FO - Tableau 1'!D781</f>
        <v>33</v>
      </c>
      <c r="V781" s="32"/>
      <c r="W781" s="34">
        <f>'SC - Tableau 1'!J781</f>
        <v>54</v>
      </c>
      <c r="X781" s="34">
        <f>'DF - Tableau 1'!J781</f>
        <v>63</v>
      </c>
      <c r="Y781" s="32"/>
      <c r="Z781" s="34">
        <v>50</v>
      </c>
      <c r="AA781" s="34">
        <v>50</v>
      </c>
      <c r="AB781" s="34">
        <v>50</v>
      </c>
    </row>
    <row r="782" ht="20.35" customHeight="1">
      <c r="A782" t="s" s="38">
        <v>1852</v>
      </c>
      <c r="B782" s="30"/>
      <c r="C782" t="s" s="31">
        <v>1059</v>
      </c>
      <c r="D782" s="32"/>
      <c r="E782" s="32"/>
      <c r="F782" s="32"/>
      <c r="G782" s="32"/>
      <c r="H782" s="33">
        <v>74</v>
      </c>
      <c r="I782" s="33">
        <v>205</v>
      </c>
      <c r="J782" s="32"/>
      <c r="K782" s="32"/>
      <c r="L782" s="32"/>
      <c r="M782" s="34">
        <f>'CK - Tableau 1'!F782</f>
        <v>87</v>
      </c>
      <c r="N782" s="34">
        <f>'FG - Tableau 1'!C782</f>
        <v>72</v>
      </c>
      <c r="O782" s="34">
        <f>'DI - Tableau 1'!D782</f>
        <v>81</v>
      </c>
      <c r="P782" s="34">
        <f>'SK - Tableau 1'!F782</f>
        <v>62</v>
      </c>
      <c r="Q782" s="34">
        <f>'ST - Tableau 1'!D782</f>
        <v>70</v>
      </c>
      <c r="R782" s="34">
        <f>'EN - Tableau 1'!D782</f>
        <v>33</v>
      </c>
      <c r="S782" s="34">
        <f>'DU'!E782</f>
        <v>88</v>
      </c>
      <c r="T782" s="34">
        <f>'PH - Tableau 1'!N782</f>
        <v>66.125</v>
      </c>
      <c r="U782" s="34">
        <f>'FO - Tableau 1'!D782</f>
        <v>33</v>
      </c>
      <c r="V782" s="32"/>
      <c r="W782" s="34">
        <f>'SC - Tableau 1'!J782</f>
        <v>56.5</v>
      </c>
      <c r="X782" s="34">
        <f>'DF - Tableau 1'!J782</f>
        <v>71.5</v>
      </c>
      <c r="Y782" s="32"/>
      <c r="Z782" s="34">
        <v>50</v>
      </c>
      <c r="AA782" s="34">
        <v>50</v>
      </c>
      <c r="AB782" s="34">
        <v>50</v>
      </c>
    </row>
    <row r="783" ht="20.35" customHeight="1">
      <c r="A783" t="s" s="38">
        <v>1853</v>
      </c>
      <c r="B783" s="30"/>
      <c r="C783" t="s" s="31">
        <v>1056</v>
      </c>
      <c r="D783" s="32"/>
      <c r="E783" s="32"/>
      <c r="F783" s="32"/>
      <c r="G783" s="32"/>
      <c r="H783" s="33">
        <v>73</v>
      </c>
      <c r="I783" s="33">
        <v>194</v>
      </c>
      <c r="J783" s="32"/>
      <c r="K783" s="32"/>
      <c r="L783" s="32"/>
      <c r="M783" s="34">
        <f>'CK - Tableau 1'!F783</f>
        <v>49</v>
      </c>
      <c r="N783" s="34">
        <f>'FG - Tableau 1'!C783</f>
        <v>71</v>
      </c>
      <c r="O783" s="34">
        <f>'DI - Tableau 1'!D783</f>
        <v>48</v>
      </c>
      <c r="P783" s="34">
        <f>'SK - Tableau 1'!F783</f>
        <v>87</v>
      </c>
      <c r="Q783" s="34">
        <f>'ST - Tableau 1'!D783</f>
        <v>56</v>
      </c>
      <c r="R783" s="34">
        <f>'EN - Tableau 1'!D783</f>
        <v>99</v>
      </c>
      <c r="S783" s="34">
        <f>'DU'!E783</f>
        <v>95</v>
      </c>
      <c r="T783" s="34">
        <f>'PH - Tableau 1'!N783</f>
        <v>82.625</v>
      </c>
      <c r="U783" s="34">
        <f>'FO - Tableau 1'!D783</f>
        <v>79</v>
      </c>
      <c r="V783" s="32"/>
      <c r="W783" s="34">
        <f>'SC - Tableau 1'!J783</f>
        <v>89</v>
      </c>
      <c r="X783" s="34">
        <f>'DF - Tableau 1'!J783</f>
        <v>59</v>
      </c>
      <c r="Y783" s="32"/>
      <c r="Z783" s="34">
        <v>50</v>
      </c>
      <c r="AA783" s="34">
        <v>50</v>
      </c>
      <c r="AB783" s="34">
        <v>50</v>
      </c>
    </row>
    <row r="784" ht="20.35" customHeight="1">
      <c r="A784" t="s" s="38">
        <v>1854</v>
      </c>
      <c r="B784" s="30"/>
      <c r="C784" t="s" s="31">
        <v>1251</v>
      </c>
      <c r="D784" s="32"/>
      <c r="E784" s="32"/>
      <c r="F784" s="32"/>
      <c r="G784" s="32"/>
      <c r="H784" s="33">
        <v>70</v>
      </c>
      <c r="I784" s="33">
        <v>188</v>
      </c>
      <c r="J784" s="32"/>
      <c r="K784" s="32"/>
      <c r="L784" s="32"/>
      <c r="M784" s="34">
        <f>'CK - Tableau 1'!F784</f>
        <v>54</v>
      </c>
      <c r="N784" s="34">
        <f>'FG - Tableau 1'!C784</f>
        <v>33</v>
      </c>
      <c r="O784" s="34">
        <f>'DI - Tableau 1'!D784</f>
        <v>80</v>
      </c>
      <c r="P784" s="34">
        <f>'SK - Tableau 1'!F784</f>
        <v>85</v>
      </c>
      <c r="Q784" s="34">
        <f>'ST - Tableau 1'!D784</f>
        <v>64</v>
      </c>
      <c r="R784" s="34">
        <f>'EN - Tableau 1'!D784</f>
        <v>89</v>
      </c>
      <c r="S784" s="34">
        <f>'DU'!E784</f>
        <v>68</v>
      </c>
      <c r="T784" s="34">
        <f>'PH - Tableau 1'!N784</f>
        <v>78</v>
      </c>
      <c r="U784" s="34">
        <f>'FO - Tableau 1'!D784</f>
        <v>33</v>
      </c>
      <c r="V784" s="32"/>
      <c r="W784" s="34">
        <f>'SC - Tableau 1'!J784</f>
        <v>83.5</v>
      </c>
      <c r="X784" s="34">
        <f>'DF - Tableau 1'!J784</f>
        <v>68</v>
      </c>
      <c r="Y784" s="32"/>
      <c r="Z784" s="34">
        <v>50</v>
      </c>
      <c r="AA784" s="34">
        <v>50</v>
      </c>
      <c r="AB784" s="34">
        <v>50</v>
      </c>
    </row>
    <row r="785" ht="20.35" customHeight="1">
      <c r="A785" t="s" s="38">
        <v>1855</v>
      </c>
      <c r="B785" s="30"/>
      <c r="C785" t="s" s="31">
        <v>1251</v>
      </c>
      <c r="D785" s="32"/>
      <c r="E785" s="32"/>
      <c r="F785" s="32"/>
      <c r="G785" s="32"/>
      <c r="H785" s="33">
        <v>71</v>
      </c>
      <c r="I785" s="33">
        <v>192</v>
      </c>
      <c r="J785" s="32"/>
      <c r="K785" s="32"/>
      <c r="L785" s="32"/>
      <c r="M785" s="34">
        <f>'CK - Tableau 1'!F785</f>
        <v>38</v>
      </c>
      <c r="N785" s="34">
        <f>'FG - Tableau 1'!C785</f>
        <v>33</v>
      </c>
      <c r="O785" s="34">
        <f>'DI - Tableau 1'!D785</f>
        <v>73</v>
      </c>
      <c r="P785" s="34">
        <f>'SK - Tableau 1'!F785</f>
        <v>83</v>
      </c>
      <c r="Q785" s="34">
        <f>'ST - Tableau 1'!D785</f>
        <v>65</v>
      </c>
      <c r="R785" s="34">
        <f>'EN - Tableau 1'!D785</f>
        <v>48</v>
      </c>
      <c r="S785" s="34">
        <f>'DU'!E785</f>
        <v>71</v>
      </c>
      <c r="T785" s="34">
        <f>'PH - Tableau 1'!N785</f>
        <v>77.375</v>
      </c>
      <c r="U785" s="34">
        <f>'FO - Tableau 1'!D785</f>
        <v>33</v>
      </c>
      <c r="V785" s="32"/>
      <c r="W785" s="34">
        <f>'SC - Tableau 1'!J785</f>
        <v>79</v>
      </c>
      <c r="X785" s="34">
        <f>'DF - Tableau 1'!J785</f>
        <v>67</v>
      </c>
      <c r="Y785" s="32"/>
      <c r="Z785" s="34">
        <v>50</v>
      </c>
      <c r="AA785" s="34">
        <v>50</v>
      </c>
      <c r="AB785" s="34">
        <v>50</v>
      </c>
    </row>
    <row r="786" ht="20.35" customHeight="1">
      <c r="A786" t="s" s="38">
        <v>1856</v>
      </c>
      <c r="B786" s="30"/>
      <c r="C786" t="s" s="31">
        <v>1059</v>
      </c>
      <c r="D786" s="32"/>
      <c r="E786" s="32"/>
      <c r="F786" s="32"/>
      <c r="G786" s="32"/>
      <c r="H786" s="33">
        <v>71</v>
      </c>
      <c r="I786" s="33">
        <v>195</v>
      </c>
      <c r="J786" s="32"/>
      <c r="K786" s="32"/>
      <c r="L786" s="32"/>
      <c r="M786" s="34">
        <f>'CK - Tableau 1'!F786</f>
        <v>70</v>
      </c>
      <c r="N786" s="34">
        <f>'FG - Tableau 1'!C786</f>
        <v>63</v>
      </c>
      <c r="O786" s="34">
        <f>'DI - Tableau 1'!D786</f>
        <v>76</v>
      </c>
      <c r="P786" s="34">
        <f>'SK - Tableau 1'!F786</f>
        <v>78</v>
      </c>
      <c r="Q786" s="34">
        <f>'ST - Tableau 1'!D786</f>
        <v>70</v>
      </c>
      <c r="R786" s="34">
        <f>'EN - Tableau 1'!D786</f>
        <v>59</v>
      </c>
      <c r="S786" s="34">
        <f>'DU'!E786</f>
        <v>91</v>
      </c>
      <c r="T786" s="34">
        <f>'PH - Tableau 1'!N786</f>
        <v>77</v>
      </c>
      <c r="U786" s="34">
        <f>'FO - Tableau 1'!D786</f>
        <v>62</v>
      </c>
      <c r="V786" s="32"/>
      <c r="W786" s="34">
        <f>'SC - Tableau 1'!J786</f>
        <v>74.5</v>
      </c>
      <c r="X786" s="34">
        <f>'DF - Tableau 1'!J786</f>
        <v>77.5</v>
      </c>
      <c r="Y786" s="32"/>
      <c r="Z786" s="34">
        <v>50</v>
      </c>
      <c r="AA786" s="34">
        <v>50</v>
      </c>
      <c r="AB786" s="34">
        <v>50</v>
      </c>
    </row>
    <row r="787" ht="20.35" customHeight="1">
      <c r="A787" t="s" s="38">
        <v>1857</v>
      </c>
      <c r="B787" s="30"/>
      <c r="C787" t="s" s="31">
        <v>1059</v>
      </c>
      <c r="D787" s="32"/>
      <c r="E787" s="32"/>
      <c r="F787" s="32"/>
      <c r="G787" s="32"/>
      <c r="H787" s="33">
        <v>77</v>
      </c>
      <c r="I787" s="33">
        <v>185</v>
      </c>
      <c r="J787" s="32"/>
      <c r="K787" s="32"/>
      <c r="L787" s="32"/>
      <c r="M787" s="34">
        <f>'CK - Tableau 1'!F787</f>
        <v>66</v>
      </c>
      <c r="N787" s="34">
        <f>'FG - Tableau 1'!C787</f>
        <v>33</v>
      </c>
      <c r="O787" s="34">
        <f>'DI - Tableau 1'!D787</f>
        <v>62</v>
      </c>
      <c r="P787" s="34">
        <f>'SK - Tableau 1'!F787</f>
        <v>73</v>
      </c>
      <c r="Q787" s="34">
        <f>'ST - Tableau 1'!D787</f>
        <v>35</v>
      </c>
      <c r="R787" s="34">
        <f>'EN - Tableau 1'!D787</f>
        <v>86</v>
      </c>
      <c r="S787" s="34">
        <f>'DU'!E787</f>
        <v>88</v>
      </c>
      <c r="T787" s="34">
        <f>'PH - Tableau 1'!N787</f>
        <v>67.375</v>
      </c>
      <c r="U787" s="34">
        <f>'FO - Tableau 1'!D787</f>
        <v>33</v>
      </c>
      <c r="V787" s="32"/>
      <c r="W787" s="34">
        <f>'SC - Tableau 1'!J787</f>
        <v>69.5</v>
      </c>
      <c r="X787" s="34">
        <f>'DF - Tableau 1'!J787</f>
        <v>71</v>
      </c>
      <c r="Y787" s="32"/>
      <c r="Z787" s="34">
        <v>50</v>
      </c>
      <c r="AA787" s="34">
        <v>50</v>
      </c>
      <c r="AB787" s="34">
        <v>50</v>
      </c>
    </row>
    <row r="788" ht="20.35" customHeight="1">
      <c r="A788" t="s" s="38">
        <v>1858</v>
      </c>
      <c r="B788" s="30"/>
      <c r="C788" t="s" s="31">
        <v>1056</v>
      </c>
      <c r="D788" s="32"/>
      <c r="E788" s="32"/>
      <c r="F788" s="32"/>
      <c r="G788" s="32"/>
      <c r="H788" s="33">
        <v>71</v>
      </c>
      <c r="I788" s="33">
        <v>192</v>
      </c>
      <c r="J788" s="32"/>
      <c r="K788" s="32"/>
      <c r="L788" s="32"/>
      <c r="M788" s="34">
        <f>'CK - Tableau 1'!F788</f>
        <v>84</v>
      </c>
      <c r="N788" s="34">
        <f>'FG - Tableau 1'!C788</f>
        <v>33</v>
      </c>
      <c r="O788" s="34">
        <f>'DI - Tableau 1'!D788</f>
        <v>74</v>
      </c>
      <c r="P788" s="34">
        <f>'SK - Tableau 1'!F788</f>
        <v>68</v>
      </c>
      <c r="Q788" s="34">
        <f>'ST - Tableau 1'!D788</f>
        <v>65</v>
      </c>
      <c r="R788" s="34">
        <f>'EN - Tableau 1'!D788</f>
        <v>33</v>
      </c>
      <c r="S788" s="34">
        <f>'DU'!E788</f>
        <v>83</v>
      </c>
      <c r="T788" s="34">
        <f>'PH - Tableau 1'!N788</f>
        <v>67.875</v>
      </c>
      <c r="U788" s="34">
        <f>'FO - Tableau 1'!D788</f>
        <v>48</v>
      </c>
      <c r="V788" s="32"/>
      <c r="W788" s="34">
        <f>'SC - Tableau 1'!J788</f>
        <v>60</v>
      </c>
      <c r="X788" s="34">
        <f>'DF - Tableau 1'!J788</f>
        <v>65</v>
      </c>
      <c r="Y788" s="32"/>
      <c r="Z788" s="34">
        <v>50</v>
      </c>
      <c r="AA788" s="34">
        <v>50</v>
      </c>
      <c r="AB788" s="34">
        <v>50</v>
      </c>
    </row>
    <row r="789" ht="20.35" customHeight="1">
      <c r="A789" t="s" s="38">
        <v>1859</v>
      </c>
      <c r="B789" s="30"/>
      <c r="C789" t="s" s="31">
        <v>1056</v>
      </c>
      <c r="D789" s="32"/>
      <c r="E789" s="32"/>
      <c r="F789" s="32"/>
      <c r="G789" s="32"/>
      <c r="H789" s="33">
        <v>73</v>
      </c>
      <c r="I789" s="33">
        <v>213</v>
      </c>
      <c r="J789" s="32"/>
      <c r="K789" s="32"/>
      <c r="L789" s="32"/>
      <c r="M789" s="34">
        <f>'CK - Tableau 1'!F789</f>
        <v>73</v>
      </c>
      <c r="N789" s="34">
        <f>'FG - Tableau 1'!C789</f>
        <v>93</v>
      </c>
      <c r="O789" s="34">
        <f>'DI - Tableau 1'!D789</f>
        <v>37</v>
      </c>
      <c r="P789" s="34">
        <f>'SK - Tableau 1'!F789</f>
        <v>60</v>
      </c>
      <c r="Q789" s="34">
        <f>'ST - Tableau 1'!D789</f>
        <v>88</v>
      </c>
      <c r="R789" s="34">
        <f>'EN - Tableau 1'!D789</f>
        <v>33</v>
      </c>
      <c r="S789" s="34">
        <f>'DU'!E789</f>
        <v>84</v>
      </c>
      <c r="T789" s="34">
        <f>'PH - Tableau 1'!N789</f>
        <v>55.5</v>
      </c>
      <c r="U789" s="34">
        <f>'FO - Tableau 1'!D789</f>
        <v>33</v>
      </c>
      <c r="V789" s="32"/>
      <c r="W789" s="34">
        <f>'SC - Tableau 1'!J789</f>
        <v>53.5</v>
      </c>
      <c r="X789" s="34">
        <f>'DF - Tableau 1'!J789</f>
        <v>58</v>
      </c>
      <c r="Y789" s="32"/>
      <c r="Z789" s="34">
        <v>50</v>
      </c>
      <c r="AA789" s="34">
        <v>50</v>
      </c>
      <c r="AB789" s="34">
        <v>50</v>
      </c>
    </row>
    <row r="790" ht="20.35" customHeight="1">
      <c r="A790" t="s" s="38">
        <v>1860</v>
      </c>
      <c r="B790" s="30"/>
      <c r="C790" t="s" s="31">
        <v>1059</v>
      </c>
      <c r="D790" s="32"/>
      <c r="E790" s="32"/>
      <c r="F790" s="32"/>
      <c r="G790" s="32"/>
      <c r="H790" s="33">
        <v>72</v>
      </c>
      <c r="I790" s="33">
        <v>185</v>
      </c>
      <c r="J790" s="32"/>
      <c r="K790" s="32"/>
      <c r="L790" s="32"/>
      <c r="M790" s="34">
        <f>'CK - Tableau 1'!F790</f>
        <v>60</v>
      </c>
      <c r="N790" s="34">
        <f>'FG - Tableau 1'!C790</f>
        <v>33</v>
      </c>
      <c r="O790" s="34">
        <f>'DI - Tableau 1'!D790</f>
        <v>73</v>
      </c>
      <c r="P790" s="34">
        <f>'SK - Tableau 1'!F790</f>
        <v>60</v>
      </c>
      <c r="Q790" s="34">
        <f>'ST - Tableau 1'!D790</f>
        <v>47</v>
      </c>
      <c r="R790" s="34">
        <f>'EN - Tableau 1'!D790</f>
        <v>33</v>
      </c>
      <c r="S790" s="34">
        <f>'DU'!E790</f>
        <v>81</v>
      </c>
      <c r="T790" s="34">
        <f>'PH - Tableau 1'!N790</f>
        <v>64.25</v>
      </c>
      <c r="U790" s="34">
        <f>'FO - Tableau 1'!D790</f>
        <v>56</v>
      </c>
      <c r="V790" s="32"/>
      <c r="W790" s="34">
        <f>'SC - Tableau 1'!J790</f>
        <v>59.5</v>
      </c>
      <c r="X790" s="34">
        <f>'DF - Tableau 1'!J790</f>
        <v>60</v>
      </c>
      <c r="Y790" s="32"/>
      <c r="Z790" s="34">
        <v>50</v>
      </c>
      <c r="AA790" s="34">
        <v>50</v>
      </c>
      <c r="AB790" s="34">
        <v>50</v>
      </c>
    </row>
    <row r="791" ht="20.35" customHeight="1">
      <c r="A791" t="s" s="38">
        <v>1861</v>
      </c>
      <c r="B791" s="30"/>
      <c r="C791" t="s" s="31">
        <v>1056</v>
      </c>
      <c r="D791" s="32"/>
      <c r="E791" s="32"/>
      <c r="F791" s="32"/>
      <c r="G791" s="32"/>
      <c r="H791" s="33">
        <v>73</v>
      </c>
      <c r="I791" s="33">
        <v>201</v>
      </c>
      <c r="J791" s="32"/>
      <c r="K791" s="32"/>
      <c r="L791" s="32"/>
      <c r="M791" s="34">
        <f>'CK - Tableau 1'!F791</f>
        <v>69</v>
      </c>
      <c r="N791" s="34">
        <f>'FG - Tableau 1'!C791</f>
        <v>60</v>
      </c>
      <c r="O791" s="34">
        <f>'DI - Tableau 1'!D791</f>
        <v>80</v>
      </c>
      <c r="P791" s="34">
        <f>'SK - Tableau 1'!F791</f>
        <v>74</v>
      </c>
      <c r="Q791" s="34">
        <f>'ST - Tableau 1'!D791</f>
        <v>69</v>
      </c>
      <c r="R791" s="34">
        <f>'EN - Tableau 1'!D791</f>
        <v>33</v>
      </c>
      <c r="S791" s="34">
        <f>'DU'!E791</f>
        <v>99</v>
      </c>
      <c r="T791" s="34">
        <f>'PH - Tableau 1'!N791</f>
        <v>76.625</v>
      </c>
      <c r="U791" s="34">
        <f>'FO - Tableau 1'!D791</f>
        <v>60</v>
      </c>
      <c r="V791" s="32"/>
      <c r="W791" s="34">
        <f>'SC - Tableau 1'!J791</f>
        <v>81.5</v>
      </c>
      <c r="X791" s="34">
        <f>'DF - Tableau 1'!J791</f>
        <v>61</v>
      </c>
      <c r="Y791" s="32"/>
      <c r="Z791" s="34">
        <v>50</v>
      </c>
      <c r="AA791" s="34">
        <v>50</v>
      </c>
      <c r="AB791" s="34">
        <v>50</v>
      </c>
    </row>
    <row r="792" ht="20.35" customHeight="1">
      <c r="A792" t="s" s="38">
        <v>1862</v>
      </c>
      <c r="B792" s="30"/>
      <c r="C792" t="s" s="31">
        <v>1056</v>
      </c>
      <c r="D792" s="32"/>
      <c r="E792" s="32"/>
      <c r="F792" s="32"/>
      <c r="G792" s="32"/>
      <c r="H792" s="33">
        <v>72</v>
      </c>
      <c r="I792" s="33">
        <v>193</v>
      </c>
      <c r="J792" s="32"/>
      <c r="K792" s="32"/>
      <c r="L792" s="32"/>
      <c r="M792" s="34">
        <f>'CK - Tableau 1'!F792</f>
        <v>60</v>
      </c>
      <c r="N792" s="34">
        <f>'FG - Tableau 1'!C792</f>
        <v>33</v>
      </c>
      <c r="O792" s="34">
        <f>'DI - Tableau 1'!D792</f>
        <v>72</v>
      </c>
      <c r="P792" s="34">
        <f>'SK - Tableau 1'!F792</f>
        <v>65</v>
      </c>
      <c r="Q792" s="34">
        <f>'ST - Tableau 1'!D792</f>
        <v>61</v>
      </c>
      <c r="R792" s="34">
        <f>'EN - Tableau 1'!D792</f>
        <v>33</v>
      </c>
      <c r="S792" s="34">
        <f>'DU'!E792</f>
        <v>86</v>
      </c>
      <c r="T792" s="34">
        <f>'PH - Tableau 1'!N792</f>
        <v>58.625</v>
      </c>
      <c r="U792" s="34">
        <f>'FO - Tableau 1'!D792</f>
        <v>33</v>
      </c>
      <c r="V792" s="32"/>
      <c r="W792" s="34">
        <f>'SC - Tableau 1'!J792</f>
        <v>51.5</v>
      </c>
      <c r="X792" s="34">
        <f>'DF - Tableau 1'!J792</f>
        <v>60</v>
      </c>
      <c r="Y792" s="32"/>
      <c r="Z792" s="34">
        <v>50</v>
      </c>
      <c r="AA792" s="34">
        <v>50</v>
      </c>
      <c r="AB792" s="34">
        <v>50</v>
      </c>
    </row>
    <row r="793" ht="20.35" customHeight="1">
      <c r="A793" t="s" s="38">
        <v>1863</v>
      </c>
      <c r="B793" s="30"/>
      <c r="C793" t="s" s="31">
        <v>1056</v>
      </c>
      <c r="D793" s="32"/>
      <c r="E793" s="32"/>
      <c r="F793" s="32"/>
      <c r="G793" s="32"/>
      <c r="H793" s="33">
        <v>73</v>
      </c>
      <c r="I793" s="33">
        <v>201</v>
      </c>
      <c r="J793" s="32"/>
      <c r="K793" s="32"/>
      <c r="L793" s="32"/>
      <c r="M793" s="34">
        <f>'CK - Tableau 1'!F793</f>
        <v>60</v>
      </c>
      <c r="N793" s="34">
        <f>'FG - Tableau 1'!C793</f>
        <v>33</v>
      </c>
      <c r="O793" s="34">
        <f>'DI - Tableau 1'!D793</f>
        <v>70</v>
      </c>
      <c r="P793" s="34">
        <f>'SK - Tableau 1'!F793</f>
        <v>60</v>
      </c>
      <c r="Q793" s="34">
        <f>'ST - Tableau 1'!D793</f>
        <v>69</v>
      </c>
      <c r="R793" s="34">
        <f>'EN - Tableau 1'!D793</f>
        <v>33</v>
      </c>
      <c r="S793" s="34">
        <f>'DU'!E793</f>
        <v>65</v>
      </c>
      <c r="T793" s="34">
        <f>'PH - Tableau 1'!N793</f>
        <v>61</v>
      </c>
      <c r="U793" s="34">
        <f>'FO - Tableau 1'!D793</f>
        <v>33</v>
      </c>
      <c r="V793" s="32"/>
      <c r="W793" s="34">
        <f>'SC - Tableau 1'!J793</f>
        <v>53</v>
      </c>
      <c r="X793" s="34">
        <f>'DF - Tableau 1'!J793</f>
        <v>53.5</v>
      </c>
      <c r="Y793" s="32"/>
      <c r="Z793" s="34">
        <v>50</v>
      </c>
      <c r="AA793" s="34">
        <v>50</v>
      </c>
      <c r="AB793" s="34">
        <v>50</v>
      </c>
    </row>
    <row r="794" ht="20.35" customHeight="1">
      <c r="A794" t="s" s="38">
        <v>1864</v>
      </c>
      <c r="B794" s="30"/>
      <c r="C794" t="s" s="31">
        <v>1056</v>
      </c>
      <c r="D794" s="32"/>
      <c r="E794" s="32"/>
      <c r="F794" s="32"/>
      <c r="G794" s="32"/>
      <c r="H794" s="33">
        <v>73</v>
      </c>
      <c r="I794" s="33">
        <v>205</v>
      </c>
      <c r="J794" s="32"/>
      <c r="K794" s="32"/>
      <c r="L794" s="32"/>
      <c r="M794" s="34">
        <f>'CK - Tableau 1'!F794</f>
        <v>52</v>
      </c>
      <c r="N794" s="34">
        <f>'FG - Tableau 1'!C794</f>
        <v>33</v>
      </c>
      <c r="O794" s="34">
        <f>'DI - Tableau 1'!D794</f>
        <v>67</v>
      </c>
      <c r="P794" s="34">
        <f>'SK - Tableau 1'!F794</f>
        <v>57</v>
      </c>
      <c r="Q794" s="34">
        <f>'ST - Tableau 1'!D794</f>
        <v>76</v>
      </c>
      <c r="R794" s="34">
        <f>'EN - Tableau 1'!D794</f>
        <v>45</v>
      </c>
      <c r="S794" s="34">
        <f>'DU'!E794</f>
        <v>94</v>
      </c>
      <c r="T794" s="34">
        <f>'PH - Tableau 1'!N794</f>
        <v>77.375</v>
      </c>
      <c r="U794" s="34">
        <f>'FO - Tableau 1'!D794</f>
        <v>65</v>
      </c>
      <c r="V794" s="32"/>
      <c r="W794" s="34">
        <f>'SC - Tableau 1'!J794</f>
        <v>97</v>
      </c>
      <c r="X794" s="34">
        <f>'DF - Tableau 1'!J794</f>
        <v>79</v>
      </c>
      <c r="Y794" s="32"/>
      <c r="Z794" s="34">
        <v>50</v>
      </c>
      <c r="AA794" s="34">
        <v>50</v>
      </c>
      <c r="AB794" s="34">
        <v>50</v>
      </c>
    </row>
    <row r="795" ht="20.35" customHeight="1">
      <c r="A795" t="s" s="38">
        <v>1865</v>
      </c>
      <c r="B795" s="30"/>
      <c r="C795" t="s" s="31">
        <v>1056</v>
      </c>
      <c r="D795" s="32"/>
      <c r="E795" s="32"/>
      <c r="F795" s="32"/>
      <c r="G795" s="32"/>
      <c r="H795" s="33">
        <v>71</v>
      </c>
      <c r="I795" s="33">
        <v>180</v>
      </c>
      <c r="J795" s="32"/>
      <c r="K795" s="32"/>
      <c r="L795" s="32"/>
      <c r="M795" s="34">
        <f>'CK - Tableau 1'!F795</f>
        <v>39</v>
      </c>
      <c r="N795" s="34">
        <f>'FG - Tableau 1'!C795</f>
        <v>33</v>
      </c>
      <c r="O795" s="34">
        <f>'DI - Tableau 1'!D795</f>
        <v>81</v>
      </c>
      <c r="P795" s="34">
        <f>'SK - Tableau 1'!F795</f>
        <v>50</v>
      </c>
      <c r="Q795" s="34">
        <f>'ST - Tableau 1'!D795</f>
        <v>45</v>
      </c>
      <c r="R795" s="34">
        <f>'EN - Tableau 1'!D795</f>
        <v>91</v>
      </c>
      <c r="S795" s="34">
        <f>'DU'!E795</f>
        <v>88</v>
      </c>
      <c r="T795" s="34">
        <f>'PH - Tableau 1'!N795</f>
        <v>66</v>
      </c>
      <c r="U795" s="34">
        <f>'FO - Tableau 1'!D795</f>
        <v>53</v>
      </c>
      <c r="V795" s="32"/>
      <c r="W795" s="34">
        <f>'SC - Tableau 1'!J795</f>
        <v>65.5</v>
      </c>
      <c r="X795" s="34">
        <f>'DF - Tableau 1'!J795</f>
        <v>66</v>
      </c>
      <c r="Y795" s="32"/>
      <c r="Z795" s="34">
        <v>50</v>
      </c>
      <c r="AA795" s="34">
        <v>50</v>
      </c>
      <c r="AB795" s="34">
        <v>50</v>
      </c>
    </row>
    <row r="796" ht="20.35" customHeight="1">
      <c r="A796" t="s" s="38">
        <v>1866</v>
      </c>
      <c r="B796" s="30"/>
      <c r="C796" t="s" s="31">
        <v>1073</v>
      </c>
      <c r="D796" s="32"/>
      <c r="E796" s="32"/>
      <c r="F796" s="32"/>
      <c r="G796" s="32"/>
      <c r="H796" s="33">
        <v>71</v>
      </c>
      <c r="I796" s="33">
        <v>178</v>
      </c>
      <c r="J796" s="32"/>
      <c r="K796" s="32"/>
      <c r="L796" s="32"/>
      <c r="M796" s="34">
        <f>'CK - Tableau 1'!F796</f>
        <v>36</v>
      </c>
      <c r="N796" s="34">
        <f>'FG - Tableau 1'!C796</f>
        <v>33</v>
      </c>
      <c r="O796" s="34">
        <f>'DI - Tableau 1'!D796</f>
        <v>87</v>
      </c>
      <c r="P796" s="34">
        <f>'SK - Tableau 1'!F796</f>
        <v>84</v>
      </c>
      <c r="Q796" s="34">
        <f>'ST - Tableau 1'!D796</f>
        <v>42</v>
      </c>
      <c r="R796" s="34">
        <f>'EN - Tableau 1'!D796</f>
        <v>33</v>
      </c>
      <c r="S796" s="34">
        <f>'DU'!E796</f>
        <v>99</v>
      </c>
      <c r="T796" s="34">
        <f>'PH - Tableau 1'!N796</f>
        <v>84.125</v>
      </c>
      <c r="U796" s="34">
        <f>'FO - Tableau 1'!D796</f>
        <v>33</v>
      </c>
      <c r="V796" s="32"/>
      <c r="W796" s="34">
        <f>'SC - Tableau 1'!J796</f>
        <v>86</v>
      </c>
      <c r="X796" s="34">
        <f>'DF - Tableau 1'!J796</f>
        <v>67.5</v>
      </c>
      <c r="Y796" s="32"/>
      <c r="Z796" s="34">
        <v>50</v>
      </c>
      <c r="AA796" s="34">
        <v>50</v>
      </c>
      <c r="AB796" s="34">
        <v>50</v>
      </c>
    </row>
    <row r="797" ht="20.35" customHeight="1">
      <c r="A797" t="s" s="38">
        <v>1867</v>
      </c>
      <c r="B797" s="30"/>
      <c r="C797" t="s" s="31">
        <v>1056</v>
      </c>
      <c r="D797" s="32"/>
      <c r="E797" s="32"/>
      <c r="F797" s="32"/>
      <c r="G797" s="32"/>
      <c r="H797" s="33">
        <v>74</v>
      </c>
      <c r="I797" s="33">
        <v>190</v>
      </c>
      <c r="J797" s="32"/>
      <c r="K797" s="32"/>
      <c r="L797" s="32"/>
      <c r="M797" s="34">
        <f>'CK - Tableau 1'!F797</f>
        <v>48</v>
      </c>
      <c r="N797" s="34">
        <f>'FG - Tableau 1'!C797</f>
        <v>33</v>
      </c>
      <c r="O797" s="34">
        <f>'DI - Tableau 1'!D797</f>
        <v>94</v>
      </c>
      <c r="P797" s="34">
        <f>'SK - Tableau 1'!F797</f>
        <v>76</v>
      </c>
      <c r="Q797" s="34">
        <f>'ST - Tableau 1'!D797</f>
        <v>45</v>
      </c>
      <c r="R797" s="34">
        <f>'EN - Tableau 1'!D797</f>
        <v>33</v>
      </c>
      <c r="S797" s="34">
        <f>'DU'!E797</f>
        <v>95</v>
      </c>
      <c r="T797" s="34">
        <f>'PH - Tableau 1'!N797</f>
        <v>68.125</v>
      </c>
      <c r="U797" s="34">
        <f>'FO - Tableau 1'!D797</f>
        <v>33</v>
      </c>
      <c r="V797" s="32"/>
      <c r="W797" s="34">
        <f>'SC - Tableau 1'!J797</f>
        <v>66.5</v>
      </c>
      <c r="X797" s="34">
        <f>'DF - Tableau 1'!J797</f>
        <v>75</v>
      </c>
      <c r="Y797" s="32"/>
      <c r="Z797" s="34">
        <v>50</v>
      </c>
      <c r="AA797" s="34">
        <v>50</v>
      </c>
      <c r="AB797" s="34">
        <v>50</v>
      </c>
    </row>
    <row r="798" ht="20.35" customHeight="1">
      <c r="A798" t="s" s="38">
        <v>1868</v>
      </c>
      <c r="B798" s="30"/>
      <c r="C798" t="s" s="31">
        <v>1056</v>
      </c>
      <c r="D798" s="32"/>
      <c r="E798" s="32"/>
      <c r="F798" s="32"/>
      <c r="G798" s="32"/>
      <c r="H798" s="33">
        <v>72</v>
      </c>
      <c r="I798" s="33">
        <v>188</v>
      </c>
      <c r="J798" s="32"/>
      <c r="K798" s="32"/>
      <c r="L798" s="32"/>
      <c r="M798" s="34">
        <f>'CK - Tableau 1'!F798</f>
        <v>58</v>
      </c>
      <c r="N798" s="34">
        <f>'FG - Tableau 1'!C798</f>
        <v>33</v>
      </c>
      <c r="O798" s="34">
        <f>'DI - Tableau 1'!D798</f>
        <v>78</v>
      </c>
      <c r="P798" s="34">
        <f>'SK - Tableau 1'!F798</f>
        <v>59</v>
      </c>
      <c r="Q798" s="34">
        <f>'ST - Tableau 1'!D798</f>
        <v>52</v>
      </c>
      <c r="R798" s="34">
        <f>'EN - Tableau 1'!D798</f>
        <v>33</v>
      </c>
      <c r="S798" s="34">
        <f>'DU'!E798</f>
        <v>93</v>
      </c>
      <c r="T798" s="34">
        <f>'PH - Tableau 1'!N798</f>
        <v>64.75</v>
      </c>
      <c r="U798" s="34">
        <f>'FO - Tableau 1'!D798</f>
        <v>33</v>
      </c>
      <c r="V798" s="32"/>
      <c r="W798" s="34">
        <f>'SC - Tableau 1'!J798</f>
        <v>57</v>
      </c>
      <c r="X798" s="34">
        <f>'DF - Tableau 1'!J798</f>
        <v>72</v>
      </c>
      <c r="Y798" s="32"/>
      <c r="Z798" s="34">
        <v>50</v>
      </c>
      <c r="AA798" s="34">
        <v>50</v>
      </c>
      <c r="AB798" s="34">
        <v>50</v>
      </c>
    </row>
    <row r="799" ht="20.35" customHeight="1">
      <c r="A799" t="s" s="38">
        <v>1869</v>
      </c>
      <c r="B799" s="30"/>
      <c r="C799" t="s" s="31">
        <v>1102</v>
      </c>
      <c r="D799" s="32"/>
      <c r="E799" s="32"/>
      <c r="F799" s="32"/>
      <c r="G799" s="32"/>
      <c r="H799" s="33">
        <v>74</v>
      </c>
      <c r="I799" s="33">
        <v>214</v>
      </c>
      <c r="J799" s="32"/>
      <c r="K799" s="32"/>
      <c r="L799" s="32"/>
      <c r="M799" s="34">
        <f>'CK - Tableau 1'!F799</f>
        <v>43</v>
      </c>
      <c r="N799" s="34">
        <f>'FG - Tableau 1'!C799</f>
        <v>33</v>
      </c>
      <c r="O799" s="34">
        <f>'DI - Tableau 1'!D799</f>
        <v>59</v>
      </c>
      <c r="P799" s="34">
        <f>'SK - Tableau 1'!F799</f>
        <v>99</v>
      </c>
      <c r="Q799" s="34">
        <f>'ST - Tableau 1'!D799</f>
        <v>85</v>
      </c>
      <c r="R799" s="34">
        <f>'EN - Tableau 1'!D799</f>
        <v>81</v>
      </c>
      <c r="S799" s="34">
        <f>'DU'!E799</f>
        <v>98</v>
      </c>
      <c r="T799" s="34">
        <f>'PH - Tableau 1'!N799</f>
        <v>79.75</v>
      </c>
      <c r="U799" s="34">
        <f>'FO - Tableau 1'!D799</f>
        <v>33</v>
      </c>
      <c r="V799" s="32"/>
      <c r="W799" s="34">
        <f>'SC - Tableau 1'!J799</f>
        <v>92</v>
      </c>
      <c r="X799" s="34">
        <f>'DF - Tableau 1'!J799</f>
        <v>61.5</v>
      </c>
      <c r="Y799" s="32"/>
      <c r="Z799" s="34">
        <v>50</v>
      </c>
      <c r="AA799" s="34">
        <v>50</v>
      </c>
      <c r="AB799" s="34">
        <v>50</v>
      </c>
    </row>
    <row r="800" ht="20.35" customHeight="1">
      <c r="A800" t="s" s="38">
        <v>1870</v>
      </c>
      <c r="B800" s="30"/>
      <c r="C800" t="s" s="31">
        <v>1054</v>
      </c>
      <c r="D800" s="32"/>
      <c r="E800" s="32"/>
      <c r="F800" s="32"/>
      <c r="G800" s="32"/>
      <c r="H800" s="33">
        <v>72</v>
      </c>
      <c r="I800" s="33">
        <v>185</v>
      </c>
      <c r="J800" s="32"/>
      <c r="K800" s="32"/>
      <c r="L800" s="32"/>
      <c r="M800" s="34">
        <f>'CK - Tableau 1'!F800</f>
        <v>36</v>
      </c>
      <c r="N800" s="34">
        <f>'FG - Tableau 1'!C800</f>
        <v>33</v>
      </c>
      <c r="O800" s="34">
        <f>'DI - Tableau 1'!D800</f>
        <v>69</v>
      </c>
      <c r="P800" s="34">
        <f>'SK - Tableau 1'!F800</f>
        <v>93</v>
      </c>
      <c r="Q800" s="34">
        <f>'ST - Tableau 1'!D800</f>
        <v>47</v>
      </c>
      <c r="R800" s="34">
        <f>'EN - Tableau 1'!D800</f>
        <v>33</v>
      </c>
      <c r="S800" s="34">
        <f>'DU'!E800</f>
        <v>83</v>
      </c>
      <c r="T800" s="34">
        <f>'PH - Tableau 1'!N800</f>
        <v>77.125</v>
      </c>
      <c r="U800" s="34">
        <f>'FO - Tableau 1'!D800</f>
        <v>33</v>
      </c>
      <c r="V800" s="32"/>
      <c r="W800" s="34">
        <f>'SC - Tableau 1'!J800</f>
        <v>69.5</v>
      </c>
      <c r="X800" s="34">
        <f>'DF - Tableau 1'!J800</f>
        <v>85</v>
      </c>
      <c r="Y800" s="32"/>
      <c r="Z800" s="34">
        <v>50</v>
      </c>
      <c r="AA800" s="34">
        <v>50</v>
      </c>
      <c r="AB800" s="34">
        <v>50</v>
      </c>
    </row>
    <row r="801" ht="20.35" customHeight="1">
      <c r="A801" t="s" s="38">
        <v>1871</v>
      </c>
      <c r="B801" s="30"/>
      <c r="C801" t="s" s="31">
        <v>1059</v>
      </c>
      <c r="D801" s="32"/>
      <c r="E801" s="32"/>
      <c r="F801" s="32"/>
      <c r="G801" s="32"/>
      <c r="H801" s="33">
        <v>74</v>
      </c>
      <c r="I801" s="33">
        <v>210</v>
      </c>
      <c r="J801" s="32"/>
      <c r="K801" s="32"/>
      <c r="L801" s="32"/>
      <c r="M801" s="34">
        <f>'CK - Tableau 1'!F801</f>
        <v>80</v>
      </c>
      <c r="N801" s="34">
        <f>'FG - Tableau 1'!C801</f>
        <v>71</v>
      </c>
      <c r="O801" s="34">
        <f>'DI - Tableau 1'!D801</f>
        <v>65</v>
      </c>
      <c r="P801" s="34">
        <f>'SK - Tableau 1'!F801</f>
        <v>66</v>
      </c>
      <c r="Q801" s="34">
        <f>'ST - Tableau 1'!D801</f>
        <v>79</v>
      </c>
      <c r="R801" s="34">
        <f>'EN - Tableau 1'!D801</f>
        <v>60</v>
      </c>
      <c r="S801" s="34">
        <f>'DU'!E801</f>
        <v>99</v>
      </c>
      <c r="T801" s="34">
        <f>'PH - Tableau 1'!N801</f>
        <v>73</v>
      </c>
      <c r="U801" s="34">
        <f>'FO - Tableau 1'!D801</f>
        <v>55</v>
      </c>
      <c r="V801" s="32"/>
      <c r="W801" s="34">
        <f>'SC - Tableau 1'!J801</f>
        <v>73</v>
      </c>
      <c r="X801" s="34">
        <f>'DF - Tableau 1'!J801</f>
        <v>73</v>
      </c>
      <c r="Y801" s="32"/>
      <c r="Z801" s="34">
        <v>50</v>
      </c>
      <c r="AA801" s="34">
        <v>50</v>
      </c>
      <c r="AB801" s="34">
        <v>50</v>
      </c>
    </row>
    <row r="802" ht="20.35" customHeight="1">
      <c r="A802" t="s" s="38">
        <v>1872</v>
      </c>
      <c r="B802" s="30"/>
      <c r="C802" t="s" s="31">
        <v>1251</v>
      </c>
      <c r="D802" s="32"/>
      <c r="E802" s="32"/>
      <c r="F802" s="32"/>
      <c r="G802" s="32"/>
      <c r="H802" s="33">
        <v>72</v>
      </c>
      <c r="I802" s="33">
        <v>215</v>
      </c>
      <c r="J802" s="32"/>
      <c r="K802" s="32"/>
      <c r="L802" s="32"/>
      <c r="M802" s="34">
        <f>'CK - Tableau 1'!F802</f>
        <v>68</v>
      </c>
      <c r="N802" s="34">
        <f>'FG - Tableau 1'!C802</f>
        <v>33</v>
      </c>
      <c r="O802" s="34">
        <f>'DI - Tableau 1'!D802</f>
        <v>58</v>
      </c>
      <c r="P802" s="34">
        <f>'SK - Tableau 1'!F802</f>
        <v>54</v>
      </c>
      <c r="Q802" s="34">
        <f>'ST - Tableau 1'!D802</f>
        <v>93</v>
      </c>
      <c r="R802" s="34">
        <f>'EN - Tableau 1'!D802</f>
        <v>34</v>
      </c>
      <c r="S802" s="34">
        <f>'DU'!E802</f>
        <v>99</v>
      </c>
      <c r="T802" s="34">
        <f>'PH - Tableau 1'!N802</f>
        <v>76.25</v>
      </c>
      <c r="U802" s="34">
        <f>'FO - Tableau 1'!D802</f>
        <v>65</v>
      </c>
      <c r="V802" s="32"/>
      <c r="W802" s="34">
        <f>'SC - Tableau 1'!J802</f>
        <v>92.5</v>
      </c>
      <c r="X802" s="34">
        <f>'DF - Tableau 1'!J802</f>
        <v>78</v>
      </c>
      <c r="Y802" s="32"/>
      <c r="Z802" s="34">
        <v>50</v>
      </c>
      <c r="AA802" s="34">
        <v>50</v>
      </c>
      <c r="AB802" s="34">
        <v>50</v>
      </c>
    </row>
    <row r="803" ht="20.35" customHeight="1">
      <c r="A803" t="s" s="38">
        <v>1873</v>
      </c>
      <c r="B803" s="30"/>
      <c r="C803" t="s" s="31">
        <v>1056</v>
      </c>
      <c r="D803" s="32"/>
      <c r="E803" s="32"/>
      <c r="F803" s="32"/>
      <c r="G803" s="32"/>
      <c r="H803" s="33">
        <v>73</v>
      </c>
      <c r="I803" s="33">
        <v>182</v>
      </c>
      <c r="J803" s="32"/>
      <c r="K803" s="32"/>
      <c r="L803" s="32"/>
      <c r="M803" s="34">
        <f>'CK - Tableau 1'!F803</f>
        <v>34</v>
      </c>
      <c r="N803" s="34">
        <f>'FG - Tableau 1'!C803</f>
        <v>33</v>
      </c>
      <c r="O803" s="34">
        <f>'DI - Tableau 1'!D803</f>
        <v>95</v>
      </c>
      <c r="P803" s="34">
        <f>'SK - Tableau 1'!F803</f>
        <v>97</v>
      </c>
      <c r="Q803" s="34">
        <f>'ST - Tableau 1'!D803</f>
        <v>40</v>
      </c>
      <c r="R803" s="34">
        <f>'EN - Tableau 1'!D803</f>
        <v>33</v>
      </c>
      <c r="S803" s="34">
        <f>'DU'!E803</f>
        <v>90</v>
      </c>
      <c r="T803" s="34">
        <f>'PH - Tableau 1'!N803</f>
        <v>69.25</v>
      </c>
      <c r="U803" s="34">
        <f>'FO - Tableau 1'!D803</f>
        <v>33</v>
      </c>
      <c r="V803" s="32"/>
      <c r="W803" s="34">
        <f>'SC - Tableau 1'!J803</f>
        <v>53.5</v>
      </c>
      <c r="X803" s="34">
        <f>'DF - Tableau 1'!J803</f>
        <v>77.5</v>
      </c>
      <c r="Y803" s="32"/>
      <c r="Z803" s="34">
        <v>50</v>
      </c>
      <c r="AA803" s="34">
        <v>50</v>
      </c>
      <c r="AB803" s="34">
        <v>50</v>
      </c>
    </row>
    <row r="804" ht="20.35" customHeight="1">
      <c r="A804" t="s" s="38">
        <v>1874</v>
      </c>
      <c r="B804" s="30"/>
      <c r="C804" t="s" s="31">
        <v>1288</v>
      </c>
      <c r="D804" s="32"/>
      <c r="E804" s="32"/>
      <c r="F804" s="32"/>
      <c r="G804" s="32"/>
      <c r="H804" s="33">
        <v>71</v>
      </c>
      <c r="I804" s="33">
        <v>188</v>
      </c>
      <c r="J804" s="32"/>
      <c r="K804" s="32"/>
      <c r="L804" s="32"/>
      <c r="M804" s="34">
        <f>'CK - Tableau 1'!F804</f>
        <v>40</v>
      </c>
      <c r="N804" s="34">
        <f>'FG - Tableau 1'!C804</f>
        <v>33</v>
      </c>
      <c r="O804" s="34">
        <f>'DI - Tableau 1'!D804</f>
        <v>60</v>
      </c>
      <c r="P804" s="34">
        <f>'SK - Tableau 1'!F804</f>
        <v>72</v>
      </c>
      <c r="Q804" s="34">
        <f>'ST - Tableau 1'!D804</f>
        <v>57</v>
      </c>
      <c r="R804" s="34">
        <f>'EN - Tableau 1'!D804</f>
        <v>99</v>
      </c>
      <c r="S804" s="34">
        <f>'DU'!E804</f>
        <v>60</v>
      </c>
      <c r="T804" s="34">
        <f>'PH - Tableau 1'!N804</f>
        <v>63.625</v>
      </c>
      <c r="U804" s="34">
        <f>'FO - Tableau 1'!D804</f>
        <v>33</v>
      </c>
      <c r="V804" s="32"/>
      <c r="W804" s="34">
        <f>'SC - Tableau 1'!J804</f>
        <v>49</v>
      </c>
      <c r="X804" s="34">
        <f>'DF - Tableau 1'!J804</f>
        <v>65</v>
      </c>
      <c r="Y804" s="32"/>
      <c r="Z804" s="34">
        <v>50</v>
      </c>
      <c r="AA804" s="34">
        <v>50</v>
      </c>
      <c r="AB804" s="34">
        <v>50</v>
      </c>
    </row>
    <row r="805" ht="20.35" customHeight="1">
      <c r="A805" t="s" s="38">
        <v>1875</v>
      </c>
      <c r="B805" s="30"/>
      <c r="C805" t="s" s="31">
        <v>1054</v>
      </c>
      <c r="D805" s="32"/>
      <c r="E805" s="32"/>
      <c r="F805" s="32"/>
      <c r="G805" s="32"/>
      <c r="H805" s="33">
        <v>70</v>
      </c>
      <c r="I805" s="33">
        <v>180</v>
      </c>
      <c r="J805" s="32"/>
      <c r="K805" s="32"/>
      <c r="L805" s="32"/>
      <c r="M805" s="34">
        <f>'CK - Tableau 1'!F805</f>
        <v>67</v>
      </c>
      <c r="N805" s="34">
        <f>'FG - Tableau 1'!C805</f>
        <v>33</v>
      </c>
      <c r="O805" s="34">
        <f>'DI - Tableau 1'!D805</f>
        <v>98</v>
      </c>
      <c r="P805" s="34">
        <f>'SK - Tableau 1'!F805</f>
        <v>72</v>
      </c>
      <c r="Q805" s="34">
        <f>'ST - Tableau 1'!D805</f>
        <v>49</v>
      </c>
      <c r="R805" s="34">
        <f>'EN - Tableau 1'!D805</f>
        <v>33</v>
      </c>
      <c r="S805" s="34">
        <f>'DU'!E805</f>
        <v>98</v>
      </c>
      <c r="T805" s="34">
        <f>'PH - Tableau 1'!N805</f>
        <v>72.75</v>
      </c>
      <c r="U805" s="34">
        <f>'FO - Tableau 1'!D805</f>
        <v>60</v>
      </c>
      <c r="V805" s="32"/>
      <c r="W805" s="34">
        <f>'SC - Tableau 1'!J805</f>
        <v>72.5</v>
      </c>
      <c r="X805" s="34">
        <f>'DF - Tableau 1'!J805</f>
        <v>61.5</v>
      </c>
      <c r="Y805" s="32"/>
      <c r="Z805" s="34">
        <v>50</v>
      </c>
      <c r="AA805" s="34">
        <v>50</v>
      </c>
      <c r="AB805" s="34">
        <v>50</v>
      </c>
    </row>
    <row r="806" ht="20.35" customHeight="1">
      <c r="A806" t="s" s="38">
        <v>1876</v>
      </c>
      <c r="B806" s="30"/>
      <c r="C806" t="s" s="31">
        <v>1288</v>
      </c>
      <c r="D806" s="32"/>
      <c r="E806" s="32"/>
      <c r="F806" s="32"/>
      <c r="G806" s="32"/>
      <c r="H806" s="33">
        <v>74</v>
      </c>
      <c r="I806" s="33">
        <v>196</v>
      </c>
      <c r="J806" s="32"/>
      <c r="K806" s="32"/>
      <c r="L806" s="32"/>
      <c r="M806" s="34">
        <f>'CK - Tableau 1'!F806</f>
        <v>93</v>
      </c>
      <c r="N806" s="34">
        <f>'FG - Tableau 1'!C806</f>
        <v>33</v>
      </c>
      <c r="O806" s="34">
        <f>'DI - Tableau 1'!D806</f>
        <v>90</v>
      </c>
      <c r="P806" s="34">
        <f>'SK - Tableau 1'!F806</f>
        <v>59</v>
      </c>
      <c r="Q806" s="34">
        <f>'ST - Tableau 1'!D806</f>
        <v>54</v>
      </c>
      <c r="R806" s="34">
        <f>'EN - Tableau 1'!D806</f>
        <v>49</v>
      </c>
      <c r="S806" s="34">
        <f>'DU'!E806</f>
        <v>87</v>
      </c>
      <c r="T806" s="34">
        <f>'PH - Tableau 1'!N806</f>
        <v>66</v>
      </c>
      <c r="U806" s="34">
        <f>'FO - Tableau 1'!D806</f>
        <v>33</v>
      </c>
      <c r="V806" s="32"/>
      <c r="W806" s="34">
        <f>'SC - Tableau 1'!J806</f>
        <v>60</v>
      </c>
      <c r="X806" s="34">
        <f>'DF - Tableau 1'!J806</f>
        <v>66</v>
      </c>
      <c r="Y806" s="32"/>
      <c r="Z806" s="34">
        <v>50</v>
      </c>
      <c r="AA806" s="34">
        <v>50</v>
      </c>
      <c r="AB806" s="34">
        <v>50</v>
      </c>
    </row>
    <row r="807" ht="20.35" customHeight="1">
      <c r="A807" t="s" s="38">
        <v>1877</v>
      </c>
      <c r="B807" s="30"/>
      <c r="C807" t="s" s="31">
        <v>1056</v>
      </c>
      <c r="D807" s="32"/>
      <c r="E807" s="32"/>
      <c r="F807" s="32"/>
      <c r="G807" s="32"/>
      <c r="H807" s="33">
        <v>71</v>
      </c>
      <c r="I807" s="33">
        <v>185</v>
      </c>
      <c r="J807" s="32"/>
      <c r="K807" s="32"/>
      <c r="L807" s="32"/>
      <c r="M807" s="34">
        <f>'CK - Tableau 1'!F807</f>
        <v>52</v>
      </c>
      <c r="N807" s="34">
        <f>'FG - Tableau 1'!C807</f>
        <v>33</v>
      </c>
      <c r="O807" s="34">
        <f>'DI - Tableau 1'!D807</f>
        <v>94</v>
      </c>
      <c r="P807" s="34">
        <f>'SK - Tableau 1'!F807</f>
        <v>57</v>
      </c>
      <c r="Q807" s="34">
        <f>'ST - Tableau 1'!D807</f>
        <v>52</v>
      </c>
      <c r="R807" s="34">
        <f>'EN - Tableau 1'!D807</f>
        <v>33</v>
      </c>
      <c r="S807" s="34">
        <f>'DU'!E807</f>
        <v>98</v>
      </c>
      <c r="T807" s="34">
        <f>'PH - Tableau 1'!N807</f>
        <v>67.875</v>
      </c>
      <c r="U807" s="34">
        <f>'FO - Tableau 1'!D807</f>
        <v>33</v>
      </c>
      <c r="V807" s="32"/>
      <c r="W807" s="34">
        <f>'SC - Tableau 1'!J807</f>
        <v>64.5</v>
      </c>
      <c r="X807" s="34">
        <f>'DF - Tableau 1'!J807</f>
        <v>78</v>
      </c>
      <c r="Y807" s="32"/>
      <c r="Z807" s="34">
        <v>50</v>
      </c>
      <c r="AA807" s="34">
        <v>50</v>
      </c>
      <c r="AB807" s="34">
        <v>50</v>
      </c>
    </row>
    <row r="808" ht="20.35" customHeight="1">
      <c r="A808" t="s" s="38">
        <v>1878</v>
      </c>
      <c r="B808" s="30"/>
      <c r="C808" t="s" s="31">
        <v>1056</v>
      </c>
      <c r="D808" s="32"/>
      <c r="E808" s="32"/>
      <c r="F808" s="32"/>
      <c r="G808" s="32"/>
      <c r="H808" s="33">
        <v>76</v>
      </c>
      <c r="I808" s="33">
        <v>218</v>
      </c>
      <c r="J808" s="32"/>
      <c r="K808" s="32"/>
      <c r="L808" s="32"/>
      <c r="M808" s="34">
        <f>'CK - Tableau 1'!F808</f>
        <v>93</v>
      </c>
      <c r="N808" s="34">
        <f>'FG - Tableau 1'!C808</f>
        <v>92</v>
      </c>
      <c r="O808" s="34">
        <f>'DI - Tableau 1'!D808</f>
        <v>35</v>
      </c>
      <c r="P808" s="34">
        <f>'SK - Tableau 1'!F808</f>
        <v>52</v>
      </c>
      <c r="Q808" s="34">
        <f>'ST - Tableau 1'!D808</f>
        <v>81</v>
      </c>
      <c r="R808" s="34">
        <f>'EN - Tableau 1'!D808</f>
        <v>40</v>
      </c>
      <c r="S808" s="34">
        <f>'DU'!E808</f>
        <v>98</v>
      </c>
      <c r="T808" s="34">
        <f>'PH - Tableau 1'!N808</f>
        <v>68.875</v>
      </c>
      <c r="U808" s="34">
        <f>'FO - Tableau 1'!D808</f>
        <v>57</v>
      </c>
      <c r="V808" s="32"/>
      <c r="W808" s="34">
        <f>'SC - Tableau 1'!J808</f>
        <v>72.5</v>
      </c>
      <c r="X808" s="34">
        <f>'DF - Tableau 1'!J808</f>
        <v>75</v>
      </c>
      <c r="Y808" s="32"/>
      <c r="Z808" s="34">
        <v>50</v>
      </c>
      <c r="AA808" s="34">
        <v>50</v>
      </c>
      <c r="AB808" s="34">
        <v>50</v>
      </c>
    </row>
    <row r="809" ht="20.35" customHeight="1">
      <c r="A809" t="s" s="38">
        <v>1879</v>
      </c>
      <c r="B809" s="30"/>
      <c r="C809" t="s" s="31">
        <v>1075</v>
      </c>
      <c r="D809" s="32"/>
      <c r="E809" s="32"/>
      <c r="F809" s="32"/>
      <c r="G809" s="32"/>
      <c r="H809" s="33">
        <v>74</v>
      </c>
      <c r="I809" s="33">
        <v>220</v>
      </c>
      <c r="J809" s="32"/>
      <c r="K809" s="32"/>
      <c r="L809" s="32"/>
      <c r="M809" s="34">
        <f>'CK - Tableau 1'!F809</f>
        <v>56</v>
      </c>
      <c r="N809" s="34">
        <f>'FG - Tableau 1'!C809</f>
        <v>33</v>
      </c>
      <c r="O809" s="34">
        <f>'DI - Tableau 1'!D809</f>
        <v>72</v>
      </c>
      <c r="P809" s="34">
        <f>'SK - Tableau 1'!F809</f>
        <v>70</v>
      </c>
      <c r="Q809" s="34">
        <f>'ST - Tableau 1'!D809</f>
        <v>91</v>
      </c>
      <c r="R809" s="34">
        <f>'EN - Tableau 1'!D809</f>
        <v>59</v>
      </c>
      <c r="S809" s="34">
        <f>'DU'!E809</f>
        <v>96</v>
      </c>
      <c r="T809" s="34">
        <f>'PH - Tableau 1'!N809</f>
        <v>76.125</v>
      </c>
      <c r="U809" s="34">
        <f>'FO - Tableau 1'!D809</f>
        <v>73</v>
      </c>
      <c r="V809" s="32"/>
      <c r="W809" s="34">
        <f>'SC - Tableau 1'!J809</f>
        <v>81.5</v>
      </c>
      <c r="X809" s="34">
        <f>'DF - Tableau 1'!J809</f>
        <v>83</v>
      </c>
      <c r="Y809" s="32"/>
      <c r="Z809" s="34">
        <v>50</v>
      </c>
      <c r="AA809" s="34">
        <v>50</v>
      </c>
      <c r="AB809" s="34">
        <v>50</v>
      </c>
    </row>
    <row r="810" ht="20.35" customHeight="1">
      <c r="A810" t="s" s="38">
        <v>1880</v>
      </c>
      <c r="B810" s="30"/>
      <c r="C810" t="s" s="31">
        <v>1075</v>
      </c>
      <c r="D810" s="32"/>
      <c r="E810" s="32"/>
      <c r="F810" s="32"/>
      <c r="G810" s="32"/>
      <c r="H810" s="33">
        <v>71</v>
      </c>
      <c r="I810" s="33">
        <v>160</v>
      </c>
      <c r="J810" s="32"/>
      <c r="K810" s="32"/>
      <c r="L810" s="32"/>
      <c r="M810" s="34">
        <f>'CK - Tableau 1'!F810</f>
        <v>60</v>
      </c>
      <c r="N810" s="34">
        <f>'FG - Tableau 1'!C810</f>
        <v>33</v>
      </c>
      <c r="O810" s="34">
        <f>'DI - Tableau 1'!D810</f>
        <v>73</v>
      </c>
      <c r="P810" s="34">
        <f>'SK - Tableau 1'!F810</f>
        <v>58</v>
      </c>
      <c r="Q810" s="34">
        <f>'ST - Tableau 1'!D810</f>
        <v>33</v>
      </c>
      <c r="R810" s="34">
        <f>'EN - Tableau 1'!D810</f>
        <v>81</v>
      </c>
      <c r="S810" s="34">
        <f>'DU'!E810</f>
        <v>83</v>
      </c>
      <c r="T810" s="34">
        <f>'PH - Tableau 1'!N810</f>
        <v>67.625</v>
      </c>
      <c r="U810" s="34">
        <f>'FO - Tableau 1'!D810</f>
        <v>33</v>
      </c>
      <c r="V810" s="32"/>
      <c r="W810" s="34">
        <f>'SC - Tableau 1'!J810</f>
        <v>60</v>
      </c>
      <c r="X810" s="34">
        <f>'DF - Tableau 1'!J810</f>
        <v>57.5</v>
      </c>
      <c r="Y810" s="32"/>
      <c r="Z810" s="34">
        <v>50</v>
      </c>
      <c r="AA810" s="34">
        <v>50</v>
      </c>
      <c r="AB810" s="34">
        <v>50</v>
      </c>
    </row>
    <row r="811" ht="20.35" customHeight="1">
      <c r="A811" t="s" s="38">
        <v>1881</v>
      </c>
      <c r="B811" s="30"/>
      <c r="C811" t="s" s="31">
        <v>1111</v>
      </c>
      <c r="D811" s="32"/>
      <c r="E811" s="32"/>
      <c r="F811" s="32"/>
      <c r="G811" s="32"/>
      <c r="H811" s="33">
        <v>74</v>
      </c>
      <c r="I811" s="33">
        <v>188</v>
      </c>
      <c r="J811" s="32"/>
      <c r="K811" s="32"/>
      <c r="L811" s="32"/>
      <c r="M811" s="34">
        <f>'CK - Tableau 1'!F811</f>
        <v>60</v>
      </c>
      <c r="N811" s="34">
        <f>'FG - Tableau 1'!C811</f>
        <v>33</v>
      </c>
      <c r="O811" s="34">
        <f>'DI - Tableau 1'!D811</f>
        <v>67</v>
      </c>
      <c r="P811" s="34">
        <f>'SK - Tableau 1'!F811</f>
        <v>61</v>
      </c>
      <c r="Q811" s="34">
        <f>'ST - Tableau 1'!D811</f>
        <v>42</v>
      </c>
      <c r="R811" s="34">
        <f>'EN - Tableau 1'!D811</f>
        <v>33</v>
      </c>
      <c r="S811" s="34">
        <f>'DU'!E811</f>
        <v>85</v>
      </c>
      <c r="T811" s="34">
        <f>'PH - Tableau 1'!N811</f>
        <v>71.875</v>
      </c>
      <c r="U811" s="34">
        <f>'FO - Tableau 1'!D811</f>
        <v>33</v>
      </c>
      <c r="V811" s="32"/>
      <c r="W811" s="34">
        <f>'SC - Tableau 1'!J811</f>
        <v>66</v>
      </c>
      <c r="X811" s="34">
        <f>'DF - Tableau 1'!J811</f>
        <v>63.5</v>
      </c>
      <c r="Y811" s="32"/>
      <c r="Z811" s="34">
        <v>50</v>
      </c>
      <c r="AA811" s="34">
        <v>50</v>
      </c>
      <c r="AB811" s="34">
        <v>50</v>
      </c>
    </row>
    <row r="812" ht="20.35" customHeight="1">
      <c r="A812" t="s" s="38">
        <v>1882</v>
      </c>
      <c r="B812" s="30"/>
      <c r="C812" t="s" s="31">
        <v>1075</v>
      </c>
      <c r="D812" s="32"/>
      <c r="E812" s="32"/>
      <c r="F812" s="32"/>
      <c r="G812" s="32"/>
      <c r="H812" s="33">
        <v>75</v>
      </c>
      <c r="I812" s="33">
        <v>210</v>
      </c>
      <c r="J812" s="32"/>
      <c r="K812" s="32"/>
      <c r="L812" s="32"/>
      <c r="M812" s="34">
        <f>'CK - Tableau 1'!F812</f>
        <v>62</v>
      </c>
      <c r="N812" s="34">
        <f>'FG - Tableau 1'!C812</f>
        <v>33</v>
      </c>
      <c r="O812" s="34">
        <f>'DI - Tableau 1'!D812</f>
        <v>68</v>
      </c>
      <c r="P812" s="34">
        <f>'SK - Tableau 1'!F812</f>
        <v>53</v>
      </c>
      <c r="Q812" s="34">
        <f>'ST - Tableau 1'!D812</f>
        <v>72</v>
      </c>
      <c r="R812" s="34">
        <f>'EN - Tableau 1'!D812</f>
        <v>33</v>
      </c>
      <c r="S812" s="34">
        <f>'DU'!E812</f>
        <v>86</v>
      </c>
      <c r="T812" s="34">
        <f>'PH - Tableau 1'!N812</f>
        <v>72.25</v>
      </c>
      <c r="U812" s="34">
        <f>'FO - Tableau 1'!D812</f>
        <v>60</v>
      </c>
      <c r="V812" s="32"/>
      <c r="W812" s="34">
        <f>'SC - Tableau 1'!J812</f>
        <v>73</v>
      </c>
      <c r="X812" s="34">
        <f>'DF - Tableau 1'!J812</f>
        <v>73</v>
      </c>
      <c r="Y812" s="32"/>
      <c r="Z812" s="34">
        <v>50</v>
      </c>
      <c r="AA812" s="34">
        <v>50</v>
      </c>
      <c r="AB812" s="34">
        <v>50</v>
      </c>
    </row>
    <row r="813" ht="20.35" customHeight="1">
      <c r="A813" t="s" s="38">
        <v>1883</v>
      </c>
      <c r="B813" s="30"/>
      <c r="C813" t="s" s="31">
        <v>1075</v>
      </c>
      <c r="D813" s="32"/>
      <c r="E813" s="32"/>
      <c r="F813" s="32"/>
      <c r="G813" s="32"/>
      <c r="H813" s="33">
        <v>71</v>
      </c>
      <c r="I813" s="33">
        <v>193</v>
      </c>
      <c r="J813" s="32"/>
      <c r="K813" s="32"/>
      <c r="L813" s="32"/>
      <c r="M813" s="34">
        <f>'CK - Tableau 1'!F813</f>
        <v>54</v>
      </c>
      <c r="N813" s="34">
        <f>'FG - Tableau 1'!C813</f>
        <v>60</v>
      </c>
      <c r="O813" s="34">
        <f>'DI - Tableau 1'!D813</f>
        <v>48</v>
      </c>
      <c r="P813" s="34">
        <f>'SK - Tableau 1'!F813</f>
        <v>91</v>
      </c>
      <c r="Q813" s="34">
        <f>'ST - Tableau 1'!D813</f>
        <v>66</v>
      </c>
      <c r="R813" s="34">
        <f>'EN - Tableau 1'!D813</f>
        <v>33</v>
      </c>
      <c r="S813" s="34">
        <f>'DU'!E813</f>
        <v>98</v>
      </c>
      <c r="T813" s="34">
        <f>'PH - Tableau 1'!N813</f>
        <v>70.25</v>
      </c>
      <c r="U813" s="34">
        <f>'FO - Tableau 1'!D813</f>
        <v>83</v>
      </c>
      <c r="V813" s="32"/>
      <c r="W813" s="34">
        <f>'SC - Tableau 1'!J813</f>
        <v>70.5</v>
      </c>
      <c r="X813" s="34">
        <f>'DF - Tableau 1'!J813</f>
        <v>68</v>
      </c>
      <c r="Y813" s="32"/>
      <c r="Z813" s="34">
        <v>50</v>
      </c>
      <c r="AA813" s="34">
        <v>50</v>
      </c>
      <c r="AB813" s="34">
        <v>50</v>
      </c>
    </row>
    <row r="814" ht="20.35" customHeight="1">
      <c r="A814" t="s" s="38">
        <v>1884</v>
      </c>
      <c r="B814" s="30"/>
      <c r="C814" t="s" s="31">
        <v>1111</v>
      </c>
      <c r="D814" s="32"/>
      <c r="E814" s="32"/>
      <c r="F814" s="32"/>
      <c r="G814" s="32"/>
      <c r="H814" s="33">
        <v>70</v>
      </c>
      <c r="I814" s="33">
        <v>185</v>
      </c>
      <c r="J814" s="32"/>
      <c r="K814" s="32"/>
      <c r="L814" s="32"/>
      <c r="M814" s="34">
        <f>'CK - Tableau 1'!F814</f>
        <v>53</v>
      </c>
      <c r="N814" s="34">
        <f>'FG - Tableau 1'!C814</f>
        <v>71</v>
      </c>
      <c r="O814" s="34">
        <f>'DI - Tableau 1'!D814</f>
        <v>79</v>
      </c>
      <c r="P814" s="34">
        <f>'SK - Tableau 1'!F814</f>
        <v>86</v>
      </c>
      <c r="Q814" s="34">
        <f>'ST - Tableau 1'!D814</f>
        <v>58</v>
      </c>
      <c r="R814" s="34">
        <f>'EN - Tableau 1'!D814</f>
        <v>52</v>
      </c>
      <c r="S814" s="34">
        <f>'DU'!E814</f>
        <v>99</v>
      </c>
      <c r="T814" s="34">
        <f>'PH - Tableau 1'!N814</f>
        <v>70.75</v>
      </c>
      <c r="U814" s="34">
        <f>'FO - Tableau 1'!D814</f>
        <v>33</v>
      </c>
      <c r="V814" s="32"/>
      <c r="W814" s="34">
        <f>'SC - Tableau 1'!J814</f>
        <v>83</v>
      </c>
      <c r="X814" s="34">
        <f>'DF - Tableau 1'!J814</f>
        <v>69</v>
      </c>
      <c r="Y814" s="32"/>
      <c r="Z814" s="34">
        <v>50</v>
      </c>
      <c r="AA814" s="34">
        <v>50</v>
      </c>
      <c r="AB814" s="34">
        <v>50</v>
      </c>
    </row>
    <row r="815" ht="20.35" customHeight="1">
      <c r="A815" t="s" s="38">
        <v>1885</v>
      </c>
      <c r="B815" s="30"/>
      <c r="C815" t="s" s="31">
        <v>1059</v>
      </c>
      <c r="D815" s="32"/>
      <c r="E815" s="32"/>
      <c r="F815" s="32"/>
      <c r="G815" s="32"/>
      <c r="H815" s="33">
        <v>72</v>
      </c>
      <c r="I815" s="33">
        <v>200</v>
      </c>
      <c r="J815" s="32"/>
      <c r="K815" s="32"/>
      <c r="L815" s="32"/>
      <c r="M815" s="34">
        <f>'CK - Tableau 1'!F815</f>
        <v>93</v>
      </c>
      <c r="N815" s="34">
        <f>'FG - Tableau 1'!C815</f>
        <v>63</v>
      </c>
      <c r="O815" s="34">
        <f>'DI - Tableau 1'!D815</f>
        <v>43</v>
      </c>
      <c r="P815" s="34">
        <f>'SK - Tableau 1'!F815</f>
        <v>58</v>
      </c>
      <c r="Q815" s="34">
        <f>'ST - Tableau 1'!D815</f>
        <v>73</v>
      </c>
      <c r="R815" s="34">
        <f>'EN - Tableau 1'!D815</f>
        <v>64</v>
      </c>
      <c r="S815" s="34">
        <f>'DU'!E815</f>
        <v>96</v>
      </c>
      <c r="T815" s="34">
        <f>'PH - Tableau 1'!N815</f>
        <v>68.125</v>
      </c>
      <c r="U815" s="34">
        <f>'FO - Tableau 1'!D815</f>
        <v>57</v>
      </c>
      <c r="V815" s="32"/>
      <c r="W815" s="34">
        <f>'SC - Tableau 1'!J815</f>
        <v>72.5</v>
      </c>
      <c r="X815" s="34">
        <f>'DF - Tableau 1'!J815</f>
        <v>72</v>
      </c>
      <c r="Y815" s="32"/>
      <c r="Z815" s="34">
        <v>50</v>
      </c>
      <c r="AA815" s="34">
        <v>50</v>
      </c>
      <c r="AB815" s="34">
        <v>50</v>
      </c>
    </row>
    <row r="816" ht="20.35" customHeight="1">
      <c r="A816" t="s" s="38">
        <v>1886</v>
      </c>
      <c r="B816" s="30"/>
      <c r="C816" t="s" s="31">
        <v>1059</v>
      </c>
      <c r="D816" s="32"/>
      <c r="E816" s="32"/>
      <c r="F816" s="32"/>
      <c r="G816" s="32"/>
      <c r="H816" s="33">
        <v>71</v>
      </c>
      <c r="I816" s="33">
        <v>181</v>
      </c>
      <c r="J816" s="32"/>
      <c r="K816" s="32"/>
      <c r="L816" s="32"/>
      <c r="M816" s="34">
        <f>'CK - Tableau 1'!F816</f>
        <v>56</v>
      </c>
      <c r="N816" s="34">
        <f>'FG - Tableau 1'!C816</f>
        <v>33</v>
      </c>
      <c r="O816" s="34">
        <f>'DI - Tableau 1'!D816</f>
        <v>94</v>
      </c>
      <c r="P816" s="34">
        <f>'SK - Tableau 1'!F816</f>
        <v>78</v>
      </c>
      <c r="Q816" s="34">
        <f>'ST - Tableau 1'!D816</f>
        <v>46</v>
      </c>
      <c r="R816" s="34">
        <f>'EN - Tableau 1'!D816</f>
        <v>33</v>
      </c>
      <c r="S816" s="34">
        <f>'DU'!E816</f>
        <v>78</v>
      </c>
      <c r="T816" s="34">
        <f>'PH - Tableau 1'!N816</f>
        <v>63.875</v>
      </c>
      <c r="U816" s="34">
        <f>'FO - Tableau 1'!D816</f>
        <v>53</v>
      </c>
      <c r="V816" s="32"/>
      <c r="W816" s="34">
        <f>'SC - Tableau 1'!J816</f>
        <v>64.5</v>
      </c>
      <c r="X816" s="34">
        <f>'DF - Tableau 1'!J816</f>
        <v>70</v>
      </c>
      <c r="Y816" s="32"/>
      <c r="Z816" s="34">
        <v>50</v>
      </c>
      <c r="AA816" s="34">
        <v>50</v>
      </c>
      <c r="AB816" s="34">
        <v>50</v>
      </c>
    </row>
    <row r="817" ht="20.35" customHeight="1">
      <c r="A817" t="s" s="38">
        <v>1887</v>
      </c>
      <c r="B817" s="30"/>
      <c r="C817" t="s" s="31">
        <v>1059</v>
      </c>
      <c r="D817" s="32"/>
      <c r="E817" s="32"/>
      <c r="F817" s="32"/>
      <c r="G817" s="32"/>
      <c r="H817" s="33">
        <v>69</v>
      </c>
      <c r="I817" s="33">
        <v>186</v>
      </c>
      <c r="J817" s="32"/>
      <c r="K817" s="32"/>
      <c r="L817" s="32"/>
      <c r="M817" s="34">
        <f>'CK - Tableau 1'!F817</f>
        <v>53</v>
      </c>
      <c r="N817" s="34">
        <f>'FG - Tableau 1'!C817</f>
        <v>33</v>
      </c>
      <c r="O817" s="34">
        <f>'DI - Tableau 1'!D817</f>
        <v>61</v>
      </c>
      <c r="P817" s="34">
        <f>'SK - Tableau 1'!F817</f>
        <v>76</v>
      </c>
      <c r="Q817" s="34">
        <f>'ST - Tableau 1'!D817</f>
        <v>66</v>
      </c>
      <c r="R817" s="34">
        <f>'EN - Tableau 1'!D817</f>
        <v>33</v>
      </c>
      <c r="S817" s="34">
        <f>'DU'!E817</f>
        <v>93</v>
      </c>
      <c r="T817" s="34">
        <f>'PH - Tableau 1'!N817</f>
        <v>76.125</v>
      </c>
      <c r="U817" s="34">
        <f>'FO - Tableau 1'!D817</f>
        <v>33</v>
      </c>
      <c r="V817" s="32"/>
      <c r="W817" s="34">
        <f>'SC - Tableau 1'!J817</f>
        <v>76.5</v>
      </c>
      <c r="X817" s="34">
        <f>'DF - Tableau 1'!J817</f>
        <v>70</v>
      </c>
      <c r="Y817" s="32"/>
      <c r="Z817" s="34">
        <v>50</v>
      </c>
      <c r="AA817" s="34">
        <v>50</v>
      </c>
      <c r="AB817" s="34">
        <v>50</v>
      </c>
    </row>
    <row r="818" ht="20.35" customHeight="1">
      <c r="A818" t="s" s="38">
        <v>1888</v>
      </c>
      <c r="B818" s="30"/>
      <c r="C818" t="s" s="31">
        <v>1056</v>
      </c>
      <c r="D818" s="32"/>
      <c r="E818" s="32"/>
      <c r="F818" s="32"/>
      <c r="G818" s="32"/>
      <c r="H818" s="33">
        <v>71</v>
      </c>
      <c r="I818" s="33">
        <v>186</v>
      </c>
      <c r="J818" s="32"/>
      <c r="K818" s="32"/>
      <c r="L818" s="32"/>
      <c r="M818" s="34">
        <f>'CK - Tableau 1'!F818</f>
        <v>65</v>
      </c>
      <c r="N818" s="34">
        <f>'FG - Tableau 1'!C818</f>
        <v>33</v>
      </c>
      <c r="O818" s="34">
        <f>'DI - Tableau 1'!D818</f>
        <v>53</v>
      </c>
      <c r="P818" s="34">
        <f>'SK - Tableau 1'!F818</f>
        <v>72</v>
      </c>
      <c r="Q818" s="34">
        <f>'ST - Tableau 1'!D818</f>
        <v>54</v>
      </c>
      <c r="R818" s="34">
        <f>'EN - Tableau 1'!D818</f>
        <v>99</v>
      </c>
      <c r="S818" s="34">
        <f>'DU'!E818</f>
        <v>92</v>
      </c>
      <c r="T818" s="34">
        <f>'PH - Tableau 1'!N818</f>
        <v>66</v>
      </c>
      <c r="U818" s="34">
        <f>'FO - Tableau 1'!D818</f>
        <v>69</v>
      </c>
      <c r="V818" s="32"/>
      <c r="W818" s="34">
        <f>'SC - Tableau 1'!J818</f>
        <v>66</v>
      </c>
      <c r="X818" s="34">
        <f>'DF - Tableau 1'!J818</f>
        <v>60</v>
      </c>
      <c r="Y818" s="32"/>
      <c r="Z818" s="34">
        <v>50</v>
      </c>
      <c r="AA818" s="34">
        <v>50</v>
      </c>
      <c r="AB818" s="34">
        <v>50</v>
      </c>
    </row>
    <row r="819" ht="20.35" customHeight="1">
      <c r="A819" t="s" s="38">
        <v>1889</v>
      </c>
      <c r="B819" s="30"/>
      <c r="C819" t="s" s="31">
        <v>1059</v>
      </c>
      <c r="D819" s="32"/>
      <c r="E819" s="32"/>
      <c r="F819" s="32"/>
      <c r="G819" s="32"/>
      <c r="H819" s="33">
        <v>71</v>
      </c>
      <c r="I819" s="33">
        <v>185</v>
      </c>
      <c r="J819" s="32"/>
      <c r="K819" s="32"/>
      <c r="L819" s="32"/>
      <c r="M819" s="34">
        <f>'CK - Tableau 1'!F819</f>
        <v>60</v>
      </c>
      <c r="N819" s="34">
        <f>'FG - Tableau 1'!C819</f>
        <v>33</v>
      </c>
      <c r="O819" s="34">
        <f>'DI - Tableau 1'!D819</f>
        <v>61</v>
      </c>
      <c r="P819" s="34">
        <f>'SK - Tableau 1'!F819</f>
        <v>49</v>
      </c>
      <c r="Q819" s="34">
        <f>'ST - Tableau 1'!D819</f>
        <v>52</v>
      </c>
      <c r="R819" s="34">
        <f>'EN - Tableau 1'!D819</f>
        <v>33</v>
      </c>
      <c r="S819" s="34">
        <f>'DU'!E819</f>
        <v>82</v>
      </c>
      <c r="T819" s="34">
        <f>'PH - Tableau 1'!N819</f>
        <v>50.625</v>
      </c>
      <c r="U819" s="34">
        <f>'FO - Tableau 1'!D819</f>
        <v>53</v>
      </c>
      <c r="V819" s="32"/>
      <c r="W819" s="34">
        <f>'SC - Tableau 1'!J819</f>
        <v>47</v>
      </c>
      <c r="X819" s="34">
        <f>'DF - Tableau 1'!J819</f>
        <v>47.5</v>
      </c>
      <c r="Y819" s="32"/>
      <c r="Z819" s="34">
        <v>50</v>
      </c>
      <c r="AA819" s="34">
        <v>50</v>
      </c>
      <c r="AB819" s="34">
        <v>50</v>
      </c>
    </row>
    <row r="820" ht="20.35" customHeight="1">
      <c r="A820" t="s" s="38">
        <v>1890</v>
      </c>
      <c r="B820" s="30"/>
      <c r="C820" t="s" s="31">
        <v>1056</v>
      </c>
      <c r="D820" s="32"/>
      <c r="E820" s="32"/>
      <c r="F820" s="32"/>
      <c r="G820" s="32"/>
      <c r="H820" s="33">
        <v>72</v>
      </c>
      <c r="I820" s="33">
        <v>208</v>
      </c>
      <c r="J820" s="32"/>
      <c r="K820" s="32"/>
      <c r="L820" s="32"/>
      <c r="M820" s="34">
        <f>'CK - Tableau 1'!F820</f>
        <v>66</v>
      </c>
      <c r="N820" s="34">
        <f>'FG - Tableau 1'!C820</f>
        <v>33</v>
      </c>
      <c r="O820" s="34">
        <f>'DI - Tableau 1'!D820</f>
        <v>91</v>
      </c>
      <c r="P820" s="34">
        <f>'SK - Tableau 1'!F820</f>
        <v>56</v>
      </c>
      <c r="Q820" s="34">
        <f>'ST - Tableau 1'!D820</f>
        <v>86</v>
      </c>
      <c r="R820" s="34">
        <f>'EN - Tableau 1'!D820</f>
        <v>33</v>
      </c>
      <c r="S820" s="34">
        <f>'DU'!E820</f>
        <v>87</v>
      </c>
      <c r="T820" s="34">
        <f>'PH - Tableau 1'!N820</f>
        <v>69.625</v>
      </c>
      <c r="U820" s="34">
        <f>'FO - Tableau 1'!D820</f>
        <v>33</v>
      </c>
      <c r="V820" s="32"/>
      <c r="W820" s="34">
        <f>'SC - Tableau 1'!J820</f>
        <v>58.5</v>
      </c>
      <c r="X820" s="34">
        <f>'DF - Tableau 1'!J820</f>
        <v>69</v>
      </c>
      <c r="Y820" s="32"/>
      <c r="Z820" s="34">
        <v>50</v>
      </c>
      <c r="AA820" s="34">
        <v>50</v>
      </c>
      <c r="AB820" s="34">
        <v>50</v>
      </c>
    </row>
    <row r="821" ht="20.35" customHeight="1">
      <c r="A821" t="s" s="38">
        <v>1891</v>
      </c>
      <c r="B821" s="30"/>
      <c r="C821" t="s" s="31">
        <v>1056</v>
      </c>
      <c r="D821" s="32"/>
      <c r="E821" s="32"/>
      <c r="F821" s="32"/>
      <c r="G821" s="32"/>
      <c r="H821" s="33">
        <v>74</v>
      </c>
      <c r="I821" s="33">
        <v>205</v>
      </c>
      <c r="J821" s="32"/>
      <c r="K821" s="32"/>
      <c r="L821" s="32"/>
      <c r="M821" s="34">
        <f>'CK - Tableau 1'!F821</f>
        <v>54</v>
      </c>
      <c r="N821" s="34">
        <f>'FG - Tableau 1'!C821</f>
        <v>86</v>
      </c>
      <c r="O821" s="34">
        <f>'DI - Tableau 1'!D821</f>
        <v>61</v>
      </c>
      <c r="P821" s="34">
        <f>'SK - Tableau 1'!F821</f>
        <v>78</v>
      </c>
      <c r="Q821" s="34">
        <f>'ST - Tableau 1'!D821</f>
        <v>70</v>
      </c>
      <c r="R821" s="34">
        <f>'EN - Tableau 1'!D821</f>
        <v>33</v>
      </c>
      <c r="S821" s="34">
        <f>'DU'!E821</f>
        <v>91</v>
      </c>
      <c r="T821" s="34">
        <f>'PH - Tableau 1'!N821</f>
        <v>68</v>
      </c>
      <c r="U821" s="34">
        <f>'FO - Tableau 1'!D821</f>
        <v>33</v>
      </c>
      <c r="V821" s="32"/>
      <c r="W821" s="34">
        <f>'SC - Tableau 1'!J821</f>
        <v>52</v>
      </c>
      <c r="X821" s="34">
        <f>'DF - Tableau 1'!J821</f>
        <v>76</v>
      </c>
      <c r="Y821" s="32"/>
      <c r="Z821" s="34">
        <v>50</v>
      </c>
      <c r="AA821" s="34">
        <v>50</v>
      </c>
      <c r="AB821" s="34">
        <v>50</v>
      </c>
    </row>
    <row r="822" ht="20.35" customHeight="1">
      <c r="A822" t="s" s="38">
        <v>1892</v>
      </c>
      <c r="B822" s="30"/>
      <c r="C822" t="s" s="31">
        <v>1056</v>
      </c>
      <c r="D822" s="32"/>
      <c r="E822" s="32"/>
      <c r="F822" s="32"/>
      <c r="G822" s="32"/>
      <c r="H822" s="33">
        <v>70</v>
      </c>
      <c r="I822" s="33">
        <v>175</v>
      </c>
      <c r="J822" s="32"/>
      <c r="K822" s="32"/>
      <c r="L822" s="32"/>
      <c r="M822" s="34">
        <f>'CK - Tableau 1'!F822</f>
        <v>66</v>
      </c>
      <c r="N822" s="34">
        <f>'FG - Tableau 1'!C822</f>
        <v>71</v>
      </c>
      <c r="O822" s="34">
        <f>'DI - Tableau 1'!D822</f>
        <v>55</v>
      </c>
      <c r="P822" s="34">
        <f>'SK - Tableau 1'!F822</f>
        <v>72</v>
      </c>
      <c r="Q822" s="34">
        <f>'ST - Tableau 1'!D822</f>
        <v>42</v>
      </c>
      <c r="R822" s="34">
        <f>'EN - Tableau 1'!D822</f>
        <v>99</v>
      </c>
      <c r="S822" s="34">
        <f>'DU'!E822</f>
        <v>98</v>
      </c>
      <c r="T822" s="34">
        <f>'PH - Tableau 1'!N822</f>
        <v>78.875</v>
      </c>
      <c r="U822" s="34">
        <f>'FO - Tableau 1'!D822</f>
        <v>33</v>
      </c>
      <c r="V822" s="32"/>
      <c r="W822" s="34">
        <f>'SC - Tableau 1'!J822</f>
        <v>90.5</v>
      </c>
      <c r="X822" s="34">
        <f>'DF - Tableau 1'!J822</f>
        <v>72</v>
      </c>
      <c r="Y822" s="32"/>
      <c r="Z822" s="34">
        <v>50</v>
      </c>
      <c r="AA822" s="34">
        <v>50</v>
      </c>
      <c r="AB822" s="34">
        <v>50</v>
      </c>
    </row>
    <row r="823" ht="20.35" customHeight="1">
      <c r="A823" t="s" s="38">
        <v>1893</v>
      </c>
      <c r="B823" s="30"/>
      <c r="C823" t="s" s="31">
        <v>1056</v>
      </c>
      <c r="D823" s="32"/>
      <c r="E823" s="32"/>
      <c r="F823" s="32"/>
      <c r="G823" s="32"/>
      <c r="H823" s="33">
        <v>75</v>
      </c>
      <c r="I823" s="33">
        <v>181</v>
      </c>
      <c r="J823" s="32"/>
      <c r="K823" s="32"/>
      <c r="L823" s="32"/>
      <c r="M823" s="34">
        <f>'CK - Tableau 1'!F823</f>
        <v>45</v>
      </c>
      <c r="N823" s="34">
        <f>'FG - Tableau 1'!C823</f>
        <v>33</v>
      </c>
      <c r="O823" s="34">
        <f>'DI - Tableau 1'!D823</f>
        <v>61</v>
      </c>
      <c r="P823" s="34">
        <f>'SK - Tableau 1'!F823</f>
        <v>72</v>
      </c>
      <c r="Q823" s="34">
        <f>'ST - Tableau 1'!D823</f>
        <v>35</v>
      </c>
      <c r="R823" s="34">
        <f>'EN - Tableau 1'!D823</f>
        <v>33</v>
      </c>
      <c r="S823" s="34">
        <f>'DU'!E823</f>
        <v>92</v>
      </c>
      <c r="T823" s="34">
        <f>'PH - Tableau 1'!N823</f>
        <v>65</v>
      </c>
      <c r="U823" s="34">
        <f>'FO - Tableau 1'!D823</f>
        <v>33</v>
      </c>
      <c r="V823" s="32"/>
      <c r="W823" s="34">
        <f>'SC - Tableau 1'!J823</f>
        <v>60.5</v>
      </c>
      <c r="X823" s="34">
        <f>'DF - Tableau 1'!J823</f>
        <v>61</v>
      </c>
      <c r="Y823" s="32"/>
      <c r="Z823" s="34">
        <v>50</v>
      </c>
      <c r="AA823" s="34">
        <v>50</v>
      </c>
      <c r="AB823" s="34">
        <v>50</v>
      </c>
    </row>
    <row r="824" ht="20.35" customHeight="1">
      <c r="A824" t="s" s="38">
        <v>1894</v>
      </c>
      <c r="B824" s="30"/>
      <c r="C824" t="s" s="31">
        <v>1056</v>
      </c>
      <c r="D824" s="32"/>
      <c r="E824" s="32"/>
      <c r="F824" s="32"/>
      <c r="G824" s="32"/>
      <c r="H824" s="33">
        <v>74</v>
      </c>
      <c r="I824" s="33">
        <v>185</v>
      </c>
      <c r="J824" s="32"/>
      <c r="K824" s="32"/>
      <c r="L824" s="32"/>
      <c r="M824" s="34">
        <f>'CK - Tableau 1'!F824</f>
        <v>56</v>
      </c>
      <c r="N824" s="34">
        <f>'FG - Tableau 1'!C824</f>
        <v>66</v>
      </c>
      <c r="O824" s="34">
        <f>'DI - Tableau 1'!D824</f>
        <v>65</v>
      </c>
      <c r="P824" s="34">
        <f>'SK - Tableau 1'!F824</f>
        <v>84</v>
      </c>
      <c r="Q824" s="34">
        <f>'ST - Tableau 1'!D824</f>
        <v>39</v>
      </c>
      <c r="R824" s="34">
        <f>'EN - Tableau 1'!D824</f>
        <v>59</v>
      </c>
      <c r="S824" s="34">
        <f>'DU'!E824</f>
        <v>81</v>
      </c>
      <c r="T824" s="34">
        <f>'PH - Tableau 1'!N824</f>
        <v>72.5</v>
      </c>
      <c r="U824" s="34">
        <f>'FO - Tableau 1'!D824</f>
        <v>74</v>
      </c>
      <c r="V824" s="32"/>
      <c r="W824" s="34">
        <f>'SC - Tableau 1'!J824</f>
        <v>67.5</v>
      </c>
      <c r="X824" s="34">
        <f>'DF - Tableau 1'!J824</f>
        <v>75.5</v>
      </c>
      <c r="Y824" s="32"/>
      <c r="Z824" s="34">
        <v>50</v>
      </c>
      <c r="AA824" s="34">
        <v>50</v>
      </c>
      <c r="AB824" s="34">
        <v>50</v>
      </c>
    </row>
    <row r="825" ht="20.35" customHeight="1">
      <c r="A825" t="s" s="38">
        <v>1895</v>
      </c>
      <c r="B825" s="30"/>
      <c r="C825" t="s" s="31">
        <v>1056</v>
      </c>
      <c r="D825" s="32"/>
      <c r="E825" s="32"/>
      <c r="F825" s="32"/>
      <c r="G825" s="32"/>
      <c r="H825" s="33">
        <v>74</v>
      </c>
      <c r="I825" s="33">
        <v>186</v>
      </c>
      <c r="J825" s="32"/>
      <c r="K825" s="32"/>
      <c r="L825" s="32"/>
      <c r="M825" s="34">
        <f>'CK - Tableau 1'!F825</f>
        <v>60</v>
      </c>
      <c r="N825" s="34">
        <f>'FG - Tableau 1'!C825</f>
        <v>33</v>
      </c>
      <c r="O825" s="34">
        <f>'DI - Tableau 1'!D825</f>
        <v>73</v>
      </c>
      <c r="P825" s="34">
        <f>'SK - Tableau 1'!F825</f>
        <v>60</v>
      </c>
      <c r="Q825" s="34">
        <f>'ST - Tableau 1'!D825</f>
        <v>40</v>
      </c>
      <c r="R825" s="34">
        <f>'EN - Tableau 1'!D825</f>
        <v>33</v>
      </c>
      <c r="S825" s="34">
        <f>'DU'!E825</f>
        <v>81</v>
      </c>
      <c r="T825" s="34">
        <f>'PH - Tableau 1'!N825</f>
        <v>51.875</v>
      </c>
      <c r="U825" s="34">
        <f>'FO - Tableau 1'!D825</f>
        <v>33</v>
      </c>
      <c r="V825" s="32"/>
      <c r="W825" s="34">
        <f>'SC - Tableau 1'!J825</f>
        <v>53.5</v>
      </c>
      <c r="X825" s="34">
        <f>'DF - Tableau 1'!J825</f>
        <v>47</v>
      </c>
      <c r="Y825" s="32"/>
      <c r="Z825" s="34">
        <v>50</v>
      </c>
      <c r="AA825" s="34">
        <v>50</v>
      </c>
      <c r="AB825" s="34">
        <v>50</v>
      </c>
    </row>
    <row r="826" ht="20.35" customHeight="1">
      <c r="A826" t="s" s="38">
        <v>1896</v>
      </c>
      <c r="B826" s="30"/>
      <c r="C826" t="s" s="31">
        <v>1056</v>
      </c>
      <c r="D826" s="32"/>
      <c r="E826" s="32"/>
      <c r="F826" s="32"/>
      <c r="G826" s="32"/>
      <c r="H826" s="33">
        <v>71</v>
      </c>
      <c r="I826" s="33">
        <v>195</v>
      </c>
      <c r="J826" s="32"/>
      <c r="K826" s="32"/>
      <c r="L826" s="32"/>
      <c r="M826" s="34">
        <f>'CK - Tableau 1'!F826</f>
        <v>35</v>
      </c>
      <c r="N826" s="34">
        <f>'FG - Tableau 1'!C826</f>
        <v>33</v>
      </c>
      <c r="O826" s="34">
        <f>'DI - Tableau 1'!D826</f>
        <v>82</v>
      </c>
      <c r="P826" s="34">
        <f>'SK - Tableau 1'!F826</f>
        <v>95</v>
      </c>
      <c r="Q826" s="34">
        <f>'ST - Tableau 1'!D826</f>
        <v>70</v>
      </c>
      <c r="R826" s="34">
        <f>'EN - Tableau 1'!D826</f>
        <v>33</v>
      </c>
      <c r="S826" s="34">
        <f>'DU'!E826</f>
        <v>94</v>
      </c>
      <c r="T826" s="34">
        <f>'PH - Tableau 1'!N826</f>
        <v>66</v>
      </c>
      <c r="U826" s="34">
        <f>'FO - Tableau 1'!D826</f>
        <v>33</v>
      </c>
      <c r="V826" s="32"/>
      <c r="W826" s="34">
        <f>'SC - Tableau 1'!J826</f>
        <v>58.5</v>
      </c>
      <c r="X826" s="34">
        <f>'DF - Tableau 1'!J826</f>
        <v>67</v>
      </c>
      <c r="Y826" s="32"/>
      <c r="Z826" s="34">
        <v>50</v>
      </c>
      <c r="AA826" s="34">
        <v>50</v>
      </c>
      <c r="AB826" s="34">
        <v>50</v>
      </c>
    </row>
    <row r="827" ht="20.35" customHeight="1">
      <c r="A827" t="s" s="38">
        <v>1897</v>
      </c>
      <c r="B827" s="30"/>
      <c r="C827" t="s" s="31">
        <v>1059</v>
      </c>
      <c r="D827" s="32"/>
      <c r="E827" s="32"/>
      <c r="F827" s="32"/>
      <c r="G827" s="32"/>
      <c r="H827" s="33">
        <v>73</v>
      </c>
      <c r="I827" s="33">
        <v>205</v>
      </c>
      <c r="J827" s="32"/>
      <c r="K827" s="32"/>
      <c r="L827" s="32"/>
      <c r="M827" s="34">
        <f>'CK - Tableau 1'!F827</f>
        <v>79</v>
      </c>
      <c r="N827" s="34">
        <f>'FG - Tableau 1'!C827</f>
        <v>66</v>
      </c>
      <c r="O827" s="34">
        <f>'DI - Tableau 1'!D827</f>
        <v>72</v>
      </c>
      <c r="P827" s="34">
        <f>'SK - Tableau 1'!F827</f>
        <v>66</v>
      </c>
      <c r="Q827" s="34">
        <f>'ST - Tableau 1'!D827</f>
        <v>76</v>
      </c>
      <c r="R827" s="34">
        <f>'EN - Tableau 1'!D827</f>
        <v>99</v>
      </c>
      <c r="S827" s="34">
        <f>'DU'!E827</f>
        <v>85</v>
      </c>
      <c r="T827" s="34">
        <f>'PH - Tableau 1'!N827</f>
        <v>76.5</v>
      </c>
      <c r="U827" s="34">
        <f>'FO - Tableau 1'!D827</f>
        <v>48</v>
      </c>
      <c r="V827" s="32"/>
      <c r="W827" s="34">
        <f>'SC - Tableau 1'!J827</f>
        <v>82</v>
      </c>
      <c r="X827" s="34">
        <f>'DF - Tableau 1'!J827</f>
        <v>62</v>
      </c>
      <c r="Y827" s="32"/>
      <c r="Z827" s="34">
        <v>50</v>
      </c>
      <c r="AA827" s="34">
        <v>50</v>
      </c>
      <c r="AB827" s="34">
        <v>50</v>
      </c>
    </row>
    <row r="828" ht="20.35" customHeight="1">
      <c r="A828" t="s" s="38">
        <v>1898</v>
      </c>
      <c r="B828" s="30"/>
      <c r="C828" t="s" s="31">
        <v>1056</v>
      </c>
      <c r="D828" s="32"/>
      <c r="E828" s="32"/>
      <c r="F828" s="32"/>
      <c r="G828" s="32"/>
      <c r="H828" s="33">
        <v>70</v>
      </c>
      <c r="I828" s="33">
        <v>180</v>
      </c>
      <c r="J828" s="32"/>
      <c r="K828" s="32"/>
      <c r="L828" s="32"/>
      <c r="M828" s="34">
        <f>'CK - Tableau 1'!F828</f>
        <v>60</v>
      </c>
      <c r="N828" s="34">
        <f>'FG - Tableau 1'!C828</f>
        <v>33</v>
      </c>
      <c r="O828" s="34">
        <f>'DI - Tableau 1'!D828</f>
        <v>73</v>
      </c>
      <c r="P828" s="34">
        <f>'SK - Tableau 1'!F828</f>
        <v>55</v>
      </c>
      <c r="Q828" s="34">
        <f>'ST - Tableau 1'!D828</f>
        <v>49</v>
      </c>
      <c r="R828" s="34">
        <f>'EN - Tableau 1'!D828</f>
        <v>33</v>
      </c>
      <c r="S828" s="34">
        <f>'DU'!E828</f>
        <v>82</v>
      </c>
      <c r="T828" s="34">
        <f>'PH - Tableau 1'!N828</f>
        <v>59.375</v>
      </c>
      <c r="U828" s="34">
        <f>'FO - Tableau 1'!D828</f>
        <v>33</v>
      </c>
      <c r="V828" s="32"/>
      <c r="W828" s="34">
        <f>'SC - Tableau 1'!J828</f>
        <v>54</v>
      </c>
      <c r="X828" s="34">
        <f>'DF - Tableau 1'!J828</f>
        <v>60</v>
      </c>
      <c r="Y828" s="32"/>
      <c r="Z828" s="34">
        <v>50</v>
      </c>
      <c r="AA828" s="34">
        <v>50</v>
      </c>
      <c r="AB828" s="34">
        <v>50</v>
      </c>
    </row>
    <row r="829" ht="20.35" customHeight="1">
      <c r="A829" t="s" s="38">
        <v>1899</v>
      </c>
      <c r="B829" s="30"/>
      <c r="C829" t="s" s="31">
        <v>1059</v>
      </c>
      <c r="D829" s="32"/>
      <c r="E829" s="32"/>
      <c r="F829" s="32"/>
      <c r="G829" s="32"/>
      <c r="H829" s="33">
        <v>74</v>
      </c>
      <c r="I829" s="33">
        <v>188</v>
      </c>
      <c r="J829" s="32"/>
      <c r="K829" s="32"/>
      <c r="L829" s="32"/>
      <c r="M829" s="34">
        <f>'CK - Tableau 1'!F829</f>
        <v>36</v>
      </c>
      <c r="N829" s="34">
        <f>'FG - Tableau 1'!C829</f>
        <v>33</v>
      </c>
      <c r="O829" s="34">
        <f>'DI - Tableau 1'!D829</f>
        <v>81</v>
      </c>
      <c r="P829" s="34">
        <f>'SK - Tableau 1'!F829</f>
        <v>80</v>
      </c>
      <c r="Q829" s="34">
        <f>'ST - Tableau 1'!D829</f>
        <v>42</v>
      </c>
      <c r="R829" s="34">
        <f>'EN - Tableau 1'!D829</f>
        <v>33</v>
      </c>
      <c r="S829" s="34">
        <f>'DU'!E829</f>
        <v>96</v>
      </c>
      <c r="T829" s="34">
        <f>'PH - Tableau 1'!N829</f>
        <v>81.125</v>
      </c>
      <c r="U829" s="34">
        <f>'FO - Tableau 1'!D829</f>
        <v>33</v>
      </c>
      <c r="V829" s="32"/>
      <c r="W829" s="34">
        <f>'SC - Tableau 1'!J829</f>
        <v>57</v>
      </c>
      <c r="X829" s="34">
        <f>'DF - Tableau 1'!J829</f>
        <v>87</v>
      </c>
      <c r="Y829" s="32"/>
      <c r="Z829" s="34">
        <v>50</v>
      </c>
      <c r="AA829" s="34">
        <v>50</v>
      </c>
      <c r="AB829" s="34">
        <v>50</v>
      </c>
    </row>
    <row r="830" ht="20.35" customHeight="1">
      <c r="A830" t="s" s="38">
        <v>1900</v>
      </c>
      <c r="B830" s="30"/>
      <c r="C830" t="s" s="31">
        <v>1056</v>
      </c>
      <c r="D830" s="32"/>
      <c r="E830" s="32"/>
      <c r="F830" s="32"/>
      <c r="G830" s="32"/>
      <c r="H830" s="33">
        <v>75</v>
      </c>
      <c r="I830" s="33">
        <v>215</v>
      </c>
      <c r="J830" s="32"/>
      <c r="K830" s="32"/>
      <c r="L830" s="32"/>
      <c r="M830" s="34">
        <f>'CK - Tableau 1'!F830</f>
        <v>79</v>
      </c>
      <c r="N830" s="34">
        <f>'FG - Tableau 1'!C830</f>
        <v>77</v>
      </c>
      <c r="O830" s="34">
        <f>'DI - Tableau 1'!D830</f>
        <v>80</v>
      </c>
      <c r="P830" s="34">
        <f>'SK - Tableau 1'!F830</f>
        <v>93</v>
      </c>
      <c r="Q830" s="34">
        <f>'ST - Tableau 1'!D830</f>
        <v>82</v>
      </c>
      <c r="R830" s="34">
        <f>'EN - Tableau 1'!D830</f>
        <v>70</v>
      </c>
      <c r="S830" s="34">
        <f>'DU'!E830</f>
        <v>93</v>
      </c>
      <c r="T830" s="34">
        <f>'PH - Tableau 1'!N830</f>
        <v>71.625</v>
      </c>
      <c r="U830" s="34">
        <f>'FO - Tableau 1'!D830</f>
        <v>57</v>
      </c>
      <c r="V830" s="32"/>
      <c r="W830" s="34">
        <f>'SC - Tableau 1'!J830</f>
        <v>60.5</v>
      </c>
      <c r="X830" s="34">
        <f>'DF - Tableau 1'!J830</f>
        <v>71</v>
      </c>
      <c r="Y830" s="32"/>
      <c r="Z830" s="34">
        <v>50</v>
      </c>
      <c r="AA830" s="34">
        <v>50</v>
      </c>
      <c r="AB830" s="34">
        <v>50</v>
      </c>
    </row>
    <row r="831" ht="20.35" customHeight="1">
      <c r="A831" t="s" s="38">
        <v>1901</v>
      </c>
      <c r="B831" s="30"/>
      <c r="C831" t="s" s="31">
        <v>1056</v>
      </c>
      <c r="D831" s="32"/>
      <c r="E831" s="32"/>
      <c r="F831" s="32"/>
      <c r="G831" s="32"/>
      <c r="H831" s="33">
        <v>70</v>
      </c>
      <c r="I831" s="33">
        <v>190</v>
      </c>
      <c r="J831" s="32"/>
      <c r="K831" s="32"/>
      <c r="L831" s="32"/>
      <c r="M831" s="34">
        <f>'CK - Tableau 1'!F831</f>
        <v>68</v>
      </c>
      <c r="N831" s="34">
        <f>'FG - Tableau 1'!C831</f>
        <v>66</v>
      </c>
      <c r="O831" s="34">
        <f>'DI - Tableau 1'!D831</f>
        <v>72</v>
      </c>
      <c r="P831" s="34">
        <f>'SK - Tableau 1'!F831</f>
        <v>68</v>
      </c>
      <c r="Q831" s="34">
        <f>'ST - Tableau 1'!D831</f>
        <v>67</v>
      </c>
      <c r="R831" s="34">
        <f>'EN - Tableau 1'!D831</f>
        <v>33</v>
      </c>
      <c r="S831" s="34">
        <f>'DU'!E831</f>
        <v>85</v>
      </c>
      <c r="T831" s="34">
        <f>'PH - Tableau 1'!N831</f>
        <v>66</v>
      </c>
      <c r="U831" s="34">
        <f>'FO - Tableau 1'!D831</f>
        <v>33</v>
      </c>
      <c r="V831" s="32"/>
      <c r="W831" s="34">
        <f>'SC - Tableau 1'!J831</f>
        <v>53.5</v>
      </c>
      <c r="X831" s="34">
        <f>'DF - Tableau 1'!J831</f>
        <v>69.5</v>
      </c>
      <c r="Y831" s="32"/>
      <c r="Z831" s="34">
        <v>50</v>
      </c>
      <c r="AA831" s="34">
        <v>50</v>
      </c>
      <c r="AB831" s="34">
        <v>50</v>
      </c>
    </row>
    <row r="832" ht="20.35" customHeight="1">
      <c r="A832" t="s" s="38">
        <v>1902</v>
      </c>
      <c r="B832" s="30"/>
      <c r="C832" t="s" s="31">
        <v>1059</v>
      </c>
      <c r="D832" s="32"/>
      <c r="E832" s="32"/>
      <c r="F832" s="32"/>
      <c r="G832" s="32"/>
      <c r="H832" s="33">
        <v>73</v>
      </c>
      <c r="I832" s="33">
        <v>175</v>
      </c>
      <c r="J832" s="32"/>
      <c r="K832" s="32"/>
      <c r="L832" s="32"/>
      <c r="M832" s="34">
        <f>'CK - Tableau 1'!F832</f>
        <v>60</v>
      </c>
      <c r="N832" s="34">
        <f>'FG - Tableau 1'!C832</f>
        <v>33</v>
      </c>
      <c r="O832" s="34">
        <f>'DI - Tableau 1'!D832</f>
        <v>73</v>
      </c>
      <c r="P832" s="34">
        <f>'SK - Tableau 1'!F832</f>
        <v>47</v>
      </c>
      <c r="Q832" s="34">
        <f>'ST - Tableau 1'!D832</f>
        <v>35</v>
      </c>
      <c r="R832" s="34">
        <f>'EN - Tableau 1'!D832</f>
        <v>89</v>
      </c>
      <c r="S832" s="34">
        <f>'DU'!E832</f>
        <v>78</v>
      </c>
      <c r="T832" s="34">
        <f>'PH - Tableau 1'!N832</f>
        <v>52.875</v>
      </c>
      <c r="U832" s="34">
        <f>'FO - Tableau 1'!D832</f>
        <v>33</v>
      </c>
      <c r="V832" s="32"/>
      <c r="W832" s="34">
        <f>'SC - Tableau 1'!J832</f>
        <v>53.5</v>
      </c>
      <c r="X832" s="34">
        <f>'DF - Tableau 1'!J832</f>
        <v>53.5</v>
      </c>
      <c r="Y832" s="32"/>
      <c r="Z832" s="34">
        <v>50</v>
      </c>
      <c r="AA832" s="34">
        <v>50</v>
      </c>
      <c r="AB832" s="34">
        <v>50</v>
      </c>
    </row>
    <row r="833" ht="20.35" customHeight="1">
      <c r="A833" t="s" s="38">
        <v>1903</v>
      </c>
      <c r="B833" s="30"/>
      <c r="C833" t="s" s="31">
        <v>1059</v>
      </c>
      <c r="D833" s="32"/>
      <c r="E833" s="32"/>
      <c r="F833" s="32"/>
      <c r="G833" s="32"/>
      <c r="H833" s="33">
        <v>74</v>
      </c>
      <c r="I833" s="33">
        <v>199</v>
      </c>
      <c r="J833" s="32"/>
      <c r="K833" s="32"/>
      <c r="L833" s="32"/>
      <c r="M833" s="34">
        <f>'CK - Tableau 1'!F833</f>
        <v>60</v>
      </c>
      <c r="N833" s="34">
        <f>'FG - Tableau 1'!C833</f>
        <v>33</v>
      </c>
      <c r="O833" s="34">
        <f>'DI - Tableau 1'!D833</f>
        <v>80</v>
      </c>
      <c r="P833" s="34">
        <f>'SK - Tableau 1'!F833</f>
        <v>73</v>
      </c>
      <c r="Q833" s="34">
        <f>'ST - Tableau 1'!D833</f>
        <v>59</v>
      </c>
      <c r="R833" s="34">
        <f>'EN - Tableau 1'!D833</f>
        <v>33</v>
      </c>
      <c r="S833" s="34">
        <f>'DU'!E833</f>
        <v>86</v>
      </c>
      <c r="T833" s="34">
        <f>'PH - Tableau 1'!N833</f>
        <v>64.875</v>
      </c>
      <c r="U833" s="34">
        <f>'FO - Tableau 1'!D833</f>
        <v>33</v>
      </c>
      <c r="V833" s="32"/>
      <c r="W833" s="34">
        <f>'SC - Tableau 1'!J833</f>
        <v>60.5</v>
      </c>
      <c r="X833" s="34">
        <f>'DF - Tableau 1'!J833</f>
        <v>63.5</v>
      </c>
      <c r="Y833" s="32"/>
      <c r="Z833" s="34">
        <v>50</v>
      </c>
      <c r="AA833" s="34">
        <v>50</v>
      </c>
      <c r="AB833" s="34">
        <v>50</v>
      </c>
    </row>
    <row r="834" ht="20.35" customHeight="1">
      <c r="A834" t="s" s="38">
        <v>1904</v>
      </c>
      <c r="B834" s="30"/>
      <c r="C834" t="s" s="31">
        <v>1056</v>
      </c>
      <c r="D834" s="32"/>
      <c r="E834" s="32"/>
      <c r="F834" s="32"/>
      <c r="G834" s="32"/>
      <c r="H834" s="33">
        <v>71</v>
      </c>
      <c r="I834" s="33">
        <v>184</v>
      </c>
      <c r="J834" s="32"/>
      <c r="K834" s="32"/>
      <c r="L834" s="32"/>
      <c r="M834" s="34">
        <f>'CK - Tableau 1'!F834</f>
        <v>60</v>
      </c>
      <c r="N834" s="34">
        <f>'FG - Tableau 1'!C834</f>
        <v>33</v>
      </c>
      <c r="O834" s="34">
        <f>'DI - Tableau 1'!D834</f>
        <v>80</v>
      </c>
      <c r="P834" s="34">
        <f>'SK - Tableau 1'!F834</f>
        <v>67</v>
      </c>
      <c r="Q834" s="34">
        <f>'ST - Tableau 1'!D834</f>
        <v>50</v>
      </c>
      <c r="R834" s="34">
        <f>'EN - Tableau 1'!D834</f>
        <v>33</v>
      </c>
      <c r="S834" s="34">
        <f>'DU'!E834</f>
        <v>84</v>
      </c>
      <c r="T834" s="34">
        <f>'PH - Tableau 1'!N834</f>
        <v>71.75</v>
      </c>
      <c r="U834" s="34">
        <f>'FO - Tableau 1'!D834</f>
        <v>33</v>
      </c>
      <c r="V834" s="32"/>
      <c r="W834" s="34">
        <f>'SC - Tableau 1'!J834</f>
        <v>66</v>
      </c>
      <c r="X834" s="34">
        <f>'DF - Tableau 1'!J834</f>
        <v>51</v>
      </c>
      <c r="Y834" s="32"/>
      <c r="Z834" s="34">
        <v>50</v>
      </c>
      <c r="AA834" s="34">
        <v>50</v>
      </c>
      <c r="AB834" s="34">
        <v>50</v>
      </c>
    </row>
    <row r="835" ht="20.35" customHeight="1">
      <c r="A835" t="s" s="38">
        <v>1905</v>
      </c>
      <c r="B835" s="30"/>
      <c r="C835" t="s" s="31">
        <v>1056</v>
      </c>
      <c r="D835" s="32"/>
      <c r="E835" s="32"/>
      <c r="F835" s="32"/>
      <c r="G835" s="32"/>
      <c r="H835" s="33">
        <v>72</v>
      </c>
      <c r="I835" s="33">
        <v>190</v>
      </c>
      <c r="J835" s="32"/>
      <c r="K835" s="32"/>
      <c r="L835" s="32"/>
      <c r="M835" s="34">
        <f>'CK - Tableau 1'!F835</f>
        <v>65</v>
      </c>
      <c r="N835" s="34">
        <f>'FG - Tableau 1'!C835</f>
        <v>69</v>
      </c>
      <c r="O835" s="34">
        <f>'DI - Tableau 1'!D835</f>
        <v>60</v>
      </c>
      <c r="P835" s="34">
        <f>'SK - Tableau 1'!F835</f>
        <v>55</v>
      </c>
      <c r="Q835" s="34">
        <f>'ST - Tableau 1'!D835</f>
        <v>55</v>
      </c>
      <c r="R835" s="34">
        <f>'EN - Tableau 1'!D835</f>
        <v>45</v>
      </c>
      <c r="S835" s="34">
        <f>'DU'!E835</f>
        <v>91</v>
      </c>
      <c r="T835" s="34">
        <f>'PH - Tableau 1'!N835</f>
        <v>76.375</v>
      </c>
      <c r="U835" s="34">
        <f>'FO - Tableau 1'!D835</f>
        <v>33</v>
      </c>
      <c r="V835" s="32"/>
      <c r="W835" s="34">
        <f>'SC - Tableau 1'!J835</f>
        <v>76.5</v>
      </c>
      <c r="X835" s="34">
        <f>'DF - Tableau 1'!J835</f>
        <v>70</v>
      </c>
      <c r="Y835" s="32"/>
      <c r="Z835" s="34">
        <v>50</v>
      </c>
      <c r="AA835" s="34">
        <v>50</v>
      </c>
      <c r="AB835" s="34">
        <v>50</v>
      </c>
    </row>
    <row r="836" ht="20.35" customHeight="1">
      <c r="A836" t="s" s="38">
        <v>1906</v>
      </c>
      <c r="B836" s="30"/>
      <c r="C836" t="s" s="31">
        <v>1056</v>
      </c>
      <c r="D836" s="32"/>
      <c r="E836" s="32"/>
      <c r="F836" s="32"/>
      <c r="G836" s="32"/>
      <c r="H836" s="33">
        <v>73</v>
      </c>
      <c r="I836" s="33">
        <v>199</v>
      </c>
      <c r="J836" s="32"/>
      <c r="K836" s="32"/>
      <c r="L836" s="32"/>
      <c r="M836" s="34">
        <f>'CK - Tableau 1'!F836</f>
        <v>44</v>
      </c>
      <c r="N836" s="34">
        <f>'FG - Tableau 1'!C836</f>
        <v>33</v>
      </c>
      <c r="O836" s="34">
        <f>'DI - Tableau 1'!D836</f>
        <v>82</v>
      </c>
      <c r="P836" s="34">
        <f>'SK - Tableau 1'!F836</f>
        <v>88</v>
      </c>
      <c r="Q836" s="34">
        <f>'ST - Tableau 1'!D836</f>
        <v>65</v>
      </c>
      <c r="R836" s="34">
        <f>'EN - Tableau 1'!D836</f>
        <v>46</v>
      </c>
      <c r="S836" s="34">
        <f>'DU'!E836</f>
        <v>98</v>
      </c>
      <c r="T836" s="34">
        <f>'PH - Tableau 1'!N836</f>
        <v>77.375</v>
      </c>
      <c r="U836" s="34">
        <f>'FO - Tableau 1'!D836</f>
        <v>85</v>
      </c>
      <c r="V836" s="32"/>
      <c r="W836" s="34">
        <f>'SC - Tableau 1'!J836</f>
        <v>75</v>
      </c>
      <c r="X836" s="34">
        <f>'DF - Tableau 1'!J836</f>
        <v>66.5</v>
      </c>
      <c r="Y836" s="32"/>
      <c r="Z836" s="34">
        <v>50</v>
      </c>
      <c r="AA836" s="34">
        <v>50</v>
      </c>
      <c r="AB836" s="34">
        <v>50</v>
      </c>
    </row>
    <row r="837" ht="20.35" customHeight="1">
      <c r="A837" t="s" s="38">
        <v>1907</v>
      </c>
      <c r="B837" s="30"/>
      <c r="C837" t="s" s="31">
        <v>1056</v>
      </c>
      <c r="D837" s="32"/>
      <c r="E837" s="32"/>
      <c r="F837" s="32"/>
      <c r="G837" s="32"/>
      <c r="H837" s="33">
        <v>69</v>
      </c>
      <c r="I837" s="33">
        <v>161</v>
      </c>
      <c r="J837" s="32"/>
      <c r="K837" s="32"/>
      <c r="L837" s="32"/>
      <c r="M837" s="34">
        <f>'CK - Tableau 1'!F837</f>
        <v>56</v>
      </c>
      <c r="N837" s="34">
        <f>'FG - Tableau 1'!C837</f>
        <v>33</v>
      </c>
      <c r="O837" s="34">
        <f>'DI - Tableau 1'!D837</f>
        <v>93</v>
      </c>
      <c r="P837" s="34">
        <f>'SK - Tableau 1'!F837</f>
        <v>66</v>
      </c>
      <c r="Q837" s="34">
        <f>'ST - Tableau 1'!D837</f>
        <v>35</v>
      </c>
      <c r="R837" s="34">
        <f>'EN - Tableau 1'!D837</f>
        <v>59</v>
      </c>
      <c r="S837" s="34">
        <f>'DU'!E837</f>
        <v>97</v>
      </c>
      <c r="T837" s="34">
        <f>'PH - Tableau 1'!N837</f>
        <v>73</v>
      </c>
      <c r="U837" s="34">
        <f>'FO - Tableau 1'!D837</f>
        <v>33</v>
      </c>
      <c r="V837" s="32"/>
      <c r="W837" s="34">
        <f>'SC - Tableau 1'!J837</f>
        <v>73</v>
      </c>
      <c r="X837" s="34">
        <f>'DF - Tableau 1'!J837</f>
        <v>73</v>
      </c>
      <c r="Y837" s="32"/>
      <c r="Z837" s="34">
        <v>50</v>
      </c>
      <c r="AA837" s="34">
        <v>50</v>
      </c>
      <c r="AB837" s="34">
        <v>50</v>
      </c>
    </row>
    <row r="838" ht="20.35" customHeight="1">
      <c r="A838" t="s" s="38">
        <v>1908</v>
      </c>
      <c r="B838" s="30"/>
      <c r="C838" t="s" s="31">
        <v>1056</v>
      </c>
      <c r="D838" s="32"/>
      <c r="E838" s="32"/>
      <c r="F838" s="32"/>
      <c r="G838" s="32"/>
      <c r="H838" s="33">
        <v>77</v>
      </c>
      <c r="I838" s="33">
        <v>208</v>
      </c>
      <c r="J838" s="32"/>
      <c r="K838" s="32"/>
      <c r="L838" s="32"/>
      <c r="M838" s="34">
        <f>'CK - Tableau 1'!F838</f>
        <v>73</v>
      </c>
      <c r="N838" s="34">
        <f>'FG - Tableau 1'!C838</f>
        <v>33</v>
      </c>
      <c r="O838" s="34">
        <f>'DI - Tableau 1'!D838</f>
        <v>39</v>
      </c>
      <c r="P838" s="34">
        <f>'SK - Tableau 1'!F838</f>
        <v>47</v>
      </c>
      <c r="Q838" s="34">
        <f>'ST - Tableau 1'!D838</f>
        <v>57</v>
      </c>
      <c r="R838" s="34">
        <f>'EN - Tableau 1'!D838</f>
        <v>33</v>
      </c>
      <c r="S838" s="34">
        <f>'DU'!E838</f>
        <v>69</v>
      </c>
      <c r="T838" s="34">
        <f>'PH - Tableau 1'!N838</f>
        <v>51.75</v>
      </c>
      <c r="U838" s="34">
        <f>'FO - Tableau 1'!D838</f>
        <v>33</v>
      </c>
      <c r="V838" s="32"/>
      <c r="W838" s="34">
        <f>'SC - Tableau 1'!J838</f>
        <v>47</v>
      </c>
      <c r="X838" s="34">
        <f>'DF - Tableau 1'!J838</f>
        <v>59.5</v>
      </c>
      <c r="Y838" s="32"/>
      <c r="Z838" s="34">
        <v>50</v>
      </c>
      <c r="AA838" s="34">
        <v>50</v>
      </c>
      <c r="AB838" s="34">
        <v>50</v>
      </c>
    </row>
    <row r="839" ht="20.35" customHeight="1">
      <c r="A839" t="s" s="38">
        <v>1909</v>
      </c>
      <c r="B839" s="30"/>
      <c r="C839" t="s" s="31">
        <v>1059</v>
      </c>
      <c r="D839" s="32"/>
      <c r="E839" s="32"/>
      <c r="F839" s="32"/>
      <c r="G839" s="32"/>
      <c r="H839" s="33">
        <v>68</v>
      </c>
      <c r="I839" s="33">
        <v>183</v>
      </c>
      <c r="J839" s="32"/>
      <c r="K839" s="32"/>
      <c r="L839" s="32"/>
      <c r="M839" s="34">
        <f>'CK - Tableau 1'!F839</f>
        <v>45</v>
      </c>
      <c r="N839" s="34">
        <f>'FG - Tableau 1'!C839</f>
        <v>33</v>
      </c>
      <c r="O839" s="34">
        <f>'DI - Tableau 1'!D839</f>
        <v>82</v>
      </c>
      <c r="P839" s="34">
        <f>'SK - Tableau 1'!F839</f>
        <v>88</v>
      </c>
      <c r="Q839" s="34">
        <f>'ST - Tableau 1'!D839</f>
        <v>67</v>
      </c>
      <c r="R839" s="34">
        <f>'EN - Tableau 1'!D839</f>
        <v>33</v>
      </c>
      <c r="S839" s="34">
        <f>'DU'!E839</f>
        <v>98</v>
      </c>
      <c r="T839" s="34">
        <f>'PH - Tableau 1'!N839</f>
        <v>83.25</v>
      </c>
      <c r="U839" s="34">
        <f>'FO - Tableau 1'!D839</f>
        <v>70</v>
      </c>
      <c r="V839" s="32"/>
      <c r="W839" s="34">
        <f>'SC - Tableau 1'!J839</f>
        <v>85</v>
      </c>
      <c r="X839" s="34">
        <f>'DF - Tableau 1'!J839</f>
        <v>70</v>
      </c>
      <c r="Y839" s="32"/>
      <c r="Z839" s="34">
        <v>50</v>
      </c>
      <c r="AA839" s="34">
        <v>50</v>
      </c>
      <c r="AB839" s="34">
        <v>50</v>
      </c>
    </row>
    <row r="840" ht="20.35" customHeight="1">
      <c r="A840" t="s" s="38">
        <v>1910</v>
      </c>
      <c r="B840" s="30"/>
      <c r="C840" t="s" s="31">
        <v>1059</v>
      </c>
      <c r="D840" s="32"/>
      <c r="E840" s="32"/>
      <c r="F840" s="32"/>
      <c r="G840" s="32"/>
      <c r="H840" s="33">
        <v>70</v>
      </c>
      <c r="I840" s="33">
        <v>191</v>
      </c>
      <c r="J840" s="32"/>
      <c r="K840" s="32"/>
      <c r="L840" s="32"/>
      <c r="M840" s="34">
        <f>'CK - Tableau 1'!F840</f>
        <v>91</v>
      </c>
      <c r="N840" s="34">
        <f>'FG - Tableau 1'!C840</f>
        <v>33</v>
      </c>
      <c r="O840" s="34">
        <f>'DI - Tableau 1'!D840</f>
        <v>87</v>
      </c>
      <c r="P840" s="34">
        <f>'SK - Tableau 1'!F840</f>
        <v>60</v>
      </c>
      <c r="Q840" s="34">
        <f>'ST - Tableau 1'!D840</f>
        <v>69</v>
      </c>
      <c r="R840" s="34">
        <f>'EN - Tableau 1'!D840</f>
        <v>69</v>
      </c>
      <c r="S840" s="34">
        <f>'DU'!E840</f>
        <v>91</v>
      </c>
      <c r="T840" s="34">
        <f>'PH - Tableau 1'!N840</f>
        <v>70.25</v>
      </c>
      <c r="U840" s="34">
        <f>'FO - Tableau 1'!D840</f>
        <v>33</v>
      </c>
      <c r="V840" s="32"/>
      <c r="W840" s="34">
        <f>'SC - Tableau 1'!J840</f>
        <v>73</v>
      </c>
      <c r="X840" s="34">
        <f>'DF - Tableau 1'!J840</f>
        <v>73</v>
      </c>
      <c r="Y840" s="32"/>
      <c r="Z840" s="34">
        <v>50</v>
      </c>
      <c r="AA840" s="34">
        <v>50</v>
      </c>
      <c r="AB840" s="34">
        <v>50</v>
      </c>
    </row>
    <row r="841" ht="20.35" customHeight="1">
      <c r="A841" t="s" s="38">
        <v>1911</v>
      </c>
      <c r="B841" s="30"/>
      <c r="C841" t="s" s="31">
        <v>1059</v>
      </c>
      <c r="D841" s="32"/>
      <c r="E841" s="32"/>
      <c r="F841" s="32"/>
      <c r="G841" s="32"/>
      <c r="H841" s="33">
        <v>80</v>
      </c>
      <c r="I841" s="33">
        <v>229</v>
      </c>
      <c r="J841" s="32"/>
      <c r="K841" s="32"/>
      <c r="L841" s="32"/>
      <c r="M841" s="34">
        <f>'CK - Tableau 1'!F841</f>
        <v>47</v>
      </c>
      <c r="N841" s="34">
        <f>'FG - Tableau 1'!C841</f>
        <v>33</v>
      </c>
      <c r="O841" s="34">
        <f>'DI - Tableau 1'!D841</f>
        <v>79</v>
      </c>
      <c r="P841" s="34">
        <f>'SK - Tableau 1'!F841</f>
        <v>92</v>
      </c>
      <c r="Q841" s="34">
        <f>'ST - Tableau 1'!D841</f>
        <v>74</v>
      </c>
      <c r="R841" s="34">
        <f>'EN - Tableau 1'!D841</f>
        <v>33</v>
      </c>
      <c r="S841" s="34">
        <f>'DU'!E841</f>
        <v>99</v>
      </c>
      <c r="T841" s="34">
        <f>'PH - Tableau 1'!N841</f>
        <v>70.75</v>
      </c>
      <c r="U841" s="34">
        <f>'FO - Tableau 1'!D841</f>
        <v>33</v>
      </c>
      <c r="V841" s="32"/>
      <c r="W841" s="34">
        <f>'SC - Tableau 1'!J841</f>
        <v>59.5</v>
      </c>
      <c r="X841" s="34">
        <f>'DF - Tableau 1'!J841</f>
        <v>72.5</v>
      </c>
      <c r="Y841" s="32"/>
      <c r="Z841" s="34">
        <v>50</v>
      </c>
      <c r="AA841" s="34">
        <v>50</v>
      </c>
      <c r="AB841" s="34">
        <v>50</v>
      </c>
    </row>
    <row r="842" ht="20.35" customHeight="1">
      <c r="A842" t="s" s="38">
        <v>1912</v>
      </c>
      <c r="B842" s="30"/>
      <c r="C842" t="s" s="31">
        <v>1059</v>
      </c>
      <c r="D842" s="32"/>
      <c r="E842" s="32"/>
      <c r="F842" s="32"/>
      <c r="G842" s="32"/>
      <c r="H842" s="33">
        <v>74</v>
      </c>
      <c r="I842" s="33">
        <v>200</v>
      </c>
      <c r="J842" s="32"/>
      <c r="K842" s="32"/>
      <c r="L842" s="32"/>
      <c r="M842" s="34">
        <f>'CK - Tableau 1'!F842</f>
        <v>76</v>
      </c>
      <c r="N842" s="34">
        <f>'FG - Tableau 1'!C842</f>
        <v>33</v>
      </c>
      <c r="O842" s="34">
        <f>'DI - Tableau 1'!D842</f>
        <v>66</v>
      </c>
      <c r="P842" s="34">
        <f>'SK - Tableau 1'!F842</f>
        <v>61</v>
      </c>
      <c r="Q842" s="34">
        <f>'ST - Tableau 1'!D842</f>
        <v>61</v>
      </c>
      <c r="R842" s="34">
        <f>'EN - Tableau 1'!D842</f>
        <v>99</v>
      </c>
      <c r="S842" s="34">
        <f>'DU'!E842</f>
        <v>97</v>
      </c>
      <c r="T842" s="34">
        <f>'PH - Tableau 1'!N842</f>
        <v>73.625</v>
      </c>
      <c r="U842" s="34">
        <f>'FO - Tableau 1'!D842</f>
        <v>33</v>
      </c>
      <c r="V842" s="32"/>
      <c r="W842" s="34">
        <f>'SC - Tableau 1'!J842</f>
        <v>79</v>
      </c>
      <c r="X842" s="34">
        <f>'DF - Tableau 1'!J842</f>
        <v>72</v>
      </c>
      <c r="Y842" s="32"/>
      <c r="Z842" s="34">
        <v>50</v>
      </c>
      <c r="AA842" s="34">
        <v>50</v>
      </c>
      <c r="AB842" s="34">
        <v>50</v>
      </c>
    </row>
    <row r="843" ht="20.35" customHeight="1">
      <c r="A843" t="s" s="38">
        <v>1913</v>
      </c>
      <c r="B843" s="30"/>
      <c r="C843" t="s" s="31">
        <v>1056</v>
      </c>
      <c r="D843" s="32"/>
      <c r="E843" s="32"/>
      <c r="F843" s="32"/>
      <c r="G843" s="32"/>
      <c r="H843" s="33">
        <v>73</v>
      </c>
      <c r="I843" s="33">
        <v>201</v>
      </c>
      <c r="J843" s="32"/>
      <c r="K843" s="32"/>
      <c r="L843" s="32"/>
      <c r="M843" s="34">
        <f>'CK - Tableau 1'!F843</f>
        <v>49</v>
      </c>
      <c r="N843" s="34">
        <f>'FG - Tableau 1'!C843</f>
        <v>60</v>
      </c>
      <c r="O843" s="34">
        <f>'DI - Tableau 1'!D843</f>
        <v>65</v>
      </c>
      <c r="P843" s="34">
        <f>'SK - Tableau 1'!F843</f>
        <v>99</v>
      </c>
      <c r="Q843" s="34">
        <f>'ST - Tableau 1'!D843</f>
        <v>69</v>
      </c>
      <c r="R843" s="34">
        <f>'EN - Tableau 1'!D843</f>
        <v>39</v>
      </c>
      <c r="S843" s="34">
        <f>'DU'!E843</f>
        <v>99</v>
      </c>
      <c r="T843" s="34">
        <f>'PH - Tableau 1'!N843</f>
        <v>87.875</v>
      </c>
      <c r="U843" s="34">
        <f>'FO - Tableau 1'!D843</f>
        <v>88</v>
      </c>
      <c r="V843" s="32"/>
      <c r="W843" s="34">
        <f>'SC - Tableau 1'!J843</f>
        <v>96.5</v>
      </c>
      <c r="X843" s="34">
        <f>'DF - Tableau 1'!J843</f>
        <v>62.5</v>
      </c>
      <c r="Y843" s="32"/>
      <c r="Z843" s="34">
        <v>50</v>
      </c>
      <c r="AA843" s="34">
        <v>50</v>
      </c>
      <c r="AB843" s="34">
        <v>50</v>
      </c>
    </row>
    <row r="844" ht="20.35" customHeight="1">
      <c r="A844" t="s" s="38">
        <v>1914</v>
      </c>
      <c r="B844" s="30"/>
      <c r="C844" t="s" s="31">
        <v>1056</v>
      </c>
      <c r="D844" s="32"/>
      <c r="E844" s="32"/>
      <c r="F844" s="32"/>
      <c r="G844" s="32"/>
      <c r="H844" s="33">
        <v>72</v>
      </c>
      <c r="I844" s="33">
        <v>197</v>
      </c>
      <c r="J844" s="32"/>
      <c r="K844" s="32"/>
      <c r="L844" s="32"/>
      <c r="M844" s="34">
        <f>'CK - Tableau 1'!F844</f>
        <v>56</v>
      </c>
      <c r="N844" s="34">
        <f>'FG - Tableau 1'!C844</f>
        <v>33</v>
      </c>
      <c r="O844" s="34">
        <f>'DI - Tableau 1'!D844</f>
        <v>93</v>
      </c>
      <c r="P844" s="34">
        <f>'SK - Tableau 1'!F844</f>
        <v>83</v>
      </c>
      <c r="Q844" s="34">
        <f>'ST - Tableau 1'!D844</f>
        <v>68</v>
      </c>
      <c r="R844" s="34">
        <f>'EN - Tableau 1'!D844</f>
        <v>99</v>
      </c>
      <c r="S844" s="34">
        <f>'DU'!E844</f>
        <v>99</v>
      </c>
      <c r="T844" s="34">
        <f>'PH - Tableau 1'!N844</f>
        <v>79</v>
      </c>
      <c r="U844" s="34">
        <f>'FO - Tableau 1'!D844</f>
        <v>33</v>
      </c>
      <c r="V844" s="32"/>
      <c r="W844" s="34">
        <f>'SC - Tableau 1'!J844</f>
        <v>92</v>
      </c>
      <c r="X844" s="34">
        <f>'DF - Tableau 1'!J844</f>
        <v>56</v>
      </c>
      <c r="Y844" s="32"/>
      <c r="Z844" s="34">
        <v>50</v>
      </c>
      <c r="AA844" s="34">
        <v>50</v>
      </c>
      <c r="AB844" s="34">
        <v>50</v>
      </c>
    </row>
    <row r="845" ht="20.35" customHeight="1">
      <c r="A845" t="s" s="38">
        <v>1915</v>
      </c>
      <c r="B845" s="30"/>
      <c r="C845" t="s" s="31">
        <v>1056</v>
      </c>
      <c r="D845" s="32"/>
      <c r="E845" s="32"/>
      <c r="F845" s="32"/>
      <c r="G845" s="32"/>
      <c r="H845" s="33">
        <v>71</v>
      </c>
      <c r="I845" s="33">
        <v>195</v>
      </c>
      <c r="J845" s="32"/>
      <c r="K845" s="32"/>
      <c r="L845" s="32"/>
      <c r="M845" s="34">
        <f>'CK - Tableau 1'!F845</f>
        <v>73</v>
      </c>
      <c r="N845" s="34">
        <f>'FG - Tableau 1'!C845</f>
        <v>33</v>
      </c>
      <c r="O845" s="34">
        <f>'DI - Tableau 1'!D845</f>
        <v>48</v>
      </c>
      <c r="P845" s="34">
        <f>'SK - Tableau 1'!F845</f>
        <v>50</v>
      </c>
      <c r="Q845" s="34">
        <f>'ST - Tableau 1'!D845</f>
        <v>70</v>
      </c>
      <c r="R845" s="34">
        <f>'EN - Tableau 1'!D845</f>
        <v>61</v>
      </c>
      <c r="S845" s="34">
        <f>'DU'!E845</f>
        <v>82</v>
      </c>
      <c r="T845" s="34">
        <f>'PH - Tableau 1'!N845</f>
        <v>52.25</v>
      </c>
      <c r="U845" s="34">
        <f>'FO - Tableau 1'!D845</f>
        <v>33</v>
      </c>
      <c r="V845" s="32"/>
      <c r="W845" s="34">
        <f>'SC - Tableau 1'!J845</f>
        <v>47</v>
      </c>
      <c r="X845" s="34">
        <f>'DF - Tableau 1'!J845</f>
        <v>60</v>
      </c>
      <c r="Y845" s="32"/>
      <c r="Z845" s="34">
        <v>50</v>
      </c>
      <c r="AA845" s="34">
        <v>50</v>
      </c>
      <c r="AB845" s="34">
        <v>50</v>
      </c>
    </row>
    <row r="846" ht="20.35" customHeight="1">
      <c r="A846" t="s" s="38">
        <v>1916</v>
      </c>
      <c r="B846" s="30"/>
      <c r="C846" t="s" s="31">
        <v>1056</v>
      </c>
      <c r="D846" s="32"/>
      <c r="E846" s="32"/>
      <c r="F846" s="32"/>
      <c r="G846" s="32"/>
      <c r="H846" s="33">
        <v>70</v>
      </c>
      <c r="I846" s="33">
        <v>190</v>
      </c>
      <c r="J846" s="32"/>
      <c r="K846" s="32"/>
      <c r="L846" s="32"/>
      <c r="M846" s="34">
        <f>'CK - Tableau 1'!F846</f>
        <v>40</v>
      </c>
      <c r="N846" s="34">
        <f>'FG - Tableau 1'!C846</f>
        <v>33</v>
      </c>
      <c r="O846" s="34">
        <f>'DI - Tableau 1'!D846</f>
        <v>81</v>
      </c>
      <c r="P846" s="34">
        <f>'SK - Tableau 1'!F846</f>
        <v>92</v>
      </c>
      <c r="Q846" s="34">
        <f>'ST - Tableau 1'!D846</f>
        <v>67</v>
      </c>
      <c r="R846" s="34">
        <f>'EN - Tableau 1'!D846</f>
        <v>33</v>
      </c>
      <c r="S846" s="34">
        <f>'DU'!E846</f>
        <v>85</v>
      </c>
      <c r="T846" s="34">
        <f>'PH - Tableau 1'!N846</f>
        <v>80.75</v>
      </c>
      <c r="U846" s="34">
        <f>'FO - Tableau 1'!D846</f>
        <v>33</v>
      </c>
      <c r="V846" s="32"/>
      <c r="W846" s="34">
        <f>'SC - Tableau 1'!J846</f>
        <v>74</v>
      </c>
      <c r="X846" s="34">
        <f>'DF - Tableau 1'!J846</f>
        <v>65</v>
      </c>
      <c r="Y846" s="32"/>
      <c r="Z846" s="34">
        <v>50</v>
      </c>
      <c r="AA846" s="34">
        <v>50</v>
      </c>
      <c r="AB846" s="34">
        <v>50</v>
      </c>
    </row>
    <row r="847" ht="20.35" customHeight="1">
      <c r="A847" t="s" s="38">
        <v>1917</v>
      </c>
      <c r="B847" s="30"/>
      <c r="C847" t="s" s="31">
        <v>1056</v>
      </c>
      <c r="D847" s="32"/>
      <c r="E847" s="32"/>
      <c r="F847" s="32"/>
      <c r="G847" s="32"/>
      <c r="H847" s="33">
        <v>71</v>
      </c>
      <c r="I847" s="33">
        <v>191</v>
      </c>
      <c r="J847" s="32"/>
      <c r="K847" s="32"/>
      <c r="L847" s="32"/>
      <c r="M847" s="34">
        <f>'CK - Tableau 1'!F847</f>
        <v>45</v>
      </c>
      <c r="N847" s="34">
        <f>'FG - Tableau 1'!C847</f>
        <v>33</v>
      </c>
      <c r="O847" s="34">
        <f>'DI - Tableau 1'!D847</f>
        <v>60</v>
      </c>
      <c r="P847" s="34">
        <f>'SK - Tableau 1'!F847</f>
        <v>60</v>
      </c>
      <c r="Q847" s="34">
        <f>'ST - Tableau 1'!D847</f>
        <v>63</v>
      </c>
      <c r="R847" s="34">
        <f>'EN - Tableau 1'!D847</f>
        <v>99</v>
      </c>
      <c r="S847" s="34">
        <f>'DU'!E847</f>
        <v>87</v>
      </c>
      <c r="T847" s="34">
        <f>'PH - Tableau 1'!N847</f>
        <v>70.875</v>
      </c>
      <c r="U847" s="34">
        <f>'FO - Tableau 1'!D847</f>
        <v>33</v>
      </c>
      <c r="V847" s="32"/>
      <c r="W847" s="34">
        <f>'SC - Tableau 1'!J847</f>
        <v>78.5</v>
      </c>
      <c r="X847" s="34">
        <f>'DF - Tableau 1'!J847</f>
        <v>64</v>
      </c>
      <c r="Y847" s="32"/>
      <c r="Z847" s="34">
        <v>50</v>
      </c>
      <c r="AA847" s="34">
        <v>50</v>
      </c>
      <c r="AB847" s="34">
        <v>50</v>
      </c>
    </row>
    <row r="848" ht="20.35" customHeight="1">
      <c r="A848" t="s" s="38">
        <v>1918</v>
      </c>
      <c r="B848" s="30"/>
      <c r="C848" t="s" s="31">
        <v>1086</v>
      </c>
      <c r="D848" s="32"/>
      <c r="E848" s="32"/>
      <c r="F848" s="32"/>
      <c r="G848" s="32"/>
      <c r="H848" s="33">
        <v>72</v>
      </c>
      <c r="I848" s="33">
        <v>187</v>
      </c>
      <c r="J848" s="32"/>
      <c r="K848" s="32"/>
      <c r="L848" s="32"/>
      <c r="M848" s="34">
        <f>'CK - Tableau 1'!F848</f>
        <v>60</v>
      </c>
      <c r="N848" s="34">
        <f>'FG - Tableau 1'!C848</f>
        <v>33</v>
      </c>
      <c r="O848" s="34">
        <f>'DI - Tableau 1'!D848</f>
        <v>37</v>
      </c>
      <c r="P848" s="34">
        <f>'SK - Tableau 1'!F848</f>
        <v>47</v>
      </c>
      <c r="Q848" s="34">
        <f>'ST - Tableau 1'!D848</f>
        <v>50</v>
      </c>
      <c r="R848" s="34">
        <f>'EN - Tableau 1'!D848</f>
        <v>49</v>
      </c>
      <c r="S848" s="34">
        <f>'DU'!E848</f>
        <v>81</v>
      </c>
      <c r="T848" s="34">
        <f>'PH - Tableau 1'!N848</f>
        <v>66</v>
      </c>
      <c r="U848" s="34">
        <f>'FO - Tableau 1'!D848</f>
        <v>53</v>
      </c>
      <c r="V848" s="32"/>
      <c r="W848" s="34">
        <f>'SC - Tableau 1'!J848</f>
        <v>60</v>
      </c>
      <c r="X848" s="34">
        <f>'DF - Tableau 1'!J848</f>
        <v>47</v>
      </c>
      <c r="Y848" s="32"/>
      <c r="Z848" s="34">
        <v>50</v>
      </c>
      <c r="AA848" s="34">
        <v>50</v>
      </c>
      <c r="AB848" s="34">
        <v>50</v>
      </c>
    </row>
    <row r="849" ht="20.35" customHeight="1">
      <c r="A849" t="s" s="38">
        <v>1919</v>
      </c>
      <c r="B849" s="30"/>
      <c r="C849" t="s" s="31">
        <v>1086</v>
      </c>
      <c r="D849" s="32"/>
      <c r="E849" s="32"/>
      <c r="F849" s="32"/>
      <c r="G849" s="32"/>
      <c r="H849" s="33">
        <v>73</v>
      </c>
      <c r="I849" s="33">
        <v>224</v>
      </c>
      <c r="J849" s="32"/>
      <c r="K849" s="32"/>
      <c r="L849" s="32"/>
      <c r="M849" s="34">
        <f>'CK - Tableau 1'!F849</f>
        <v>60</v>
      </c>
      <c r="N849" s="34">
        <f>'FG - Tableau 1'!C849</f>
        <v>33</v>
      </c>
      <c r="O849" s="34">
        <f>'DI - Tableau 1'!D849</f>
        <v>73</v>
      </c>
      <c r="P849" s="34">
        <f>'SK - Tableau 1'!F849</f>
        <v>60</v>
      </c>
      <c r="Q849" s="34">
        <f>'ST - Tableau 1'!D849</f>
        <v>95</v>
      </c>
      <c r="R849" s="34">
        <f>'EN - Tableau 1'!D849</f>
        <v>33</v>
      </c>
      <c r="S849" s="34">
        <f>'DU'!E849</f>
        <v>83</v>
      </c>
      <c r="T849" s="34">
        <f>'PH - Tableau 1'!N849</f>
        <v>77.875</v>
      </c>
      <c r="U849" s="34">
        <f>'FO - Tableau 1'!D849</f>
        <v>33</v>
      </c>
      <c r="V849" s="32"/>
      <c r="W849" s="34">
        <f>'SC - Tableau 1'!J849</f>
        <v>60</v>
      </c>
      <c r="X849" s="34">
        <f>'DF - Tableau 1'!J849</f>
        <v>53.5</v>
      </c>
      <c r="Y849" s="32"/>
      <c r="Z849" s="34">
        <v>50</v>
      </c>
      <c r="AA849" s="34">
        <v>50</v>
      </c>
      <c r="AB849" s="34">
        <v>50</v>
      </c>
    </row>
    <row r="850" ht="20.35" customHeight="1">
      <c r="A850" t="s" s="38">
        <v>1920</v>
      </c>
      <c r="B850" s="30"/>
      <c r="C850" t="s" s="31">
        <v>1073</v>
      </c>
      <c r="D850" s="32"/>
      <c r="E850" s="32"/>
      <c r="F850" s="32"/>
      <c r="G850" s="32"/>
      <c r="H850" s="33">
        <v>72</v>
      </c>
      <c r="I850" s="33">
        <v>196</v>
      </c>
      <c r="J850" s="32"/>
      <c r="K850" s="32"/>
      <c r="L850" s="32"/>
      <c r="M850" s="34">
        <f>'CK - Tableau 1'!F850</f>
        <v>36</v>
      </c>
      <c r="N850" s="34">
        <f>'FG - Tableau 1'!C850</f>
        <v>33</v>
      </c>
      <c r="O850" s="34">
        <f>'DI - Tableau 1'!D850</f>
        <v>83</v>
      </c>
      <c r="P850" s="34">
        <f>'SK - Tableau 1'!F850</f>
        <v>85</v>
      </c>
      <c r="Q850" s="34">
        <f>'ST - Tableau 1'!D850</f>
        <v>66</v>
      </c>
      <c r="R850" s="34">
        <f>'EN - Tableau 1'!D850</f>
        <v>39</v>
      </c>
      <c r="S850" s="34">
        <f>'DU'!E850</f>
        <v>98</v>
      </c>
      <c r="T850" s="34">
        <f>'PH - Tableau 1'!N850</f>
        <v>67</v>
      </c>
      <c r="U850" s="34">
        <f>'FO - Tableau 1'!D850</f>
        <v>75</v>
      </c>
      <c r="V850" s="32"/>
      <c r="W850" s="34">
        <f>'SC - Tableau 1'!J850</f>
        <v>60</v>
      </c>
      <c r="X850" s="34">
        <f>'DF - Tableau 1'!J850</f>
        <v>72</v>
      </c>
      <c r="Y850" s="32"/>
      <c r="Z850" s="34">
        <v>50</v>
      </c>
      <c r="AA850" s="34">
        <v>50</v>
      </c>
      <c r="AB850" s="34">
        <v>50</v>
      </c>
    </row>
    <row r="851" ht="20.35" customHeight="1">
      <c r="A851" t="s" s="38">
        <v>1921</v>
      </c>
      <c r="B851" s="30"/>
      <c r="C851" t="s" s="31">
        <v>1922</v>
      </c>
      <c r="D851" s="32"/>
      <c r="E851" s="32"/>
      <c r="F851" s="32"/>
      <c r="G851" s="32"/>
      <c r="H851" s="33">
        <v>71</v>
      </c>
      <c r="I851" s="33">
        <v>175</v>
      </c>
      <c r="J851" s="32"/>
      <c r="K851" s="32"/>
      <c r="L851" s="32"/>
      <c r="M851" s="34">
        <f>'CK - Tableau 1'!F851</f>
        <v>36</v>
      </c>
      <c r="N851" s="34">
        <f>'FG - Tableau 1'!C851</f>
        <v>33</v>
      </c>
      <c r="O851" s="34">
        <f>'DI - Tableau 1'!D851</f>
        <v>83</v>
      </c>
      <c r="P851" s="34">
        <f>'SK - Tableau 1'!F851</f>
        <v>91</v>
      </c>
      <c r="Q851" s="34">
        <f>'ST - Tableau 1'!D851</f>
        <v>39</v>
      </c>
      <c r="R851" s="34">
        <f>'EN - Tableau 1'!D851</f>
        <v>33</v>
      </c>
      <c r="S851" s="34">
        <f>'DU'!E851</f>
        <v>83</v>
      </c>
      <c r="T851" s="34">
        <f>'PH - Tableau 1'!N851</f>
        <v>69.75</v>
      </c>
      <c r="U851" s="34">
        <f>'FO - Tableau 1'!D851</f>
        <v>33</v>
      </c>
      <c r="V851" s="32"/>
      <c r="W851" s="34">
        <f>'SC - Tableau 1'!J851</f>
        <v>49</v>
      </c>
      <c r="X851" s="34">
        <f>'DF - Tableau 1'!J851</f>
        <v>62.5</v>
      </c>
      <c r="Y851" s="32"/>
      <c r="Z851" s="34">
        <v>50</v>
      </c>
      <c r="AA851" s="34">
        <v>50</v>
      </c>
      <c r="AB851" s="34">
        <v>50</v>
      </c>
    </row>
    <row r="852" ht="20.35" customHeight="1">
      <c r="A852" t="s" s="38">
        <v>1923</v>
      </c>
      <c r="B852" s="30"/>
      <c r="C852" t="s" s="31">
        <v>1054</v>
      </c>
      <c r="D852" s="32"/>
      <c r="E852" s="32"/>
      <c r="F852" s="32"/>
      <c r="G852" s="32"/>
      <c r="H852" s="33">
        <v>77</v>
      </c>
      <c r="I852" s="33">
        <v>214</v>
      </c>
      <c r="J852" s="32"/>
      <c r="K852" s="32"/>
      <c r="L852" s="32"/>
      <c r="M852" s="34">
        <f>'CK - Tableau 1'!F852</f>
        <v>64</v>
      </c>
      <c r="N852" s="34">
        <f>'FG - Tableau 1'!C852</f>
        <v>33</v>
      </c>
      <c r="O852" s="34">
        <f>'DI - Tableau 1'!D852</f>
        <v>73</v>
      </c>
      <c r="P852" s="34">
        <f>'SK - Tableau 1'!F852</f>
        <v>50</v>
      </c>
      <c r="Q852" s="34">
        <f>'ST - Tableau 1'!D852</f>
        <v>67</v>
      </c>
      <c r="R852" s="34">
        <f>'EN - Tableau 1'!D852</f>
        <v>54</v>
      </c>
      <c r="S852" s="34">
        <f>'DU'!E852</f>
        <v>82</v>
      </c>
      <c r="T852" s="34">
        <f>'PH - Tableau 1'!N852</f>
        <v>52.75</v>
      </c>
      <c r="U852" s="34">
        <f>'FO - Tableau 1'!D852</f>
        <v>33</v>
      </c>
      <c r="V852" s="32"/>
      <c r="W852" s="34">
        <f>'SC - Tableau 1'!J852</f>
        <v>53.5</v>
      </c>
      <c r="X852" s="34">
        <f>'DF - Tableau 1'!J852</f>
        <v>60</v>
      </c>
      <c r="Y852" s="32"/>
      <c r="Z852" s="34">
        <v>50</v>
      </c>
      <c r="AA852" s="34">
        <v>50</v>
      </c>
      <c r="AB852" s="34">
        <v>50</v>
      </c>
    </row>
    <row r="853" ht="20.35" customHeight="1">
      <c r="A853" t="s" s="38">
        <v>1924</v>
      </c>
      <c r="B853" s="30"/>
      <c r="C853" t="s" s="31">
        <v>1054</v>
      </c>
      <c r="D853" s="32"/>
      <c r="E853" s="32"/>
      <c r="F853" s="32"/>
      <c r="G853" s="32"/>
      <c r="H853" s="33">
        <v>78</v>
      </c>
      <c r="I853" s="33">
        <v>223</v>
      </c>
      <c r="J853" s="32"/>
      <c r="K853" s="32"/>
      <c r="L853" s="32"/>
      <c r="M853" s="34">
        <f>'CK - Tableau 1'!F853</f>
        <v>61</v>
      </c>
      <c r="N853" s="34">
        <f>'FG - Tableau 1'!C853</f>
        <v>33</v>
      </c>
      <c r="O853" s="34">
        <f>'DI - Tableau 1'!D853</f>
        <v>63</v>
      </c>
      <c r="P853" s="34">
        <f>'SK - Tableau 1'!F853</f>
        <v>93</v>
      </c>
      <c r="Q853" s="34">
        <f>'ST - Tableau 1'!D853</f>
        <v>76</v>
      </c>
      <c r="R853" s="34">
        <f>'EN - Tableau 1'!D853</f>
        <v>33</v>
      </c>
      <c r="S853" s="34">
        <f>'DU'!E853</f>
        <v>94</v>
      </c>
      <c r="T853" s="34">
        <f>'PH - Tableau 1'!N853</f>
        <v>79.125</v>
      </c>
      <c r="U853" s="34">
        <f>'FO - Tableau 1'!D853</f>
        <v>53</v>
      </c>
      <c r="V853" s="32"/>
      <c r="W853" s="34">
        <f>'SC - Tableau 1'!J853</f>
        <v>72</v>
      </c>
      <c r="X853" s="34">
        <f>'DF - Tableau 1'!J853</f>
        <v>73.5</v>
      </c>
      <c r="Y853" s="32"/>
      <c r="Z853" s="34">
        <v>50</v>
      </c>
      <c r="AA853" s="34">
        <v>50</v>
      </c>
      <c r="AB853" s="34">
        <v>50</v>
      </c>
    </row>
    <row r="854" ht="20.35" customHeight="1">
      <c r="A854" t="s" s="38">
        <v>1925</v>
      </c>
      <c r="B854" s="30"/>
      <c r="C854" t="s" s="31">
        <v>1056</v>
      </c>
      <c r="D854" s="32"/>
      <c r="E854" s="32"/>
      <c r="F854" s="32"/>
      <c r="G854" s="32"/>
      <c r="H854" s="33">
        <v>69</v>
      </c>
      <c r="I854" s="33">
        <v>184</v>
      </c>
      <c r="J854" s="32"/>
      <c r="K854" s="32"/>
      <c r="L854" s="32"/>
      <c r="M854" s="34">
        <f>'CK - Tableau 1'!F854</f>
        <v>33</v>
      </c>
      <c r="N854" s="34">
        <f>'FG - Tableau 1'!C854</f>
        <v>33</v>
      </c>
      <c r="O854" s="34">
        <f>'DI - Tableau 1'!D854</f>
        <v>96</v>
      </c>
      <c r="P854" s="34">
        <f>'SK - Tableau 1'!F854</f>
        <v>57</v>
      </c>
      <c r="Q854" s="34">
        <f>'ST - Tableau 1'!D854</f>
        <v>63</v>
      </c>
      <c r="R854" s="34">
        <f>'EN - Tableau 1'!D854</f>
        <v>99</v>
      </c>
      <c r="S854" s="34">
        <f>'DU'!E854</f>
        <v>78</v>
      </c>
      <c r="T854" s="34">
        <f>'PH - Tableau 1'!N854</f>
        <v>60</v>
      </c>
      <c r="U854" s="34">
        <f>'FO - Tableau 1'!D854</f>
        <v>33</v>
      </c>
      <c r="V854" s="32"/>
      <c r="W854" s="34">
        <f>'SC - Tableau 1'!J854</f>
        <v>49</v>
      </c>
      <c r="X854" s="34">
        <f>'DF - Tableau 1'!J854</f>
        <v>71.5</v>
      </c>
      <c r="Y854" s="32"/>
      <c r="Z854" s="34">
        <v>50</v>
      </c>
      <c r="AA854" s="34">
        <v>50</v>
      </c>
      <c r="AB854" s="34">
        <v>50</v>
      </c>
    </row>
    <row r="855" ht="20.35" customHeight="1">
      <c r="A855" t="s" s="38">
        <v>1926</v>
      </c>
      <c r="B855" s="30"/>
      <c r="C855" t="s" s="31">
        <v>1054</v>
      </c>
      <c r="D855" s="32"/>
      <c r="E855" s="32"/>
      <c r="F855" s="32"/>
      <c r="G855" s="32"/>
      <c r="H855" s="33">
        <v>74</v>
      </c>
      <c r="I855" s="33">
        <v>200</v>
      </c>
      <c r="J855" s="32"/>
      <c r="K855" s="32"/>
      <c r="L855" s="32"/>
      <c r="M855" s="34">
        <f>'CK - Tableau 1'!F855</f>
        <v>56</v>
      </c>
      <c r="N855" s="34">
        <f>'FG - Tableau 1'!C855</f>
        <v>33</v>
      </c>
      <c r="O855" s="34">
        <f>'DI - Tableau 1'!D855</f>
        <v>86</v>
      </c>
      <c r="P855" s="34">
        <f>'SK - Tableau 1'!F855</f>
        <v>79</v>
      </c>
      <c r="Q855" s="34">
        <f>'ST - Tableau 1'!D855</f>
        <v>61</v>
      </c>
      <c r="R855" s="34">
        <f>'EN - Tableau 1'!D855</f>
        <v>59</v>
      </c>
      <c r="S855" s="34">
        <f>'DU'!E855</f>
        <v>90</v>
      </c>
      <c r="T855" s="34">
        <f>'PH - Tableau 1'!N855</f>
        <v>73</v>
      </c>
      <c r="U855" s="34">
        <f>'FO - Tableau 1'!D855</f>
        <v>88</v>
      </c>
      <c r="V855" s="32"/>
      <c r="W855" s="34">
        <f>'SC - Tableau 1'!J855</f>
        <v>78.5</v>
      </c>
      <c r="X855" s="34">
        <f>'DF - Tableau 1'!J855</f>
        <v>75</v>
      </c>
      <c r="Y855" s="32"/>
      <c r="Z855" s="34">
        <v>50</v>
      </c>
      <c r="AA855" s="34">
        <v>50</v>
      </c>
      <c r="AB855" s="34">
        <v>50</v>
      </c>
    </row>
    <row r="856" ht="20.35" customHeight="1">
      <c r="A856" t="s" s="38">
        <v>1927</v>
      </c>
      <c r="B856" s="30"/>
      <c r="C856" t="s" s="31">
        <v>1054</v>
      </c>
      <c r="D856" s="32"/>
      <c r="E856" s="32"/>
      <c r="F856" s="32"/>
      <c r="G856" s="32"/>
      <c r="H856" s="33">
        <v>69</v>
      </c>
      <c r="I856" s="33">
        <v>180</v>
      </c>
      <c r="J856" s="32"/>
      <c r="K856" s="32"/>
      <c r="L856" s="32"/>
      <c r="M856" s="34">
        <f>'CK - Tableau 1'!F856</f>
        <v>38</v>
      </c>
      <c r="N856" s="34">
        <f>'FG - Tableau 1'!C856</f>
        <v>33</v>
      </c>
      <c r="O856" s="34">
        <f>'DI - Tableau 1'!D856</f>
        <v>77</v>
      </c>
      <c r="P856" s="34">
        <f>'SK - Tableau 1'!F856</f>
        <v>67</v>
      </c>
      <c r="Q856" s="34">
        <f>'ST - Tableau 1'!D856</f>
        <v>55</v>
      </c>
      <c r="R856" s="34">
        <f>'EN - Tableau 1'!D856</f>
        <v>56</v>
      </c>
      <c r="S856" s="34">
        <f>'DU'!E856</f>
        <v>96</v>
      </c>
      <c r="T856" s="34">
        <f>'PH - Tableau 1'!N856</f>
        <v>82.75</v>
      </c>
      <c r="U856" s="34">
        <f>'FO - Tableau 1'!D856</f>
        <v>33</v>
      </c>
      <c r="V856" s="32"/>
      <c r="W856" s="34">
        <f>'SC - Tableau 1'!J856</f>
        <v>94.5</v>
      </c>
      <c r="X856" s="34">
        <f>'DF - Tableau 1'!J856</f>
        <v>67.5</v>
      </c>
      <c r="Y856" s="32"/>
      <c r="Z856" s="34">
        <v>50</v>
      </c>
      <c r="AA856" s="34">
        <v>50</v>
      </c>
      <c r="AB856" s="34">
        <v>50</v>
      </c>
    </row>
    <row r="857" ht="20.35" customHeight="1">
      <c r="A857" t="s" s="38">
        <v>1928</v>
      </c>
      <c r="B857" s="30"/>
      <c r="C857" t="s" s="31">
        <v>1056</v>
      </c>
      <c r="D857" s="32"/>
      <c r="E857" s="32"/>
      <c r="F857" s="32"/>
      <c r="G857" s="32"/>
      <c r="H857" s="33">
        <v>72</v>
      </c>
      <c r="I857" s="33">
        <v>203</v>
      </c>
      <c r="J857" s="32"/>
      <c r="K857" s="32"/>
      <c r="L857" s="32"/>
      <c r="M857" s="34">
        <f>'CK - Tableau 1'!F857</f>
        <v>38</v>
      </c>
      <c r="N857" s="34">
        <f>'FG - Tableau 1'!C857</f>
        <v>33</v>
      </c>
      <c r="O857" s="34">
        <f>'DI - Tableau 1'!D857</f>
        <v>86</v>
      </c>
      <c r="P857" s="34">
        <f>'SK - Tableau 1'!F857</f>
        <v>76</v>
      </c>
      <c r="Q857" s="34">
        <f>'ST - Tableau 1'!D857</f>
        <v>79</v>
      </c>
      <c r="R857" s="34">
        <f>'EN - Tableau 1'!D857</f>
        <v>33</v>
      </c>
      <c r="S857" s="34">
        <f>'DU'!E857</f>
        <v>94</v>
      </c>
      <c r="T857" s="34">
        <f>'PH - Tableau 1'!N857</f>
        <v>73</v>
      </c>
      <c r="U857" s="34">
        <f>'FO - Tableau 1'!D857</f>
        <v>53</v>
      </c>
      <c r="V857" s="32"/>
      <c r="W857" s="34">
        <f>'SC - Tableau 1'!J857</f>
        <v>65</v>
      </c>
      <c r="X857" s="34">
        <f>'DF - Tableau 1'!J857</f>
        <v>70</v>
      </c>
      <c r="Y857" s="32"/>
      <c r="Z857" s="34">
        <v>50</v>
      </c>
      <c r="AA857" s="34">
        <v>50</v>
      </c>
      <c r="AB857" s="34">
        <v>50</v>
      </c>
    </row>
    <row r="858" ht="20.35" customHeight="1">
      <c r="A858" t="s" s="38">
        <v>1929</v>
      </c>
      <c r="B858" s="30"/>
      <c r="C858" t="s" s="31">
        <v>1059</v>
      </c>
      <c r="D858" s="32"/>
      <c r="E858" s="32"/>
      <c r="F858" s="32"/>
      <c r="G858" s="32"/>
      <c r="H858" s="33">
        <v>70</v>
      </c>
      <c r="I858" s="33">
        <v>182</v>
      </c>
      <c r="J858" s="32"/>
      <c r="K858" s="32"/>
      <c r="L858" s="32"/>
      <c r="M858" s="34">
        <f>'CK - Tableau 1'!F858</f>
        <v>67</v>
      </c>
      <c r="N858" s="34">
        <f>'FG - Tableau 1'!C858</f>
        <v>33</v>
      </c>
      <c r="O858" s="34">
        <f>'DI - Tableau 1'!D858</f>
        <v>61</v>
      </c>
      <c r="P858" s="34">
        <f>'SK - Tableau 1'!F858</f>
        <v>83</v>
      </c>
      <c r="Q858" s="34">
        <f>'ST - Tableau 1'!D858</f>
        <v>53</v>
      </c>
      <c r="R858" s="34">
        <f>'EN - Tableau 1'!D858</f>
        <v>73</v>
      </c>
      <c r="S858" s="34">
        <f>'DU'!E858</f>
        <v>99</v>
      </c>
      <c r="T858" s="34">
        <f>'PH - Tableau 1'!N858</f>
        <v>74.75</v>
      </c>
      <c r="U858" s="34">
        <f>'FO - Tableau 1'!D858</f>
        <v>86</v>
      </c>
      <c r="V858" s="32"/>
      <c r="W858" s="34">
        <f>'SC - Tableau 1'!J858</f>
        <v>91</v>
      </c>
      <c r="X858" s="34">
        <f>'DF - Tableau 1'!J858</f>
        <v>74</v>
      </c>
      <c r="Y858" s="32"/>
      <c r="Z858" s="34">
        <v>50</v>
      </c>
      <c r="AA858" s="34">
        <v>50</v>
      </c>
      <c r="AB858" s="34">
        <v>50</v>
      </c>
    </row>
    <row r="859" ht="20.35" customHeight="1">
      <c r="A859" t="s" s="38">
        <v>1930</v>
      </c>
      <c r="B859" s="30"/>
      <c r="C859" t="s" s="31">
        <v>1059</v>
      </c>
      <c r="D859" s="32"/>
      <c r="E859" s="32"/>
      <c r="F859" s="32"/>
      <c r="G859" s="32"/>
      <c r="H859" s="33">
        <v>71</v>
      </c>
      <c r="I859" s="33">
        <v>195</v>
      </c>
      <c r="J859" s="32"/>
      <c r="K859" s="32"/>
      <c r="L859" s="32"/>
      <c r="M859" s="34">
        <f>'CK - Tableau 1'!F859</f>
        <v>71</v>
      </c>
      <c r="N859" s="34">
        <f>'FG - Tableau 1'!C859</f>
        <v>33</v>
      </c>
      <c r="O859" s="34">
        <f>'DI - Tableau 1'!D859</f>
        <v>80</v>
      </c>
      <c r="P859" s="34">
        <f>'SK - Tableau 1'!F859</f>
        <v>55</v>
      </c>
      <c r="Q859" s="34">
        <f>'ST - Tableau 1'!D859</f>
        <v>70</v>
      </c>
      <c r="R859" s="34">
        <f>'EN - Tableau 1'!D859</f>
        <v>99</v>
      </c>
      <c r="S859" s="34">
        <f>'DU'!E859</f>
        <v>85</v>
      </c>
      <c r="T859" s="34">
        <f>'PH - Tableau 1'!N859</f>
        <v>56.375</v>
      </c>
      <c r="U859" s="34">
        <f>'FO - Tableau 1'!D859</f>
        <v>41</v>
      </c>
      <c r="V859" s="32"/>
      <c r="W859" s="34">
        <f>'SC - Tableau 1'!J859</f>
        <v>62.5</v>
      </c>
      <c r="X859" s="34">
        <f>'DF - Tableau 1'!J859</f>
        <v>53</v>
      </c>
      <c r="Y859" s="32"/>
      <c r="Z859" s="34">
        <v>50</v>
      </c>
      <c r="AA859" s="34">
        <v>50</v>
      </c>
      <c r="AB859" s="34">
        <v>50</v>
      </c>
    </row>
    <row r="860" ht="20.35" customHeight="1">
      <c r="A860" t="s" s="38">
        <v>1931</v>
      </c>
      <c r="B860" s="30"/>
      <c r="C860" t="s" s="31">
        <v>1059</v>
      </c>
      <c r="D860" s="32"/>
      <c r="E860" s="32"/>
      <c r="F860" s="32"/>
      <c r="G860" s="32"/>
      <c r="H860" s="33">
        <v>69</v>
      </c>
      <c r="I860" s="33">
        <v>173</v>
      </c>
      <c r="J860" s="32"/>
      <c r="K860" s="32"/>
      <c r="L860" s="32"/>
      <c r="M860" s="34">
        <f>'CK - Tableau 1'!F860</f>
        <v>46</v>
      </c>
      <c r="N860" s="34">
        <f>'FG - Tableau 1'!C860</f>
        <v>33</v>
      </c>
      <c r="O860" s="34">
        <f>'DI - Tableau 1'!D860</f>
        <v>92</v>
      </c>
      <c r="P860" s="34">
        <f>'SK - Tableau 1'!F860</f>
        <v>52</v>
      </c>
      <c r="Q860" s="34">
        <f>'ST - Tableau 1'!D860</f>
        <v>44</v>
      </c>
      <c r="R860" s="34">
        <f>'EN - Tableau 1'!D860</f>
        <v>33</v>
      </c>
      <c r="S860" s="34">
        <f>'DU'!E860</f>
        <v>92</v>
      </c>
      <c r="T860" s="34">
        <f>'PH - Tableau 1'!N860</f>
        <v>78.625</v>
      </c>
      <c r="U860" s="34">
        <f>'FO - Tableau 1'!D860</f>
        <v>48</v>
      </c>
      <c r="V860" s="32"/>
      <c r="W860" s="34">
        <f>'SC - Tableau 1'!J860</f>
        <v>77.5</v>
      </c>
      <c r="X860" s="34">
        <f>'DF - Tableau 1'!J860</f>
        <v>72.5</v>
      </c>
      <c r="Y860" s="32"/>
      <c r="Z860" s="34">
        <v>50</v>
      </c>
      <c r="AA860" s="34">
        <v>50</v>
      </c>
      <c r="AB860" s="34">
        <v>50</v>
      </c>
    </row>
    <row r="861" ht="20.35" customHeight="1">
      <c r="A861" t="s" s="38">
        <v>1932</v>
      </c>
      <c r="B861" s="30"/>
      <c r="C861" t="s" s="31">
        <v>1075</v>
      </c>
      <c r="D861" s="32"/>
      <c r="E861" s="32"/>
      <c r="F861" s="32"/>
      <c r="G861" s="32"/>
      <c r="H861" s="33">
        <v>70</v>
      </c>
      <c r="I861" s="33">
        <v>184</v>
      </c>
      <c r="J861" s="32"/>
      <c r="K861" s="32"/>
      <c r="L861" s="32"/>
      <c r="M861" s="34">
        <f>'CK - Tableau 1'!F861</f>
        <v>70</v>
      </c>
      <c r="N861" s="34">
        <f>'FG - Tableau 1'!C861</f>
        <v>33</v>
      </c>
      <c r="O861" s="34">
        <f>'DI - Tableau 1'!D861</f>
        <v>50</v>
      </c>
      <c r="P861" s="34">
        <f>'SK - Tableau 1'!F861</f>
        <v>65</v>
      </c>
      <c r="Q861" s="34">
        <f>'ST - Tableau 1'!D861</f>
        <v>56</v>
      </c>
      <c r="R861" s="34">
        <f>'EN - Tableau 1'!D861</f>
        <v>39</v>
      </c>
      <c r="S861" s="34">
        <f>'DU'!E861</f>
        <v>98</v>
      </c>
      <c r="T861" s="34">
        <f>'PH - Tableau 1'!N861</f>
        <v>73.5</v>
      </c>
      <c r="U861" s="34">
        <f>'FO - Tableau 1'!D861</f>
        <v>86</v>
      </c>
      <c r="V861" s="32"/>
      <c r="W861" s="34">
        <f>'SC - Tableau 1'!J861</f>
        <v>69</v>
      </c>
      <c r="X861" s="34">
        <f>'DF - Tableau 1'!J861</f>
        <v>60</v>
      </c>
      <c r="Y861" s="32"/>
      <c r="Z861" s="34">
        <v>50</v>
      </c>
      <c r="AA861" s="34">
        <v>50</v>
      </c>
      <c r="AB861" s="34">
        <v>50</v>
      </c>
    </row>
    <row r="862" ht="20.35" customHeight="1">
      <c r="A862" t="s" s="38">
        <v>1933</v>
      </c>
      <c r="B862" s="30"/>
      <c r="C862" t="s" s="31">
        <v>1086</v>
      </c>
      <c r="D862" s="32"/>
      <c r="E862" s="32"/>
      <c r="F862" s="32"/>
      <c r="G862" s="32"/>
      <c r="H862" s="33">
        <v>72</v>
      </c>
      <c r="I862" s="33">
        <v>225</v>
      </c>
      <c r="J862" s="32"/>
      <c r="K862" s="32"/>
      <c r="L862" s="32"/>
      <c r="M862" s="34">
        <f>'CK - Tableau 1'!F862</f>
        <v>56</v>
      </c>
      <c r="N862" s="34">
        <f>'FG - Tableau 1'!C862</f>
        <v>60</v>
      </c>
      <c r="O862" s="34">
        <f>'DI - Tableau 1'!D862</f>
        <v>89</v>
      </c>
      <c r="P862" s="34">
        <f>'SK - Tableau 1'!F862</f>
        <v>95</v>
      </c>
      <c r="Q862" s="34">
        <f>'ST - Tableau 1'!D862</f>
        <v>97</v>
      </c>
      <c r="R862" s="34">
        <f>'EN - Tableau 1'!D862</f>
        <v>72</v>
      </c>
      <c r="S862" s="34">
        <f>'DU'!E862</f>
        <v>97</v>
      </c>
      <c r="T862" s="34">
        <f>'PH - Tableau 1'!N862</f>
        <v>88.25</v>
      </c>
      <c r="U862" s="34">
        <f>'FO - Tableau 1'!D862</f>
        <v>33</v>
      </c>
      <c r="V862" s="32"/>
      <c r="W862" s="34">
        <f>'SC - Tableau 1'!J862</f>
        <v>96</v>
      </c>
      <c r="X862" s="34">
        <f>'DF - Tableau 1'!J862</f>
        <v>61.5</v>
      </c>
      <c r="Y862" s="32"/>
      <c r="Z862" s="34">
        <v>50</v>
      </c>
      <c r="AA862" s="34">
        <v>50</v>
      </c>
      <c r="AB862" s="34">
        <v>50</v>
      </c>
    </row>
    <row r="863" ht="20.35" customHeight="1">
      <c r="A863" t="s" s="38">
        <v>1934</v>
      </c>
      <c r="B863" s="30"/>
      <c r="C863" t="s" s="31">
        <v>1086</v>
      </c>
      <c r="D863" s="32"/>
      <c r="E863" s="32"/>
      <c r="F863" s="32"/>
      <c r="G863" s="32"/>
      <c r="H863" s="33">
        <v>74</v>
      </c>
      <c r="I863" s="33">
        <v>194</v>
      </c>
      <c r="J863" s="32"/>
      <c r="K863" s="32"/>
      <c r="L863" s="32"/>
      <c r="M863" s="34">
        <f>'CK - Tableau 1'!F863</f>
        <v>73</v>
      </c>
      <c r="N863" s="34">
        <f>'FG - Tableau 1'!C863</f>
        <v>33</v>
      </c>
      <c r="O863" s="34">
        <f>'DI - Tableau 1'!D863</f>
        <v>73</v>
      </c>
      <c r="P863" s="34">
        <f>'SK - Tableau 1'!F863</f>
        <v>60</v>
      </c>
      <c r="Q863" s="34">
        <f>'ST - Tableau 1'!D863</f>
        <v>50</v>
      </c>
      <c r="R863" s="34">
        <f>'EN - Tableau 1'!D863</f>
        <v>90</v>
      </c>
      <c r="S863" s="34">
        <f>'DU'!E863</f>
        <v>39</v>
      </c>
      <c r="T863" s="34">
        <f>'PH - Tableau 1'!N863</f>
        <v>51.875</v>
      </c>
      <c r="U863" s="34">
        <f>'FO - Tableau 1'!D863</f>
        <v>36</v>
      </c>
      <c r="V863" s="32"/>
      <c r="W863" s="34">
        <f>'SC - Tableau 1'!J863</f>
        <v>47</v>
      </c>
      <c r="X863" s="34">
        <f>'DF - Tableau 1'!J863</f>
        <v>47</v>
      </c>
      <c r="Y863" s="32"/>
      <c r="Z863" s="34">
        <v>50</v>
      </c>
      <c r="AA863" s="34">
        <v>50</v>
      </c>
      <c r="AB863" s="34">
        <v>50</v>
      </c>
    </row>
    <row r="864" ht="20.35" customHeight="1">
      <c r="A864" t="s" s="38">
        <v>1935</v>
      </c>
      <c r="B864" s="30"/>
      <c r="C864" t="s" s="31">
        <v>1086</v>
      </c>
      <c r="D864" s="32"/>
      <c r="E864" s="32"/>
      <c r="F864" s="32"/>
      <c r="G864" s="32"/>
      <c r="H864" s="33">
        <v>71</v>
      </c>
      <c r="I864" s="33">
        <v>180</v>
      </c>
      <c r="J864" s="32"/>
      <c r="K864" s="32"/>
      <c r="L864" s="32"/>
      <c r="M864" s="34">
        <f>'CK - Tableau 1'!F864</f>
        <v>56</v>
      </c>
      <c r="N864" s="34">
        <f>'FG - Tableau 1'!C864</f>
        <v>60</v>
      </c>
      <c r="O864" s="34">
        <f>'DI - Tableau 1'!D864</f>
        <v>62</v>
      </c>
      <c r="P864" s="34">
        <f>'SK - Tableau 1'!F864</f>
        <v>75</v>
      </c>
      <c r="Q864" s="34">
        <f>'ST - Tableau 1'!D864</f>
        <v>45</v>
      </c>
      <c r="R864" s="34">
        <f>'EN - Tableau 1'!D864</f>
        <v>33</v>
      </c>
      <c r="S864" s="34">
        <f>'DU'!E864</f>
        <v>99</v>
      </c>
      <c r="T864" s="34">
        <f>'PH - Tableau 1'!N864</f>
        <v>80.75</v>
      </c>
      <c r="U864" s="34">
        <f>'FO - Tableau 1'!D864</f>
        <v>55</v>
      </c>
      <c r="V864" s="32"/>
      <c r="W864" s="34">
        <f>'SC - Tableau 1'!J864</f>
        <v>80.5</v>
      </c>
      <c r="X864" s="34">
        <f>'DF - Tableau 1'!J864</f>
        <v>63</v>
      </c>
      <c r="Y864" s="32"/>
      <c r="Z864" s="34">
        <v>50</v>
      </c>
      <c r="AA864" s="34">
        <v>50</v>
      </c>
      <c r="AB864" s="34">
        <v>50</v>
      </c>
    </row>
    <row r="865" ht="20.35" customHeight="1">
      <c r="A865" t="s" s="38">
        <v>1936</v>
      </c>
      <c r="B865" s="30"/>
      <c r="C865" t="s" s="31">
        <v>1059</v>
      </c>
      <c r="D865" s="32"/>
      <c r="E865" s="32"/>
      <c r="F865" s="32"/>
      <c r="G865" s="32"/>
      <c r="H865" s="33">
        <v>73</v>
      </c>
      <c r="I865" s="33">
        <v>191</v>
      </c>
      <c r="J865" s="32"/>
      <c r="K865" s="32"/>
      <c r="L865" s="32"/>
      <c r="M865" s="34">
        <f>'CK - Tableau 1'!F865</f>
        <v>60</v>
      </c>
      <c r="N865" s="34">
        <f>'FG - Tableau 1'!C865</f>
        <v>33</v>
      </c>
      <c r="O865" s="34">
        <f>'DI - Tableau 1'!D865</f>
        <v>73</v>
      </c>
      <c r="P865" s="34">
        <f>'SK - Tableau 1'!F865</f>
        <v>60</v>
      </c>
      <c r="Q865" s="34">
        <f>'ST - Tableau 1'!D865</f>
        <v>51</v>
      </c>
      <c r="R865" s="34">
        <f>'EN - Tableau 1'!D865</f>
        <v>71</v>
      </c>
      <c r="S865" s="34">
        <f>'DU'!E865</f>
        <v>81</v>
      </c>
      <c r="T865" s="34">
        <f>'PH - Tableau 1'!N865</f>
        <v>51.875</v>
      </c>
      <c r="U865" s="34">
        <f>'FO - Tableau 1'!D865</f>
        <v>53</v>
      </c>
      <c r="V865" s="32"/>
      <c r="W865" s="34">
        <f>'SC - Tableau 1'!J865</f>
        <v>53.5</v>
      </c>
      <c r="X865" s="34">
        <f>'DF - Tableau 1'!J865</f>
        <v>47</v>
      </c>
      <c r="Y865" s="32"/>
      <c r="Z865" s="34">
        <v>50</v>
      </c>
      <c r="AA865" s="34">
        <v>50</v>
      </c>
      <c r="AB865" s="34">
        <v>50</v>
      </c>
    </row>
    <row r="866" ht="20.35" customHeight="1">
      <c r="A866" t="s" s="38">
        <v>1937</v>
      </c>
      <c r="B866" s="30"/>
      <c r="C866" t="s" s="31">
        <v>1056</v>
      </c>
      <c r="D866" s="32"/>
      <c r="E866" s="32"/>
      <c r="F866" s="32"/>
      <c r="G866" s="32"/>
      <c r="H866" s="33">
        <v>74</v>
      </c>
      <c r="I866" s="33">
        <v>190</v>
      </c>
      <c r="J866" s="32"/>
      <c r="K866" s="32"/>
      <c r="L866" s="32"/>
      <c r="M866" s="34">
        <f>'CK - Tableau 1'!F866</f>
        <v>73</v>
      </c>
      <c r="N866" s="34">
        <f>'FG - Tableau 1'!C866</f>
        <v>33</v>
      </c>
      <c r="O866" s="34">
        <f>'DI - Tableau 1'!D866</f>
        <v>73</v>
      </c>
      <c r="P866" s="34">
        <f>'SK - Tableau 1'!F866</f>
        <v>47</v>
      </c>
      <c r="Q866" s="34">
        <f>'ST - Tableau 1'!D866</f>
        <v>45</v>
      </c>
      <c r="R866" s="34">
        <f>'EN - Tableau 1'!D866</f>
        <v>33</v>
      </c>
      <c r="S866" s="34">
        <f>'DU'!E866</f>
        <v>81</v>
      </c>
      <c r="T866" s="34">
        <f>'PH - Tableau 1'!N866</f>
        <v>73</v>
      </c>
      <c r="U866" s="34">
        <f>'FO - Tableau 1'!D866</f>
        <v>33</v>
      </c>
      <c r="V866" s="32"/>
      <c r="W866" s="34">
        <f>'SC - Tableau 1'!J866</f>
        <v>60</v>
      </c>
      <c r="X866" s="34">
        <f>'DF - Tableau 1'!J866</f>
        <v>60</v>
      </c>
      <c r="Y866" s="32"/>
      <c r="Z866" s="34">
        <v>50</v>
      </c>
      <c r="AA866" s="34">
        <v>50</v>
      </c>
      <c r="AB866" s="34">
        <v>50</v>
      </c>
    </row>
    <row r="867" ht="20.35" customHeight="1">
      <c r="A867" t="s" s="38">
        <v>1938</v>
      </c>
      <c r="B867" s="30"/>
      <c r="C867" t="s" s="31">
        <v>1056</v>
      </c>
      <c r="D867" s="32"/>
      <c r="E867" s="32"/>
      <c r="F867" s="32"/>
      <c r="G867" s="32"/>
      <c r="H867" s="33">
        <v>74</v>
      </c>
      <c r="I867" s="33">
        <v>185</v>
      </c>
      <c r="J867" s="32"/>
      <c r="K867" s="32"/>
      <c r="L867" s="32"/>
      <c r="M867" s="34">
        <f>'CK - Tableau 1'!F867</f>
        <v>71</v>
      </c>
      <c r="N867" s="34">
        <f>'FG - Tableau 1'!C867</f>
        <v>77</v>
      </c>
      <c r="O867" s="34">
        <f>'DI - Tableau 1'!D867</f>
        <v>61</v>
      </c>
      <c r="P867" s="34">
        <f>'SK - Tableau 1'!F867</f>
        <v>87</v>
      </c>
      <c r="Q867" s="34">
        <f>'ST - Tableau 1'!D867</f>
        <v>39</v>
      </c>
      <c r="R867" s="34">
        <f>'EN - Tableau 1'!D867</f>
        <v>33</v>
      </c>
      <c r="S867" s="34">
        <f>'DU'!E867</f>
        <v>92</v>
      </c>
      <c r="T867" s="34">
        <f>'PH - Tableau 1'!N867</f>
        <v>78.875</v>
      </c>
      <c r="U867" s="34">
        <f>'FO - Tableau 1'!D867</f>
        <v>53</v>
      </c>
      <c r="V867" s="32"/>
      <c r="W867" s="34">
        <f>'SC - Tableau 1'!J867</f>
        <v>86</v>
      </c>
      <c r="X867" s="34">
        <f>'DF - Tableau 1'!J867</f>
        <v>72</v>
      </c>
      <c r="Y867" s="32"/>
      <c r="Z867" s="34">
        <v>50</v>
      </c>
      <c r="AA867" s="34">
        <v>50</v>
      </c>
      <c r="AB867" s="34">
        <v>50</v>
      </c>
    </row>
    <row r="868" ht="20.35" customHeight="1">
      <c r="A868" t="s" s="38">
        <v>1939</v>
      </c>
      <c r="B868" s="30"/>
      <c r="C868" t="s" s="31">
        <v>1059</v>
      </c>
      <c r="D868" s="32"/>
      <c r="E868" s="32"/>
      <c r="F868" s="32"/>
      <c r="G868" s="32"/>
      <c r="H868" s="33">
        <v>70</v>
      </c>
      <c r="I868" s="33">
        <v>190</v>
      </c>
      <c r="J868" s="32"/>
      <c r="K868" s="32"/>
      <c r="L868" s="32"/>
      <c r="M868" s="34">
        <f>'CK - Tableau 1'!F868</f>
        <v>35</v>
      </c>
      <c r="N868" s="34">
        <f>'FG - Tableau 1'!C868</f>
        <v>33</v>
      </c>
      <c r="O868" s="34">
        <f>'DI - Tableau 1'!D868</f>
        <v>97</v>
      </c>
      <c r="P868" s="34">
        <f>'SK - Tableau 1'!F868</f>
        <v>87</v>
      </c>
      <c r="Q868" s="34">
        <f>'ST - Tableau 1'!D868</f>
        <v>67</v>
      </c>
      <c r="R868" s="34">
        <f>'EN - Tableau 1'!D868</f>
        <v>34</v>
      </c>
      <c r="S868" s="34">
        <f>'DU'!E868</f>
        <v>99</v>
      </c>
      <c r="T868" s="34">
        <f>'PH - Tableau 1'!N868</f>
        <v>78.75</v>
      </c>
      <c r="U868" s="34">
        <f>'FO - Tableau 1'!D868</f>
        <v>33</v>
      </c>
      <c r="V868" s="32"/>
      <c r="W868" s="34">
        <f>'SC - Tableau 1'!J868</f>
        <v>56</v>
      </c>
      <c r="X868" s="34">
        <f>'DF - Tableau 1'!J868</f>
        <v>64.5</v>
      </c>
      <c r="Y868" s="32"/>
      <c r="Z868" s="34">
        <v>50</v>
      </c>
      <c r="AA868" s="34">
        <v>50</v>
      </c>
      <c r="AB868" s="34">
        <v>50</v>
      </c>
    </row>
    <row r="869" ht="20.35" customHeight="1">
      <c r="A869" t="s" s="38">
        <v>1940</v>
      </c>
      <c r="B869" s="30"/>
      <c r="C869" t="s" s="31">
        <v>1059</v>
      </c>
      <c r="D869" s="32"/>
      <c r="E869" s="32"/>
      <c r="F869" s="32"/>
      <c r="G869" s="32"/>
      <c r="H869" s="33">
        <v>73</v>
      </c>
      <c r="I869" s="33">
        <v>190</v>
      </c>
      <c r="J869" s="32"/>
      <c r="K869" s="32"/>
      <c r="L869" s="32"/>
      <c r="M869" s="34">
        <f>'CK - Tableau 1'!F869</f>
        <v>60</v>
      </c>
      <c r="N869" s="34">
        <f>'FG - Tableau 1'!C869</f>
        <v>33</v>
      </c>
      <c r="O869" s="34">
        <f>'DI - Tableau 1'!D869</f>
        <v>73</v>
      </c>
      <c r="P869" s="34">
        <f>'SK - Tableau 1'!F869</f>
        <v>47</v>
      </c>
      <c r="Q869" s="34">
        <f>'ST - Tableau 1'!D869</f>
        <v>49</v>
      </c>
      <c r="R869" s="34">
        <f>'EN - Tableau 1'!D869</f>
        <v>33</v>
      </c>
      <c r="S869" s="34">
        <f>'DU'!E869</f>
        <v>81</v>
      </c>
      <c r="T869" s="34">
        <f>'PH - Tableau 1'!N869</f>
        <v>50.25</v>
      </c>
      <c r="U869" s="34">
        <f>'FO - Tableau 1'!D869</f>
        <v>33</v>
      </c>
      <c r="V869" s="32"/>
      <c r="W869" s="34">
        <f>'SC - Tableau 1'!J869</f>
        <v>53.5</v>
      </c>
      <c r="X869" s="34">
        <f>'DF - Tableau 1'!J869</f>
        <v>47</v>
      </c>
      <c r="Y869" s="32"/>
      <c r="Z869" s="34">
        <v>50</v>
      </c>
      <c r="AA869" s="34">
        <v>50</v>
      </c>
      <c r="AB869" s="34">
        <v>50</v>
      </c>
    </row>
    <row r="870" ht="20.35" customHeight="1">
      <c r="A870" t="s" s="38">
        <v>1941</v>
      </c>
      <c r="B870" s="30"/>
      <c r="C870" t="s" s="31">
        <v>1056</v>
      </c>
      <c r="D870" s="32"/>
      <c r="E870" s="32"/>
      <c r="F870" s="32"/>
      <c r="G870" s="32"/>
      <c r="H870" s="33">
        <v>74</v>
      </c>
      <c r="I870" s="33">
        <v>212</v>
      </c>
      <c r="J870" s="32"/>
      <c r="K870" s="32"/>
      <c r="L870" s="32"/>
      <c r="M870" s="34">
        <f>'CK - Tableau 1'!F870</f>
        <v>80</v>
      </c>
      <c r="N870" s="34">
        <f>'FG - Tableau 1'!C870</f>
        <v>72</v>
      </c>
      <c r="O870" s="34">
        <f>'DI - Tableau 1'!D870</f>
        <v>50</v>
      </c>
      <c r="P870" s="34">
        <f>'SK - Tableau 1'!F870</f>
        <v>51</v>
      </c>
      <c r="Q870" s="34">
        <f>'ST - Tableau 1'!D870</f>
        <v>83</v>
      </c>
      <c r="R870" s="34">
        <f>'EN - Tableau 1'!D870</f>
        <v>33</v>
      </c>
      <c r="S870" s="34">
        <f>'DU'!E870</f>
        <v>56</v>
      </c>
      <c r="T870" s="34">
        <f>'PH - Tableau 1'!N870</f>
        <v>66</v>
      </c>
      <c r="U870" s="34">
        <f>'FO - Tableau 1'!D870</f>
        <v>33</v>
      </c>
      <c r="V870" s="32"/>
      <c r="W870" s="34">
        <f>'SC - Tableau 1'!J870</f>
        <v>60.5</v>
      </c>
      <c r="X870" s="34">
        <f>'DF - Tableau 1'!J870</f>
        <v>63</v>
      </c>
      <c r="Y870" s="32"/>
      <c r="Z870" s="34">
        <v>50</v>
      </c>
      <c r="AA870" s="34">
        <v>50</v>
      </c>
      <c r="AB870" s="34">
        <v>50</v>
      </c>
    </row>
    <row r="871" ht="20.35" customHeight="1">
      <c r="A871" t="s" s="38">
        <v>1942</v>
      </c>
      <c r="B871" s="30"/>
      <c r="C871" t="s" s="31">
        <v>1054</v>
      </c>
      <c r="D871" s="32"/>
      <c r="E871" s="32"/>
      <c r="F871" s="32"/>
      <c r="G871" s="32"/>
      <c r="H871" s="33">
        <v>73</v>
      </c>
      <c r="I871" s="33">
        <v>189</v>
      </c>
      <c r="J871" s="32"/>
      <c r="K871" s="32"/>
      <c r="L871" s="32"/>
      <c r="M871" s="34">
        <f>'CK - Tableau 1'!F871</f>
        <v>43</v>
      </c>
      <c r="N871" s="34">
        <f>'FG - Tableau 1'!C871</f>
        <v>33</v>
      </c>
      <c r="O871" s="34">
        <f>'DI - Tableau 1'!D871</f>
        <v>94</v>
      </c>
      <c r="P871" s="34">
        <f>'SK - Tableau 1'!F871</f>
        <v>78</v>
      </c>
      <c r="Q871" s="34">
        <f>'ST - Tableau 1'!D871</f>
        <v>48</v>
      </c>
      <c r="R871" s="34">
        <f>'EN - Tableau 1'!D871</f>
        <v>33</v>
      </c>
      <c r="S871" s="34">
        <f>'DU'!E871</f>
        <v>99</v>
      </c>
      <c r="T871" s="34">
        <f>'PH - Tableau 1'!N871</f>
        <v>82.875</v>
      </c>
      <c r="U871" s="34">
        <f>'FO - Tableau 1'!D871</f>
        <v>63</v>
      </c>
      <c r="V871" s="32"/>
      <c r="W871" s="34">
        <f>'SC - Tableau 1'!J871</f>
        <v>88</v>
      </c>
      <c r="X871" s="34">
        <f>'DF - Tableau 1'!J871</f>
        <v>77.5</v>
      </c>
      <c r="Y871" s="32"/>
      <c r="Z871" s="34">
        <v>50</v>
      </c>
      <c r="AA871" s="34">
        <v>50</v>
      </c>
      <c r="AB871" s="34">
        <v>50</v>
      </c>
    </row>
    <row r="872" ht="20.35" customHeight="1">
      <c r="A872" t="s" s="38">
        <v>1943</v>
      </c>
      <c r="B872" s="30"/>
      <c r="C872" t="s" s="31">
        <v>1056</v>
      </c>
      <c r="D872" s="32"/>
      <c r="E872" s="32"/>
      <c r="F872" s="32"/>
      <c r="G872" s="32"/>
      <c r="H872" s="33">
        <v>72</v>
      </c>
      <c r="I872" s="33">
        <v>191</v>
      </c>
      <c r="J872" s="32"/>
      <c r="K872" s="32"/>
      <c r="L872" s="32"/>
      <c r="M872" s="34">
        <f>'CK - Tableau 1'!F872</f>
        <v>35</v>
      </c>
      <c r="N872" s="34">
        <f>'FG - Tableau 1'!C872</f>
        <v>33</v>
      </c>
      <c r="O872" s="34">
        <f>'DI - Tableau 1'!D872</f>
        <v>91</v>
      </c>
      <c r="P872" s="34">
        <f>'SK - Tableau 1'!F872</f>
        <v>81</v>
      </c>
      <c r="Q872" s="34">
        <f>'ST - Tableau 1'!D872</f>
        <v>57</v>
      </c>
      <c r="R872" s="34">
        <f>'EN - Tableau 1'!D872</f>
        <v>89</v>
      </c>
      <c r="S872" s="34">
        <f>'DU'!E872</f>
        <v>99</v>
      </c>
      <c r="T872" s="34">
        <f>'PH - Tableau 1'!N872</f>
        <v>76.875</v>
      </c>
      <c r="U872" s="34">
        <f>'FO - Tableau 1'!D872</f>
        <v>76</v>
      </c>
      <c r="V872" s="32"/>
      <c r="W872" s="34">
        <f>'SC - Tableau 1'!J872</f>
        <v>84</v>
      </c>
      <c r="X872" s="34">
        <f>'DF - Tableau 1'!J872</f>
        <v>72</v>
      </c>
      <c r="Y872" s="32"/>
      <c r="Z872" s="34">
        <v>50</v>
      </c>
      <c r="AA872" s="34">
        <v>50</v>
      </c>
      <c r="AB872" s="34">
        <v>50</v>
      </c>
    </row>
    <row r="873" ht="20.35" customHeight="1">
      <c r="A873" t="s" s="38">
        <v>1944</v>
      </c>
      <c r="B873" s="30"/>
      <c r="C873" t="s" s="31">
        <v>1130</v>
      </c>
      <c r="D873" s="32"/>
      <c r="E873" s="32"/>
      <c r="F873" s="32"/>
      <c r="G873" s="32"/>
      <c r="H873" s="33">
        <v>73</v>
      </c>
      <c r="I873" s="33">
        <v>185</v>
      </c>
      <c r="J873" s="32"/>
      <c r="K873" s="32"/>
      <c r="L873" s="32"/>
      <c r="M873" s="34">
        <f>'CK - Tableau 1'!F873</f>
        <v>56</v>
      </c>
      <c r="N873" s="34">
        <f>'FG - Tableau 1'!C873</f>
        <v>33</v>
      </c>
      <c r="O873" s="34">
        <f>'DI - Tableau 1'!D873</f>
        <v>91</v>
      </c>
      <c r="P873" s="34">
        <f>'SK - Tableau 1'!F873</f>
        <v>76</v>
      </c>
      <c r="Q873" s="34">
        <f>'ST - Tableau 1'!D873</f>
        <v>43</v>
      </c>
      <c r="R873" s="34">
        <f>'EN - Tableau 1'!D873</f>
        <v>33</v>
      </c>
      <c r="S873" s="34">
        <f>'DU'!E873</f>
        <v>90</v>
      </c>
      <c r="T873" s="34">
        <f>'PH - Tableau 1'!N873</f>
        <v>69.75</v>
      </c>
      <c r="U873" s="34">
        <f>'FO - Tableau 1'!D873</f>
        <v>33</v>
      </c>
      <c r="V873" s="32"/>
      <c r="W873" s="34">
        <f>'SC - Tableau 1'!J873</f>
        <v>56.5</v>
      </c>
      <c r="X873" s="34">
        <f>'DF - Tableau 1'!J873</f>
        <v>67</v>
      </c>
      <c r="Y873" s="32"/>
      <c r="Z873" s="34">
        <v>50</v>
      </c>
      <c r="AA873" s="34">
        <v>50</v>
      </c>
      <c r="AB873" s="34">
        <v>50</v>
      </c>
    </row>
    <row r="874" ht="20.35" customHeight="1">
      <c r="A874" t="s" s="38">
        <v>1945</v>
      </c>
      <c r="B874" s="30"/>
      <c r="C874" t="s" s="31">
        <v>1056</v>
      </c>
      <c r="D874" s="32"/>
      <c r="E874" s="32"/>
      <c r="F874" s="32"/>
      <c r="G874" s="32"/>
      <c r="H874" s="33">
        <v>69</v>
      </c>
      <c r="I874" s="33">
        <v>172</v>
      </c>
      <c r="J874" s="32"/>
      <c r="K874" s="32"/>
      <c r="L874" s="32"/>
      <c r="M874" s="34">
        <f>'CK - Tableau 1'!F874</f>
        <v>49</v>
      </c>
      <c r="N874" s="34">
        <f>'FG - Tableau 1'!C874</f>
        <v>71</v>
      </c>
      <c r="O874" s="34">
        <f>'DI - Tableau 1'!D874</f>
        <v>58</v>
      </c>
      <c r="P874" s="34">
        <f>'SK - Tableau 1'!F874</f>
        <v>63</v>
      </c>
      <c r="Q874" s="34">
        <f>'ST - Tableau 1'!D874</f>
        <v>42</v>
      </c>
      <c r="R874" s="34">
        <f>'EN - Tableau 1'!D874</f>
        <v>39</v>
      </c>
      <c r="S874" s="34">
        <f>'DU'!E874</f>
        <v>99</v>
      </c>
      <c r="T874" s="34">
        <f>'PH - Tableau 1'!N874</f>
        <v>81.5</v>
      </c>
      <c r="U874" s="34">
        <f>'FO - Tableau 1'!D874</f>
        <v>48</v>
      </c>
      <c r="V874" s="32"/>
      <c r="W874" s="34">
        <f>'SC - Tableau 1'!J874</f>
        <v>80.5</v>
      </c>
      <c r="X874" s="34">
        <f>'DF - Tableau 1'!J874</f>
        <v>75.5</v>
      </c>
      <c r="Y874" s="32"/>
      <c r="Z874" s="34">
        <v>50</v>
      </c>
      <c r="AA874" s="34">
        <v>50</v>
      </c>
      <c r="AB874" s="34">
        <v>50</v>
      </c>
    </row>
    <row r="875" ht="20.35" customHeight="1">
      <c r="A875" t="s" s="38">
        <v>1946</v>
      </c>
      <c r="B875" s="30"/>
      <c r="C875" t="s" s="31">
        <v>1251</v>
      </c>
      <c r="D875" s="32"/>
      <c r="E875" s="32"/>
      <c r="F875" s="32"/>
      <c r="G875" s="32"/>
      <c r="H875" s="33">
        <v>71</v>
      </c>
      <c r="I875" s="33">
        <v>200</v>
      </c>
      <c r="J875" s="32"/>
      <c r="K875" s="32"/>
      <c r="L875" s="32"/>
      <c r="M875" s="34">
        <f>'CK - Tableau 1'!F875</f>
        <v>67</v>
      </c>
      <c r="N875" s="34">
        <f>'FG - Tableau 1'!C875</f>
        <v>33</v>
      </c>
      <c r="O875" s="34">
        <f>'DI - Tableau 1'!D875</f>
        <v>64</v>
      </c>
      <c r="P875" s="34">
        <f>'SK - Tableau 1'!F875</f>
        <v>56</v>
      </c>
      <c r="Q875" s="34">
        <f>'ST - Tableau 1'!D875</f>
        <v>80</v>
      </c>
      <c r="R875" s="34">
        <f>'EN - Tableau 1'!D875</f>
        <v>33</v>
      </c>
      <c r="S875" s="34">
        <f>'DU'!E875</f>
        <v>75</v>
      </c>
      <c r="T875" s="34">
        <f>'PH - Tableau 1'!N875</f>
        <v>63.125</v>
      </c>
      <c r="U875" s="34">
        <f>'FO - Tableau 1'!D875</f>
        <v>33</v>
      </c>
      <c r="V875" s="32"/>
      <c r="W875" s="34">
        <f>'SC - Tableau 1'!J875</f>
        <v>56</v>
      </c>
      <c r="X875" s="34">
        <f>'DF - Tableau 1'!J875</f>
        <v>64</v>
      </c>
      <c r="Y875" s="32"/>
      <c r="Z875" s="34">
        <v>50</v>
      </c>
      <c r="AA875" s="34">
        <v>50</v>
      </c>
      <c r="AB875" s="34">
        <v>50</v>
      </c>
    </row>
    <row r="876" ht="20.35" customHeight="1">
      <c r="A876" t="s" s="38">
        <v>1947</v>
      </c>
      <c r="B876" s="30"/>
      <c r="C876" t="s" s="31">
        <v>1130</v>
      </c>
      <c r="D876" s="32"/>
      <c r="E876" s="32"/>
      <c r="F876" s="32"/>
      <c r="G876" s="32"/>
      <c r="H876" s="33">
        <v>71</v>
      </c>
      <c r="I876" s="33">
        <v>187</v>
      </c>
      <c r="J876" s="32"/>
      <c r="K876" s="32"/>
      <c r="L876" s="32"/>
      <c r="M876" s="34">
        <f>'CK - Tableau 1'!F876</f>
        <v>48</v>
      </c>
      <c r="N876" s="34">
        <f>'FG - Tableau 1'!C876</f>
        <v>33</v>
      </c>
      <c r="O876" s="34">
        <f>'DI - Tableau 1'!D876</f>
        <v>93</v>
      </c>
      <c r="P876" s="34">
        <f>'SK - Tableau 1'!F876</f>
        <v>97</v>
      </c>
      <c r="Q876" s="34">
        <f>'ST - Tableau 1'!D876</f>
        <v>56</v>
      </c>
      <c r="R876" s="34">
        <f>'EN - Tableau 1'!D876</f>
        <v>33</v>
      </c>
      <c r="S876" s="34">
        <f>'DU'!E876</f>
        <v>86</v>
      </c>
      <c r="T876" s="34">
        <f>'PH - Tableau 1'!N876</f>
        <v>78</v>
      </c>
      <c r="U876" s="34">
        <f>'FO - Tableau 1'!D876</f>
        <v>33</v>
      </c>
      <c r="V876" s="32"/>
      <c r="W876" s="34">
        <f>'SC - Tableau 1'!J876</f>
        <v>78.5</v>
      </c>
      <c r="X876" s="34">
        <f>'DF - Tableau 1'!J876</f>
        <v>70</v>
      </c>
      <c r="Y876" s="32"/>
      <c r="Z876" s="34">
        <v>50</v>
      </c>
      <c r="AA876" s="34">
        <v>50</v>
      </c>
      <c r="AB876" s="34">
        <v>50</v>
      </c>
    </row>
    <row r="877" ht="20.35" customHeight="1">
      <c r="A877" t="s" s="38">
        <v>1948</v>
      </c>
      <c r="B877" s="30"/>
      <c r="C877" t="s" s="31">
        <v>1056</v>
      </c>
      <c r="D877" s="32"/>
      <c r="E877" s="32"/>
      <c r="F877" s="32"/>
      <c r="G877" s="32"/>
      <c r="H877" s="33">
        <v>74</v>
      </c>
      <c r="I877" s="33">
        <v>194</v>
      </c>
      <c r="J877" s="32"/>
      <c r="K877" s="32"/>
      <c r="L877" s="32"/>
      <c r="M877" s="34">
        <f>'CK - Tableau 1'!F877</f>
        <v>60</v>
      </c>
      <c r="N877" s="34">
        <f>'FG - Tableau 1'!C877</f>
        <v>85</v>
      </c>
      <c r="O877" s="34">
        <f>'DI - Tableau 1'!D877</f>
        <v>35</v>
      </c>
      <c r="P877" s="34">
        <f>'SK - Tableau 1'!F877</f>
        <v>60</v>
      </c>
      <c r="Q877" s="34">
        <f>'ST - Tableau 1'!D877</f>
        <v>50</v>
      </c>
      <c r="R877" s="34">
        <f>'EN - Tableau 1'!D877</f>
        <v>39</v>
      </c>
      <c r="S877" s="34">
        <f>'DU'!E877</f>
        <v>81</v>
      </c>
      <c r="T877" s="34">
        <f>'PH - Tableau 1'!N877</f>
        <v>56</v>
      </c>
      <c r="U877" s="34">
        <f>'FO - Tableau 1'!D877</f>
        <v>33</v>
      </c>
      <c r="V877" s="32"/>
      <c r="W877" s="34">
        <f>'SC - Tableau 1'!J877</f>
        <v>53.5</v>
      </c>
      <c r="X877" s="34">
        <f>'DF - Tableau 1'!J877</f>
        <v>60</v>
      </c>
      <c r="Y877" s="32"/>
      <c r="Z877" s="34">
        <v>50</v>
      </c>
      <c r="AA877" s="34">
        <v>50</v>
      </c>
      <c r="AB877" s="34">
        <v>50</v>
      </c>
    </row>
    <row r="878" ht="20.35" customHeight="1">
      <c r="A878" t="s" s="38">
        <v>1949</v>
      </c>
      <c r="B878" s="30"/>
      <c r="C878" t="s" s="31">
        <v>1056</v>
      </c>
      <c r="D878" s="32"/>
      <c r="E878" s="32"/>
      <c r="F878" s="32"/>
      <c r="G878" s="32"/>
      <c r="H878" s="33">
        <v>70</v>
      </c>
      <c r="I878" s="33">
        <v>192</v>
      </c>
      <c r="J878" s="32"/>
      <c r="K878" s="32"/>
      <c r="L878" s="32"/>
      <c r="M878" s="34">
        <f>'CK - Tableau 1'!F878</f>
        <v>97</v>
      </c>
      <c r="N878" s="34">
        <f>'FG - Tableau 1'!C878</f>
        <v>86</v>
      </c>
      <c r="O878" s="34">
        <f>'DI - Tableau 1'!D878</f>
        <v>48</v>
      </c>
      <c r="P878" s="34">
        <f>'SK - Tableau 1'!F878</f>
        <v>68</v>
      </c>
      <c r="Q878" s="34">
        <f>'ST - Tableau 1'!D878</f>
        <v>71</v>
      </c>
      <c r="R878" s="34">
        <f>'EN - Tableau 1'!D878</f>
        <v>33</v>
      </c>
      <c r="S878" s="34">
        <f>'DU'!E878</f>
        <v>85</v>
      </c>
      <c r="T878" s="34">
        <f>'PH - Tableau 1'!N878</f>
        <v>65.125</v>
      </c>
      <c r="U878" s="34">
        <f>'FO - Tableau 1'!D878</f>
        <v>33</v>
      </c>
      <c r="V878" s="32"/>
      <c r="W878" s="34">
        <f>'SC - Tableau 1'!J878</f>
        <v>68.5</v>
      </c>
      <c r="X878" s="34">
        <f>'DF - Tableau 1'!J878</f>
        <v>58.5</v>
      </c>
      <c r="Y878" s="32"/>
      <c r="Z878" s="34">
        <v>50</v>
      </c>
      <c r="AA878" s="34">
        <v>50</v>
      </c>
      <c r="AB878" s="34">
        <v>50</v>
      </c>
    </row>
    <row r="879" ht="20.35" customHeight="1">
      <c r="A879" t="s" s="38">
        <v>1950</v>
      </c>
      <c r="B879" s="30"/>
      <c r="C879" t="s" s="31">
        <v>1059</v>
      </c>
      <c r="D879" s="32"/>
      <c r="E879" s="32"/>
      <c r="F879" s="32"/>
      <c r="G879" s="32"/>
      <c r="H879" s="33">
        <v>72</v>
      </c>
      <c r="I879" s="33">
        <v>204</v>
      </c>
      <c r="J879" s="32"/>
      <c r="K879" s="32"/>
      <c r="L879" s="32"/>
      <c r="M879" s="34">
        <f>'CK - Tableau 1'!F879</f>
        <v>73</v>
      </c>
      <c r="N879" s="34">
        <f>'FG - Tableau 1'!C879</f>
        <v>33</v>
      </c>
      <c r="O879" s="34">
        <f>'DI - Tableau 1'!D879</f>
        <v>73</v>
      </c>
      <c r="P879" s="34">
        <f>'SK - Tableau 1'!F879</f>
        <v>47</v>
      </c>
      <c r="Q879" s="34">
        <f>'ST - Tableau 1'!D879</f>
        <v>81</v>
      </c>
      <c r="R879" s="34">
        <f>'EN - Tableau 1'!D879</f>
        <v>33</v>
      </c>
      <c r="S879" s="34">
        <f>'DU'!E879</f>
        <v>74</v>
      </c>
      <c r="T879" s="34">
        <f>'PH - Tableau 1'!N879</f>
        <v>71.375</v>
      </c>
      <c r="U879" s="34">
        <f>'FO - Tableau 1'!D879</f>
        <v>33</v>
      </c>
      <c r="V879" s="32"/>
      <c r="W879" s="34">
        <f>'SC - Tableau 1'!J879</f>
        <v>60</v>
      </c>
      <c r="X879" s="34">
        <f>'DF - Tableau 1'!J879</f>
        <v>60</v>
      </c>
      <c r="Y879" s="32"/>
      <c r="Z879" s="34">
        <v>50</v>
      </c>
      <c r="AA879" s="34">
        <v>50</v>
      </c>
      <c r="AB879" s="34">
        <v>50</v>
      </c>
    </row>
    <row r="880" ht="20.35" customHeight="1">
      <c r="A880" t="s" s="38">
        <v>1951</v>
      </c>
      <c r="B880" s="30"/>
      <c r="C880" t="s" s="31">
        <v>1059</v>
      </c>
      <c r="D880" s="32"/>
      <c r="E880" s="32"/>
      <c r="F880" s="32"/>
      <c r="G880" s="32"/>
      <c r="H880" s="33">
        <v>75</v>
      </c>
      <c r="I880" s="33">
        <v>221</v>
      </c>
      <c r="J880" s="32"/>
      <c r="K880" s="32"/>
      <c r="L880" s="32"/>
      <c r="M880" s="34">
        <f>'CK - Tableau 1'!F880</f>
        <v>60</v>
      </c>
      <c r="N880" s="34">
        <f>'FG - Tableau 1'!C880</f>
        <v>88</v>
      </c>
      <c r="O880" s="34">
        <f>'DI - Tableau 1'!D880</f>
        <v>49</v>
      </c>
      <c r="P880" s="34">
        <f>'SK - Tableau 1'!F880</f>
        <v>80</v>
      </c>
      <c r="Q880" s="34">
        <f>'ST - Tableau 1'!D880</f>
        <v>88</v>
      </c>
      <c r="R880" s="34">
        <f>'EN - Tableau 1'!D880</f>
        <v>33</v>
      </c>
      <c r="S880" s="34">
        <f>'DU'!E880</f>
        <v>35</v>
      </c>
      <c r="T880" s="34">
        <f>'PH - Tableau 1'!N880</f>
        <v>59.25</v>
      </c>
      <c r="U880" s="34">
        <f>'FO - Tableau 1'!D880</f>
        <v>33</v>
      </c>
      <c r="V880" s="32"/>
      <c r="W880" s="34">
        <f>'SC - Tableau 1'!J880</f>
        <v>54.5</v>
      </c>
      <c r="X880" s="34">
        <f>'DF - Tableau 1'!J880</f>
        <v>58</v>
      </c>
      <c r="Y880" s="32"/>
      <c r="Z880" s="34">
        <v>50</v>
      </c>
      <c r="AA880" s="34">
        <v>50</v>
      </c>
      <c r="AB880" s="34">
        <v>50</v>
      </c>
    </row>
    <row r="881" ht="20.35" customHeight="1">
      <c r="A881" t="s" s="38">
        <v>1952</v>
      </c>
      <c r="B881" s="30"/>
      <c r="C881" t="s" s="31">
        <v>1056</v>
      </c>
      <c r="D881" s="32"/>
      <c r="E881" s="32"/>
      <c r="F881" s="32"/>
      <c r="G881" s="32"/>
      <c r="H881" s="33">
        <v>73</v>
      </c>
      <c r="I881" s="33">
        <v>213</v>
      </c>
      <c r="J881" s="32"/>
      <c r="K881" s="32"/>
      <c r="L881" s="32"/>
      <c r="M881" s="34">
        <f>'CK - Tableau 1'!F881</f>
        <v>67</v>
      </c>
      <c r="N881" s="34">
        <f>'FG - Tableau 1'!C881</f>
        <v>60</v>
      </c>
      <c r="O881" s="34">
        <f>'DI - Tableau 1'!D881</f>
        <v>65</v>
      </c>
      <c r="P881" s="34">
        <f>'SK - Tableau 1'!F881</f>
        <v>48</v>
      </c>
      <c r="Q881" s="34">
        <f>'ST - Tableau 1'!D881</f>
        <v>88</v>
      </c>
      <c r="R881" s="34">
        <f>'EN - Tableau 1'!D881</f>
        <v>45</v>
      </c>
      <c r="S881" s="34">
        <f>'DU'!E881</f>
        <v>99</v>
      </c>
      <c r="T881" s="34">
        <f>'PH - Tableau 1'!N881</f>
        <v>73.875</v>
      </c>
      <c r="U881" s="34">
        <f>'FO - Tableau 1'!D881</f>
        <v>47</v>
      </c>
      <c r="V881" s="32"/>
      <c r="W881" s="34">
        <f>'SC - Tableau 1'!J881</f>
        <v>73.5</v>
      </c>
      <c r="X881" s="34">
        <f>'DF - Tableau 1'!J881</f>
        <v>69.5</v>
      </c>
      <c r="Y881" s="32"/>
      <c r="Z881" s="34">
        <v>50</v>
      </c>
      <c r="AA881" s="34">
        <v>50</v>
      </c>
      <c r="AB881" s="34">
        <v>50</v>
      </c>
    </row>
    <row r="882" ht="20.35" customHeight="1">
      <c r="A882" t="s" s="38">
        <v>1953</v>
      </c>
      <c r="B882" s="30"/>
      <c r="C882" t="s" s="31">
        <v>1059</v>
      </c>
      <c r="D882" s="32"/>
      <c r="E882" s="32"/>
      <c r="F882" s="32"/>
      <c r="G882" s="32"/>
      <c r="H882" s="33">
        <v>71</v>
      </c>
      <c r="I882" s="33">
        <v>195</v>
      </c>
      <c r="J882" s="32"/>
      <c r="K882" s="32"/>
      <c r="L882" s="32"/>
      <c r="M882" s="34">
        <f>'CK - Tableau 1'!F882</f>
        <v>45</v>
      </c>
      <c r="N882" s="34">
        <f>'FG - Tableau 1'!C882</f>
        <v>33</v>
      </c>
      <c r="O882" s="34">
        <f>'DI - Tableau 1'!D882</f>
        <v>91</v>
      </c>
      <c r="P882" s="34">
        <f>'SK - Tableau 1'!F882</f>
        <v>65</v>
      </c>
      <c r="Q882" s="34">
        <f>'ST - Tableau 1'!D882</f>
        <v>70</v>
      </c>
      <c r="R882" s="34">
        <f>'EN - Tableau 1'!D882</f>
        <v>75</v>
      </c>
      <c r="S882" s="34">
        <f>'DU'!E882</f>
        <v>60</v>
      </c>
      <c r="T882" s="34">
        <f>'PH - Tableau 1'!N882</f>
        <v>80.125</v>
      </c>
      <c r="U882" s="34">
        <f>'FO - Tableau 1'!D882</f>
        <v>41</v>
      </c>
      <c r="V882" s="32"/>
      <c r="W882" s="34">
        <f>'SC - Tableau 1'!J882</f>
        <v>93.5</v>
      </c>
      <c r="X882" s="34">
        <f>'DF - Tableau 1'!J882</f>
        <v>70.5</v>
      </c>
      <c r="Y882" s="32"/>
      <c r="Z882" s="34">
        <v>50</v>
      </c>
      <c r="AA882" s="34">
        <v>50</v>
      </c>
      <c r="AB882" s="34">
        <v>50</v>
      </c>
    </row>
    <row r="883" ht="20.35" customHeight="1">
      <c r="A883" t="s" s="38">
        <v>1954</v>
      </c>
      <c r="B883" s="30"/>
      <c r="C883" t="s" s="31">
        <v>1059</v>
      </c>
      <c r="D883" s="32"/>
      <c r="E883" s="32"/>
      <c r="F883" s="32"/>
      <c r="G883" s="32"/>
      <c r="H883" s="33">
        <v>74</v>
      </c>
      <c r="I883" s="33">
        <v>212</v>
      </c>
      <c r="J883" s="32"/>
      <c r="K883" s="32"/>
      <c r="L883" s="32"/>
      <c r="M883" s="34">
        <f>'CK - Tableau 1'!F883</f>
        <v>70</v>
      </c>
      <c r="N883" s="34">
        <f>'FG - Tableau 1'!C883</f>
        <v>33</v>
      </c>
      <c r="O883" s="34">
        <f>'DI - Tableau 1'!D883</f>
        <v>44</v>
      </c>
      <c r="P883" s="34">
        <f>'SK - Tableau 1'!F883</f>
        <v>60</v>
      </c>
      <c r="Q883" s="34">
        <f>'ST - Tableau 1'!D883</f>
        <v>83</v>
      </c>
      <c r="R883" s="34">
        <f>'EN - Tableau 1'!D883</f>
        <v>33</v>
      </c>
      <c r="S883" s="34">
        <f>'DU'!E883</f>
        <v>81</v>
      </c>
      <c r="T883" s="34">
        <f>'PH - Tableau 1'!N883</f>
        <v>57</v>
      </c>
      <c r="U883" s="34">
        <f>'FO - Tableau 1'!D883</f>
        <v>33</v>
      </c>
      <c r="V883" s="32"/>
      <c r="W883" s="34">
        <f>'SC - Tableau 1'!J883</f>
        <v>53.5</v>
      </c>
      <c r="X883" s="34">
        <f>'DF - Tableau 1'!J883</f>
        <v>60</v>
      </c>
      <c r="Y883" s="32"/>
      <c r="Z883" s="34">
        <v>50</v>
      </c>
      <c r="AA883" s="34">
        <v>50</v>
      </c>
      <c r="AB883" s="34">
        <v>50</v>
      </c>
    </row>
    <row r="884" ht="20.35" customHeight="1">
      <c r="A884" t="s" s="38">
        <v>1955</v>
      </c>
      <c r="B884" s="30"/>
      <c r="C884" t="s" s="31">
        <v>1059</v>
      </c>
      <c r="D884" s="32"/>
      <c r="E884" s="32"/>
      <c r="F884" s="32"/>
      <c r="G884" s="32"/>
      <c r="H884" s="33">
        <v>75</v>
      </c>
      <c r="I884" s="33">
        <v>217</v>
      </c>
      <c r="J884" s="32"/>
      <c r="K884" s="32"/>
      <c r="L884" s="32"/>
      <c r="M884" s="34">
        <f>'CK - Tableau 1'!F884</f>
        <v>60</v>
      </c>
      <c r="N884" s="34">
        <f>'FG - Tableau 1'!C884</f>
        <v>33</v>
      </c>
      <c r="O884" s="34">
        <f>'DI - Tableau 1'!D884</f>
        <v>73</v>
      </c>
      <c r="P884" s="34">
        <f>'SK - Tableau 1'!F884</f>
        <v>60</v>
      </c>
      <c r="Q884" s="34">
        <f>'ST - Tableau 1'!D884</f>
        <v>84</v>
      </c>
      <c r="R884" s="34">
        <f>'EN - Tableau 1'!D884</f>
        <v>33</v>
      </c>
      <c r="S884" s="34">
        <f>'DU'!E884</f>
        <v>81</v>
      </c>
      <c r="T884" s="34">
        <f>'PH - Tableau 1'!N884</f>
        <v>55.5</v>
      </c>
      <c r="U884" s="34">
        <f>'FO - Tableau 1'!D884</f>
        <v>33</v>
      </c>
      <c r="V884" s="32"/>
      <c r="W884" s="34">
        <f>'SC - Tableau 1'!J884</f>
        <v>53.5</v>
      </c>
      <c r="X884" s="34">
        <f>'DF - Tableau 1'!J884</f>
        <v>53.5</v>
      </c>
      <c r="Y884" s="32"/>
      <c r="Z884" s="34">
        <v>50</v>
      </c>
      <c r="AA884" s="34">
        <v>50</v>
      </c>
      <c r="AB884" s="34">
        <v>50</v>
      </c>
    </row>
    <row r="885" ht="20.35" customHeight="1">
      <c r="A885" t="s" s="38">
        <v>1956</v>
      </c>
      <c r="B885" s="30"/>
      <c r="C885" t="s" s="31">
        <v>1059</v>
      </c>
      <c r="D885" s="32"/>
      <c r="E885" s="32"/>
      <c r="F885" s="32"/>
      <c r="G885" s="32"/>
      <c r="H885" s="33">
        <v>74</v>
      </c>
      <c r="I885" s="33">
        <v>209</v>
      </c>
      <c r="J885" s="32"/>
      <c r="K885" s="32"/>
      <c r="L885" s="32"/>
      <c r="M885" s="34">
        <f>'CK - Tableau 1'!F885</f>
        <v>44</v>
      </c>
      <c r="N885" s="34">
        <f>'FG - Tableau 1'!C885</f>
        <v>33</v>
      </c>
      <c r="O885" s="34">
        <f>'DI - Tableau 1'!D885</f>
        <v>94</v>
      </c>
      <c r="P885" s="34">
        <f>'SK - Tableau 1'!F885</f>
        <v>95</v>
      </c>
      <c r="Q885" s="34">
        <f>'ST - Tableau 1'!D885</f>
        <v>77</v>
      </c>
      <c r="R885" s="34">
        <f>'EN - Tableau 1'!D885</f>
        <v>33</v>
      </c>
      <c r="S885" s="34">
        <f>'DU'!E885</f>
        <v>95</v>
      </c>
      <c r="T885" s="34">
        <f>'PH - Tableau 1'!N885</f>
        <v>82</v>
      </c>
      <c r="U885" s="34">
        <f>'FO - Tableau 1'!D885</f>
        <v>33</v>
      </c>
      <c r="V885" s="32"/>
      <c r="W885" s="34">
        <f>'SC - Tableau 1'!J885</f>
        <v>75</v>
      </c>
      <c r="X885" s="34">
        <f>'DF - Tableau 1'!J885</f>
        <v>69.5</v>
      </c>
      <c r="Y885" s="32"/>
      <c r="Z885" s="34">
        <v>50</v>
      </c>
      <c r="AA885" s="34">
        <v>50</v>
      </c>
      <c r="AB885" s="34">
        <v>50</v>
      </c>
    </row>
    <row r="886" ht="20.35" customHeight="1">
      <c r="A886" t="s" s="38">
        <v>1957</v>
      </c>
      <c r="B886" s="30"/>
      <c r="C886" t="s" s="31">
        <v>1056</v>
      </c>
      <c r="D886" s="32"/>
      <c r="E886" s="32"/>
      <c r="F886" s="32"/>
      <c r="G886" s="32"/>
      <c r="H886" s="33">
        <v>74</v>
      </c>
      <c r="I886" s="33">
        <v>209</v>
      </c>
      <c r="J886" s="32"/>
      <c r="K886" s="32"/>
      <c r="L886" s="32"/>
      <c r="M886" s="34">
        <f>'CK - Tableau 1'!F886</f>
        <v>60</v>
      </c>
      <c r="N886" s="34">
        <f>'FG - Tableau 1'!C886</f>
        <v>33</v>
      </c>
      <c r="O886" s="34">
        <f>'DI - Tableau 1'!D886</f>
        <v>73</v>
      </c>
      <c r="P886" s="34">
        <f>'SK - Tableau 1'!F886</f>
        <v>47</v>
      </c>
      <c r="Q886" s="34">
        <f>'ST - Tableau 1'!D886</f>
        <v>77</v>
      </c>
      <c r="R886" s="34">
        <f>'EN - Tableau 1'!D886</f>
        <v>79</v>
      </c>
      <c r="S886" s="34">
        <f>'DU'!E886</f>
        <v>81</v>
      </c>
      <c r="T886" s="34">
        <f>'PH - Tableau 1'!N886</f>
        <v>68.375</v>
      </c>
      <c r="U886" s="34">
        <f>'FO - Tableau 1'!D886</f>
        <v>33</v>
      </c>
      <c r="V886" s="32"/>
      <c r="W886" s="34">
        <f>'SC - Tableau 1'!J886</f>
        <v>47</v>
      </c>
      <c r="X886" s="34">
        <f>'DF - Tableau 1'!J886</f>
        <v>53.5</v>
      </c>
      <c r="Y886" s="32"/>
      <c r="Z886" s="34">
        <v>50</v>
      </c>
      <c r="AA886" s="34">
        <v>50</v>
      </c>
      <c r="AB886" s="34">
        <v>50</v>
      </c>
    </row>
    <row r="887" ht="20.35" customHeight="1">
      <c r="A887" t="s" s="38">
        <v>1958</v>
      </c>
      <c r="B887" s="30"/>
      <c r="C887" t="s" s="31">
        <v>1056</v>
      </c>
      <c r="D887" s="32"/>
      <c r="E887" s="32"/>
      <c r="F887" s="32"/>
      <c r="G887" s="32"/>
      <c r="H887" s="33">
        <v>75</v>
      </c>
      <c r="I887" s="33">
        <v>209</v>
      </c>
      <c r="J887" s="32"/>
      <c r="K887" s="32"/>
      <c r="L887" s="32"/>
      <c r="M887" s="34">
        <f>'CK - Tableau 1'!F887</f>
        <v>86</v>
      </c>
      <c r="N887" s="34">
        <f>'FG - Tableau 1'!C887</f>
        <v>85</v>
      </c>
      <c r="O887" s="34">
        <f>'DI - Tableau 1'!D887</f>
        <v>40</v>
      </c>
      <c r="P887" s="34">
        <f>'SK - Tableau 1'!F887</f>
        <v>65</v>
      </c>
      <c r="Q887" s="34">
        <f>'ST - Tableau 1'!D887</f>
        <v>70</v>
      </c>
      <c r="R887" s="34">
        <f>'EN - Tableau 1'!D887</f>
        <v>45</v>
      </c>
      <c r="S887" s="34">
        <f>'DU'!E887</f>
        <v>93</v>
      </c>
      <c r="T887" s="34">
        <f>'PH - Tableau 1'!N887</f>
        <v>59.75</v>
      </c>
      <c r="U887" s="34">
        <f>'FO - Tableau 1'!D887</f>
        <v>33</v>
      </c>
      <c r="V887" s="32"/>
      <c r="W887" s="34">
        <f>'SC - Tableau 1'!J887</f>
        <v>69.5</v>
      </c>
      <c r="X887" s="34">
        <f>'DF - Tableau 1'!J887</f>
        <v>64</v>
      </c>
      <c r="Y887" s="32"/>
      <c r="Z887" s="34">
        <v>50</v>
      </c>
      <c r="AA887" s="34">
        <v>50</v>
      </c>
      <c r="AB887" s="34">
        <v>50</v>
      </c>
    </row>
    <row r="888" ht="20.35" customHeight="1">
      <c r="A888" t="s" s="38">
        <v>1959</v>
      </c>
      <c r="B888" s="30"/>
      <c r="C888" t="s" s="31">
        <v>1056</v>
      </c>
      <c r="D888" s="32"/>
      <c r="E888" s="32"/>
      <c r="F888" s="32"/>
      <c r="G888" s="32"/>
      <c r="H888" s="33">
        <v>73</v>
      </c>
      <c r="I888" s="33">
        <v>196</v>
      </c>
      <c r="J888" s="32"/>
      <c r="K888" s="32"/>
      <c r="L888" s="32"/>
      <c r="M888" s="34">
        <f>'CK - Tableau 1'!F888</f>
        <v>75</v>
      </c>
      <c r="N888" s="34">
        <f>'FG - Tableau 1'!C888</f>
        <v>33</v>
      </c>
      <c r="O888" s="34">
        <f>'DI - Tableau 1'!D888</f>
        <v>80</v>
      </c>
      <c r="P888" s="34">
        <f>'SK - Tableau 1'!F888</f>
        <v>66</v>
      </c>
      <c r="Q888" s="34">
        <f>'ST - Tableau 1'!D888</f>
        <v>60</v>
      </c>
      <c r="R888" s="34">
        <f>'EN - Tableau 1'!D888</f>
        <v>33</v>
      </c>
      <c r="S888" s="34">
        <f>'DU'!E888</f>
        <v>86</v>
      </c>
      <c r="T888" s="34">
        <f>'PH - Tableau 1'!N888</f>
        <v>56.5</v>
      </c>
      <c r="U888" s="34">
        <f>'FO - Tableau 1'!D888</f>
        <v>53</v>
      </c>
      <c r="V888" s="32"/>
      <c r="W888" s="34">
        <f>'SC - Tableau 1'!J888</f>
        <v>61</v>
      </c>
      <c r="X888" s="34">
        <f>'DF - Tableau 1'!J888</f>
        <v>66</v>
      </c>
      <c r="Y888" s="32"/>
      <c r="Z888" s="34">
        <v>50</v>
      </c>
      <c r="AA888" s="34">
        <v>50</v>
      </c>
      <c r="AB888" s="34">
        <v>50</v>
      </c>
    </row>
    <row r="889" ht="20.35" customHeight="1">
      <c r="A889" t="s" s="38">
        <v>1960</v>
      </c>
      <c r="B889" s="30"/>
      <c r="C889" t="s" s="31">
        <v>1056</v>
      </c>
      <c r="D889" s="32"/>
      <c r="E889" s="32"/>
      <c r="F889" s="32"/>
      <c r="G889" s="32"/>
      <c r="H889" s="33">
        <v>74</v>
      </c>
      <c r="I889" s="33">
        <v>208</v>
      </c>
      <c r="J889" s="32"/>
      <c r="K889" s="32"/>
      <c r="L889" s="32"/>
      <c r="M889" s="34">
        <f>'CK - Tableau 1'!F889</f>
        <v>66</v>
      </c>
      <c r="N889" s="34">
        <f>'FG - Tableau 1'!C889</f>
        <v>73</v>
      </c>
      <c r="O889" s="34">
        <f>'DI - Tableau 1'!D889</f>
        <v>61</v>
      </c>
      <c r="P889" s="34">
        <f>'SK - Tableau 1'!F889</f>
        <v>78</v>
      </c>
      <c r="Q889" s="34">
        <f>'ST - Tableau 1'!D889</f>
        <v>75</v>
      </c>
      <c r="R889" s="34">
        <f>'EN - Tableau 1'!D889</f>
        <v>33</v>
      </c>
      <c r="S889" s="34">
        <f>'DU'!E889</f>
        <v>85</v>
      </c>
      <c r="T889" s="34">
        <f>'PH - Tableau 1'!N889</f>
        <v>63</v>
      </c>
      <c r="U889" s="34">
        <f>'FO - Tableau 1'!D889</f>
        <v>62</v>
      </c>
      <c r="V889" s="32"/>
      <c r="W889" s="34">
        <f>'SC - Tableau 1'!J889</f>
        <v>66.5</v>
      </c>
      <c r="X889" s="34">
        <f>'DF - Tableau 1'!J889</f>
        <v>64</v>
      </c>
      <c r="Y889" s="32"/>
      <c r="Z889" s="34">
        <v>50</v>
      </c>
      <c r="AA889" s="34">
        <v>50</v>
      </c>
      <c r="AB889" s="34">
        <v>50</v>
      </c>
    </row>
    <row r="890" ht="20.35" customHeight="1">
      <c r="A890" t="s" s="38">
        <v>1961</v>
      </c>
      <c r="B890" s="30"/>
      <c r="C890" t="s" s="31">
        <v>1111</v>
      </c>
      <c r="D890" s="32"/>
      <c r="E890" s="32"/>
      <c r="F890" s="32"/>
      <c r="G890" s="32"/>
      <c r="H890" s="33">
        <v>81</v>
      </c>
      <c r="I890" s="33">
        <v>250</v>
      </c>
      <c r="J890" s="32"/>
      <c r="K890" s="32"/>
      <c r="L890" s="32"/>
      <c r="M890" s="34">
        <f>'CK - Tableau 1'!F890</f>
        <v>67</v>
      </c>
      <c r="N890" s="34">
        <f>'FG - Tableau 1'!C890</f>
        <v>72</v>
      </c>
      <c r="O890" s="34">
        <f>'DI - Tableau 1'!D890</f>
        <v>50</v>
      </c>
      <c r="P890" s="34">
        <f>'SK - Tableau 1'!F890</f>
        <v>83</v>
      </c>
      <c r="Q890" s="34">
        <f>'ST - Tableau 1'!D890</f>
        <v>93</v>
      </c>
      <c r="R890" s="34">
        <f>'EN - Tableau 1'!D890</f>
        <v>33</v>
      </c>
      <c r="S890" s="34">
        <f>'DU'!E890</f>
        <v>90</v>
      </c>
      <c r="T890" s="34">
        <f>'PH - Tableau 1'!N890</f>
        <v>69.625</v>
      </c>
      <c r="U890" s="34">
        <f>'FO - Tableau 1'!D890</f>
        <v>33</v>
      </c>
      <c r="V890" s="32"/>
      <c r="W890" s="34">
        <f>'SC - Tableau 1'!J890</f>
        <v>60.5</v>
      </c>
      <c r="X890" s="34">
        <f>'DF - Tableau 1'!J890</f>
        <v>78.5</v>
      </c>
      <c r="Y890" s="32"/>
      <c r="Z890" s="34">
        <v>50</v>
      </c>
      <c r="AA890" s="34">
        <v>50</v>
      </c>
      <c r="AB890" s="34">
        <v>50</v>
      </c>
    </row>
    <row r="891" ht="20.35" customHeight="1">
      <c r="A891" t="s" s="38">
        <v>1962</v>
      </c>
      <c r="B891" s="30"/>
      <c r="C891" t="s" s="31">
        <v>1963</v>
      </c>
      <c r="D891" s="32"/>
      <c r="E891" s="32"/>
      <c r="F891" s="32"/>
      <c r="G891" s="32"/>
      <c r="H891" s="33">
        <v>74</v>
      </c>
      <c r="I891" s="33">
        <v>207</v>
      </c>
      <c r="J891" s="32"/>
      <c r="K891" s="32"/>
      <c r="L891" s="32"/>
      <c r="M891" s="34">
        <f>'CK - Tableau 1'!F891</f>
        <v>84</v>
      </c>
      <c r="N891" s="34">
        <f>'FG - Tableau 1'!C891</f>
        <v>33</v>
      </c>
      <c r="O891" s="34">
        <f>'DI - Tableau 1'!D891</f>
        <v>71</v>
      </c>
      <c r="P891" s="34">
        <f>'SK - Tableau 1'!F891</f>
        <v>52</v>
      </c>
      <c r="Q891" s="34">
        <f>'ST - Tableau 1'!D891</f>
        <v>73</v>
      </c>
      <c r="R891" s="34">
        <f>'EN - Tableau 1'!D891</f>
        <v>69</v>
      </c>
      <c r="S891" s="34">
        <f>'DU'!E891</f>
        <v>90</v>
      </c>
      <c r="T891" s="34">
        <f>'PH - Tableau 1'!N891</f>
        <v>68.75</v>
      </c>
      <c r="U891" s="34">
        <f>'FO - Tableau 1'!D891</f>
        <v>33</v>
      </c>
      <c r="V891" s="32"/>
      <c r="W891" s="34">
        <f>'SC - Tableau 1'!J891</f>
        <v>72</v>
      </c>
      <c r="X891" s="34">
        <f>'DF - Tableau 1'!J891</f>
        <v>62.5</v>
      </c>
      <c r="Y891" s="32"/>
      <c r="Z891" s="34">
        <v>50</v>
      </c>
      <c r="AA891" s="34">
        <v>50</v>
      </c>
      <c r="AB891" s="34">
        <v>50</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4.xml><?xml version="1.0" encoding="utf-8"?>
<worksheet xmlns:r="http://schemas.openxmlformats.org/officeDocument/2006/relationships" xmlns="http://schemas.openxmlformats.org/spreadsheetml/2006/main">
  <sheetPr>
    <pageSetUpPr fitToPage="1"/>
  </sheetPr>
  <dimension ref="A1:Q891"/>
  <sheetViews>
    <sheetView workbookViewId="0" showGridLines="0" defaultGridColor="1">
      <pane topLeftCell="A2" xSplit="0" ySplit="1" activePane="bottomLeft" state="frozen"/>
    </sheetView>
  </sheetViews>
  <sheetFormatPr defaultColWidth="16.3333" defaultRowHeight="18" customHeight="1" outlineLevelRow="0" outlineLevelCol="0"/>
  <cols>
    <col min="1" max="1" width="24.5078" style="39" customWidth="1"/>
    <col min="2" max="2" width="16.3516" style="39" customWidth="1"/>
    <col min="3" max="3" width="16.3516" style="39" customWidth="1"/>
    <col min="4" max="4" width="16.3516" style="39" customWidth="1"/>
    <col min="5" max="5" width="16.3516" style="39" customWidth="1"/>
    <col min="6" max="6" width="16.3516" style="39" customWidth="1"/>
    <col min="7" max="7" width="10.8281" style="39" customWidth="1"/>
    <col min="8" max="8" width="16.6797" style="39" customWidth="1"/>
    <col min="9" max="9" width="26.7266" style="39" customWidth="1"/>
    <col min="10" max="10" width="26.7266" style="39" customWidth="1"/>
    <col min="11" max="11" width="26.7266" style="39" customWidth="1"/>
    <col min="12" max="12" width="26.7266" style="39" customWidth="1"/>
    <col min="13" max="13" width="11.3672" style="39" customWidth="1"/>
    <col min="14" max="14" width="11.3672" style="39" customWidth="1"/>
    <col min="15" max="15" width="11.3672" style="39" customWidth="1"/>
    <col min="16" max="16" width="11.3672" style="39" customWidth="1"/>
    <col min="17" max="17" width="11.3672" style="39" customWidth="1"/>
    <col min="18" max="256" width="16.3516" style="39" customWidth="1"/>
  </cols>
  <sheetData>
    <row r="1" ht="48.55" customHeight="1">
      <c r="A1" t="s" s="40">
        <v>6</v>
      </c>
      <c r="B1" t="s" s="40">
        <v>7</v>
      </c>
      <c r="C1" t="s" s="40">
        <v>1026</v>
      </c>
      <c r="D1" s="40"/>
      <c r="E1" t="s" s="40">
        <v>1966</v>
      </c>
      <c r="F1" t="s" s="40">
        <v>1967</v>
      </c>
      <c r="G1" t="s" s="41">
        <v>1968</v>
      </c>
      <c r="H1" t="s" s="42">
        <v>1969</v>
      </c>
      <c r="I1" t="s" s="42">
        <v>1970</v>
      </c>
      <c r="J1" t="s" s="42">
        <v>1971</v>
      </c>
      <c r="K1" t="s" s="42">
        <v>1972</v>
      </c>
      <c r="L1" t="s" s="42">
        <v>1973</v>
      </c>
      <c r="M1" t="s" s="42">
        <v>1974</v>
      </c>
      <c r="N1" t="s" s="42">
        <v>1975</v>
      </c>
      <c r="O1" t="s" s="42">
        <v>1976</v>
      </c>
      <c r="P1" t="s" s="42">
        <v>1977</v>
      </c>
      <c r="Q1" t="s" s="42">
        <v>1978</v>
      </c>
    </row>
    <row r="2" ht="20.55" customHeight="1">
      <c r="A2" t="s" s="43">
        <v>1833</v>
      </c>
      <c r="B2" t="s" s="43">
        <v>38</v>
      </c>
      <c r="C2" t="s" s="43">
        <v>1979</v>
      </c>
      <c r="D2" s="44">
        <f>VLOOKUP(C2,'BIO - Tableau 2-1'!$A$4:$B$28,2)</f>
        <v>8</v>
      </c>
      <c r="E2" s="44">
        <v>22</v>
      </c>
      <c r="F2" t="s" s="43">
        <v>1980</v>
      </c>
      <c r="G2" t="s" s="43">
        <v>1981</v>
      </c>
      <c r="H2" s="45"/>
      <c r="I2" t="s" s="43">
        <v>1054</v>
      </c>
      <c r="J2" t="s" s="43">
        <v>1054</v>
      </c>
      <c r="K2" s="44">
        <v>70</v>
      </c>
      <c r="L2" s="44">
        <v>170</v>
      </c>
      <c r="M2" s="44">
        <v>2017</v>
      </c>
      <c r="N2" t="s" s="43">
        <v>38</v>
      </c>
      <c r="O2" s="44">
        <v>5</v>
      </c>
      <c r="P2" s="44">
        <v>15</v>
      </c>
      <c r="Q2" s="44">
        <v>139</v>
      </c>
    </row>
    <row r="3" ht="26.35" customHeight="1">
      <c r="A3" t="s" s="46">
        <v>1055</v>
      </c>
      <c r="B3" t="s" s="46">
        <v>40</v>
      </c>
      <c r="C3" t="s" s="46">
        <v>1982</v>
      </c>
      <c r="D3" s="47">
        <f>VLOOKUP(C3,'BIO - Tableau 2-1'!$A$4:$B$28,2)</f>
        <v>16</v>
      </c>
      <c r="E3" s="48">
        <v>21</v>
      </c>
      <c r="F3" t="s" s="46">
        <v>1983</v>
      </c>
      <c r="G3" t="s" s="49">
        <v>1984</v>
      </c>
      <c r="H3" t="s" s="50">
        <v>1985</v>
      </c>
      <c r="I3" t="s" s="50">
        <v>1056</v>
      </c>
      <c r="J3" t="s" s="50">
        <v>1056</v>
      </c>
      <c r="K3" s="51">
        <v>75</v>
      </c>
      <c r="L3" s="51">
        <v>204</v>
      </c>
      <c r="M3" s="51">
        <v>2015</v>
      </c>
      <c r="N3" t="s" s="50">
        <v>40</v>
      </c>
      <c r="O3" s="51">
        <v>2</v>
      </c>
      <c r="P3" s="51">
        <v>9</v>
      </c>
      <c r="Q3" s="51">
        <v>39</v>
      </c>
    </row>
    <row r="4" ht="26.35" customHeight="1">
      <c r="A4" t="s" s="52">
        <v>1057</v>
      </c>
      <c r="B4" t="s" s="52">
        <v>42</v>
      </c>
      <c r="C4" t="s" s="52">
        <v>1979</v>
      </c>
      <c r="D4" s="47">
        <f>VLOOKUP(C4,'BIO - Tableau 2-1'!$A$4:$B$28,2)</f>
        <v>8</v>
      </c>
      <c r="E4" s="53">
        <v>22</v>
      </c>
      <c r="F4" t="s" s="52">
        <v>1986</v>
      </c>
      <c r="G4" t="s" s="54">
        <v>1987</v>
      </c>
      <c r="H4" t="s" s="50">
        <v>1988</v>
      </c>
      <c r="I4" t="s" s="50">
        <v>1056</v>
      </c>
      <c r="J4" t="s" s="50">
        <v>1056</v>
      </c>
      <c r="K4" s="51">
        <v>76</v>
      </c>
      <c r="L4" s="51">
        <v>216</v>
      </c>
      <c r="M4" s="51">
        <v>2014</v>
      </c>
      <c r="N4" t="s" s="50">
        <v>42</v>
      </c>
      <c r="O4" s="51">
        <v>1</v>
      </c>
      <c r="P4" s="51">
        <v>1</v>
      </c>
      <c r="Q4" s="51">
        <v>1</v>
      </c>
    </row>
    <row r="5" ht="26.35" customHeight="1">
      <c r="A5" t="s" s="46">
        <v>1058</v>
      </c>
      <c r="B5" t="s" s="46">
        <v>44</v>
      </c>
      <c r="C5" t="s" s="46">
        <v>1979</v>
      </c>
      <c r="D5" s="47">
        <f>VLOOKUP(C5,'BIO - Tableau 2-1'!$A$4:$B$28,2)</f>
        <v>8</v>
      </c>
      <c r="E5" s="48">
        <v>27</v>
      </c>
      <c r="F5" t="s" s="46">
        <v>1989</v>
      </c>
      <c r="G5" t="s" s="49">
        <v>1990</v>
      </c>
      <c r="H5" t="s" s="50">
        <v>1991</v>
      </c>
      <c r="I5" t="s" s="50">
        <v>1059</v>
      </c>
      <c r="J5" t="s" s="50">
        <v>1059</v>
      </c>
      <c r="K5" s="51">
        <v>70</v>
      </c>
      <c r="L5" s="51">
        <v>184</v>
      </c>
      <c r="M5" s="51">
        <v>2008</v>
      </c>
      <c r="N5" t="s" s="50">
        <v>38</v>
      </c>
      <c r="O5" s="51">
        <v>2</v>
      </c>
      <c r="P5" s="51">
        <v>10</v>
      </c>
      <c r="Q5" s="51">
        <v>40</v>
      </c>
    </row>
    <row r="6" ht="38.35" customHeight="1">
      <c r="A6" t="s" s="52">
        <v>1060</v>
      </c>
      <c r="B6" t="s" s="52">
        <v>46</v>
      </c>
      <c r="C6" t="s" s="52">
        <v>1979</v>
      </c>
      <c r="D6" s="47">
        <f>VLOOKUP(C6,'BIO - Tableau 2-1'!$A$4:$B$28,2)</f>
        <v>8</v>
      </c>
      <c r="E6" s="53">
        <v>25</v>
      </c>
      <c r="F6" t="s" s="52">
        <v>1992</v>
      </c>
      <c r="G6" t="s" s="54">
        <v>1993</v>
      </c>
      <c r="H6" t="s" s="50">
        <v>1994</v>
      </c>
      <c r="I6" t="s" s="50">
        <v>1059</v>
      </c>
      <c r="J6" t="s" s="50">
        <v>1059</v>
      </c>
      <c r="K6" s="51">
        <v>72</v>
      </c>
      <c r="L6" s="51">
        <v>196</v>
      </c>
      <c r="M6" s="51">
        <v>2011</v>
      </c>
      <c r="N6" t="s" s="50">
        <v>77</v>
      </c>
      <c r="O6" s="51">
        <v>2</v>
      </c>
      <c r="P6" s="51">
        <v>6</v>
      </c>
      <c r="Q6" s="51">
        <v>36</v>
      </c>
    </row>
    <row r="7" ht="38.35" customHeight="1">
      <c r="A7" t="s" s="46">
        <v>1061</v>
      </c>
      <c r="B7" t="s" s="46">
        <v>1995</v>
      </c>
      <c r="C7" t="s" s="46">
        <v>1996</v>
      </c>
      <c r="D7" s="47">
        <f>VLOOKUP(C7,'BIO - Tableau 2-1'!$A$4:$B$28,2)</f>
        <v>7</v>
      </c>
      <c r="E7" s="48">
        <v>32</v>
      </c>
      <c r="F7" t="s" s="46">
        <v>1997</v>
      </c>
      <c r="G7" t="s" s="49">
        <v>1998</v>
      </c>
      <c r="H7" t="s" s="50">
        <v>1999</v>
      </c>
      <c r="I7" t="s" s="50">
        <v>1056</v>
      </c>
      <c r="J7" t="s" s="50">
        <v>1056</v>
      </c>
      <c r="K7" s="51">
        <v>74</v>
      </c>
      <c r="L7" s="51">
        <v>218</v>
      </c>
      <c r="M7" s="51">
        <v>2004</v>
      </c>
      <c r="N7" t="s" s="50">
        <v>121</v>
      </c>
      <c r="O7" s="51">
        <v>9</v>
      </c>
      <c r="P7" s="51">
        <v>21</v>
      </c>
      <c r="Q7" s="51">
        <v>279</v>
      </c>
    </row>
    <row r="8" ht="38.35" customHeight="1">
      <c r="A8" t="s" s="46">
        <v>1062</v>
      </c>
      <c r="B8" t="s" s="46">
        <v>2000</v>
      </c>
      <c r="C8" t="s" s="46">
        <v>1982</v>
      </c>
      <c r="D8" s="47">
        <f>VLOOKUP(C8,'BIO - Tableau 2-1'!$A$4:$B$28,2)</f>
        <v>16</v>
      </c>
      <c r="E8" s="48">
        <v>22</v>
      </c>
      <c r="F8" t="s" s="46">
        <v>2001</v>
      </c>
      <c r="G8" t="s" s="49">
        <v>2002</v>
      </c>
      <c r="H8" t="s" s="50">
        <v>2003</v>
      </c>
      <c r="I8" t="s" s="50">
        <v>1059</v>
      </c>
      <c r="J8" t="s" s="50">
        <v>1059</v>
      </c>
      <c r="K8" s="51">
        <v>73</v>
      </c>
      <c r="L8" s="51">
        <v>214</v>
      </c>
      <c r="M8" s="51">
        <v>2013</v>
      </c>
      <c r="N8" t="s" s="50">
        <v>2000</v>
      </c>
      <c r="O8" s="51">
        <v>2</v>
      </c>
      <c r="P8" s="51">
        <v>3</v>
      </c>
      <c r="Q8" s="51">
        <v>33</v>
      </c>
    </row>
    <row r="9" ht="26.35" customHeight="1">
      <c r="A9" t="s" s="52">
        <v>1063</v>
      </c>
      <c r="B9" t="s" s="52">
        <v>52</v>
      </c>
      <c r="C9" t="s" s="52">
        <v>2004</v>
      </c>
      <c r="D9" s="47">
        <f>VLOOKUP(C9,'BIO - Tableau 2-1'!$A$4:$B$28,2)</f>
        <v>1</v>
      </c>
      <c r="E9" s="53">
        <v>21</v>
      </c>
      <c r="F9" t="s" s="52">
        <v>2005</v>
      </c>
      <c r="G9" t="s" s="54">
        <v>2006</v>
      </c>
      <c r="H9" t="s" s="50">
        <v>2007</v>
      </c>
      <c r="I9" t="s" s="50">
        <v>1059</v>
      </c>
      <c r="J9" t="s" s="50">
        <v>1059</v>
      </c>
      <c r="K9" s="51">
        <v>73</v>
      </c>
      <c r="L9" s="51">
        <v>170</v>
      </c>
      <c r="M9" s="51">
        <v>2015</v>
      </c>
      <c r="N9" t="s" s="50">
        <v>52</v>
      </c>
      <c r="O9" s="51">
        <v>5</v>
      </c>
      <c r="P9" s="51">
        <v>28</v>
      </c>
      <c r="Q9" s="51">
        <v>149</v>
      </c>
    </row>
    <row r="10" ht="26.35" customHeight="1">
      <c r="A10" t="s" s="52">
        <v>1064</v>
      </c>
      <c r="B10" t="s" s="52">
        <v>2008</v>
      </c>
      <c r="C10" t="s" s="52">
        <v>2004</v>
      </c>
      <c r="D10" s="47">
        <f>VLOOKUP(C10,'BIO - Tableau 2-1'!$A$4:$B$28,2)</f>
        <v>1</v>
      </c>
      <c r="E10" s="53">
        <v>28</v>
      </c>
      <c r="F10" t="s" s="52">
        <v>2009</v>
      </c>
      <c r="G10" t="s" s="54">
        <v>2010</v>
      </c>
      <c r="H10" t="s" s="50">
        <v>1988</v>
      </c>
      <c r="I10" t="s" s="50">
        <v>1056</v>
      </c>
      <c r="J10" t="s" s="50">
        <v>1056</v>
      </c>
      <c r="K10" s="51">
        <v>72</v>
      </c>
      <c r="L10" s="51">
        <v>195</v>
      </c>
      <c r="M10" s="51">
        <v>2008</v>
      </c>
      <c r="N10" t="s" s="50">
        <v>2011</v>
      </c>
      <c r="O10" s="51">
        <v>3</v>
      </c>
      <c r="P10" s="51">
        <v>21</v>
      </c>
      <c r="Q10" s="51">
        <v>82</v>
      </c>
    </row>
    <row r="11" ht="26.35" customHeight="1">
      <c r="A11" t="s" s="46">
        <v>1065</v>
      </c>
      <c r="B11" t="s" s="46">
        <v>56</v>
      </c>
      <c r="C11" t="s" s="46">
        <v>1979</v>
      </c>
      <c r="D11" s="47">
        <f>VLOOKUP(C11,'BIO - Tableau 2-1'!$A$4:$B$28,2)</f>
        <v>8</v>
      </c>
      <c r="E11" s="48">
        <v>25</v>
      </c>
      <c r="F11" t="s" s="46">
        <v>2012</v>
      </c>
      <c r="G11" t="s" s="49">
        <v>2013</v>
      </c>
      <c r="H11" s="51"/>
      <c r="I11" t="s" s="50">
        <v>1054</v>
      </c>
      <c r="J11" t="s" s="50">
        <v>1054</v>
      </c>
      <c r="K11" s="51">
        <v>75</v>
      </c>
      <c r="L11" s="51">
        <v>210</v>
      </c>
      <c r="M11" s="51">
        <v>2011</v>
      </c>
      <c r="N11" t="s" s="50">
        <v>2011</v>
      </c>
      <c r="O11" s="51">
        <v>1</v>
      </c>
      <c r="P11" s="51">
        <v>4</v>
      </c>
      <c r="Q11" s="51">
        <v>4</v>
      </c>
    </row>
    <row r="12" ht="26.35" customHeight="1">
      <c r="A12" t="s" s="52">
        <v>1066</v>
      </c>
      <c r="B12" t="s" s="52">
        <v>58</v>
      </c>
      <c r="C12" t="s" s="52">
        <v>2004</v>
      </c>
      <c r="D12" s="47">
        <f>VLOOKUP(C12,'BIO - Tableau 2-1'!$A$4:$B$28,2)</f>
        <v>1</v>
      </c>
      <c r="E12" s="53">
        <v>25</v>
      </c>
      <c r="F12" t="s" s="52">
        <v>2014</v>
      </c>
      <c r="G12" t="s" s="54">
        <v>2015</v>
      </c>
      <c r="H12" t="s" s="50">
        <v>2016</v>
      </c>
      <c r="I12" t="s" s="50">
        <v>1059</v>
      </c>
      <c r="J12" t="s" s="50">
        <v>1059</v>
      </c>
      <c r="K12" s="51">
        <v>77</v>
      </c>
      <c r="L12" s="51">
        <v>210</v>
      </c>
      <c r="M12" s="51">
        <v>2011</v>
      </c>
      <c r="N12" t="s" s="50">
        <v>58</v>
      </c>
      <c r="O12" s="51">
        <v>3</v>
      </c>
      <c r="P12" s="51">
        <v>6</v>
      </c>
      <c r="Q12" s="51">
        <v>67</v>
      </c>
    </row>
    <row r="13" ht="38.35" customHeight="1">
      <c r="A13" t="s" s="46">
        <v>1067</v>
      </c>
      <c r="B13" t="s" s="46">
        <v>60</v>
      </c>
      <c r="C13" t="s" s="46">
        <v>1979</v>
      </c>
      <c r="D13" s="47">
        <f>VLOOKUP(C13,'BIO - Tableau 2-1'!$A$4:$B$28,2)</f>
        <v>8</v>
      </c>
      <c r="E13" s="48">
        <v>31</v>
      </c>
      <c r="F13" t="s" s="46">
        <v>2017</v>
      </c>
      <c r="G13" t="s" s="49">
        <v>2018</v>
      </c>
      <c r="H13" t="s" s="50">
        <v>2019</v>
      </c>
      <c r="I13" t="s" s="50">
        <v>1056</v>
      </c>
      <c r="J13" t="s" s="50">
        <v>1056</v>
      </c>
      <c r="K13" s="51">
        <v>76</v>
      </c>
      <c r="L13" s="51">
        <v>212</v>
      </c>
      <c r="M13" s="51">
        <v>2005</v>
      </c>
      <c r="N13" t="s" s="50">
        <v>71</v>
      </c>
      <c r="O13" s="51">
        <v>2</v>
      </c>
      <c r="P13" s="51">
        <v>25</v>
      </c>
      <c r="Q13" s="51">
        <v>55</v>
      </c>
    </row>
    <row r="14" ht="26.35" customHeight="1">
      <c r="A14" t="s" s="52">
        <v>1068</v>
      </c>
      <c r="B14" t="s" s="52">
        <v>38</v>
      </c>
      <c r="C14" t="s" s="52">
        <v>1979</v>
      </c>
      <c r="D14" s="47">
        <f>VLOOKUP(C14,'BIO - Tableau 2-1'!$A$4:$B$28,2)</f>
        <v>8</v>
      </c>
      <c r="E14" s="53">
        <v>23</v>
      </c>
      <c r="F14" t="s" s="52">
        <v>2020</v>
      </c>
      <c r="G14" t="s" s="54">
        <v>2021</v>
      </c>
      <c r="H14" t="s" s="50">
        <v>1988</v>
      </c>
      <c r="I14" t="s" s="50">
        <v>1056</v>
      </c>
      <c r="J14" t="s" s="50">
        <v>1056</v>
      </c>
      <c r="K14" s="51">
        <v>75</v>
      </c>
      <c r="L14" s="51">
        <v>217</v>
      </c>
      <c r="M14" s="51">
        <v>2012</v>
      </c>
      <c r="N14" t="s" s="50">
        <v>38</v>
      </c>
      <c r="O14" s="51">
        <v>3</v>
      </c>
      <c r="P14" s="51">
        <v>4</v>
      </c>
      <c r="Q14" s="51">
        <v>65</v>
      </c>
    </row>
    <row r="15" ht="26.35" customHeight="1">
      <c r="A15" t="s" s="52">
        <v>1069</v>
      </c>
      <c r="B15" t="s" s="52">
        <v>2022</v>
      </c>
      <c r="C15" t="s" s="52">
        <v>1982</v>
      </c>
      <c r="D15" s="47">
        <f>VLOOKUP(C15,'BIO - Tableau 2-1'!$A$4:$B$28,2)</f>
        <v>16</v>
      </c>
      <c r="E15" s="53">
        <v>21</v>
      </c>
      <c r="F15" t="s" s="52">
        <v>2023</v>
      </c>
      <c r="G15" t="s" s="54">
        <v>2024</v>
      </c>
      <c r="H15" s="51"/>
      <c r="I15" t="s" s="50">
        <v>1054</v>
      </c>
      <c r="J15" t="s" s="50">
        <v>1054</v>
      </c>
      <c r="K15" s="51">
        <v>74</v>
      </c>
      <c r="L15" s="51">
        <v>195</v>
      </c>
      <c r="M15" s="51">
        <v>2014</v>
      </c>
      <c r="N15" t="s" s="50">
        <v>2022</v>
      </c>
      <c r="O15" s="51">
        <v>1</v>
      </c>
      <c r="P15" s="51">
        <v>29</v>
      </c>
      <c r="Q15" s="51">
        <v>29</v>
      </c>
    </row>
    <row r="16" ht="26.35" customHeight="1">
      <c r="A16" t="s" s="52">
        <v>1070</v>
      </c>
      <c r="B16" t="s" s="52">
        <v>38</v>
      </c>
      <c r="C16" t="s" s="52">
        <v>2004</v>
      </c>
      <c r="D16" s="47">
        <f>VLOOKUP(C16,'BIO - Tableau 2-1'!$A$4:$B$28,2)</f>
        <v>1</v>
      </c>
      <c r="E16" s="53">
        <v>25</v>
      </c>
      <c r="F16" t="s" s="52">
        <v>2025</v>
      </c>
      <c r="G16" t="s" s="54">
        <v>2026</v>
      </c>
      <c r="H16" t="s" s="50">
        <v>1988</v>
      </c>
      <c r="I16" t="s" s="50">
        <v>1056</v>
      </c>
      <c r="J16" t="s" s="50">
        <v>1056</v>
      </c>
      <c r="K16" s="51">
        <v>72</v>
      </c>
      <c r="L16" s="51">
        <v>203</v>
      </c>
      <c r="M16" s="51">
        <v>2013</v>
      </c>
      <c r="N16" t="s" s="50">
        <v>38</v>
      </c>
      <c r="O16" s="51">
        <v>6</v>
      </c>
      <c r="P16" s="51">
        <v>15</v>
      </c>
      <c r="Q16" s="51">
        <v>166</v>
      </c>
    </row>
    <row r="17" ht="38.35" customHeight="1">
      <c r="A17" t="s" s="46">
        <v>1071</v>
      </c>
      <c r="B17" t="s" s="46">
        <v>2022</v>
      </c>
      <c r="C17" t="s" s="46">
        <v>1979</v>
      </c>
      <c r="D17" s="47">
        <f>VLOOKUP(C17,'BIO - Tableau 2-1'!$A$4:$B$28,2)</f>
        <v>8</v>
      </c>
      <c r="E17" s="48">
        <v>30</v>
      </c>
      <c r="F17" t="s" s="46">
        <v>2027</v>
      </c>
      <c r="G17" t="s" s="49">
        <v>2028</v>
      </c>
      <c r="H17" t="s" s="50">
        <v>2029</v>
      </c>
      <c r="I17" t="s" s="50">
        <v>1059</v>
      </c>
      <c r="J17" t="s" s="50">
        <v>1059</v>
      </c>
      <c r="K17" s="51">
        <v>73</v>
      </c>
      <c r="L17" s="51">
        <v>208</v>
      </c>
      <c r="M17" s="51">
        <v>2007</v>
      </c>
      <c r="N17" t="s" s="50">
        <v>2022</v>
      </c>
      <c r="O17" s="51">
        <v>4</v>
      </c>
      <c r="P17" s="51">
        <v>4</v>
      </c>
      <c r="Q17" s="51">
        <v>95</v>
      </c>
    </row>
    <row r="18" ht="26.35" customHeight="1">
      <c r="A18" t="s" s="46">
        <v>1072</v>
      </c>
      <c r="B18" t="s" s="46">
        <v>42</v>
      </c>
      <c r="C18" t="s" s="46">
        <v>2004</v>
      </c>
      <c r="D18" s="47">
        <f>VLOOKUP(C18,'BIO - Tableau 2-1'!$A$4:$B$28,2)</f>
        <v>1</v>
      </c>
      <c r="E18" s="48">
        <v>22</v>
      </c>
      <c r="F18" t="s" s="46">
        <v>2030</v>
      </c>
      <c r="G18" t="s" s="49">
        <v>2031</v>
      </c>
      <c r="H18" s="51"/>
      <c r="I18" t="s" s="50">
        <v>1073</v>
      </c>
      <c r="J18" t="s" s="50">
        <v>1073</v>
      </c>
      <c r="K18" s="51">
        <v>75</v>
      </c>
      <c r="L18" s="51">
        <v>213</v>
      </c>
      <c r="M18" s="51">
        <v>2013</v>
      </c>
      <c r="N18" t="s" s="50">
        <v>42</v>
      </c>
      <c r="O18" s="51">
        <v>1</v>
      </c>
      <c r="P18" s="51">
        <v>2</v>
      </c>
      <c r="Q18" s="51">
        <v>2</v>
      </c>
    </row>
    <row r="19" ht="38.35" customHeight="1">
      <c r="A19" t="s" s="46">
        <v>1074</v>
      </c>
      <c r="B19" t="s" s="46">
        <v>68</v>
      </c>
      <c r="C19" t="s" s="46">
        <v>1996</v>
      </c>
      <c r="D19" s="47">
        <f>VLOOKUP(C19,'BIO - Tableau 2-1'!$A$4:$B$28,2)</f>
        <v>7</v>
      </c>
      <c r="E19" s="48">
        <v>34</v>
      </c>
      <c r="F19" t="s" s="46">
        <v>2032</v>
      </c>
      <c r="G19" t="s" s="49">
        <v>2033</v>
      </c>
      <c r="H19" s="51"/>
      <c r="I19" t="s" s="50">
        <v>1075</v>
      </c>
      <c r="J19" t="s" s="50">
        <v>1075</v>
      </c>
      <c r="K19" s="51">
        <v>72</v>
      </c>
      <c r="L19" s="51">
        <v>177</v>
      </c>
      <c r="M19" s="51">
        <v>2001</v>
      </c>
      <c r="N19" t="s" s="50">
        <v>56</v>
      </c>
      <c r="O19" s="51">
        <v>1</v>
      </c>
      <c r="P19" s="51">
        <v>13</v>
      </c>
      <c r="Q19" s="51">
        <v>13</v>
      </c>
    </row>
    <row r="20" ht="26.35" customHeight="1">
      <c r="A20" t="s" s="55">
        <v>1076</v>
      </c>
      <c r="B20" t="s" s="55">
        <v>52</v>
      </c>
      <c r="C20" t="s" s="55">
        <v>1979</v>
      </c>
      <c r="D20" s="56">
        <f>VLOOKUP(C20,'BIO - Tableau 2-1'!$A$4:$B$28,2)</f>
        <v>8</v>
      </c>
      <c r="E20" s="57">
        <v>30</v>
      </c>
      <c r="F20" t="s" s="55">
        <v>2034</v>
      </c>
      <c r="G20" t="s" s="58">
        <v>2035</v>
      </c>
      <c r="H20" t="s" s="50">
        <v>1985</v>
      </c>
      <c r="I20" t="s" s="50">
        <v>1056</v>
      </c>
      <c r="J20" t="s" s="50">
        <v>1056</v>
      </c>
      <c r="K20" s="51">
        <v>70</v>
      </c>
      <c r="L20" s="51">
        <v>193</v>
      </c>
      <c r="M20" s="51">
        <v>2006</v>
      </c>
      <c r="N20" t="s" s="50">
        <v>87</v>
      </c>
      <c r="O20" s="51">
        <v>5</v>
      </c>
      <c r="P20" s="51">
        <v>24</v>
      </c>
      <c r="Q20" s="51">
        <v>147</v>
      </c>
    </row>
    <row r="21" ht="38.35" customHeight="1">
      <c r="A21" t="s" s="55">
        <v>1077</v>
      </c>
      <c r="B21" t="s" s="55">
        <v>71</v>
      </c>
      <c r="C21" t="s" s="55">
        <v>2004</v>
      </c>
      <c r="D21" s="56">
        <f>VLOOKUP(C21,'BIO - Tableau 2-1'!$A$4:$B$28,2)</f>
        <v>1</v>
      </c>
      <c r="E21" s="57">
        <v>25</v>
      </c>
      <c r="F21" t="s" s="55">
        <v>2036</v>
      </c>
      <c r="G21" t="s" s="58">
        <v>2037</v>
      </c>
      <c r="H21" t="s" s="50">
        <v>2038</v>
      </c>
      <c r="I21" t="s" s="50">
        <v>1059</v>
      </c>
      <c r="J21" t="s" s="50">
        <v>1059</v>
      </c>
      <c r="K21" s="51">
        <v>72</v>
      </c>
      <c r="L21" s="51">
        <v>178</v>
      </c>
      <c r="M21" s="51">
        <v>2011</v>
      </c>
      <c r="N21" t="s" s="50">
        <v>77</v>
      </c>
      <c r="O21" s="51">
        <v>7</v>
      </c>
      <c r="P21" s="51">
        <v>18</v>
      </c>
      <c r="Q21" s="51">
        <v>199</v>
      </c>
    </row>
    <row r="22" ht="26.35" customHeight="1">
      <c r="A22" t="s" s="55">
        <v>1078</v>
      </c>
      <c r="B22" t="s" s="55">
        <v>44</v>
      </c>
      <c r="C22" t="s" s="55">
        <v>1996</v>
      </c>
      <c r="D22" s="56">
        <f>VLOOKUP(C22,'BIO - Tableau 2-1'!$A$4:$B$28,2)</f>
        <v>7</v>
      </c>
      <c r="E22" s="57">
        <v>27</v>
      </c>
      <c r="F22" t="s" s="55">
        <v>2039</v>
      </c>
      <c r="G22" t="s" s="58">
        <v>2035</v>
      </c>
      <c r="H22" t="s" s="50">
        <v>1985</v>
      </c>
      <c r="I22" t="s" s="50">
        <v>1056</v>
      </c>
      <c r="J22" t="s" s="50">
        <v>1056</v>
      </c>
      <c r="K22" s="51">
        <v>76</v>
      </c>
      <c r="L22" s="51">
        <v>208</v>
      </c>
      <c r="M22" s="51">
        <v>2009</v>
      </c>
      <c r="N22" t="s" s="50">
        <v>93</v>
      </c>
      <c r="O22" s="51">
        <v>2</v>
      </c>
      <c r="P22" s="51">
        <v>8</v>
      </c>
      <c r="Q22" s="51">
        <v>38</v>
      </c>
    </row>
    <row r="23" ht="38.35" customHeight="1">
      <c r="A23" t="s" s="52">
        <v>1079</v>
      </c>
      <c r="B23" t="s" s="52">
        <v>77</v>
      </c>
      <c r="C23" t="s" s="52">
        <v>1996</v>
      </c>
      <c r="D23" s="47">
        <f>VLOOKUP(C23,'BIO - Tableau 2-1'!$A$4:$B$28,2)</f>
        <v>7</v>
      </c>
      <c r="E23" s="53">
        <v>20</v>
      </c>
      <c r="F23" t="s" s="52">
        <v>2040</v>
      </c>
      <c r="G23" t="s" s="54">
        <v>2041</v>
      </c>
      <c r="H23" t="s" s="50">
        <v>2029</v>
      </c>
      <c r="I23" t="s" s="50">
        <v>1059</v>
      </c>
      <c r="J23" t="s" s="50">
        <v>1059</v>
      </c>
      <c r="K23" s="51">
        <v>67</v>
      </c>
      <c r="L23" s="51">
        <v>165</v>
      </c>
      <c r="M23" s="51">
        <v>2016</v>
      </c>
      <c r="N23" t="s" s="50">
        <v>77</v>
      </c>
      <c r="O23" s="51">
        <v>2</v>
      </c>
      <c r="P23" s="51">
        <v>9</v>
      </c>
      <c r="Q23" s="51">
        <v>39</v>
      </c>
    </row>
    <row r="24" ht="26.35" customHeight="1">
      <c r="A24" t="s" s="52">
        <v>1080</v>
      </c>
      <c r="B24" t="s" s="52">
        <v>74</v>
      </c>
      <c r="C24" t="s" s="52">
        <v>1982</v>
      </c>
      <c r="D24" s="47">
        <f>VLOOKUP(C24,'BIO - Tableau 2-1'!$A$4:$B$28,2)</f>
        <v>16</v>
      </c>
      <c r="E24" s="53">
        <v>18</v>
      </c>
      <c r="F24" t="s" s="52">
        <v>2042</v>
      </c>
      <c r="G24" t="s" s="54">
        <v>2043</v>
      </c>
      <c r="H24" t="s" s="50">
        <v>1988</v>
      </c>
      <c r="I24" t="s" s="50">
        <v>1056</v>
      </c>
      <c r="J24" t="s" s="50">
        <v>1056</v>
      </c>
      <c r="K24" s="51">
        <v>74</v>
      </c>
      <c r="L24" s="51">
        <v>165</v>
      </c>
      <c r="M24" s="51">
        <v>2017</v>
      </c>
      <c r="N24" t="s" s="50">
        <v>74</v>
      </c>
      <c r="O24" s="51">
        <v>2</v>
      </c>
      <c r="P24" s="51">
        <v>16</v>
      </c>
      <c r="Q24" s="51">
        <v>47</v>
      </c>
    </row>
    <row r="25" ht="38.35" customHeight="1">
      <c r="A25" t="s" s="46">
        <v>1081</v>
      </c>
      <c r="B25" t="s" s="46">
        <v>68</v>
      </c>
      <c r="C25" t="s" s="46">
        <v>1982</v>
      </c>
      <c r="D25" s="47">
        <f>VLOOKUP(C25,'BIO - Tableau 2-1'!$A$4:$B$28,2)</f>
        <v>16</v>
      </c>
      <c r="E25" s="48">
        <v>24</v>
      </c>
      <c r="F25" t="s" s="46">
        <v>2044</v>
      </c>
      <c r="G25" t="s" s="49">
        <v>2045</v>
      </c>
      <c r="H25" t="s" s="50">
        <v>2046</v>
      </c>
      <c r="I25" t="s" s="50">
        <v>1059</v>
      </c>
      <c r="J25" t="s" s="50">
        <v>1059</v>
      </c>
      <c r="K25" s="51">
        <v>73</v>
      </c>
      <c r="L25" s="51">
        <v>207</v>
      </c>
      <c r="M25" s="51">
        <v>2012</v>
      </c>
      <c r="N25" t="s" s="50">
        <v>68</v>
      </c>
      <c r="O25" s="51">
        <v>1</v>
      </c>
      <c r="P25" s="51">
        <v>3</v>
      </c>
      <c r="Q25" s="51">
        <v>3</v>
      </c>
    </row>
    <row r="26" ht="38.35" customHeight="1">
      <c r="A26" t="s" s="46">
        <v>1082</v>
      </c>
      <c r="B26" t="s" s="46">
        <v>46</v>
      </c>
      <c r="C26" t="s" s="46">
        <v>1979</v>
      </c>
      <c r="D26" s="47">
        <f>VLOOKUP(C26,'BIO - Tableau 2-1'!$A$4:$B$28,2)</f>
        <v>8</v>
      </c>
      <c r="E26" s="48">
        <v>32</v>
      </c>
      <c r="F26" t="s" s="46">
        <v>2047</v>
      </c>
      <c r="G26" t="s" s="49">
        <v>2048</v>
      </c>
      <c r="H26" t="s" s="50">
        <v>1991</v>
      </c>
      <c r="I26" t="s" s="50">
        <v>1059</v>
      </c>
      <c r="J26" t="s" s="50">
        <v>1059</v>
      </c>
      <c r="K26" s="51">
        <v>71</v>
      </c>
      <c r="L26" s="51">
        <v>185</v>
      </c>
      <c r="M26" s="51">
        <v>2004</v>
      </c>
      <c r="N26" t="s" s="50">
        <v>205</v>
      </c>
      <c r="O26" s="51">
        <v>2</v>
      </c>
      <c r="P26" s="51">
        <v>31</v>
      </c>
      <c r="Q26" s="51">
        <v>61</v>
      </c>
    </row>
    <row r="27" ht="26.35" customHeight="1">
      <c r="A27" t="s" s="52">
        <v>1083</v>
      </c>
      <c r="B27" t="s" s="52">
        <v>2022</v>
      </c>
      <c r="C27" t="s" s="52">
        <v>2004</v>
      </c>
      <c r="D27" s="47">
        <f>VLOOKUP(C27,'BIO - Tableau 2-1'!$A$4:$B$28,2)</f>
        <v>1</v>
      </c>
      <c r="E27" s="53">
        <v>24</v>
      </c>
      <c r="F27" t="s" s="52">
        <v>2049</v>
      </c>
      <c r="G27" t="s" s="54">
        <v>2050</v>
      </c>
      <c r="H27" t="s" s="50">
        <v>1994</v>
      </c>
      <c r="I27" t="s" s="50">
        <v>1059</v>
      </c>
      <c r="J27" t="s" s="50">
        <v>1059</v>
      </c>
      <c r="K27" s="51">
        <v>72</v>
      </c>
      <c r="L27" s="51">
        <v>185</v>
      </c>
      <c r="M27" t="s" s="50">
        <v>2051</v>
      </c>
      <c r="N27" t="s" s="50">
        <v>2051</v>
      </c>
      <c r="O27" t="s" s="50">
        <v>2051</v>
      </c>
      <c r="P27" t="s" s="50">
        <v>2051</v>
      </c>
      <c r="Q27" t="s" s="50">
        <v>2051</v>
      </c>
    </row>
    <row r="28" ht="26.35" customHeight="1">
      <c r="A28" t="s" s="52">
        <v>1084</v>
      </c>
      <c r="B28" t="s" s="52">
        <v>2000</v>
      </c>
      <c r="C28" t="s" s="52">
        <v>1982</v>
      </c>
      <c r="D28" s="47">
        <f>VLOOKUP(C28,'BIO - Tableau 2-1'!$A$4:$B$28,2)</f>
        <v>16</v>
      </c>
      <c r="E28" s="53">
        <v>28</v>
      </c>
      <c r="F28" t="s" s="52">
        <v>2052</v>
      </c>
      <c r="G28" t="s" s="54">
        <v>2053</v>
      </c>
      <c r="H28" t="s" s="50">
        <v>2054</v>
      </c>
      <c r="I28" t="s" s="50">
        <v>1056</v>
      </c>
      <c r="J28" t="s" s="50">
        <v>1056</v>
      </c>
      <c r="K28" s="51">
        <v>73</v>
      </c>
      <c r="L28" s="51">
        <v>196</v>
      </c>
      <c r="M28" s="51">
        <v>2007</v>
      </c>
      <c r="N28" t="s" s="50">
        <v>2000</v>
      </c>
      <c r="O28" s="51">
        <v>3</v>
      </c>
      <c r="P28" s="51">
        <v>16</v>
      </c>
      <c r="Q28" s="51">
        <v>77</v>
      </c>
    </row>
    <row r="29" ht="26.35" customHeight="1">
      <c r="A29" t="s" s="52">
        <v>1085</v>
      </c>
      <c r="B29" t="s" s="52">
        <v>44</v>
      </c>
      <c r="C29" t="s" s="52">
        <v>1982</v>
      </c>
      <c r="D29" s="47">
        <f>VLOOKUP(C29,'BIO - Tableau 2-1'!$A$4:$B$28,2)</f>
        <v>16</v>
      </c>
      <c r="E29" s="53">
        <v>32</v>
      </c>
      <c r="F29" t="s" s="52">
        <v>2055</v>
      </c>
      <c r="G29" t="s" s="54">
        <v>2056</v>
      </c>
      <c r="H29" s="51"/>
      <c r="I29" t="s" s="50">
        <v>1086</v>
      </c>
      <c r="J29" t="s" s="50">
        <v>1086</v>
      </c>
      <c r="K29" s="51">
        <v>75</v>
      </c>
      <c r="L29" s="51">
        <v>235</v>
      </c>
      <c r="M29" s="51">
        <v>2004</v>
      </c>
      <c r="N29" t="s" s="50">
        <v>44</v>
      </c>
      <c r="O29" s="51">
        <v>1</v>
      </c>
      <c r="P29" s="51">
        <v>1</v>
      </c>
      <c r="Q29" s="51">
        <v>1</v>
      </c>
    </row>
    <row r="30" ht="38.35" customHeight="1">
      <c r="A30" t="s" s="52">
        <v>1087</v>
      </c>
      <c r="B30" t="s" s="52">
        <v>42</v>
      </c>
      <c r="C30" t="s" s="52">
        <v>1979</v>
      </c>
      <c r="D30" s="47">
        <f>VLOOKUP(C30,'BIO - Tableau 2-1'!$A$4:$B$28,2)</f>
        <v>8</v>
      </c>
      <c r="E30" s="53">
        <v>26</v>
      </c>
      <c r="F30" t="s" s="52">
        <v>2057</v>
      </c>
      <c r="G30" t="s" s="54">
        <v>2058</v>
      </c>
      <c r="H30" t="s" s="50">
        <v>2059</v>
      </c>
      <c r="I30" t="s" s="50">
        <v>1056</v>
      </c>
      <c r="J30" t="s" s="50">
        <v>1056</v>
      </c>
      <c r="K30" s="51">
        <v>76</v>
      </c>
      <c r="L30" s="51">
        <v>206</v>
      </c>
      <c r="M30" s="51">
        <v>2010</v>
      </c>
      <c r="N30" t="s" s="50">
        <v>42</v>
      </c>
      <c r="O30" s="51">
        <v>2</v>
      </c>
      <c r="P30" s="51">
        <v>6</v>
      </c>
      <c r="Q30" s="51">
        <v>36</v>
      </c>
    </row>
    <row r="31" ht="26.35" customHeight="1">
      <c r="A31" t="s" s="52">
        <v>1088</v>
      </c>
      <c r="B31" t="s" s="52">
        <v>91</v>
      </c>
      <c r="C31" t="s" s="52">
        <v>1979</v>
      </c>
      <c r="D31" s="47">
        <f>VLOOKUP(C31,'BIO - Tableau 2-1'!$A$4:$B$28,2)</f>
        <v>8</v>
      </c>
      <c r="E31" s="53">
        <v>28</v>
      </c>
      <c r="F31" t="s" s="52">
        <v>2060</v>
      </c>
      <c r="G31" t="s" s="54">
        <v>2061</v>
      </c>
      <c r="H31" t="s" s="50">
        <v>1988</v>
      </c>
      <c r="I31" t="s" s="50">
        <v>1056</v>
      </c>
      <c r="J31" t="s" s="50">
        <v>1056</v>
      </c>
      <c r="K31" s="51">
        <v>75</v>
      </c>
      <c r="L31" s="51">
        <v>210</v>
      </c>
      <c r="M31" s="51">
        <v>2008</v>
      </c>
      <c r="N31" t="s" s="50">
        <v>91</v>
      </c>
      <c r="O31" s="51">
        <v>1</v>
      </c>
      <c r="P31" s="51">
        <v>4</v>
      </c>
      <c r="Q31" s="51">
        <v>4</v>
      </c>
    </row>
    <row r="32" ht="26.35" customHeight="1">
      <c r="A32" t="s" s="46">
        <v>1089</v>
      </c>
      <c r="B32" t="s" s="46">
        <v>96</v>
      </c>
      <c r="C32" t="s" s="46">
        <v>1996</v>
      </c>
      <c r="D32" s="47">
        <f>VLOOKUP(C32,'BIO - Tableau 2-1'!$A$4:$B$28,2)</f>
        <v>7</v>
      </c>
      <c r="E32" s="48">
        <v>21</v>
      </c>
      <c r="F32" t="s" s="46">
        <v>2062</v>
      </c>
      <c r="G32" t="s" s="49">
        <v>2063</v>
      </c>
      <c r="H32" t="s" s="50">
        <v>1994</v>
      </c>
      <c r="I32" t="s" s="50">
        <v>1059</v>
      </c>
      <c r="J32" t="s" s="50">
        <v>1059</v>
      </c>
      <c r="K32" s="51">
        <v>76</v>
      </c>
      <c r="L32" s="51">
        <v>222</v>
      </c>
      <c r="M32" s="51">
        <v>2014</v>
      </c>
      <c r="N32" t="s" s="50">
        <v>219</v>
      </c>
      <c r="O32" s="51">
        <v>1</v>
      </c>
      <c r="P32" s="51">
        <v>18</v>
      </c>
      <c r="Q32" s="51">
        <v>18</v>
      </c>
    </row>
    <row r="33" ht="26.35" customHeight="1">
      <c r="A33" t="s" s="46">
        <v>1090</v>
      </c>
      <c r="B33" t="s" s="46">
        <v>52</v>
      </c>
      <c r="C33" t="s" s="46">
        <v>2004</v>
      </c>
      <c r="D33" s="47">
        <f>VLOOKUP(C33,'BIO - Tableau 2-1'!$A$4:$B$28,2)</f>
        <v>1</v>
      </c>
      <c r="E33" s="48">
        <v>26</v>
      </c>
      <c r="F33" t="s" s="46">
        <v>2064</v>
      </c>
      <c r="G33" t="s" s="49">
        <v>2065</v>
      </c>
      <c r="H33" s="51"/>
      <c r="I33" t="s" s="50">
        <v>1086</v>
      </c>
      <c r="J33" t="s" s="50">
        <v>1086</v>
      </c>
      <c r="K33" s="51">
        <v>73</v>
      </c>
      <c r="L33" s="51">
        <v>180</v>
      </c>
      <c r="M33" s="51">
        <v>2010</v>
      </c>
      <c r="N33" t="s" s="50">
        <v>2066</v>
      </c>
      <c r="O33" s="51">
        <v>1</v>
      </c>
      <c r="P33" s="51">
        <v>8</v>
      </c>
      <c r="Q33" s="51">
        <v>8</v>
      </c>
    </row>
    <row r="34" ht="38.35" customHeight="1">
      <c r="A34" t="s" s="52">
        <v>1091</v>
      </c>
      <c r="B34" t="s" s="52">
        <v>52</v>
      </c>
      <c r="C34" t="s" s="52">
        <v>1979</v>
      </c>
      <c r="D34" s="47">
        <f>VLOOKUP(C34,'BIO - Tableau 2-1'!$A$4:$B$28,2)</f>
        <v>8</v>
      </c>
      <c r="E34" s="53">
        <v>31</v>
      </c>
      <c r="F34" t="s" s="52">
        <v>2067</v>
      </c>
      <c r="G34" t="s" s="54">
        <v>2068</v>
      </c>
      <c r="H34" s="51"/>
      <c r="I34" t="s" s="50">
        <v>1054</v>
      </c>
      <c r="J34" t="s" s="50">
        <v>1054</v>
      </c>
      <c r="K34" s="51">
        <v>75</v>
      </c>
      <c r="L34" s="51">
        <v>214</v>
      </c>
      <c r="M34" s="51">
        <v>2004</v>
      </c>
      <c r="N34" t="s" s="50">
        <v>52</v>
      </c>
      <c r="O34" s="51">
        <v>3</v>
      </c>
      <c r="P34" s="51">
        <v>26</v>
      </c>
      <c r="Q34" s="51">
        <v>91</v>
      </c>
    </row>
    <row r="35" ht="38.35" customHeight="1">
      <c r="A35" t="s" s="46">
        <v>1092</v>
      </c>
      <c r="B35" t="s" s="46">
        <v>40</v>
      </c>
      <c r="C35" t="s" s="46">
        <v>2004</v>
      </c>
      <c r="D35" s="47">
        <f>VLOOKUP(C35,'BIO - Tableau 2-1'!$A$4:$B$28,2)</f>
        <v>1</v>
      </c>
      <c r="E35" s="48">
        <v>23</v>
      </c>
      <c r="F35" t="s" s="46">
        <v>2069</v>
      </c>
      <c r="G35" t="s" s="49">
        <v>2070</v>
      </c>
      <c r="H35" t="s" s="50">
        <v>2071</v>
      </c>
      <c r="I35" t="s" s="50">
        <v>1056</v>
      </c>
      <c r="J35" t="s" s="50">
        <v>1056</v>
      </c>
      <c r="K35" s="51">
        <v>70</v>
      </c>
      <c r="L35" s="51">
        <v>175</v>
      </c>
      <c r="M35" s="51">
        <v>2012</v>
      </c>
      <c r="N35" t="s" s="50">
        <v>2011</v>
      </c>
      <c r="O35" s="51">
        <v>5</v>
      </c>
      <c r="P35" s="51">
        <v>29</v>
      </c>
      <c r="Q35" s="51">
        <v>150</v>
      </c>
    </row>
    <row r="36" ht="26.35" customHeight="1">
      <c r="A36" t="s" s="46">
        <v>1093</v>
      </c>
      <c r="B36" t="s" s="46">
        <v>87</v>
      </c>
      <c r="C36" t="s" s="46">
        <v>1996</v>
      </c>
      <c r="D36" s="47">
        <f>VLOOKUP(C36,'BIO - Tableau 2-1'!$A$4:$B$28,2)</f>
        <v>7</v>
      </c>
      <c r="E36" s="48">
        <v>20</v>
      </c>
      <c r="F36" t="s" s="46">
        <v>2072</v>
      </c>
      <c r="G36" t="s" s="49">
        <v>2073</v>
      </c>
      <c r="H36" t="s" s="50">
        <v>2059</v>
      </c>
      <c r="I36" t="s" s="50">
        <v>1056</v>
      </c>
      <c r="J36" t="s" s="50">
        <v>1056</v>
      </c>
      <c r="K36" s="51">
        <v>73</v>
      </c>
      <c r="L36" s="51">
        <v>192</v>
      </c>
      <c r="M36" s="51">
        <v>2016</v>
      </c>
      <c r="N36" t="s" s="50">
        <v>87</v>
      </c>
      <c r="O36" s="51">
        <v>1</v>
      </c>
      <c r="P36" s="51">
        <v>8</v>
      </c>
      <c r="Q36" s="51">
        <v>8</v>
      </c>
    </row>
    <row r="37" ht="38.35" customHeight="1">
      <c r="A37" t="s" s="52">
        <v>1094</v>
      </c>
      <c r="B37" t="s" s="52">
        <v>93</v>
      </c>
      <c r="C37" t="s" s="52">
        <v>1996</v>
      </c>
      <c r="D37" s="47">
        <f>VLOOKUP(C37,'BIO - Tableau 2-1'!$A$4:$B$28,2)</f>
        <v>7</v>
      </c>
      <c r="E37" s="53">
        <v>31</v>
      </c>
      <c r="F37" t="s" s="52">
        <v>2074</v>
      </c>
      <c r="G37" t="s" s="54">
        <v>2075</v>
      </c>
      <c r="H37" s="51"/>
      <c r="I37" t="s" s="50">
        <v>1086</v>
      </c>
      <c r="J37" t="s" s="50">
        <v>1086</v>
      </c>
      <c r="K37" s="51">
        <v>73</v>
      </c>
      <c r="L37" s="51">
        <v>201</v>
      </c>
      <c r="M37" s="51">
        <v>2004</v>
      </c>
      <c r="N37" t="s" s="50">
        <v>99</v>
      </c>
      <c r="O37" s="51">
        <v>1</v>
      </c>
      <c r="P37" s="51">
        <v>15</v>
      </c>
      <c r="Q37" s="51">
        <v>15</v>
      </c>
    </row>
    <row r="38" ht="26.35" customHeight="1">
      <c r="A38" t="s" s="52">
        <v>1095</v>
      </c>
      <c r="B38" t="s" s="52">
        <v>91</v>
      </c>
      <c r="C38" t="s" s="52">
        <v>1982</v>
      </c>
      <c r="D38" s="47">
        <f>VLOOKUP(C38,'BIO - Tableau 2-1'!$A$4:$B$28,2)</f>
        <v>16</v>
      </c>
      <c r="E38" s="53">
        <v>34</v>
      </c>
      <c r="F38" t="s" s="52">
        <v>2076</v>
      </c>
      <c r="G38" t="s" s="54">
        <v>2077</v>
      </c>
      <c r="H38" t="s" s="50">
        <v>2078</v>
      </c>
      <c r="I38" t="s" s="50">
        <v>1056</v>
      </c>
      <c r="J38" t="s" s="50">
        <v>1054</v>
      </c>
      <c r="K38" s="51">
        <v>72</v>
      </c>
      <c r="L38" s="51">
        <v>211</v>
      </c>
      <c r="M38" s="51">
        <v>2002</v>
      </c>
      <c r="N38" t="s" s="50">
        <v>106</v>
      </c>
      <c r="O38" s="51">
        <v>1</v>
      </c>
      <c r="P38" s="51">
        <v>24</v>
      </c>
      <c r="Q38" s="51">
        <v>24</v>
      </c>
    </row>
    <row r="39" ht="38.35" customHeight="1">
      <c r="A39" t="s" s="52">
        <v>1096</v>
      </c>
      <c r="B39" t="s" s="52">
        <v>71</v>
      </c>
      <c r="C39" t="s" s="52">
        <v>2004</v>
      </c>
      <c r="D39" s="47">
        <f>VLOOKUP(C39,'BIO - Tableau 2-1'!$A$4:$B$28,2)</f>
        <v>1</v>
      </c>
      <c r="E39" s="53">
        <v>23</v>
      </c>
      <c r="F39" t="s" s="52">
        <v>2079</v>
      </c>
      <c r="G39" t="s" s="54">
        <v>2080</v>
      </c>
      <c r="H39" s="51"/>
      <c r="I39" t="s" s="50">
        <v>1054</v>
      </c>
      <c r="J39" t="s" s="50">
        <v>1054</v>
      </c>
      <c r="K39" s="51">
        <v>74</v>
      </c>
      <c r="L39" s="51">
        <v>196</v>
      </c>
      <c r="M39" s="51">
        <v>2013</v>
      </c>
      <c r="N39" t="s" s="50">
        <v>71</v>
      </c>
      <c r="O39" s="51">
        <v>1</v>
      </c>
      <c r="P39" s="51">
        <v>14</v>
      </c>
      <c r="Q39" s="51">
        <v>14</v>
      </c>
    </row>
    <row r="40" ht="26.35" customHeight="1">
      <c r="A40" t="s" s="46">
        <v>1097</v>
      </c>
      <c r="B40" t="s" s="46">
        <v>74</v>
      </c>
      <c r="C40" t="s" s="46">
        <v>1996</v>
      </c>
      <c r="D40" s="47">
        <f>VLOOKUP(C40,'BIO - Tableau 2-1'!$A$4:$B$28,2)</f>
        <v>7</v>
      </c>
      <c r="E40" s="48">
        <v>37</v>
      </c>
      <c r="F40" t="s" s="46">
        <v>2081</v>
      </c>
      <c r="G40" t="s" s="49">
        <v>2082</v>
      </c>
      <c r="H40" t="s" s="50">
        <v>1985</v>
      </c>
      <c r="I40" t="s" s="50">
        <v>1056</v>
      </c>
      <c r="J40" t="s" s="50">
        <v>1056</v>
      </c>
      <c r="K40" s="51">
        <v>73</v>
      </c>
      <c r="L40" s="51">
        <v>197</v>
      </c>
      <c r="M40" t="s" s="50">
        <v>2051</v>
      </c>
      <c r="N40" t="s" s="50">
        <v>2051</v>
      </c>
      <c r="O40" t="s" s="50">
        <v>2051</v>
      </c>
      <c r="P40" t="s" s="50">
        <v>2051</v>
      </c>
      <c r="Q40" t="s" s="50">
        <v>2051</v>
      </c>
    </row>
    <row r="41" ht="26.35" customHeight="1">
      <c r="A41" t="s" s="52">
        <v>1098</v>
      </c>
      <c r="B41" t="s" s="52">
        <v>99</v>
      </c>
      <c r="C41" t="s" s="52">
        <v>1979</v>
      </c>
      <c r="D41" s="47">
        <f>VLOOKUP(C41,'BIO - Tableau 2-1'!$A$4:$B$28,2)</f>
        <v>8</v>
      </c>
      <c r="E41" s="53">
        <v>31</v>
      </c>
      <c r="F41" t="s" s="52">
        <v>2083</v>
      </c>
      <c r="G41" t="s" s="54">
        <v>2084</v>
      </c>
      <c r="H41" s="51"/>
      <c r="I41" t="s" s="50">
        <v>1086</v>
      </c>
      <c r="J41" t="s" s="50">
        <v>1086</v>
      </c>
      <c r="K41" s="51">
        <v>74</v>
      </c>
      <c r="L41" s="51">
        <v>218</v>
      </c>
      <c r="M41" s="51">
        <v>2004</v>
      </c>
      <c r="N41" t="s" s="50">
        <v>68</v>
      </c>
      <c r="O41" s="51">
        <v>3</v>
      </c>
      <c r="P41" s="51">
        <v>19</v>
      </c>
      <c r="Q41" s="51">
        <v>84</v>
      </c>
    </row>
    <row r="42" ht="26.35" customHeight="1">
      <c r="A42" t="s" s="46">
        <v>1099</v>
      </c>
      <c r="B42" t="s" s="46">
        <v>60</v>
      </c>
      <c r="C42" t="s" s="46">
        <v>1982</v>
      </c>
      <c r="D42" s="47">
        <f>VLOOKUP(C42,'BIO - Tableau 2-1'!$A$4:$B$28,2)</f>
        <v>16</v>
      </c>
      <c r="E42" s="48">
        <v>21</v>
      </c>
      <c r="F42" t="s" s="46">
        <v>2085</v>
      </c>
      <c r="G42" t="s" s="49">
        <v>2086</v>
      </c>
      <c r="H42" t="s" s="50">
        <v>2046</v>
      </c>
      <c r="I42" t="s" s="50">
        <v>1059</v>
      </c>
      <c r="J42" t="s" s="50">
        <v>1059</v>
      </c>
      <c r="K42" s="51">
        <v>72</v>
      </c>
      <c r="L42" s="51">
        <v>186</v>
      </c>
      <c r="M42" s="51">
        <v>2014</v>
      </c>
      <c r="N42" t="s" s="50">
        <v>60</v>
      </c>
      <c r="O42" s="51">
        <v>5</v>
      </c>
      <c r="P42" s="51">
        <v>26</v>
      </c>
      <c r="Q42" s="51">
        <v>146</v>
      </c>
    </row>
    <row r="43" ht="26.35" customHeight="1">
      <c r="A43" t="s" s="46">
        <v>1100</v>
      </c>
      <c r="B43" t="s" s="46">
        <v>38</v>
      </c>
      <c r="C43" t="s" s="46">
        <v>1982</v>
      </c>
      <c r="D43" s="47">
        <f>VLOOKUP(C43,'BIO - Tableau 2-1'!$A$4:$B$28,2)</f>
        <v>16</v>
      </c>
      <c r="E43" s="48">
        <v>27</v>
      </c>
      <c r="F43" t="s" s="46">
        <v>2087</v>
      </c>
      <c r="G43" t="s" s="49">
        <v>2088</v>
      </c>
      <c r="H43" t="s" s="50">
        <v>1991</v>
      </c>
      <c r="I43" t="s" s="50">
        <v>1059</v>
      </c>
      <c r="J43" t="s" s="50">
        <v>1059</v>
      </c>
      <c r="K43" s="51">
        <v>75</v>
      </c>
      <c r="L43" s="51">
        <v>231</v>
      </c>
      <c r="M43" s="51">
        <v>2009</v>
      </c>
      <c r="N43" t="s" s="50">
        <v>38</v>
      </c>
      <c r="O43" s="51">
        <v>6</v>
      </c>
      <c r="P43" s="51">
        <v>1</v>
      </c>
      <c r="Q43" s="51">
        <v>152</v>
      </c>
    </row>
    <row r="44" ht="38.35" customHeight="1">
      <c r="A44" t="s" s="46">
        <v>1101</v>
      </c>
      <c r="B44" t="s" s="46">
        <v>44</v>
      </c>
      <c r="C44" t="s" s="46">
        <v>1982</v>
      </c>
      <c r="D44" s="47">
        <f>VLOOKUP(C44,'BIO - Tableau 2-1'!$A$4:$B$28,2)</f>
        <v>16</v>
      </c>
      <c r="E44" s="48">
        <v>23</v>
      </c>
      <c r="F44" t="s" s="46">
        <v>2089</v>
      </c>
      <c r="G44" t="s" s="49">
        <v>2090</v>
      </c>
      <c r="H44" s="51"/>
      <c r="I44" t="s" s="50">
        <v>1102</v>
      </c>
      <c r="J44" t="s" s="50">
        <v>1054</v>
      </c>
      <c r="K44" s="51">
        <v>75</v>
      </c>
      <c r="L44" s="51">
        <v>201</v>
      </c>
      <c r="M44" s="51">
        <v>2013</v>
      </c>
      <c r="N44" t="s" s="50">
        <v>44</v>
      </c>
      <c r="O44" s="51">
        <v>1</v>
      </c>
      <c r="P44" s="51">
        <v>23</v>
      </c>
      <c r="Q44" s="51">
        <v>23</v>
      </c>
    </row>
    <row r="45" ht="26.35" customHeight="1">
      <c r="A45" t="s" s="46">
        <v>1103</v>
      </c>
      <c r="B45" t="s" s="46">
        <v>104</v>
      </c>
      <c r="C45" t="s" s="46">
        <v>1982</v>
      </c>
      <c r="D45" s="47">
        <f>VLOOKUP(C45,'BIO - Tableau 2-1'!$A$4:$B$28,2)</f>
        <v>16</v>
      </c>
      <c r="E45" s="48">
        <v>23</v>
      </c>
      <c r="F45" t="s" s="46">
        <v>2091</v>
      </c>
      <c r="G45" t="s" s="49">
        <v>2092</v>
      </c>
      <c r="H45" t="s" s="50">
        <v>1988</v>
      </c>
      <c r="I45" t="s" s="50">
        <v>1056</v>
      </c>
      <c r="J45" t="s" s="50">
        <v>1056</v>
      </c>
      <c r="K45" s="51">
        <v>74</v>
      </c>
      <c r="L45" s="51">
        <v>188</v>
      </c>
      <c r="M45" s="51">
        <v>2012</v>
      </c>
      <c r="N45" t="s" s="50">
        <v>104</v>
      </c>
      <c r="O45" s="51">
        <v>4</v>
      </c>
      <c r="P45" s="51">
        <v>19</v>
      </c>
      <c r="Q45" s="51">
        <v>110</v>
      </c>
    </row>
    <row r="46" ht="38.35" customHeight="1">
      <c r="A46" t="s" s="52">
        <v>1104</v>
      </c>
      <c r="B46" t="s" s="52">
        <v>106</v>
      </c>
      <c r="C46" t="s" s="52">
        <v>1979</v>
      </c>
      <c r="D46" s="47">
        <f>VLOOKUP(C46,'BIO - Tableau 2-1'!$A$4:$B$28,2)</f>
        <v>8</v>
      </c>
      <c r="E46" s="53">
        <v>22</v>
      </c>
      <c r="F46" t="s" s="52">
        <v>2093</v>
      </c>
      <c r="G46" t="s" s="54">
        <v>2080</v>
      </c>
      <c r="H46" s="51"/>
      <c r="I46" t="s" s="50">
        <v>1054</v>
      </c>
      <c r="J46" t="s" s="50">
        <v>1054</v>
      </c>
      <c r="K46" s="51">
        <v>72</v>
      </c>
      <c r="L46" s="51">
        <v>212</v>
      </c>
      <c r="M46" t="s" s="50">
        <v>2051</v>
      </c>
      <c r="N46" t="s" s="50">
        <v>2051</v>
      </c>
      <c r="O46" t="s" s="50">
        <v>2051</v>
      </c>
      <c r="P46" t="s" s="50">
        <v>2051</v>
      </c>
      <c r="Q46" t="s" s="50">
        <v>2051</v>
      </c>
    </row>
    <row r="47" ht="38.35" customHeight="1">
      <c r="A47" t="s" s="46">
        <v>1105</v>
      </c>
      <c r="B47" t="s" s="46">
        <v>74</v>
      </c>
      <c r="C47" t="s" s="46">
        <v>1979</v>
      </c>
      <c r="D47" s="47">
        <f>VLOOKUP(C47,'BIO - Tableau 2-1'!$A$4:$B$28,2)</f>
        <v>8</v>
      </c>
      <c r="E47" s="48">
        <v>22</v>
      </c>
      <c r="F47" t="s" s="46">
        <v>2094</v>
      </c>
      <c r="G47" t="s" s="49">
        <v>2080</v>
      </c>
      <c r="H47" s="51"/>
      <c r="I47" t="s" s="50">
        <v>1054</v>
      </c>
      <c r="J47" t="s" s="50">
        <v>1054</v>
      </c>
      <c r="K47" s="51">
        <v>75</v>
      </c>
      <c r="L47" s="51">
        <v>189</v>
      </c>
      <c r="M47" s="51">
        <v>2014</v>
      </c>
      <c r="N47" t="s" s="50">
        <v>74</v>
      </c>
      <c r="O47" s="51">
        <v>2</v>
      </c>
      <c r="P47" s="51">
        <v>10</v>
      </c>
      <c r="Q47" s="51">
        <v>40</v>
      </c>
    </row>
    <row r="48" ht="26.35" customHeight="1">
      <c r="A48" t="s" s="52">
        <v>1106</v>
      </c>
      <c r="B48" t="s" s="52">
        <v>106</v>
      </c>
      <c r="C48" t="s" s="52">
        <v>1982</v>
      </c>
      <c r="D48" s="47">
        <f>VLOOKUP(C48,'BIO - Tableau 2-1'!$A$4:$B$28,2)</f>
        <v>16</v>
      </c>
      <c r="E48" s="53">
        <v>23</v>
      </c>
      <c r="F48" t="s" s="52">
        <v>2095</v>
      </c>
      <c r="G48" t="s" s="54">
        <v>2096</v>
      </c>
      <c r="H48" s="51"/>
      <c r="I48" t="s" s="50">
        <v>1054</v>
      </c>
      <c r="J48" t="s" s="50">
        <v>1054</v>
      </c>
      <c r="K48" s="51">
        <v>70</v>
      </c>
      <c r="L48" s="51">
        <v>180</v>
      </c>
      <c r="M48" s="51">
        <v>2013</v>
      </c>
      <c r="N48" t="s" s="50">
        <v>106</v>
      </c>
      <c r="O48" s="51">
        <v>7</v>
      </c>
      <c r="P48" s="51">
        <v>21</v>
      </c>
      <c r="Q48" s="51">
        <v>202</v>
      </c>
    </row>
    <row r="49" ht="26.35" customHeight="1">
      <c r="A49" t="s" s="46">
        <v>1107</v>
      </c>
      <c r="B49" t="s" s="46">
        <v>77</v>
      </c>
      <c r="C49" t="s" s="46">
        <v>1982</v>
      </c>
      <c r="D49" s="47">
        <f>VLOOKUP(C49,'BIO - Tableau 2-1'!$A$4:$B$28,2)</f>
        <v>16</v>
      </c>
      <c r="E49" s="48">
        <v>27</v>
      </c>
      <c r="F49" t="s" s="46">
        <v>2097</v>
      </c>
      <c r="G49" t="s" s="49">
        <v>2098</v>
      </c>
      <c r="H49" s="51"/>
      <c r="I49" t="s" s="50">
        <v>1108</v>
      </c>
      <c r="J49" t="s" s="50">
        <v>1108</v>
      </c>
      <c r="K49" s="51">
        <v>75</v>
      </c>
      <c r="L49" s="51">
        <v>229</v>
      </c>
      <c r="M49" t="s" s="50">
        <v>2051</v>
      </c>
      <c r="N49" t="s" s="50">
        <v>2051</v>
      </c>
      <c r="O49" t="s" s="50">
        <v>2051</v>
      </c>
      <c r="P49" t="s" s="50">
        <v>2051</v>
      </c>
      <c r="Q49" t="s" s="50">
        <v>2051</v>
      </c>
    </row>
    <row r="50" ht="26.35" customHeight="1">
      <c r="A50" t="s" s="52">
        <v>1109</v>
      </c>
      <c r="B50" t="s" s="52">
        <v>40</v>
      </c>
      <c r="C50" t="s" s="52">
        <v>1979</v>
      </c>
      <c r="D50" s="47">
        <f>VLOOKUP(C50,'BIO - Tableau 2-1'!$A$4:$B$28,2)</f>
        <v>8</v>
      </c>
      <c r="E50" s="53">
        <v>23</v>
      </c>
      <c r="F50" t="s" s="52">
        <v>2099</v>
      </c>
      <c r="G50" t="s" s="54">
        <v>2056</v>
      </c>
      <c r="H50" s="51"/>
      <c r="I50" t="s" s="50">
        <v>1086</v>
      </c>
      <c r="J50" t="s" s="50">
        <v>1086</v>
      </c>
      <c r="K50" s="51">
        <v>75</v>
      </c>
      <c r="L50" s="51">
        <v>194</v>
      </c>
      <c r="M50" s="51">
        <v>2015</v>
      </c>
      <c r="N50" t="s" s="50">
        <v>40</v>
      </c>
      <c r="O50" s="51">
        <v>4</v>
      </c>
      <c r="P50" s="51">
        <v>10</v>
      </c>
      <c r="Q50" s="51">
        <v>101</v>
      </c>
    </row>
    <row r="51" ht="26.35" customHeight="1">
      <c r="A51" t="s" s="46">
        <v>1110</v>
      </c>
      <c r="B51" t="s" s="46">
        <v>56</v>
      </c>
      <c r="C51" t="s" s="46">
        <v>1979</v>
      </c>
      <c r="D51" s="47">
        <f>VLOOKUP(C51,'BIO - Tableau 2-1'!$A$4:$B$28,2)</f>
        <v>8</v>
      </c>
      <c r="E51" s="48">
        <v>31</v>
      </c>
      <c r="F51" t="s" s="46">
        <v>2100</v>
      </c>
      <c r="G51" t="s" s="49">
        <v>2101</v>
      </c>
      <c r="H51" s="51"/>
      <c r="I51" t="s" s="50">
        <v>1111</v>
      </c>
      <c r="J51" t="s" s="50">
        <v>1111</v>
      </c>
      <c r="K51" s="51">
        <v>72</v>
      </c>
      <c r="L51" s="51">
        <v>200</v>
      </c>
      <c r="M51" s="51">
        <v>2004</v>
      </c>
      <c r="N51" t="s" s="50">
        <v>87</v>
      </c>
      <c r="O51" s="51">
        <v>3</v>
      </c>
      <c r="P51" s="51">
        <v>6</v>
      </c>
      <c r="Q51" s="51">
        <v>71</v>
      </c>
    </row>
    <row r="52" ht="26.35" customHeight="1">
      <c r="A52" t="s" s="55">
        <v>1112</v>
      </c>
      <c r="B52" t="s" s="55">
        <v>2000</v>
      </c>
      <c r="C52" t="s" s="55">
        <v>1979</v>
      </c>
      <c r="D52" s="56">
        <f>VLOOKUP(C52,'BIO - Tableau 2-1'!$A$4:$B$28,2)</f>
        <v>8</v>
      </c>
      <c r="E52" s="57">
        <v>27</v>
      </c>
      <c r="F52" t="s" s="55">
        <v>2102</v>
      </c>
      <c r="G52" t="s" s="58">
        <v>2103</v>
      </c>
      <c r="H52" s="51"/>
      <c r="I52" t="s" s="50">
        <v>1075</v>
      </c>
      <c r="J52" t="s" s="50">
        <v>1075</v>
      </c>
      <c r="K52" s="51">
        <v>79</v>
      </c>
      <c r="L52" s="51">
        <v>220</v>
      </c>
      <c r="M52" t="s" s="50">
        <v>2051</v>
      </c>
      <c r="N52" t="s" s="50">
        <v>2051</v>
      </c>
      <c r="O52" t="s" s="50">
        <v>2051</v>
      </c>
      <c r="P52" t="s" s="50">
        <v>2051</v>
      </c>
      <c r="Q52" t="s" s="50">
        <v>2051</v>
      </c>
    </row>
    <row r="53" ht="26.35" customHeight="1">
      <c r="A53" t="s" s="46">
        <v>1113</v>
      </c>
      <c r="B53" t="s" s="46">
        <v>114</v>
      </c>
      <c r="C53" t="s" s="46">
        <v>1982</v>
      </c>
      <c r="D53" s="47">
        <f>VLOOKUP(C53,'BIO - Tableau 2-1'!$A$4:$B$28,2)</f>
        <v>16</v>
      </c>
      <c r="E53" s="48">
        <v>30</v>
      </c>
      <c r="F53" t="s" s="46">
        <v>2104</v>
      </c>
      <c r="G53" t="s" s="49">
        <v>2021</v>
      </c>
      <c r="H53" t="s" s="50">
        <v>1988</v>
      </c>
      <c r="I53" t="s" s="50">
        <v>1056</v>
      </c>
      <c r="J53" t="s" s="50">
        <v>1056</v>
      </c>
      <c r="K53" s="51">
        <v>70</v>
      </c>
      <c r="L53" s="51">
        <v>177</v>
      </c>
      <c r="M53" s="51">
        <v>2005</v>
      </c>
      <c r="N53" t="s" s="50">
        <v>56</v>
      </c>
      <c r="O53" s="51">
        <v>1</v>
      </c>
      <c r="P53" s="51">
        <v>25</v>
      </c>
      <c r="Q53" s="51">
        <v>25</v>
      </c>
    </row>
    <row r="54" ht="38.35" customHeight="1">
      <c r="A54" t="s" s="52">
        <v>1114</v>
      </c>
      <c r="B54" t="s" s="52">
        <v>58</v>
      </c>
      <c r="C54" t="s" s="52">
        <v>2004</v>
      </c>
      <c r="D54" s="47">
        <f>VLOOKUP(C54,'BIO - Tableau 2-1'!$A$4:$B$28,2)</f>
        <v>1</v>
      </c>
      <c r="E54" s="53">
        <v>23</v>
      </c>
      <c r="F54" t="s" s="52">
        <v>2105</v>
      </c>
      <c r="G54" t="s" s="54">
        <v>2106</v>
      </c>
      <c r="H54" t="s" s="50">
        <v>2029</v>
      </c>
      <c r="I54" t="s" s="50">
        <v>1059</v>
      </c>
      <c r="J54" t="s" s="50">
        <v>1059</v>
      </c>
      <c r="K54" s="51">
        <v>73</v>
      </c>
      <c r="L54" s="51">
        <v>206</v>
      </c>
      <c r="M54" s="51">
        <v>2013</v>
      </c>
      <c r="N54" t="s" s="50">
        <v>58</v>
      </c>
      <c r="O54" s="51">
        <v>4</v>
      </c>
      <c r="P54" s="51">
        <v>13</v>
      </c>
      <c r="Q54" s="51">
        <v>104</v>
      </c>
    </row>
    <row r="55" ht="26.35" customHeight="1">
      <c r="A55" t="s" s="52">
        <v>1115</v>
      </c>
      <c r="B55" t="s" s="52">
        <v>2022</v>
      </c>
      <c r="C55" t="s" s="52">
        <v>2004</v>
      </c>
      <c r="D55" s="47">
        <f>VLOOKUP(C55,'BIO - Tableau 2-1'!$A$4:$B$28,2)</f>
        <v>1</v>
      </c>
      <c r="E55" s="53">
        <v>25</v>
      </c>
      <c r="F55" t="s" s="52">
        <v>2107</v>
      </c>
      <c r="G55" t="s" s="54">
        <v>2108</v>
      </c>
      <c r="H55" t="s" s="50">
        <v>1988</v>
      </c>
      <c r="I55" t="s" s="50">
        <v>1056</v>
      </c>
      <c r="J55" t="s" s="50">
        <v>1056</v>
      </c>
      <c r="K55" s="51">
        <v>77</v>
      </c>
      <c r="L55" s="51">
        <v>207</v>
      </c>
      <c r="M55" t="s" s="50">
        <v>2051</v>
      </c>
      <c r="N55" t="s" s="50">
        <v>2051</v>
      </c>
      <c r="O55" t="s" s="50">
        <v>2051</v>
      </c>
      <c r="P55" t="s" s="50">
        <v>2051</v>
      </c>
      <c r="Q55" t="s" s="50">
        <v>2051</v>
      </c>
    </row>
    <row r="56" ht="38.35" customHeight="1">
      <c r="A56" t="s" s="52">
        <v>1116</v>
      </c>
      <c r="B56" t="s" s="52">
        <v>38</v>
      </c>
      <c r="C56" t="s" s="52">
        <v>1982</v>
      </c>
      <c r="D56" s="47">
        <f>VLOOKUP(C56,'BIO - Tableau 2-1'!$A$4:$B$28,2)</f>
        <v>16</v>
      </c>
      <c r="E56" s="53">
        <v>32</v>
      </c>
      <c r="F56" t="s" s="52">
        <v>2109</v>
      </c>
      <c r="G56" t="s" s="54">
        <v>2110</v>
      </c>
      <c r="H56" t="s" s="50">
        <v>2071</v>
      </c>
      <c r="I56" t="s" s="50">
        <v>1056</v>
      </c>
      <c r="J56" t="s" s="50">
        <v>1056</v>
      </c>
      <c r="K56" s="51">
        <v>75</v>
      </c>
      <c r="L56" s="51">
        <v>192</v>
      </c>
      <c r="M56" s="51">
        <v>2004</v>
      </c>
      <c r="N56" t="s" s="50">
        <v>201</v>
      </c>
      <c r="O56" s="51">
        <v>1</v>
      </c>
      <c r="P56" s="51">
        <v>4</v>
      </c>
      <c r="Q56" s="51">
        <v>4</v>
      </c>
    </row>
    <row r="57" ht="26.35" customHeight="1">
      <c r="A57" t="s" s="52">
        <v>1117</v>
      </c>
      <c r="B57" t="s" s="52">
        <v>119</v>
      </c>
      <c r="C57" t="s" s="52">
        <v>1979</v>
      </c>
      <c r="D57" s="47">
        <f>VLOOKUP(C57,'BIO - Tableau 2-1'!$A$4:$B$28,2)</f>
        <v>8</v>
      </c>
      <c r="E57" s="53">
        <v>31</v>
      </c>
      <c r="F57" t="s" s="52">
        <v>2111</v>
      </c>
      <c r="G57" t="s" s="54">
        <v>2112</v>
      </c>
      <c r="H57" t="s" s="50">
        <v>2054</v>
      </c>
      <c r="I57" t="s" s="50">
        <v>1056</v>
      </c>
      <c r="J57" t="s" s="50">
        <v>1056</v>
      </c>
      <c r="K57" s="51">
        <v>73</v>
      </c>
      <c r="L57" s="51">
        <v>204</v>
      </c>
      <c r="M57" s="51">
        <v>2006</v>
      </c>
      <c r="N57" t="s" s="50">
        <v>38</v>
      </c>
      <c r="O57" s="51">
        <v>6</v>
      </c>
      <c r="P57" s="51">
        <v>7</v>
      </c>
      <c r="Q57" s="51">
        <v>160</v>
      </c>
    </row>
    <row r="58" ht="26.35" customHeight="1">
      <c r="A58" t="s" s="55">
        <v>1118</v>
      </c>
      <c r="B58" t="s" s="55">
        <v>121</v>
      </c>
      <c r="C58" t="s" s="55">
        <v>1982</v>
      </c>
      <c r="D58" s="56">
        <f>VLOOKUP(C58,'BIO - Tableau 2-1'!$A$4:$B$28,2)</f>
        <v>16</v>
      </c>
      <c r="E58" s="57">
        <v>22</v>
      </c>
      <c r="F58" t="s" s="55">
        <v>2113</v>
      </c>
      <c r="G58" t="s" s="58">
        <v>2021</v>
      </c>
      <c r="H58" t="s" s="50">
        <v>1988</v>
      </c>
      <c r="I58" t="s" s="50">
        <v>1056</v>
      </c>
      <c r="J58" t="s" s="50">
        <v>1056</v>
      </c>
      <c r="K58" s="51">
        <v>70</v>
      </c>
      <c r="L58" s="51">
        <v>184</v>
      </c>
      <c r="M58" s="51">
        <v>2015</v>
      </c>
      <c r="N58" t="s" s="50">
        <v>121</v>
      </c>
      <c r="O58" s="51">
        <v>6</v>
      </c>
      <c r="P58" s="51">
        <v>15</v>
      </c>
      <c r="Q58" s="51">
        <v>166</v>
      </c>
    </row>
    <row r="59" ht="26.35" customHeight="1">
      <c r="A59" t="s" s="52">
        <v>1119</v>
      </c>
      <c r="B59" t="s" s="52">
        <v>68</v>
      </c>
      <c r="C59" t="s" s="52">
        <v>1996</v>
      </c>
      <c r="D59" s="47">
        <f>VLOOKUP(C59,'BIO - Tableau 2-1'!$A$4:$B$28,2)</f>
        <v>7</v>
      </c>
      <c r="E59" s="53">
        <v>26</v>
      </c>
      <c r="F59" t="s" s="52">
        <v>2114</v>
      </c>
      <c r="G59" t="s" s="54">
        <v>2026</v>
      </c>
      <c r="H59" t="s" s="50">
        <v>1988</v>
      </c>
      <c r="I59" t="s" s="50">
        <v>1056</v>
      </c>
      <c r="J59" t="s" s="50">
        <v>1056</v>
      </c>
      <c r="K59" s="51">
        <v>71</v>
      </c>
      <c r="L59" s="51">
        <v>182</v>
      </c>
      <c r="M59" s="51">
        <v>2011</v>
      </c>
      <c r="N59" t="s" s="50">
        <v>77</v>
      </c>
      <c r="O59" s="51">
        <v>5</v>
      </c>
      <c r="P59" s="51">
        <v>18</v>
      </c>
      <c r="Q59" s="51">
        <v>139</v>
      </c>
    </row>
    <row r="60" ht="26.35" customHeight="1">
      <c r="A60" t="s" s="46">
        <v>1120</v>
      </c>
      <c r="B60" t="s" s="46">
        <v>2022</v>
      </c>
      <c r="C60" t="s" s="46">
        <v>1982</v>
      </c>
      <c r="D60" s="47">
        <f>VLOOKUP(C60,'BIO - Tableau 2-1'!$A$4:$B$28,2)</f>
        <v>16</v>
      </c>
      <c r="E60" s="48">
        <v>26</v>
      </c>
      <c r="F60" t="s" s="46">
        <v>2115</v>
      </c>
      <c r="G60" t="s" s="49">
        <v>2116</v>
      </c>
      <c r="H60" t="s" s="50">
        <v>1988</v>
      </c>
      <c r="I60" t="s" s="50">
        <v>1056</v>
      </c>
      <c r="J60" t="s" s="50">
        <v>1056</v>
      </c>
      <c r="K60" s="51">
        <v>73</v>
      </c>
      <c r="L60" s="51">
        <v>203</v>
      </c>
      <c r="M60" s="51">
        <v>2011</v>
      </c>
      <c r="N60" t="s" s="50">
        <v>2022</v>
      </c>
      <c r="O60" s="51">
        <v>3</v>
      </c>
      <c r="P60" s="51">
        <v>19</v>
      </c>
      <c r="Q60" s="51">
        <v>80</v>
      </c>
    </row>
    <row r="61" ht="26.35" customHeight="1">
      <c r="A61" t="s" s="46">
        <v>1121</v>
      </c>
      <c r="B61" t="s" s="46">
        <v>2011</v>
      </c>
      <c r="C61" t="s" s="46">
        <v>1979</v>
      </c>
      <c r="D61" s="47">
        <f>VLOOKUP(C61,'BIO - Tableau 2-1'!$A$4:$B$28,2)</f>
        <v>8</v>
      </c>
      <c r="E61" s="48">
        <v>35</v>
      </c>
      <c r="F61" t="s" s="46">
        <v>2117</v>
      </c>
      <c r="G61" t="s" s="49">
        <v>2118</v>
      </c>
      <c r="H61" t="s" s="50">
        <v>2029</v>
      </c>
      <c r="I61" t="s" s="50">
        <v>1059</v>
      </c>
      <c r="J61" t="s" s="50">
        <v>1059</v>
      </c>
      <c r="K61" s="51">
        <v>71</v>
      </c>
      <c r="L61" s="51">
        <v>190</v>
      </c>
      <c r="M61" t="s" s="50">
        <v>2051</v>
      </c>
      <c r="N61" t="s" s="50">
        <v>2051</v>
      </c>
      <c r="O61" t="s" s="50">
        <v>2051</v>
      </c>
      <c r="P61" t="s" s="50">
        <v>2051</v>
      </c>
      <c r="Q61" t="s" s="50">
        <v>2051</v>
      </c>
    </row>
    <row r="62" ht="26.35" customHeight="1">
      <c r="A62" t="s" s="46">
        <v>1122</v>
      </c>
      <c r="B62" t="s" s="46">
        <v>114</v>
      </c>
      <c r="C62" t="s" s="46">
        <v>1979</v>
      </c>
      <c r="D62" s="47">
        <f>VLOOKUP(C62,'BIO - Tableau 2-1'!$A$4:$B$28,2)</f>
        <v>8</v>
      </c>
      <c r="E62" s="48">
        <v>24</v>
      </c>
      <c r="F62" t="s" s="46">
        <v>2119</v>
      </c>
      <c r="G62" t="s" s="49">
        <v>2120</v>
      </c>
      <c r="H62" t="s" s="50">
        <v>1991</v>
      </c>
      <c r="I62" t="s" s="50">
        <v>1059</v>
      </c>
      <c r="J62" t="s" s="50">
        <v>1059</v>
      </c>
      <c r="K62" s="51">
        <v>73</v>
      </c>
      <c r="L62" s="51">
        <v>206</v>
      </c>
      <c r="M62" s="51">
        <v>2011</v>
      </c>
      <c r="N62" t="s" s="50">
        <v>114</v>
      </c>
      <c r="O62" s="51">
        <v>3</v>
      </c>
      <c r="P62" s="51">
        <v>22</v>
      </c>
      <c r="Q62" s="51">
        <v>83</v>
      </c>
    </row>
    <row r="63" ht="38.35" customHeight="1">
      <c r="A63" t="s" s="46">
        <v>1123</v>
      </c>
      <c r="B63" t="s" s="46">
        <v>38</v>
      </c>
      <c r="C63" t="s" s="46">
        <v>2004</v>
      </c>
      <c r="D63" s="47">
        <f>VLOOKUP(C63,'BIO - Tableau 2-1'!$A$4:$B$28,2)</f>
        <v>1</v>
      </c>
      <c r="E63" s="48">
        <v>20</v>
      </c>
      <c r="F63" t="s" s="46">
        <v>2121</v>
      </c>
      <c r="G63" t="s" s="49">
        <v>2122</v>
      </c>
      <c r="H63" t="s" s="50">
        <v>1985</v>
      </c>
      <c r="I63" t="s" s="50">
        <v>1056</v>
      </c>
      <c r="J63" t="s" s="50">
        <v>1056</v>
      </c>
      <c r="K63" s="51">
        <v>71</v>
      </c>
      <c r="L63" s="51">
        <v>182</v>
      </c>
      <c r="M63" s="51">
        <v>2015</v>
      </c>
      <c r="N63" t="s" s="50">
        <v>38</v>
      </c>
      <c r="O63" s="51">
        <v>1</v>
      </c>
      <c r="P63" s="51">
        <v>28</v>
      </c>
      <c r="Q63" s="51">
        <v>28</v>
      </c>
    </row>
    <row r="64" ht="38.35" customHeight="1">
      <c r="A64" t="s" s="46">
        <v>1124</v>
      </c>
      <c r="B64" t="s" s="46">
        <v>99</v>
      </c>
      <c r="C64" t="s" s="46">
        <v>1979</v>
      </c>
      <c r="D64" s="47">
        <f>VLOOKUP(C64,'BIO - Tableau 2-1'!$A$4:$B$28,2)</f>
        <v>8</v>
      </c>
      <c r="E64" s="48">
        <v>27</v>
      </c>
      <c r="F64" t="s" s="46">
        <v>2123</v>
      </c>
      <c r="G64" t="s" s="49">
        <v>2124</v>
      </c>
      <c r="H64" t="s" s="50">
        <v>1994</v>
      </c>
      <c r="I64" t="s" s="50">
        <v>1059</v>
      </c>
      <c r="J64" t="s" s="50">
        <v>1059</v>
      </c>
      <c r="K64" s="51">
        <v>73</v>
      </c>
      <c r="L64" s="51">
        <v>210</v>
      </c>
      <c r="M64" s="51">
        <v>2010</v>
      </c>
      <c r="N64" t="s" s="50">
        <v>99</v>
      </c>
      <c r="O64" s="51">
        <v>6</v>
      </c>
      <c r="P64" s="51">
        <v>18</v>
      </c>
      <c r="Q64" s="51">
        <v>168</v>
      </c>
    </row>
    <row r="65" ht="26.35" customHeight="1">
      <c r="A65" t="s" s="52">
        <v>1125</v>
      </c>
      <c r="B65" t="s" s="52">
        <v>2000</v>
      </c>
      <c r="C65" t="s" s="52">
        <v>2004</v>
      </c>
      <c r="D65" s="47">
        <f>VLOOKUP(C65,'BIO - Tableau 2-1'!$A$4:$B$28,2)</f>
        <v>1</v>
      </c>
      <c r="E65" s="53">
        <v>20</v>
      </c>
      <c r="F65" t="s" s="52">
        <v>2125</v>
      </c>
      <c r="G65" t="s" s="54">
        <v>2126</v>
      </c>
      <c r="H65" t="s" s="50">
        <v>1988</v>
      </c>
      <c r="I65" t="s" s="50">
        <v>1056</v>
      </c>
      <c r="J65" t="s" s="50">
        <v>1056</v>
      </c>
      <c r="K65" s="51">
        <v>72</v>
      </c>
      <c r="L65" s="51">
        <v>180</v>
      </c>
      <c r="M65" s="51">
        <v>2015</v>
      </c>
      <c r="N65" t="s" s="50">
        <v>2000</v>
      </c>
      <c r="O65" s="51">
        <v>3</v>
      </c>
      <c r="P65" s="51">
        <v>11</v>
      </c>
      <c r="Q65" s="51">
        <v>72</v>
      </c>
    </row>
    <row r="66" ht="38.35" customHeight="1">
      <c r="A66" t="s" s="46">
        <v>1126</v>
      </c>
      <c r="B66" t="s" s="46">
        <v>2127</v>
      </c>
      <c r="C66" t="s" s="46">
        <v>1982</v>
      </c>
      <c r="D66" s="47">
        <f>VLOOKUP(C66,'BIO - Tableau 2-1'!$A$4:$B$28,2)</f>
        <v>16</v>
      </c>
      <c r="E66" s="48">
        <v>22</v>
      </c>
      <c r="F66" t="s" s="46">
        <v>2128</v>
      </c>
      <c r="G66" t="s" s="49">
        <v>2129</v>
      </c>
      <c r="H66" t="s" s="50">
        <v>1985</v>
      </c>
      <c r="I66" t="s" s="50">
        <v>1056</v>
      </c>
      <c r="J66" t="s" s="50">
        <v>1056</v>
      </c>
      <c r="K66" s="51">
        <v>71</v>
      </c>
      <c r="L66" s="51">
        <v>191</v>
      </c>
      <c r="M66" s="51">
        <v>2013</v>
      </c>
      <c r="N66" t="s" s="50">
        <v>165</v>
      </c>
      <c r="O66" s="51">
        <v>3</v>
      </c>
      <c r="P66" s="51">
        <v>19</v>
      </c>
      <c r="Q66" s="51">
        <v>80</v>
      </c>
    </row>
    <row r="67" ht="26.35" customHeight="1">
      <c r="A67" t="s" s="52">
        <v>1127</v>
      </c>
      <c r="B67" t="s" s="52">
        <v>104</v>
      </c>
      <c r="C67" t="s" s="52">
        <v>1996</v>
      </c>
      <c r="D67" s="47">
        <f>VLOOKUP(C67,'BIO - Tableau 2-1'!$A$4:$B$28,2)</f>
        <v>7</v>
      </c>
      <c r="E67" s="53">
        <v>23</v>
      </c>
      <c r="F67" t="s" s="52">
        <v>2130</v>
      </c>
      <c r="G67" t="s" s="54">
        <v>2131</v>
      </c>
      <c r="H67" t="s" s="50">
        <v>1985</v>
      </c>
      <c r="I67" t="s" s="50">
        <v>1056</v>
      </c>
      <c r="J67" t="s" s="50">
        <v>1056</v>
      </c>
      <c r="K67" s="51">
        <v>77</v>
      </c>
      <c r="L67" s="51">
        <v>225</v>
      </c>
      <c r="M67" s="51">
        <v>2013</v>
      </c>
      <c r="N67" t="s" s="50">
        <v>104</v>
      </c>
      <c r="O67" s="51">
        <v>1</v>
      </c>
      <c r="P67" s="51">
        <v>20</v>
      </c>
      <c r="Q67" s="51">
        <v>20</v>
      </c>
    </row>
    <row r="68" ht="38.35" customHeight="1">
      <c r="A68" t="s" s="46">
        <v>1128</v>
      </c>
      <c r="B68" t="s" s="46">
        <v>44</v>
      </c>
      <c r="C68" t="s" s="46">
        <v>1996</v>
      </c>
      <c r="D68" s="47">
        <f>VLOOKUP(C68,'BIO - Tableau 2-1'!$A$4:$B$28,2)</f>
        <v>7</v>
      </c>
      <c r="E68" s="48">
        <v>28</v>
      </c>
      <c r="F68" t="s" s="46">
        <v>2132</v>
      </c>
      <c r="G68" t="s" s="49">
        <v>2133</v>
      </c>
      <c r="H68" t="s" s="50">
        <v>1988</v>
      </c>
      <c r="I68" t="s" s="50">
        <v>1056</v>
      </c>
      <c r="J68" t="s" s="50">
        <v>1056</v>
      </c>
      <c r="K68" s="51">
        <v>75</v>
      </c>
      <c r="L68" s="51">
        <v>225</v>
      </c>
      <c r="M68" s="51">
        <v>2007</v>
      </c>
      <c r="N68" t="s" s="50">
        <v>91</v>
      </c>
      <c r="O68" s="51">
        <v>6</v>
      </c>
      <c r="P68" s="51">
        <v>9</v>
      </c>
      <c r="Q68" s="51">
        <v>160</v>
      </c>
    </row>
    <row r="69" ht="26.35" customHeight="1">
      <c r="A69" t="s" s="52">
        <v>1129</v>
      </c>
      <c r="B69" t="s" s="52">
        <v>93</v>
      </c>
      <c r="C69" t="s" s="52">
        <v>1982</v>
      </c>
      <c r="D69" s="47">
        <f>VLOOKUP(C69,'BIO - Tableau 2-1'!$A$4:$B$28,2)</f>
        <v>16</v>
      </c>
      <c r="E69" s="53">
        <v>28</v>
      </c>
      <c r="F69" t="s" s="52">
        <v>2134</v>
      </c>
      <c r="G69" t="s" s="54">
        <v>2135</v>
      </c>
      <c r="H69" s="51"/>
      <c r="I69" t="s" s="50">
        <v>1130</v>
      </c>
      <c r="J69" t="s" s="50">
        <v>1130</v>
      </c>
      <c r="K69" s="51">
        <v>71</v>
      </c>
      <c r="L69" s="51">
        <v>195</v>
      </c>
      <c r="M69" t="s" s="50">
        <v>2051</v>
      </c>
      <c r="N69" t="s" s="50">
        <v>2051</v>
      </c>
      <c r="O69" t="s" s="50">
        <v>2051</v>
      </c>
      <c r="P69" t="s" s="50">
        <v>2051</v>
      </c>
      <c r="Q69" t="s" s="50">
        <v>2051</v>
      </c>
    </row>
    <row r="70" ht="26.35" customHeight="1">
      <c r="A70" t="s" s="46">
        <v>1131</v>
      </c>
      <c r="B70" t="s" s="46">
        <v>114</v>
      </c>
      <c r="C70" t="s" s="46">
        <v>2004</v>
      </c>
      <c r="D70" s="47">
        <f>VLOOKUP(C70,'BIO - Tableau 2-1'!$A$4:$B$28,2)</f>
        <v>1</v>
      </c>
      <c r="E70" s="48">
        <v>35</v>
      </c>
      <c r="F70" t="s" s="46">
        <v>2136</v>
      </c>
      <c r="G70" t="s" s="49">
        <v>2137</v>
      </c>
      <c r="H70" t="s" s="50">
        <v>1985</v>
      </c>
      <c r="I70" t="s" s="50">
        <v>1056</v>
      </c>
      <c r="J70" t="s" s="50">
        <v>1056</v>
      </c>
      <c r="K70" s="51">
        <v>73</v>
      </c>
      <c r="L70" s="51">
        <v>197</v>
      </c>
      <c r="M70" s="51">
        <v>2000</v>
      </c>
      <c r="N70" t="s" s="50">
        <v>74</v>
      </c>
      <c r="O70" s="51">
        <v>2</v>
      </c>
      <c r="P70" s="51">
        <v>25</v>
      </c>
      <c r="Q70" s="51">
        <v>55</v>
      </c>
    </row>
    <row r="71" ht="38.35" customHeight="1">
      <c r="A71" t="s" s="52">
        <v>1132</v>
      </c>
      <c r="B71" t="s" s="52">
        <v>60</v>
      </c>
      <c r="C71" t="s" s="52">
        <v>1982</v>
      </c>
      <c r="D71" s="47">
        <f>VLOOKUP(C71,'BIO - Tableau 2-1'!$A$4:$B$28,2)</f>
        <v>16</v>
      </c>
      <c r="E71" s="53">
        <v>23</v>
      </c>
      <c r="F71" t="s" s="52">
        <v>2138</v>
      </c>
      <c r="G71" t="s" s="54">
        <v>2139</v>
      </c>
      <c r="H71" s="51"/>
      <c r="I71" t="s" s="50">
        <v>1054</v>
      </c>
      <c r="J71" t="s" s="50">
        <v>1054</v>
      </c>
      <c r="K71" s="51">
        <v>72</v>
      </c>
      <c r="L71" s="51">
        <v>201</v>
      </c>
      <c r="M71" s="51">
        <v>2013</v>
      </c>
      <c r="N71" t="s" s="50">
        <v>60</v>
      </c>
      <c r="O71" s="51">
        <v>6</v>
      </c>
      <c r="P71" s="51">
        <v>29</v>
      </c>
      <c r="Q71" s="51">
        <v>180</v>
      </c>
    </row>
    <row r="72" ht="26.35" customHeight="1">
      <c r="A72" t="s" s="46">
        <v>1133</v>
      </c>
      <c r="B72" t="s" s="46">
        <v>40</v>
      </c>
      <c r="C72" t="s" s="46">
        <v>1979</v>
      </c>
      <c r="D72" s="47">
        <f>VLOOKUP(C72,'BIO - Tableau 2-1'!$A$4:$B$28,2)</f>
        <v>8</v>
      </c>
      <c r="E72" s="48">
        <v>23</v>
      </c>
      <c r="F72" t="s" s="46">
        <v>2140</v>
      </c>
      <c r="G72" t="s" s="49">
        <v>2013</v>
      </c>
      <c r="H72" s="51"/>
      <c r="I72" t="s" s="50">
        <v>1054</v>
      </c>
      <c r="J72" t="s" s="50">
        <v>1054</v>
      </c>
      <c r="K72" s="51">
        <v>71</v>
      </c>
      <c r="L72" s="51">
        <v>191</v>
      </c>
      <c r="M72" s="51">
        <v>2014</v>
      </c>
      <c r="N72" t="s" s="50">
        <v>40</v>
      </c>
      <c r="O72" s="51">
        <v>5</v>
      </c>
      <c r="P72" s="51">
        <v>24</v>
      </c>
      <c r="Q72" s="51">
        <v>144</v>
      </c>
    </row>
    <row r="73" ht="20.35" customHeight="1">
      <c r="A73" t="s" s="59">
        <v>1134</v>
      </c>
      <c r="B73" t="s" s="59">
        <v>56</v>
      </c>
      <c r="C73" t="s" s="59">
        <v>1982</v>
      </c>
      <c r="D73" s="34">
        <f>VLOOKUP(C73,'BIO - Tableau 2-1'!$A$4:$B$28,2)</f>
        <v>16</v>
      </c>
      <c r="E73" s="34">
        <v>23</v>
      </c>
      <c r="F73" t="s" s="59">
        <v>2141</v>
      </c>
      <c r="G73" t="s" s="59">
        <v>2142</v>
      </c>
      <c r="H73" s="32"/>
      <c r="I73" t="s" s="59">
        <v>1086</v>
      </c>
      <c r="J73" t="s" s="59">
        <v>1086</v>
      </c>
      <c r="K73" s="34">
        <v>74</v>
      </c>
      <c r="L73" s="34">
        <v>221</v>
      </c>
      <c r="M73" s="34">
        <v>2013</v>
      </c>
      <c r="N73" t="s" s="59">
        <v>56</v>
      </c>
      <c r="O73" s="34">
        <v>3</v>
      </c>
      <c r="P73" s="34">
        <v>27</v>
      </c>
      <c r="Q73" s="34">
        <v>88</v>
      </c>
    </row>
    <row r="74" ht="20.35" customHeight="1">
      <c r="A74" t="s" s="59">
        <v>1135</v>
      </c>
      <c r="B74" t="s" s="59">
        <v>2000</v>
      </c>
      <c r="C74" t="s" s="59">
        <v>1979</v>
      </c>
      <c r="D74" s="34">
        <f>VLOOKUP(C74,'BIO - Tableau 2-1'!$A$4:$B$28,2)</f>
        <v>8</v>
      </c>
      <c r="E74" s="34">
        <v>31</v>
      </c>
      <c r="F74" t="s" s="59">
        <v>2143</v>
      </c>
      <c r="G74" t="s" s="59">
        <v>2144</v>
      </c>
      <c r="H74" s="32"/>
      <c r="I74" t="s" s="59">
        <v>1054</v>
      </c>
      <c r="J74" t="s" s="59">
        <v>1054</v>
      </c>
      <c r="K74" s="34">
        <v>71</v>
      </c>
      <c r="L74" s="34">
        <v>190</v>
      </c>
      <c r="M74" s="34">
        <v>2005</v>
      </c>
      <c r="N74" t="s" s="59">
        <v>106</v>
      </c>
      <c r="O74" s="34">
        <v>7</v>
      </c>
      <c r="P74" s="34">
        <v>22</v>
      </c>
      <c r="Q74" s="34">
        <v>216</v>
      </c>
    </row>
    <row r="75" ht="20.35" customHeight="1">
      <c r="A75" t="s" s="59">
        <v>1136</v>
      </c>
      <c r="B75" t="s" s="59">
        <v>2022</v>
      </c>
      <c r="C75" t="s" s="59">
        <v>2004</v>
      </c>
      <c r="D75" s="34">
        <f>VLOOKUP(C75,'BIO - Tableau 2-1'!$A$4:$B$28,2)</f>
        <v>1</v>
      </c>
      <c r="E75" s="34">
        <v>30</v>
      </c>
      <c r="F75" t="s" s="59">
        <v>2145</v>
      </c>
      <c r="G75" t="s" s="59">
        <v>2146</v>
      </c>
      <c r="H75" s="32"/>
      <c r="I75" t="s" s="59">
        <v>1137</v>
      </c>
      <c r="J75" t="s" s="59">
        <v>1137</v>
      </c>
      <c r="K75" s="34">
        <v>75</v>
      </c>
      <c r="L75" s="34">
        <v>224</v>
      </c>
      <c r="M75" s="34">
        <v>2005</v>
      </c>
      <c r="N75" t="s" s="59">
        <v>2022</v>
      </c>
      <c r="O75" s="34">
        <v>1</v>
      </c>
      <c r="P75" s="34">
        <v>11</v>
      </c>
      <c r="Q75" s="34">
        <v>11</v>
      </c>
    </row>
    <row r="76" ht="20.35" customHeight="1">
      <c r="A76" t="s" s="59">
        <v>1138</v>
      </c>
      <c r="B76" t="s" s="59">
        <v>77</v>
      </c>
      <c r="C76" t="s" s="59">
        <v>2004</v>
      </c>
      <c r="D76" s="34">
        <f>VLOOKUP(C76,'BIO - Tableau 2-1'!$A$4:$B$28,2)</f>
        <v>1</v>
      </c>
      <c r="E76" s="34">
        <v>29</v>
      </c>
      <c r="F76" t="s" s="59">
        <v>2147</v>
      </c>
      <c r="G76" t="s" s="59">
        <v>2148</v>
      </c>
      <c r="H76" s="32"/>
      <c r="I76" t="s" s="59">
        <v>1086</v>
      </c>
      <c r="J76" t="s" s="59">
        <v>1086</v>
      </c>
      <c r="K76" s="34">
        <v>76</v>
      </c>
      <c r="L76" s="34">
        <v>198</v>
      </c>
      <c r="M76" s="34">
        <v>2006</v>
      </c>
      <c r="N76" t="s" s="59">
        <v>165</v>
      </c>
      <c r="O76" s="34">
        <v>2</v>
      </c>
      <c r="P76" s="34">
        <v>24</v>
      </c>
      <c r="Q76" s="34">
        <v>54</v>
      </c>
    </row>
    <row r="77" ht="20.35" customHeight="1">
      <c r="A77" t="s" s="59">
        <v>1139</v>
      </c>
      <c r="B77" t="s" s="59">
        <v>71</v>
      </c>
      <c r="C77" t="s" s="59">
        <v>1982</v>
      </c>
      <c r="D77" s="34">
        <f>VLOOKUP(C77,'BIO - Tableau 2-1'!$A$4:$B$28,2)</f>
        <v>16</v>
      </c>
      <c r="E77" s="34">
        <v>26</v>
      </c>
      <c r="F77" t="s" s="59">
        <v>2149</v>
      </c>
      <c r="G77" t="s" s="59">
        <v>2150</v>
      </c>
      <c r="H77" s="32"/>
      <c r="I77" t="s" s="59">
        <v>1086</v>
      </c>
      <c r="J77" t="s" s="59">
        <v>1086</v>
      </c>
      <c r="K77" s="34">
        <v>71</v>
      </c>
      <c r="L77" s="34">
        <v>168</v>
      </c>
      <c r="M77" t="s" s="59">
        <v>2051</v>
      </c>
      <c r="N77" t="s" s="59">
        <v>2051</v>
      </c>
      <c r="O77" t="s" s="59">
        <v>2051</v>
      </c>
      <c r="P77" t="s" s="59">
        <v>2051</v>
      </c>
      <c r="Q77" t="s" s="59">
        <v>2051</v>
      </c>
    </row>
    <row r="78" ht="20.35" customHeight="1">
      <c r="A78" t="s" s="59">
        <v>1140</v>
      </c>
      <c r="B78" t="s" s="59">
        <v>68</v>
      </c>
      <c r="C78" t="s" s="59">
        <v>1982</v>
      </c>
      <c r="D78" s="34">
        <f>VLOOKUP(C78,'BIO - Tableau 2-1'!$A$4:$B$28,2)</f>
        <v>16</v>
      </c>
      <c r="E78" s="34">
        <v>22</v>
      </c>
      <c r="F78" t="s" s="59">
        <v>2151</v>
      </c>
      <c r="G78" t="s" s="59">
        <v>2152</v>
      </c>
      <c r="H78" s="32"/>
      <c r="I78" t="s" s="59">
        <v>1073</v>
      </c>
      <c r="J78" t="s" s="59">
        <v>1073</v>
      </c>
      <c r="K78" s="34">
        <v>72</v>
      </c>
      <c r="L78" s="34">
        <v>183</v>
      </c>
      <c r="M78" s="34">
        <v>2013</v>
      </c>
      <c r="N78" t="s" s="59">
        <v>68</v>
      </c>
      <c r="O78" s="34">
        <v>2</v>
      </c>
      <c r="P78" s="34">
        <v>25</v>
      </c>
      <c r="Q78" s="34">
        <v>55</v>
      </c>
    </row>
    <row r="79" ht="20.35" customHeight="1">
      <c r="A79" t="s" s="59">
        <v>1141</v>
      </c>
      <c r="B79" t="s" s="59">
        <v>52</v>
      </c>
      <c r="C79" t="s" s="59">
        <v>1979</v>
      </c>
      <c r="D79" s="34">
        <f>VLOOKUP(C79,'BIO - Tableau 2-1'!$A$4:$B$28,2)</f>
        <v>8</v>
      </c>
      <c r="E79" s="34">
        <v>23</v>
      </c>
      <c r="F79" t="s" s="59">
        <v>2153</v>
      </c>
      <c r="G79" t="s" s="59">
        <v>2154</v>
      </c>
      <c r="H79" t="s" s="59">
        <v>2078</v>
      </c>
      <c r="I79" t="s" s="59">
        <v>1056</v>
      </c>
      <c r="J79" t="s" s="59">
        <v>1056</v>
      </c>
      <c r="K79" s="34">
        <v>73</v>
      </c>
      <c r="L79" s="34">
        <v>195</v>
      </c>
      <c r="M79" t="s" s="59">
        <v>2051</v>
      </c>
      <c r="N79" t="s" s="59">
        <v>2051</v>
      </c>
      <c r="O79" t="s" s="59">
        <v>2051</v>
      </c>
      <c r="P79" t="s" s="59">
        <v>2051</v>
      </c>
      <c r="Q79" t="s" s="59">
        <v>2051</v>
      </c>
    </row>
    <row r="80" ht="20.35" customHeight="1">
      <c r="A80" t="s" s="59">
        <v>1142</v>
      </c>
      <c r="B80" t="s" s="59">
        <v>60</v>
      </c>
      <c r="C80" t="s" s="59">
        <v>2004</v>
      </c>
      <c r="D80" s="34">
        <f>VLOOKUP(C80,'BIO - Tableau 2-1'!$A$4:$B$28,2)</f>
        <v>1</v>
      </c>
      <c r="E80" s="34">
        <v>25</v>
      </c>
      <c r="F80" t="s" s="59">
        <v>2155</v>
      </c>
      <c r="G80" t="s" s="59">
        <v>2156</v>
      </c>
      <c r="H80" t="s" s="59">
        <v>2029</v>
      </c>
      <c r="I80" t="s" s="59">
        <v>1059</v>
      </c>
      <c r="J80" t="s" s="59">
        <v>1059</v>
      </c>
      <c r="K80" s="34">
        <v>69</v>
      </c>
      <c r="L80" s="34">
        <v>160</v>
      </c>
      <c r="M80" t="s" s="59">
        <v>2051</v>
      </c>
      <c r="N80" t="s" s="59">
        <v>2051</v>
      </c>
      <c r="O80" t="s" s="59">
        <v>2051</v>
      </c>
      <c r="P80" t="s" s="59">
        <v>2051</v>
      </c>
      <c r="Q80" t="s" s="59">
        <v>2051</v>
      </c>
    </row>
    <row r="81" ht="20.35" customHeight="1">
      <c r="A81" t="s" s="59">
        <v>1143</v>
      </c>
      <c r="B81" t="s" s="59">
        <v>99</v>
      </c>
      <c r="C81" t="s" s="59">
        <v>1982</v>
      </c>
      <c r="D81" s="34">
        <f>VLOOKUP(C81,'BIO - Tableau 2-1'!$A$4:$B$28,2)</f>
        <v>16</v>
      </c>
      <c r="E81" s="34">
        <v>26</v>
      </c>
      <c r="F81" t="s" s="59">
        <v>2157</v>
      </c>
      <c r="G81" t="s" s="59">
        <v>2106</v>
      </c>
      <c r="H81" t="s" s="59">
        <v>2029</v>
      </c>
      <c r="I81" t="s" s="59">
        <v>1059</v>
      </c>
      <c r="J81" t="s" s="59">
        <v>1059</v>
      </c>
      <c r="K81" s="34">
        <v>76</v>
      </c>
      <c r="L81" s="34">
        <v>204</v>
      </c>
      <c r="M81" s="34">
        <v>2010</v>
      </c>
      <c r="N81" t="s" s="59">
        <v>99</v>
      </c>
      <c r="O81" s="34">
        <v>1</v>
      </c>
      <c r="P81" s="34">
        <v>18</v>
      </c>
      <c r="Q81" s="34">
        <v>18</v>
      </c>
    </row>
    <row r="82" ht="20.35" customHeight="1">
      <c r="A82" t="s" s="59">
        <v>1144</v>
      </c>
      <c r="B82" t="s" s="59">
        <v>106</v>
      </c>
      <c r="C82" t="s" s="59">
        <v>2004</v>
      </c>
      <c r="D82" s="34">
        <f>VLOOKUP(C82,'BIO - Tableau 2-1'!$A$4:$B$28,2)</f>
        <v>1</v>
      </c>
      <c r="E82" s="34">
        <v>20</v>
      </c>
      <c r="F82" t="s" s="59">
        <v>2158</v>
      </c>
      <c r="G82" t="s" s="59">
        <v>2159</v>
      </c>
      <c r="H82" t="s" s="59">
        <v>2160</v>
      </c>
      <c r="I82" t="s" s="59">
        <v>1059</v>
      </c>
      <c r="J82" t="s" s="59">
        <v>1059</v>
      </c>
      <c r="K82" s="34">
        <v>75</v>
      </c>
      <c r="L82" s="34">
        <v>216</v>
      </c>
      <c r="M82" s="34">
        <v>2016</v>
      </c>
      <c r="N82" t="s" s="59">
        <v>106</v>
      </c>
      <c r="O82" s="34">
        <v>1</v>
      </c>
      <c r="P82" s="34">
        <v>1</v>
      </c>
      <c r="Q82" s="34">
        <v>1</v>
      </c>
    </row>
    <row r="83" ht="20.35" customHeight="1">
      <c r="A83" t="s" s="59">
        <v>1145</v>
      </c>
      <c r="B83" t="s" s="59">
        <v>2161</v>
      </c>
      <c r="C83" t="s" s="59">
        <v>1996</v>
      </c>
      <c r="D83" s="34">
        <f>VLOOKUP(C83,'BIO - Tableau 2-1'!$A$4:$B$28,2)</f>
        <v>7</v>
      </c>
      <c r="E83" s="34">
        <v>25</v>
      </c>
      <c r="F83" t="s" s="59">
        <v>2162</v>
      </c>
      <c r="G83" t="s" s="59">
        <v>2021</v>
      </c>
      <c r="H83" t="s" s="59">
        <v>1988</v>
      </c>
      <c r="I83" t="s" s="59">
        <v>1056</v>
      </c>
      <c r="J83" t="s" s="59">
        <v>1056</v>
      </c>
      <c r="K83" s="34">
        <v>74</v>
      </c>
      <c r="L83" s="34">
        <v>210</v>
      </c>
      <c r="M83" t="s" s="59">
        <v>2051</v>
      </c>
      <c r="N83" t="s" s="59">
        <v>2051</v>
      </c>
      <c r="O83" t="s" s="59">
        <v>2051</v>
      </c>
      <c r="P83" t="s" s="59">
        <v>2051</v>
      </c>
      <c r="Q83" t="s" s="59">
        <v>2051</v>
      </c>
    </row>
    <row r="84" ht="20.35" customHeight="1">
      <c r="A84" t="s" s="59">
        <v>1146</v>
      </c>
      <c r="B84" t="s" s="59">
        <v>91</v>
      </c>
      <c r="C84" t="s" s="59">
        <v>1996</v>
      </c>
      <c r="D84" s="34">
        <f>VLOOKUP(C84,'BIO - Tableau 2-1'!$A$4:$B$28,2)</f>
        <v>7</v>
      </c>
      <c r="E84" s="34">
        <v>26</v>
      </c>
      <c r="F84" t="s" s="59">
        <v>2163</v>
      </c>
      <c r="G84" t="s" s="59">
        <v>2164</v>
      </c>
      <c r="H84" t="s" s="59">
        <v>2160</v>
      </c>
      <c r="I84" t="s" s="59">
        <v>1059</v>
      </c>
      <c r="J84" t="s" s="59">
        <v>1059</v>
      </c>
      <c r="K84" s="34">
        <v>74</v>
      </c>
      <c r="L84" s="34">
        <v>195</v>
      </c>
      <c r="M84" s="34">
        <v>2010</v>
      </c>
      <c r="N84" t="s" s="59">
        <v>205</v>
      </c>
      <c r="O84" s="34">
        <v>1</v>
      </c>
      <c r="P84" s="34">
        <v>20</v>
      </c>
      <c r="Q84" s="34">
        <v>20</v>
      </c>
    </row>
    <row r="85" ht="20.35" customHeight="1">
      <c r="A85" t="s" s="59">
        <v>1147</v>
      </c>
      <c r="B85" t="s" s="59">
        <v>58</v>
      </c>
      <c r="C85" t="s" s="59">
        <v>1979</v>
      </c>
      <c r="D85" s="34">
        <f>VLOOKUP(C85,'BIO - Tableau 2-1'!$A$4:$B$28,2)</f>
        <v>8</v>
      </c>
      <c r="E85" s="34">
        <v>26</v>
      </c>
      <c r="F85" t="s" s="59">
        <v>2165</v>
      </c>
      <c r="G85" t="s" s="59">
        <v>2166</v>
      </c>
      <c r="H85" t="s" s="59">
        <v>1988</v>
      </c>
      <c r="I85" t="s" s="59">
        <v>1056</v>
      </c>
      <c r="J85" t="s" s="59">
        <v>1056</v>
      </c>
      <c r="K85" s="34">
        <v>75</v>
      </c>
      <c r="L85" s="34">
        <v>219</v>
      </c>
      <c r="M85" s="34">
        <v>2009</v>
      </c>
      <c r="N85" t="s" s="59">
        <v>2066</v>
      </c>
      <c r="O85" s="34">
        <v>4</v>
      </c>
      <c r="P85" s="34">
        <v>29</v>
      </c>
      <c r="Q85" s="34">
        <v>120</v>
      </c>
    </row>
    <row r="86" ht="20.35" customHeight="1">
      <c r="A86" t="s" s="59">
        <v>1148</v>
      </c>
      <c r="B86" t="s" s="59">
        <v>74</v>
      </c>
      <c r="C86" t="s" s="59">
        <v>1979</v>
      </c>
      <c r="D86" s="34">
        <f>VLOOKUP(C86,'BIO - Tableau 2-1'!$A$4:$B$28,2)</f>
        <v>8</v>
      </c>
      <c r="E86" s="34">
        <v>23</v>
      </c>
      <c r="F86" t="s" s="59">
        <v>2167</v>
      </c>
      <c r="G86" t="s" s="59">
        <v>2166</v>
      </c>
      <c r="H86" t="s" s="59">
        <v>1988</v>
      </c>
      <c r="I86" t="s" s="59">
        <v>1056</v>
      </c>
      <c r="J86" t="s" s="59">
        <v>1056</v>
      </c>
      <c r="K86" s="34">
        <v>78</v>
      </c>
      <c r="L86" s="34">
        <v>222</v>
      </c>
      <c r="M86" s="34">
        <v>2013</v>
      </c>
      <c r="N86" t="s" s="59">
        <v>74</v>
      </c>
      <c r="O86" s="34">
        <v>4</v>
      </c>
      <c r="P86" s="34">
        <v>17</v>
      </c>
      <c r="Q86" s="34">
        <v>108</v>
      </c>
    </row>
    <row r="87" ht="20.35" customHeight="1">
      <c r="A87" t="s" s="59">
        <v>1149</v>
      </c>
      <c r="B87" t="s" s="59">
        <v>52</v>
      </c>
      <c r="C87" t="s" s="59">
        <v>1979</v>
      </c>
      <c r="D87" s="34">
        <f>VLOOKUP(C87,'BIO - Tableau 2-1'!$A$4:$B$28,2)</f>
        <v>8</v>
      </c>
      <c r="E87" s="34">
        <v>24</v>
      </c>
      <c r="F87" t="s" s="59">
        <v>2168</v>
      </c>
      <c r="G87" t="s" s="59">
        <v>2169</v>
      </c>
      <c r="H87" t="s" s="59">
        <v>1988</v>
      </c>
      <c r="I87" t="s" s="59">
        <v>1056</v>
      </c>
      <c r="J87" t="s" s="59">
        <v>1056</v>
      </c>
      <c r="K87" s="34">
        <v>74</v>
      </c>
      <c r="L87" s="34">
        <v>207</v>
      </c>
      <c r="M87" s="34">
        <v>2012</v>
      </c>
      <c r="N87" t="s" s="59">
        <v>52</v>
      </c>
      <c r="O87" s="34">
        <v>5</v>
      </c>
      <c r="P87" s="34">
        <v>26</v>
      </c>
      <c r="Q87" s="34">
        <v>147</v>
      </c>
    </row>
    <row r="88" ht="20.35" customHeight="1">
      <c r="A88" t="s" s="59">
        <v>1150</v>
      </c>
      <c r="B88" t="s" s="59">
        <v>2011</v>
      </c>
      <c r="C88" t="s" s="59">
        <v>1979</v>
      </c>
      <c r="D88" s="34">
        <f>VLOOKUP(C88,'BIO - Tableau 2-1'!$A$4:$B$28,2)</f>
        <v>8</v>
      </c>
      <c r="E88" s="34">
        <v>34</v>
      </c>
      <c r="F88" t="s" s="59">
        <v>2170</v>
      </c>
      <c r="G88" t="s" s="59">
        <v>2171</v>
      </c>
      <c r="H88" t="s" s="59">
        <v>2172</v>
      </c>
      <c r="I88" t="s" s="59">
        <v>1059</v>
      </c>
      <c r="J88" t="s" s="59">
        <v>1059</v>
      </c>
      <c r="K88" s="34">
        <v>73</v>
      </c>
      <c r="L88" s="34">
        <v>205</v>
      </c>
      <c r="M88" t="s" s="59">
        <v>2051</v>
      </c>
      <c r="N88" t="s" s="59">
        <v>2051</v>
      </c>
      <c r="O88" t="s" s="59">
        <v>2051</v>
      </c>
      <c r="P88" t="s" s="59">
        <v>2051</v>
      </c>
      <c r="Q88" t="s" s="59">
        <v>2051</v>
      </c>
    </row>
    <row r="89" ht="20.35" customHeight="1">
      <c r="A89" t="s" s="59">
        <v>1151</v>
      </c>
      <c r="B89" t="s" s="59">
        <v>74</v>
      </c>
      <c r="C89" t="s" s="59">
        <v>2004</v>
      </c>
      <c r="D89" s="34">
        <f>VLOOKUP(C89,'BIO - Tableau 2-1'!$A$4:$B$28,2)</f>
        <v>1</v>
      </c>
      <c r="E89" s="34">
        <v>26</v>
      </c>
      <c r="F89" t="s" s="59">
        <v>2173</v>
      </c>
      <c r="G89" t="s" s="59">
        <v>2174</v>
      </c>
      <c r="H89" t="s" s="59">
        <v>1988</v>
      </c>
      <c r="I89" t="s" s="59">
        <v>1056</v>
      </c>
      <c r="J89" t="s" s="59">
        <v>1056</v>
      </c>
      <c r="K89" s="34">
        <v>71</v>
      </c>
      <c r="L89" s="34">
        <v>196</v>
      </c>
      <c r="M89" s="34">
        <v>2009</v>
      </c>
      <c r="N89" t="s" s="59">
        <v>60</v>
      </c>
      <c r="O89" s="34">
        <v>7</v>
      </c>
      <c r="P89" s="34">
        <v>25</v>
      </c>
      <c r="Q89" s="34">
        <v>206</v>
      </c>
    </row>
    <row r="90" ht="20.35" customHeight="1">
      <c r="A90" t="s" s="59">
        <v>1152</v>
      </c>
      <c r="B90" t="s" s="59">
        <v>87</v>
      </c>
      <c r="C90" t="s" s="59">
        <v>1982</v>
      </c>
      <c r="D90" s="34">
        <f>VLOOKUP(C90,'BIO - Tableau 2-1'!$A$4:$B$28,2)</f>
        <v>16</v>
      </c>
      <c r="E90" s="34">
        <v>31</v>
      </c>
      <c r="F90" t="s" s="59">
        <v>2175</v>
      </c>
      <c r="G90" t="s" s="59">
        <v>2176</v>
      </c>
      <c r="H90" t="s" s="59">
        <v>1988</v>
      </c>
      <c r="I90" t="s" s="59">
        <v>1056</v>
      </c>
      <c r="J90" t="s" s="59">
        <v>1056</v>
      </c>
      <c r="K90" s="34">
        <v>75</v>
      </c>
      <c r="L90" s="34">
        <v>200</v>
      </c>
      <c r="M90" s="34">
        <v>2005</v>
      </c>
      <c r="N90" t="s" s="59">
        <v>219</v>
      </c>
      <c r="O90" s="34">
        <v>1</v>
      </c>
      <c r="P90" s="34">
        <v>4</v>
      </c>
      <c r="Q90" s="34">
        <v>4</v>
      </c>
    </row>
    <row r="91" ht="20.35" customHeight="1">
      <c r="A91" t="s" s="59">
        <v>1153</v>
      </c>
      <c r="B91" t="s" s="59">
        <v>2011</v>
      </c>
      <c r="C91" t="s" s="59">
        <v>2004</v>
      </c>
      <c r="D91" s="34">
        <f>VLOOKUP(C91,'BIO - Tableau 2-1'!$A$4:$B$28,2)</f>
        <v>1</v>
      </c>
      <c r="E91" s="34">
        <v>26</v>
      </c>
      <c r="F91" t="s" s="59">
        <v>2177</v>
      </c>
      <c r="G91" t="s" s="59">
        <v>2178</v>
      </c>
      <c r="H91" t="s" s="59">
        <v>2179</v>
      </c>
      <c r="I91" t="s" s="59">
        <v>1059</v>
      </c>
      <c r="J91" t="s" s="59">
        <v>1059</v>
      </c>
      <c r="K91" s="34">
        <v>71</v>
      </c>
      <c r="L91" s="34">
        <v>200</v>
      </c>
      <c r="M91" s="34">
        <v>2011</v>
      </c>
      <c r="N91" t="s" s="59">
        <v>2011</v>
      </c>
      <c r="O91" s="34">
        <v>3</v>
      </c>
      <c r="P91" s="34">
        <v>14</v>
      </c>
      <c r="Q91" s="34">
        <v>75</v>
      </c>
    </row>
    <row r="92" ht="32.35" customHeight="1">
      <c r="A92" t="s" s="59">
        <v>1154</v>
      </c>
      <c r="B92" t="s" s="59">
        <v>40</v>
      </c>
      <c r="C92" t="s" s="59">
        <v>1982</v>
      </c>
      <c r="D92" s="34">
        <f>VLOOKUP(C92,'BIO - Tableau 2-1'!$A$4:$B$28,2)</f>
        <v>16</v>
      </c>
      <c r="E92" s="34">
        <v>32</v>
      </c>
      <c r="F92" t="s" s="59">
        <v>2180</v>
      </c>
      <c r="G92" t="s" s="59">
        <v>2181</v>
      </c>
      <c r="H92" t="s" s="59">
        <v>1999</v>
      </c>
      <c r="I92" t="s" s="59">
        <v>1056</v>
      </c>
      <c r="J92" t="s" s="59">
        <v>1056</v>
      </c>
      <c r="K92" s="34">
        <v>73</v>
      </c>
      <c r="L92" s="34">
        <v>202</v>
      </c>
      <c r="M92" s="34">
        <v>2004</v>
      </c>
      <c r="N92" t="s" s="59">
        <v>38</v>
      </c>
      <c r="O92" s="34">
        <v>2</v>
      </c>
      <c r="P92" s="34">
        <v>17</v>
      </c>
      <c r="Q92" s="34">
        <v>47</v>
      </c>
    </row>
    <row r="93" ht="20.35" customHeight="1">
      <c r="A93" t="s" s="59">
        <v>1155</v>
      </c>
      <c r="B93" t="s" s="59">
        <v>77</v>
      </c>
      <c r="C93" t="s" s="59">
        <v>1979</v>
      </c>
      <c r="D93" s="34">
        <f>VLOOKUP(C93,'BIO - Tableau 2-1'!$A$4:$B$28,2)</f>
        <v>8</v>
      </c>
      <c r="E93" s="34">
        <v>22</v>
      </c>
      <c r="F93" t="s" s="59">
        <v>2182</v>
      </c>
      <c r="G93" t="s" s="59">
        <v>2183</v>
      </c>
      <c r="H93" t="s" s="59">
        <v>1991</v>
      </c>
      <c r="I93" t="s" s="59">
        <v>1059</v>
      </c>
      <c r="J93" t="s" s="59">
        <v>1059</v>
      </c>
      <c r="K93" s="34">
        <v>73</v>
      </c>
      <c r="L93" s="34">
        <v>180</v>
      </c>
      <c r="M93" s="34">
        <v>2016</v>
      </c>
      <c r="N93" t="s" s="59">
        <v>77</v>
      </c>
      <c r="O93" s="34">
        <v>6</v>
      </c>
      <c r="P93" s="34">
        <v>22</v>
      </c>
      <c r="Q93" s="34">
        <v>173</v>
      </c>
    </row>
    <row r="94" ht="20.35" customHeight="1">
      <c r="A94" t="s" s="59">
        <v>1156</v>
      </c>
      <c r="B94" t="s" s="59">
        <v>2011</v>
      </c>
      <c r="C94" t="s" s="59">
        <v>1982</v>
      </c>
      <c r="D94" s="34">
        <f>VLOOKUP(C94,'BIO - Tableau 2-1'!$A$4:$B$28,2)</f>
        <v>16</v>
      </c>
      <c r="E94" s="34">
        <v>25</v>
      </c>
      <c r="F94" t="s" s="59">
        <v>2184</v>
      </c>
      <c r="G94" t="s" s="59">
        <v>2185</v>
      </c>
      <c r="H94" t="s" s="59">
        <v>2029</v>
      </c>
      <c r="I94" t="s" s="59">
        <v>1059</v>
      </c>
      <c r="J94" t="s" s="59">
        <v>1059</v>
      </c>
      <c r="K94" s="34">
        <v>71</v>
      </c>
      <c r="L94" s="34">
        <v>200</v>
      </c>
      <c r="M94" s="34">
        <v>2011</v>
      </c>
      <c r="N94" t="s" s="59">
        <v>2011</v>
      </c>
      <c r="O94" s="34">
        <v>5</v>
      </c>
      <c r="P94" s="34">
        <v>8</v>
      </c>
      <c r="Q94" s="34">
        <v>129</v>
      </c>
    </row>
    <row r="95" ht="20.35" customHeight="1">
      <c r="A95" t="s" s="59">
        <v>1157</v>
      </c>
      <c r="B95" t="s" s="59">
        <v>58</v>
      </c>
      <c r="C95" t="s" s="59">
        <v>1996</v>
      </c>
      <c r="D95" s="34">
        <f>VLOOKUP(C95,'BIO - Tableau 2-1'!$A$4:$B$28,2)</f>
        <v>7</v>
      </c>
      <c r="E95" s="34">
        <v>31</v>
      </c>
      <c r="F95" t="s" s="59">
        <v>2186</v>
      </c>
      <c r="G95" t="s" s="59">
        <v>2187</v>
      </c>
      <c r="H95" t="s" s="59">
        <v>1991</v>
      </c>
      <c r="I95" t="s" s="59">
        <v>1059</v>
      </c>
      <c r="J95" t="s" s="59">
        <v>1059</v>
      </c>
      <c r="K95" s="34">
        <v>77</v>
      </c>
      <c r="L95" s="34">
        <v>225</v>
      </c>
      <c r="M95" s="34">
        <v>2004</v>
      </c>
      <c r="N95" t="s" s="59">
        <v>2188</v>
      </c>
      <c r="O95" s="34">
        <v>1</v>
      </c>
      <c r="P95" s="34">
        <v>5</v>
      </c>
      <c r="Q95" s="34">
        <v>5</v>
      </c>
    </row>
    <row r="96" ht="20.35" customHeight="1">
      <c r="A96" t="s" s="59">
        <v>1158</v>
      </c>
      <c r="B96" t="s" s="59">
        <v>52</v>
      </c>
      <c r="C96" t="s" s="59">
        <v>2004</v>
      </c>
      <c r="D96" s="34">
        <f>VLOOKUP(C96,'BIO - Tableau 2-1'!$A$4:$B$28,2)</f>
        <v>1</v>
      </c>
      <c r="E96" s="34">
        <v>23</v>
      </c>
      <c r="F96" t="s" s="59">
        <v>2189</v>
      </c>
      <c r="G96" t="s" s="59">
        <v>2092</v>
      </c>
      <c r="H96" t="s" s="59">
        <v>1988</v>
      </c>
      <c r="I96" t="s" s="59">
        <v>1056</v>
      </c>
      <c r="J96" t="s" s="59">
        <v>1056</v>
      </c>
      <c r="K96" s="34">
        <v>72</v>
      </c>
      <c r="L96" s="34">
        <v>223</v>
      </c>
      <c r="M96" s="34">
        <v>2013</v>
      </c>
      <c r="N96" t="s" s="59">
        <v>52</v>
      </c>
      <c r="O96" s="34">
        <v>1</v>
      </c>
      <c r="P96" s="34">
        <v>9</v>
      </c>
      <c r="Q96" s="34">
        <v>9</v>
      </c>
    </row>
    <row r="97" ht="20.35" customHeight="1">
      <c r="A97" t="s" s="59">
        <v>1159</v>
      </c>
      <c r="B97" t="s" s="59">
        <v>74</v>
      </c>
      <c r="C97" t="s" s="59">
        <v>1996</v>
      </c>
      <c r="D97" s="34">
        <f>VLOOKUP(C97,'BIO - Tableau 2-1'!$A$4:$B$28,2)</f>
        <v>7</v>
      </c>
      <c r="E97" s="34">
        <v>31</v>
      </c>
      <c r="F97" t="s" s="59">
        <v>2190</v>
      </c>
      <c r="G97" t="s" s="59">
        <v>2191</v>
      </c>
      <c r="H97" t="s" s="59">
        <v>2192</v>
      </c>
      <c r="I97" t="s" s="59">
        <v>1059</v>
      </c>
      <c r="J97" t="s" s="59">
        <v>1059</v>
      </c>
      <c r="K97" s="34">
        <v>74</v>
      </c>
      <c r="L97" s="34">
        <v>204</v>
      </c>
      <c r="M97" s="34">
        <v>2005</v>
      </c>
      <c r="N97" t="s" s="59">
        <v>114</v>
      </c>
      <c r="O97" s="34">
        <v>1</v>
      </c>
      <c r="P97" s="34">
        <v>2</v>
      </c>
      <c r="Q97" s="34">
        <v>2</v>
      </c>
    </row>
    <row r="98" ht="20.35" customHeight="1">
      <c r="A98" t="s" s="59">
        <v>1160</v>
      </c>
      <c r="B98" t="s" s="59">
        <v>165</v>
      </c>
      <c r="C98" t="s" s="59">
        <v>2004</v>
      </c>
      <c r="D98" s="34">
        <f>VLOOKUP(C98,'BIO - Tableau 2-1'!$A$4:$B$28,2)</f>
        <v>1</v>
      </c>
      <c r="E98" s="34">
        <v>24</v>
      </c>
      <c r="F98" t="s" s="59">
        <v>2193</v>
      </c>
      <c r="G98" t="s" s="59">
        <v>2063</v>
      </c>
      <c r="H98" t="s" s="59">
        <v>1994</v>
      </c>
      <c r="I98" t="s" s="59">
        <v>1059</v>
      </c>
      <c r="J98" t="s" s="59">
        <v>1059</v>
      </c>
      <c r="K98" s="34">
        <v>75</v>
      </c>
      <c r="L98" s="34">
        <v>212</v>
      </c>
      <c r="M98" s="34">
        <v>2012</v>
      </c>
      <c r="N98" t="s" s="59">
        <v>165</v>
      </c>
      <c r="O98" s="34">
        <v>2</v>
      </c>
      <c r="P98" s="34">
        <v>29</v>
      </c>
      <c r="Q98" s="34">
        <v>59</v>
      </c>
    </row>
    <row r="99" ht="20.35" customHeight="1">
      <c r="A99" t="s" s="59">
        <v>1161</v>
      </c>
      <c r="B99" t="s" s="59">
        <v>71</v>
      </c>
      <c r="C99" t="s" s="59">
        <v>2004</v>
      </c>
      <c r="D99" s="34">
        <f>VLOOKUP(C99,'BIO - Tableau 2-1'!$A$4:$B$28,2)</f>
        <v>1</v>
      </c>
      <c r="E99" s="34">
        <v>24</v>
      </c>
      <c r="F99" t="s" s="59">
        <v>2194</v>
      </c>
      <c r="G99" t="s" s="59">
        <v>2195</v>
      </c>
      <c r="H99" t="s" s="59">
        <v>1988</v>
      </c>
      <c r="I99" t="s" s="59">
        <v>1056</v>
      </c>
      <c r="J99" t="s" s="59">
        <v>1056</v>
      </c>
      <c r="K99" s="34">
        <v>74</v>
      </c>
      <c r="L99" s="34">
        <v>206</v>
      </c>
      <c r="M99" s="34">
        <v>2011</v>
      </c>
      <c r="N99" t="s" s="59">
        <v>71</v>
      </c>
      <c r="O99" s="34">
        <v>2</v>
      </c>
      <c r="P99" s="34">
        <v>7</v>
      </c>
      <c r="Q99" s="34">
        <v>37</v>
      </c>
    </row>
    <row r="100" ht="20.35" customHeight="1">
      <c r="A100" t="s" s="59">
        <v>1162</v>
      </c>
      <c r="B100" t="s" s="59">
        <v>96</v>
      </c>
      <c r="C100" t="s" s="59">
        <v>1979</v>
      </c>
      <c r="D100" s="34">
        <f>VLOOKUP(C100,'BIO - Tableau 2-1'!$A$4:$B$28,2)</f>
        <v>8</v>
      </c>
      <c r="E100" s="34">
        <v>29</v>
      </c>
      <c r="F100" t="s" s="59">
        <v>2196</v>
      </c>
      <c r="G100" t="s" s="59">
        <v>2110</v>
      </c>
      <c r="H100" t="s" s="59">
        <v>2071</v>
      </c>
      <c r="I100" t="s" s="59">
        <v>1056</v>
      </c>
      <c r="J100" t="s" s="59">
        <v>1056</v>
      </c>
      <c r="K100" s="34">
        <v>69</v>
      </c>
      <c r="L100" s="34">
        <v>187</v>
      </c>
      <c r="M100" t="s" s="59">
        <v>2051</v>
      </c>
      <c r="N100" t="s" s="59">
        <v>2051</v>
      </c>
      <c r="O100" t="s" s="59">
        <v>2051</v>
      </c>
      <c r="P100" t="s" s="59">
        <v>2051</v>
      </c>
      <c r="Q100" t="s" s="59">
        <v>2051</v>
      </c>
    </row>
    <row r="101" ht="20.35" customHeight="1">
      <c r="A101" t="s" s="59">
        <v>1163</v>
      </c>
      <c r="B101" t="s" s="59">
        <v>56</v>
      </c>
      <c r="C101" t="s" s="59">
        <v>2004</v>
      </c>
      <c r="D101" s="34">
        <f>VLOOKUP(C101,'BIO - Tableau 2-1'!$A$4:$B$28,2)</f>
        <v>1</v>
      </c>
      <c r="E101" s="34">
        <v>28</v>
      </c>
      <c r="F101" t="s" s="59">
        <v>2197</v>
      </c>
      <c r="G101" t="s" s="59">
        <v>2198</v>
      </c>
      <c r="H101" t="s" s="59">
        <v>2199</v>
      </c>
      <c r="I101" t="s" s="59">
        <v>1056</v>
      </c>
      <c r="J101" t="s" s="59">
        <v>1056</v>
      </c>
      <c r="K101" s="34">
        <v>73</v>
      </c>
      <c r="L101" s="34">
        <v>213</v>
      </c>
      <c r="M101" s="34">
        <v>2007</v>
      </c>
      <c r="N101" t="s" s="59">
        <v>40</v>
      </c>
      <c r="O101" s="34">
        <v>4</v>
      </c>
      <c r="P101" s="34">
        <v>14</v>
      </c>
      <c r="Q101" s="34">
        <v>105</v>
      </c>
    </row>
    <row r="102" ht="20.35" customHeight="1">
      <c r="A102" t="s" s="59">
        <v>1164</v>
      </c>
      <c r="B102" t="s" s="59">
        <v>60</v>
      </c>
      <c r="C102" t="s" s="59">
        <v>1982</v>
      </c>
      <c r="D102" s="34">
        <f>VLOOKUP(C102,'BIO - Tableau 2-1'!$A$4:$B$28,2)</f>
        <v>16</v>
      </c>
      <c r="E102" s="34">
        <v>29</v>
      </c>
      <c r="F102" t="s" s="59">
        <v>2200</v>
      </c>
      <c r="G102" t="s" s="59">
        <v>2053</v>
      </c>
      <c r="H102" t="s" s="59">
        <v>2054</v>
      </c>
      <c r="I102" t="s" s="59">
        <v>1056</v>
      </c>
      <c r="J102" t="s" s="59">
        <v>1056</v>
      </c>
      <c r="K102" s="34">
        <v>69</v>
      </c>
      <c r="L102" s="34">
        <v>181</v>
      </c>
      <c r="M102" s="34">
        <v>2006</v>
      </c>
      <c r="N102" t="s" s="59">
        <v>60</v>
      </c>
      <c r="O102" s="34">
        <v>3</v>
      </c>
      <c r="P102" s="34">
        <v>8</v>
      </c>
      <c r="Q102" s="34">
        <v>71</v>
      </c>
    </row>
    <row r="103" ht="20.35" customHeight="1">
      <c r="A103" t="s" s="59">
        <v>1165</v>
      </c>
      <c r="B103" t="s" s="59">
        <v>46</v>
      </c>
      <c r="C103" t="s" s="59">
        <v>2004</v>
      </c>
      <c r="D103" s="34">
        <f>VLOOKUP(C103,'BIO - Tableau 2-1'!$A$4:$B$28,2)</f>
        <v>1</v>
      </c>
      <c r="E103" s="34">
        <v>33</v>
      </c>
      <c r="F103" t="s" s="59">
        <v>2201</v>
      </c>
      <c r="G103" t="s" s="59">
        <v>2026</v>
      </c>
      <c r="H103" t="s" s="59">
        <v>1988</v>
      </c>
      <c r="I103" t="s" s="59">
        <v>1056</v>
      </c>
      <c r="J103" t="s" s="59">
        <v>1056</v>
      </c>
      <c r="K103" s="34">
        <v>72</v>
      </c>
      <c r="L103" s="34">
        <v>190</v>
      </c>
      <c r="M103" s="34">
        <v>2003</v>
      </c>
      <c r="N103" t="s" s="59">
        <v>40</v>
      </c>
      <c r="O103" s="34">
        <v>5</v>
      </c>
      <c r="P103" s="34">
        <v>27</v>
      </c>
      <c r="Q103" s="34">
        <v>163</v>
      </c>
    </row>
    <row r="104" ht="20.35" customHeight="1">
      <c r="A104" t="s" s="59">
        <v>1166</v>
      </c>
      <c r="B104" t="s" s="59">
        <v>165</v>
      </c>
      <c r="C104" t="s" s="59">
        <v>1979</v>
      </c>
      <c r="D104" s="34">
        <f>VLOOKUP(C104,'BIO - Tableau 2-1'!$A$4:$B$28,2)</f>
        <v>8</v>
      </c>
      <c r="E104" s="34">
        <v>24</v>
      </c>
      <c r="F104" t="s" s="59">
        <v>2202</v>
      </c>
      <c r="G104" t="s" s="59">
        <v>2203</v>
      </c>
      <c r="H104" t="s" s="59">
        <v>1991</v>
      </c>
      <c r="I104" t="s" s="59">
        <v>1059</v>
      </c>
      <c r="J104" t="s" s="59">
        <v>1059</v>
      </c>
      <c r="K104" s="34">
        <v>75</v>
      </c>
      <c r="L104" s="34">
        <v>211</v>
      </c>
      <c r="M104" s="34">
        <v>2012</v>
      </c>
      <c r="N104" t="s" s="59">
        <v>165</v>
      </c>
      <c r="O104" s="34">
        <v>1</v>
      </c>
      <c r="P104" s="34">
        <v>28</v>
      </c>
      <c r="Q104" s="34">
        <v>28</v>
      </c>
    </row>
    <row r="105" ht="32.35" customHeight="1">
      <c r="A105" t="s" s="59">
        <v>1167</v>
      </c>
      <c r="B105" t="s" s="59">
        <v>60</v>
      </c>
      <c r="C105" t="s" s="59">
        <v>1979</v>
      </c>
      <c r="D105" s="34">
        <f>VLOOKUP(C105,'BIO - Tableau 2-1'!$A$4:$B$28,2)</f>
        <v>8</v>
      </c>
      <c r="E105" s="34">
        <v>21</v>
      </c>
      <c r="F105" t="s" s="59">
        <v>2204</v>
      </c>
      <c r="G105" t="s" s="59">
        <v>2205</v>
      </c>
      <c r="H105" t="s" s="59">
        <v>2206</v>
      </c>
      <c r="I105" t="s" s="59">
        <v>1059</v>
      </c>
      <c r="J105" t="s" s="59">
        <v>1059</v>
      </c>
      <c r="K105" s="34">
        <v>77</v>
      </c>
      <c r="L105" s="34">
        <v>208</v>
      </c>
      <c r="M105" s="34">
        <v>2015</v>
      </c>
      <c r="N105" t="s" s="59">
        <v>60</v>
      </c>
      <c r="O105" s="34">
        <v>2</v>
      </c>
      <c r="P105" s="34">
        <v>7</v>
      </c>
      <c r="Q105" s="34">
        <v>37</v>
      </c>
    </row>
    <row r="106" ht="20.35" customHeight="1">
      <c r="A106" t="s" s="59">
        <v>1168</v>
      </c>
      <c r="B106" t="s" s="59">
        <v>2207</v>
      </c>
      <c r="C106" t="s" s="59">
        <v>1979</v>
      </c>
      <c r="D106" s="34">
        <f>VLOOKUP(C106,'BIO - Tableau 2-1'!$A$4:$B$28,2)</f>
        <v>8</v>
      </c>
      <c r="E106" s="34">
        <v>26</v>
      </c>
      <c r="F106" t="s" s="59">
        <v>2208</v>
      </c>
      <c r="G106" t="s" s="59">
        <v>2209</v>
      </c>
      <c r="H106" t="s" s="59">
        <v>2059</v>
      </c>
      <c r="I106" t="s" s="59">
        <v>1056</v>
      </c>
      <c r="J106" t="s" s="59">
        <v>1056</v>
      </c>
      <c r="K106" s="34">
        <v>74</v>
      </c>
      <c r="L106" s="34">
        <v>208</v>
      </c>
      <c r="M106" s="34">
        <v>2010</v>
      </c>
      <c r="N106" t="s" s="59">
        <v>56</v>
      </c>
      <c r="O106" s="34">
        <v>6</v>
      </c>
      <c r="P106" s="34">
        <v>12</v>
      </c>
      <c r="Q106" s="34">
        <v>162</v>
      </c>
    </row>
    <row r="107" ht="20.35" customHeight="1">
      <c r="A107" t="s" s="59">
        <v>1169</v>
      </c>
      <c r="B107" t="s" s="59">
        <v>71</v>
      </c>
      <c r="C107" t="s" s="59">
        <v>2004</v>
      </c>
      <c r="D107" s="34">
        <f>VLOOKUP(C107,'BIO - Tableau 2-1'!$A$4:$B$28,2)</f>
        <v>1</v>
      </c>
      <c r="E107" s="34">
        <v>31</v>
      </c>
      <c r="F107" t="s" s="59">
        <v>2210</v>
      </c>
      <c r="G107" t="s" s="59">
        <v>2211</v>
      </c>
      <c r="H107" t="s" s="59">
        <v>2212</v>
      </c>
      <c r="I107" t="s" s="59">
        <v>1059</v>
      </c>
      <c r="J107" t="s" s="59">
        <v>1059</v>
      </c>
      <c r="K107" s="34">
        <v>74</v>
      </c>
      <c r="L107" s="34">
        <v>205</v>
      </c>
      <c r="M107" s="34">
        <v>2004</v>
      </c>
      <c r="N107" t="s" s="59">
        <v>165</v>
      </c>
      <c r="O107" s="34">
        <v>2</v>
      </c>
      <c r="P107" s="34">
        <v>30</v>
      </c>
      <c r="Q107" s="34">
        <v>60</v>
      </c>
    </row>
    <row r="108" ht="32.35" customHeight="1">
      <c r="A108" t="s" s="59">
        <v>1170</v>
      </c>
      <c r="B108" t="s" s="59">
        <v>119</v>
      </c>
      <c r="C108" t="s" s="59">
        <v>1979</v>
      </c>
      <c r="D108" s="34">
        <f>VLOOKUP(C108,'BIO - Tableau 2-1'!$A$4:$B$28,2)</f>
        <v>8</v>
      </c>
      <c r="E108" s="34">
        <v>27</v>
      </c>
      <c r="F108" t="s" s="59">
        <v>2213</v>
      </c>
      <c r="G108" t="s" s="59">
        <v>2214</v>
      </c>
      <c r="H108" t="s" s="59">
        <v>2071</v>
      </c>
      <c r="I108" t="s" s="59">
        <v>1056</v>
      </c>
      <c r="J108" t="s" s="59">
        <v>1056</v>
      </c>
      <c r="K108" s="34">
        <v>73</v>
      </c>
      <c r="L108" s="34">
        <v>205</v>
      </c>
      <c r="M108" t="s" s="59">
        <v>2051</v>
      </c>
      <c r="N108" t="s" s="59">
        <v>2051</v>
      </c>
      <c r="O108" t="s" s="59">
        <v>2051</v>
      </c>
      <c r="P108" t="s" s="59">
        <v>2051</v>
      </c>
      <c r="Q108" t="s" s="59">
        <v>2051</v>
      </c>
    </row>
    <row r="109" ht="20.35" customHeight="1">
      <c r="A109" t="s" s="59">
        <v>1171</v>
      </c>
      <c r="B109" t="s" s="59">
        <v>114</v>
      </c>
      <c r="C109" t="s" s="59">
        <v>1979</v>
      </c>
      <c r="D109" s="34">
        <f>VLOOKUP(C109,'BIO - Tableau 2-1'!$A$4:$B$28,2)</f>
        <v>8</v>
      </c>
      <c r="E109" s="34">
        <v>24</v>
      </c>
      <c r="F109" t="s" s="59">
        <v>2215</v>
      </c>
      <c r="G109" t="s" s="59">
        <v>2010</v>
      </c>
      <c r="H109" t="s" s="59">
        <v>1988</v>
      </c>
      <c r="I109" t="s" s="59">
        <v>1056</v>
      </c>
      <c r="J109" t="s" s="59">
        <v>1056</v>
      </c>
      <c r="K109" s="34">
        <v>72</v>
      </c>
      <c r="L109" s="34">
        <v>192</v>
      </c>
      <c r="M109" s="34">
        <v>2014</v>
      </c>
      <c r="N109" t="s" s="59">
        <v>114</v>
      </c>
      <c r="O109" s="34">
        <v>2</v>
      </c>
      <c r="P109" s="34">
        <v>25</v>
      </c>
      <c r="Q109" s="34">
        <v>55</v>
      </c>
    </row>
    <row r="110" ht="20.35" customHeight="1">
      <c r="A110" t="s" s="59">
        <v>1172</v>
      </c>
      <c r="B110" t="s" s="59">
        <v>96</v>
      </c>
      <c r="C110" t="s" s="59">
        <v>2004</v>
      </c>
      <c r="D110" s="34">
        <f>VLOOKUP(C110,'BIO - Tableau 2-1'!$A$4:$B$28,2)</f>
        <v>1</v>
      </c>
      <c r="E110" s="34">
        <v>27</v>
      </c>
      <c r="F110" t="s" s="59">
        <v>2216</v>
      </c>
      <c r="G110" t="s" s="59">
        <v>2021</v>
      </c>
      <c r="H110" t="s" s="59">
        <v>1988</v>
      </c>
      <c r="I110" t="s" s="59">
        <v>1056</v>
      </c>
      <c r="J110" t="s" s="59">
        <v>1056</v>
      </c>
      <c r="K110" s="34">
        <v>72</v>
      </c>
      <c r="L110" s="34">
        <v>186</v>
      </c>
      <c r="M110" s="34">
        <v>2009</v>
      </c>
      <c r="N110" t="s" s="59">
        <v>77</v>
      </c>
      <c r="O110" s="34">
        <v>2</v>
      </c>
      <c r="P110" s="34">
        <v>29</v>
      </c>
      <c r="Q110" s="34">
        <v>59</v>
      </c>
    </row>
    <row r="111" ht="20.35" customHeight="1">
      <c r="A111" t="s" s="59">
        <v>1173</v>
      </c>
      <c r="B111" t="s" s="59">
        <v>77</v>
      </c>
      <c r="C111" t="s" s="59">
        <v>1982</v>
      </c>
      <c r="D111" s="34">
        <f>VLOOKUP(C111,'BIO - Tableau 2-1'!$A$4:$B$28,2)</f>
        <v>16</v>
      </c>
      <c r="E111" s="34">
        <v>25</v>
      </c>
      <c r="F111" t="s" s="59">
        <v>2217</v>
      </c>
      <c r="G111" t="s" s="59">
        <v>2218</v>
      </c>
      <c r="H111" t="s" s="59">
        <v>2219</v>
      </c>
      <c r="I111" t="s" s="59">
        <v>1059</v>
      </c>
      <c r="J111" t="s" s="59">
        <v>1059</v>
      </c>
      <c r="K111" s="34">
        <v>73</v>
      </c>
      <c r="L111" s="34">
        <v>206</v>
      </c>
      <c r="M111" s="34">
        <v>2011</v>
      </c>
      <c r="N111" t="s" s="59">
        <v>77</v>
      </c>
      <c r="O111" s="34">
        <v>2</v>
      </c>
      <c r="P111" s="34">
        <v>13</v>
      </c>
      <c r="Q111" s="34">
        <v>43</v>
      </c>
    </row>
    <row r="112" ht="20.35" customHeight="1">
      <c r="A112" t="s" s="59">
        <v>1174</v>
      </c>
      <c r="B112" t="s" s="59">
        <v>52</v>
      </c>
      <c r="C112" t="s" s="59">
        <v>2004</v>
      </c>
      <c r="D112" s="34">
        <f>VLOOKUP(C112,'BIO - Tableau 2-1'!$A$4:$B$28,2)</f>
        <v>1</v>
      </c>
      <c r="E112" s="34">
        <v>29</v>
      </c>
      <c r="F112" t="s" s="59">
        <v>2220</v>
      </c>
      <c r="G112" t="s" s="59">
        <v>2221</v>
      </c>
      <c r="H112" t="s" s="59">
        <v>1994</v>
      </c>
      <c r="I112" t="s" s="59">
        <v>1059</v>
      </c>
      <c r="J112" t="s" s="59">
        <v>1056</v>
      </c>
      <c r="K112" s="34">
        <v>75</v>
      </c>
      <c r="L112" s="34">
        <v>191</v>
      </c>
      <c r="M112" s="34">
        <v>2007</v>
      </c>
      <c r="N112" t="s" s="59">
        <v>201</v>
      </c>
      <c r="O112" s="34">
        <v>1</v>
      </c>
      <c r="P112" s="34">
        <v>11</v>
      </c>
      <c r="Q112" s="34">
        <v>11</v>
      </c>
    </row>
    <row r="113" ht="20.35" customHeight="1">
      <c r="A113" t="s" s="59">
        <v>1175</v>
      </c>
      <c r="B113" t="s" s="59">
        <v>58</v>
      </c>
      <c r="C113" t="s" s="59">
        <v>1982</v>
      </c>
      <c r="D113" s="34">
        <f>VLOOKUP(C113,'BIO - Tableau 2-1'!$A$4:$B$28,2)</f>
        <v>16</v>
      </c>
      <c r="E113" s="34">
        <v>26</v>
      </c>
      <c r="F113" t="s" s="59">
        <v>2222</v>
      </c>
      <c r="G113" t="s" s="59">
        <v>2021</v>
      </c>
      <c r="H113" t="s" s="59">
        <v>1988</v>
      </c>
      <c r="I113" t="s" s="59">
        <v>1056</v>
      </c>
      <c r="J113" t="s" s="59">
        <v>1056</v>
      </c>
      <c r="K113" s="34">
        <v>72</v>
      </c>
      <c r="L113" s="34">
        <v>180</v>
      </c>
      <c r="M113" t="s" s="59">
        <v>2051</v>
      </c>
      <c r="N113" t="s" s="59">
        <v>2051</v>
      </c>
      <c r="O113" t="s" s="59">
        <v>2051</v>
      </c>
      <c r="P113" t="s" s="59">
        <v>2051</v>
      </c>
      <c r="Q113" t="s" s="59">
        <v>2051</v>
      </c>
    </row>
    <row r="114" ht="20.35" customHeight="1">
      <c r="A114" t="s" s="59">
        <v>1176</v>
      </c>
      <c r="B114" t="s" s="59">
        <v>96</v>
      </c>
      <c r="C114" t="s" s="59">
        <v>1979</v>
      </c>
      <c r="D114" s="34">
        <f>VLOOKUP(C114,'BIO - Tableau 2-1'!$A$4:$B$28,2)</f>
        <v>8</v>
      </c>
      <c r="E114" s="34">
        <v>27</v>
      </c>
      <c r="F114" t="s" s="59">
        <v>2223</v>
      </c>
      <c r="G114" t="s" s="59">
        <v>2224</v>
      </c>
      <c r="H114" t="s" s="59">
        <v>1999</v>
      </c>
      <c r="I114" t="s" s="59">
        <v>1056</v>
      </c>
      <c r="J114" t="s" s="59">
        <v>1056</v>
      </c>
      <c r="K114" s="34">
        <v>76</v>
      </c>
      <c r="L114" s="34">
        <v>212</v>
      </c>
      <c r="M114" s="34">
        <v>2009</v>
      </c>
      <c r="N114" t="s" s="59">
        <v>87</v>
      </c>
      <c r="O114" s="34">
        <v>3</v>
      </c>
      <c r="P114" s="34">
        <v>5</v>
      </c>
      <c r="Q114" s="34">
        <v>66</v>
      </c>
    </row>
    <row r="115" ht="20.35" customHeight="1">
      <c r="A115" t="s" s="59">
        <v>1177</v>
      </c>
      <c r="B115" t="s" s="59">
        <v>2000</v>
      </c>
      <c r="C115" t="s" s="59">
        <v>2004</v>
      </c>
      <c r="D115" s="34">
        <f>VLOOKUP(C115,'BIO - Tableau 2-1'!$A$4:$B$28,2)</f>
        <v>1</v>
      </c>
      <c r="E115" s="34">
        <v>22</v>
      </c>
      <c r="F115" t="s" s="59">
        <v>2225</v>
      </c>
      <c r="G115" t="s" s="59">
        <v>2073</v>
      </c>
      <c r="H115" t="s" s="59">
        <v>2059</v>
      </c>
      <c r="I115" t="s" s="59">
        <v>1056</v>
      </c>
      <c r="J115" t="s" s="59">
        <v>1056</v>
      </c>
      <c r="K115" s="34">
        <v>70</v>
      </c>
      <c r="L115" s="34">
        <v>166</v>
      </c>
      <c r="M115" s="34">
        <v>2014</v>
      </c>
      <c r="N115" t="s" s="59">
        <v>2000</v>
      </c>
      <c r="O115" s="34">
        <v>3</v>
      </c>
      <c r="P115" s="34">
        <v>19</v>
      </c>
      <c r="Q115" s="34">
        <v>79</v>
      </c>
    </row>
    <row r="116" ht="20.35" customHeight="1">
      <c r="A116" t="s" s="59">
        <v>1178</v>
      </c>
      <c r="B116" t="s" s="59">
        <v>91</v>
      </c>
      <c r="C116" t="s" s="59">
        <v>2004</v>
      </c>
      <c r="D116" s="34">
        <f>VLOOKUP(C116,'BIO - Tableau 2-1'!$A$4:$B$28,2)</f>
        <v>1</v>
      </c>
      <c r="E116" s="34">
        <v>26</v>
      </c>
      <c r="F116" t="s" s="59">
        <v>2226</v>
      </c>
      <c r="G116" t="s" s="59">
        <v>2227</v>
      </c>
      <c r="H116" t="s" s="59">
        <v>1999</v>
      </c>
      <c r="I116" t="s" s="59">
        <v>1056</v>
      </c>
      <c r="J116" t="s" s="59">
        <v>1056</v>
      </c>
      <c r="K116" s="34">
        <v>73</v>
      </c>
      <c r="L116" s="34">
        <v>200</v>
      </c>
      <c r="M116" s="34">
        <v>2009</v>
      </c>
      <c r="N116" t="s" s="59">
        <v>2022</v>
      </c>
      <c r="O116" s="34">
        <v>1</v>
      </c>
      <c r="P116" s="34">
        <v>5</v>
      </c>
      <c r="Q116" s="34">
        <v>5</v>
      </c>
    </row>
    <row r="117" ht="20.35" customHeight="1">
      <c r="A117" t="s" s="59">
        <v>1179</v>
      </c>
      <c r="B117" t="s" s="59">
        <v>2000</v>
      </c>
      <c r="C117" t="s" s="59">
        <v>1979</v>
      </c>
      <c r="D117" s="34">
        <f>VLOOKUP(C117,'BIO - Tableau 2-1'!$A$4:$B$28,2)</f>
        <v>8</v>
      </c>
      <c r="E117" s="34">
        <v>33</v>
      </c>
      <c r="F117" t="s" s="59">
        <v>2228</v>
      </c>
      <c r="G117" t="s" s="59">
        <v>2229</v>
      </c>
      <c r="H117" t="s" s="59">
        <v>1999</v>
      </c>
      <c r="I117" t="s" s="59">
        <v>1056</v>
      </c>
      <c r="J117" t="s" s="59">
        <v>1056</v>
      </c>
      <c r="K117" s="34">
        <v>77</v>
      </c>
      <c r="L117" s="34">
        <v>223</v>
      </c>
      <c r="M117" s="34">
        <v>2003</v>
      </c>
      <c r="N117" t="s" s="59">
        <v>2066</v>
      </c>
      <c r="O117" s="34">
        <v>1</v>
      </c>
      <c r="P117" s="34">
        <v>8</v>
      </c>
      <c r="Q117" s="34">
        <v>8</v>
      </c>
    </row>
    <row r="118" ht="20.35" customHeight="1">
      <c r="A118" t="s" s="59">
        <v>1180</v>
      </c>
      <c r="B118" t="s" s="59">
        <v>68</v>
      </c>
      <c r="C118" t="s" s="59">
        <v>1996</v>
      </c>
      <c r="D118" s="34">
        <f>VLOOKUP(C118,'BIO - Tableau 2-1'!$A$4:$B$28,2)</f>
        <v>7</v>
      </c>
      <c r="E118" s="34">
        <v>25</v>
      </c>
      <c r="F118" t="s" s="59">
        <v>2230</v>
      </c>
      <c r="G118" t="s" s="59">
        <v>2058</v>
      </c>
      <c r="H118" t="s" s="59">
        <v>2059</v>
      </c>
      <c r="I118" t="s" s="59">
        <v>1056</v>
      </c>
      <c r="J118" t="s" s="59">
        <v>1056</v>
      </c>
      <c r="K118" s="34">
        <v>69</v>
      </c>
      <c r="L118" s="34">
        <v>181</v>
      </c>
      <c r="M118" s="34">
        <v>2010</v>
      </c>
      <c r="N118" t="s" s="59">
        <v>68</v>
      </c>
      <c r="O118" s="34">
        <v>5</v>
      </c>
      <c r="P118" s="34">
        <v>27</v>
      </c>
      <c r="Q118" s="34">
        <v>147</v>
      </c>
    </row>
    <row r="119" ht="20.35" customHeight="1">
      <c r="A119" t="s" s="59">
        <v>1181</v>
      </c>
      <c r="B119" t="s" s="59">
        <v>52</v>
      </c>
      <c r="C119" t="s" s="59">
        <v>2004</v>
      </c>
      <c r="D119" s="34">
        <f>VLOOKUP(C119,'BIO - Tableau 2-1'!$A$4:$B$28,2)</f>
        <v>1</v>
      </c>
      <c r="E119" s="34">
        <v>24</v>
      </c>
      <c r="F119" t="s" s="59">
        <v>2231</v>
      </c>
      <c r="G119" t="s" s="59">
        <v>2232</v>
      </c>
      <c r="H119" t="s" s="59">
        <v>1988</v>
      </c>
      <c r="I119" t="s" s="59">
        <v>1056</v>
      </c>
      <c r="J119" t="s" s="59">
        <v>1056</v>
      </c>
      <c r="K119" s="34">
        <v>74</v>
      </c>
      <c r="L119" s="34">
        <v>217</v>
      </c>
      <c r="M119" s="34">
        <v>2012</v>
      </c>
      <c r="N119" t="s" s="59">
        <v>52</v>
      </c>
      <c r="O119" s="34">
        <v>1</v>
      </c>
      <c r="P119" s="34">
        <v>26</v>
      </c>
      <c r="Q119" s="34">
        <v>26</v>
      </c>
    </row>
    <row r="120" ht="20.35" customHeight="1">
      <c r="A120" t="s" s="59">
        <v>1182</v>
      </c>
      <c r="B120" t="s" s="59">
        <v>87</v>
      </c>
      <c r="C120" t="s" s="59">
        <v>1979</v>
      </c>
      <c r="D120" s="34">
        <f>VLOOKUP(C120,'BIO - Tableau 2-1'!$A$4:$B$28,2)</f>
        <v>8</v>
      </c>
      <c r="E120" s="34">
        <v>20</v>
      </c>
      <c r="F120" t="s" s="59">
        <v>2233</v>
      </c>
      <c r="G120" t="s" s="59">
        <v>2058</v>
      </c>
      <c r="H120" t="s" s="59">
        <v>2059</v>
      </c>
      <c r="I120" t="s" s="59">
        <v>1056</v>
      </c>
      <c r="J120" t="s" s="59">
        <v>1056</v>
      </c>
      <c r="K120" s="34">
        <v>74</v>
      </c>
      <c r="L120" s="34">
        <v>196</v>
      </c>
      <c r="M120" s="34">
        <v>2015</v>
      </c>
      <c r="N120" t="s" s="59">
        <v>87</v>
      </c>
      <c r="O120" s="34">
        <v>2</v>
      </c>
      <c r="P120" s="34">
        <v>21</v>
      </c>
      <c r="Q120" s="34">
        <v>51</v>
      </c>
    </row>
    <row r="121" ht="20.35" customHeight="1">
      <c r="A121" t="s" s="59">
        <v>1183</v>
      </c>
      <c r="B121" t="s" s="59">
        <v>2234</v>
      </c>
      <c r="C121" t="s" s="59">
        <v>1982</v>
      </c>
      <c r="D121" s="34">
        <f>VLOOKUP(C121,'BIO - Tableau 2-1'!$A$4:$B$28,2)</f>
        <v>16</v>
      </c>
      <c r="E121" s="34">
        <v>23</v>
      </c>
      <c r="F121" t="s" s="59">
        <v>2235</v>
      </c>
      <c r="G121" t="s" s="59">
        <v>2077</v>
      </c>
      <c r="H121" t="s" s="59">
        <v>2078</v>
      </c>
      <c r="I121" t="s" s="59">
        <v>1056</v>
      </c>
      <c r="J121" t="s" s="59">
        <v>1056</v>
      </c>
      <c r="K121" s="34">
        <v>70</v>
      </c>
      <c r="L121" s="34">
        <v>180</v>
      </c>
      <c r="M121" s="34">
        <v>2012</v>
      </c>
      <c r="N121" t="s" s="59">
        <v>99</v>
      </c>
      <c r="O121" s="34">
        <v>3</v>
      </c>
      <c r="P121" s="34">
        <v>28</v>
      </c>
      <c r="Q121" s="34">
        <v>89</v>
      </c>
    </row>
    <row r="122" ht="20.35" customHeight="1">
      <c r="A122" t="s" s="59">
        <v>1184</v>
      </c>
      <c r="B122" t="s" s="59">
        <v>58</v>
      </c>
      <c r="C122" t="s" s="59">
        <v>1982</v>
      </c>
      <c r="D122" s="34">
        <f>VLOOKUP(C122,'BIO - Tableau 2-1'!$A$4:$B$28,2)</f>
        <v>16</v>
      </c>
      <c r="E122" s="34">
        <v>22</v>
      </c>
      <c r="F122" t="s" s="59">
        <v>2236</v>
      </c>
      <c r="G122" t="s" s="59">
        <v>2237</v>
      </c>
      <c r="H122" t="s" s="59">
        <v>2206</v>
      </c>
      <c r="I122" t="s" s="59">
        <v>1059</v>
      </c>
      <c r="J122" t="s" s="59">
        <v>1059</v>
      </c>
      <c r="K122" s="34">
        <v>73</v>
      </c>
      <c r="L122" s="34">
        <v>210</v>
      </c>
      <c r="M122" s="34">
        <v>2014</v>
      </c>
      <c r="N122" t="s" s="59">
        <v>87</v>
      </c>
      <c r="O122" s="34">
        <v>2</v>
      </c>
      <c r="P122" s="34">
        <v>1</v>
      </c>
      <c r="Q122" s="34">
        <v>31</v>
      </c>
    </row>
    <row r="123" ht="20.35" customHeight="1">
      <c r="A123" t="s" s="59">
        <v>1185</v>
      </c>
      <c r="B123" t="s" s="59">
        <v>46</v>
      </c>
      <c r="C123" t="s" s="59">
        <v>1982</v>
      </c>
      <c r="D123" s="34">
        <f>VLOOKUP(C123,'BIO - Tableau 2-1'!$A$4:$B$28,2)</f>
        <v>16</v>
      </c>
      <c r="E123" s="34">
        <v>21</v>
      </c>
      <c r="F123" t="s" s="59">
        <v>2238</v>
      </c>
      <c r="G123" t="s" s="59">
        <v>2239</v>
      </c>
      <c r="H123" s="32"/>
      <c r="I123" t="s" s="59">
        <v>1186</v>
      </c>
      <c r="J123" t="s" s="59">
        <v>1186</v>
      </c>
      <c r="K123" s="34">
        <v>75</v>
      </c>
      <c r="L123" s="34">
        <v>211</v>
      </c>
      <c r="M123" s="34">
        <v>2014</v>
      </c>
      <c r="N123" t="s" s="59">
        <v>46</v>
      </c>
      <c r="O123" s="34">
        <v>1</v>
      </c>
      <c r="P123" s="34">
        <v>12</v>
      </c>
      <c r="Q123" s="34">
        <v>12</v>
      </c>
    </row>
    <row r="124" ht="20.35" customHeight="1">
      <c r="A124" t="s" s="59">
        <v>1187</v>
      </c>
      <c r="B124" t="s" s="59">
        <v>165</v>
      </c>
      <c r="C124" t="s" s="59">
        <v>1979</v>
      </c>
      <c r="D124" s="34">
        <f>VLOOKUP(C124,'BIO - Tableau 2-1'!$A$4:$B$28,2)</f>
        <v>8</v>
      </c>
      <c r="E124" s="34">
        <v>29</v>
      </c>
      <c r="F124" t="s" s="59">
        <v>2240</v>
      </c>
      <c r="G124" t="s" s="59">
        <v>2241</v>
      </c>
      <c r="H124" t="s" s="59">
        <v>1988</v>
      </c>
      <c r="I124" t="s" s="59">
        <v>1056</v>
      </c>
      <c r="J124" t="s" s="59">
        <v>1056</v>
      </c>
      <c r="K124" s="34">
        <v>74</v>
      </c>
      <c r="L124" s="34">
        <v>211</v>
      </c>
      <c r="M124" s="34">
        <v>2007</v>
      </c>
      <c r="N124" t="s" s="59">
        <v>104</v>
      </c>
      <c r="O124" s="34">
        <v>1</v>
      </c>
      <c r="P124" s="34">
        <v>27</v>
      </c>
      <c r="Q124" s="34">
        <v>27</v>
      </c>
    </row>
    <row r="125" ht="32.35" customHeight="1">
      <c r="A125" t="s" s="59">
        <v>1188</v>
      </c>
      <c r="B125" t="s" s="59">
        <v>2161</v>
      </c>
      <c r="C125" t="s" s="59">
        <v>1979</v>
      </c>
      <c r="D125" s="34">
        <f>VLOOKUP(C125,'BIO - Tableau 2-1'!$A$4:$B$28,2)</f>
        <v>8</v>
      </c>
      <c r="E125" s="34">
        <v>27</v>
      </c>
      <c r="F125" t="s" s="59">
        <v>2242</v>
      </c>
      <c r="G125" t="s" s="59">
        <v>2243</v>
      </c>
      <c r="H125" t="s" s="59">
        <v>2071</v>
      </c>
      <c r="I125" t="s" s="59">
        <v>1056</v>
      </c>
      <c r="J125" t="s" s="59">
        <v>1056</v>
      </c>
      <c r="K125" s="34">
        <v>76</v>
      </c>
      <c r="L125" s="34">
        <v>225</v>
      </c>
      <c r="M125" t="s" s="59">
        <v>2051</v>
      </c>
      <c r="N125" t="s" s="59">
        <v>2051</v>
      </c>
      <c r="O125" t="s" s="59">
        <v>2051</v>
      </c>
      <c r="P125" t="s" s="59">
        <v>2051</v>
      </c>
      <c r="Q125" t="s" s="59">
        <v>2051</v>
      </c>
    </row>
    <row r="126" ht="20.35" customHeight="1">
      <c r="A126" t="s" s="59">
        <v>1189</v>
      </c>
      <c r="B126" t="s" s="59">
        <v>2161</v>
      </c>
      <c r="C126" t="s" s="59">
        <v>1979</v>
      </c>
      <c r="D126" s="34">
        <f>VLOOKUP(C126,'BIO - Tableau 2-1'!$A$4:$B$28,2)</f>
        <v>8</v>
      </c>
      <c r="E126" s="34">
        <v>33</v>
      </c>
      <c r="F126" t="s" s="59">
        <v>2244</v>
      </c>
      <c r="G126" t="s" s="59">
        <v>2043</v>
      </c>
      <c r="H126" t="s" s="59">
        <v>1988</v>
      </c>
      <c r="I126" t="s" s="59">
        <v>1056</v>
      </c>
      <c r="J126" t="s" s="59">
        <v>1056</v>
      </c>
      <c r="K126" s="34">
        <v>77</v>
      </c>
      <c r="L126" s="34">
        <v>230</v>
      </c>
      <c r="M126" s="34">
        <v>2003</v>
      </c>
      <c r="N126" t="s" s="59">
        <v>219</v>
      </c>
      <c r="O126" s="34">
        <v>1</v>
      </c>
      <c r="P126" s="34">
        <v>20</v>
      </c>
      <c r="Q126" s="34">
        <v>20</v>
      </c>
    </row>
    <row r="127" ht="20.35" customHeight="1">
      <c r="A127" t="s" s="59">
        <v>1190</v>
      </c>
      <c r="B127" t="s" s="59">
        <v>77</v>
      </c>
      <c r="C127" t="s" s="59">
        <v>1979</v>
      </c>
      <c r="D127" s="34">
        <f>VLOOKUP(C127,'BIO - Tableau 2-1'!$A$4:$B$28,2)</f>
        <v>8</v>
      </c>
      <c r="E127" s="34">
        <v>32</v>
      </c>
      <c r="F127" t="s" s="59">
        <v>2245</v>
      </c>
      <c r="G127" t="s" s="59">
        <v>2246</v>
      </c>
      <c r="H127" t="s" s="59">
        <v>2071</v>
      </c>
      <c r="I127" t="s" s="59">
        <v>1056</v>
      </c>
      <c r="J127" t="s" s="59">
        <v>1056</v>
      </c>
      <c r="K127" s="34">
        <v>75</v>
      </c>
      <c r="L127" s="34">
        <v>220</v>
      </c>
      <c r="M127" s="34">
        <v>2003</v>
      </c>
      <c r="N127" t="s" s="59">
        <v>77</v>
      </c>
      <c r="O127" s="34">
        <v>1</v>
      </c>
      <c r="P127" s="34">
        <v>14</v>
      </c>
      <c r="Q127" s="34">
        <v>14</v>
      </c>
    </row>
    <row r="128" ht="32.35" customHeight="1">
      <c r="A128" t="s" s="59">
        <v>1191</v>
      </c>
      <c r="B128" t="s" s="59">
        <v>44</v>
      </c>
      <c r="C128" t="s" s="59">
        <v>1996</v>
      </c>
      <c r="D128" s="34">
        <f>VLOOKUP(C128,'BIO - Tableau 2-1'!$A$4:$B$28,2)</f>
        <v>7</v>
      </c>
      <c r="E128" s="34">
        <v>25</v>
      </c>
      <c r="F128" t="s" s="59">
        <v>2247</v>
      </c>
      <c r="G128" t="s" s="59">
        <v>2248</v>
      </c>
      <c r="H128" t="s" s="59">
        <v>2071</v>
      </c>
      <c r="I128" t="s" s="59">
        <v>1056</v>
      </c>
      <c r="J128" t="s" s="59">
        <v>1056</v>
      </c>
      <c r="K128" s="34">
        <v>75</v>
      </c>
      <c r="L128" s="34">
        <v>195</v>
      </c>
      <c r="M128" s="34">
        <v>2010</v>
      </c>
      <c r="N128" t="s" s="59">
        <v>2000</v>
      </c>
      <c r="O128" s="34">
        <v>1</v>
      </c>
      <c r="P128" s="34">
        <v>6</v>
      </c>
      <c r="Q128" s="34">
        <v>6</v>
      </c>
    </row>
    <row r="129" ht="20.35" customHeight="1">
      <c r="A129" t="s" s="59">
        <v>1192</v>
      </c>
      <c r="B129" t="s" s="59">
        <v>121</v>
      </c>
      <c r="C129" t="s" s="59">
        <v>1979</v>
      </c>
      <c r="D129" s="34">
        <f>VLOOKUP(C129,'BIO - Tableau 2-1'!$A$4:$B$28,2)</f>
        <v>8</v>
      </c>
      <c r="E129" s="34">
        <v>24</v>
      </c>
      <c r="F129" t="s" s="59">
        <v>2249</v>
      </c>
      <c r="G129" t="s" s="59">
        <v>2058</v>
      </c>
      <c r="H129" t="s" s="59">
        <v>2059</v>
      </c>
      <c r="I129" t="s" s="59">
        <v>1056</v>
      </c>
      <c r="J129" t="s" s="59">
        <v>1056</v>
      </c>
      <c r="K129" s="34">
        <v>74</v>
      </c>
      <c r="L129" s="34">
        <v>187</v>
      </c>
      <c r="M129" s="34">
        <v>2012</v>
      </c>
      <c r="N129" t="s" s="59">
        <v>121</v>
      </c>
      <c r="O129" s="34">
        <v>4</v>
      </c>
      <c r="P129" s="34">
        <v>14</v>
      </c>
      <c r="Q129" s="34">
        <v>105</v>
      </c>
    </row>
    <row r="130" ht="20.35" customHeight="1">
      <c r="A130" t="s" s="59">
        <v>1193</v>
      </c>
      <c r="B130" t="s" s="59">
        <v>68</v>
      </c>
      <c r="C130" t="s" s="59">
        <v>1979</v>
      </c>
      <c r="D130" s="34">
        <f>VLOOKUP(C130,'BIO - Tableau 2-1'!$A$4:$B$28,2)</f>
        <v>8</v>
      </c>
      <c r="E130" s="34">
        <v>22</v>
      </c>
      <c r="F130" t="s" s="59">
        <v>2250</v>
      </c>
      <c r="G130" t="s" s="59">
        <v>2077</v>
      </c>
      <c r="H130" t="s" s="59">
        <v>2078</v>
      </c>
      <c r="I130" t="s" s="59">
        <v>1056</v>
      </c>
      <c r="J130" t="s" s="59">
        <v>1056</v>
      </c>
      <c r="K130" s="34">
        <v>76</v>
      </c>
      <c r="L130" s="34">
        <v>214</v>
      </c>
      <c r="M130" s="34">
        <v>2014</v>
      </c>
      <c r="N130" t="s" s="59">
        <v>68</v>
      </c>
      <c r="O130" s="34">
        <v>3</v>
      </c>
      <c r="P130" s="34">
        <v>13</v>
      </c>
      <c r="Q130" s="34">
        <v>73</v>
      </c>
    </row>
    <row r="131" ht="20.35" customHeight="1">
      <c r="A131" t="s" s="59">
        <v>1194</v>
      </c>
      <c r="B131" t="s" s="59">
        <v>201</v>
      </c>
      <c r="C131" t="s" s="59">
        <v>1979</v>
      </c>
      <c r="D131" s="34">
        <f>VLOOKUP(C131,'BIO - Tableau 2-1'!$A$4:$B$28,2)</f>
        <v>8</v>
      </c>
      <c r="E131" s="34">
        <v>23</v>
      </c>
      <c r="F131" t="s" s="59">
        <v>2251</v>
      </c>
      <c r="G131" t="s" s="59">
        <v>2252</v>
      </c>
      <c r="H131" t="s" s="59">
        <v>1994</v>
      </c>
      <c r="I131" t="s" s="59">
        <v>1059</v>
      </c>
      <c r="J131" t="s" s="59">
        <v>1059</v>
      </c>
      <c r="K131" s="34">
        <v>75</v>
      </c>
      <c r="L131" s="34">
        <v>200</v>
      </c>
      <c r="M131" s="34">
        <v>2013</v>
      </c>
      <c r="N131" t="s" s="59">
        <v>201</v>
      </c>
      <c r="O131" s="34">
        <v>3</v>
      </c>
      <c r="P131" s="34">
        <v>5</v>
      </c>
      <c r="Q131" s="34">
        <v>66</v>
      </c>
    </row>
    <row r="132" ht="20.35" customHeight="1">
      <c r="A132" t="s" s="59">
        <v>1195</v>
      </c>
      <c r="B132" t="s" s="59">
        <v>93</v>
      </c>
      <c r="C132" t="s" s="59">
        <v>1996</v>
      </c>
      <c r="D132" s="34">
        <f>VLOOKUP(C132,'BIO - Tableau 2-1'!$A$4:$B$28,2)</f>
        <v>7</v>
      </c>
      <c r="E132" s="34">
        <v>24</v>
      </c>
      <c r="F132" t="s" s="59">
        <v>2253</v>
      </c>
      <c r="G132" t="s" s="59">
        <v>2254</v>
      </c>
      <c r="H132" t="s" s="59">
        <v>1988</v>
      </c>
      <c r="I132" t="s" s="59">
        <v>1056</v>
      </c>
      <c r="J132" t="s" s="59">
        <v>1056</v>
      </c>
      <c r="K132" s="34">
        <v>75</v>
      </c>
      <c r="L132" s="34">
        <v>217</v>
      </c>
      <c r="M132" s="34">
        <v>2011</v>
      </c>
      <c r="N132" t="s" s="59">
        <v>93</v>
      </c>
      <c r="O132" s="34">
        <v>2</v>
      </c>
      <c r="P132" s="34">
        <v>14</v>
      </c>
      <c r="Q132" s="34">
        <v>44</v>
      </c>
    </row>
    <row r="133" ht="20.35" customHeight="1">
      <c r="A133" t="s" s="59">
        <v>1196</v>
      </c>
      <c r="B133" t="s" s="59">
        <v>2011</v>
      </c>
      <c r="C133" t="s" s="59">
        <v>2004</v>
      </c>
      <c r="D133" s="34">
        <f>VLOOKUP(C133,'BIO - Tableau 2-1'!$A$4:$B$28,2)</f>
        <v>1</v>
      </c>
      <c r="E133" s="34">
        <v>33</v>
      </c>
      <c r="F133" t="s" s="59">
        <v>2255</v>
      </c>
      <c r="G133" t="s" s="59">
        <v>2256</v>
      </c>
      <c r="H133" t="s" s="59">
        <v>2007</v>
      </c>
      <c r="I133" t="s" s="59">
        <v>1059</v>
      </c>
      <c r="J133" t="s" s="59">
        <v>1059</v>
      </c>
      <c r="K133" s="34">
        <v>78</v>
      </c>
      <c r="L133" s="34">
        <v>245</v>
      </c>
      <c r="M133" s="34">
        <v>2003</v>
      </c>
      <c r="N133" t="s" s="59">
        <v>2022</v>
      </c>
      <c r="O133" s="34">
        <v>1</v>
      </c>
      <c r="P133" s="34">
        <v>26</v>
      </c>
      <c r="Q133" s="34">
        <v>26</v>
      </c>
    </row>
    <row r="134" ht="20.35" customHeight="1">
      <c r="A134" t="s" s="59">
        <v>1197</v>
      </c>
      <c r="B134" t="s" s="59">
        <v>205</v>
      </c>
      <c r="C134" t="s" s="59">
        <v>1979</v>
      </c>
      <c r="D134" s="34">
        <f>VLOOKUP(C134,'BIO - Tableau 2-1'!$A$4:$B$28,2)</f>
        <v>8</v>
      </c>
      <c r="E134" s="34">
        <v>26</v>
      </c>
      <c r="F134" t="s" s="59">
        <v>2257</v>
      </c>
      <c r="G134" t="s" s="59">
        <v>2258</v>
      </c>
      <c r="H134" t="s" s="59">
        <v>2259</v>
      </c>
      <c r="I134" t="s" s="59">
        <v>1059</v>
      </c>
      <c r="J134" t="s" s="59">
        <v>1059</v>
      </c>
      <c r="K134" s="34">
        <v>76</v>
      </c>
      <c r="L134" s="34">
        <v>207</v>
      </c>
      <c r="M134" s="34">
        <v>2009</v>
      </c>
      <c r="N134" t="s" s="59">
        <v>201</v>
      </c>
      <c r="O134" s="34">
        <v>2</v>
      </c>
      <c r="P134" s="34">
        <v>21</v>
      </c>
      <c r="Q134" s="34">
        <v>51</v>
      </c>
    </row>
    <row r="135" ht="20.35" customHeight="1">
      <c r="A135" t="s" s="59">
        <v>1198</v>
      </c>
      <c r="B135" t="s" s="59">
        <v>2011</v>
      </c>
      <c r="C135" t="s" s="59">
        <v>1982</v>
      </c>
      <c r="D135" s="34">
        <f>VLOOKUP(C135,'BIO - Tableau 2-1'!$A$4:$B$28,2)</f>
        <v>16</v>
      </c>
      <c r="E135" s="34">
        <v>30</v>
      </c>
      <c r="F135" t="s" s="59">
        <v>2260</v>
      </c>
      <c r="G135" t="s" s="59">
        <v>2006</v>
      </c>
      <c r="H135" t="s" s="59">
        <v>2007</v>
      </c>
      <c r="I135" t="s" s="59">
        <v>1059</v>
      </c>
      <c r="J135" t="s" s="59">
        <v>1059</v>
      </c>
      <c r="K135" s="34">
        <v>68</v>
      </c>
      <c r="L135" s="34">
        <v>175</v>
      </c>
      <c r="M135" t="s" s="59">
        <v>2051</v>
      </c>
      <c r="N135" t="s" s="59">
        <v>2051</v>
      </c>
      <c r="O135" t="s" s="59">
        <v>2051</v>
      </c>
      <c r="P135" t="s" s="59">
        <v>2051</v>
      </c>
      <c r="Q135" t="s" s="59">
        <v>2051</v>
      </c>
    </row>
    <row r="136" ht="20.35" customHeight="1">
      <c r="A136" t="s" s="59">
        <v>1199</v>
      </c>
      <c r="B136" t="s" s="59">
        <v>60</v>
      </c>
      <c r="C136" t="s" s="59">
        <v>1996</v>
      </c>
      <c r="D136" s="34">
        <f>VLOOKUP(C136,'BIO - Tableau 2-1'!$A$4:$B$28,2)</f>
        <v>7</v>
      </c>
      <c r="E136" s="34">
        <v>39</v>
      </c>
      <c r="F136" t="s" s="59">
        <v>2261</v>
      </c>
      <c r="G136" t="s" s="59">
        <v>2262</v>
      </c>
      <c r="H136" t="s" s="59">
        <v>1994</v>
      </c>
      <c r="I136" t="s" s="59">
        <v>1059</v>
      </c>
      <c r="J136" t="s" s="59">
        <v>1059</v>
      </c>
      <c r="K136" s="34">
        <v>67</v>
      </c>
      <c r="L136" s="34">
        <v>178</v>
      </c>
      <c r="M136" s="34">
        <v>1998</v>
      </c>
      <c r="N136" t="s" s="59">
        <v>2011</v>
      </c>
      <c r="O136" s="34">
        <v>3</v>
      </c>
      <c r="P136" s="34">
        <v>24</v>
      </c>
      <c r="Q136" s="34">
        <v>82</v>
      </c>
    </row>
    <row r="137" ht="20.35" customHeight="1">
      <c r="A137" t="s" s="59">
        <v>1200</v>
      </c>
      <c r="B137" t="s" s="59">
        <v>104</v>
      </c>
      <c r="C137" t="s" s="59">
        <v>1979</v>
      </c>
      <c r="D137" s="34">
        <f>VLOOKUP(C137,'BIO - Tableau 2-1'!$A$4:$B$28,2)</f>
        <v>8</v>
      </c>
      <c r="E137" s="34">
        <v>27</v>
      </c>
      <c r="F137" t="s" s="59">
        <v>2263</v>
      </c>
      <c r="G137" t="s" s="59">
        <v>2264</v>
      </c>
      <c r="H137" t="s" s="59">
        <v>1994</v>
      </c>
      <c r="I137" t="s" s="59">
        <v>1059</v>
      </c>
      <c r="J137" t="s" s="59">
        <v>1059</v>
      </c>
      <c r="K137" s="34">
        <v>75</v>
      </c>
      <c r="L137" s="34">
        <v>219</v>
      </c>
      <c r="M137" t="s" s="59">
        <v>2051</v>
      </c>
      <c r="N137" t="s" s="59">
        <v>2051</v>
      </c>
      <c r="O137" t="s" s="59">
        <v>2051</v>
      </c>
      <c r="P137" t="s" s="59">
        <v>2051</v>
      </c>
      <c r="Q137" t="s" s="59">
        <v>2051</v>
      </c>
    </row>
    <row r="138" ht="20.35" customHeight="1">
      <c r="A138" t="s" s="59">
        <v>1201</v>
      </c>
      <c r="B138" t="s" s="59">
        <v>52</v>
      </c>
      <c r="C138" t="s" s="59">
        <v>1996</v>
      </c>
      <c r="D138" s="34">
        <f>VLOOKUP(C138,'BIO - Tableau 2-1'!$A$4:$B$28,2)</f>
        <v>7</v>
      </c>
      <c r="E138" s="34">
        <v>21</v>
      </c>
      <c r="F138" t="s" s="59">
        <v>2265</v>
      </c>
      <c r="G138" t="s" s="59">
        <v>2266</v>
      </c>
      <c r="H138" t="s" s="59">
        <v>1991</v>
      </c>
      <c r="I138" t="s" s="59">
        <v>1059</v>
      </c>
      <c r="J138" t="s" s="59">
        <v>1059</v>
      </c>
      <c r="K138" s="34">
        <v>73</v>
      </c>
      <c r="L138" s="34">
        <v>191</v>
      </c>
      <c r="M138" s="34">
        <v>2015</v>
      </c>
      <c r="N138" t="s" s="59">
        <v>52</v>
      </c>
      <c r="O138" s="34">
        <v>1</v>
      </c>
      <c r="P138" s="34">
        <v>23</v>
      </c>
      <c r="Q138" s="34">
        <v>23</v>
      </c>
    </row>
    <row r="139" ht="20.35" customHeight="1">
      <c r="A139" t="s" s="59">
        <v>1202</v>
      </c>
      <c r="B139" t="s" s="59">
        <v>201</v>
      </c>
      <c r="C139" t="s" s="59">
        <v>1982</v>
      </c>
      <c r="D139" s="34">
        <f>VLOOKUP(C139,'BIO - Tableau 2-1'!$A$4:$B$28,2)</f>
        <v>16</v>
      </c>
      <c r="E139" s="34">
        <v>24</v>
      </c>
      <c r="F139" t="s" s="59">
        <v>2267</v>
      </c>
      <c r="G139" t="s" s="59">
        <v>2268</v>
      </c>
      <c r="H139" t="s" s="59">
        <v>1988</v>
      </c>
      <c r="I139" t="s" s="59">
        <v>1056</v>
      </c>
      <c r="J139" t="s" s="59">
        <v>1056</v>
      </c>
      <c r="K139" s="34">
        <v>72</v>
      </c>
      <c r="L139" s="34">
        <v>185</v>
      </c>
      <c r="M139" s="34">
        <v>2012</v>
      </c>
      <c r="N139" t="s" s="59">
        <v>201</v>
      </c>
      <c r="O139" s="34">
        <v>2</v>
      </c>
      <c r="P139" s="34">
        <v>17</v>
      </c>
      <c r="Q139" s="34">
        <v>47</v>
      </c>
    </row>
    <row r="140" ht="20.35" customHeight="1">
      <c r="A140" t="s" s="59">
        <v>1203</v>
      </c>
      <c r="B140" t="s" s="59">
        <v>38</v>
      </c>
      <c r="C140" t="s" s="59">
        <v>2004</v>
      </c>
      <c r="D140" s="34">
        <f>VLOOKUP(C140,'BIO - Tableau 2-1'!$A$4:$B$28,2)</f>
        <v>1</v>
      </c>
      <c r="E140" s="34">
        <v>26</v>
      </c>
      <c r="F140" t="s" s="59">
        <v>2269</v>
      </c>
      <c r="G140" t="s" s="59">
        <v>2270</v>
      </c>
      <c r="H140" t="s" s="59">
        <v>1991</v>
      </c>
      <c r="I140" t="s" s="59">
        <v>1059</v>
      </c>
      <c r="J140" t="s" s="59">
        <v>1059</v>
      </c>
      <c r="K140" s="34">
        <v>75</v>
      </c>
      <c r="L140" s="34">
        <v>212</v>
      </c>
      <c r="M140" s="34">
        <v>2010</v>
      </c>
      <c r="N140" t="s" s="59">
        <v>38</v>
      </c>
      <c r="O140" s="34">
        <v>1</v>
      </c>
      <c r="P140" s="34">
        <v>30</v>
      </c>
      <c r="Q140" s="34">
        <v>30</v>
      </c>
    </row>
    <row r="141" ht="20.35" customHeight="1">
      <c r="A141" t="s" s="59">
        <v>1204</v>
      </c>
      <c r="B141" t="s" s="59">
        <v>2022</v>
      </c>
      <c r="C141" t="s" s="59">
        <v>2004</v>
      </c>
      <c r="D141" s="34">
        <f>VLOOKUP(C141,'BIO - Tableau 2-1'!$A$4:$B$28,2)</f>
        <v>1</v>
      </c>
      <c r="E141" s="34">
        <v>34</v>
      </c>
      <c r="F141" t="s" s="59">
        <v>2271</v>
      </c>
      <c r="G141" t="s" s="59">
        <v>2272</v>
      </c>
      <c r="H141" t="s" s="59">
        <v>1999</v>
      </c>
      <c r="I141" t="s" s="59">
        <v>1056</v>
      </c>
      <c r="J141" t="s" s="59">
        <v>1056</v>
      </c>
      <c r="K141" s="34">
        <v>74</v>
      </c>
      <c r="L141" s="34">
        <v>200</v>
      </c>
      <c r="M141" s="34">
        <v>2001</v>
      </c>
      <c r="N141" t="s" s="59">
        <v>74</v>
      </c>
      <c r="O141" s="34">
        <v>6</v>
      </c>
      <c r="P141" s="34">
        <v>28</v>
      </c>
      <c r="Q141" s="34">
        <v>193</v>
      </c>
    </row>
    <row r="142" ht="32.35" customHeight="1">
      <c r="A142" t="s" s="59">
        <v>1205</v>
      </c>
      <c r="B142" t="s" s="59">
        <v>44</v>
      </c>
      <c r="C142" t="s" s="59">
        <v>1979</v>
      </c>
      <c r="D142" s="34">
        <f>VLOOKUP(C142,'BIO - Tableau 2-1'!$A$4:$B$28,2)</f>
        <v>8</v>
      </c>
      <c r="E142" s="34">
        <v>37</v>
      </c>
      <c r="F142" t="s" s="59">
        <v>2273</v>
      </c>
      <c r="G142" t="s" s="59">
        <v>2274</v>
      </c>
      <c r="H142" t="s" s="59">
        <v>2160</v>
      </c>
      <c r="I142" t="s" s="59">
        <v>1059</v>
      </c>
      <c r="J142" t="s" s="59">
        <v>1059</v>
      </c>
      <c r="K142" s="34">
        <v>75</v>
      </c>
      <c r="L142" s="34">
        <v>217</v>
      </c>
      <c r="M142" s="34">
        <v>2000</v>
      </c>
      <c r="N142" t="s" s="59">
        <v>205</v>
      </c>
      <c r="O142" s="34">
        <v>1</v>
      </c>
      <c r="P142" s="34">
        <v>18</v>
      </c>
      <c r="Q142" s="34">
        <v>18</v>
      </c>
    </row>
    <row r="143" ht="20.35" customHeight="1">
      <c r="A143" t="s" s="59">
        <v>1206</v>
      </c>
      <c r="B143" t="s" s="59">
        <v>58</v>
      </c>
      <c r="C143" t="s" s="59">
        <v>2004</v>
      </c>
      <c r="D143" s="34">
        <f>VLOOKUP(C143,'BIO - Tableau 2-1'!$A$4:$B$28,2)</f>
        <v>1</v>
      </c>
      <c r="E143" s="34">
        <v>30</v>
      </c>
      <c r="F143" t="s" s="59">
        <v>2275</v>
      </c>
      <c r="G143" t="s" s="59">
        <v>2058</v>
      </c>
      <c r="H143" t="s" s="59">
        <v>2059</v>
      </c>
      <c r="I143" t="s" s="59">
        <v>1056</v>
      </c>
      <c r="J143" t="s" s="59">
        <v>1056</v>
      </c>
      <c r="K143" s="34">
        <v>72</v>
      </c>
      <c r="L143" s="34">
        <v>191</v>
      </c>
      <c r="M143" s="34">
        <v>2006</v>
      </c>
      <c r="N143" t="s" s="59">
        <v>2066</v>
      </c>
      <c r="O143" s="34">
        <v>1</v>
      </c>
      <c r="P143" s="34">
        <v>12</v>
      </c>
      <c r="Q143" s="34">
        <v>12</v>
      </c>
    </row>
    <row r="144" ht="20.35" customHeight="1">
      <c r="A144" t="s" s="59">
        <v>1207</v>
      </c>
      <c r="B144" t="s" s="59">
        <v>205</v>
      </c>
      <c r="C144" t="s" s="59">
        <v>1996</v>
      </c>
      <c r="D144" s="34">
        <f>VLOOKUP(C144,'BIO - Tableau 2-1'!$A$4:$B$28,2)</f>
        <v>7</v>
      </c>
      <c r="E144" s="34">
        <v>25</v>
      </c>
      <c r="F144" t="s" s="59">
        <v>2276</v>
      </c>
      <c r="G144" t="s" s="59">
        <v>2277</v>
      </c>
      <c r="H144" t="s" s="59">
        <v>2029</v>
      </c>
      <c r="I144" t="s" s="59">
        <v>1059</v>
      </c>
      <c r="J144" t="s" s="59">
        <v>1059</v>
      </c>
      <c r="K144" s="34">
        <v>71</v>
      </c>
      <c r="L144" s="34">
        <v>192</v>
      </c>
      <c r="M144" s="34">
        <v>2010</v>
      </c>
      <c r="N144" t="s" s="59">
        <v>205</v>
      </c>
      <c r="O144" s="34">
        <v>3</v>
      </c>
      <c r="P144" s="34">
        <v>20</v>
      </c>
      <c r="Q144" s="34">
        <v>80</v>
      </c>
    </row>
    <row r="145" ht="20.35" customHeight="1">
      <c r="A145" t="s" s="59">
        <v>1208</v>
      </c>
      <c r="B145" t="s" s="59">
        <v>68</v>
      </c>
      <c r="C145" t="s" s="59">
        <v>2004</v>
      </c>
      <c r="D145" s="34">
        <f>VLOOKUP(C145,'BIO - Tableau 2-1'!$A$4:$B$28,2)</f>
        <v>1</v>
      </c>
      <c r="E145" s="34">
        <v>27</v>
      </c>
      <c r="F145" t="s" s="59">
        <v>2278</v>
      </c>
      <c r="G145" t="s" s="59">
        <v>2279</v>
      </c>
      <c r="H145" t="s" s="59">
        <v>2078</v>
      </c>
      <c r="I145" t="s" s="59">
        <v>1056</v>
      </c>
      <c r="J145" t="s" s="59">
        <v>1056</v>
      </c>
      <c r="K145" s="34">
        <v>73</v>
      </c>
      <c r="L145" s="34">
        <v>202</v>
      </c>
      <c r="M145" s="34">
        <v>2009</v>
      </c>
      <c r="N145" t="s" s="59">
        <v>77</v>
      </c>
      <c r="O145" s="34">
        <v>4</v>
      </c>
      <c r="P145" s="34">
        <v>28</v>
      </c>
      <c r="Q145" s="34">
        <v>119</v>
      </c>
    </row>
    <row r="146" ht="20.35" customHeight="1">
      <c r="A146" t="s" s="59">
        <v>1209</v>
      </c>
      <c r="B146" t="s" s="59">
        <v>38</v>
      </c>
      <c r="C146" t="s" s="59">
        <v>1996</v>
      </c>
      <c r="D146" s="34">
        <f>VLOOKUP(C146,'BIO - Tableau 2-1'!$A$4:$B$28,2)</f>
        <v>7</v>
      </c>
      <c r="E146" s="34">
        <v>30</v>
      </c>
      <c r="F146" t="s" s="59">
        <v>2280</v>
      </c>
      <c r="G146" t="s" s="59">
        <v>2281</v>
      </c>
      <c r="H146" t="s" s="59">
        <v>1988</v>
      </c>
      <c r="I146" t="s" s="59">
        <v>1056</v>
      </c>
      <c r="J146" t="s" s="59">
        <v>1056</v>
      </c>
      <c r="K146" s="34">
        <v>71</v>
      </c>
      <c r="L146" s="34">
        <v>216</v>
      </c>
      <c r="M146" s="34">
        <v>2006</v>
      </c>
      <c r="N146" t="s" s="59">
        <v>219</v>
      </c>
      <c r="O146" s="34">
        <v>3</v>
      </c>
      <c r="P146" s="34">
        <v>9</v>
      </c>
      <c r="Q146" s="34">
        <v>72</v>
      </c>
    </row>
    <row r="147" ht="20.35" customHeight="1">
      <c r="A147" t="s" s="59">
        <v>1210</v>
      </c>
      <c r="B147" t="s" s="59">
        <v>219</v>
      </c>
      <c r="C147" t="s" s="59">
        <v>2004</v>
      </c>
      <c r="D147" s="34">
        <f>VLOOKUP(C147,'BIO - Tableau 2-1'!$A$4:$B$28,2)</f>
        <v>1</v>
      </c>
      <c r="E147" s="34">
        <v>31</v>
      </c>
      <c r="F147" t="s" s="59">
        <v>2282</v>
      </c>
      <c r="G147" t="s" s="59">
        <v>2021</v>
      </c>
      <c r="H147" t="s" s="59">
        <v>1988</v>
      </c>
      <c r="I147" t="s" s="59">
        <v>1056</v>
      </c>
      <c r="J147" t="s" s="59">
        <v>1056</v>
      </c>
      <c r="K147" s="34">
        <v>72</v>
      </c>
      <c r="L147" s="34">
        <v>188</v>
      </c>
      <c r="M147" s="34">
        <v>2005</v>
      </c>
      <c r="N147" t="s" s="59">
        <v>99</v>
      </c>
      <c r="O147" s="34">
        <v>5</v>
      </c>
      <c r="P147" s="34">
        <v>25</v>
      </c>
      <c r="Q147" s="34">
        <v>150</v>
      </c>
    </row>
    <row r="148" ht="20.35" customHeight="1">
      <c r="A148" t="s" s="59">
        <v>1211</v>
      </c>
      <c r="B148" t="s" s="59">
        <v>99</v>
      </c>
      <c r="C148" t="s" s="59">
        <v>2004</v>
      </c>
      <c r="D148" s="34">
        <f>VLOOKUP(C148,'BIO - Tableau 2-1'!$A$4:$B$28,2)</f>
        <v>1</v>
      </c>
      <c r="E148" s="34">
        <v>26</v>
      </c>
      <c r="F148" t="s" s="59">
        <v>2283</v>
      </c>
      <c r="G148" t="s" s="59">
        <v>2096</v>
      </c>
      <c r="H148" s="32"/>
      <c r="I148" t="s" s="59">
        <v>1054</v>
      </c>
      <c r="J148" t="s" s="59">
        <v>1054</v>
      </c>
      <c r="K148" s="34">
        <v>71</v>
      </c>
      <c r="L148" s="34">
        <v>186</v>
      </c>
      <c r="M148" s="34">
        <v>2010</v>
      </c>
      <c r="N148" t="s" s="59">
        <v>104</v>
      </c>
      <c r="O148" s="34">
        <v>2</v>
      </c>
      <c r="P148" s="34">
        <v>21</v>
      </c>
      <c r="Q148" s="34">
        <v>51</v>
      </c>
    </row>
    <row r="149" ht="20.35" customHeight="1">
      <c r="A149" t="s" s="59">
        <v>1212</v>
      </c>
      <c r="B149" t="s" s="59">
        <v>106</v>
      </c>
      <c r="C149" t="s" s="59">
        <v>1979</v>
      </c>
      <c r="D149" s="34">
        <f>VLOOKUP(C149,'BIO - Tableau 2-1'!$A$4:$B$28,2)</f>
        <v>8</v>
      </c>
      <c r="E149" s="34">
        <v>24</v>
      </c>
      <c r="F149" t="s" s="59">
        <v>2267</v>
      </c>
      <c r="G149" t="s" s="59">
        <v>2284</v>
      </c>
      <c r="H149" s="32"/>
      <c r="I149" t="s" s="59">
        <v>1054</v>
      </c>
      <c r="J149" t="s" s="59">
        <v>1054</v>
      </c>
      <c r="K149" s="34">
        <v>73</v>
      </c>
      <c r="L149" s="34">
        <v>195</v>
      </c>
      <c r="M149" t="s" s="59">
        <v>2051</v>
      </c>
      <c r="N149" t="s" s="59">
        <v>2051</v>
      </c>
      <c r="O149" t="s" s="59">
        <v>2051</v>
      </c>
      <c r="P149" t="s" s="59">
        <v>2051</v>
      </c>
      <c r="Q149" t="s" s="59">
        <v>2051</v>
      </c>
    </row>
    <row r="150" ht="20.35" customHeight="1">
      <c r="A150" t="s" s="59">
        <v>1213</v>
      </c>
      <c r="B150" t="s" s="59">
        <v>38</v>
      </c>
      <c r="C150" t="s" s="59">
        <v>1979</v>
      </c>
      <c r="D150" s="34">
        <f>VLOOKUP(C150,'BIO - Tableau 2-1'!$A$4:$B$28,2)</f>
        <v>8</v>
      </c>
      <c r="E150" s="34">
        <v>26</v>
      </c>
      <c r="F150" t="s" s="59">
        <v>2165</v>
      </c>
      <c r="G150" t="s" s="59">
        <v>2285</v>
      </c>
      <c r="H150" t="s" s="59">
        <v>1988</v>
      </c>
      <c r="I150" t="s" s="59">
        <v>1056</v>
      </c>
      <c r="J150" t="s" s="59">
        <v>1056</v>
      </c>
      <c r="K150" s="34">
        <v>73</v>
      </c>
      <c r="L150" s="34">
        <v>198</v>
      </c>
      <c r="M150" s="34">
        <v>2009</v>
      </c>
      <c r="N150" t="s" s="59">
        <v>38</v>
      </c>
      <c r="O150" s="34">
        <v>1</v>
      </c>
      <c r="P150" s="34">
        <v>12</v>
      </c>
      <c r="Q150" s="34">
        <v>12</v>
      </c>
    </row>
    <row r="151" ht="20.35" customHeight="1">
      <c r="A151" t="s" s="59">
        <v>1214</v>
      </c>
      <c r="B151" t="s" s="59">
        <v>71</v>
      </c>
      <c r="C151" t="s" s="59">
        <v>1996</v>
      </c>
      <c r="D151" s="34">
        <f>VLOOKUP(C151,'BIO - Tableau 2-1'!$A$4:$B$28,2)</f>
        <v>7</v>
      </c>
      <c r="E151" s="34">
        <v>28</v>
      </c>
      <c r="F151" t="s" s="59">
        <v>2286</v>
      </c>
      <c r="G151" t="s" s="59">
        <v>2287</v>
      </c>
      <c r="H151" t="s" s="59">
        <v>2003</v>
      </c>
      <c r="I151" t="s" s="59">
        <v>1059</v>
      </c>
      <c r="J151" t="s" s="59">
        <v>1059</v>
      </c>
      <c r="K151" s="34">
        <v>68</v>
      </c>
      <c r="L151" s="34">
        <v>179</v>
      </c>
      <c r="M151" s="34">
        <v>2008</v>
      </c>
      <c r="N151" t="s" s="59">
        <v>71</v>
      </c>
      <c r="O151" s="34">
        <v>6</v>
      </c>
      <c r="P151" s="34">
        <v>6</v>
      </c>
      <c r="Q151" s="34">
        <v>157</v>
      </c>
    </row>
    <row r="152" ht="20.35" customHeight="1">
      <c r="A152" t="s" s="59">
        <v>1215</v>
      </c>
      <c r="B152" t="s" s="59">
        <v>114</v>
      </c>
      <c r="C152" t="s" s="59">
        <v>1979</v>
      </c>
      <c r="D152" s="34">
        <f>VLOOKUP(C152,'BIO - Tableau 2-1'!$A$4:$B$28,2)</f>
        <v>8</v>
      </c>
      <c r="E152" s="34">
        <v>26</v>
      </c>
      <c r="F152" t="s" s="59">
        <v>2288</v>
      </c>
      <c r="G152" t="s" s="59">
        <v>1987</v>
      </c>
      <c r="H152" t="s" s="59">
        <v>1988</v>
      </c>
      <c r="I152" t="s" s="59">
        <v>1056</v>
      </c>
      <c r="J152" t="s" s="59">
        <v>1059</v>
      </c>
      <c r="K152" s="34">
        <v>73</v>
      </c>
      <c r="L152" s="34">
        <v>215</v>
      </c>
      <c r="M152" s="34">
        <v>2010</v>
      </c>
      <c r="N152" t="s" s="59">
        <v>114</v>
      </c>
      <c r="O152" s="34">
        <v>1</v>
      </c>
      <c r="P152" s="34">
        <v>12</v>
      </c>
      <c r="Q152" s="34">
        <v>12</v>
      </c>
    </row>
    <row r="153" ht="20.35" customHeight="1">
      <c r="A153" t="s" s="59">
        <v>1216</v>
      </c>
      <c r="B153" t="s" s="59">
        <v>77</v>
      </c>
      <c r="C153" t="s" s="59">
        <v>1979</v>
      </c>
      <c r="D153" s="34">
        <f>VLOOKUP(C153,'BIO - Tableau 2-1'!$A$4:$B$28,2)</f>
        <v>8</v>
      </c>
      <c r="E153" s="34">
        <v>23</v>
      </c>
      <c r="F153" t="s" s="59">
        <v>2289</v>
      </c>
      <c r="G153" t="s" s="59">
        <v>2080</v>
      </c>
      <c r="H153" s="32"/>
      <c r="I153" t="s" s="59">
        <v>1054</v>
      </c>
      <c r="J153" t="s" s="59">
        <v>1054</v>
      </c>
      <c r="K153" s="34">
        <v>76</v>
      </c>
      <c r="L153" s="34">
        <v>231</v>
      </c>
      <c r="M153" s="34">
        <v>2013</v>
      </c>
      <c r="N153" t="s" s="59">
        <v>77</v>
      </c>
      <c r="O153" s="34">
        <v>2</v>
      </c>
      <c r="P153" s="34">
        <v>21</v>
      </c>
      <c r="Q153" s="34">
        <v>51</v>
      </c>
    </row>
    <row r="154" ht="20.35" customHeight="1">
      <c r="A154" t="s" s="59">
        <v>1217</v>
      </c>
      <c r="B154" t="s" s="59">
        <v>91</v>
      </c>
      <c r="C154" t="s" s="59">
        <v>1979</v>
      </c>
      <c r="D154" s="34">
        <f>VLOOKUP(C154,'BIO - Tableau 2-1'!$A$4:$B$28,2)</f>
        <v>8</v>
      </c>
      <c r="E154" s="34">
        <v>31</v>
      </c>
      <c r="F154" t="s" s="59">
        <v>2290</v>
      </c>
      <c r="G154" t="s" s="59">
        <v>2291</v>
      </c>
      <c r="H154" s="32"/>
      <c r="I154" t="s" s="59">
        <v>1054</v>
      </c>
      <c r="J154" t="s" s="59">
        <v>1054</v>
      </c>
      <c r="K154" s="34">
        <v>74</v>
      </c>
      <c r="L154" s="34">
        <v>198</v>
      </c>
      <c r="M154" s="34">
        <v>2007</v>
      </c>
      <c r="N154" t="s" s="59">
        <v>106</v>
      </c>
      <c r="O154" s="34">
        <v>7</v>
      </c>
      <c r="P154" s="34">
        <v>13</v>
      </c>
      <c r="Q154" s="34">
        <v>194</v>
      </c>
    </row>
    <row r="155" ht="20.35" customHeight="1">
      <c r="A155" t="s" s="59">
        <v>1218</v>
      </c>
      <c r="B155" t="s" s="59">
        <v>205</v>
      </c>
      <c r="C155" t="s" s="59">
        <v>1982</v>
      </c>
      <c r="D155" s="34">
        <f>VLOOKUP(C155,'BIO - Tableau 2-1'!$A$4:$B$28,2)</f>
        <v>16</v>
      </c>
      <c r="E155" s="34">
        <v>29</v>
      </c>
      <c r="F155" t="s" s="59">
        <v>2292</v>
      </c>
      <c r="G155" t="s" s="59">
        <v>2293</v>
      </c>
      <c r="H155" s="32"/>
      <c r="I155" t="s" s="59">
        <v>1054</v>
      </c>
      <c r="J155" t="s" s="59">
        <v>1054</v>
      </c>
      <c r="K155" s="34">
        <v>71</v>
      </c>
      <c r="L155" s="34">
        <v>186</v>
      </c>
      <c r="M155" s="34">
        <v>2007</v>
      </c>
      <c r="N155" t="s" s="59">
        <v>165</v>
      </c>
      <c r="O155" s="34">
        <v>6</v>
      </c>
      <c r="P155" s="34">
        <v>17</v>
      </c>
      <c r="Q155" s="34">
        <v>168</v>
      </c>
    </row>
    <row r="156" ht="20.35" customHeight="1">
      <c r="A156" t="s" s="59">
        <v>1219</v>
      </c>
      <c r="B156" t="s" s="59">
        <v>40</v>
      </c>
      <c r="C156" t="s" s="59">
        <v>2004</v>
      </c>
      <c r="D156" s="34">
        <f>VLOOKUP(C156,'BIO - Tableau 2-1'!$A$4:$B$28,2)</f>
        <v>1</v>
      </c>
      <c r="E156" s="34">
        <v>32</v>
      </c>
      <c r="F156" t="s" s="59">
        <v>2294</v>
      </c>
      <c r="G156" t="s" s="59">
        <v>2295</v>
      </c>
      <c r="H156" s="32"/>
      <c r="I156" t="s" s="59">
        <v>1054</v>
      </c>
      <c r="J156" t="s" s="59">
        <v>1054</v>
      </c>
      <c r="K156" s="34">
        <v>75</v>
      </c>
      <c r="L156" s="34">
        <v>210</v>
      </c>
      <c r="M156" s="34">
        <v>2004</v>
      </c>
      <c r="N156" t="s" s="59">
        <v>91</v>
      </c>
      <c r="O156" s="34">
        <v>2</v>
      </c>
      <c r="P156" s="34">
        <v>19</v>
      </c>
      <c r="Q156" s="34">
        <v>49</v>
      </c>
    </row>
    <row r="157" ht="20.35" customHeight="1">
      <c r="A157" t="s" s="59">
        <v>1220</v>
      </c>
      <c r="B157" t="s" s="59">
        <v>219</v>
      </c>
      <c r="C157" t="s" s="59">
        <v>1979</v>
      </c>
      <c r="D157" s="34">
        <f>VLOOKUP(C157,'BIO - Tableau 2-1'!$A$4:$B$28,2)</f>
        <v>8</v>
      </c>
      <c r="E157" s="34">
        <v>23</v>
      </c>
      <c r="F157" t="s" s="59">
        <v>2296</v>
      </c>
      <c r="G157" t="s" s="59">
        <v>2297</v>
      </c>
      <c r="H157" t="s" s="59">
        <v>2059</v>
      </c>
      <c r="I157" t="s" s="59">
        <v>1056</v>
      </c>
      <c r="J157" t="s" s="59">
        <v>1056</v>
      </c>
      <c r="K157" s="34">
        <v>77</v>
      </c>
      <c r="L157" s="34">
        <v>208</v>
      </c>
      <c r="M157" s="34">
        <v>2013</v>
      </c>
      <c r="N157" t="s" s="59">
        <v>219</v>
      </c>
      <c r="O157" s="34">
        <v>5</v>
      </c>
      <c r="P157" s="34">
        <v>16</v>
      </c>
      <c r="Q157" s="34">
        <v>137</v>
      </c>
    </row>
    <row r="158" ht="32.35" customHeight="1">
      <c r="A158" t="s" s="59">
        <v>1221</v>
      </c>
      <c r="B158" t="s" s="59">
        <v>205</v>
      </c>
      <c r="C158" t="s" s="59">
        <v>1996</v>
      </c>
      <c r="D158" s="34">
        <f>VLOOKUP(C158,'BIO - Tableau 2-1'!$A$4:$B$28,2)</f>
        <v>7</v>
      </c>
      <c r="E158" s="34">
        <v>28</v>
      </c>
      <c r="F158" t="s" s="59">
        <v>2298</v>
      </c>
      <c r="G158" t="s" s="59">
        <v>2299</v>
      </c>
      <c r="H158" t="s" s="59">
        <v>2059</v>
      </c>
      <c r="I158" t="s" s="59">
        <v>1056</v>
      </c>
      <c r="J158" t="s" s="59">
        <v>1056</v>
      </c>
      <c r="K158" s="34">
        <v>74</v>
      </c>
      <c r="L158" s="34">
        <v>200</v>
      </c>
      <c r="M158" t="s" s="59">
        <v>2051</v>
      </c>
      <c r="N158" t="s" s="59">
        <v>2051</v>
      </c>
      <c r="O158" t="s" s="59">
        <v>2051</v>
      </c>
      <c r="P158" t="s" s="59">
        <v>2051</v>
      </c>
      <c r="Q158" t="s" s="59">
        <v>2051</v>
      </c>
    </row>
    <row r="159" ht="20.35" customHeight="1">
      <c r="A159" t="s" s="59">
        <v>1222</v>
      </c>
      <c r="B159" t="s" s="59">
        <v>38</v>
      </c>
      <c r="C159" t="s" s="59">
        <v>2004</v>
      </c>
      <c r="D159" s="34">
        <f>VLOOKUP(C159,'BIO - Tableau 2-1'!$A$4:$B$28,2)</f>
        <v>1</v>
      </c>
      <c r="E159" s="34">
        <v>27</v>
      </c>
      <c r="F159" t="s" s="59">
        <v>2300</v>
      </c>
      <c r="G159" t="s" s="59">
        <v>2021</v>
      </c>
      <c r="H159" t="s" s="59">
        <v>1988</v>
      </c>
      <c r="I159" t="s" s="59">
        <v>1056</v>
      </c>
      <c r="J159" t="s" s="59">
        <v>1056</v>
      </c>
      <c r="K159" s="34">
        <v>71</v>
      </c>
      <c r="L159" s="34">
        <v>200</v>
      </c>
      <c r="M159" s="34">
        <v>2009</v>
      </c>
      <c r="N159" t="s" s="59">
        <v>38</v>
      </c>
      <c r="O159" s="34">
        <v>4</v>
      </c>
      <c r="P159" s="34">
        <v>1</v>
      </c>
      <c r="Q159" s="34">
        <v>92</v>
      </c>
    </row>
    <row r="160" ht="20.35" customHeight="1">
      <c r="A160" t="s" s="59">
        <v>1223</v>
      </c>
      <c r="B160" t="s" s="59">
        <v>87</v>
      </c>
      <c r="C160" t="s" s="59">
        <v>2004</v>
      </c>
      <c r="D160" s="34">
        <f>VLOOKUP(C160,'BIO - Tableau 2-1'!$A$4:$B$28,2)</f>
        <v>1</v>
      </c>
      <c r="E160" s="34">
        <v>19</v>
      </c>
      <c r="F160" t="s" s="59">
        <v>2301</v>
      </c>
      <c r="G160" t="s" s="59">
        <v>2088</v>
      </c>
      <c r="H160" t="s" s="59">
        <v>1991</v>
      </c>
      <c r="I160" t="s" s="59">
        <v>1059</v>
      </c>
      <c r="J160" t="s" s="59">
        <v>1059</v>
      </c>
      <c r="K160" s="34">
        <v>73</v>
      </c>
      <c r="L160" s="34">
        <v>201</v>
      </c>
      <c r="M160" s="34">
        <v>2017</v>
      </c>
      <c r="N160" t="s" s="59">
        <v>87</v>
      </c>
      <c r="O160" s="34">
        <v>1</v>
      </c>
      <c r="P160" s="34">
        <v>8</v>
      </c>
      <c r="Q160" s="34">
        <v>8</v>
      </c>
    </row>
    <row r="161" ht="32.35" customHeight="1">
      <c r="A161" t="s" s="59">
        <v>1224</v>
      </c>
      <c r="B161" t="s" s="59">
        <v>87</v>
      </c>
      <c r="C161" t="s" s="59">
        <v>1979</v>
      </c>
      <c r="D161" s="34">
        <f>VLOOKUP(C161,'BIO - Tableau 2-1'!$A$4:$B$28,2)</f>
        <v>8</v>
      </c>
      <c r="E161" s="34">
        <v>25</v>
      </c>
      <c r="F161" t="s" s="59">
        <v>2302</v>
      </c>
      <c r="G161" t="s" s="59">
        <v>2303</v>
      </c>
      <c r="H161" t="s" s="59">
        <v>2046</v>
      </c>
      <c r="I161" t="s" s="59">
        <v>1059</v>
      </c>
      <c r="J161" t="s" s="59">
        <v>1059</v>
      </c>
      <c r="K161" s="34">
        <v>73</v>
      </c>
      <c r="L161" s="34">
        <v>185</v>
      </c>
      <c r="M161" t="s" s="59">
        <v>2051</v>
      </c>
      <c r="N161" t="s" s="59">
        <v>2051</v>
      </c>
      <c r="O161" t="s" s="59">
        <v>2051</v>
      </c>
      <c r="P161" t="s" s="59">
        <v>2051</v>
      </c>
      <c r="Q161" t="s" s="59">
        <v>2051</v>
      </c>
    </row>
    <row r="162" ht="20.35" customHeight="1">
      <c r="A162" t="s" s="59">
        <v>1225</v>
      </c>
      <c r="B162" t="s" s="59">
        <v>2000</v>
      </c>
      <c r="C162" t="s" s="59">
        <v>2004</v>
      </c>
      <c r="D162" s="34">
        <f>VLOOKUP(C162,'BIO - Tableau 2-1'!$A$4:$B$28,2)</f>
        <v>1</v>
      </c>
      <c r="E162" s="34">
        <v>24</v>
      </c>
      <c r="F162" t="s" s="59">
        <v>2304</v>
      </c>
      <c r="G162" t="s" s="59">
        <v>2305</v>
      </c>
      <c r="H162" t="s" s="59">
        <v>1985</v>
      </c>
      <c r="I162" t="s" s="59">
        <v>1056</v>
      </c>
      <c r="J162" t="s" s="59">
        <v>1056</v>
      </c>
      <c r="K162" s="34">
        <v>73</v>
      </c>
      <c r="L162" s="34">
        <v>198</v>
      </c>
      <c r="M162" s="34">
        <v>2012</v>
      </c>
      <c r="N162" t="s" s="59">
        <v>2000</v>
      </c>
      <c r="O162" s="34">
        <v>4</v>
      </c>
      <c r="P162" s="34">
        <v>10</v>
      </c>
      <c r="Q162" s="34">
        <v>101</v>
      </c>
    </row>
    <row r="163" ht="20.35" customHeight="1">
      <c r="A163" t="s" s="59">
        <v>1226</v>
      </c>
      <c r="B163" t="s" s="59">
        <v>205</v>
      </c>
      <c r="C163" t="s" s="59">
        <v>1979</v>
      </c>
      <c r="D163" s="34">
        <f>VLOOKUP(C163,'BIO - Tableau 2-1'!$A$4:$B$28,2)</f>
        <v>8</v>
      </c>
      <c r="E163" s="34">
        <v>27</v>
      </c>
      <c r="F163" t="s" s="59">
        <v>2306</v>
      </c>
      <c r="G163" t="s" s="59">
        <v>2307</v>
      </c>
      <c r="H163" t="s" s="59">
        <v>2160</v>
      </c>
      <c r="I163" t="s" s="59">
        <v>1059</v>
      </c>
      <c r="J163" t="s" s="59">
        <v>1059</v>
      </c>
      <c r="K163" s="34">
        <v>71</v>
      </c>
      <c r="L163" s="34">
        <v>191</v>
      </c>
      <c r="M163" t="s" s="59">
        <v>2051</v>
      </c>
      <c r="N163" t="s" s="59">
        <v>2051</v>
      </c>
      <c r="O163" t="s" s="59">
        <v>2051</v>
      </c>
      <c r="P163" t="s" s="59">
        <v>2051</v>
      </c>
      <c r="Q163" t="s" s="59">
        <v>2051</v>
      </c>
    </row>
    <row r="164" ht="20.35" customHeight="1">
      <c r="A164" t="s" s="59">
        <v>1227</v>
      </c>
      <c r="B164" t="s" s="59">
        <v>44</v>
      </c>
      <c r="C164" t="s" s="59">
        <v>2004</v>
      </c>
      <c r="D164" s="34">
        <f>VLOOKUP(C164,'BIO - Tableau 2-1'!$A$4:$B$28,2)</f>
        <v>1</v>
      </c>
      <c r="E164" s="34">
        <v>23</v>
      </c>
      <c r="F164" t="s" s="59">
        <v>2308</v>
      </c>
      <c r="G164" t="s" s="59">
        <v>2227</v>
      </c>
      <c r="H164" t="s" s="59">
        <v>1999</v>
      </c>
      <c r="I164" t="s" s="59">
        <v>1056</v>
      </c>
      <c r="J164" t="s" s="59">
        <v>1056</v>
      </c>
      <c r="K164" s="34">
        <v>72</v>
      </c>
      <c r="L164" s="34">
        <v>203</v>
      </c>
      <c r="M164" s="34">
        <v>2012</v>
      </c>
      <c r="N164" t="s" s="59">
        <v>44</v>
      </c>
      <c r="O164" s="34">
        <v>3</v>
      </c>
      <c r="P164" s="34">
        <v>16</v>
      </c>
      <c r="Q164" s="34">
        <v>77</v>
      </c>
    </row>
    <row r="165" ht="20.35" customHeight="1">
      <c r="A165" t="s" s="59">
        <v>1228</v>
      </c>
      <c r="B165" t="s" s="59">
        <v>68</v>
      </c>
      <c r="C165" t="s" s="59">
        <v>1982</v>
      </c>
      <c r="D165" s="34">
        <f>VLOOKUP(C165,'BIO - Tableau 2-1'!$A$4:$B$28,2)</f>
        <v>16</v>
      </c>
      <c r="E165" s="34">
        <v>23</v>
      </c>
      <c r="F165" t="s" s="59">
        <v>2309</v>
      </c>
      <c r="G165" t="s" s="59">
        <v>2310</v>
      </c>
      <c r="H165" t="s" s="59">
        <v>1985</v>
      </c>
      <c r="I165" t="s" s="59">
        <v>1056</v>
      </c>
      <c r="J165" t="s" s="59">
        <v>1056</v>
      </c>
      <c r="K165" s="34">
        <v>70</v>
      </c>
      <c r="L165" s="34">
        <v>188</v>
      </c>
      <c r="M165" s="34">
        <v>2012</v>
      </c>
      <c r="N165" t="s" s="59">
        <v>68</v>
      </c>
      <c r="O165" s="34">
        <v>5</v>
      </c>
      <c r="P165" s="34">
        <v>1</v>
      </c>
      <c r="Q165" s="34">
        <v>122</v>
      </c>
    </row>
    <row r="166" ht="32.35" customHeight="1">
      <c r="A166" t="s" s="59">
        <v>1229</v>
      </c>
      <c r="B166" t="s" s="59">
        <v>219</v>
      </c>
      <c r="C166" t="s" s="59">
        <v>2004</v>
      </c>
      <c r="D166" s="34">
        <f>VLOOKUP(C166,'BIO - Tableau 2-1'!$A$4:$B$28,2)</f>
        <v>1</v>
      </c>
      <c r="E166" s="34">
        <v>26</v>
      </c>
      <c r="F166" t="s" s="59">
        <v>2311</v>
      </c>
      <c r="G166" t="s" s="59">
        <v>2312</v>
      </c>
      <c r="H166" t="s" s="59">
        <v>2007</v>
      </c>
      <c r="I166" t="s" s="59">
        <v>1059</v>
      </c>
      <c r="J166" t="s" s="59">
        <v>1059</v>
      </c>
      <c r="K166" s="34">
        <v>75</v>
      </c>
      <c r="L166" s="34">
        <v>221</v>
      </c>
      <c r="M166" s="34">
        <v>2010</v>
      </c>
      <c r="N166" t="s" s="59">
        <v>2161</v>
      </c>
      <c r="O166" s="34">
        <v>1</v>
      </c>
      <c r="P166" s="34">
        <v>28</v>
      </c>
      <c r="Q166" s="34">
        <v>28</v>
      </c>
    </row>
    <row r="167" ht="20.35" customHeight="1">
      <c r="A167" t="s" s="59">
        <v>1230</v>
      </c>
      <c r="B167" t="s" s="59">
        <v>60</v>
      </c>
      <c r="C167" t="s" s="59">
        <v>1979</v>
      </c>
      <c r="D167" s="34">
        <f>VLOOKUP(C167,'BIO - Tableau 2-1'!$A$4:$B$28,2)</f>
        <v>8</v>
      </c>
      <c r="E167" s="34">
        <v>20</v>
      </c>
      <c r="F167" t="s" s="59">
        <v>2313</v>
      </c>
      <c r="G167" t="s" s="59">
        <v>2314</v>
      </c>
      <c r="H167" t="s" s="59">
        <v>1994</v>
      </c>
      <c r="I167" t="s" s="59">
        <v>1059</v>
      </c>
      <c r="J167" t="s" s="59">
        <v>1059</v>
      </c>
      <c r="K167" s="34">
        <v>72</v>
      </c>
      <c r="L167" s="34">
        <v>208</v>
      </c>
      <c r="M167" s="34">
        <v>2016</v>
      </c>
      <c r="N167" t="s" s="59">
        <v>60</v>
      </c>
      <c r="O167" s="34">
        <v>1</v>
      </c>
      <c r="P167" s="34">
        <v>14</v>
      </c>
      <c r="Q167" s="34">
        <v>14</v>
      </c>
    </row>
    <row r="168" ht="20.35" customHeight="1">
      <c r="A168" t="s" s="59">
        <v>1231</v>
      </c>
      <c r="B168" t="s" s="59">
        <v>42</v>
      </c>
      <c r="C168" t="s" s="59">
        <v>2004</v>
      </c>
      <c r="D168" s="34">
        <f>VLOOKUP(C168,'BIO - Tableau 2-1'!$A$4:$B$28,2)</f>
        <v>1</v>
      </c>
      <c r="E168" s="34">
        <v>26</v>
      </c>
      <c r="F168" t="s" s="59">
        <v>2315</v>
      </c>
      <c r="G168" t="s" s="59">
        <v>2316</v>
      </c>
      <c r="H168" t="s" s="59">
        <v>2160</v>
      </c>
      <c r="I168" t="s" s="59">
        <v>1059</v>
      </c>
      <c r="J168" t="s" s="59">
        <v>1059</v>
      </c>
      <c r="K168" s="34">
        <v>71</v>
      </c>
      <c r="L168" s="34">
        <v>179</v>
      </c>
      <c r="M168" s="34">
        <v>2011</v>
      </c>
      <c r="N168" t="s" s="59">
        <v>99</v>
      </c>
      <c r="O168" s="34">
        <v>6</v>
      </c>
      <c r="P168" s="34">
        <v>19</v>
      </c>
      <c r="Q168" s="34">
        <v>170</v>
      </c>
    </row>
    <row r="169" ht="20.35" customHeight="1">
      <c r="A169" t="s" s="59">
        <v>1232</v>
      </c>
      <c r="B169" t="s" s="59">
        <v>40</v>
      </c>
      <c r="C169" t="s" s="59">
        <v>1979</v>
      </c>
      <c r="D169" s="34">
        <f>VLOOKUP(C169,'BIO - Tableau 2-1'!$A$4:$B$28,2)</f>
        <v>8</v>
      </c>
      <c r="E169" s="34">
        <v>23</v>
      </c>
      <c r="F169" t="s" s="59">
        <v>2317</v>
      </c>
      <c r="G169" t="s" s="59">
        <v>2318</v>
      </c>
      <c r="H169" t="s" s="59">
        <v>1988</v>
      </c>
      <c r="I169" t="s" s="59">
        <v>1056</v>
      </c>
      <c r="J169" t="s" s="59">
        <v>1056</v>
      </c>
      <c r="K169" s="34">
        <v>73</v>
      </c>
      <c r="L169" s="34">
        <v>190</v>
      </c>
      <c r="M169" s="34">
        <v>2013</v>
      </c>
      <c r="N169" t="s" s="59">
        <v>40</v>
      </c>
      <c r="O169" s="34">
        <v>2</v>
      </c>
      <c r="P169" s="34">
        <v>2</v>
      </c>
      <c r="Q169" s="34">
        <v>32</v>
      </c>
    </row>
    <row r="170" ht="20.35" customHeight="1">
      <c r="A170" t="s" s="59">
        <v>1233</v>
      </c>
      <c r="B170" t="s" s="59">
        <v>91</v>
      </c>
      <c r="C170" t="s" s="59">
        <v>1979</v>
      </c>
      <c r="D170" s="34">
        <f>VLOOKUP(C170,'BIO - Tableau 2-1'!$A$4:$B$28,2)</f>
        <v>8</v>
      </c>
      <c r="E170" s="34">
        <v>31</v>
      </c>
      <c r="F170" t="s" s="59">
        <v>2319</v>
      </c>
      <c r="G170" t="s" s="59">
        <v>2015</v>
      </c>
      <c r="H170" t="s" s="59">
        <v>2016</v>
      </c>
      <c r="I170" t="s" s="59">
        <v>1059</v>
      </c>
      <c r="J170" t="s" s="59">
        <v>1059</v>
      </c>
      <c r="K170" s="34">
        <v>73</v>
      </c>
      <c r="L170" s="34">
        <v>196</v>
      </c>
      <c r="M170" s="34">
        <v>2005</v>
      </c>
      <c r="N170" t="s" s="59">
        <v>87</v>
      </c>
      <c r="O170" s="34">
        <v>4</v>
      </c>
      <c r="P170" s="34">
        <v>5</v>
      </c>
      <c r="Q170" s="34">
        <v>96</v>
      </c>
    </row>
    <row r="171" ht="20.35" customHeight="1">
      <c r="A171" t="s" s="59">
        <v>1234</v>
      </c>
      <c r="B171" t="s" s="59">
        <v>74</v>
      </c>
      <c r="C171" t="s" s="59">
        <v>1982</v>
      </c>
      <c r="D171" s="34">
        <f>VLOOKUP(C171,'BIO - Tableau 2-1'!$A$4:$B$28,2)</f>
        <v>16</v>
      </c>
      <c r="E171" s="34">
        <v>29</v>
      </c>
      <c r="F171" t="s" s="59">
        <v>2320</v>
      </c>
      <c r="G171" t="s" s="59">
        <v>2021</v>
      </c>
      <c r="H171" t="s" s="59">
        <v>1988</v>
      </c>
      <c r="I171" t="s" s="59">
        <v>1056</v>
      </c>
      <c r="J171" t="s" s="59">
        <v>1056</v>
      </c>
      <c r="K171" s="34">
        <v>71</v>
      </c>
      <c r="L171" s="34">
        <v>174</v>
      </c>
      <c r="M171" s="34">
        <v>2007</v>
      </c>
      <c r="N171" t="s" s="59">
        <v>106</v>
      </c>
      <c r="O171" s="34">
        <v>6</v>
      </c>
      <c r="P171" s="34">
        <v>13</v>
      </c>
      <c r="Q171" s="34">
        <v>164</v>
      </c>
    </row>
    <row r="172" ht="20.35" customHeight="1">
      <c r="A172" t="s" s="59">
        <v>1235</v>
      </c>
      <c r="B172" t="s" s="59">
        <v>114</v>
      </c>
      <c r="C172" t="s" s="59">
        <v>2004</v>
      </c>
      <c r="D172" s="34">
        <f>VLOOKUP(C172,'BIO - Tableau 2-1'!$A$4:$B$28,2)</f>
        <v>1</v>
      </c>
      <c r="E172" s="34">
        <v>37</v>
      </c>
      <c r="F172" t="s" s="59">
        <v>2321</v>
      </c>
      <c r="G172" t="s" s="59">
        <v>2021</v>
      </c>
      <c r="H172" t="s" s="59">
        <v>1988</v>
      </c>
      <c r="I172" t="s" s="59">
        <v>1056</v>
      </c>
      <c r="J172" t="s" s="59">
        <v>1056</v>
      </c>
      <c r="K172" s="34">
        <v>72</v>
      </c>
      <c r="L172" s="34">
        <v>190</v>
      </c>
      <c r="M172" s="34">
        <v>1999</v>
      </c>
      <c r="N172" t="s" s="59">
        <v>74</v>
      </c>
      <c r="O172" s="34">
        <v>3</v>
      </c>
      <c r="P172" s="34">
        <v>28</v>
      </c>
      <c r="Q172" s="34">
        <v>94</v>
      </c>
    </row>
    <row r="173" ht="20.35" customHeight="1">
      <c r="A173" t="s" s="59">
        <v>1236</v>
      </c>
      <c r="B173" t="s" s="59">
        <v>165</v>
      </c>
      <c r="C173" t="s" s="59">
        <v>1982</v>
      </c>
      <c r="D173" s="34">
        <f>VLOOKUP(C173,'BIO - Tableau 2-1'!$A$4:$B$28,2)</f>
        <v>16</v>
      </c>
      <c r="E173" s="34">
        <v>26</v>
      </c>
      <c r="F173" t="s" s="59">
        <v>2322</v>
      </c>
      <c r="G173" t="s" s="59">
        <v>2323</v>
      </c>
      <c r="H173" t="s" s="59">
        <v>2007</v>
      </c>
      <c r="I173" t="s" s="59">
        <v>1059</v>
      </c>
      <c r="J173" t="s" s="59">
        <v>1059</v>
      </c>
      <c r="K173" s="34">
        <v>75</v>
      </c>
      <c r="L173" s="34">
        <v>224</v>
      </c>
      <c r="M173" s="34">
        <v>2009</v>
      </c>
      <c r="N173" t="s" s="59">
        <v>165</v>
      </c>
      <c r="O173" s="34">
        <v>1</v>
      </c>
      <c r="P173" s="34">
        <v>19</v>
      </c>
      <c r="Q173" s="34">
        <v>19</v>
      </c>
    </row>
    <row r="174" ht="20.35" customHeight="1">
      <c r="A174" t="s" s="59">
        <v>1237</v>
      </c>
      <c r="B174" t="s" s="59">
        <v>2000</v>
      </c>
      <c r="C174" t="s" s="59">
        <v>1982</v>
      </c>
      <c r="D174" s="34">
        <f>VLOOKUP(C174,'BIO - Tableau 2-1'!$A$4:$B$28,2)</f>
        <v>16</v>
      </c>
      <c r="E174" s="34">
        <v>38</v>
      </c>
      <c r="F174" t="s" s="59">
        <v>2324</v>
      </c>
      <c r="G174" t="s" s="59">
        <v>2325</v>
      </c>
      <c r="H174" t="s" s="59">
        <v>1999</v>
      </c>
      <c r="I174" t="s" s="59">
        <v>1056</v>
      </c>
      <c r="J174" t="s" s="59">
        <v>1056</v>
      </c>
      <c r="K174" s="34">
        <v>72</v>
      </c>
      <c r="L174" s="34">
        <v>195</v>
      </c>
      <c r="M174" t="s" s="59">
        <v>2051</v>
      </c>
      <c r="N174" t="s" s="59">
        <v>2051</v>
      </c>
      <c r="O174" t="s" s="59">
        <v>2051</v>
      </c>
      <c r="P174" t="s" s="59">
        <v>2051</v>
      </c>
      <c r="Q174" t="s" s="59">
        <v>2051</v>
      </c>
    </row>
    <row r="175" ht="20.35" customHeight="1">
      <c r="A175" t="s" s="59">
        <v>1238</v>
      </c>
      <c r="B175" t="s" s="59">
        <v>2326</v>
      </c>
      <c r="C175" t="s" s="59">
        <v>1996</v>
      </c>
      <c r="D175" s="34">
        <f>VLOOKUP(C175,'BIO - Tableau 2-1'!$A$4:$B$28,2)</f>
        <v>7</v>
      </c>
      <c r="E175" s="34">
        <v>30</v>
      </c>
      <c r="F175" t="s" s="59">
        <v>2327</v>
      </c>
      <c r="G175" t="s" s="59">
        <v>2021</v>
      </c>
      <c r="H175" t="s" s="59">
        <v>1988</v>
      </c>
      <c r="I175" t="s" s="59">
        <v>1056</v>
      </c>
      <c r="J175" t="s" s="59">
        <v>1056</v>
      </c>
      <c r="K175" s="34">
        <v>74</v>
      </c>
      <c r="L175" s="34">
        <v>242</v>
      </c>
      <c r="M175" s="34">
        <v>2006</v>
      </c>
      <c r="N175" t="s" s="59">
        <v>40</v>
      </c>
      <c r="O175" s="34">
        <v>1</v>
      </c>
      <c r="P175" s="34">
        <v>18</v>
      </c>
      <c r="Q175" s="34">
        <v>18</v>
      </c>
    </row>
    <row r="176" ht="20.35" customHeight="1">
      <c r="A176" t="s" s="59">
        <v>1239</v>
      </c>
      <c r="B176" t="s" s="59">
        <v>52</v>
      </c>
      <c r="C176" t="s" s="59">
        <v>1979</v>
      </c>
      <c r="D176" s="34">
        <f>VLOOKUP(C176,'BIO - Tableau 2-1'!$A$4:$B$28,2)</f>
        <v>8</v>
      </c>
      <c r="E176" s="34">
        <v>28</v>
      </c>
      <c r="F176" t="s" s="59">
        <v>2328</v>
      </c>
      <c r="G176" t="s" s="59">
        <v>2021</v>
      </c>
      <c r="H176" t="s" s="59">
        <v>1988</v>
      </c>
      <c r="I176" t="s" s="59">
        <v>1056</v>
      </c>
      <c r="J176" t="s" s="59">
        <v>1056</v>
      </c>
      <c r="K176" s="34">
        <v>74</v>
      </c>
      <c r="L176" s="34">
        <v>195</v>
      </c>
      <c r="M176" t="s" s="59">
        <v>2051</v>
      </c>
      <c r="N176" t="s" s="59">
        <v>2051</v>
      </c>
      <c r="O176" t="s" s="59">
        <v>2051</v>
      </c>
      <c r="P176" t="s" s="59">
        <v>2051</v>
      </c>
      <c r="Q176" t="s" s="59">
        <v>2051</v>
      </c>
    </row>
    <row r="177" ht="32.35" customHeight="1">
      <c r="A177" t="s" s="59">
        <v>1240</v>
      </c>
      <c r="B177" t="s" s="59">
        <v>91</v>
      </c>
      <c r="C177" t="s" s="59">
        <v>1996</v>
      </c>
      <c r="D177" s="34">
        <f>VLOOKUP(C177,'BIO - Tableau 2-1'!$A$4:$B$28,2)</f>
        <v>7</v>
      </c>
      <c r="E177" s="34">
        <v>34</v>
      </c>
      <c r="F177" t="s" s="59">
        <v>2329</v>
      </c>
      <c r="G177" t="s" s="59">
        <v>2330</v>
      </c>
      <c r="H177" t="s" s="59">
        <v>1988</v>
      </c>
      <c r="I177" t="s" s="59">
        <v>1056</v>
      </c>
      <c r="J177" t="s" s="59">
        <v>1056</v>
      </c>
      <c r="K177" s="34">
        <v>75</v>
      </c>
      <c r="L177" s="34">
        <v>235</v>
      </c>
      <c r="M177" s="34">
        <v>2001</v>
      </c>
      <c r="N177" t="s" s="59">
        <v>87</v>
      </c>
      <c r="O177" s="34">
        <v>2</v>
      </c>
      <c r="P177" s="34">
        <v>20</v>
      </c>
      <c r="Q177" s="34">
        <v>50</v>
      </c>
    </row>
    <row r="178" ht="20.35" customHeight="1">
      <c r="A178" t="s" s="59">
        <v>1241</v>
      </c>
      <c r="B178" t="s" s="59">
        <v>2161</v>
      </c>
      <c r="C178" t="s" s="59">
        <v>2004</v>
      </c>
      <c r="D178" s="34">
        <f>VLOOKUP(C178,'BIO - Tableau 2-1'!$A$4:$B$28,2)</f>
        <v>1</v>
      </c>
      <c r="E178" s="34">
        <v>23</v>
      </c>
      <c r="F178" t="s" s="59">
        <v>2331</v>
      </c>
      <c r="G178" t="s" s="59">
        <v>2332</v>
      </c>
      <c r="H178" t="s" s="59">
        <v>1988</v>
      </c>
      <c r="I178" t="s" s="59">
        <v>1056</v>
      </c>
      <c r="J178" t="s" s="59">
        <v>1056</v>
      </c>
      <c r="K178" s="34">
        <v>73</v>
      </c>
      <c r="L178" s="34">
        <v>195</v>
      </c>
      <c r="M178" s="34">
        <v>2012</v>
      </c>
      <c r="N178" t="s" s="59">
        <v>2161</v>
      </c>
      <c r="O178" s="34">
        <v>2</v>
      </c>
      <c r="P178" s="34">
        <v>25</v>
      </c>
      <c r="Q178" s="34">
        <v>55</v>
      </c>
    </row>
    <row r="179" ht="20.35" customHeight="1">
      <c r="A179" t="s" s="59">
        <v>1242</v>
      </c>
      <c r="B179" t="s" s="59">
        <v>2333</v>
      </c>
      <c r="C179" t="s" s="59">
        <v>2334</v>
      </c>
      <c r="D179" s="34">
        <f>VLOOKUP(C179,'BIO - Tableau 2-1'!$A$4:$B$28,2)</f>
        <v>1</v>
      </c>
      <c r="E179" s="34">
        <v>26</v>
      </c>
      <c r="F179" t="s" s="59">
        <v>2335</v>
      </c>
      <c r="G179" t="s" s="59">
        <v>2336</v>
      </c>
      <c r="H179" t="s" s="59">
        <v>2007</v>
      </c>
      <c r="I179" t="s" s="59">
        <v>1059</v>
      </c>
      <c r="J179" t="s" s="59">
        <v>1059</v>
      </c>
      <c r="K179" s="34">
        <v>72</v>
      </c>
      <c r="L179" s="34">
        <v>198</v>
      </c>
      <c r="M179" s="34">
        <v>2010</v>
      </c>
      <c r="N179" t="s" s="59">
        <v>114</v>
      </c>
      <c r="O179" s="34">
        <v>5</v>
      </c>
      <c r="P179" s="34">
        <v>2</v>
      </c>
      <c r="Q179" s="34">
        <v>122</v>
      </c>
    </row>
    <row r="180" ht="20.35" customHeight="1">
      <c r="A180" t="s" s="59">
        <v>1243</v>
      </c>
      <c r="B180" t="s" s="59">
        <v>74</v>
      </c>
      <c r="C180" t="s" s="59">
        <v>1979</v>
      </c>
      <c r="D180" s="34">
        <f>VLOOKUP(C180,'BIO - Tableau 2-1'!$A$4:$B$28,2)</f>
        <v>8</v>
      </c>
      <c r="E180" s="34">
        <v>28</v>
      </c>
      <c r="F180" t="s" s="59">
        <v>2337</v>
      </c>
      <c r="G180" t="s" s="59">
        <v>2015</v>
      </c>
      <c r="H180" t="s" s="59">
        <v>2016</v>
      </c>
      <c r="I180" t="s" s="59">
        <v>1059</v>
      </c>
      <c r="J180" t="s" s="59">
        <v>1059</v>
      </c>
      <c r="K180" s="34">
        <v>70</v>
      </c>
      <c r="L180" s="34">
        <v>180</v>
      </c>
      <c r="M180" s="34">
        <v>2009</v>
      </c>
      <c r="N180" t="s" s="59">
        <v>74</v>
      </c>
      <c r="O180" s="34">
        <v>4</v>
      </c>
      <c r="P180" s="34">
        <v>9</v>
      </c>
      <c r="Q180" s="34">
        <v>100</v>
      </c>
    </row>
    <row r="181" ht="20.35" customHeight="1">
      <c r="A181" t="s" s="59">
        <v>1244</v>
      </c>
      <c r="B181" t="s" s="59">
        <v>44</v>
      </c>
      <c r="C181" t="s" s="59">
        <v>1979</v>
      </c>
      <c r="D181" s="34">
        <f>VLOOKUP(C181,'BIO - Tableau 2-1'!$A$4:$B$28,2)</f>
        <v>8</v>
      </c>
      <c r="E181" s="34">
        <v>23</v>
      </c>
      <c r="F181" t="s" s="59">
        <v>2091</v>
      </c>
      <c r="G181" t="s" s="59">
        <v>2338</v>
      </c>
      <c r="H181" s="32"/>
      <c r="I181" t="s" s="59">
        <v>1054</v>
      </c>
      <c r="J181" t="s" s="59">
        <v>1054</v>
      </c>
      <c r="K181" s="34">
        <v>72</v>
      </c>
      <c r="L181" s="34">
        <v>169</v>
      </c>
      <c r="M181" s="34">
        <v>2012</v>
      </c>
      <c r="N181" t="s" s="59">
        <v>44</v>
      </c>
      <c r="O181" s="34">
        <v>7</v>
      </c>
      <c r="P181" s="34">
        <v>14</v>
      </c>
      <c r="Q181" s="34">
        <v>195</v>
      </c>
    </row>
    <row r="182" ht="20.35" customHeight="1">
      <c r="A182" t="s" s="59">
        <v>1245</v>
      </c>
      <c r="B182" t="s" s="59">
        <v>46</v>
      </c>
      <c r="C182" t="s" s="59">
        <v>2004</v>
      </c>
      <c r="D182" s="34">
        <f>VLOOKUP(C182,'BIO - Tableau 2-1'!$A$4:$B$28,2)</f>
        <v>1</v>
      </c>
      <c r="E182" s="34">
        <v>22</v>
      </c>
      <c r="F182" t="s" s="59">
        <v>2339</v>
      </c>
      <c r="G182" t="s" s="59">
        <v>2340</v>
      </c>
      <c r="H182" t="s" s="59">
        <v>2038</v>
      </c>
      <c r="I182" t="s" s="59">
        <v>1059</v>
      </c>
      <c r="J182" t="s" s="59">
        <v>1059</v>
      </c>
      <c r="K182" s="34">
        <v>72</v>
      </c>
      <c r="L182" s="34">
        <v>195</v>
      </c>
      <c r="M182" s="34">
        <v>2014</v>
      </c>
      <c r="N182" t="s" s="59">
        <v>46</v>
      </c>
      <c r="O182" s="34">
        <v>2</v>
      </c>
      <c r="P182" s="34">
        <v>28</v>
      </c>
      <c r="Q182" s="34">
        <v>58</v>
      </c>
    </row>
    <row r="183" ht="20.35" customHeight="1">
      <c r="A183" t="s" s="59">
        <v>1246</v>
      </c>
      <c r="B183" t="s" s="59">
        <v>46</v>
      </c>
      <c r="C183" t="s" s="59">
        <v>1996</v>
      </c>
      <c r="D183" s="34">
        <f>VLOOKUP(C183,'BIO - Tableau 2-1'!$A$4:$B$28,2)</f>
        <v>7</v>
      </c>
      <c r="E183" s="34">
        <v>20</v>
      </c>
      <c r="F183" t="s" s="59">
        <v>2341</v>
      </c>
      <c r="G183" t="s" s="59">
        <v>2342</v>
      </c>
      <c r="H183" t="s" s="59">
        <v>2038</v>
      </c>
      <c r="I183" t="s" s="59">
        <v>1059</v>
      </c>
      <c r="J183" t="s" s="59">
        <v>1059</v>
      </c>
      <c r="K183" s="34">
        <v>74</v>
      </c>
      <c r="L183" s="34">
        <v>214</v>
      </c>
      <c r="M183" s="34">
        <v>2015</v>
      </c>
      <c r="N183" t="s" s="59">
        <v>46</v>
      </c>
      <c r="O183" s="34">
        <v>2</v>
      </c>
      <c r="P183" s="34">
        <v>2</v>
      </c>
      <c r="Q183" s="34">
        <v>32</v>
      </c>
    </row>
    <row r="184" ht="20.35" customHeight="1">
      <c r="A184" t="s" s="59">
        <v>1247</v>
      </c>
      <c r="B184" t="s" s="59">
        <v>2022</v>
      </c>
      <c r="C184" t="s" s="59">
        <v>1979</v>
      </c>
      <c r="D184" s="34">
        <f>VLOOKUP(C184,'BIO - Tableau 2-1'!$A$4:$B$28,2)</f>
        <v>8</v>
      </c>
      <c r="E184" s="34">
        <v>27</v>
      </c>
      <c r="F184" t="s" s="59">
        <v>2343</v>
      </c>
      <c r="G184" t="s" s="59">
        <v>2338</v>
      </c>
      <c r="H184" s="32"/>
      <c r="I184" t="s" s="59">
        <v>1054</v>
      </c>
      <c r="J184" t="s" s="59">
        <v>1054</v>
      </c>
      <c r="K184" s="34">
        <v>75</v>
      </c>
      <c r="L184" s="34">
        <v>204</v>
      </c>
      <c r="M184" t="s" s="59">
        <v>2051</v>
      </c>
      <c r="N184" t="s" s="59">
        <v>2051</v>
      </c>
      <c r="O184" t="s" s="59">
        <v>2051</v>
      </c>
      <c r="P184" t="s" s="59">
        <v>2051</v>
      </c>
      <c r="Q184" t="s" s="59">
        <v>2051</v>
      </c>
    </row>
    <row r="185" ht="20.35" customHeight="1">
      <c r="A185" t="s" s="59">
        <v>1248</v>
      </c>
      <c r="B185" t="s" s="59">
        <v>74</v>
      </c>
      <c r="C185" t="s" s="59">
        <v>1979</v>
      </c>
      <c r="D185" s="34">
        <f>VLOOKUP(C185,'BIO - Tableau 2-1'!$A$4:$B$28,2)</f>
        <v>8</v>
      </c>
      <c r="E185" s="34">
        <v>22</v>
      </c>
      <c r="F185" t="s" s="59">
        <v>2344</v>
      </c>
      <c r="G185" t="s" s="59">
        <v>2345</v>
      </c>
      <c r="H185" s="32"/>
      <c r="I185" t="s" s="59">
        <v>1111</v>
      </c>
      <c r="J185" t="s" s="59">
        <v>1111</v>
      </c>
      <c r="K185" s="34">
        <v>75</v>
      </c>
      <c r="L185" s="34">
        <v>201</v>
      </c>
      <c r="M185" s="34">
        <v>2015</v>
      </c>
      <c r="N185" t="s" s="59">
        <v>74</v>
      </c>
      <c r="O185" s="34">
        <v>5</v>
      </c>
      <c r="P185" s="34">
        <v>18</v>
      </c>
      <c r="Q185" s="34">
        <v>139</v>
      </c>
    </row>
    <row r="186" ht="20.35" customHeight="1">
      <c r="A186" t="s" s="59">
        <v>1249</v>
      </c>
      <c r="B186" t="s" s="59">
        <v>74</v>
      </c>
      <c r="C186" t="s" s="59">
        <v>1979</v>
      </c>
      <c r="D186" s="34">
        <f>VLOOKUP(C186,'BIO - Tableau 2-1'!$A$4:$B$28,2)</f>
        <v>8</v>
      </c>
      <c r="E186" s="34">
        <v>23</v>
      </c>
      <c r="F186" t="s" s="59">
        <v>2346</v>
      </c>
      <c r="G186" t="s" s="59">
        <v>2347</v>
      </c>
      <c r="H186" t="s" s="59">
        <v>1985</v>
      </c>
      <c r="I186" t="s" s="59">
        <v>1056</v>
      </c>
      <c r="J186" t="s" s="59">
        <v>1056</v>
      </c>
      <c r="K186" s="34">
        <v>74</v>
      </c>
      <c r="L186" s="34">
        <v>185</v>
      </c>
      <c r="M186" s="34">
        <v>2015</v>
      </c>
      <c r="N186" t="s" s="59">
        <v>74</v>
      </c>
      <c r="O186" s="34">
        <v>4</v>
      </c>
      <c r="P186" s="34">
        <v>16</v>
      </c>
      <c r="Q186" s="34">
        <v>107</v>
      </c>
    </row>
    <row r="187" ht="20.35" customHeight="1">
      <c r="A187" t="s" s="59">
        <v>1250</v>
      </c>
      <c r="B187" t="s" s="59">
        <v>219</v>
      </c>
      <c r="C187" t="s" s="59">
        <v>2004</v>
      </c>
      <c r="D187" s="34">
        <f>VLOOKUP(C187,'BIO - Tableau 2-1'!$A$4:$B$28,2)</f>
        <v>1</v>
      </c>
      <c r="E187" s="34">
        <v>24</v>
      </c>
      <c r="F187" t="s" s="59">
        <v>2348</v>
      </c>
      <c r="G187" t="s" s="59">
        <v>2349</v>
      </c>
      <c r="H187" s="32"/>
      <c r="I187" t="s" s="59">
        <v>1251</v>
      </c>
      <c r="J187" t="s" s="59">
        <v>1251</v>
      </c>
      <c r="K187" s="34">
        <v>70</v>
      </c>
      <c r="L187" s="34">
        <v>187</v>
      </c>
      <c r="M187" s="34">
        <v>2012</v>
      </c>
      <c r="N187" t="s" s="59">
        <v>219</v>
      </c>
      <c r="O187" s="34">
        <v>6</v>
      </c>
      <c r="P187" s="34">
        <v>7</v>
      </c>
      <c r="Q187" s="34">
        <v>158</v>
      </c>
    </row>
    <row r="188" ht="20.35" customHeight="1">
      <c r="A188" t="s" s="59">
        <v>1252</v>
      </c>
      <c r="B188" t="s" s="59">
        <v>119</v>
      </c>
      <c r="C188" t="s" s="59">
        <v>2004</v>
      </c>
      <c r="D188" s="34">
        <f>VLOOKUP(C188,'BIO - Tableau 2-1'!$A$4:$B$28,2)</f>
        <v>1</v>
      </c>
      <c r="E188" s="34">
        <v>30</v>
      </c>
      <c r="F188" t="s" s="59">
        <v>2350</v>
      </c>
      <c r="G188" t="s" s="59">
        <v>2351</v>
      </c>
      <c r="H188" t="s" s="59">
        <v>1988</v>
      </c>
      <c r="I188" t="s" s="59">
        <v>1056</v>
      </c>
      <c r="J188" t="s" s="59">
        <v>1056</v>
      </c>
      <c r="K188" s="34">
        <v>71</v>
      </c>
      <c r="L188" s="34">
        <v>185</v>
      </c>
      <c r="M188" s="34">
        <v>2006</v>
      </c>
      <c r="N188" t="s" s="59">
        <v>119</v>
      </c>
      <c r="O188" s="34">
        <v>1</v>
      </c>
      <c r="P188" s="34">
        <v>22</v>
      </c>
      <c r="Q188" s="34">
        <v>22</v>
      </c>
    </row>
    <row r="189" ht="20.35" customHeight="1">
      <c r="A189" t="s" s="59">
        <v>1253</v>
      </c>
      <c r="B189" t="s" s="59">
        <v>46</v>
      </c>
      <c r="C189" t="s" s="59">
        <v>2004</v>
      </c>
      <c r="D189" s="34">
        <f>VLOOKUP(C189,'BIO - Tableau 2-1'!$A$4:$B$28,2)</f>
        <v>1</v>
      </c>
      <c r="E189" s="34">
        <v>19</v>
      </c>
      <c r="F189" t="s" s="59">
        <v>2352</v>
      </c>
      <c r="G189" t="s" s="59">
        <v>2353</v>
      </c>
      <c r="H189" t="s" s="59">
        <v>2016</v>
      </c>
      <c r="I189" t="s" s="59">
        <v>1059</v>
      </c>
      <c r="J189" t="s" s="59">
        <v>1059</v>
      </c>
      <c r="K189" s="34">
        <v>70</v>
      </c>
      <c r="L189" s="34">
        <v>170</v>
      </c>
      <c r="M189" s="34">
        <v>2016</v>
      </c>
      <c r="N189" t="s" s="59">
        <v>46</v>
      </c>
      <c r="O189" s="34">
        <v>1</v>
      </c>
      <c r="P189" s="34">
        <v>7</v>
      </c>
      <c r="Q189" s="34">
        <v>7</v>
      </c>
    </row>
    <row r="190" ht="20.35" customHeight="1">
      <c r="A190" t="s" s="59">
        <v>1254</v>
      </c>
      <c r="B190" t="s" s="59">
        <v>74</v>
      </c>
      <c r="C190" t="s" s="59">
        <v>1979</v>
      </c>
      <c r="D190" s="34">
        <f>VLOOKUP(C190,'BIO - Tableau 2-1'!$A$4:$B$28,2)</f>
        <v>8</v>
      </c>
      <c r="E190" s="34">
        <v>24</v>
      </c>
      <c r="F190" t="s" s="59">
        <v>2049</v>
      </c>
      <c r="G190" t="s" s="59">
        <v>2174</v>
      </c>
      <c r="H190" t="s" s="59">
        <v>1988</v>
      </c>
      <c r="I190" t="s" s="59">
        <v>1056</v>
      </c>
      <c r="J190" t="s" s="59">
        <v>1056</v>
      </c>
      <c r="K190" s="34">
        <v>74</v>
      </c>
      <c r="L190" s="34">
        <v>207</v>
      </c>
      <c r="M190" s="34">
        <v>2012</v>
      </c>
      <c r="N190" t="s" s="59">
        <v>74</v>
      </c>
      <c r="O190" s="34">
        <v>1</v>
      </c>
      <c r="P190" s="34">
        <v>15</v>
      </c>
      <c r="Q190" s="34">
        <v>15</v>
      </c>
    </row>
    <row r="191" ht="20.35" customHeight="1">
      <c r="A191" t="s" s="59">
        <v>1255</v>
      </c>
      <c r="B191" t="s" s="59">
        <v>96</v>
      </c>
      <c r="C191" t="s" s="59">
        <v>2004</v>
      </c>
      <c r="D191" s="34">
        <f>VLOOKUP(C191,'BIO - Tableau 2-1'!$A$4:$B$28,2)</f>
        <v>1</v>
      </c>
      <c r="E191" s="34">
        <v>26</v>
      </c>
      <c r="F191" t="s" s="59">
        <v>2354</v>
      </c>
      <c r="G191" t="s" s="59">
        <v>2077</v>
      </c>
      <c r="H191" t="s" s="59">
        <v>2078</v>
      </c>
      <c r="I191" t="s" s="59">
        <v>1056</v>
      </c>
      <c r="J191" t="s" s="59">
        <v>1056</v>
      </c>
      <c r="K191" s="34">
        <v>72</v>
      </c>
      <c r="L191" s="34">
        <v>190</v>
      </c>
      <c r="M191" s="34">
        <v>2009</v>
      </c>
      <c r="N191" t="s" s="59">
        <v>44</v>
      </c>
      <c r="O191" s="34">
        <v>3</v>
      </c>
      <c r="P191" s="34">
        <v>24</v>
      </c>
      <c r="Q191" s="34">
        <v>85</v>
      </c>
    </row>
    <row r="192" ht="20.35" customHeight="1">
      <c r="A192" t="s" s="59">
        <v>1256</v>
      </c>
      <c r="B192" t="s" s="59">
        <v>77</v>
      </c>
      <c r="C192" t="s" s="59">
        <v>1979</v>
      </c>
      <c r="D192" s="34">
        <f>VLOOKUP(C192,'BIO - Tableau 2-1'!$A$4:$B$28,2)</f>
        <v>8</v>
      </c>
      <c r="E192" s="34">
        <v>30</v>
      </c>
      <c r="F192" t="s" s="59">
        <v>2355</v>
      </c>
      <c r="G192" t="s" s="59">
        <v>2356</v>
      </c>
      <c r="H192" t="s" s="59">
        <v>2071</v>
      </c>
      <c r="I192" t="s" s="59">
        <v>1056</v>
      </c>
      <c r="J192" t="s" s="59">
        <v>1056</v>
      </c>
      <c r="K192" s="34">
        <v>77</v>
      </c>
      <c r="L192" s="34">
        <v>224</v>
      </c>
      <c r="M192" s="34">
        <v>2005</v>
      </c>
      <c r="N192" t="s" s="59">
        <v>99</v>
      </c>
      <c r="O192" s="34">
        <v>3</v>
      </c>
      <c r="P192" s="34">
        <v>18</v>
      </c>
      <c r="Q192" s="34">
        <v>79</v>
      </c>
    </row>
    <row r="193" ht="20.35" customHeight="1">
      <c r="A193" t="s" s="59">
        <v>1257</v>
      </c>
      <c r="B193" t="s" s="59">
        <v>2357</v>
      </c>
      <c r="C193" t="s" s="59">
        <v>1982</v>
      </c>
      <c r="D193" s="34">
        <f>VLOOKUP(C193,'BIO - Tableau 2-1'!$A$4:$B$28,2)</f>
        <v>16</v>
      </c>
      <c r="E193" s="34">
        <v>33</v>
      </c>
      <c r="F193" t="s" s="59">
        <v>2358</v>
      </c>
      <c r="G193" t="s" s="59">
        <v>2359</v>
      </c>
      <c r="H193" t="s" s="59">
        <v>2078</v>
      </c>
      <c r="I193" t="s" s="59">
        <v>1056</v>
      </c>
      <c r="J193" t="s" s="59">
        <v>1056</v>
      </c>
      <c r="K193" s="34">
        <v>74</v>
      </c>
      <c r="L193" s="34">
        <v>210</v>
      </c>
      <c r="M193" t="s" s="59">
        <v>2051</v>
      </c>
      <c r="N193" t="s" s="59">
        <v>2051</v>
      </c>
      <c r="O193" t="s" s="59">
        <v>2051</v>
      </c>
      <c r="P193" t="s" s="59">
        <v>2051</v>
      </c>
      <c r="Q193" t="s" s="59">
        <v>2051</v>
      </c>
    </row>
    <row r="194" ht="20.35" customHeight="1">
      <c r="A194" t="s" s="59">
        <v>1258</v>
      </c>
      <c r="B194" t="s" s="59">
        <v>60</v>
      </c>
      <c r="C194" t="s" s="59">
        <v>2004</v>
      </c>
      <c r="D194" s="34">
        <f>VLOOKUP(C194,'BIO - Tableau 2-1'!$A$4:$B$28,2)</f>
        <v>1</v>
      </c>
      <c r="E194" s="34">
        <v>23</v>
      </c>
      <c r="F194" t="s" s="59">
        <v>2360</v>
      </c>
      <c r="G194" t="s" s="59">
        <v>2361</v>
      </c>
      <c r="H194" t="s" s="59">
        <v>1999</v>
      </c>
      <c r="I194" t="s" s="59">
        <v>1056</v>
      </c>
      <c r="J194" t="s" s="59">
        <v>1056</v>
      </c>
      <c r="K194" s="34">
        <v>73</v>
      </c>
      <c r="L194" s="34">
        <v>200</v>
      </c>
      <c r="M194" t="s" s="59">
        <v>2051</v>
      </c>
      <c r="N194" t="s" s="59">
        <v>2051</v>
      </c>
      <c r="O194" t="s" s="59">
        <v>2051</v>
      </c>
      <c r="P194" t="s" s="59">
        <v>2051</v>
      </c>
      <c r="Q194" t="s" s="59">
        <v>2051</v>
      </c>
    </row>
    <row r="195" ht="32.35" customHeight="1">
      <c r="A195" t="s" s="59">
        <v>1259</v>
      </c>
      <c r="B195" t="s" s="59">
        <v>96</v>
      </c>
      <c r="C195" t="s" s="59">
        <v>1979</v>
      </c>
      <c r="D195" s="34">
        <f>VLOOKUP(C195,'BIO - Tableau 2-1'!$A$4:$B$28,2)</f>
        <v>8</v>
      </c>
      <c r="E195" s="34">
        <v>25</v>
      </c>
      <c r="F195" t="s" s="59">
        <v>2362</v>
      </c>
      <c r="G195" t="s" s="59">
        <v>2330</v>
      </c>
      <c r="H195" t="s" s="59">
        <v>1988</v>
      </c>
      <c r="I195" t="s" s="59">
        <v>1056</v>
      </c>
      <c r="J195" t="s" s="59">
        <v>1056</v>
      </c>
      <c r="K195" s="34">
        <v>73</v>
      </c>
      <c r="L195" s="34">
        <v>196</v>
      </c>
      <c r="M195" s="34">
        <v>2012</v>
      </c>
      <c r="N195" t="s" s="59">
        <v>2022</v>
      </c>
      <c r="O195" s="34">
        <v>5</v>
      </c>
      <c r="P195" s="34">
        <v>30</v>
      </c>
      <c r="Q195" s="34">
        <v>151</v>
      </c>
    </row>
    <row r="196" ht="20.35" customHeight="1">
      <c r="A196" t="s" s="59">
        <v>1260</v>
      </c>
      <c r="B196" t="s" s="59">
        <v>74</v>
      </c>
      <c r="C196" t="s" s="59">
        <v>2004</v>
      </c>
      <c r="D196" s="34">
        <f>VLOOKUP(C196,'BIO - Tableau 2-1'!$A$4:$B$28,2)</f>
        <v>1</v>
      </c>
      <c r="E196" s="34">
        <v>21</v>
      </c>
      <c r="F196" t="s" s="59">
        <v>2363</v>
      </c>
      <c r="G196" t="s" s="59">
        <v>2364</v>
      </c>
      <c r="H196" t="s" s="59">
        <v>2007</v>
      </c>
      <c r="I196" t="s" s="59">
        <v>1059</v>
      </c>
      <c r="J196" t="s" s="59">
        <v>1059</v>
      </c>
      <c r="K196" s="34">
        <v>72</v>
      </c>
      <c r="L196" s="34">
        <v>183</v>
      </c>
      <c r="M196" s="34">
        <v>2015</v>
      </c>
      <c r="N196" t="s" s="59">
        <v>74</v>
      </c>
      <c r="O196" s="34">
        <v>1</v>
      </c>
      <c r="P196" s="34">
        <v>21</v>
      </c>
      <c r="Q196" s="34">
        <v>21</v>
      </c>
    </row>
    <row r="197" ht="20.35" customHeight="1">
      <c r="A197" t="s" s="59">
        <v>1261</v>
      </c>
      <c r="B197" t="s" s="59">
        <v>40</v>
      </c>
      <c r="C197" t="s" s="59">
        <v>2004</v>
      </c>
      <c r="D197" s="34">
        <f>VLOOKUP(C197,'BIO - Tableau 2-1'!$A$4:$B$28,2)</f>
        <v>1</v>
      </c>
      <c r="E197" s="34">
        <v>28</v>
      </c>
      <c r="F197" t="s" s="59">
        <v>2365</v>
      </c>
      <c r="G197" t="s" s="59">
        <v>2366</v>
      </c>
      <c r="H197" t="s" s="59">
        <v>2003</v>
      </c>
      <c r="I197" t="s" s="59">
        <v>1059</v>
      </c>
      <c r="J197" t="s" s="59">
        <v>1059</v>
      </c>
      <c r="K197" s="34">
        <v>73</v>
      </c>
      <c r="L197" s="34">
        <v>221</v>
      </c>
      <c r="M197" s="34">
        <v>2008</v>
      </c>
      <c r="N197" t="s" s="59">
        <v>99</v>
      </c>
      <c r="O197" s="34">
        <v>1</v>
      </c>
      <c r="P197" s="34">
        <v>7</v>
      </c>
      <c r="Q197" s="34">
        <v>7</v>
      </c>
    </row>
    <row r="198" ht="20.35" customHeight="1">
      <c r="A198" t="s" s="59">
        <v>1262</v>
      </c>
      <c r="B198" t="s" s="59">
        <v>91</v>
      </c>
      <c r="C198" t="s" s="59">
        <v>1979</v>
      </c>
      <c r="D198" s="34">
        <f>VLOOKUP(C198,'BIO - Tableau 2-1'!$A$4:$B$28,2)</f>
        <v>8</v>
      </c>
      <c r="E198" s="34">
        <v>24</v>
      </c>
      <c r="F198" t="s" s="59">
        <v>2367</v>
      </c>
      <c r="G198" t="s" s="59">
        <v>2368</v>
      </c>
      <c r="H198" t="s" s="59">
        <v>2059</v>
      </c>
      <c r="I198" t="s" s="59">
        <v>1056</v>
      </c>
      <c r="J198" t="s" s="59">
        <v>1056</v>
      </c>
      <c r="K198" s="34">
        <v>78</v>
      </c>
      <c r="L198" s="34">
        <v>230</v>
      </c>
      <c r="M198" s="34">
        <v>2012</v>
      </c>
      <c r="N198" t="s" s="59">
        <v>91</v>
      </c>
      <c r="O198" s="34">
        <v>3</v>
      </c>
      <c r="P198" s="34">
        <v>25</v>
      </c>
      <c r="Q198" s="34">
        <v>86</v>
      </c>
    </row>
    <row r="199" ht="20.35" customHeight="1">
      <c r="A199" t="s" s="59">
        <v>1263</v>
      </c>
      <c r="B199" t="s" s="59">
        <v>42</v>
      </c>
      <c r="C199" t="s" s="59">
        <v>2004</v>
      </c>
      <c r="D199" s="34">
        <f>VLOOKUP(C199,'BIO - Tableau 2-1'!$A$4:$B$28,2)</f>
        <v>1</v>
      </c>
      <c r="E199" s="34">
        <v>28</v>
      </c>
      <c r="F199" t="s" s="59">
        <v>2369</v>
      </c>
      <c r="G199" t="s" s="59">
        <v>2370</v>
      </c>
      <c r="H199" t="s" s="59">
        <v>2059</v>
      </c>
      <c r="I199" t="s" s="59">
        <v>1056</v>
      </c>
      <c r="J199" t="s" s="59">
        <v>1056</v>
      </c>
      <c r="K199" s="34">
        <v>72</v>
      </c>
      <c r="L199" s="34">
        <v>195</v>
      </c>
      <c r="M199" s="34">
        <v>2007</v>
      </c>
      <c r="N199" t="s" s="59">
        <v>93</v>
      </c>
      <c r="O199" s="34">
        <v>4</v>
      </c>
      <c r="P199" s="34">
        <v>21</v>
      </c>
      <c r="Q199" s="34">
        <v>112</v>
      </c>
    </row>
    <row r="200" ht="32.35" customHeight="1">
      <c r="A200" t="s" s="59">
        <v>1264</v>
      </c>
      <c r="B200" t="s" s="59">
        <v>99</v>
      </c>
      <c r="C200" t="s" s="59">
        <v>2004</v>
      </c>
      <c r="D200" s="34">
        <f>VLOOKUP(C200,'BIO - Tableau 2-1'!$A$4:$B$28,2)</f>
        <v>1</v>
      </c>
      <c r="E200" s="34">
        <v>24</v>
      </c>
      <c r="F200" t="s" s="59">
        <v>2371</v>
      </c>
      <c r="G200" t="s" s="59">
        <v>2372</v>
      </c>
      <c r="H200" t="s" s="59">
        <v>2071</v>
      </c>
      <c r="I200" t="s" s="59">
        <v>1056</v>
      </c>
      <c r="J200" t="s" s="59">
        <v>1056</v>
      </c>
      <c r="K200" s="34">
        <v>73</v>
      </c>
      <c r="L200" s="34">
        <v>200</v>
      </c>
      <c r="M200" s="34">
        <v>2012</v>
      </c>
      <c r="N200" t="s" s="59">
        <v>99</v>
      </c>
      <c r="O200" s="34">
        <v>2</v>
      </c>
      <c r="P200" s="34">
        <v>20</v>
      </c>
      <c r="Q200" s="34">
        <v>50</v>
      </c>
    </row>
    <row r="201" ht="20.35" customHeight="1">
      <c r="A201" t="s" s="59">
        <v>1265</v>
      </c>
      <c r="B201" t="s" s="59">
        <v>42</v>
      </c>
      <c r="C201" t="s" s="59">
        <v>2004</v>
      </c>
      <c r="D201" s="34">
        <f>VLOOKUP(C201,'BIO - Tableau 2-1'!$A$4:$B$28,2)</f>
        <v>1</v>
      </c>
      <c r="E201" s="34">
        <v>26</v>
      </c>
      <c r="F201" t="s" s="59">
        <v>2373</v>
      </c>
      <c r="G201" t="s" s="59">
        <v>2374</v>
      </c>
      <c r="H201" t="s" s="59">
        <v>2007</v>
      </c>
      <c r="I201" t="s" s="59">
        <v>1059</v>
      </c>
      <c r="J201" t="s" s="59">
        <v>1059</v>
      </c>
      <c r="K201" s="34">
        <v>72</v>
      </c>
      <c r="L201" s="34">
        <v>203</v>
      </c>
      <c r="M201" s="34">
        <v>2010</v>
      </c>
      <c r="N201" t="s" s="59">
        <v>42</v>
      </c>
      <c r="O201" s="34">
        <v>2</v>
      </c>
      <c r="P201" s="34">
        <v>20</v>
      </c>
      <c r="Q201" s="34">
        <v>50</v>
      </c>
    </row>
    <row r="202" ht="20.35" customHeight="1">
      <c r="A202" t="s" s="59">
        <v>1266</v>
      </c>
      <c r="B202" t="s" s="59">
        <v>106</v>
      </c>
      <c r="C202" t="s" s="59">
        <v>1996</v>
      </c>
      <c r="D202" s="34">
        <f>VLOOKUP(C202,'BIO - Tableau 2-1'!$A$4:$B$28,2)</f>
        <v>7</v>
      </c>
      <c r="E202" s="34">
        <v>24</v>
      </c>
      <c r="F202" t="s" s="59">
        <v>2375</v>
      </c>
      <c r="G202" t="s" s="59">
        <v>2021</v>
      </c>
      <c r="H202" t="s" s="59">
        <v>1988</v>
      </c>
      <c r="I202" t="s" s="59">
        <v>1056</v>
      </c>
      <c r="J202" t="s" s="59">
        <v>1056</v>
      </c>
      <c r="K202" s="34">
        <v>72</v>
      </c>
      <c r="L202" s="34">
        <v>185</v>
      </c>
      <c r="M202" s="34">
        <v>2012</v>
      </c>
      <c r="N202" t="s" s="59">
        <v>106</v>
      </c>
      <c r="O202" s="34">
        <v>6</v>
      </c>
      <c r="P202" s="34">
        <v>5</v>
      </c>
      <c r="Q202" s="34">
        <v>156</v>
      </c>
    </row>
    <row r="203" ht="20.35" customHeight="1">
      <c r="A203" t="s" s="59">
        <v>1267</v>
      </c>
      <c r="B203" t="s" s="59">
        <v>106</v>
      </c>
      <c r="C203" t="s" s="59">
        <v>1979</v>
      </c>
      <c r="D203" s="34">
        <f>VLOOKUP(C203,'BIO - Tableau 2-1'!$A$4:$B$28,2)</f>
        <v>8</v>
      </c>
      <c r="E203" s="34">
        <v>23</v>
      </c>
      <c r="F203" t="s" s="59">
        <v>2376</v>
      </c>
      <c r="G203" t="s" s="59">
        <v>2377</v>
      </c>
      <c r="H203" t="s" s="59">
        <v>2038</v>
      </c>
      <c r="I203" t="s" s="59">
        <v>1059</v>
      </c>
      <c r="J203" t="s" s="59">
        <v>1059</v>
      </c>
      <c r="K203" s="34">
        <v>70</v>
      </c>
      <c r="L203" s="34">
        <v>192</v>
      </c>
      <c r="M203" s="34">
        <v>2012</v>
      </c>
      <c r="N203" t="s" s="59">
        <v>44</v>
      </c>
      <c r="O203" s="34">
        <v>5</v>
      </c>
      <c r="P203" s="34">
        <v>16</v>
      </c>
      <c r="Q203" s="34">
        <v>137</v>
      </c>
    </row>
    <row r="204" ht="32.35" customHeight="1">
      <c r="A204" t="s" s="59">
        <v>1268</v>
      </c>
      <c r="B204" t="s" s="59">
        <v>56</v>
      </c>
      <c r="C204" t="s" s="59">
        <v>2004</v>
      </c>
      <c r="D204" s="34">
        <f>VLOOKUP(C204,'BIO - Tableau 2-1'!$A$4:$B$28,2)</f>
        <v>1</v>
      </c>
      <c r="E204" s="34">
        <v>21</v>
      </c>
      <c r="F204" t="s" s="59">
        <v>2378</v>
      </c>
      <c r="G204" t="s" s="59">
        <v>2379</v>
      </c>
      <c r="H204" t="s" s="59">
        <v>1988</v>
      </c>
      <c r="I204" t="s" s="59">
        <v>1056</v>
      </c>
      <c r="J204" t="s" s="59">
        <v>1056</v>
      </c>
      <c r="K204" s="34">
        <v>73</v>
      </c>
      <c r="L204" s="34">
        <v>192</v>
      </c>
      <c r="M204" s="34">
        <v>2015</v>
      </c>
      <c r="N204" t="s" s="59">
        <v>56</v>
      </c>
      <c r="O204" s="34">
        <v>1</v>
      </c>
      <c r="P204" s="34">
        <v>1</v>
      </c>
      <c r="Q204" s="34">
        <v>1</v>
      </c>
    </row>
    <row r="205" ht="20.35" customHeight="1">
      <c r="A205" t="s" s="59">
        <v>1269</v>
      </c>
      <c r="B205" t="s" s="59">
        <v>77</v>
      </c>
      <c r="C205" t="s" s="59">
        <v>1979</v>
      </c>
      <c r="D205" s="34">
        <f>VLOOKUP(C205,'BIO - Tableau 2-1'!$A$4:$B$28,2)</f>
        <v>8</v>
      </c>
      <c r="E205" s="34">
        <v>25</v>
      </c>
      <c r="F205" t="s" s="59">
        <v>2380</v>
      </c>
      <c r="G205" t="s" s="59">
        <v>2381</v>
      </c>
      <c r="H205" t="s" s="59">
        <v>2382</v>
      </c>
      <c r="I205" t="s" s="59">
        <v>1059</v>
      </c>
      <c r="J205" t="s" s="59">
        <v>1059</v>
      </c>
      <c r="K205" s="34">
        <v>76</v>
      </c>
      <c r="L205" s="34">
        <v>212</v>
      </c>
      <c r="M205" s="34">
        <v>2011</v>
      </c>
      <c r="N205" t="s" s="59">
        <v>2188</v>
      </c>
      <c r="O205" s="34">
        <v>1</v>
      </c>
      <c r="P205" s="34">
        <v>20</v>
      </c>
      <c r="Q205" s="34">
        <v>20</v>
      </c>
    </row>
    <row r="206" ht="20.35" customHeight="1">
      <c r="A206" t="s" s="59">
        <v>1270</v>
      </c>
      <c r="B206" t="s" s="59">
        <v>205</v>
      </c>
      <c r="C206" t="s" s="59">
        <v>1982</v>
      </c>
      <c r="D206" s="34">
        <f>VLOOKUP(C206,'BIO - Tableau 2-1'!$A$4:$B$28,2)</f>
        <v>16</v>
      </c>
      <c r="E206" s="34">
        <v>25</v>
      </c>
      <c r="F206" t="s" s="59">
        <v>2383</v>
      </c>
      <c r="G206" t="s" s="59">
        <v>2384</v>
      </c>
      <c r="H206" t="s" s="59">
        <v>2007</v>
      </c>
      <c r="I206" t="s" s="59">
        <v>1059</v>
      </c>
      <c r="J206" t="s" s="59">
        <v>1059</v>
      </c>
      <c r="K206" s="34">
        <v>68</v>
      </c>
      <c r="L206" s="34">
        <v>175</v>
      </c>
      <c r="M206" t="s" s="59">
        <v>2051</v>
      </c>
      <c r="N206" t="s" s="59">
        <v>2051</v>
      </c>
      <c r="O206" t="s" s="59">
        <v>2051</v>
      </c>
      <c r="P206" t="s" s="59">
        <v>2051</v>
      </c>
      <c r="Q206" t="s" s="59">
        <v>2051</v>
      </c>
    </row>
    <row r="207" ht="32.35" customHeight="1">
      <c r="A207" t="s" s="59">
        <v>1271</v>
      </c>
      <c r="B207" t="s" s="59">
        <v>114</v>
      </c>
      <c r="C207" t="s" s="59">
        <v>1996</v>
      </c>
      <c r="D207" s="34">
        <f>VLOOKUP(C207,'BIO - Tableau 2-1'!$A$4:$B$28,2)</f>
        <v>7</v>
      </c>
      <c r="E207" s="34">
        <v>32</v>
      </c>
      <c r="F207" t="s" s="59">
        <v>2385</v>
      </c>
      <c r="G207" t="s" s="59">
        <v>2386</v>
      </c>
      <c r="H207" t="s" s="59">
        <v>1988</v>
      </c>
      <c r="I207" t="s" s="59">
        <v>1056</v>
      </c>
      <c r="J207" t="s" s="59">
        <v>1056</v>
      </c>
      <c r="K207" s="34">
        <v>75</v>
      </c>
      <c r="L207" s="34">
        <v>213</v>
      </c>
      <c r="M207" s="34">
        <v>2003</v>
      </c>
      <c r="N207" t="s" s="59">
        <v>114</v>
      </c>
      <c r="O207" s="34">
        <v>1</v>
      </c>
      <c r="P207" s="34">
        <v>28</v>
      </c>
      <c r="Q207" s="34">
        <v>28</v>
      </c>
    </row>
    <row r="208" ht="20.35" customHeight="1">
      <c r="A208" t="s" s="59">
        <v>1272</v>
      </c>
      <c r="B208" t="s" s="59">
        <v>2000</v>
      </c>
      <c r="C208" t="s" s="59">
        <v>2004</v>
      </c>
      <c r="D208" s="34">
        <f>VLOOKUP(C208,'BIO - Tableau 2-1'!$A$4:$B$28,2)</f>
        <v>1</v>
      </c>
      <c r="E208" s="34">
        <v>28</v>
      </c>
      <c r="F208" t="s" s="59">
        <v>2387</v>
      </c>
      <c r="G208" t="s" s="59">
        <v>2388</v>
      </c>
      <c r="H208" t="s" s="59">
        <v>1988</v>
      </c>
      <c r="I208" t="s" s="59">
        <v>1056</v>
      </c>
      <c r="J208" t="s" s="59">
        <v>1056</v>
      </c>
      <c r="K208" s="34">
        <v>68</v>
      </c>
      <c r="L208" s="34">
        <v>180</v>
      </c>
      <c r="M208" t="s" s="59">
        <v>2051</v>
      </c>
      <c r="N208" t="s" s="59">
        <v>2051</v>
      </c>
      <c r="O208" t="s" s="59">
        <v>2051</v>
      </c>
      <c r="P208" t="s" s="59">
        <v>2051</v>
      </c>
      <c r="Q208" t="s" s="59">
        <v>2051</v>
      </c>
    </row>
    <row r="209" ht="20.35" customHeight="1">
      <c r="A209" t="s" s="59">
        <v>1273</v>
      </c>
      <c r="B209" t="s" s="59">
        <v>99</v>
      </c>
      <c r="C209" t="s" s="59">
        <v>1996</v>
      </c>
      <c r="D209" s="34">
        <f>VLOOKUP(C209,'BIO - Tableau 2-1'!$A$4:$B$28,2)</f>
        <v>7</v>
      </c>
      <c r="E209" s="34">
        <v>28</v>
      </c>
      <c r="F209" t="s" s="59">
        <v>2389</v>
      </c>
      <c r="G209" t="s" s="59">
        <v>2390</v>
      </c>
      <c r="H209" t="s" s="59">
        <v>2046</v>
      </c>
      <c r="I209" t="s" s="59">
        <v>1059</v>
      </c>
      <c r="J209" t="s" s="59">
        <v>1059</v>
      </c>
      <c r="K209" s="34">
        <v>73</v>
      </c>
      <c r="L209" s="34">
        <v>208</v>
      </c>
      <c r="M209" s="34">
        <v>2009</v>
      </c>
      <c r="N209" t="s" s="59">
        <v>99</v>
      </c>
      <c r="O209" s="34">
        <v>4</v>
      </c>
      <c r="P209" s="34">
        <v>7</v>
      </c>
      <c r="Q209" s="34">
        <v>98</v>
      </c>
    </row>
    <row r="210" ht="20.35" customHeight="1">
      <c r="A210" t="s" s="59">
        <v>1274</v>
      </c>
      <c r="B210" t="s" s="59">
        <v>121</v>
      </c>
      <c r="C210" t="s" s="59">
        <v>2004</v>
      </c>
      <c r="D210" s="34">
        <f>VLOOKUP(C210,'BIO - Tableau 2-1'!$A$4:$B$28,2)</f>
        <v>1</v>
      </c>
      <c r="E210" s="34">
        <v>23</v>
      </c>
      <c r="F210" t="s" s="59">
        <v>2391</v>
      </c>
      <c r="G210" t="s" s="59">
        <v>2392</v>
      </c>
      <c r="H210" t="s" s="59">
        <v>2071</v>
      </c>
      <c r="I210" t="s" s="59">
        <v>1056</v>
      </c>
      <c r="J210" t="s" s="59">
        <v>1056</v>
      </c>
      <c r="K210" s="34">
        <v>72</v>
      </c>
      <c r="L210" s="34">
        <v>209</v>
      </c>
      <c r="M210" s="34">
        <v>2013</v>
      </c>
      <c r="N210" t="s" s="59">
        <v>74</v>
      </c>
      <c r="O210" s="34">
        <v>1</v>
      </c>
      <c r="P210" s="34">
        <v>17</v>
      </c>
      <c r="Q210" s="34">
        <v>17</v>
      </c>
    </row>
    <row r="211" ht="20.35" customHeight="1">
      <c r="A211" t="s" s="59">
        <v>1275</v>
      </c>
      <c r="B211" t="s" s="59">
        <v>93</v>
      </c>
      <c r="C211" t="s" s="59">
        <v>1982</v>
      </c>
      <c r="D211" s="34">
        <f>VLOOKUP(C211,'BIO - Tableau 2-1'!$A$4:$B$28,2)</f>
        <v>16</v>
      </c>
      <c r="E211" s="34">
        <v>27</v>
      </c>
      <c r="F211" t="s" s="59">
        <v>2393</v>
      </c>
      <c r="G211" t="s" s="59">
        <v>2394</v>
      </c>
      <c r="H211" t="s" s="59">
        <v>2071</v>
      </c>
      <c r="I211" t="s" s="59">
        <v>1056</v>
      </c>
      <c r="J211" t="s" s="59">
        <v>1056</v>
      </c>
      <c r="K211" s="34">
        <v>74</v>
      </c>
      <c r="L211" s="34">
        <v>205</v>
      </c>
      <c r="M211" s="34">
        <v>2009</v>
      </c>
      <c r="N211" t="s" s="59">
        <v>93</v>
      </c>
      <c r="O211" s="34">
        <v>6</v>
      </c>
      <c r="P211" s="34">
        <v>8</v>
      </c>
      <c r="Q211" s="34">
        <v>159</v>
      </c>
    </row>
    <row r="212" ht="32.35" customHeight="1">
      <c r="A212" t="s" s="59">
        <v>1276</v>
      </c>
      <c r="B212" t="s" s="59">
        <v>42</v>
      </c>
      <c r="C212" t="s" s="59">
        <v>2004</v>
      </c>
      <c r="D212" s="34">
        <f>VLOOKUP(C212,'BIO - Tableau 2-1'!$A$4:$B$28,2)</f>
        <v>1</v>
      </c>
      <c r="E212" s="34">
        <v>25</v>
      </c>
      <c r="F212" t="s" s="59">
        <v>2395</v>
      </c>
      <c r="G212" t="s" s="59">
        <v>2396</v>
      </c>
      <c r="H212" t="s" s="59">
        <v>2059</v>
      </c>
      <c r="I212" t="s" s="59">
        <v>1056</v>
      </c>
      <c r="J212" t="s" s="59">
        <v>1056</v>
      </c>
      <c r="K212" s="34">
        <v>69</v>
      </c>
      <c r="L212" s="34">
        <v>170</v>
      </c>
      <c r="M212" t="s" s="59">
        <v>2051</v>
      </c>
      <c r="N212" t="s" s="59">
        <v>2051</v>
      </c>
      <c r="O212" t="s" s="59">
        <v>2051</v>
      </c>
      <c r="P212" t="s" s="59">
        <v>2051</v>
      </c>
      <c r="Q212" t="s" s="59">
        <v>2051</v>
      </c>
    </row>
    <row r="213" ht="20.35" customHeight="1">
      <c r="A213" t="s" s="59">
        <v>1277</v>
      </c>
      <c r="B213" t="s" s="59">
        <v>46</v>
      </c>
      <c r="C213" t="s" s="59">
        <v>1979</v>
      </c>
      <c r="D213" s="34">
        <f>VLOOKUP(C213,'BIO - Tableau 2-1'!$A$4:$B$28,2)</f>
        <v>8</v>
      </c>
      <c r="E213" s="34">
        <v>24</v>
      </c>
      <c r="F213" t="s" s="59">
        <v>2397</v>
      </c>
      <c r="G213" t="s" s="59">
        <v>2398</v>
      </c>
      <c r="H213" t="s" s="59">
        <v>2038</v>
      </c>
      <c r="I213" t="s" s="59">
        <v>1059</v>
      </c>
      <c r="J213" t="s" s="59">
        <v>1059</v>
      </c>
      <c r="K213" s="34">
        <v>72</v>
      </c>
      <c r="L213" s="34">
        <v>195</v>
      </c>
      <c r="M213" t="s" s="59">
        <v>2051</v>
      </c>
      <c r="N213" t="s" s="59">
        <v>2051</v>
      </c>
      <c r="O213" t="s" s="59">
        <v>2051</v>
      </c>
      <c r="P213" t="s" s="59">
        <v>2051</v>
      </c>
      <c r="Q213" t="s" s="59">
        <v>2051</v>
      </c>
    </row>
    <row r="214" ht="20.35" customHeight="1">
      <c r="A214" t="s" s="59">
        <v>1278</v>
      </c>
      <c r="B214" t="s" s="59">
        <v>119</v>
      </c>
      <c r="C214" t="s" s="59">
        <v>1996</v>
      </c>
      <c r="D214" s="34">
        <f>VLOOKUP(C214,'BIO - Tableau 2-1'!$A$4:$B$28,2)</f>
        <v>7</v>
      </c>
      <c r="E214" s="34">
        <v>29</v>
      </c>
      <c r="F214" t="s" s="59">
        <v>2399</v>
      </c>
      <c r="G214" t="s" s="59">
        <v>2077</v>
      </c>
      <c r="H214" t="s" s="59">
        <v>2078</v>
      </c>
      <c r="I214" t="s" s="59">
        <v>1056</v>
      </c>
      <c r="J214" t="s" s="59">
        <v>1056</v>
      </c>
      <c r="K214" s="34">
        <v>74</v>
      </c>
      <c r="L214" s="34">
        <v>206</v>
      </c>
      <c r="M214" s="34">
        <v>2008</v>
      </c>
      <c r="N214" t="s" s="59">
        <v>165</v>
      </c>
      <c r="O214" s="34">
        <v>4</v>
      </c>
      <c r="P214" s="34">
        <v>20</v>
      </c>
      <c r="Q214" s="34">
        <v>111</v>
      </c>
    </row>
    <row r="215" ht="20.35" customHeight="1">
      <c r="A215" t="s" s="59">
        <v>1279</v>
      </c>
      <c r="B215" t="s" s="59">
        <v>2011</v>
      </c>
      <c r="C215" t="s" s="59">
        <v>1979</v>
      </c>
      <c r="D215" s="34">
        <f>VLOOKUP(C215,'BIO - Tableau 2-1'!$A$4:$B$28,2)</f>
        <v>8</v>
      </c>
      <c r="E215" s="34">
        <v>28</v>
      </c>
      <c r="F215" t="s" s="59">
        <v>2400</v>
      </c>
      <c r="G215" t="s" s="59">
        <v>2401</v>
      </c>
      <c r="H215" t="s" s="59">
        <v>1988</v>
      </c>
      <c r="I215" t="s" s="59">
        <v>1056</v>
      </c>
      <c r="J215" t="s" s="59">
        <v>1056</v>
      </c>
      <c r="K215" s="34">
        <v>75</v>
      </c>
      <c r="L215" s="34">
        <v>230</v>
      </c>
      <c r="M215" s="34">
        <v>2010</v>
      </c>
      <c r="N215" t="s" s="59">
        <v>71</v>
      </c>
      <c r="O215" s="34">
        <v>6</v>
      </c>
      <c r="P215" s="34">
        <v>4</v>
      </c>
      <c r="Q215" s="34">
        <v>154</v>
      </c>
    </row>
    <row r="216" ht="20.35" customHeight="1">
      <c r="A216" t="s" s="59">
        <v>1280</v>
      </c>
      <c r="B216" t="s" s="59">
        <v>2011</v>
      </c>
      <c r="C216" t="s" s="59">
        <v>1979</v>
      </c>
      <c r="D216" s="34">
        <f>VLOOKUP(C216,'BIO - Tableau 2-1'!$A$4:$B$28,2)</f>
        <v>8</v>
      </c>
      <c r="E216" s="34">
        <v>23</v>
      </c>
      <c r="F216" t="s" s="59">
        <v>2402</v>
      </c>
      <c r="G216" t="s" s="59">
        <v>2403</v>
      </c>
      <c r="H216" t="s" s="59">
        <v>1999</v>
      </c>
      <c r="I216" t="s" s="59">
        <v>1056</v>
      </c>
      <c r="J216" t="s" s="59">
        <v>1056</v>
      </c>
      <c r="K216" s="34">
        <v>74</v>
      </c>
      <c r="L216" s="34">
        <v>205</v>
      </c>
      <c r="M216" s="34">
        <v>2012</v>
      </c>
      <c r="N216" t="s" s="59">
        <v>2011</v>
      </c>
      <c r="O216" s="34">
        <v>2</v>
      </c>
      <c r="P216" s="34">
        <v>30</v>
      </c>
      <c r="Q216" s="34">
        <v>60</v>
      </c>
    </row>
    <row r="217" ht="20.35" customHeight="1">
      <c r="A217" t="s" s="59">
        <v>1281</v>
      </c>
      <c r="B217" t="s" s="59">
        <v>2000</v>
      </c>
      <c r="C217" t="s" s="59">
        <v>1979</v>
      </c>
      <c r="D217" s="34">
        <f>VLOOKUP(C217,'BIO - Tableau 2-1'!$A$4:$B$28,2)</f>
        <v>8</v>
      </c>
      <c r="E217" s="34">
        <v>33</v>
      </c>
      <c r="F217" t="s" s="59">
        <v>2404</v>
      </c>
      <c r="G217" t="s" s="59">
        <v>2281</v>
      </c>
      <c r="H217" t="s" s="59">
        <v>1988</v>
      </c>
      <c r="I217" t="s" s="59">
        <v>1056</v>
      </c>
      <c r="J217" t="s" s="59">
        <v>1056</v>
      </c>
      <c r="K217" s="34">
        <v>73</v>
      </c>
      <c r="L217" s="34">
        <v>212</v>
      </c>
      <c r="M217" t="s" s="59">
        <v>2051</v>
      </c>
      <c r="N217" t="s" s="59">
        <v>2051</v>
      </c>
      <c r="O217" t="s" s="59">
        <v>2051</v>
      </c>
      <c r="P217" t="s" s="59">
        <v>2051</v>
      </c>
      <c r="Q217" t="s" s="59">
        <v>2051</v>
      </c>
    </row>
    <row r="218" ht="20.35" customHeight="1">
      <c r="A218" t="s" s="59">
        <v>1282</v>
      </c>
      <c r="B218" t="s" s="59">
        <v>93</v>
      </c>
      <c r="C218" t="s" s="59">
        <v>1979</v>
      </c>
      <c r="D218" s="34">
        <f>VLOOKUP(C218,'BIO - Tableau 2-1'!$A$4:$B$28,2)</f>
        <v>8</v>
      </c>
      <c r="E218" s="34">
        <v>35</v>
      </c>
      <c r="F218" t="s" s="59">
        <v>2405</v>
      </c>
      <c r="G218" t="s" s="59">
        <v>2406</v>
      </c>
      <c r="H218" t="s" s="59">
        <v>2071</v>
      </c>
      <c r="I218" t="s" s="59">
        <v>1056</v>
      </c>
      <c r="J218" t="s" s="59">
        <v>1056</v>
      </c>
      <c r="K218" s="34">
        <v>73</v>
      </c>
      <c r="L218" s="34">
        <v>204</v>
      </c>
      <c r="M218" s="34">
        <v>2001</v>
      </c>
      <c r="N218" t="s" s="59">
        <v>99</v>
      </c>
      <c r="O218" s="34">
        <v>1</v>
      </c>
      <c r="P218" s="34">
        <v>12</v>
      </c>
      <c r="Q218" s="34">
        <v>12</v>
      </c>
    </row>
    <row r="219" ht="32.35" customHeight="1">
      <c r="A219" t="s" s="59">
        <v>1283</v>
      </c>
      <c r="B219" t="s" s="59">
        <v>119</v>
      </c>
      <c r="C219" t="s" s="59">
        <v>1982</v>
      </c>
      <c r="D219" s="34">
        <f>VLOOKUP(C219,'BIO - Tableau 2-1'!$A$4:$B$28,2)</f>
        <v>16</v>
      </c>
      <c r="E219" s="34">
        <v>23</v>
      </c>
      <c r="F219" t="s" s="59">
        <v>2407</v>
      </c>
      <c r="G219" t="s" s="59">
        <v>2408</v>
      </c>
      <c r="H219" t="s" s="59">
        <v>1985</v>
      </c>
      <c r="I219" t="s" s="59">
        <v>1056</v>
      </c>
      <c r="J219" t="s" s="59">
        <v>1056</v>
      </c>
      <c r="K219" s="34">
        <v>68</v>
      </c>
      <c r="L219" s="34">
        <v>162</v>
      </c>
      <c r="M219" t="s" s="59">
        <v>2051</v>
      </c>
      <c r="N219" t="s" s="59">
        <v>2051</v>
      </c>
      <c r="O219" t="s" s="59">
        <v>2051</v>
      </c>
      <c r="P219" t="s" s="59">
        <v>2051</v>
      </c>
      <c r="Q219" t="s" s="59">
        <v>2051</v>
      </c>
    </row>
    <row r="220" ht="20.35" customHeight="1">
      <c r="A220" t="s" s="59">
        <v>1284</v>
      </c>
      <c r="B220" t="s" s="59">
        <v>2022</v>
      </c>
      <c r="C220" t="s" s="59">
        <v>1979</v>
      </c>
      <c r="D220" s="34">
        <f>VLOOKUP(C220,'BIO - Tableau 2-1'!$A$4:$B$28,2)</f>
        <v>8</v>
      </c>
      <c r="E220" s="34">
        <v>23</v>
      </c>
      <c r="F220" t="s" s="59">
        <v>2409</v>
      </c>
      <c r="G220" t="s" s="59">
        <v>2410</v>
      </c>
      <c r="H220" t="s" s="59">
        <v>2411</v>
      </c>
      <c r="I220" t="s" s="59">
        <v>1059</v>
      </c>
      <c r="J220" t="s" s="59">
        <v>1059</v>
      </c>
      <c r="K220" s="34">
        <v>75</v>
      </c>
      <c r="L220" s="34">
        <v>203</v>
      </c>
      <c r="M220" t="s" s="59">
        <v>2051</v>
      </c>
      <c r="N220" t="s" s="59">
        <v>2051</v>
      </c>
      <c r="O220" t="s" s="59">
        <v>2051</v>
      </c>
      <c r="P220" t="s" s="59">
        <v>2051</v>
      </c>
      <c r="Q220" t="s" s="59">
        <v>2051</v>
      </c>
    </row>
    <row r="221" ht="32.35" customHeight="1">
      <c r="A221" t="s" s="59">
        <v>1285</v>
      </c>
      <c r="B221" t="s" s="59">
        <v>68</v>
      </c>
      <c r="C221" t="s" s="59">
        <v>1982</v>
      </c>
      <c r="D221" s="34">
        <f>VLOOKUP(C221,'BIO - Tableau 2-1'!$A$4:$B$28,2)</f>
        <v>16</v>
      </c>
      <c r="E221" s="34">
        <v>26</v>
      </c>
      <c r="F221" t="s" s="59">
        <v>2412</v>
      </c>
      <c r="G221" t="s" s="59">
        <v>2413</v>
      </c>
      <c r="H221" t="s" s="59">
        <v>2059</v>
      </c>
      <c r="I221" t="s" s="59">
        <v>1056</v>
      </c>
      <c r="J221" t="s" s="59">
        <v>1056</v>
      </c>
      <c r="K221" s="34">
        <v>72</v>
      </c>
      <c r="L221" s="34">
        <v>193</v>
      </c>
      <c r="M221" t="s" s="59">
        <v>2051</v>
      </c>
      <c r="N221" t="s" s="59">
        <v>2051</v>
      </c>
      <c r="O221" t="s" s="59">
        <v>2051</v>
      </c>
      <c r="P221" t="s" s="59">
        <v>2051</v>
      </c>
      <c r="Q221" t="s" s="59">
        <v>2051</v>
      </c>
    </row>
    <row r="222" ht="32.35" customHeight="1">
      <c r="A222" t="s" s="59">
        <v>1286</v>
      </c>
      <c r="B222" t="s" s="59">
        <v>165</v>
      </c>
      <c r="C222" t="s" s="59">
        <v>2004</v>
      </c>
      <c r="D222" s="34">
        <f>VLOOKUP(C222,'BIO - Tableau 2-1'!$A$4:$B$28,2)</f>
        <v>1</v>
      </c>
      <c r="E222" s="34">
        <v>25</v>
      </c>
      <c r="F222" t="s" s="59">
        <v>2414</v>
      </c>
      <c r="G222" t="s" s="59">
        <v>2379</v>
      </c>
      <c r="H222" t="s" s="59">
        <v>1988</v>
      </c>
      <c r="I222" t="s" s="59">
        <v>1056</v>
      </c>
      <c r="J222" t="s" s="59">
        <v>1056</v>
      </c>
      <c r="K222" s="34">
        <v>70</v>
      </c>
      <c r="L222" s="34">
        <v>193</v>
      </c>
      <c r="M222" s="34">
        <v>2011</v>
      </c>
      <c r="N222" t="s" s="59">
        <v>87</v>
      </c>
      <c r="O222" s="34">
        <v>3</v>
      </c>
      <c r="P222" s="34">
        <v>16</v>
      </c>
      <c r="Q222" s="34">
        <v>77</v>
      </c>
    </row>
    <row r="223" ht="20.35" customHeight="1">
      <c r="A223" t="s" s="59">
        <v>1287</v>
      </c>
      <c r="B223" t="s" s="59">
        <v>2415</v>
      </c>
      <c r="C223" t="s" s="59">
        <v>2004</v>
      </c>
      <c r="D223" s="34">
        <f>VLOOKUP(C223,'BIO - Tableau 2-1'!$A$4:$B$28,2)</f>
        <v>1</v>
      </c>
      <c r="E223" s="34">
        <v>24</v>
      </c>
      <c r="F223" t="s" s="59">
        <v>2416</v>
      </c>
      <c r="G223" t="s" s="59">
        <v>2417</v>
      </c>
      <c r="H223" s="32"/>
      <c r="I223" t="s" s="59">
        <v>1288</v>
      </c>
      <c r="J223" t="s" s="59">
        <v>1059</v>
      </c>
      <c r="K223" s="34">
        <v>70</v>
      </c>
      <c r="L223" s="34">
        <v>185</v>
      </c>
      <c r="M223" s="34">
        <v>2012</v>
      </c>
      <c r="N223" t="s" s="59">
        <v>2161</v>
      </c>
      <c r="O223" s="34">
        <v>5</v>
      </c>
      <c r="P223" s="34">
        <v>17</v>
      </c>
      <c r="Q223" s="34">
        <v>138</v>
      </c>
    </row>
    <row r="224" ht="32.35" customHeight="1">
      <c r="A224" t="s" s="59">
        <v>1289</v>
      </c>
      <c r="B224" t="s" s="59">
        <v>52</v>
      </c>
      <c r="C224" t="s" s="59">
        <v>1982</v>
      </c>
      <c r="D224" s="34">
        <f>VLOOKUP(C224,'BIO - Tableau 2-1'!$A$4:$B$28,2)</f>
        <v>16</v>
      </c>
      <c r="E224" s="34">
        <v>37</v>
      </c>
      <c r="F224" t="s" s="59">
        <v>2273</v>
      </c>
      <c r="G224" t="s" s="59">
        <v>2418</v>
      </c>
      <c r="H224" s="32"/>
      <c r="I224" t="s" s="59">
        <v>1054</v>
      </c>
      <c r="J224" t="s" s="59">
        <v>1054</v>
      </c>
      <c r="K224" s="34">
        <v>73</v>
      </c>
      <c r="L224" s="34">
        <v>190</v>
      </c>
      <c r="M224" s="34">
        <v>1999</v>
      </c>
      <c r="N224" t="s" s="59">
        <v>52</v>
      </c>
      <c r="O224" s="34">
        <v>1</v>
      </c>
      <c r="P224" s="34">
        <v>2</v>
      </c>
      <c r="Q224" s="34">
        <v>2</v>
      </c>
    </row>
    <row r="225" ht="20.35" customHeight="1">
      <c r="A225" t="s" s="59">
        <v>1290</v>
      </c>
      <c r="B225" t="s" s="59">
        <v>205</v>
      </c>
      <c r="C225" t="s" s="59">
        <v>1996</v>
      </c>
      <c r="D225" s="34">
        <f>VLOOKUP(C225,'BIO - Tableau 2-1'!$A$4:$B$28,2)</f>
        <v>7</v>
      </c>
      <c r="E225" s="34">
        <v>21</v>
      </c>
      <c r="F225" t="s" s="59">
        <v>2419</v>
      </c>
      <c r="G225" t="s" s="59">
        <v>2420</v>
      </c>
      <c r="H225" s="32"/>
      <c r="I225" t="s" s="59">
        <v>1291</v>
      </c>
      <c r="J225" t="s" s="59">
        <v>1291</v>
      </c>
      <c r="K225" s="34">
        <v>72</v>
      </c>
      <c r="L225" s="34">
        <v>180</v>
      </c>
      <c r="M225" s="34">
        <v>2015</v>
      </c>
      <c r="N225" t="s" s="59">
        <v>205</v>
      </c>
      <c r="O225" s="34">
        <v>2</v>
      </c>
      <c r="P225" s="34">
        <v>16</v>
      </c>
      <c r="Q225" s="34">
        <v>46</v>
      </c>
    </row>
    <row r="226" ht="20.35" customHeight="1">
      <c r="A226" t="s" s="59">
        <v>1292</v>
      </c>
      <c r="B226" t="s" s="59">
        <v>219</v>
      </c>
      <c r="C226" t="s" s="59">
        <v>1982</v>
      </c>
      <c r="D226" s="34">
        <f>VLOOKUP(C226,'BIO - Tableau 2-1'!$A$4:$B$28,2)</f>
        <v>16</v>
      </c>
      <c r="E226" s="34">
        <v>33</v>
      </c>
      <c r="F226" t="s" s="59">
        <v>2421</v>
      </c>
      <c r="G226" t="s" s="59">
        <v>2021</v>
      </c>
      <c r="H226" t="s" s="59">
        <v>1988</v>
      </c>
      <c r="I226" t="s" s="59">
        <v>1056</v>
      </c>
      <c r="J226" t="s" s="59">
        <v>1056</v>
      </c>
      <c r="K226" s="34">
        <v>74</v>
      </c>
      <c r="L226" s="34">
        <v>210</v>
      </c>
      <c r="M226" s="34">
        <v>2004</v>
      </c>
      <c r="N226" t="s" s="59">
        <v>2188</v>
      </c>
      <c r="O226" s="34">
        <v>9</v>
      </c>
      <c r="P226" s="34">
        <v>7</v>
      </c>
      <c r="Q226" s="34">
        <v>265</v>
      </c>
    </row>
    <row r="227" ht="20.35" customHeight="1">
      <c r="A227" t="s" s="59">
        <v>1293</v>
      </c>
      <c r="B227" t="s" s="59">
        <v>104</v>
      </c>
      <c r="C227" t="s" s="59">
        <v>1979</v>
      </c>
      <c r="D227" s="34">
        <f>VLOOKUP(C227,'BIO - Tableau 2-1'!$A$4:$B$28,2)</f>
        <v>8</v>
      </c>
      <c r="E227" s="34">
        <v>28</v>
      </c>
      <c r="F227" t="s" s="59">
        <v>2422</v>
      </c>
      <c r="G227" t="s" s="59">
        <v>2156</v>
      </c>
      <c r="H227" t="s" s="59">
        <v>2029</v>
      </c>
      <c r="I227" t="s" s="59">
        <v>1059</v>
      </c>
      <c r="J227" t="s" s="59">
        <v>1059</v>
      </c>
      <c r="K227" s="34">
        <v>75</v>
      </c>
      <c r="L227" s="34">
        <v>192</v>
      </c>
      <c r="M227" t="s" s="59">
        <v>2051</v>
      </c>
      <c r="N227" t="s" s="59">
        <v>2051</v>
      </c>
      <c r="O227" t="s" s="59">
        <v>2051</v>
      </c>
      <c r="P227" t="s" s="59">
        <v>2051</v>
      </c>
      <c r="Q227" t="s" s="59">
        <v>2051</v>
      </c>
    </row>
    <row r="228" ht="20.35" customHeight="1">
      <c r="A228" t="s" s="59">
        <v>1294</v>
      </c>
      <c r="B228" t="s" s="59">
        <v>60</v>
      </c>
      <c r="C228" t="s" s="59">
        <v>2004</v>
      </c>
      <c r="D228" s="34">
        <f>VLOOKUP(C228,'BIO - Tableau 2-1'!$A$4:$B$28,2)</f>
        <v>1</v>
      </c>
      <c r="E228" s="34">
        <v>22</v>
      </c>
      <c r="F228" t="s" s="59">
        <v>2423</v>
      </c>
      <c r="G228" t="s" s="59">
        <v>2424</v>
      </c>
      <c r="H228" t="s" s="59">
        <v>2071</v>
      </c>
      <c r="I228" t="s" s="59">
        <v>1056</v>
      </c>
      <c r="J228" t="s" s="59">
        <v>1056</v>
      </c>
      <c r="K228" s="34">
        <v>73</v>
      </c>
      <c r="L228" s="34">
        <v>185</v>
      </c>
      <c r="M228" s="34">
        <v>2014</v>
      </c>
      <c r="N228" t="s" s="59">
        <v>60</v>
      </c>
      <c r="O228" s="34">
        <v>4</v>
      </c>
      <c r="P228" s="34">
        <v>26</v>
      </c>
      <c r="Q228" s="34">
        <v>116</v>
      </c>
    </row>
    <row r="229" ht="20.35" customHeight="1">
      <c r="A229" t="s" s="59">
        <v>1295</v>
      </c>
      <c r="B229" t="s" s="59">
        <v>56</v>
      </c>
      <c r="C229" t="s" s="59">
        <v>1979</v>
      </c>
      <c r="D229" s="34">
        <f>VLOOKUP(C229,'BIO - Tableau 2-1'!$A$4:$B$28,2)</f>
        <v>8</v>
      </c>
      <c r="E229" s="34">
        <v>23</v>
      </c>
      <c r="F229" t="s" s="59">
        <v>2425</v>
      </c>
      <c r="G229" t="s" s="59">
        <v>2166</v>
      </c>
      <c r="H229" t="s" s="59">
        <v>1988</v>
      </c>
      <c r="I229" t="s" s="59">
        <v>1056</v>
      </c>
      <c r="J229" t="s" s="59">
        <v>1056</v>
      </c>
      <c r="K229" s="34">
        <v>76</v>
      </c>
      <c r="L229" s="34">
        <v>221</v>
      </c>
      <c r="M229" s="34">
        <v>2013</v>
      </c>
      <c r="N229" t="s" s="59">
        <v>56</v>
      </c>
      <c r="O229" s="34">
        <v>1</v>
      </c>
      <c r="P229" s="34">
        <v>7</v>
      </c>
      <c r="Q229" s="34">
        <v>7</v>
      </c>
    </row>
    <row r="230" ht="20.35" customHeight="1">
      <c r="A230" t="s" s="59">
        <v>1296</v>
      </c>
      <c r="B230" t="s" s="59">
        <v>52</v>
      </c>
      <c r="C230" t="s" s="59">
        <v>1996</v>
      </c>
      <c r="D230" s="34">
        <f>VLOOKUP(C230,'BIO - Tableau 2-1'!$A$4:$B$28,2)</f>
        <v>7</v>
      </c>
      <c r="E230" s="34">
        <v>28</v>
      </c>
      <c r="F230" t="s" s="59">
        <v>2426</v>
      </c>
      <c r="G230" t="s" s="59">
        <v>2427</v>
      </c>
      <c r="H230" t="s" s="59">
        <v>1988</v>
      </c>
      <c r="I230" t="s" s="59">
        <v>1056</v>
      </c>
      <c r="J230" t="s" s="59">
        <v>1056</v>
      </c>
      <c r="K230" s="34">
        <v>75</v>
      </c>
      <c r="L230" s="34">
        <v>210</v>
      </c>
      <c r="M230" t="s" s="59">
        <v>2051</v>
      </c>
      <c r="N230" t="s" s="59">
        <v>2051</v>
      </c>
      <c r="O230" t="s" s="59">
        <v>2051</v>
      </c>
      <c r="P230" t="s" s="59">
        <v>2051</v>
      </c>
      <c r="Q230" t="s" s="59">
        <v>2051</v>
      </c>
    </row>
    <row r="231" ht="20.35" customHeight="1">
      <c r="A231" t="s" s="59">
        <v>1297</v>
      </c>
      <c r="B231" t="s" s="59">
        <v>104</v>
      </c>
      <c r="C231" t="s" s="59">
        <v>1982</v>
      </c>
      <c r="D231" s="34">
        <f>VLOOKUP(C231,'BIO - Tableau 2-1'!$A$4:$B$28,2)</f>
        <v>16</v>
      </c>
      <c r="E231" s="34">
        <v>31</v>
      </c>
      <c r="F231" t="s" s="59">
        <v>2428</v>
      </c>
      <c r="G231" t="s" s="59">
        <v>2429</v>
      </c>
      <c r="H231" t="s" s="59">
        <v>2078</v>
      </c>
      <c r="I231" t="s" s="59">
        <v>1056</v>
      </c>
      <c r="J231" t="s" s="59">
        <v>1056</v>
      </c>
      <c r="K231" s="34">
        <v>72</v>
      </c>
      <c r="L231" s="34">
        <v>196</v>
      </c>
      <c r="M231" s="34">
        <v>2005</v>
      </c>
      <c r="N231" t="s" s="59">
        <v>104</v>
      </c>
      <c r="O231" s="34">
        <v>5</v>
      </c>
      <c r="P231" s="34">
        <v>7</v>
      </c>
      <c r="Q231" s="34">
        <v>132</v>
      </c>
    </row>
    <row r="232" ht="20.35" customHeight="1">
      <c r="A232" t="s" s="59">
        <v>1298</v>
      </c>
      <c r="B232" t="s" s="59">
        <v>60</v>
      </c>
      <c r="C232" t="s" s="59">
        <v>1996</v>
      </c>
      <c r="D232" s="34">
        <f>VLOOKUP(C232,'BIO - Tableau 2-1'!$A$4:$B$28,2)</f>
        <v>7</v>
      </c>
      <c r="E232" s="34">
        <v>33</v>
      </c>
      <c r="F232" t="s" s="59">
        <v>2430</v>
      </c>
      <c r="G232" t="s" s="59">
        <v>2431</v>
      </c>
      <c r="H232" t="s" s="59">
        <v>1991</v>
      </c>
      <c r="I232" t="s" s="59">
        <v>1059</v>
      </c>
      <c r="J232" t="s" s="59">
        <v>1059</v>
      </c>
      <c r="K232" s="34">
        <v>75</v>
      </c>
      <c r="L232" s="34">
        <v>221</v>
      </c>
      <c r="M232" s="34">
        <v>2003</v>
      </c>
      <c r="N232" t="s" s="59">
        <v>91</v>
      </c>
      <c r="O232" s="34">
        <v>2</v>
      </c>
      <c r="P232" s="34">
        <v>32</v>
      </c>
      <c r="Q232" s="34">
        <v>62</v>
      </c>
    </row>
    <row r="233" ht="20.35" customHeight="1">
      <c r="A233" t="s" s="59">
        <v>1299</v>
      </c>
      <c r="B233" t="s" s="59">
        <v>104</v>
      </c>
      <c r="C233" t="s" s="59">
        <v>1982</v>
      </c>
      <c r="D233" s="34">
        <f>VLOOKUP(C233,'BIO - Tableau 2-1'!$A$4:$B$28,2)</f>
        <v>16</v>
      </c>
      <c r="E233" s="34">
        <v>33</v>
      </c>
      <c r="F233" t="s" s="59">
        <v>2432</v>
      </c>
      <c r="G233" t="s" s="59">
        <v>2156</v>
      </c>
      <c r="H233" t="s" s="59">
        <v>2029</v>
      </c>
      <c r="I233" t="s" s="59">
        <v>1059</v>
      </c>
      <c r="J233" t="s" s="59">
        <v>1059</v>
      </c>
      <c r="K233" s="34">
        <v>72</v>
      </c>
      <c r="L233" s="34">
        <v>212</v>
      </c>
      <c r="M233" s="34">
        <v>2004</v>
      </c>
      <c r="N233" t="s" s="59">
        <v>42</v>
      </c>
      <c r="O233" s="34">
        <v>2</v>
      </c>
      <c r="P233" s="34">
        <v>23</v>
      </c>
      <c r="Q233" s="34">
        <v>53</v>
      </c>
    </row>
    <row r="234" ht="32.35" customHeight="1">
      <c r="A234" t="s" s="59">
        <v>1300</v>
      </c>
      <c r="B234" t="s" s="59">
        <v>165</v>
      </c>
      <c r="C234" t="s" s="59">
        <v>2004</v>
      </c>
      <c r="D234" s="34">
        <f>VLOOKUP(C234,'BIO - Tableau 2-1'!$A$4:$B$28,2)</f>
        <v>1</v>
      </c>
      <c r="E234" s="34">
        <v>31</v>
      </c>
      <c r="F234" t="s" s="59">
        <v>2433</v>
      </c>
      <c r="G234" t="s" s="59">
        <v>2434</v>
      </c>
      <c r="H234" t="s" s="59">
        <v>1985</v>
      </c>
      <c r="I234" t="s" s="59">
        <v>1056</v>
      </c>
      <c r="J234" t="s" s="59">
        <v>1056</v>
      </c>
      <c r="K234" s="34">
        <v>67</v>
      </c>
      <c r="L234" s="34">
        <v>180</v>
      </c>
      <c r="M234" t="s" s="59">
        <v>2051</v>
      </c>
      <c r="N234" t="s" s="59">
        <v>2051</v>
      </c>
      <c r="O234" t="s" s="59">
        <v>2051</v>
      </c>
      <c r="P234" t="s" s="59">
        <v>2051</v>
      </c>
      <c r="Q234" t="s" s="59">
        <v>2051</v>
      </c>
    </row>
    <row r="235" ht="20.35" customHeight="1">
      <c r="A235" t="s" s="59">
        <v>1301</v>
      </c>
      <c r="B235" t="s" s="59">
        <v>77</v>
      </c>
      <c r="C235" t="s" s="59">
        <v>2004</v>
      </c>
      <c r="D235" s="34">
        <f>VLOOKUP(C235,'BIO - Tableau 2-1'!$A$4:$B$28,2)</f>
        <v>1</v>
      </c>
      <c r="E235" s="34">
        <v>23</v>
      </c>
      <c r="F235" t="s" s="59">
        <v>2167</v>
      </c>
      <c r="G235" t="s" s="59">
        <v>2435</v>
      </c>
      <c r="H235" s="32"/>
      <c r="I235" t="s" s="59">
        <v>1075</v>
      </c>
      <c r="J235" t="s" s="59">
        <v>1075</v>
      </c>
      <c r="K235" s="34">
        <v>74</v>
      </c>
      <c r="L235" s="34">
        <v>195</v>
      </c>
      <c r="M235" t="s" s="59">
        <v>2051</v>
      </c>
      <c r="N235" t="s" s="59">
        <v>2051</v>
      </c>
      <c r="O235" t="s" s="59">
        <v>2051</v>
      </c>
      <c r="P235" t="s" s="59">
        <v>2051</v>
      </c>
      <c r="Q235" t="s" s="59">
        <v>2051</v>
      </c>
    </row>
    <row r="236" ht="20.35" customHeight="1">
      <c r="A236" t="s" s="59">
        <v>1302</v>
      </c>
      <c r="B236" t="s" s="59">
        <v>60</v>
      </c>
      <c r="C236" t="s" s="59">
        <v>2004</v>
      </c>
      <c r="D236" s="34">
        <f>VLOOKUP(C236,'BIO - Tableau 2-1'!$A$4:$B$28,2)</f>
        <v>1</v>
      </c>
      <c r="E236" s="34">
        <v>31</v>
      </c>
      <c r="F236" t="s" s="59">
        <v>2436</v>
      </c>
      <c r="G236" t="s" s="59">
        <v>2437</v>
      </c>
      <c r="H236" s="32"/>
      <c r="I236" t="s" s="59">
        <v>1075</v>
      </c>
      <c r="J236" t="s" s="59">
        <v>1075</v>
      </c>
      <c r="K236" s="34">
        <v>72</v>
      </c>
      <c r="L236" s="34">
        <v>188</v>
      </c>
      <c r="M236" s="34">
        <v>2004</v>
      </c>
      <c r="N236" t="s" s="59">
        <v>60</v>
      </c>
      <c r="O236" s="34">
        <v>2</v>
      </c>
      <c r="P236" s="34">
        <v>33</v>
      </c>
      <c r="Q236" s="34">
        <v>63</v>
      </c>
    </row>
    <row r="237" ht="20.35" customHeight="1">
      <c r="A237" t="s" s="59">
        <v>1303</v>
      </c>
      <c r="B237" t="s" s="59">
        <v>60</v>
      </c>
      <c r="C237" t="s" s="59">
        <v>1996</v>
      </c>
      <c r="D237" s="34">
        <f>VLOOKUP(C237,'BIO - Tableau 2-1'!$A$4:$B$28,2)</f>
        <v>7</v>
      </c>
      <c r="E237" s="34">
        <v>21</v>
      </c>
      <c r="F237" t="s" s="59">
        <v>2438</v>
      </c>
      <c r="G237" t="s" s="59">
        <v>2439</v>
      </c>
      <c r="H237" s="32"/>
      <c r="I237" t="s" s="59">
        <v>1075</v>
      </c>
      <c r="J237" t="s" s="59">
        <v>1075</v>
      </c>
      <c r="K237" s="34">
        <v>72</v>
      </c>
      <c r="L237" s="34">
        <v>188</v>
      </c>
      <c r="M237" s="34">
        <v>2014</v>
      </c>
      <c r="N237" t="s" s="59">
        <v>60</v>
      </c>
      <c r="O237" s="34">
        <v>1</v>
      </c>
      <c r="P237" s="34">
        <v>25</v>
      </c>
      <c r="Q237" s="34">
        <v>25</v>
      </c>
    </row>
    <row r="238" ht="20.35" customHeight="1">
      <c r="A238" t="s" s="59">
        <v>1304</v>
      </c>
      <c r="B238" t="s" s="59">
        <v>96</v>
      </c>
      <c r="C238" t="s" s="59">
        <v>1982</v>
      </c>
      <c r="D238" s="34">
        <f>VLOOKUP(C238,'BIO - Tableau 2-1'!$A$4:$B$28,2)</f>
        <v>16</v>
      </c>
      <c r="E238" s="34">
        <v>29</v>
      </c>
      <c r="F238" t="s" s="59">
        <v>2440</v>
      </c>
      <c r="G238" t="s" s="59">
        <v>2441</v>
      </c>
      <c r="H238" t="s" s="59">
        <v>1985</v>
      </c>
      <c r="I238" t="s" s="59">
        <v>1056</v>
      </c>
      <c r="J238" t="s" s="59">
        <v>1056</v>
      </c>
      <c r="K238" s="34">
        <v>72</v>
      </c>
      <c r="L238" s="34">
        <v>200</v>
      </c>
      <c r="M238" s="34">
        <v>2007</v>
      </c>
      <c r="N238" t="s" s="59">
        <v>91</v>
      </c>
      <c r="O238" s="34">
        <v>1</v>
      </c>
      <c r="P238" s="34">
        <v>26</v>
      </c>
      <c r="Q238" s="34">
        <v>26</v>
      </c>
    </row>
    <row r="239" ht="32.35" customHeight="1">
      <c r="A239" t="s" s="59">
        <v>1305</v>
      </c>
      <c r="B239" t="s" s="59">
        <v>71</v>
      </c>
      <c r="C239" t="s" s="59">
        <v>1979</v>
      </c>
      <c r="D239" s="34">
        <f>VLOOKUP(C239,'BIO - Tableau 2-1'!$A$4:$B$28,2)</f>
        <v>8</v>
      </c>
      <c r="E239" s="34">
        <v>27</v>
      </c>
      <c r="F239" t="s" s="59">
        <v>2442</v>
      </c>
      <c r="G239" t="s" s="59">
        <v>2443</v>
      </c>
      <c r="H239" t="s" s="59">
        <v>1985</v>
      </c>
      <c r="I239" t="s" s="59">
        <v>1056</v>
      </c>
      <c r="J239" t="s" s="59">
        <v>1056</v>
      </c>
      <c r="K239" s="34">
        <v>74</v>
      </c>
      <c r="L239" s="34">
        <v>227</v>
      </c>
      <c r="M239" s="34">
        <v>2009</v>
      </c>
      <c r="N239" t="s" s="59">
        <v>71</v>
      </c>
      <c r="O239" s="34">
        <v>4</v>
      </c>
      <c r="P239" s="34">
        <v>3</v>
      </c>
      <c r="Q239" s="34">
        <v>94</v>
      </c>
    </row>
    <row r="240" ht="20.35" customHeight="1">
      <c r="A240" t="s" s="59">
        <v>1306</v>
      </c>
      <c r="B240" t="s" s="59">
        <v>68</v>
      </c>
      <c r="C240" t="s" s="59">
        <v>1979</v>
      </c>
      <c r="D240" s="34">
        <f>VLOOKUP(C240,'BIO - Tableau 2-1'!$A$4:$B$28,2)</f>
        <v>8</v>
      </c>
      <c r="E240" s="34">
        <v>30</v>
      </c>
      <c r="F240" t="s" s="59">
        <v>2444</v>
      </c>
      <c r="G240" t="s" s="59">
        <v>2058</v>
      </c>
      <c r="H240" t="s" s="59">
        <v>2059</v>
      </c>
      <c r="I240" t="s" s="59">
        <v>1056</v>
      </c>
      <c r="J240" t="s" s="59">
        <v>1056</v>
      </c>
      <c r="K240" s="34">
        <v>73</v>
      </c>
      <c r="L240" s="34">
        <v>189</v>
      </c>
      <c r="M240" t="s" s="59">
        <v>2051</v>
      </c>
      <c r="N240" t="s" s="59">
        <v>2051</v>
      </c>
      <c r="O240" t="s" s="59">
        <v>2051</v>
      </c>
      <c r="P240" t="s" s="59">
        <v>2051</v>
      </c>
      <c r="Q240" t="s" s="59">
        <v>2051</v>
      </c>
    </row>
    <row r="241" ht="20.35" customHeight="1">
      <c r="A241" t="s" s="59">
        <v>1307</v>
      </c>
      <c r="B241" t="s" s="59">
        <v>40</v>
      </c>
      <c r="C241" t="s" s="59">
        <v>1979</v>
      </c>
      <c r="D241" s="34">
        <f>VLOOKUP(C241,'BIO - Tableau 2-1'!$A$4:$B$28,2)</f>
        <v>8</v>
      </c>
      <c r="E241" s="34">
        <v>27</v>
      </c>
      <c r="F241" t="s" s="59">
        <v>2445</v>
      </c>
      <c r="G241" t="s" s="59">
        <v>2446</v>
      </c>
      <c r="H241" t="s" s="59">
        <v>2007</v>
      </c>
      <c r="I241" t="s" s="59">
        <v>1059</v>
      </c>
      <c r="J241" t="s" s="59">
        <v>1059</v>
      </c>
      <c r="K241" s="34">
        <v>69</v>
      </c>
      <c r="L241" s="34">
        <v>170</v>
      </c>
      <c r="M241" s="34">
        <v>2008</v>
      </c>
      <c r="N241" t="s" s="59">
        <v>91</v>
      </c>
      <c r="O241" s="34">
        <v>4</v>
      </c>
      <c r="P241" s="34">
        <v>4</v>
      </c>
      <c r="Q241" s="34">
        <v>95</v>
      </c>
    </row>
    <row r="242" ht="20.35" customHeight="1">
      <c r="A242" t="s" s="59">
        <v>1308</v>
      </c>
      <c r="B242" t="s" s="59">
        <v>71</v>
      </c>
      <c r="C242" t="s" s="59">
        <v>1979</v>
      </c>
      <c r="D242" s="34">
        <f>VLOOKUP(C242,'BIO - Tableau 2-1'!$A$4:$B$28,2)</f>
        <v>8</v>
      </c>
      <c r="E242" s="34">
        <v>24</v>
      </c>
      <c r="F242" t="s" s="59">
        <v>2447</v>
      </c>
      <c r="G242" t="s" s="59">
        <v>2448</v>
      </c>
      <c r="H242" s="32"/>
      <c r="I242" t="s" s="59">
        <v>1251</v>
      </c>
      <c r="J242" t="s" s="59">
        <v>1251</v>
      </c>
      <c r="K242" s="34">
        <v>74</v>
      </c>
      <c r="L242" s="34">
        <v>186</v>
      </c>
      <c r="M242" t="s" s="59">
        <v>2051</v>
      </c>
      <c r="N242" t="s" s="59">
        <v>2051</v>
      </c>
      <c r="O242" t="s" s="59">
        <v>2051</v>
      </c>
      <c r="P242" t="s" s="59">
        <v>2051</v>
      </c>
      <c r="Q242" t="s" s="59">
        <v>2051</v>
      </c>
    </row>
    <row r="243" ht="20.35" customHeight="1">
      <c r="A243" t="s" s="59">
        <v>1309</v>
      </c>
      <c r="B243" t="s" s="59">
        <v>42</v>
      </c>
      <c r="C243" t="s" s="59">
        <v>2004</v>
      </c>
      <c r="D243" s="34">
        <f>VLOOKUP(C243,'BIO - Tableau 2-1'!$A$4:$B$28,2)</f>
        <v>1</v>
      </c>
      <c r="E243" s="34">
        <v>21</v>
      </c>
      <c r="F243" t="s" s="59">
        <v>2449</v>
      </c>
      <c r="G243" t="s" s="59">
        <v>2450</v>
      </c>
      <c r="H243" s="32"/>
      <c r="I243" t="s" s="59">
        <v>1251</v>
      </c>
      <c r="J243" t="s" s="59">
        <v>1251</v>
      </c>
      <c r="K243" s="34">
        <v>69</v>
      </c>
      <c r="L243" s="34">
        <v>177</v>
      </c>
      <c r="M243" s="34">
        <v>2015</v>
      </c>
      <c r="N243" t="s" s="59">
        <v>42</v>
      </c>
      <c r="O243" s="34">
        <v>4</v>
      </c>
      <c r="P243" s="34">
        <v>11</v>
      </c>
      <c r="Q243" s="34">
        <v>102</v>
      </c>
    </row>
    <row r="244" ht="20.35" customHeight="1">
      <c r="A244" t="s" s="59">
        <v>1310</v>
      </c>
      <c r="B244" t="s" s="59">
        <v>114</v>
      </c>
      <c r="C244" t="s" s="59">
        <v>2004</v>
      </c>
      <c r="D244" s="34">
        <f>VLOOKUP(C244,'BIO - Tableau 2-1'!$A$4:$B$28,2)</f>
        <v>1</v>
      </c>
      <c r="E244" s="34">
        <v>27</v>
      </c>
      <c r="F244" t="s" s="59">
        <v>2087</v>
      </c>
      <c r="G244" t="s" s="59">
        <v>2451</v>
      </c>
      <c r="H244" s="32"/>
      <c r="I244" t="s" s="59">
        <v>1054</v>
      </c>
      <c r="J244" t="s" s="59">
        <v>1054</v>
      </c>
      <c r="K244" s="34">
        <v>75</v>
      </c>
      <c r="L244" s="34">
        <v>192</v>
      </c>
      <c r="M244" t="s" s="59">
        <v>2051</v>
      </c>
      <c r="N244" t="s" s="59">
        <v>2051</v>
      </c>
      <c r="O244" t="s" s="59">
        <v>2051</v>
      </c>
      <c r="P244" t="s" s="59">
        <v>2051</v>
      </c>
      <c r="Q244" t="s" s="59">
        <v>2051</v>
      </c>
    </row>
    <row r="245" ht="32.35" customHeight="1">
      <c r="A245" t="s" s="59">
        <v>1311</v>
      </c>
      <c r="B245" t="s" s="59">
        <v>38</v>
      </c>
      <c r="C245" t="s" s="59">
        <v>1979</v>
      </c>
      <c r="D245" s="34">
        <f>VLOOKUP(C245,'BIO - Tableau 2-1'!$A$4:$B$28,2)</f>
        <v>8</v>
      </c>
      <c r="E245" s="34">
        <v>36</v>
      </c>
      <c r="F245" t="s" s="59">
        <v>2452</v>
      </c>
      <c r="G245" t="s" s="59">
        <v>2453</v>
      </c>
      <c r="H245" s="32"/>
      <c r="I245" t="s" s="59">
        <v>1288</v>
      </c>
      <c r="J245" t="s" s="59">
        <v>1288</v>
      </c>
      <c r="K245" s="34">
        <v>72</v>
      </c>
      <c r="L245" s="34">
        <v>199</v>
      </c>
      <c r="M245" s="34">
        <v>2001</v>
      </c>
      <c r="N245" t="s" s="59">
        <v>119</v>
      </c>
      <c r="O245" s="34">
        <v>6</v>
      </c>
      <c r="P245" s="34">
        <v>7</v>
      </c>
      <c r="Q245" s="34">
        <v>172</v>
      </c>
    </row>
    <row r="246" ht="20.35" customHeight="1">
      <c r="A246" t="s" s="59">
        <v>1312</v>
      </c>
      <c r="B246" t="s" s="59">
        <v>52</v>
      </c>
      <c r="C246" t="s" s="59">
        <v>1996</v>
      </c>
      <c r="D246" s="34">
        <f>VLOOKUP(C246,'BIO - Tableau 2-1'!$A$4:$B$28,2)</f>
        <v>7</v>
      </c>
      <c r="E246" s="34">
        <v>31</v>
      </c>
      <c r="F246" t="s" s="59">
        <v>2454</v>
      </c>
      <c r="G246" t="s" s="59">
        <v>2455</v>
      </c>
      <c r="H246" t="s" s="59">
        <v>1999</v>
      </c>
      <c r="I246" t="s" s="59">
        <v>1056</v>
      </c>
      <c r="J246" t="s" s="59">
        <v>1056</v>
      </c>
      <c r="K246" s="34">
        <v>72</v>
      </c>
      <c r="L246" s="34">
        <v>192</v>
      </c>
      <c r="M246" s="34">
        <v>2006</v>
      </c>
      <c r="N246" t="s" s="59">
        <v>71</v>
      </c>
      <c r="O246" s="34">
        <v>7</v>
      </c>
      <c r="P246" s="34">
        <v>6</v>
      </c>
      <c r="Q246" s="34">
        <v>189</v>
      </c>
    </row>
    <row r="247" ht="20.35" customHeight="1">
      <c r="A247" t="s" s="59">
        <v>1313</v>
      </c>
      <c r="B247" t="s" s="59">
        <v>2022</v>
      </c>
      <c r="C247" t="s" s="59">
        <v>1979</v>
      </c>
      <c r="D247" s="34">
        <f>VLOOKUP(C247,'BIO - Tableau 2-1'!$A$4:$B$28,2)</f>
        <v>8</v>
      </c>
      <c r="E247" s="34">
        <v>26</v>
      </c>
      <c r="F247" t="s" s="59">
        <v>2456</v>
      </c>
      <c r="G247" t="s" s="59">
        <v>2120</v>
      </c>
      <c r="H247" t="s" s="59">
        <v>1991</v>
      </c>
      <c r="I247" t="s" s="59">
        <v>1059</v>
      </c>
      <c r="J247" t="s" s="59">
        <v>1059</v>
      </c>
      <c r="K247" s="34">
        <v>76</v>
      </c>
      <c r="L247" s="34">
        <v>215</v>
      </c>
      <c r="M247" s="34">
        <v>2010</v>
      </c>
      <c r="N247" t="s" s="59">
        <v>2022</v>
      </c>
      <c r="O247" s="34">
        <v>1</v>
      </c>
      <c r="P247" s="34">
        <v>15</v>
      </c>
      <c r="Q247" s="34">
        <v>15</v>
      </c>
    </row>
    <row r="248" ht="20.35" customHeight="1">
      <c r="A248" t="s" s="59">
        <v>1314</v>
      </c>
      <c r="B248" t="s" s="59">
        <v>114</v>
      </c>
      <c r="C248" t="s" s="59">
        <v>2004</v>
      </c>
      <c r="D248" s="34">
        <f>VLOOKUP(C248,'BIO - Tableau 2-1'!$A$4:$B$28,2)</f>
        <v>1</v>
      </c>
      <c r="E248" s="34">
        <v>27</v>
      </c>
      <c r="F248" t="s" s="59">
        <v>2457</v>
      </c>
      <c r="G248" t="s" s="59">
        <v>2458</v>
      </c>
      <c r="H248" t="s" s="59">
        <v>2071</v>
      </c>
      <c r="I248" t="s" s="59">
        <v>1056</v>
      </c>
      <c r="J248" t="s" s="59">
        <v>1056</v>
      </c>
      <c r="K248" s="34">
        <v>75</v>
      </c>
      <c r="L248" s="34">
        <v>215</v>
      </c>
      <c r="M248" s="34">
        <v>2008</v>
      </c>
      <c r="N248" t="s" s="59">
        <v>74</v>
      </c>
      <c r="O248" s="34">
        <v>4</v>
      </c>
      <c r="P248" s="34">
        <v>28</v>
      </c>
      <c r="Q248" s="34">
        <v>119</v>
      </c>
    </row>
    <row r="249" ht="20.35" customHeight="1">
      <c r="A249" t="s" s="59">
        <v>1315</v>
      </c>
      <c r="B249" t="s" s="59">
        <v>42</v>
      </c>
      <c r="C249" t="s" s="59">
        <v>2004</v>
      </c>
      <c r="D249" s="34">
        <f>VLOOKUP(C249,'BIO - Tableau 2-1'!$A$4:$B$28,2)</f>
        <v>1</v>
      </c>
      <c r="E249" s="34">
        <v>36</v>
      </c>
      <c r="F249" t="s" s="59">
        <v>2459</v>
      </c>
      <c r="G249" t="s" s="59">
        <v>2232</v>
      </c>
      <c r="H249" t="s" s="59">
        <v>1988</v>
      </c>
      <c r="I249" t="s" s="59">
        <v>1056</v>
      </c>
      <c r="J249" t="s" s="59">
        <v>1056</v>
      </c>
      <c r="K249" s="34">
        <v>71</v>
      </c>
      <c r="L249" s="34">
        <v>181</v>
      </c>
      <c r="M249" s="34">
        <v>1999</v>
      </c>
      <c r="N249" t="s" s="59">
        <v>2066</v>
      </c>
      <c r="O249" s="34">
        <v>5</v>
      </c>
      <c r="P249" s="34">
        <v>2</v>
      </c>
      <c r="Q249" s="34">
        <v>128</v>
      </c>
    </row>
    <row r="250" ht="20.35" customHeight="1">
      <c r="A250" t="s" s="59">
        <v>1316</v>
      </c>
      <c r="B250" t="s" s="59">
        <v>201</v>
      </c>
      <c r="C250" t="s" s="59">
        <v>2004</v>
      </c>
      <c r="D250" s="34">
        <f>VLOOKUP(C250,'BIO - Tableau 2-1'!$A$4:$B$28,2)</f>
        <v>1</v>
      </c>
      <c r="E250" s="34">
        <v>31</v>
      </c>
      <c r="F250" t="s" s="59">
        <v>2460</v>
      </c>
      <c r="G250" t="s" s="59">
        <v>2461</v>
      </c>
      <c r="H250" t="s" s="59">
        <v>2462</v>
      </c>
      <c r="I250" t="s" s="59">
        <v>1059</v>
      </c>
      <c r="J250" t="s" s="59">
        <v>1059</v>
      </c>
      <c r="K250" s="34">
        <v>71</v>
      </c>
      <c r="L250" s="34">
        <v>170</v>
      </c>
      <c r="M250" t="s" s="59">
        <v>2051</v>
      </c>
      <c r="N250" t="s" s="59">
        <v>2051</v>
      </c>
      <c r="O250" t="s" s="59">
        <v>2051</v>
      </c>
      <c r="P250" t="s" s="59">
        <v>2051</v>
      </c>
      <c r="Q250" t="s" s="59">
        <v>2051</v>
      </c>
    </row>
    <row r="251" ht="20.35" customHeight="1">
      <c r="A251" t="s" s="59">
        <v>1317</v>
      </c>
      <c r="B251" t="s" s="59">
        <v>46</v>
      </c>
      <c r="C251" t="s" s="59">
        <v>2004</v>
      </c>
      <c r="D251" s="34">
        <f>VLOOKUP(C251,'BIO - Tableau 2-1'!$A$4:$B$28,2)</f>
        <v>1</v>
      </c>
      <c r="E251" s="34">
        <v>27</v>
      </c>
      <c r="F251" t="s" s="59">
        <v>2463</v>
      </c>
      <c r="G251" t="s" s="59">
        <v>2464</v>
      </c>
      <c r="H251" t="s" s="59">
        <v>1991</v>
      </c>
      <c r="I251" t="s" s="59">
        <v>1059</v>
      </c>
      <c r="J251" t="s" s="59">
        <v>1059</v>
      </c>
      <c r="K251" s="34">
        <v>72</v>
      </c>
      <c r="L251" s="34">
        <v>196</v>
      </c>
      <c r="M251" s="34">
        <v>2008</v>
      </c>
      <c r="N251" t="s" s="59">
        <v>165</v>
      </c>
      <c r="O251" s="34">
        <v>2</v>
      </c>
      <c r="P251" s="34">
        <v>21</v>
      </c>
      <c r="Q251" s="34">
        <v>51</v>
      </c>
    </row>
    <row r="252" ht="20.35" customHeight="1">
      <c r="A252" t="s" s="59">
        <v>1318</v>
      </c>
      <c r="B252" t="s" s="59">
        <v>2465</v>
      </c>
      <c r="C252" t="s" s="59">
        <v>2004</v>
      </c>
      <c r="D252" s="34">
        <f>VLOOKUP(C252,'BIO - Tableau 2-1'!$A$4:$B$28,2)</f>
        <v>1</v>
      </c>
      <c r="E252" s="34">
        <v>30</v>
      </c>
      <c r="F252" t="s" s="59">
        <v>2466</v>
      </c>
      <c r="G252" t="s" s="59">
        <v>2467</v>
      </c>
      <c r="H252" t="s" s="59">
        <v>1985</v>
      </c>
      <c r="I252" t="s" s="59">
        <v>1056</v>
      </c>
      <c r="J252" t="s" s="59">
        <v>1056</v>
      </c>
      <c r="K252" s="34">
        <v>73</v>
      </c>
      <c r="L252" s="34">
        <v>204</v>
      </c>
      <c r="M252" s="34">
        <v>2006</v>
      </c>
      <c r="N252" t="s" s="59">
        <v>71</v>
      </c>
      <c r="O252" s="34">
        <v>1</v>
      </c>
      <c r="P252" s="34">
        <v>6</v>
      </c>
      <c r="Q252" s="34">
        <v>6</v>
      </c>
    </row>
    <row r="253" ht="20.35" customHeight="1">
      <c r="A253" t="s" s="59">
        <v>1319</v>
      </c>
      <c r="B253" t="s" s="59">
        <v>52</v>
      </c>
      <c r="C253" t="s" s="59">
        <v>1979</v>
      </c>
      <c r="D253" s="34">
        <f>VLOOKUP(C253,'BIO - Tableau 2-1'!$A$4:$B$28,2)</f>
        <v>8</v>
      </c>
      <c r="E253" s="34">
        <v>24</v>
      </c>
      <c r="F253" t="s" s="59">
        <v>2468</v>
      </c>
      <c r="G253" t="s" s="59">
        <v>2469</v>
      </c>
      <c r="H253" t="s" s="59">
        <v>1999</v>
      </c>
      <c r="I253" t="s" s="59">
        <v>1056</v>
      </c>
      <c r="J253" t="s" s="59">
        <v>1056</v>
      </c>
      <c r="K253" s="34">
        <v>72</v>
      </c>
      <c r="L253" s="34">
        <v>208</v>
      </c>
      <c r="M253" s="34">
        <v>2012</v>
      </c>
      <c r="N253" t="s" s="59">
        <v>205</v>
      </c>
      <c r="O253" s="34">
        <v>1</v>
      </c>
      <c r="P253" s="34">
        <v>8</v>
      </c>
      <c r="Q253" s="34">
        <v>8</v>
      </c>
    </row>
    <row r="254" ht="20.35" customHeight="1">
      <c r="A254" t="s" s="59">
        <v>1320</v>
      </c>
      <c r="B254" t="s" s="59">
        <v>96</v>
      </c>
      <c r="C254" t="s" s="59">
        <v>1979</v>
      </c>
      <c r="D254" s="34">
        <f>VLOOKUP(C254,'BIO - Tableau 2-1'!$A$4:$B$28,2)</f>
        <v>8</v>
      </c>
      <c r="E254" s="34">
        <v>36</v>
      </c>
      <c r="F254" t="s" s="59">
        <v>2470</v>
      </c>
      <c r="G254" t="s" s="59">
        <v>2058</v>
      </c>
      <c r="H254" t="s" s="59">
        <v>2059</v>
      </c>
      <c r="I254" t="s" s="59">
        <v>1056</v>
      </c>
      <c r="J254" t="s" s="59">
        <v>1056</v>
      </c>
      <c r="K254" s="34">
        <v>74</v>
      </c>
      <c r="L254" s="34">
        <v>214</v>
      </c>
      <c r="M254" s="34">
        <v>2000</v>
      </c>
      <c r="N254" t="s" s="59">
        <v>2011</v>
      </c>
      <c r="O254" s="34">
        <v>6</v>
      </c>
      <c r="P254" s="34">
        <v>27</v>
      </c>
      <c r="Q254" s="34">
        <v>194</v>
      </c>
    </row>
    <row r="255" ht="32.35" customHeight="1">
      <c r="A255" t="s" s="59">
        <v>1321</v>
      </c>
      <c r="B255" t="s" s="59">
        <v>44</v>
      </c>
      <c r="C255" t="s" s="59">
        <v>1996</v>
      </c>
      <c r="D255" s="34">
        <f>VLOOKUP(C255,'BIO - Tableau 2-1'!$A$4:$B$28,2)</f>
        <v>7</v>
      </c>
      <c r="E255" s="34">
        <v>25</v>
      </c>
      <c r="F255" t="s" s="59">
        <v>2471</v>
      </c>
      <c r="G255" t="s" s="59">
        <v>2472</v>
      </c>
      <c r="H255" t="s" s="59">
        <v>1988</v>
      </c>
      <c r="I255" t="s" s="59">
        <v>1056</v>
      </c>
      <c r="J255" t="s" s="59">
        <v>1056</v>
      </c>
      <c r="K255" s="34">
        <v>72</v>
      </c>
      <c r="L255" s="34">
        <v>223</v>
      </c>
      <c r="M255" s="34">
        <v>2010</v>
      </c>
      <c r="N255" t="s" s="59">
        <v>114</v>
      </c>
      <c r="O255" s="34">
        <v>2</v>
      </c>
      <c r="P255" s="34">
        <v>12</v>
      </c>
      <c r="Q255" s="34">
        <v>42</v>
      </c>
    </row>
    <row r="256" ht="20.35" customHeight="1">
      <c r="A256" t="s" s="59">
        <v>1322</v>
      </c>
      <c r="B256" t="s" s="59">
        <v>93</v>
      </c>
      <c r="C256" t="s" s="59">
        <v>2004</v>
      </c>
      <c r="D256" s="34">
        <f>VLOOKUP(C256,'BIO - Tableau 2-1'!$A$4:$B$28,2)</f>
        <v>1</v>
      </c>
      <c r="E256" s="34">
        <v>23</v>
      </c>
      <c r="F256" t="s" s="59">
        <v>2473</v>
      </c>
      <c r="G256" t="s" s="59">
        <v>2474</v>
      </c>
      <c r="H256" t="s" s="59">
        <v>1988</v>
      </c>
      <c r="I256" t="s" s="59">
        <v>1056</v>
      </c>
      <c r="J256" t="s" s="59">
        <v>1056</v>
      </c>
      <c r="K256" s="34">
        <v>72</v>
      </c>
      <c r="L256" s="34">
        <v>205</v>
      </c>
      <c r="M256" s="34">
        <v>2012</v>
      </c>
      <c r="N256" t="s" s="59">
        <v>93</v>
      </c>
      <c r="O256" s="34">
        <v>2</v>
      </c>
      <c r="P256" s="34">
        <v>31</v>
      </c>
      <c r="Q256" s="34">
        <v>61</v>
      </c>
    </row>
    <row r="257" ht="20.35" customHeight="1">
      <c r="A257" t="s" s="59">
        <v>1323</v>
      </c>
      <c r="B257" t="s" s="59">
        <v>93</v>
      </c>
      <c r="C257" t="s" s="59">
        <v>1979</v>
      </c>
      <c r="D257" s="34">
        <f>VLOOKUP(C257,'BIO - Tableau 2-1'!$A$4:$B$28,2)</f>
        <v>8</v>
      </c>
      <c r="E257" s="34">
        <v>22</v>
      </c>
      <c r="F257" t="s" s="59">
        <v>2475</v>
      </c>
      <c r="G257" t="s" s="59">
        <v>2073</v>
      </c>
      <c r="H257" t="s" s="59">
        <v>2059</v>
      </c>
      <c r="I257" t="s" s="59">
        <v>1056</v>
      </c>
      <c r="J257" t="s" s="59">
        <v>1056</v>
      </c>
      <c r="K257" s="34">
        <v>76</v>
      </c>
      <c r="L257" s="34">
        <v>215</v>
      </c>
      <c r="M257" s="34">
        <v>2013</v>
      </c>
      <c r="N257" t="s" s="59">
        <v>71</v>
      </c>
      <c r="O257" s="34">
        <v>2</v>
      </c>
      <c r="P257" s="34">
        <v>20</v>
      </c>
      <c r="Q257" s="34">
        <v>50</v>
      </c>
    </row>
    <row r="258" ht="20.35" customHeight="1">
      <c r="A258" t="s" s="59">
        <v>1324</v>
      </c>
      <c r="B258" t="s" s="59">
        <v>2476</v>
      </c>
      <c r="C258" t="s" s="59">
        <v>1979</v>
      </c>
      <c r="D258" s="34">
        <f>VLOOKUP(C258,'BIO - Tableau 2-1'!$A$4:$B$28,2)</f>
        <v>8</v>
      </c>
      <c r="E258" s="34">
        <v>33</v>
      </c>
      <c r="F258" t="s" s="59">
        <v>2477</v>
      </c>
      <c r="G258" t="s" s="59">
        <v>2058</v>
      </c>
      <c r="H258" t="s" s="59">
        <v>2059</v>
      </c>
      <c r="I258" t="s" s="59">
        <v>1056</v>
      </c>
      <c r="J258" t="s" s="59">
        <v>1056</v>
      </c>
      <c r="K258" s="34">
        <v>75</v>
      </c>
      <c r="L258" s="34">
        <v>219</v>
      </c>
      <c r="M258" s="34">
        <v>2003</v>
      </c>
      <c r="N258" t="s" s="59">
        <v>121</v>
      </c>
      <c r="O258" s="34">
        <v>1</v>
      </c>
      <c r="P258" s="34">
        <v>9</v>
      </c>
      <c r="Q258" s="34">
        <v>9</v>
      </c>
    </row>
    <row r="259" ht="20.35" customHeight="1">
      <c r="A259" t="s" s="59">
        <v>1325</v>
      </c>
      <c r="B259" t="s" s="59">
        <v>91</v>
      </c>
      <c r="C259" t="s" s="59">
        <v>1996</v>
      </c>
      <c r="D259" s="34">
        <f>VLOOKUP(C259,'BIO - Tableau 2-1'!$A$4:$B$28,2)</f>
        <v>7</v>
      </c>
      <c r="E259" s="34">
        <v>25</v>
      </c>
      <c r="F259" t="s" s="59">
        <v>2478</v>
      </c>
      <c r="G259" t="s" s="59">
        <v>2479</v>
      </c>
      <c r="H259" s="32"/>
      <c r="I259" t="s" s="59">
        <v>1086</v>
      </c>
      <c r="J259" t="s" s="59">
        <v>1075</v>
      </c>
      <c r="K259" s="34">
        <v>74</v>
      </c>
      <c r="L259" s="34">
        <v>216</v>
      </c>
      <c r="M259" s="34">
        <v>2011</v>
      </c>
      <c r="N259" t="s" s="59">
        <v>91</v>
      </c>
      <c r="O259" s="34">
        <v>2</v>
      </c>
      <c r="P259" s="34">
        <v>11</v>
      </c>
      <c r="Q259" s="34">
        <v>41</v>
      </c>
    </row>
    <row r="260" ht="20.35" customHeight="1">
      <c r="A260" t="s" s="59">
        <v>1326</v>
      </c>
      <c r="B260" t="s" s="59">
        <v>58</v>
      </c>
      <c r="C260" t="s" s="59">
        <v>1979</v>
      </c>
      <c r="D260" s="34">
        <f>VLOOKUP(C260,'BIO - Tableau 2-1'!$A$4:$B$28,2)</f>
        <v>8</v>
      </c>
      <c r="E260" s="34">
        <v>27</v>
      </c>
      <c r="F260" t="s" s="59">
        <v>2480</v>
      </c>
      <c r="G260" t="s" s="59">
        <v>2481</v>
      </c>
      <c r="H260" s="32"/>
      <c r="I260" t="s" s="59">
        <v>1086</v>
      </c>
      <c r="J260" t="s" s="59">
        <v>1086</v>
      </c>
      <c r="K260" s="34">
        <v>73</v>
      </c>
      <c r="L260" s="34">
        <v>204</v>
      </c>
      <c r="M260" s="34">
        <v>2009</v>
      </c>
      <c r="N260" t="s" s="59">
        <v>42</v>
      </c>
      <c r="O260" s="34">
        <v>1</v>
      </c>
      <c r="P260" s="34">
        <v>14</v>
      </c>
      <c r="Q260" s="34">
        <v>14</v>
      </c>
    </row>
    <row r="261" ht="32.35" customHeight="1">
      <c r="A261" t="s" s="59">
        <v>1327</v>
      </c>
      <c r="B261" t="s" s="59">
        <v>44</v>
      </c>
      <c r="C261" t="s" s="59">
        <v>1979</v>
      </c>
      <c r="D261" s="34">
        <f>VLOOKUP(C261,'BIO - Tableau 2-1'!$A$4:$B$28,2)</f>
        <v>8</v>
      </c>
      <c r="E261" s="34">
        <v>26</v>
      </c>
      <c r="F261" t="s" s="59">
        <v>2482</v>
      </c>
      <c r="G261" t="s" s="59">
        <v>2483</v>
      </c>
      <c r="H261" s="32"/>
      <c r="I261" t="s" s="59">
        <v>1086</v>
      </c>
      <c r="J261" t="s" s="59">
        <v>1086</v>
      </c>
      <c r="K261" s="34">
        <v>71</v>
      </c>
      <c r="L261" s="34">
        <v>212</v>
      </c>
      <c r="M261" s="34">
        <v>2009</v>
      </c>
      <c r="N261" t="s" s="59">
        <v>44</v>
      </c>
      <c r="O261" s="34">
        <v>2</v>
      </c>
      <c r="P261" s="34">
        <v>25</v>
      </c>
      <c r="Q261" s="34">
        <v>55</v>
      </c>
    </row>
    <row r="262" ht="20.35" customHeight="1">
      <c r="A262" t="s" s="59">
        <v>1328</v>
      </c>
      <c r="B262" t="s" s="59">
        <v>106</v>
      </c>
      <c r="C262" t="s" s="59">
        <v>2004</v>
      </c>
      <c r="D262" s="34">
        <f>VLOOKUP(C262,'BIO - Tableau 2-1'!$A$4:$B$28,2)</f>
        <v>1</v>
      </c>
      <c r="E262" s="34">
        <v>37</v>
      </c>
      <c r="F262" t="s" s="59">
        <v>2484</v>
      </c>
      <c r="G262" t="s" s="59">
        <v>2108</v>
      </c>
      <c r="H262" t="s" s="59">
        <v>1988</v>
      </c>
      <c r="I262" t="s" s="59">
        <v>1056</v>
      </c>
      <c r="J262" t="s" s="59">
        <v>1056</v>
      </c>
      <c r="K262" s="34">
        <v>72</v>
      </c>
      <c r="L262" s="34">
        <v>192</v>
      </c>
      <c r="M262" s="34">
        <v>2000</v>
      </c>
      <c r="N262" t="s" s="59">
        <v>165</v>
      </c>
      <c r="O262" s="34">
        <v>3</v>
      </c>
      <c r="P262" s="34">
        <v>30</v>
      </c>
      <c r="Q262" s="34">
        <v>95</v>
      </c>
    </row>
    <row r="263" ht="20.35" customHeight="1">
      <c r="A263" t="s" s="59">
        <v>1329</v>
      </c>
      <c r="B263" t="s" s="59">
        <v>40</v>
      </c>
      <c r="C263" t="s" s="59">
        <v>2004</v>
      </c>
      <c r="D263" s="34">
        <f>VLOOKUP(C263,'BIO - Tableau 2-1'!$A$4:$B$28,2)</f>
        <v>1</v>
      </c>
      <c r="E263" s="34">
        <v>24</v>
      </c>
      <c r="F263" t="s" s="59">
        <v>2485</v>
      </c>
      <c r="G263" t="s" s="59">
        <v>2120</v>
      </c>
      <c r="H263" t="s" s="59">
        <v>1991</v>
      </c>
      <c r="I263" t="s" s="59">
        <v>1059</v>
      </c>
      <c r="J263" t="s" s="59">
        <v>1059</v>
      </c>
      <c r="K263" s="34">
        <v>74</v>
      </c>
      <c r="L263" s="34">
        <v>200</v>
      </c>
      <c r="M263" s="34">
        <v>2012</v>
      </c>
      <c r="N263" t="s" s="59">
        <v>106</v>
      </c>
      <c r="O263" s="34">
        <v>5</v>
      </c>
      <c r="P263" s="34">
        <v>5</v>
      </c>
      <c r="Q263" s="34">
        <v>126</v>
      </c>
    </row>
    <row r="264" ht="32.35" customHeight="1">
      <c r="A264" t="s" s="59">
        <v>1330</v>
      </c>
      <c r="B264" t="s" s="59">
        <v>104</v>
      </c>
      <c r="C264" t="s" s="59">
        <v>2004</v>
      </c>
      <c r="D264" s="34">
        <f>VLOOKUP(C264,'BIO - Tableau 2-1'!$A$4:$B$28,2)</f>
        <v>1</v>
      </c>
      <c r="E264" s="34">
        <v>22</v>
      </c>
      <c r="F264" t="s" s="59">
        <v>2486</v>
      </c>
      <c r="G264" t="s" s="59">
        <v>2129</v>
      </c>
      <c r="H264" t="s" s="59">
        <v>1985</v>
      </c>
      <c r="I264" t="s" s="59">
        <v>1056</v>
      </c>
      <c r="J264" t="s" s="59">
        <v>1056</v>
      </c>
      <c r="K264" s="34">
        <v>74</v>
      </c>
      <c r="L264" s="34">
        <v>200</v>
      </c>
      <c r="M264" s="34">
        <v>2014</v>
      </c>
      <c r="N264" t="s" s="59">
        <v>104</v>
      </c>
      <c r="O264" s="34">
        <v>3</v>
      </c>
      <c r="P264" s="34">
        <v>3</v>
      </c>
      <c r="Q264" s="34">
        <v>63</v>
      </c>
    </row>
    <row r="265" ht="20.35" customHeight="1">
      <c r="A265" t="s" s="59">
        <v>1331</v>
      </c>
      <c r="B265" t="s" s="59">
        <v>205</v>
      </c>
      <c r="C265" t="s" s="59">
        <v>2004</v>
      </c>
      <c r="D265" s="34">
        <f>VLOOKUP(C265,'BIO - Tableau 2-1'!$A$4:$B$28,2)</f>
        <v>1</v>
      </c>
      <c r="E265" s="34">
        <v>23</v>
      </c>
      <c r="F265" t="s" s="59">
        <v>2487</v>
      </c>
      <c r="G265" t="s" s="59">
        <v>2488</v>
      </c>
      <c r="H265" s="32"/>
      <c r="I265" t="s" s="59">
        <v>1075</v>
      </c>
      <c r="J265" t="s" s="59">
        <v>1075</v>
      </c>
      <c r="K265" s="34">
        <v>71</v>
      </c>
      <c r="L265" s="34">
        <v>176</v>
      </c>
      <c r="M265" s="34">
        <v>2015</v>
      </c>
      <c r="N265" t="s" s="59">
        <v>205</v>
      </c>
      <c r="O265" s="34">
        <v>5</v>
      </c>
      <c r="P265" s="34">
        <v>16</v>
      </c>
      <c r="Q265" s="34">
        <v>137</v>
      </c>
    </row>
    <row r="266" ht="20.35" customHeight="1">
      <c r="A266" t="s" s="59">
        <v>1332</v>
      </c>
      <c r="B266" t="s" s="59">
        <v>121</v>
      </c>
      <c r="C266" t="s" s="59">
        <v>1979</v>
      </c>
      <c r="D266" s="34">
        <f>VLOOKUP(C266,'BIO - Tableau 2-1'!$A$4:$B$28,2)</f>
        <v>8</v>
      </c>
      <c r="E266" s="34">
        <v>24</v>
      </c>
      <c r="F266" t="s" s="59">
        <v>2489</v>
      </c>
      <c r="G266" t="s" s="59">
        <v>2021</v>
      </c>
      <c r="H266" t="s" s="59">
        <v>1988</v>
      </c>
      <c r="I266" t="s" s="59">
        <v>1056</v>
      </c>
      <c r="J266" t="s" s="59">
        <v>1056</v>
      </c>
      <c r="K266" s="34">
        <v>78</v>
      </c>
      <c r="L266" s="34">
        <v>210</v>
      </c>
      <c r="M266" s="34">
        <v>2011</v>
      </c>
      <c r="N266" t="s" s="59">
        <v>60</v>
      </c>
      <c r="O266" s="34">
        <v>1</v>
      </c>
      <c r="P266" s="34">
        <v>9</v>
      </c>
      <c r="Q266" s="34">
        <v>9</v>
      </c>
    </row>
    <row r="267" ht="20.35" customHeight="1">
      <c r="A267" t="s" s="59">
        <v>1333</v>
      </c>
      <c r="B267" t="s" s="59">
        <v>56</v>
      </c>
      <c r="C267" t="s" s="59">
        <v>1982</v>
      </c>
      <c r="D267" s="34">
        <f>VLOOKUP(C267,'BIO - Tableau 2-1'!$A$4:$B$28,2)</f>
        <v>16</v>
      </c>
      <c r="E267" s="34">
        <v>23</v>
      </c>
      <c r="F267" t="s" s="59">
        <v>2490</v>
      </c>
      <c r="G267" t="s" s="59">
        <v>2116</v>
      </c>
      <c r="H267" t="s" s="59">
        <v>1988</v>
      </c>
      <c r="I267" t="s" s="59">
        <v>1056</v>
      </c>
      <c r="J267" t="s" s="59">
        <v>1056</v>
      </c>
      <c r="K267" s="34">
        <v>70</v>
      </c>
      <c r="L267" s="34">
        <v>185</v>
      </c>
      <c r="M267" t="s" s="59">
        <v>2051</v>
      </c>
      <c r="N267" t="s" s="59">
        <v>2051</v>
      </c>
      <c r="O267" t="s" s="59">
        <v>2051</v>
      </c>
      <c r="P267" t="s" s="59">
        <v>2051</v>
      </c>
      <c r="Q267" t="s" s="59">
        <v>2051</v>
      </c>
    </row>
    <row r="268" ht="20.35" customHeight="1">
      <c r="A268" t="s" s="59">
        <v>1334</v>
      </c>
      <c r="B268" t="s" s="59">
        <v>2022</v>
      </c>
      <c r="C268" t="s" s="59">
        <v>1979</v>
      </c>
      <c r="D268" s="34">
        <f>VLOOKUP(C268,'BIO - Tableau 2-1'!$A$4:$B$28,2)</f>
        <v>8</v>
      </c>
      <c r="E268" s="34">
        <v>28</v>
      </c>
      <c r="F268" t="s" s="59">
        <v>2491</v>
      </c>
      <c r="G268" t="s" s="59">
        <v>2092</v>
      </c>
      <c r="H268" t="s" s="59">
        <v>1988</v>
      </c>
      <c r="I268" t="s" s="59">
        <v>1056</v>
      </c>
      <c r="J268" t="s" s="59">
        <v>1056</v>
      </c>
      <c r="K268" s="34">
        <v>73</v>
      </c>
      <c r="L268" s="34">
        <v>200</v>
      </c>
      <c r="M268" s="34">
        <v>2008</v>
      </c>
      <c r="N268" t="s" s="59">
        <v>2022</v>
      </c>
      <c r="O268" s="34">
        <v>1</v>
      </c>
      <c r="P268" s="34">
        <v>2</v>
      </c>
      <c r="Q268" s="34">
        <v>2</v>
      </c>
    </row>
    <row r="269" ht="20.35" customHeight="1">
      <c r="A269" t="s" s="59">
        <v>1335</v>
      </c>
      <c r="B269" t="s" s="59">
        <v>2011</v>
      </c>
      <c r="C269" t="s" s="59">
        <v>1996</v>
      </c>
      <c r="D269" s="34">
        <f>VLOOKUP(C269,'BIO - Tableau 2-1'!$A$4:$B$28,2)</f>
        <v>7</v>
      </c>
      <c r="E269" s="34">
        <v>32</v>
      </c>
      <c r="F269" t="s" s="59">
        <v>2492</v>
      </c>
      <c r="G269" t="s" s="59">
        <v>2045</v>
      </c>
      <c r="H269" t="s" s="59">
        <v>2046</v>
      </c>
      <c r="I269" t="s" s="59">
        <v>1059</v>
      </c>
      <c r="J269" t="s" s="59">
        <v>1059</v>
      </c>
      <c r="K269" s="34">
        <v>74</v>
      </c>
      <c r="L269" s="34">
        <v>215</v>
      </c>
      <c r="M269" s="34">
        <v>2004</v>
      </c>
      <c r="N269" t="s" s="59">
        <v>87</v>
      </c>
      <c r="O269" s="34">
        <v>1</v>
      </c>
      <c r="P269" s="34">
        <v>13</v>
      </c>
      <c r="Q269" s="34">
        <v>13</v>
      </c>
    </row>
    <row r="270" ht="20.35" customHeight="1">
      <c r="A270" t="s" s="59">
        <v>1336</v>
      </c>
      <c r="B270" t="s" s="59">
        <v>42</v>
      </c>
      <c r="C270" t="s" s="59">
        <v>1982</v>
      </c>
      <c r="D270" s="34">
        <f>VLOOKUP(C270,'BIO - Tableau 2-1'!$A$4:$B$28,2)</f>
        <v>16</v>
      </c>
      <c r="E270" s="34">
        <v>22</v>
      </c>
      <c r="F270" t="s" s="59">
        <v>2493</v>
      </c>
      <c r="G270" t="s" s="59">
        <v>2494</v>
      </c>
      <c r="H270" t="s" s="59">
        <v>2071</v>
      </c>
      <c r="I270" t="s" s="59">
        <v>1056</v>
      </c>
      <c r="J270" t="s" s="59">
        <v>1056</v>
      </c>
      <c r="K270" s="34">
        <v>72</v>
      </c>
      <c r="L270" s="34">
        <v>197</v>
      </c>
      <c r="M270" t="s" s="59">
        <v>2051</v>
      </c>
      <c r="N270" t="s" s="59">
        <v>2051</v>
      </c>
      <c r="O270" t="s" s="59">
        <v>2051</v>
      </c>
      <c r="P270" t="s" s="59">
        <v>2051</v>
      </c>
      <c r="Q270" t="s" s="59">
        <v>2051</v>
      </c>
    </row>
    <row r="271" ht="20.35" customHeight="1">
      <c r="A271" t="s" s="59">
        <v>1337</v>
      </c>
      <c r="B271" t="s" s="59">
        <v>77</v>
      </c>
      <c r="C271" t="s" s="59">
        <v>1979</v>
      </c>
      <c r="D271" s="34">
        <f>VLOOKUP(C271,'BIO - Tableau 2-1'!$A$4:$B$28,2)</f>
        <v>8</v>
      </c>
      <c r="E271" s="34">
        <v>34</v>
      </c>
      <c r="F271" t="s" s="59">
        <v>2495</v>
      </c>
      <c r="G271" t="s" s="59">
        <v>2077</v>
      </c>
      <c r="H271" t="s" s="59">
        <v>2078</v>
      </c>
      <c r="I271" t="s" s="59">
        <v>1056</v>
      </c>
      <c r="J271" t="s" s="59">
        <v>1056</v>
      </c>
      <c r="K271" s="34">
        <v>73</v>
      </c>
      <c r="L271" s="34">
        <v>192</v>
      </c>
      <c r="M271" s="34">
        <v>2002</v>
      </c>
      <c r="N271" t="s" s="59">
        <v>77</v>
      </c>
      <c r="O271" s="34">
        <v>2</v>
      </c>
      <c r="P271" s="34">
        <v>24</v>
      </c>
      <c r="Q271" s="34">
        <v>54</v>
      </c>
    </row>
    <row r="272" ht="20.35" customHeight="1">
      <c r="A272" t="s" s="59">
        <v>1338</v>
      </c>
      <c r="B272" t="s" s="59">
        <v>40</v>
      </c>
      <c r="C272" t="s" s="59">
        <v>1979</v>
      </c>
      <c r="D272" s="34">
        <f>VLOOKUP(C272,'BIO - Tableau 2-1'!$A$4:$B$28,2)</f>
        <v>8</v>
      </c>
      <c r="E272" s="34">
        <v>24</v>
      </c>
      <c r="F272" t="s" s="59">
        <v>2496</v>
      </c>
      <c r="G272" t="s" s="59">
        <v>2058</v>
      </c>
      <c r="H272" t="s" s="59">
        <v>2059</v>
      </c>
      <c r="I272" t="s" s="59">
        <v>1056</v>
      </c>
      <c r="J272" t="s" s="59">
        <v>1056</v>
      </c>
      <c r="K272" s="34">
        <v>75</v>
      </c>
      <c r="L272" s="34">
        <v>210</v>
      </c>
      <c r="M272" s="34">
        <v>2011</v>
      </c>
      <c r="N272" t="s" s="59">
        <v>40</v>
      </c>
      <c r="O272" s="34">
        <v>1</v>
      </c>
      <c r="P272" s="34">
        <v>11</v>
      </c>
      <c r="Q272" s="34">
        <v>11</v>
      </c>
    </row>
    <row r="273" ht="20.35" customHeight="1">
      <c r="A273" t="s" s="59">
        <v>1339</v>
      </c>
      <c r="B273" t="s" s="59">
        <v>2022</v>
      </c>
      <c r="C273" t="s" s="59">
        <v>1996</v>
      </c>
      <c r="D273" s="34">
        <f>VLOOKUP(C273,'BIO - Tableau 2-1'!$A$4:$B$28,2)</f>
        <v>7</v>
      </c>
      <c r="E273" s="34">
        <v>33</v>
      </c>
      <c r="F273" t="s" s="59">
        <v>2497</v>
      </c>
      <c r="G273" t="s" s="59">
        <v>2498</v>
      </c>
      <c r="H273" t="s" s="59">
        <v>1994</v>
      </c>
      <c r="I273" t="s" s="59">
        <v>1059</v>
      </c>
      <c r="J273" t="s" s="59">
        <v>1059</v>
      </c>
      <c r="K273" s="34">
        <v>72</v>
      </c>
      <c r="L273" s="34">
        <v>216</v>
      </c>
      <c r="M273" s="34">
        <v>2003</v>
      </c>
      <c r="N273" t="s" s="59">
        <v>2022</v>
      </c>
      <c r="O273" s="34">
        <v>1</v>
      </c>
      <c r="P273" s="34">
        <v>13</v>
      </c>
      <c r="Q273" s="34">
        <v>13</v>
      </c>
    </row>
    <row r="274" ht="20.35" customHeight="1">
      <c r="A274" t="s" s="59">
        <v>1340</v>
      </c>
      <c r="B274" t="s" s="59">
        <v>58</v>
      </c>
      <c r="C274" t="s" s="59">
        <v>1979</v>
      </c>
      <c r="D274" s="34">
        <f>VLOOKUP(C274,'BIO - Tableau 2-1'!$A$4:$B$28,2)</f>
        <v>8</v>
      </c>
      <c r="E274" s="34">
        <v>33</v>
      </c>
      <c r="F274" t="s" s="59">
        <v>2499</v>
      </c>
      <c r="G274" t="s" s="59">
        <v>1990</v>
      </c>
      <c r="H274" t="s" s="59">
        <v>1991</v>
      </c>
      <c r="I274" t="s" s="59">
        <v>1059</v>
      </c>
      <c r="J274" t="s" s="59">
        <v>1059</v>
      </c>
      <c r="K274" s="34">
        <v>77</v>
      </c>
      <c r="L274" s="34">
        <v>260</v>
      </c>
      <c r="M274" s="34">
        <v>2003</v>
      </c>
      <c r="N274" t="s" s="59">
        <v>77</v>
      </c>
      <c r="O274" s="34">
        <v>8</v>
      </c>
      <c r="P274" s="34">
        <v>16</v>
      </c>
      <c r="Q274" s="34">
        <v>245</v>
      </c>
    </row>
    <row r="275" ht="20.35" customHeight="1">
      <c r="A275" t="s" s="59">
        <v>1341</v>
      </c>
      <c r="B275" t="s" s="59">
        <v>2161</v>
      </c>
      <c r="C275" t="s" s="59">
        <v>1979</v>
      </c>
      <c r="D275" s="34">
        <f>VLOOKUP(C275,'BIO - Tableau 2-1'!$A$4:$B$28,2)</f>
        <v>8</v>
      </c>
      <c r="E275" s="34">
        <v>24</v>
      </c>
      <c r="F275" t="s" s="59">
        <v>2500</v>
      </c>
      <c r="G275" t="s" s="59">
        <v>2092</v>
      </c>
      <c r="H275" t="s" s="59">
        <v>1988</v>
      </c>
      <c r="I275" t="s" s="59">
        <v>1056</v>
      </c>
      <c r="J275" t="s" s="59">
        <v>1056</v>
      </c>
      <c r="K275" s="34">
        <v>73</v>
      </c>
      <c r="L275" s="34">
        <v>195</v>
      </c>
      <c r="M275" s="34">
        <v>2011</v>
      </c>
      <c r="N275" t="s" s="59">
        <v>2161</v>
      </c>
      <c r="O275" s="34">
        <v>6</v>
      </c>
      <c r="P275" s="34">
        <v>28</v>
      </c>
      <c r="Q275" s="34">
        <v>179</v>
      </c>
    </row>
    <row r="276" ht="32.35" customHeight="1">
      <c r="A276" t="s" s="59">
        <v>1342</v>
      </c>
      <c r="B276" t="s" s="59">
        <v>2161</v>
      </c>
      <c r="C276" t="s" s="59">
        <v>2004</v>
      </c>
      <c r="D276" s="34">
        <f>VLOOKUP(C276,'BIO - Tableau 2-1'!$A$4:$B$28,2)</f>
        <v>1</v>
      </c>
      <c r="E276" s="34">
        <v>21</v>
      </c>
      <c r="F276" t="s" s="59">
        <v>2501</v>
      </c>
      <c r="G276" t="s" s="59">
        <v>2502</v>
      </c>
      <c r="H276" t="s" s="59">
        <v>2462</v>
      </c>
      <c r="I276" t="s" s="59">
        <v>1059</v>
      </c>
      <c r="J276" t="s" s="59">
        <v>1059</v>
      </c>
      <c r="K276" s="34">
        <v>72</v>
      </c>
      <c r="L276" s="34">
        <v>195</v>
      </c>
      <c r="M276" s="34">
        <v>2016</v>
      </c>
      <c r="N276" t="s" s="59">
        <v>2161</v>
      </c>
      <c r="O276" s="34">
        <v>2</v>
      </c>
      <c r="P276" s="34">
        <v>30</v>
      </c>
      <c r="Q276" s="34">
        <v>60</v>
      </c>
    </row>
    <row r="277" ht="20.35" customHeight="1">
      <c r="A277" t="s" s="59">
        <v>1343</v>
      </c>
      <c r="B277" t="s" s="59">
        <v>104</v>
      </c>
      <c r="C277" t="s" s="59">
        <v>2004</v>
      </c>
      <c r="D277" s="34">
        <f>VLOOKUP(C277,'BIO - Tableau 2-1'!$A$4:$B$28,2)</f>
        <v>1</v>
      </c>
      <c r="E277" s="34">
        <v>21</v>
      </c>
      <c r="F277" t="s" s="59">
        <v>2503</v>
      </c>
      <c r="G277" t="s" s="59">
        <v>2504</v>
      </c>
      <c r="H277" t="s" s="59">
        <v>2029</v>
      </c>
      <c r="I277" t="s" s="59">
        <v>1059</v>
      </c>
      <c r="J277" t="s" s="59">
        <v>1059</v>
      </c>
      <c r="K277" s="34">
        <v>73</v>
      </c>
      <c r="L277" s="34">
        <v>198</v>
      </c>
      <c r="M277" s="34">
        <v>2014</v>
      </c>
      <c r="N277" t="s" s="59">
        <v>104</v>
      </c>
      <c r="O277" s="34">
        <v>1</v>
      </c>
      <c r="P277" s="34">
        <v>15</v>
      </c>
      <c r="Q277" s="34">
        <v>15</v>
      </c>
    </row>
    <row r="278" ht="20.35" customHeight="1">
      <c r="A278" t="s" s="59">
        <v>1344</v>
      </c>
      <c r="B278" t="s" s="59">
        <v>77</v>
      </c>
      <c r="C278" t="s" s="59">
        <v>1996</v>
      </c>
      <c r="D278" s="34">
        <f>VLOOKUP(C278,'BIO - Tableau 2-1'!$A$4:$B$28,2)</f>
        <v>7</v>
      </c>
      <c r="E278" s="34">
        <v>22</v>
      </c>
      <c r="F278" t="s" s="59">
        <v>2505</v>
      </c>
      <c r="G278" t="s" s="59">
        <v>2506</v>
      </c>
      <c r="H278" t="s" s="59">
        <v>1988</v>
      </c>
      <c r="I278" t="s" s="59">
        <v>1056</v>
      </c>
      <c r="J278" t="s" s="59">
        <v>1056</v>
      </c>
      <c r="K278" s="34">
        <v>71</v>
      </c>
      <c r="L278" s="34">
        <v>158</v>
      </c>
      <c r="M278" s="34">
        <v>2014</v>
      </c>
      <c r="N278" t="s" s="59">
        <v>77</v>
      </c>
      <c r="O278" s="34">
        <v>6</v>
      </c>
      <c r="P278" s="34">
        <v>28</v>
      </c>
      <c r="Q278" s="34">
        <v>178</v>
      </c>
    </row>
    <row r="279" ht="20.35" customHeight="1">
      <c r="A279" t="s" s="59">
        <v>1345</v>
      </c>
      <c r="B279" t="s" s="59">
        <v>46</v>
      </c>
      <c r="C279" t="s" s="59">
        <v>2004</v>
      </c>
      <c r="D279" s="34">
        <f>VLOOKUP(C279,'BIO - Tableau 2-1'!$A$4:$B$28,2)</f>
        <v>1</v>
      </c>
      <c r="E279" s="34">
        <v>21</v>
      </c>
      <c r="F279" t="s" s="59">
        <v>2507</v>
      </c>
      <c r="G279" t="s" s="59">
        <v>2508</v>
      </c>
      <c r="H279" t="s" s="59">
        <v>1988</v>
      </c>
      <c r="I279" t="s" s="59">
        <v>1056</v>
      </c>
      <c r="J279" t="s" s="59">
        <v>1056</v>
      </c>
      <c r="K279" s="34">
        <v>75</v>
      </c>
      <c r="L279" s="34">
        <v>200</v>
      </c>
      <c r="M279" s="34">
        <v>2015</v>
      </c>
      <c r="N279" t="s" s="59">
        <v>46</v>
      </c>
      <c r="O279" s="34">
        <v>1</v>
      </c>
      <c r="P279" s="34">
        <v>3</v>
      </c>
      <c r="Q279" s="34">
        <v>3</v>
      </c>
    </row>
    <row r="280" ht="20.35" customHeight="1">
      <c r="A280" t="s" s="59">
        <v>1346</v>
      </c>
      <c r="B280" t="s" s="59">
        <v>99</v>
      </c>
      <c r="C280" t="s" s="59">
        <v>1996</v>
      </c>
      <c r="D280" s="34">
        <f>VLOOKUP(C280,'BIO - Tableau 2-1'!$A$4:$B$28,2)</f>
        <v>7</v>
      </c>
      <c r="E280" s="34">
        <v>18</v>
      </c>
      <c r="F280" t="s" s="59">
        <v>2509</v>
      </c>
      <c r="G280" t="s" s="59">
        <v>2510</v>
      </c>
      <c r="H280" s="32"/>
      <c r="I280" t="s" s="59">
        <v>1073</v>
      </c>
      <c r="J280" t="s" s="59">
        <v>1073</v>
      </c>
      <c r="K280" s="34">
        <v>70</v>
      </c>
      <c r="L280" s="34">
        <v>191</v>
      </c>
      <c r="M280" s="34">
        <v>2017</v>
      </c>
      <c r="N280" t="s" s="59">
        <v>99</v>
      </c>
      <c r="O280" s="34">
        <v>1</v>
      </c>
      <c r="P280" s="34">
        <v>30</v>
      </c>
      <c r="Q280" s="34">
        <v>30</v>
      </c>
    </row>
    <row r="281" ht="20.35" customHeight="1">
      <c r="A281" t="s" s="59">
        <v>1347</v>
      </c>
      <c r="B281" t="s" s="59">
        <v>201</v>
      </c>
      <c r="C281" t="s" s="59">
        <v>2004</v>
      </c>
      <c r="D281" s="34">
        <f>VLOOKUP(C281,'BIO - Tableau 2-1'!$A$4:$B$28,2)</f>
        <v>1</v>
      </c>
      <c r="E281" s="34">
        <v>23</v>
      </c>
      <c r="F281" t="s" s="59">
        <v>2511</v>
      </c>
      <c r="G281" t="s" s="59">
        <v>2512</v>
      </c>
      <c r="H281" s="32"/>
      <c r="I281" t="s" s="59">
        <v>1054</v>
      </c>
      <c r="J281" t="s" s="59">
        <v>1054</v>
      </c>
      <c r="K281" s="34">
        <v>73</v>
      </c>
      <c r="L281" s="34">
        <v>192</v>
      </c>
      <c r="M281" s="34">
        <v>2013</v>
      </c>
      <c r="N281" t="s" s="59">
        <v>201</v>
      </c>
      <c r="O281" s="34">
        <v>1</v>
      </c>
      <c r="P281" s="34">
        <v>5</v>
      </c>
      <c r="Q281" s="34">
        <v>5</v>
      </c>
    </row>
    <row r="282" ht="20.35" customHeight="1">
      <c r="A282" t="s" s="59">
        <v>1348</v>
      </c>
      <c r="B282" t="s" s="59">
        <v>2513</v>
      </c>
      <c r="C282" t="s" s="59">
        <v>2004</v>
      </c>
      <c r="D282" s="34">
        <f>VLOOKUP(C282,'BIO - Tableau 2-1'!$A$4:$B$28,2)</f>
        <v>1</v>
      </c>
      <c r="E282" s="34">
        <v>32</v>
      </c>
      <c r="F282" t="s" s="59">
        <v>2514</v>
      </c>
      <c r="G282" t="s" s="59">
        <v>2279</v>
      </c>
      <c r="H282" t="s" s="59">
        <v>2078</v>
      </c>
      <c r="I282" t="s" s="59">
        <v>1056</v>
      </c>
      <c r="J282" t="s" s="59">
        <v>1056</v>
      </c>
      <c r="K282" s="34">
        <v>76</v>
      </c>
      <c r="L282" s="34">
        <v>208</v>
      </c>
      <c r="M282" s="34">
        <v>2003</v>
      </c>
      <c r="N282" t="s" s="59">
        <v>44</v>
      </c>
      <c r="O282" s="34">
        <v>1</v>
      </c>
      <c r="P282" s="34">
        <v>18</v>
      </c>
      <c r="Q282" s="34">
        <v>18</v>
      </c>
    </row>
    <row r="283" ht="20.35" customHeight="1">
      <c r="A283" t="s" s="59">
        <v>1349</v>
      </c>
      <c r="B283" t="s" s="59">
        <v>56</v>
      </c>
      <c r="C283" t="s" s="59">
        <v>1979</v>
      </c>
      <c r="D283" s="34">
        <f>VLOOKUP(C283,'BIO - Tableau 2-1'!$A$4:$B$28,2)</f>
        <v>8</v>
      </c>
      <c r="E283" s="34">
        <v>29</v>
      </c>
      <c r="F283" t="s" s="59">
        <v>2515</v>
      </c>
      <c r="G283" t="s" s="59">
        <v>2227</v>
      </c>
      <c r="H283" t="s" s="59">
        <v>1999</v>
      </c>
      <c r="I283" t="s" s="59">
        <v>1056</v>
      </c>
      <c r="J283" t="s" s="59">
        <v>1056</v>
      </c>
      <c r="K283" s="34">
        <v>76</v>
      </c>
      <c r="L283" s="34">
        <v>222</v>
      </c>
      <c r="M283" s="34">
        <v>2006</v>
      </c>
      <c r="N283" t="s" s="59">
        <v>74</v>
      </c>
      <c r="O283" s="34">
        <v>3</v>
      </c>
      <c r="P283" s="34">
        <v>5</v>
      </c>
      <c r="Q283" s="34">
        <v>68</v>
      </c>
    </row>
    <row r="284" ht="20.35" customHeight="1">
      <c r="A284" t="s" s="59">
        <v>1350</v>
      </c>
      <c r="B284" t="s" s="59">
        <v>71</v>
      </c>
      <c r="C284" t="s" s="59">
        <v>1982</v>
      </c>
      <c r="D284" s="34">
        <f>VLOOKUP(C284,'BIO - Tableau 2-1'!$A$4:$B$28,2)</f>
        <v>16</v>
      </c>
      <c r="E284" s="34">
        <v>22</v>
      </c>
      <c r="F284" t="s" s="59">
        <v>2516</v>
      </c>
      <c r="G284" t="s" s="59">
        <v>2517</v>
      </c>
      <c r="H284" t="s" s="59">
        <v>2192</v>
      </c>
      <c r="I284" t="s" s="59">
        <v>1059</v>
      </c>
      <c r="J284" t="s" s="59">
        <v>1059</v>
      </c>
      <c r="K284" s="34">
        <v>74</v>
      </c>
      <c r="L284" s="34">
        <v>200</v>
      </c>
      <c r="M284" t="s" s="59">
        <v>2051</v>
      </c>
      <c r="N284" t="s" s="59">
        <v>2051</v>
      </c>
      <c r="O284" t="s" s="59">
        <v>2051</v>
      </c>
      <c r="P284" t="s" s="59">
        <v>2051</v>
      </c>
      <c r="Q284" t="s" s="59">
        <v>2051</v>
      </c>
    </row>
    <row r="285" ht="32.35" customHeight="1">
      <c r="A285" t="s" s="59">
        <v>1351</v>
      </c>
      <c r="B285" t="s" s="59">
        <v>219</v>
      </c>
      <c r="C285" t="s" s="59">
        <v>2004</v>
      </c>
      <c r="D285" s="34">
        <f>VLOOKUP(C285,'BIO - Tableau 2-1'!$A$4:$B$28,2)</f>
        <v>1</v>
      </c>
      <c r="E285" s="34">
        <v>33</v>
      </c>
      <c r="F285" t="s" s="59">
        <v>2518</v>
      </c>
      <c r="G285" t="s" s="59">
        <v>2519</v>
      </c>
      <c r="H285" t="s" s="59">
        <v>1988</v>
      </c>
      <c r="I285" t="s" s="59">
        <v>1056</v>
      </c>
      <c r="J285" t="s" s="59">
        <v>1056</v>
      </c>
      <c r="K285" s="34">
        <v>76</v>
      </c>
      <c r="L285" s="34">
        <v>209</v>
      </c>
      <c r="M285" s="34">
        <v>2003</v>
      </c>
      <c r="N285" t="s" s="59">
        <v>201</v>
      </c>
      <c r="O285" s="34">
        <v>1</v>
      </c>
      <c r="P285" s="34">
        <v>2</v>
      </c>
      <c r="Q285" s="34">
        <v>2</v>
      </c>
    </row>
    <row r="286" ht="20.35" customHeight="1">
      <c r="A286" t="s" s="59">
        <v>1352</v>
      </c>
      <c r="B286" t="s" s="59">
        <v>74</v>
      </c>
      <c r="C286" t="s" s="59">
        <v>1979</v>
      </c>
      <c r="D286" s="34">
        <f>VLOOKUP(C286,'BIO - Tableau 2-1'!$A$4:$B$28,2)</f>
        <v>8</v>
      </c>
      <c r="E286" s="34">
        <v>29</v>
      </c>
      <c r="F286" t="s" s="59">
        <v>2520</v>
      </c>
      <c r="G286" t="s" s="59">
        <v>2521</v>
      </c>
      <c r="H286" t="s" s="59">
        <v>2219</v>
      </c>
      <c r="I286" t="s" s="59">
        <v>1059</v>
      </c>
      <c r="J286" t="s" s="59">
        <v>1059</v>
      </c>
      <c r="K286" s="34">
        <v>73</v>
      </c>
      <c r="L286" s="34">
        <v>207</v>
      </c>
      <c r="M286" t="s" s="59">
        <v>2051</v>
      </c>
      <c r="N286" t="s" s="59">
        <v>2051</v>
      </c>
      <c r="O286" t="s" s="59">
        <v>2051</v>
      </c>
      <c r="P286" t="s" s="59">
        <v>2051</v>
      </c>
      <c r="Q286" t="s" s="59">
        <v>2051</v>
      </c>
    </row>
    <row r="287" ht="20.35" customHeight="1">
      <c r="A287" t="s" s="59">
        <v>1353</v>
      </c>
      <c r="B287" t="s" s="59">
        <v>52</v>
      </c>
      <c r="C287" t="s" s="59">
        <v>1979</v>
      </c>
      <c r="D287" s="34">
        <f>VLOOKUP(C287,'BIO - Tableau 2-1'!$A$4:$B$28,2)</f>
        <v>8</v>
      </c>
      <c r="E287" s="34">
        <v>26</v>
      </c>
      <c r="F287" t="s" s="59">
        <v>2522</v>
      </c>
      <c r="G287" t="s" s="59">
        <v>2174</v>
      </c>
      <c r="H287" t="s" s="59">
        <v>1988</v>
      </c>
      <c r="I287" t="s" s="59">
        <v>1056</v>
      </c>
      <c r="J287" t="s" s="59">
        <v>1056</v>
      </c>
      <c r="K287" s="34">
        <v>77</v>
      </c>
      <c r="L287" s="34">
        <v>220</v>
      </c>
      <c r="M287" s="34">
        <v>2010</v>
      </c>
      <c r="N287" t="s" s="59">
        <v>42</v>
      </c>
      <c r="O287" s="34">
        <v>1</v>
      </c>
      <c r="P287" s="34">
        <v>3</v>
      </c>
      <c r="Q287" s="34">
        <v>3</v>
      </c>
    </row>
    <row r="288" ht="20.35" customHeight="1">
      <c r="A288" t="s" s="59">
        <v>1354</v>
      </c>
      <c r="B288" t="s" s="59">
        <v>77</v>
      </c>
      <c r="C288" t="s" s="59">
        <v>1979</v>
      </c>
      <c r="D288" s="34">
        <f>VLOOKUP(C288,'BIO - Tableau 2-1'!$A$4:$B$28,2)</f>
        <v>8</v>
      </c>
      <c r="E288" s="34">
        <v>26</v>
      </c>
      <c r="F288" t="s" s="59">
        <v>2523</v>
      </c>
      <c r="G288" t="s" s="59">
        <v>2524</v>
      </c>
      <c r="H288" s="32"/>
      <c r="I288" t="s" s="59">
        <v>1054</v>
      </c>
      <c r="J288" t="s" s="59">
        <v>1054</v>
      </c>
      <c r="K288" s="34">
        <v>72</v>
      </c>
      <c r="L288" s="34">
        <v>176</v>
      </c>
      <c r="M288" s="34">
        <v>2012</v>
      </c>
      <c r="N288" t="s" s="59">
        <v>56</v>
      </c>
      <c r="O288" s="34">
        <v>4</v>
      </c>
      <c r="P288" s="34">
        <v>2</v>
      </c>
      <c r="Q288" s="34">
        <v>93</v>
      </c>
    </row>
    <row r="289" ht="20.35" customHeight="1">
      <c r="A289" t="s" s="59">
        <v>1355</v>
      </c>
      <c r="B289" t="s" s="59">
        <v>96</v>
      </c>
      <c r="C289" t="s" s="59">
        <v>1982</v>
      </c>
      <c r="D289" s="34">
        <f>VLOOKUP(C289,'BIO - Tableau 2-1'!$A$4:$B$28,2)</f>
        <v>16</v>
      </c>
      <c r="E289" s="34">
        <v>27</v>
      </c>
      <c r="F289" t="s" s="59">
        <v>2525</v>
      </c>
      <c r="G289" t="s" s="59">
        <v>2526</v>
      </c>
      <c r="H289" s="32"/>
      <c r="I289" t="s" s="59">
        <v>1073</v>
      </c>
      <c r="J289" t="s" s="59">
        <v>1073</v>
      </c>
      <c r="K289" s="34">
        <v>72</v>
      </c>
      <c r="L289" s="34">
        <v>193</v>
      </c>
      <c r="M289" s="34">
        <v>2009</v>
      </c>
      <c r="N289" t="s" s="59">
        <v>219</v>
      </c>
      <c r="O289" s="34">
        <v>7</v>
      </c>
      <c r="P289" s="34">
        <v>1</v>
      </c>
      <c r="Q289" s="34">
        <v>182</v>
      </c>
    </row>
    <row r="290" ht="20.35" customHeight="1">
      <c r="A290" t="s" s="59">
        <v>1356</v>
      </c>
      <c r="B290" t="s" s="59">
        <v>40</v>
      </c>
      <c r="C290" t="s" s="59">
        <v>1979</v>
      </c>
      <c r="D290" s="34">
        <f>VLOOKUP(C290,'BIO - Tableau 2-1'!$A$4:$B$28,2)</f>
        <v>8</v>
      </c>
      <c r="E290" s="34">
        <v>30</v>
      </c>
      <c r="F290" t="s" s="59">
        <v>2527</v>
      </c>
      <c r="G290" t="s" s="59">
        <v>2528</v>
      </c>
      <c r="H290" t="s" s="59">
        <v>1991</v>
      </c>
      <c r="I290" t="s" s="59">
        <v>1059</v>
      </c>
      <c r="J290" t="s" s="59">
        <v>1059</v>
      </c>
      <c r="K290" s="34">
        <v>76</v>
      </c>
      <c r="L290" s="34">
        <v>225</v>
      </c>
      <c r="M290" s="34">
        <v>2006</v>
      </c>
      <c r="N290" t="s" s="59">
        <v>91</v>
      </c>
      <c r="O290" s="34">
        <v>1</v>
      </c>
      <c r="P290" s="34">
        <v>1</v>
      </c>
      <c r="Q290" s="34">
        <v>1</v>
      </c>
    </row>
    <row r="291" ht="20.35" customHeight="1">
      <c r="A291" t="s" s="59">
        <v>1357</v>
      </c>
      <c r="B291" t="s" s="59">
        <v>74</v>
      </c>
      <c r="C291" t="s" s="59">
        <v>1979</v>
      </c>
      <c r="D291" s="34">
        <f>VLOOKUP(C291,'BIO - Tableau 2-1'!$A$4:$B$28,2)</f>
        <v>8</v>
      </c>
      <c r="E291" s="34">
        <v>27</v>
      </c>
      <c r="F291" t="s" s="59">
        <v>2529</v>
      </c>
      <c r="G291" t="s" s="59">
        <v>2530</v>
      </c>
      <c r="H291" s="32"/>
      <c r="I291" t="s" s="59">
        <v>1054</v>
      </c>
      <c r="J291" t="s" s="59">
        <v>1054</v>
      </c>
      <c r="K291" s="34">
        <v>72</v>
      </c>
      <c r="L291" s="34">
        <v>191</v>
      </c>
      <c r="M291" s="34">
        <v>2008</v>
      </c>
      <c r="N291" t="s" s="59">
        <v>74</v>
      </c>
      <c r="O291" s="34">
        <v>1</v>
      </c>
      <c r="P291" s="34">
        <v>15</v>
      </c>
      <c r="Q291" s="34">
        <v>15</v>
      </c>
    </row>
    <row r="292" ht="20.35" customHeight="1">
      <c r="A292" t="s" s="59">
        <v>1358</v>
      </c>
      <c r="B292" t="s" s="59">
        <v>93</v>
      </c>
      <c r="C292" t="s" s="59">
        <v>1979</v>
      </c>
      <c r="D292" s="34">
        <f>VLOOKUP(C292,'BIO - Tableau 2-1'!$A$4:$B$28,2)</f>
        <v>8</v>
      </c>
      <c r="E292" s="34">
        <v>23</v>
      </c>
      <c r="F292" t="s" s="59">
        <v>2531</v>
      </c>
      <c r="G292" t="s" s="59">
        <v>2532</v>
      </c>
      <c r="H292" s="32"/>
      <c r="I292" t="s" s="59">
        <v>1073</v>
      </c>
      <c r="J292" t="s" s="59">
        <v>1073</v>
      </c>
      <c r="K292" s="34">
        <v>75</v>
      </c>
      <c r="L292" s="34">
        <v>213</v>
      </c>
      <c r="M292" s="34">
        <v>2012</v>
      </c>
      <c r="N292" t="s" s="59">
        <v>93</v>
      </c>
      <c r="O292" s="34">
        <v>3</v>
      </c>
      <c r="P292" s="34">
        <v>13</v>
      </c>
      <c r="Q292" s="34">
        <v>74</v>
      </c>
    </row>
    <row r="293" ht="20.35" customHeight="1">
      <c r="A293" t="s" s="59">
        <v>1359</v>
      </c>
      <c r="B293" t="s" s="59">
        <v>56</v>
      </c>
      <c r="C293" t="s" s="59">
        <v>1979</v>
      </c>
      <c r="D293" s="34">
        <f>VLOOKUP(C293,'BIO - Tableau 2-1'!$A$4:$B$28,2)</f>
        <v>8</v>
      </c>
      <c r="E293" s="34">
        <v>20</v>
      </c>
      <c r="F293" t="s" s="59">
        <v>2533</v>
      </c>
      <c r="G293" t="s" s="59">
        <v>2325</v>
      </c>
      <c r="H293" t="s" s="59">
        <v>1999</v>
      </c>
      <c r="I293" t="s" s="59">
        <v>1056</v>
      </c>
      <c r="J293" t="s" s="59">
        <v>1056</v>
      </c>
      <c r="K293" s="34">
        <v>71</v>
      </c>
      <c r="L293" s="34">
        <v>209</v>
      </c>
      <c r="M293" s="34">
        <v>2015</v>
      </c>
      <c r="N293" t="s" s="59">
        <v>56</v>
      </c>
      <c r="O293" s="34">
        <v>5</v>
      </c>
      <c r="P293" s="34">
        <v>3</v>
      </c>
      <c r="Q293" s="34">
        <v>124</v>
      </c>
    </row>
    <row r="294" ht="20.35" customHeight="1">
      <c r="A294" t="s" s="59">
        <v>1360</v>
      </c>
      <c r="B294" t="s" s="59">
        <v>87</v>
      </c>
      <c r="C294" t="s" s="59">
        <v>1982</v>
      </c>
      <c r="D294" s="34">
        <f>VLOOKUP(C294,'BIO - Tableau 2-1'!$A$4:$B$28,2)</f>
        <v>16</v>
      </c>
      <c r="E294" s="34">
        <v>24</v>
      </c>
      <c r="F294" t="s" s="59">
        <v>2534</v>
      </c>
      <c r="G294" t="s" s="59">
        <v>2021</v>
      </c>
      <c r="H294" t="s" s="59">
        <v>1988</v>
      </c>
      <c r="I294" t="s" s="59">
        <v>1056</v>
      </c>
      <c r="J294" t="s" s="59">
        <v>1056</v>
      </c>
      <c r="K294" s="34">
        <v>71</v>
      </c>
      <c r="L294" s="34">
        <v>182</v>
      </c>
      <c r="M294" t="s" s="59">
        <v>2051</v>
      </c>
      <c r="N294" t="s" s="59">
        <v>2051</v>
      </c>
      <c r="O294" t="s" s="59">
        <v>2051</v>
      </c>
      <c r="P294" t="s" s="59">
        <v>2051</v>
      </c>
      <c r="Q294" t="s" s="59">
        <v>2051</v>
      </c>
    </row>
    <row r="295" ht="20.35" customHeight="1">
      <c r="A295" t="s" s="59">
        <v>1361</v>
      </c>
      <c r="B295" t="s" s="59">
        <v>2415</v>
      </c>
      <c r="C295" t="s" s="59">
        <v>1982</v>
      </c>
      <c r="D295" s="34">
        <f>VLOOKUP(C295,'BIO - Tableau 2-1'!$A$4:$B$28,2)</f>
        <v>16</v>
      </c>
      <c r="E295" s="34">
        <v>26</v>
      </c>
      <c r="F295" t="s" s="59">
        <v>2535</v>
      </c>
      <c r="G295" t="s" s="59">
        <v>2070</v>
      </c>
      <c r="H295" t="s" s="59">
        <v>2071</v>
      </c>
      <c r="I295" t="s" s="59">
        <v>1056</v>
      </c>
      <c r="J295" t="s" s="59">
        <v>1056</v>
      </c>
      <c r="K295" s="34">
        <v>74</v>
      </c>
      <c r="L295" s="34">
        <v>212</v>
      </c>
      <c r="M295" s="34">
        <v>2009</v>
      </c>
      <c r="N295" t="s" s="59">
        <v>2066</v>
      </c>
      <c r="O295" s="34">
        <v>1</v>
      </c>
      <c r="P295" s="34">
        <v>4</v>
      </c>
      <c r="Q295" s="34">
        <v>4</v>
      </c>
    </row>
    <row r="296" ht="32.35" customHeight="1">
      <c r="A296" t="s" s="59">
        <v>1362</v>
      </c>
      <c r="B296" t="s" s="59">
        <v>205</v>
      </c>
      <c r="C296" t="s" s="59">
        <v>2004</v>
      </c>
      <c r="D296" s="34">
        <f>VLOOKUP(C296,'BIO - Tableau 2-1'!$A$4:$B$28,2)</f>
        <v>1</v>
      </c>
      <c r="E296" s="34">
        <v>31</v>
      </c>
      <c r="F296" t="s" s="59">
        <v>2536</v>
      </c>
      <c r="G296" t="s" s="59">
        <v>2537</v>
      </c>
      <c r="H296" s="32"/>
      <c r="I296" t="s" s="59">
        <v>1086</v>
      </c>
      <c r="J296" t="s" s="59">
        <v>1086</v>
      </c>
      <c r="K296" s="34">
        <v>75</v>
      </c>
      <c r="L296" s="34">
        <v>195</v>
      </c>
      <c r="M296" s="34">
        <v>2004</v>
      </c>
      <c r="N296" t="s" s="59">
        <v>205</v>
      </c>
      <c r="O296" s="34">
        <v>1</v>
      </c>
      <c r="P296" s="34">
        <v>2</v>
      </c>
      <c r="Q296" s="34">
        <v>2</v>
      </c>
    </row>
    <row r="297" ht="20.35" customHeight="1">
      <c r="A297" t="s" s="59">
        <v>1363</v>
      </c>
      <c r="B297" t="s" s="59">
        <v>42</v>
      </c>
      <c r="C297" t="s" s="59">
        <v>1996</v>
      </c>
      <c r="D297" s="34">
        <f>VLOOKUP(C297,'BIO - Tableau 2-1'!$A$4:$B$28,2)</f>
        <v>7</v>
      </c>
      <c r="E297" s="34">
        <v>29</v>
      </c>
      <c r="F297" t="s" s="59">
        <v>2538</v>
      </c>
      <c r="G297" t="s" s="59">
        <v>2539</v>
      </c>
      <c r="H297" s="32"/>
      <c r="I297" t="s" s="59">
        <v>1086</v>
      </c>
      <c r="J297" t="s" s="59">
        <v>1086</v>
      </c>
      <c r="K297" s="34">
        <v>71</v>
      </c>
      <c r="L297" s="34">
        <v>185</v>
      </c>
      <c r="M297" s="34">
        <v>2007</v>
      </c>
      <c r="N297" t="s" s="59">
        <v>42</v>
      </c>
      <c r="O297" s="34">
        <v>3</v>
      </c>
      <c r="P297" s="34">
        <v>10</v>
      </c>
      <c r="Q297" s="34">
        <v>71</v>
      </c>
    </row>
    <row r="298" ht="20.35" customHeight="1">
      <c r="A298" t="s" s="59">
        <v>1364</v>
      </c>
      <c r="B298" t="s" s="59">
        <v>44</v>
      </c>
      <c r="C298" t="s" s="59">
        <v>2004</v>
      </c>
      <c r="D298" s="34">
        <f>VLOOKUP(C298,'BIO - Tableau 2-1'!$A$4:$B$28,2)</f>
        <v>1</v>
      </c>
      <c r="E298" s="34">
        <v>25</v>
      </c>
      <c r="F298" t="s" s="59">
        <v>2540</v>
      </c>
      <c r="G298" t="s" s="59">
        <v>2539</v>
      </c>
      <c r="H298" s="32"/>
      <c r="I298" t="s" s="59">
        <v>1086</v>
      </c>
      <c r="J298" t="s" s="59">
        <v>1086</v>
      </c>
      <c r="K298" s="34">
        <v>74</v>
      </c>
      <c r="L298" s="34">
        <v>204</v>
      </c>
      <c r="M298" s="34">
        <v>2010</v>
      </c>
      <c r="N298" t="s" s="59">
        <v>44</v>
      </c>
      <c r="O298" s="34">
        <v>1</v>
      </c>
      <c r="P298" s="34">
        <v>26</v>
      </c>
      <c r="Q298" s="34">
        <v>26</v>
      </c>
    </row>
    <row r="299" ht="32.35" customHeight="1">
      <c r="A299" t="s" s="59">
        <v>1365</v>
      </c>
      <c r="B299" t="s" s="59">
        <v>104</v>
      </c>
      <c r="C299" t="s" s="59">
        <v>1996</v>
      </c>
      <c r="D299" s="34">
        <f>VLOOKUP(C299,'BIO - Tableau 2-1'!$A$4:$B$28,2)</f>
        <v>7</v>
      </c>
      <c r="E299" s="34">
        <v>21</v>
      </c>
      <c r="F299" t="s" s="59">
        <v>2541</v>
      </c>
      <c r="G299" t="s" s="59">
        <v>2542</v>
      </c>
      <c r="H299" s="32"/>
      <c r="I299" t="s" s="59">
        <v>1086</v>
      </c>
      <c r="J299" t="s" s="59">
        <v>1086</v>
      </c>
      <c r="K299" s="34">
        <v>75</v>
      </c>
      <c r="L299" s="34">
        <v>212</v>
      </c>
      <c r="M299" s="34">
        <v>2015</v>
      </c>
      <c r="N299" t="s" s="59">
        <v>104</v>
      </c>
      <c r="O299" s="34">
        <v>1</v>
      </c>
      <c r="P299" s="34">
        <v>19</v>
      </c>
      <c r="Q299" s="34">
        <v>19</v>
      </c>
    </row>
    <row r="300" ht="20.35" customHeight="1">
      <c r="A300" t="s" s="59">
        <v>1366</v>
      </c>
      <c r="B300" t="s" s="59">
        <v>74</v>
      </c>
      <c r="C300" t="s" s="59">
        <v>2004</v>
      </c>
      <c r="D300" s="34">
        <f>VLOOKUP(C300,'BIO - Tableau 2-1'!$A$4:$B$28,2)</f>
        <v>1</v>
      </c>
      <c r="E300" s="34">
        <v>20</v>
      </c>
      <c r="F300" t="s" s="59">
        <v>2543</v>
      </c>
      <c r="G300" t="s" s="59">
        <v>2488</v>
      </c>
      <c r="H300" s="32"/>
      <c r="I300" t="s" s="59">
        <v>1075</v>
      </c>
      <c r="J300" t="s" s="59">
        <v>1075</v>
      </c>
      <c r="K300" s="34">
        <v>73</v>
      </c>
      <c r="L300" s="34">
        <v>196</v>
      </c>
      <c r="M300" s="34">
        <v>2015</v>
      </c>
      <c r="N300" t="s" s="59">
        <v>74</v>
      </c>
      <c r="O300" s="34">
        <v>2</v>
      </c>
      <c r="P300" s="34">
        <v>18</v>
      </c>
      <c r="Q300" s="34">
        <v>48</v>
      </c>
    </row>
    <row r="301" ht="20.35" customHeight="1">
      <c r="A301" t="s" s="59">
        <v>1367</v>
      </c>
      <c r="B301" t="s" s="59">
        <v>165</v>
      </c>
      <c r="C301" t="s" s="59">
        <v>2004</v>
      </c>
      <c r="D301" s="34">
        <f>VLOOKUP(C301,'BIO - Tableau 2-1'!$A$4:$B$28,2)</f>
        <v>1</v>
      </c>
      <c r="E301" s="34">
        <v>18</v>
      </c>
      <c r="F301" t="s" s="59">
        <v>2544</v>
      </c>
      <c r="G301" t="s" s="59">
        <v>2545</v>
      </c>
      <c r="H301" s="32"/>
      <c r="I301" t="s" s="59">
        <v>1075</v>
      </c>
      <c r="J301" t="s" s="59">
        <v>1075</v>
      </c>
      <c r="K301" s="34">
        <v>74</v>
      </c>
      <c r="L301" s="34">
        <v>202</v>
      </c>
      <c r="M301" s="34">
        <v>2017</v>
      </c>
      <c r="N301" t="s" s="59">
        <v>165</v>
      </c>
      <c r="O301" s="34">
        <v>1</v>
      </c>
      <c r="P301" s="34">
        <v>21</v>
      </c>
      <c r="Q301" s="34">
        <v>21</v>
      </c>
    </row>
    <row r="302" ht="20.35" customHeight="1">
      <c r="A302" t="s" s="59">
        <v>1368</v>
      </c>
      <c r="B302" t="s" s="59">
        <v>99</v>
      </c>
      <c r="C302" t="s" s="59">
        <v>1982</v>
      </c>
      <c r="D302" s="34">
        <f>VLOOKUP(C302,'BIO - Tableau 2-1'!$A$4:$B$28,2)</f>
        <v>16</v>
      </c>
      <c r="E302" s="34">
        <v>23</v>
      </c>
      <c r="F302" t="s" s="59">
        <v>2546</v>
      </c>
      <c r="G302" t="s" s="59">
        <v>2547</v>
      </c>
      <c r="H302" s="32"/>
      <c r="I302" t="s" s="59">
        <v>1054</v>
      </c>
      <c r="J302" t="s" s="59">
        <v>1054</v>
      </c>
      <c r="K302" s="34">
        <v>73</v>
      </c>
      <c r="L302" s="34">
        <v>205</v>
      </c>
      <c r="M302" s="34">
        <v>2012</v>
      </c>
      <c r="N302" t="s" s="59">
        <v>44</v>
      </c>
      <c r="O302" s="34">
        <v>1</v>
      </c>
      <c r="P302" s="34">
        <v>11</v>
      </c>
      <c r="Q302" s="34">
        <v>11</v>
      </c>
    </row>
    <row r="303" ht="20.35" customHeight="1">
      <c r="A303" t="s" s="59">
        <v>1369</v>
      </c>
      <c r="B303" t="s" s="59">
        <v>114</v>
      </c>
      <c r="C303" t="s" s="59">
        <v>1979</v>
      </c>
      <c r="D303" s="34">
        <f>VLOOKUP(C303,'BIO - Tableau 2-1'!$A$4:$B$28,2)</f>
        <v>8</v>
      </c>
      <c r="E303" s="34">
        <v>37</v>
      </c>
      <c r="F303" t="s" s="59">
        <v>2548</v>
      </c>
      <c r="G303" t="s" s="59">
        <v>2549</v>
      </c>
      <c r="H303" t="s" s="59">
        <v>1985</v>
      </c>
      <c r="I303" t="s" s="59">
        <v>1056</v>
      </c>
      <c r="J303" t="s" s="59">
        <v>1056</v>
      </c>
      <c r="K303" s="34">
        <v>71</v>
      </c>
      <c r="L303" s="34">
        <v>208</v>
      </c>
      <c r="M303" s="34">
        <v>1998</v>
      </c>
      <c r="N303" t="s" s="59">
        <v>68</v>
      </c>
      <c r="O303" s="34">
        <v>3</v>
      </c>
      <c r="P303" s="34">
        <v>17</v>
      </c>
      <c r="Q303" s="34">
        <v>75</v>
      </c>
    </row>
    <row r="304" ht="20.35" customHeight="1">
      <c r="A304" t="s" s="59">
        <v>1370</v>
      </c>
      <c r="B304" t="s" s="59">
        <v>205</v>
      </c>
      <c r="C304" t="s" s="59">
        <v>1979</v>
      </c>
      <c r="D304" s="34">
        <f>VLOOKUP(C304,'BIO - Tableau 2-1'!$A$4:$B$28,2)</f>
        <v>8</v>
      </c>
      <c r="E304" s="34">
        <v>25</v>
      </c>
      <c r="F304" t="s" s="59">
        <v>2380</v>
      </c>
      <c r="G304" t="s" s="59">
        <v>2021</v>
      </c>
      <c r="H304" t="s" s="59">
        <v>1988</v>
      </c>
      <c r="I304" t="s" s="59">
        <v>1056</v>
      </c>
      <c r="J304" t="s" s="59">
        <v>1056</v>
      </c>
      <c r="K304" s="34">
        <v>72</v>
      </c>
      <c r="L304" s="34">
        <v>205</v>
      </c>
      <c r="M304" s="34">
        <v>2011</v>
      </c>
      <c r="N304" t="s" s="59">
        <v>52</v>
      </c>
      <c r="O304" s="34">
        <v>5</v>
      </c>
      <c r="P304" s="34">
        <v>29</v>
      </c>
      <c r="Q304" s="34">
        <v>150</v>
      </c>
    </row>
    <row r="305" ht="44.35" customHeight="1">
      <c r="A305" t="s" s="59">
        <v>1371</v>
      </c>
      <c r="B305" t="s" s="59">
        <v>2550</v>
      </c>
      <c r="C305" t="s" s="59">
        <v>2004</v>
      </c>
      <c r="D305" s="34">
        <f>VLOOKUP(C305,'BIO - Tableau 2-1'!$A$4:$B$28,2)</f>
        <v>1</v>
      </c>
      <c r="E305" s="34">
        <v>24</v>
      </c>
      <c r="F305" t="s" s="59">
        <v>2551</v>
      </c>
      <c r="G305" t="s" s="59">
        <v>2552</v>
      </c>
      <c r="H305" t="s" s="59">
        <v>2007</v>
      </c>
      <c r="I305" t="s" s="59">
        <v>1059</v>
      </c>
      <c r="J305" t="s" s="59">
        <v>1059</v>
      </c>
      <c r="K305" s="34">
        <v>69</v>
      </c>
      <c r="L305" s="34">
        <v>201</v>
      </c>
      <c r="M305" t="s" s="59">
        <v>2051</v>
      </c>
      <c r="N305" t="s" s="59">
        <v>2051</v>
      </c>
      <c r="O305" t="s" s="59">
        <v>2051</v>
      </c>
      <c r="P305" t="s" s="59">
        <v>2051</v>
      </c>
      <c r="Q305" t="s" s="59">
        <v>2051</v>
      </c>
    </row>
    <row r="306" ht="20.35" customHeight="1">
      <c r="A306" t="s" s="59">
        <v>1372</v>
      </c>
      <c r="B306" t="s" s="59">
        <v>104</v>
      </c>
      <c r="C306" t="s" s="59">
        <v>2004</v>
      </c>
      <c r="D306" s="34">
        <f>VLOOKUP(C306,'BIO - Tableau 2-1'!$A$4:$B$28,2)</f>
        <v>1</v>
      </c>
      <c r="E306" s="34">
        <v>33</v>
      </c>
      <c r="F306" t="s" s="59">
        <v>2553</v>
      </c>
      <c r="G306" t="s" s="59">
        <v>2554</v>
      </c>
      <c r="H306" s="32"/>
      <c r="I306" t="s" s="59">
        <v>1373</v>
      </c>
      <c r="J306" t="s" s="59">
        <v>1373</v>
      </c>
      <c r="K306" s="34">
        <v>73</v>
      </c>
      <c r="L306" s="34">
        <v>188</v>
      </c>
      <c r="M306" s="34">
        <v>2002</v>
      </c>
      <c r="N306" t="s" s="59">
        <v>38</v>
      </c>
      <c r="O306" s="34">
        <v>3</v>
      </c>
      <c r="P306" s="34">
        <v>24</v>
      </c>
      <c r="Q306" s="34">
        <v>87</v>
      </c>
    </row>
    <row r="307" ht="20.35" customHeight="1">
      <c r="A307" t="s" s="59">
        <v>1374</v>
      </c>
      <c r="B307" t="s" s="59">
        <v>2555</v>
      </c>
      <c r="C307" t="s" s="59">
        <v>2004</v>
      </c>
      <c r="D307" s="34">
        <f>VLOOKUP(C307,'BIO - Tableau 2-1'!$A$4:$B$28,2)</f>
        <v>1</v>
      </c>
      <c r="E307" s="34">
        <v>26</v>
      </c>
      <c r="F307" t="s" s="59">
        <v>2556</v>
      </c>
      <c r="G307" t="s" s="59">
        <v>2021</v>
      </c>
      <c r="H307" t="s" s="59">
        <v>1988</v>
      </c>
      <c r="I307" t="s" s="59">
        <v>1056</v>
      </c>
      <c r="J307" t="s" s="59">
        <v>1056</v>
      </c>
      <c r="K307" s="34">
        <v>73</v>
      </c>
      <c r="L307" s="34">
        <v>195</v>
      </c>
      <c r="M307" s="34">
        <v>2010</v>
      </c>
      <c r="N307" t="s" s="59">
        <v>2161</v>
      </c>
      <c r="O307" s="34">
        <v>5</v>
      </c>
      <c r="P307" s="34">
        <v>9</v>
      </c>
      <c r="Q307" s="34">
        <v>129</v>
      </c>
    </row>
    <row r="308" ht="20.35" customHeight="1">
      <c r="A308" t="s" s="59">
        <v>1375</v>
      </c>
      <c r="B308" t="s" s="59">
        <v>99</v>
      </c>
      <c r="C308" t="s" s="59">
        <v>2004</v>
      </c>
      <c r="D308" s="34">
        <f>VLOOKUP(C308,'BIO - Tableau 2-1'!$A$4:$B$28,2)</f>
        <v>1</v>
      </c>
      <c r="E308" s="34">
        <v>24</v>
      </c>
      <c r="F308" t="s" s="59">
        <v>2500</v>
      </c>
      <c r="G308" t="s" s="59">
        <v>2557</v>
      </c>
      <c r="H308" t="s" s="59">
        <v>1985</v>
      </c>
      <c r="I308" t="s" s="59">
        <v>1056</v>
      </c>
      <c r="J308" t="s" s="59">
        <v>1056</v>
      </c>
      <c r="K308" s="34">
        <v>72</v>
      </c>
      <c r="L308" s="34">
        <v>179</v>
      </c>
      <c r="M308" t="s" s="59">
        <v>2051</v>
      </c>
      <c r="N308" t="s" s="59">
        <v>2051</v>
      </c>
      <c r="O308" t="s" s="59">
        <v>2051</v>
      </c>
      <c r="P308" t="s" s="59">
        <v>2051</v>
      </c>
      <c r="Q308" t="s" s="59">
        <v>2051</v>
      </c>
    </row>
    <row r="309" ht="20.35" customHeight="1">
      <c r="A309" t="s" s="59">
        <v>1376</v>
      </c>
      <c r="B309" t="s" s="59">
        <v>106</v>
      </c>
      <c r="C309" t="s" s="59">
        <v>2004</v>
      </c>
      <c r="D309" s="34">
        <f>VLOOKUP(C309,'BIO - Tableau 2-1'!$A$4:$B$28,2)</f>
        <v>1</v>
      </c>
      <c r="E309" s="34">
        <v>22</v>
      </c>
      <c r="F309" t="s" s="59">
        <v>2558</v>
      </c>
      <c r="G309" t="s" s="59">
        <v>2559</v>
      </c>
      <c r="H309" t="s" s="59">
        <v>1985</v>
      </c>
      <c r="I309" t="s" s="59">
        <v>1056</v>
      </c>
      <c r="J309" t="s" s="59">
        <v>1056</v>
      </c>
      <c r="K309" s="34">
        <v>77</v>
      </c>
      <c r="L309" s="34">
        <v>232</v>
      </c>
      <c r="M309" s="34">
        <v>2013</v>
      </c>
      <c r="N309" t="s" s="59">
        <v>106</v>
      </c>
      <c r="O309" s="34">
        <v>1</v>
      </c>
      <c r="P309" s="34">
        <v>21</v>
      </c>
      <c r="Q309" s="34">
        <v>21</v>
      </c>
    </row>
    <row r="310" ht="20.35" customHeight="1">
      <c r="A310" t="s" s="59">
        <v>1377</v>
      </c>
      <c r="B310" t="s" s="59">
        <v>74</v>
      </c>
      <c r="C310" t="s" s="59">
        <v>1979</v>
      </c>
      <c r="D310" s="34">
        <f>VLOOKUP(C310,'BIO - Tableau 2-1'!$A$4:$B$28,2)</f>
        <v>8</v>
      </c>
      <c r="E310" s="34">
        <v>25</v>
      </c>
      <c r="F310" t="s" s="59">
        <v>2560</v>
      </c>
      <c r="G310" t="s" s="59">
        <v>2080</v>
      </c>
      <c r="H310" s="32"/>
      <c r="I310" t="s" s="59">
        <v>1054</v>
      </c>
      <c r="J310" t="s" s="59">
        <v>1054</v>
      </c>
      <c r="K310" s="34">
        <v>73</v>
      </c>
      <c r="L310" s="34">
        <v>200</v>
      </c>
      <c r="M310" s="34">
        <v>2011</v>
      </c>
      <c r="N310" t="s" s="59">
        <v>74</v>
      </c>
      <c r="O310" s="34">
        <v>5</v>
      </c>
      <c r="P310" s="34">
        <v>5</v>
      </c>
      <c r="Q310" s="34">
        <v>126</v>
      </c>
    </row>
    <row r="311" ht="20.35" customHeight="1">
      <c r="A311" t="s" s="59">
        <v>1378</v>
      </c>
      <c r="B311" t="s" s="59">
        <v>40</v>
      </c>
      <c r="C311" t="s" s="59">
        <v>1982</v>
      </c>
      <c r="D311" s="34">
        <f>VLOOKUP(C311,'BIO - Tableau 2-1'!$A$4:$B$28,2)</f>
        <v>16</v>
      </c>
      <c r="E311" s="34">
        <v>27</v>
      </c>
      <c r="F311" t="s" s="59">
        <v>2561</v>
      </c>
      <c r="G311" t="s" s="59">
        <v>2562</v>
      </c>
      <c r="H311" t="s" s="59">
        <v>1985</v>
      </c>
      <c r="I311" t="s" s="59">
        <v>1056</v>
      </c>
      <c r="J311" t="s" s="59">
        <v>1056</v>
      </c>
      <c r="K311" s="34">
        <v>70</v>
      </c>
      <c r="L311" s="34">
        <v>206</v>
      </c>
      <c r="M311" s="34">
        <v>2009</v>
      </c>
      <c r="N311" t="s" s="59">
        <v>99</v>
      </c>
      <c r="O311" s="34">
        <v>5</v>
      </c>
      <c r="P311" s="34">
        <v>11</v>
      </c>
      <c r="Q311" s="34">
        <v>132</v>
      </c>
    </row>
    <row r="312" ht="20.35" customHeight="1">
      <c r="A312" t="s" s="59">
        <v>1379</v>
      </c>
      <c r="B312" t="s" s="59">
        <v>71</v>
      </c>
      <c r="C312" t="s" s="59">
        <v>1979</v>
      </c>
      <c r="D312" s="34">
        <f>VLOOKUP(C312,'BIO - Tableau 2-1'!$A$4:$B$28,2)</f>
        <v>8</v>
      </c>
      <c r="E312" s="34">
        <v>21</v>
      </c>
      <c r="F312" t="s" s="59">
        <v>2563</v>
      </c>
      <c r="G312" t="s" s="59">
        <v>2291</v>
      </c>
      <c r="H312" s="32"/>
      <c r="I312" t="s" s="59">
        <v>1054</v>
      </c>
      <c r="J312" t="s" s="59">
        <v>1054</v>
      </c>
      <c r="K312" s="34">
        <v>77</v>
      </c>
      <c r="L312" s="34">
        <v>192</v>
      </c>
      <c r="M312" s="34">
        <v>2015</v>
      </c>
      <c r="N312" t="s" s="59">
        <v>71</v>
      </c>
      <c r="O312" s="34">
        <v>1</v>
      </c>
      <c r="P312" s="34">
        <v>29</v>
      </c>
      <c r="Q312" s="34">
        <v>29</v>
      </c>
    </row>
    <row r="313" ht="20.35" customHeight="1">
      <c r="A313" t="s" s="59">
        <v>1380</v>
      </c>
      <c r="B313" t="s" s="59">
        <v>2564</v>
      </c>
      <c r="C313" t="s" s="59">
        <v>2004</v>
      </c>
      <c r="D313" s="34">
        <f>VLOOKUP(C313,'BIO - Tableau 2-1'!$A$4:$B$28,2)</f>
        <v>1</v>
      </c>
      <c r="E313" s="34">
        <v>27</v>
      </c>
      <c r="F313" t="s" s="59">
        <v>2565</v>
      </c>
      <c r="G313" t="s" s="59">
        <v>2566</v>
      </c>
      <c r="H313" t="s" s="59">
        <v>1985</v>
      </c>
      <c r="I313" t="s" s="59">
        <v>1056</v>
      </c>
      <c r="J313" t="s" s="59">
        <v>1056</v>
      </c>
      <c r="K313" s="34">
        <v>70</v>
      </c>
      <c r="L313" s="34">
        <v>190</v>
      </c>
      <c r="M313" s="34">
        <v>2009</v>
      </c>
      <c r="N313" t="s" s="59">
        <v>68</v>
      </c>
      <c r="O313" s="34">
        <v>5</v>
      </c>
      <c r="P313" s="34">
        <v>18</v>
      </c>
      <c r="Q313" s="34">
        <v>139</v>
      </c>
    </row>
    <row r="314" ht="20.35" customHeight="1">
      <c r="A314" t="s" s="59">
        <v>1381</v>
      </c>
      <c r="B314" t="s" s="59">
        <v>40</v>
      </c>
      <c r="C314" t="s" s="59">
        <v>1982</v>
      </c>
      <c r="D314" s="34">
        <f>VLOOKUP(C314,'BIO - Tableau 2-1'!$A$4:$B$28,2)</f>
        <v>16</v>
      </c>
      <c r="E314" s="34">
        <v>25</v>
      </c>
      <c r="F314" t="s" s="59">
        <v>2567</v>
      </c>
      <c r="G314" t="s" s="59">
        <v>2080</v>
      </c>
      <c r="H314" s="32"/>
      <c r="I314" t="s" s="59">
        <v>1054</v>
      </c>
      <c r="J314" t="s" s="59">
        <v>1054</v>
      </c>
      <c r="K314" s="34">
        <v>73</v>
      </c>
      <c r="L314" s="34">
        <v>215</v>
      </c>
      <c r="M314" s="34">
        <v>2011</v>
      </c>
      <c r="N314" t="s" s="59">
        <v>40</v>
      </c>
      <c r="O314" s="34">
        <v>1</v>
      </c>
      <c r="P314" s="34">
        <v>2</v>
      </c>
      <c r="Q314" s="34">
        <v>2</v>
      </c>
    </row>
    <row r="315" ht="32.35" customHeight="1">
      <c r="A315" t="s" s="59">
        <v>1382</v>
      </c>
      <c r="B315" t="s" s="59">
        <v>121</v>
      </c>
      <c r="C315" t="s" s="59">
        <v>1996</v>
      </c>
      <c r="D315" s="34">
        <f>VLOOKUP(C315,'BIO - Tableau 2-1'!$A$4:$B$28,2)</f>
        <v>7</v>
      </c>
      <c r="E315" s="34">
        <v>26</v>
      </c>
      <c r="F315" t="s" s="59">
        <v>2568</v>
      </c>
      <c r="G315" t="s" s="59">
        <v>2569</v>
      </c>
      <c r="H315" t="s" s="59">
        <v>2259</v>
      </c>
      <c r="I315" t="s" s="59">
        <v>1059</v>
      </c>
      <c r="J315" t="s" s="59">
        <v>1059</v>
      </c>
      <c r="K315" s="34">
        <v>74</v>
      </c>
      <c r="L315" s="34">
        <v>208</v>
      </c>
      <c r="M315" t="s" s="59">
        <v>2051</v>
      </c>
      <c r="N315" t="s" s="59">
        <v>2051</v>
      </c>
      <c r="O315" t="s" s="59">
        <v>2051</v>
      </c>
      <c r="P315" t="s" s="59">
        <v>2051</v>
      </c>
      <c r="Q315" t="s" s="59">
        <v>2051</v>
      </c>
    </row>
    <row r="316" ht="20.35" customHeight="1">
      <c r="A316" t="s" s="59">
        <v>1383</v>
      </c>
      <c r="B316" t="s" s="59">
        <v>93</v>
      </c>
      <c r="C316" t="s" s="59">
        <v>2004</v>
      </c>
      <c r="D316" s="34">
        <f>VLOOKUP(C316,'BIO - Tableau 2-1'!$A$4:$B$28,2)</f>
        <v>1</v>
      </c>
      <c r="E316" s="34">
        <v>23</v>
      </c>
      <c r="F316" t="s" s="59">
        <v>2570</v>
      </c>
      <c r="G316" t="s" s="59">
        <v>2021</v>
      </c>
      <c r="H316" t="s" s="59">
        <v>1988</v>
      </c>
      <c r="I316" t="s" s="59">
        <v>1056</v>
      </c>
      <c r="J316" t="s" s="59">
        <v>1056</v>
      </c>
      <c r="K316" s="34">
        <v>70</v>
      </c>
      <c r="L316" s="34">
        <v>190</v>
      </c>
      <c r="M316" s="34">
        <v>2012</v>
      </c>
      <c r="N316" t="s" s="59">
        <v>93</v>
      </c>
      <c r="O316" s="34">
        <v>4</v>
      </c>
      <c r="P316" s="34">
        <v>13</v>
      </c>
      <c r="Q316" s="34">
        <v>104</v>
      </c>
    </row>
    <row r="317" ht="20.35" customHeight="1">
      <c r="A317" t="s" s="59">
        <v>1384</v>
      </c>
      <c r="B317" t="s" s="59">
        <v>114</v>
      </c>
      <c r="C317" t="s" s="59">
        <v>1982</v>
      </c>
      <c r="D317" s="34">
        <f>VLOOKUP(C317,'BIO - Tableau 2-1'!$A$4:$B$28,2)</f>
        <v>16</v>
      </c>
      <c r="E317" s="34">
        <v>21</v>
      </c>
      <c r="F317" t="s" s="59">
        <v>2571</v>
      </c>
      <c r="G317" t="s" s="59">
        <v>2559</v>
      </c>
      <c r="H317" t="s" s="59">
        <v>1985</v>
      </c>
      <c r="I317" t="s" s="59">
        <v>1056</v>
      </c>
      <c r="J317" t="s" s="59">
        <v>1056</v>
      </c>
      <c r="K317" s="34">
        <v>73</v>
      </c>
      <c r="L317" s="34">
        <v>193</v>
      </c>
      <c r="M317" t="s" s="59">
        <v>2051</v>
      </c>
      <c r="N317" t="s" s="59">
        <v>2051</v>
      </c>
      <c r="O317" t="s" s="59">
        <v>2051</v>
      </c>
      <c r="P317" t="s" s="59">
        <v>2051</v>
      </c>
      <c r="Q317" t="s" s="59">
        <v>2051</v>
      </c>
    </row>
    <row r="318" ht="20.35" customHeight="1">
      <c r="A318" t="s" s="59">
        <v>1385</v>
      </c>
      <c r="B318" t="s" s="59">
        <v>205</v>
      </c>
      <c r="C318" t="s" s="59">
        <v>2004</v>
      </c>
      <c r="D318" s="34">
        <f>VLOOKUP(C318,'BIO - Tableau 2-1'!$A$4:$B$28,2)</f>
        <v>1</v>
      </c>
      <c r="E318" s="34">
        <v>25</v>
      </c>
      <c r="F318" t="s" s="59">
        <v>2572</v>
      </c>
      <c r="G318" t="s" s="59">
        <v>2573</v>
      </c>
      <c r="H318" t="s" s="59">
        <v>1988</v>
      </c>
      <c r="I318" t="s" s="59">
        <v>1056</v>
      </c>
      <c r="J318" t="s" s="59">
        <v>1056</v>
      </c>
      <c r="K318" s="34">
        <v>72</v>
      </c>
      <c r="L318" s="34">
        <v>191</v>
      </c>
      <c r="M318" s="34">
        <v>2010</v>
      </c>
      <c r="N318" t="s" s="59">
        <v>106</v>
      </c>
      <c r="O318" s="34">
        <v>3</v>
      </c>
      <c r="P318" s="34">
        <v>2</v>
      </c>
      <c r="Q318" s="34">
        <v>62</v>
      </c>
    </row>
    <row r="319" ht="32.35" customHeight="1">
      <c r="A319" t="s" s="59">
        <v>1386</v>
      </c>
      <c r="B319" t="s" s="59">
        <v>93</v>
      </c>
      <c r="C319" t="s" s="59">
        <v>1979</v>
      </c>
      <c r="D319" s="34">
        <f>VLOOKUP(C319,'BIO - Tableau 2-1'!$A$4:$B$28,2)</f>
        <v>8</v>
      </c>
      <c r="E319" s="34">
        <v>27</v>
      </c>
      <c r="F319" t="s" s="59">
        <v>2574</v>
      </c>
      <c r="G319" t="s" s="59">
        <v>2575</v>
      </c>
      <c r="H319" t="s" s="59">
        <v>2029</v>
      </c>
      <c r="I319" t="s" s="59">
        <v>1059</v>
      </c>
      <c r="J319" t="s" s="59">
        <v>1059</v>
      </c>
      <c r="K319" s="34">
        <v>75</v>
      </c>
      <c r="L319" s="34">
        <v>224</v>
      </c>
      <c r="M319" s="34">
        <v>2008</v>
      </c>
      <c r="N319" t="s" s="59">
        <v>106</v>
      </c>
      <c r="O319" s="34">
        <v>5</v>
      </c>
      <c r="P319" s="34">
        <v>7</v>
      </c>
      <c r="Q319" s="34">
        <v>128</v>
      </c>
    </row>
    <row r="320" ht="20.35" customHeight="1">
      <c r="A320" t="s" s="59">
        <v>1387</v>
      </c>
      <c r="B320" t="s" s="59">
        <v>77</v>
      </c>
      <c r="C320" t="s" s="59">
        <v>1979</v>
      </c>
      <c r="D320" s="34">
        <f>VLOOKUP(C320,'BIO - Tableau 2-1'!$A$4:$B$28,2)</f>
        <v>8</v>
      </c>
      <c r="E320" s="34">
        <v>21</v>
      </c>
      <c r="F320" t="s" s="59">
        <v>2576</v>
      </c>
      <c r="G320" t="s" s="59">
        <v>2577</v>
      </c>
      <c r="H320" s="32"/>
      <c r="I320" t="s" s="59">
        <v>1054</v>
      </c>
      <c r="J320" t="s" s="59">
        <v>1054</v>
      </c>
      <c r="K320" s="34">
        <v>72</v>
      </c>
      <c r="L320" s="34">
        <v>186</v>
      </c>
      <c r="M320" s="34">
        <v>2014</v>
      </c>
      <c r="N320" t="s" s="59">
        <v>52</v>
      </c>
      <c r="O320" s="34">
        <v>5</v>
      </c>
      <c r="P320" s="34">
        <v>6</v>
      </c>
      <c r="Q320" s="34">
        <v>126</v>
      </c>
    </row>
    <row r="321" ht="20.35" customHeight="1">
      <c r="A321" t="s" s="59">
        <v>1388</v>
      </c>
      <c r="B321" t="s" s="59">
        <v>104</v>
      </c>
      <c r="C321" t="s" s="59">
        <v>1996</v>
      </c>
      <c r="D321" s="34">
        <f>VLOOKUP(C321,'BIO - Tableau 2-1'!$A$4:$B$28,2)</f>
        <v>7</v>
      </c>
      <c r="E321" s="34">
        <v>28</v>
      </c>
      <c r="F321" t="s" s="59">
        <v>2578</v>
      </c>
      <c r="G321" t="s" s="59">
        <v>2579</v>
      </c>
      <c r="H321" s="32"/>
      <c r="I321" t="s" s="59">
        <v>1054</v>
      </c>
      <c r="J321" t="s" s="59">
        <v>1054</v>
      </c>
      <c r="K321" s="34">
        <v>71</v>
      </c>
      <c r="L321" s="34">
        <v>184</v>
      </c>
      <c r="M321" s="34">
        <v>2008</v>
      </c>
      <c r="N321" t="s" s="59">
        <v>104</v>
      </c>
      <c r="O321" s="34">
        <v>4</v>
      </c>
      <c r="P321" s="34">
        <v>30</v>
      </c>
      <c r="Q321" s="34">
        <v>121</v>
      </c>
    </row>
    <row r="322" ht="20.35" customHeight="1">
      <c r="A322" t="s" s="59">
        <v>1389</v>
      </c>
      <c r="B322" t="s" s="59">
        <v>219</v>
      </c>
      <c r="C322" t="s" s="59">
        <v>1979</v>
      </c>
      <c r="D322" s="34">
        <f>VLOOKUP(C322,'BIO - Tableau 2-1'!$A$4:$B$28,2)</f>
        <v>8</v>
      </c>
      <c r="E322" s="34">
        <v>23</v>
      </c>
      <c r="F322" t="s" s="59">
        <v>2580</v>
      </c>
      <c r="G322" t="s" s="59">
        <v>2581</v>
      </c>
      <c r="H322" s="32"/>
      <c r="I322" t="s" s="59">
        <v>1054</v>
      </c>
      <c r="J322" t="s" s="59">
        <v>1054</v>
      </c>
      <c r="K322" s="34">
        <v>75</v>
      </c>
      <c r="L322" s="34">
        <v>196</v>
      </c>
      <c r="M322" s="34">
        <v>2013</v>
      </c>
      <c r="N322" t="s" s="59">
        <v>219</v>
      </c>
      <c r="O322" s="34">
        <v>2</v>
      </c>
      <c r="P322" s="34">
        <v>16</v>
      </c>
      <c r="Q322" s="34">
        <v>46</v>
      </c>
    </row>
    <row r="323" ht="20.35" customHeight="1">
      <c r="A323" t="s" s="59">
        <v>1390</v>
      </c>
      <c r="B323" t="s" s="59">
        <v>114</v>
      </c>
      <c r="C323" t="s" s="59">
        <v>1979</v>
      </c>
      <c r="D323" s="34">
        <f>VLOOKUP(C323,'BIO - Tableau 2-1'!$A$4:$B$28,2)</f>
        <v>8</v>
      </c>
      <c r="E323" s="34">
        <v>24</v>
      </c>
      <c r="F323" t="s" s="59">
        <v>2582</v>
      </c>
      <c r="G323" t="s" s="59">
        <v>2583</v>
      </c>
      <c r="H323" s="32"/>
      <c r="I323" t="s" s="59">
        <v>1054</v>
      </c>
      <c r="J323" t="s" s="59">
        <v>1054</v>
      </c>
      <c r="K323" s="34">
        <v>75</v>
      </c>
      <c r="L323" s="34">
        <v>208</v>
      </c>
      <c r="M323" s="34">
        <v>2012</v>
      </c>
      <c r="N323" t="s" s="59">
        <v>114</v>
      </c>
      <c r="O323" s="34">
        <v>1</v>
      </c>
      <c r="P323" s="34">
        <v>6</v>
      </c>
      <c r="Q323" s="34">
        <v>6</v>
      </c>
    </row>
    <row r="324" ht="20.35" customHeight="1">
      <c r="A324" t="s" s="59">
        <v>1391</v>
      </c>
      <c r="B324" t="s" s="59">
        <v>201</v>
      </c>
      <c r="C324" t="s" s="59">
        <v>1979</v>
      </c>
      <c r="D324" s="34">
        <f>VLOOKUP(C324,'BIO - Tableau 2-1'!$A$4:$B$28,2)</f>
        <v>8</v>
      </c>
      <c r="E324" s="34">
        <v>21</v>
      </c>
      <c r="F324" t="s" s="59">
        <v>2584</v>
      </c>
      <c r="G324" t="s" s="59">
        <v>2585</v>
      </c>
      <c r="H324" t="s" s="59">
        <v>1999</v>
      </c>
      <c r="I324" t="s" s="59">
        <v>1056</v>
      </c>
      <c r="J324" t="s" s="59">
        <v>1056</v>
      </c>
      <c r="K324" s="34">
        <v>75</v>
      </c>
      <c r="L324" s="34">
        <v>221</v>
      </c>
      <c r="M324" s="34">
        <v>2014</v>
      </c>
      <c r="N324" t="s" s="59">
        <v>201</v>
      </c>
      <c r="O324" s="34">
        <v>1</v>
      </c>
      <c r="P324" s="34">
        <v>7</v>
      </c>
      <c r="Q324" s="34">
        <v>7</v>
      </c>
    </row>
    <row r="325" ht="20.35" customHeight="1">
      <c r="A325" t="s" s="59">
        <v>1392</v>
      </c>
      <c r="B325" t="s" s="59">
        <v>42</v>
      </c>
      <c r="C325" t="s" s="59">
        <v>2004</v>
      </c>
      <c r="D325" s="34">
        <f>VLOOKUP(C325,'BIO - Tableau 2-1'!$A$4:$B$28,2)</f>
        <v>1</v>
      </c>
      <c r="E325" s="34">
        <v>20</v>
      </c>
      <c r="F325" t="s" s="59">
        <v>2586</v>
      </c>
      <c r="G325" t="s" s="59">
        <v>2587</v>
      </c>
      <c r="H325" s="32"/>
      <c r="I325" t="s" s="59">
        <v>1073</v>
      </c>
      <c r="J325" t="s" s="59">
        <v>1073</v>
      </c>
      <c r="K325" s="34">
        <v>75</v>
      </c>
      <c r="L325" s="34">
        <v>185</v>
      </c>
      <c r="M325" s="34">
        <v>2016</v>
      </c>
      <c r="N325" t="s" s="59">
        <v>42</v>
      </c>
      <c r="O325" s="34">
        <v>1</v>
      </c>
      <c r="P325" s="34">
        <v>23</v>
      </c>
      <c r="Q325" s="34">
        <v>23</v>
      </c>
    </row>
    <row r="326" ht="20.35" customHeight="1">
      <c r="A326" t="s" s="59">
        <v>1393</v>
      </c>
      <c r="B326" t="s" s="59">
        <v>42</v>
      </c>
      <c r="C326" t="s" s="59">
        <v>1982</v>
      </c>
      <c r="D326" s="34">
        <f>VLOOKUP(C326,'BIO - Tableau 2-1'!$A$4:$B$28,2)</f>
        <v>16</v>
      </c>
      <c r="E326" s="34">
        <v>24</v>
      </c>
      <c r="F326" t="s" s="59">
        <v>2588</v>
      </c>
      <c r="G326" t="s" s="59">
        <v>2589</v>
      </c>
      <c r="H326" s="32"/>
      <c r="I326" t="s" s="59">
        <v>1073</v>
      </c>
      <c r="J326" t="s" s="59">
        <v>1073</v>
      </c>
      <c r="K326" s="34">
        <v>69</v>
      </c>
      <c r="L326" s="34">
        <v>165</v>
      </c>
      <c r="M326" t="s" s="59">
        <v>2051</v>
      </c>
      <c r="N326" t="s" s="59">
        <v>2051</v>
      </c>
      <c r="O326" t="s" s="59">
        <v>2051</v>
      </c>
      <c r="P326" t="s" s="59">
        <v>2051</v>
      </c>
      <c r="Q326" t="s" s="59">
        <v>2051</v>
      </c>
    </row>
    <row r="327" ht="32.35" customHeight="1">
      <c r="A327" t="s" s="59">
        <v>1394</v>
      </c>
      <c r="B327" t="s" s="59">
        <v>52</v>
      </c>
      <c r="C327" t="s" s="59">
        <v>2004</v>
      </c>
      <c r="D327" s="34">
        <f>VLOOKUP(C327,'BIO - Tableau 2-1'!$A$4:$B$28,2)</f>
        <v>1</v>
      </c>
      <c r="E327" s="34">
        <v>37</v>
      </c>
      <c r="F327" t="s" s="59">
        <v>2273</v>
      </c>
      <c r="G327" t="s" s="59">
        <v>2418</v>
      </c>
      <c r="H327" s="32"/>
      <c r="I327" t="s" s="59">
        <v>1054</v>
      </c>
      <c r="J327" t="s" s="59">
        <v>1054</v>
      </c>
      <c r="K327" s="34">
        <v>74</v>
      </c>
      <c r="L327" s="34">
        <v>183</v>
      </c>
      <c r="M327" s="34">
        <v>1999</v>
      </c>
      <c r="N327" t="s" s="59">
        <v>52</v>
      </c>
      <c r="O327" s="34">
        <v>1</v>
      </c>
      <c r="P327" s="34">
        <v>3</v>
      </c>
      <c r="Q327" s="34">
        <v>3</v>
      </c>
    </row>
    <row r="328" ht="20.35" customHeight="1">
      <c r="A328" t="s" s="59">
        <v>1395</v>
      </c>
      <c r="B328" t="s" s="59">
        <v>104</v>
      </c>
      <c r="C328" t="s" s="59">
        <v>2004</v>
      </c>
      <c r="D328" s="34">
        <f>VLOOKUP(C328,'BIO - Tableau 2-1'!$A$4:$B$28,2)</f>
        <v>1</v>
      </c>
      <c r="E328" s="34">
        <v>37</v>
      </c>
      <c r="F328" t="s" s="59">
        <v>2590</v>
      </c>
      <c r="G328" t="s" s="59">
        <v>2591</v>
      </c>
      <c r="H328" s="32"/>
      <c r="I328" t="s" s="59">
        <v>1054</v>
      </c>
      <c r="J328" t="s" s="59">
        <v>1054</v>
      </c>
      <c r="K328" s="34">
        <v>72</v>
      </c>
      <c r="L328" s="34">
        <v>197</v>
      </c>
      <c r="M328" s="34">
        <v>1999</v>
      </c>
      <c r="N328" t="s" s="59">
        <v>104</v>
      </c>
      <c r="O328" s="34">
        <v>7</v>
      </c>
      <c r="P328" s="34">
        <v>24</v>
      </c>
      <c r="Q328" s="34">
        <v>210</v>
      </c>
    </row>
    <row r="329" ht="20.35" customHeight="1">
      <c r="A329" t="s" s="59">
        <v>1396</v>
      </c>
      <c r="B329" t="s" s="59">
        <v>87</v>
      </c>
      <c r="C329" t="s" s="59">
        <v>1996</v>
      </c>
      <c r="D329" s="34">
        <f>VLOOKUP(C329,'BIO - Tableau 2-1'!$A$4:$B$28,2)</f>
        <v>7</v>
      </c>
      <c r="E329" s="34">
        <v>22</v>
      </c>
      <c r="F329" t="s" s="59">
        <v>2592</v>
      </c>
      <c r="G329" t="s" s="59">
        <v>2045</v>
      </c>
      <c r="H329" t="s" s="59">
        <v>2046</v>
      </c>
      <c r="I329" t="s" s="59">
        <v>1059</v>
      </c>
      <c r="J329" t="s" s="59">
        <v>1059</v>
      </c>
      <c r="K329" s="34">
        <v>75</v>
      </c>
      <c r="L329" s="34">
        <v>204</v>
      </c>
      <c r="M329" s="34">
        <v>2013</v>
      </c>
      <c r="N329" t="s" s="59">
        <v>2022</v>
      </c>
      <c r="O329" s="34">
        <v>4</v>
      </c>
      <c r="P329" s="34">
        <v>27</v>
      </c>
      <c r="Q329" s="34">
        <v>118</v>
      </c>
    </row>
    <row r="330" ht="20.35" customHeight="1">
      <c r="A330" t="s" s="59">
        <v>1397</v>
      </c>
      <c r="B330" t="s" s="59">
        <v>2593</v>
      </c>
      <c r="C330" t="s" s="59">
        <v>1979</v>
      </c>
      <c r="D330" s="34">
        <f>VLOOKUP(C330,'BIO - Tableau 2-1'!$A$4:$B$28,2)</f>
        <v>8</v>
      </c>
      <c r="E330" s="34">
        <v>29</v>
      </c>
      <c r="F330" t="s" s="59">
        <v>2594</v>
      </c>
      <c r="G330" t="s" s="59">
        <v>2106</v>
      </c>
      <c r="H330" t="s" s="59">
        <v>2029</v>
      </c>
      <c r="I330" t="s" s="59">
        <v>1059</v>
      </c>
      <c r="J330" t="s" s="59">
        <v>1059</v>
      </c>
      <c r="K330" s="34">
        <v>73</v>
      </c>
      <c r="L330" s="34">
        <v>219</v>
      </c>
      <c r="M330" s="34">
        <v>2007</v>
      </c>
      <c r="N330" t="s" s="59">
        <v>91</v>
      </c>
      <c r="O330" s="34">
        <v>1</v>
      </c>
      <c r="P330" s="34">
        <v>18</v>
      </c>
      <c r="Q330" s="34">
        <v>18</v>
      </c>
    </row>
    <row r="331" ht="20.35" customHeight="1">
      <c r="A331" t="s" s="59">
        <v>1398</v>
      </c>
      <c r="B331" t="s" s="59">
        <v>42</v>
      </c>
      <c r="C331" t="s" s="59">
        <v>1979</v>
      </c>
      <c r="D331" s="34">
        <f>VLOOKUP(C331,'BIO - Tableau 2-1'!$A$4:$B$28,2)</f>
        <v>8</v>
      </c>
      <c r="E331" s="34">
        <v>22</v>
      </c>
      <c r="F331" t="s" s="59">
        <v>2595</v>
      </c>
      <c r="G331" t="s" s="59">
        <v>2596</v>
      </c>
      <c r="H331" t="s" s="59">
        <v>2160</v>
      </c>
      <c r="I331" t="s" s="59">
        <v>1059</v>
      </c>
      <c r="J331" t="s" s="59">
        <v>1059</v>
      </c>
      <c r="K331" s="34">
        <v>75</v>
      </c>
      <c r="L331" s="34">
        <v>217</v>
      </c>
      <c r="M331" s="34">
        <v>2013</v>
      </c>
      <c r="N331" t="s" s="59">
        <v>42</v>
      </c>
      <c r="O331" s="34">
        <v>2</v>
      </c>
      <c r="P331" s="34">
        <v>1</v>
      </c>
      <c r="Q331" s="34">
        <v>31</v>
      </c>
    </row>
    <row r="332" ht="20.35" customHeight="1">
      <c r="A332" t="s" s="59">
        <v>1399</v>
      </c>
      <c r="B332" t="s" s="59">
        <v>56</v>
      </c>
      <c r="C332" t="s" s="59">
        <v>1996</v>
      </c>
      <c r="D332" s="34">
        <f>VLOOKUP(C332,'BIO - Tableau 2-1'!$A$4:$B$28,2)</f>
        <v>7</v>
      </c>
      <c r="E332" s="34">
        <v>26</v>
      </c>
      <c r="F332" t="s" s="59">
        <v>2597</v>
      </c>
      <c r="G332" t="s" s="59">
        <v>2598</v>
      </c>
      <c r="H332" s="32"/>
      <c r="I332" t="s" s="59">
        <v>1073</v>
      </c>
      <c r="J332" t="s" s="59">
        <v>1073</v>
      </c>
      <c r="K332" s="34">
        <v>73</v>
      </c>
      <c r="L332" s="34">
        <v>212</v>
      </c>
      <c r="M332" s="34">
        <v>2011</v>
      </c>
      <c r="N332" t="s" s="59">
        <v>42</v>
      </c>
      <c r="O332" s="34">
        <v>7</v>
      </c>
      <c r="P332" s="34">
        <v>3</v>
      </c>
      <c r="Q332" s="34">
        <v>184</v>
      </c>
    </row>
    <row r="333" ht="20.35" customHeight="1">
      <c r="A333" t="s" s="59">
        <v>1400</v>
      </c>
      <c r="B333" t="s" s="59">
        <v>91</v>
      </c>
      <c r="C333" t="s" s="59">
        <v>2004</v>
      </c>
      <c r="D333" s="34">
        <f>VLOOKUP(C333,'BIO - Tableau 2-1'!$A$4:$B$28,2)</f>
        <v>1</v>
      </c>
      <c r="E333" s="34">
        <v>22</v>
      </c>
      <c r="F333" t="s" s="59">
        <v>2599</v>
      </c>
      <c r="G333" t="s" s="59">
        <v>2056</v>
      </c>
      <c r="H333" s="32"/>
      <c r="I333" t="s" s="59">
        <v>1086</v>
      </c>
      <c r="J333" t="s" s="59">
        <v>1086</v>
      </c>
      <c r="K333" s="34">
        <v>72</v>
      </c>
      <c r="L333" s="34">
        <v>187</v>
      </c>
      <c r="M333" s="34">
        <v>2014</v>
      </c>
      <c r="N333" t="s" s="59">
        <v>91</v>
      </c>
      <c r="O333" s="34">
        <v>2</v>
      </c>
      <c r="P333" s="34">
        <v>3</v>
      </c>
      <c r="Q333" s="34">
        <v>33</v>
      </c>
    </row>
    <row r="334" ht="20.35" customHeight="1">
      <c r="A334" t="s" s="59">
        <v>1401</v>
      </c>
      <c r="B334" t="s" s="59">
        <v>119</v>
      </c>
      <c r="C334" t="s" s="59">
        <v>1979</v>
      </c>
      <c r="D334" s="34">
        <f>VLOOKUP(C334,'BIO - Tableau 2-1'!$A$4:$B$28,2)</f>
        <v>8</v>
      </c>
      <c r="E334" s="34">
        <v>21</v>
      </c>
      <c r="F334" t="s" s="59">
        <v>2378</v>
      </c>
      <c r="G334" t="s" s="59">
        <v>2148</v>
      </c>
      <c r="H334" s="32"/>
      <c r="I334" t="s" s="59">
        <v>1086</v>
      </c>
      <c r="J334" t="s" s="59">
        <v>1086</v>
      </c>
      <c r="K334" s="34">
        <v>73</v>
      </c>
      <c r="L334" s="34">
        <v>201</v>
      </c>
      <c r="M334" s="34">
        <v>2015</v>
      </c>
      <c r="N334" t="s" s="59">
        <v>119</v>
      </c>
      <c r="O334" s="34">
        <v>1</v>
      </c>
      <c r="P334" s="34">
        <v>7</v>
      </c>
      <c r="Q334" s="34">
        <v>7</v>
      </c>
    </row>
    <row r="335" ht="20.35" customHeight="1">
      <c r="A335" t="s" s="59">
        <v>1402</v>
      </c>
      <c r="B335" t="s" s="59">
        <v>2600</v>
      </c>
      <c r="C335" t="s" s="59">
        <v>1996</v>
      </c>
      <c r="D335" s="34">
        <f>VLOOKUP(C335,'BIO - Tableau 2-1'!$A$4:$B$28,2)</f>
        <v>7</v>
      </c>
      <c r="E335" s="34">
        <v>27</v>
      </c>
      <c r="F335" t="s" s="59">
        <v>2601</v>
      </c>
      <c r="G335" t="s" s="59">
        <v>2266</v>
      </c>
      <c r="H335" t="s" s="59">
        <v>1991</v>
      </c>
      <c r="I335" t="s" s="59">
        <v>1059</v>
      </c>
      <c r="J335" t="s" s="59">
        <v>1059</v>
      </c>
      <c r="K335" s="34">
        <v>70</v>
      </c>
      <c r="L335" s="34">
        <v>169</v>
      </c>
      <c r="M335" t="s" s="59">
        <v>2051</v>
      </c>
      <c r="N335" t="s" s="59">
        <v>2051</v>
      </c>
      <c r="O335" t="s" s="59">
        <v>2051</v>
      </c>
      <c r="P335" t="s" s="59">
        <v>2051</v>
      </c>
      <c r="Q335" t="s" s="59">
        <v>2051</v>
      </c>
    </row>
    <row r="336" ht="20.35" customHeight="1">
      <c r="A336" t="s" s="59">
        <v>1403</v>
      </c>
      <c r="B336" t="s" s="59">
        <v>40</v>
      </c>
      <c r="C336" t="s" s="59">
        <v>1982</v>
      </c>
      <c r="D336" s="34">
        <f>VLOOKUP(C336,'BIO - Tableau 2-1'!$A$4:$B$28,2)</f>
        <v>16</v>
      </c>
      <c r="E336" s="34">
        <v>23</v>
      </c>
      <c r="F336" t="s" s="59">
        <v>2602</v>
      </c>
      <c r="G336" t="s" s="59">
        <v>2603</v>
      </c>
      <c r="H336" t="s" s="59">
        <v>2038</v>
      </c>
      <c r="I336" t="s" s="59">
        <v>1059</v>
      </c>
      <c r="J336" t="s" s="59">
        <v>1059</v>
      </c>
      <c r="K336" s="34">
        <v>72</v>
      </c>
      <c r="L336" s="34">
        <v>193</v>
      </c>
      <c r="M336" s="34">
        <v>2013</v>
      </c>
      <c r="N336" t="s" s="59">
        <v>87</v>
      </c>
      <c r="O336" s="34">
        <v>2</v>
      </c>
      <c r="P336" s="34">
        <v>5</v>
      </c>
      <c r="Q336" s="34">
        <v>35</v>
      </c>
    </row>
    <row r="337" ht="32.35" customHeight="1">
      <c r="A337" t="s" s="59">
        <v>1404</v>
      </c>
      <c r="B337" t="s" s="59">
        <v>2604</v>
      </c>
      <c r="C337" t="s" s="59">
        <v>2605</v>
      </c>
      <c r="D337" s="34">
        <f>VLOOKUP(C337,'BIO - Tableau 2-1'!$A$4:$B$28,2)</f>
        <v>1</v>
      </c>
      <c r="E337" s="34">
        <v>25</v>
      </c>
      <c r="F337" t="s" s="59">
        <v>2606</v>
      </c>
      <c r="G337" t="s" s="59">
        <v>2607</v>
      </c>
      <c r="H337" t="s" s="59">
        <v>2382</v>
      </c>
      <c r="I337" t="s" s="59">
        <v>1059</v>
      </c>
      <c r="J337" t="s" s="59">
        <v>1059</v>
      </c>
      <c r="K337" s="34">
        <v>73</v>
      </c>
      <c r="L337" s="34">
        <v>218</v>
      </c>
      <c r="M337" s="34">
        <v>2011</v>
      </c>
      <c r="N337" t="s" s="59">
        <v>165</v>
      </c>
      <c r="O337" s="34">
        <v>1</v>
      </c>
      <c r="P337" s="34">
        <v>15</v>
      </c>
      <c r="Q337" s="34">
        <v>15</v>
      </c>
    </row>
    <row r="338" ht="20.35" customHeight="1">
      <c r="A338" t="s" s="59">
        <v>1405</v>
      </c>
      <c r="B338" t="s" s="59">
        <v>201</v>
      </c>
      <c r="C338" t="s" s="59">
        <v>1979</v>
      </c>
      <c r="D338" s="34">
        <f>VLOOKUP(C338,'BIO - Tableau 2-1'!$A$4:$B$28,2)</f>
        <v>8</v>
      </c>
      <c r="E338" s="34">
        <v>23</v>
      </c>
      <c r="F338" t="s" s="59">
        <v>2608</v>
      </c>
      <c r="G338" t="s" s="59">
        <v>2237</v>
      </c>
      <c r="H338" t="s" s="59">
        <v>2206</v>
      </c>
      <c r="I338" t="s" s="59">
        <v>1059</v>
      </c>
      <c r="J338" t="s" s="59">
        <v>1059</v>
      </c>
      <c r="K338" s="34">
        <v>75</v>
      </c>
      <c r="L338" s="34">
        <v>205</v>
      </c>
      <c r="M338" s="34">
        <v>2012</v>
      </c>
      <c r="N338" t="s" s="59">
        <v>201</v>
      </c>
      <c r="O338" s="34">
        <v>4</v>
      </c>
      <c r="P338" s="34">
        <v>29</v>
      </c>
      <c r="Q338" s="34">
        <v>120</v>
      </c>
    </row>
    <row r="339" ht="32.35" customHeight="1">
      <c r="A339" t="s" s="59">
        <v>1406</v>
      </c>
      <c r="B339" t="s" s="59">
        <v>87</v>
      </c>
      <c r="C339" t="s" s="59">
        <v>2004</v>
      </c>
      <c r="D339" s="34">
        <f>VLOOKUP(C339,'BIO - Tableau 2-1'!$A$4:$B$28,2)</f>
        <v>1</v>
      </c>
      <c r="E339" s="34">
        <v>21</v>
      </c>
      <c r="F339" t="s" s="59">
        <v>2609</v>
      </c>
      <c r="G339" t="s" s="59">
        <v>2610</v>
      </c>
      <c r="H339" t="s" s="59">
        <v>2007</v>
      </c>
      <c r="I339" t="s" s="59">
        <v>1059</v>
      </c>
      <c r="J339" t="s" s="59">
        <v>1059</v>
      </c>
      <c r="K339" s="34">
        <v>74</v>
      </c>
      <c r="L339" s="34">
        <v>206</v>
      </c>
      <c r="M339" s="34">
        <v>2015</v>
      </c>
      <c r="N339" t="s" s="59">
        <v>87</v>
      </c>
      <c r="O339" s="34">
        <v>1</v>
      </c>
      <c r="P339" s="34">
        <v>2</v>
      </c>
      <c r="Q339" s="34">
        <v>2</v>
      </c>
    </row>
    <row r="340" ht="20.35" customHeight="1">
      <c r="A340" t="s" s="59">
        <v>1407</v>
      </c>
      <c r="B340" t="s" s="59">
        <v>71</v>
      </c>
      <c r="C340" t="s" s="59">
        <v>1979</v>
      </c>
      <c r="D340" s="34">
        <f>VLOOKUP(C340,'BIO - Tableau 2-1'!$A$4:$B$28,2)</f>
        <v>8</v>
      </c>
      <c r="E340" s="34">
        <v>31</v>
      </c>
      <c r="F340" t="s" s="59">
        <v>2611</v>
      </c>
      <c r="G340" t="s" s="59">
        <v>2612</v>
      </c>
      <c r="H340" t="s" s="59">
        <v>2613</v>
      </c>
      <c r="I340" t="s" s="59">
        <v>1059</v>
      </c>
      <c r="J340" t="s" s="59">
        <v>1059</v>
      </c>
      <c r="K340" s="34">
        <v>73</v>
      </c>
      <c r="L340" s="34">
        <v>227</v>
      </c>
      <c r="M340" s="34">
        <v>2005</v>
      </c>
      <c r="N340" t="s" s="59">
        <v>201</v>
      </c>
      <c r="O340" s="34">
        <v>1</v>
      </c>
      <c r="P340" s="34">
        <v>3</v>
      </c>
      <c r="Q340" s="34">
        <v>3</v>
      </c>
    </row>
    <row r="341" ht="20.35" customHeight="1">
      <c r="A341" t="s" s="59">
        <v>1408</v>
      </c>
      <c r="B341" t="s" s="59">
        <v>74</v>
      </c>
      <c r="C341" t="s" s="59">
        <v>1996</v>
      </c>
      <c r="D341" s="34">
        <f>VLOOKUP(C341,'BIO - Tableau 2-1'!$A$4:$B$28,2)</f>
        <v>7</v>
      </c>
      <c r="E341" s="34">
        <v>24</v>
      </c>
      <c r="F341" t="s" s="59">
        <v>2614</v>
      </c>
      <c r="G341" t="s" s="59">
        <v>2073</v>
      </c>
      <c r="H341" t="s" s="59">
        <v>2059</v>
      </c>
      <c r="I341" t="s" s="59">
        <v>1056</v>
      </c>
      <c r="J341" t="s" s="59">
        <v>1056</v>
      </c>
      <c r="K341" s="34">
        <v>74</v>
      </c>
      <c r="L341" s="34">
        <v>189</v>
      </c>
      <c r="M341" t="s" s="59">
        <v>2051</v>
      </c>
      <c r="N341" t="s" s="59">
        <v>2051</v>
      </c>
      <c r="O341" t="s" s="59">
        <v>2051</v>
      </c>
      <c r="P341" t="s" s="59">
        <v>2051</v>
      </c>
      <c r="Q341" t="s" s="59">
        <v>2051</v>
      </c>
    </row>
    <row r="342" ht="20.35" customHeight="1">
      <c r="A342" t="s" s="59">
        <v>1409</v>
      </c>
      <c r="B342" t="s" s="59">
        <v>58</v>
      </c>
      <c r="C342" t="s" s="59">
        <v>2004</v>
      </c>
      <c r="D342" s="34">
        <f>VLOOKUP(C342,'BIO - Tableau 2-1'!$A$4:$B$28,2)</f>
        <v>1</v>
      </c>
      <c r="E342" s="34">
        <v>21</v>
      </c>
      <c r="F342" t="s" s="59">
        <v>2615</v>
      </c>
      <c r="G342" t="s" s="59">
        <v>2616</v>
      </c>
      <c r="H342" t="s" s="59">
        <v>2382</v>
      </c>
      <c r="I342" t="s" s="59">
        <v>1059</v>
      </c>
      <c r="J342" t="s" s="59">
        <v>1059</v>
      </c>
      <c r="K342" s="34">
        <v>73</v>
      </c>
      <c r="L342" s="34">
        <v>187</v>
      </c>
      <c r="M342" s="34">
        <v>2015</v>
      </c>
      <c r="N342" t="s" s="59">
        <v>58</v>
      </c>
      <c r="O342" s="34">
        <v>1</v>
      </c>
      <c r="P342" s="34">
        <v>25</v>
      </c>
      <c r="Q342" s="34">
        <v>25</v>
      </c>
    </row>
    <row r="343" ht="20.35" customHeight="1">
      <c r="A343" t="s" s="59">
        <v>1410</v>
      </c>
      <c r="B343" t="s" s="59">
        <v>68</v>
      </c>
      <c r="C343" t="s" s="59">
        <v>1982</v>
      </c>
      <c r="D343" s="34">
        <f>VLOOKUP(C343,'BIO - Tableau 2-1'!$A$4:$B$28,2)</f>
        <v>16</v>
      </c>
      <c r="E343" s="34">
        <v>22</v>
      </c>
      <c r="F343" t="s" s="59">
        <v>2617</v>
      </c>
      <c r="G343" t="s" s="59">
        <v>2618</v>
      </c>
      <c r="H343" s="32"/>
      <c r="I343" t="s" s="59">
        <v>1054</v>
      </c>
      <c r="J343" t="s" s="59">
        <v>1054</v>
      </c>
      <c r="K343" s="34">
        <v>75</v>
      </c>
      <c r="L343" s="34">
        <v>210</v>
      </c>
      <c r="M343" s="34">
        <v>2013</v>
      </c>
      <c r="N343" t="s" s="59">
        <v>68</v>
      </c>
      <c r="O343" s="34">
        <v>2</v>
      </c>
      <c r="P343" s="34">
        <v>4</v>
      </c>
      <c r="Q343" s="34">
        <v>34</v>
      </c>
    </row>
    <row r="344" ht="20.35" customHeight="1">
      <c r="A344" t="s" s="59">
        <v>1411</v>
      </c>
      <c r="B344" t="s" s="59">
        <v>87</v>
      </c>
      <c r="C344" t="s" s="59">
        <v>2004</v>
      </c>
      <c r="D344" s="34">
        <f>VLOOKUP(C344,'BIO - Tableau 2-1'!$A$4:$B$28,2)</f>
        <v>1</v>
      </c>
      <c r="E344" s="34">
        <v>27</v>
      </c>
      <c r="F344" t="s" s="59">
        <v>2619</v>
      </c>
      <c r="G344" t="s" s="59">
        <v>2080</v>
      </c>
      <c r="H344" s="32"/>
      <c r="I344" t="s" s="59">
        <v>1054</v>
      </c>
      <c r="J344" t="s" s="59">
        <v>1054</v>
      </c>
      <c r="K344" s="34">
        <v>72</v>
      </c>
      <c r="L344" s="34">
        <v>196</v>
      </c>
      <c r="M344" s="34">
        <v>2009</v>
      </c>
      <c r="N344" t="s" s="59">
        <v>2011</v>
      </c>
      <c r="O344" s="34">
        <v>1</v>
      </c>
      <c r="P344" s="34">
        <v>20</v>
      </c>
      <c r="Q344" s="34">
        <v>20</v>
      </c>
    </row>
    <row r="345" ht="20.35" customHeight="1">
      <c r="A345" t="s" s="59">
        <v>1412</v>
      </c>
      <c r="B345" t="s" s="59">
        <v>58</v>
      </c>
      <c r="C345" t="s" s="59">
        <v>1979</v>
      </c>
      <c r="D345" s="34">
        <f>VLOOKUP(C345,'BIO - Tableau 2-1'!$A$4:$B$28,2)</f>
        <v>8</v>
      </c>
      <c r="E345" s="34">
        <v>24</v>
      </c>
      <c r="F345" t="s" s="59">
        <v>2620</v>
      </c>
      <c r="G345" t="s" s="59">
        <v>2262</v>
      </c>
      <c r="H345" t="s" s="59">
        <v>2029</v>
      </c>
      <c r="I345" t="s" s="59">
        <v>1059</v>
      </c>
      <c r="J345" t="s" s="59">
        <v>1059</v>
      </c>
      <c r="K345" s="34">
        <v>75</v>
      </c>
      <c r="L345" s="34">
        <v>202</v>
      </c>
      <c r="M345" s="34">
        <v>2012</v>
      </c>
      <c r="N345" t="s" s="59">
        <v>58</v>
      </c>
      <c r="O345" s="34">
        <v>1</v>
      </c>
      <c r="P345" s="34">
        <v>9</v>
      </c>
      <c r="Q345" s="34">
        <v>9</v>
      </c>
    </row>
    <row r="346" ht="20.35" customHeight="1">
      <c r="A346" t="s" s="59">
        <v>1413</v>
      </c>
      <c r="B346" t="s" s="59">
        <v>91</v>
      </c>
      <c r="C346" t="s" s="59">
        <v>1982</v>
      </c>
      <c r="D346" s="34">
        <f>VLOOKUP(C346,'BIO - Tableau 2-1'!$A$4:$B$28,2)</f>
        <v>16</v>
      </c>
      <c r="E346" s="34">
        <v>25</v>
      </c>
      <c r="F346" t="s" s="59">
        <v>2621</v>
      </c>
      <c r="G346" t="s" s="59">
        <v>2622</v>
      </c>
      <c r="H346" t="s" s="59">
        <v>1999</v>
      </c>
      <c r="I346" t="s" s="59">
        <v>1056</v>
      </c>
      <c r="J346" t="s" s="59">
        <v>1056</v>
      </c>
      <c r="K346" s="34">
        <v>70</v>
      </c>
      <c r="L346" s="34">
        <v>190</v>
      </c>
      <c r="M346" s="34">
        <v>2010</v>
      </c>
      <c r="N346" t="s" s="59">
        <v>91</v>
      </c>
      <c r="O346" s="34">
        <v>1</v>
      </c>
      <c r="P346" s="34">
        <v>14</v>
      </c>
      <c r="Q346" s="34">
        <v>14</v>
      </c>
    </row>
    <row r="347" ht="20.35" customHeight="1">
      <c r="A347" t="s" s="59">
        <v>1414</v>
      </c>
      <c r="B347" t="s" s="59">
        <v>60</v>
      </c>
      <c r="C347" t="s" s="59">
        <v>1982</v>
      </c>
      <c r="D347" s="34">
        <f>VLOOKUP(C347,'BIO - Tableau 2-1'!$A$4:$B$28,2)</f>
        <v>16</v>
      </c>
      <c r="E347" s="34">
        <v>21</v>
      </c>
      <c r="F347" t="s" s="59">
        <v>2623</v>
      </c>
      <c r="G347" t="s" s="59">
        <v>2058</v>
      </c>
      <c r="H347" t="s" s="59">
        <v>2059</v>
      </c>
      <c r="I347" t="s" s="59">
        <v>1056</v>
      </c>
      <c r="J347" t="s" s="59">
        <v>1056</v>
      </c>
      <c r="K347" s="34">
        <v>72</v>
      </c>
      <c r="L347" s="34">
        <v>188</v>
      </c>
      <c r="M347" s="34">
        <v>2015</v>
      </c>
      <c r="N347" t="s" s="59">
        <v>60</v>
      </c>
      <c r="O347" s="34">
        <v>1</v>
      </c>
      <c r="P347" s="34">
        <v>14</v>
      </c>
      <c r="Q347" s="34">
        <v>14</v>
      </c>
    </row>
    <row r="348" ht="20.35" customHeight="1">
      <c r="A348" t="s" s="59">
        <v>1415</v>
      </c>
      <c r="B348" t="s" s="59">
        <v>2000</v>
      </c>
      <c r="C348" t="s" s="59">
        <v>1979</v>
      </c>
      <c r="D348" s="34">
        <f>VLOOKUP(C348,'BIO - Tableau 2-1'!$A$4:$B$28,2)</f>
        <v>8</v>
      </c>
      <c r="E348" s="34">
        <v>24</v>
      </c>
      <c r="F348" t="s" s="59">
        <v>2624</v>
      </c>
      <c r="G348" t="s" s="59">
        <v>2625</v>
      </c>
      <c r="H348" t="s" s="59">
        <v>1988</v>
      </c>
      <c r="I348" t="s" s="59">
        <v>1056</v>
      </c>
      <c r="J348" t="s" s="59">
        <v>1056</v>
      </c>
      <c r="K348" s="34">
        <v>75</v>
      </c>
      <c r="L348" s="34">
        <v>210</v>
      </c>
      <c r="M348" s="34">
        <v>2012</v>
      </c>
      <c r="N348" t="s" s="59">
        <v>2000</v>
      </c>
      <c r="O348" s="34">
        <v>6</v>
      </c>
      <c r="P348" s="34">
        <v>10</v>
      </c>
      <c r="Q348" s="34">
        <v>161</v>
      </c>
    </row>
    <row r="349" ht="20.35" customHeight="1">
      <c r="A349" t="s" s="59">
        <v>1416</v>
      </c>
      <c r="B349" t="s" s="59">
        <v>106</v>
      </c>
      <c r="C349" t="s" s="59">
        <v>1979</v>
      </c>
      <c r="D349" s="34">
        <f>VLOOKUP(C349,'BIO - Tableau 2-1'!$A$4:$B$28,2)</f>
        <v>8</v>
      </c>
      <c r="E349" s="34">
        <v>27</v>
      </c>
      <c r="F349" t="s" s="59">
        <v>2626</v>
      </c>
      <c r="G349" t="s" s="59">
        <v>2627</v>
      </c>
      <c r="H349" t="s" s="59">
        <v>1991</v>
      </c>
      <c r="I349" t="s" s="59">
        <v>1059</v>
      </c>
      <c r="J349" t="s" s="59">
        <v>1059</v>
      </c>
      <c r="K349" s="34">
        <v>74</v>
      </c>
      <c r="L349" s="34">
        <v>200</v>
      </c>
      <c r="M349" s="34">
        <v>2008</v>
      </c>
      <c r="N349" t="s" s="59">
        <v>114</v>
      </c>
      <c r="O349" s="34">
        <v>1</v>
      </c>
      <c r="P349" s="34">
        <v>17</v>
      </c>
      <c r="Q349" s="34">
        <v>17</v>
      </c>
    </row>
    <row r="350" ht="20.35" customHeight="1">
      <c r="A350" t="s" s="59">
        <v>1417</v>
      </c>
      <c r="B350" t="s" s="59">
        <v>205</v>
      </c>
      <c r="C350" t="s" s="59">
        <v>2004</v>
      </c>
      <c r="D350" s="34">
        <f>VLOOKUP(C350,'BIO - Tableau 2-1'!$A$4:$B$28,2)</f>
        <v>1</v>
      </c>
      <c r="E350" s="34">
        <v>23</v>
      </c>
      <c r="F350" t="s" s="59">
        <v>2628</v>
      </c>
      <c r="G350" t="s" s="59">
        <v>2629</v>
      </c>
      <c r="H350" t="s" s="59">
        <v>2630</v>
      </c>
      <c r="I350" t="s" s="59">
        <v>1059</v>
      </c>
      <c r="J350" t="s" s="59">
        <v>1059</v>
      </c>
      <c r="K350" s="34">
        <v>71</v>
      </c>
      <c r="L350" s="34">
        <v>180</v>
      </c>
      <c r="M350" s="34">
        <v>2013</v>
      </c>
      <c r="N350" t="s" s="59">
        <v>205</v>
      </c>
      <c r="O350" s="34">
        <v>3</v>
      </c>
      <c r="P350" s="34">
        <v>16</v>
      </c>
      <c r="Q350" s="34">
        <v>77</v>
      </c>
    </row>
    <row r="351" ht="20.35" customHeight="1">
      <c r="A351" t="s" s="59">
        <v>1418</v>
      </c>
      <c r="B351" t="s" s="59">
        <v>87</v>
      </c>
      <c r="C351" t="s" s="59">
        <v>1979</v>
      </c>
      <c r="D351" s="34">
        <f>VLOOKUP(C351,'BIO - Tableau 2-1'!$A$4:$B$28,2)</f>
        <v>8</v>
      </c>
      <c r="E351" s="34">
        <v>24</v>
      </c>
      <c r="F351" t="s" s="59">
        <v>2631</v>
      </c>
      <c r="G351" t="s" s="59">
        <v>2632</v>
      </c>
      <c r="H351" t="s" s="59">
        <v>2046</v>
      </c>
      <c r="I351" t="s" s="59">
        <v>1059</v>
      </c>
      <c r="J351" t="s" s="59">
        <v>1059</v>
      </c>
      <c r="K351" s="34">
        <v>73</v>
      </c>
      <c r="L351" s="34">
        <v>210</v>
      </c>
      <c r="M351" s="34">
        <v>2012</v>
      </c>
      <c r="N351" t="s" s="59">
        <v>87</v>
      </c>
      <c r="O351" s="34">
        <v>2</v>
      </c>
      <c r="P351" s="34">
        <v>14</v>
      </c>
      <c r="Q351" s="34">
        <v>44</v>
      </c>
    </row>
    <row r="352" ht="20.35" customHeight="1">
      <c r="A352" t="s" s="59">
        <v>1419</v>
      </c>
      <c r="B352" t="s" s="59">
        <v>2022</v>
      </c>
      <c r="C352" t="s" s="59">
        <v>1979</v>
      </c>
      <c r="D352" s="34">
        <f>VLOOKUP(C352,'BIO - Tableau 2-1'!$A$4:$B$28,2)</f>
        <v>8</v>
      </c>
      <c r="E352" s="34">
        <v>29</v>
      </c>
      <c r="F352" t="s" s="59">
        <v>2594</v>
      </c>
      <c r="G352" t="s" s="59">
        <v>2633</v>
      </c>
      <c r="H352" t="s" s="59">
        <v>1988</v>
      </c>
      <c r="I352" t="s" s="59">
        <v>1056</v>
      </c>
      <c r="J352" t="s" s="59">
        <v>1056</v>
      </c>
      <c r="K352" s="34">
        <v>75</v>
      </c>
      <c r="L352" s="34">
        <v>213</v>
      </c>
      <c r="M352" s="34">
        <v>2007</v>
      </c>
      <c r="N352" t="s" s="59">
        <v>205</v>
      </c>
      <c r="O352" s="34">
        <v>5</v>
      </c>
      <c r="P352" s="34">
        <v>20</v>
      </c>
      <c r="Q352" s="34">
        <v>141</v>
      </c>
    </row>
    <row r="353" ht="32.35" customHeight="1">
      <c r="A353" t="s" s="59">
        <v>1420</v>
      </c>
      <c r="B353" t="s" s="59">
        <v>52</v>
      </c>
      <c r="C353" t="s" s="59">
        <v>1996</v>
      </c>
      <c r="D353" s="34">
        <f>VLOOKUP(C353,'BIO - Tableau 2-1'!$A$4:$B$28,2)</f>
        <v>7</v>
      </c>
      <c r="E353" s="34">
        <v>21</v>
      </c>
      <c r="F353" t="s" s="59">
        <v>2634</v>
      </c>
      <c r="G353" t="s" s="59">
        <v>2243</v>
      </c>
      <c r="H353" t="s" s="59">
        <v>2071</v>
      </c>
      <c r="I353" t="s" s="59">
        <v>1056</v>
      </c>
      <c r="J353" t="s" s="59">
        <v>1056</v>
      </c>
      <c r="K353" s="34">
        <v>73</v>
      </c>
      <c r="L353" s="34">
        <v>229</v>
      </c>
      <c r="M353" s="34">
        <v>2014</v>
      </c>
      <c r="N353" t="s" s="59">
        <v>52</v>
      </c>
      <c r="O353" s="34">
        <v>1</v>
      </c>
      <c r="P353" s="34">
        <v>6</v>
      </c>
      <c r="Q353" s="34">
        <v>6</v>
      </c>
    </row>
    <row r="354" ht="20.35" customHeight="1">
      <c r="A354" t="s" s="59">
        <v>1421</v>
      </c>
      <c r="B354" t="s" s="59">
        <v>46</v>
      </c>
      <c r="C354" t="s" s="59">
        <v>1979</v>
      </c>
      <c r="D354" s="34">
        <f>VLOOKUP(C354,'BIO - Tableau 2-1'!$A$4:$B$28,2)</f>
        <v>8</v>
      </c>
      <c r="E354" s="34">
        <v>20</v>
      </c>
      <c r="F354" t="s" s="59">
        <v>2635</v>
      </c>
      <c r="G354" t="s" s="59">
        <v>2636</v>
      </c>
      <c r="H354" t="s" s="59">
        <v>2637</v>
      </c>
      <c r="I354" t="s" s="59">
        <v>1059</v>
      </c>
      <c r="J354" t="s" s="59">
        <v>1059</v>
      </c>
      <c r="K354" s="34">
        <v>74</v>
      </c>
      <c r="L354" s="34">
        <v>210</v>
      </c>
      <c r="M354" s="34">
        <v>2016</v>
      </c>
      <c r="N354" t="s" s="59">
        <v>46</v>
      </c>
      <c r="O354" s="34">
        <v>1</v>
      </c>
      <c r="P354" s="34">
        <v>16</v>
      </c>
      <c r="Q354" s="34">
        <v>16</v>
      </c>
    </row>
    <row r="355" ht="20.35" customHeight="1">
      <c r="A355" t="s" s="59">
        <v>1422</v>
      </c>
      <c r="B355" t="s" s="59">
        <v>114</v>
      </c>
      <c r="C355" t="s" s="59">
        <v>1996</v>
      </c>
      <c r="D355" s="34">
        <f>VLOOKUP(C355,'BIO - Tableau 2-1'!$A$4:$B$28,2)</f>
        <v>7</v>
      </c>
      <c r="E355" s="34">
        <v>27</v>
      </c>
      <c r="F355" t="s" s="59">
        <v>2638</v>
      </c>
      <c r="G355" t="s" s="59">
        <v>2096</v>
      </c>
      <c r="H355" s="32"/>
      <c r="I355" t="s" s="59">
        <v>1054</v>
      </c>
      <c r="J355" t="s" s="59">
        <v>1054</v>
      </c>
      <c r="K355" s="34">
        <v>74</v>
      </c>
      <c r="L355" s="34">
        <v>202</v>
      </c>
      <c r="M355" s="34">
        <v>2009</v>
      </c>
      <c r="N355" t="s" s="59">
        <v>74</v>
      </c>
      <c r="O355" s="34">
        <v>2</v>
      </c>
      <c r="P355" s="34">
        <v>9</v>
      </c>
      <c r="Q355" s="34">
        <v>39</v>
      </c>
    </row>
    <row r="356" ht="20.35" customHeight="1">
      <c r="A356" t="s" s="59">
        <v>1423</v>
      </c>
      <c r="B356" t="s" s="59">
        <v>2639</v>
      </c>
      <c r="C356" t="s" s="59">
        <v>1979</v>
      </c>
      <c r="D356" s="34">
        <f>VLOOKUP(C356,'BIO - Tableau 2-1'!$A$4:$B$28,2)</f>
        <v>8</v>
      </c>
      <c r="E356" s="34">
        <v>26</v>
      </c>
      <c r="F356" t="s" s="59">
        <v>2640</v>
      </c>
      <c r="G356" t="s" s="59">
        <v>2641</v>
      </c>
      <c r="H356" s="32"/>
      <c r="I356" t="s" s="59">
        <v>1075</v>
      </c>
      <c r="J356" t="s" s="59">
        <v>1075</v>
      </c>
      <c r="K356" s="34">
        <v>71</v>
      </c>
      <c r="L356" s="34">
        <v>200</v>
      </c>
      <c r="M356" t="s" s="59">
        <v>2051</v>
      </c>
      <c r="N356" t="s" s="59">
        <v>2051</v>
      </c>
      <c r="O356" t="s" s="59">
        <v>2051</v>
      </c>
      <c r="P356" t="s" s="59">
        <v>2051</v>
      </c>
      <c r="Q356" t="s" s="59">
        <v>2051</v>
      </c>
    </row>
    <row r="357" ht="20.35" customHeight="1">
      <c r="A357" t="s" s="59">
        <v>1424</v>
      </c>
      <c r="B357" t="s" s="59">
        <v>119</v>
      </c>
      <c r="C357" t="s" s="59">
        <v>1996</v>
      </c>
      <c r="D357" s="34">
        <f>VLOOKUP(C357,'BIO - Tableau 2-1'!$A$4:$B$28,2)</f>
        <v>7</v>
      </c>
      <c r="E357" s="34">
        <v>28</v>
      </c>
      <c r="F357" t="s" s="59">
        <v>2642</v>
      </c>
      <c r="G357" t="s" s="59">
        <v>2643</v>
      </c>
      <c r="H357" s="32"/>
      <c r="I357" t="s" s="59">
        <v>1075</v>
      </c>
      <c r="J357" t="s" s="59">
        <v>1075</v>
      </c>
      <c r="K357" s="34">
        <v>74</v>
      </c>
      <c r="L357" s="34">
        <v>214</v>
      </c>
      <c r="M357" s="34">
        <v>2007</v>
      </c>
      <c r="N357" t="s" s="59">
        <v>71</v>
      </c>
      <c r="O357" s="34">
        <v>1</v>
      </c>
      <c r="P357" s="34">
        <v>7</v>
      </c>
      <c r="Q357" s="34">
        <v>7</v>
      </c>
    </row>
    <row r="358" ht="20.35" customHeight="1">
      <c r="A358" t="s" s="59">
        <v>1425</v>
      </c>
      <c r="B358" t="s" s="59">
        <v>44</v>
      </c>
      <c r="C358" t="s" s="59">
        <v>1982</v>
      </c>
      <c r="D358" s="34">
        <f>VLOOKUP(C358,'BIO - Tableau 2-1'!$A$4:$B$28,2)</f>
        <v>16</v>
      </c>
      <c r="E358" s="34">
        <v>22</v>
      </c>
      <c r="F358" t="s" s="59">
        <v>2644</v>
      </c>
      <c r="G358" t="s" s="59">
        <v>2488</v>
      </c>
      <c r="H358" s="32"/>
      <c r="I358" t="s" s="59">
        <v>1075</v>
      </c>
      <c r="J358" t="s" s="59">
        <v>1075</v>
      </c>
      <c r="K358" s="34">
        <v>72</v>
      </c>
      <c r="L358" s="34">
        <v>197</v>
      </c>
      <c r="M358" s="34">
        <v>2014</v>
      </c>
      <c r="N358" t="s" s="59">
        <v>44</v>
      </c>
      <c r="O358" s="34">
        <v>1</v>
      </c>
      <c r="P358" s="34">
        <v>13</v>
      </c>
      <c r="Q358" s="34">
        <v>13</v>
      </c>
    </row>
    <row r="359" ht="20.35" customHeight="1">
      <c r="A359" t="s" s="59">
        <v>1426</v>
      </c>
      <c r="B359" t="s" s="59">
        <v>96</v>
      </c>
      <c r="C359" t="s" s="59">
        <v>1982</v>
      </c>
      <c r="D359" s="34">
        <f>VLOOKUP(C359,'BIO - Tableau 2-1'!$A$4:$B$28,2)</f>
        <v>16</v>
      </c>
      <c r="E359" s="34">
        <v>30</v>
      </c>
      <c r="F359" t="s" s="59">
        <v>2645</v>
      </c>
      <c r="G359" t="s" s="59">
        <v>2646</v>
      </c>
      <c r="H359" t="s" s="59">
        <v>1988</v>
      </c>
      <c r="I359" t="s" s="59">
        <v>1056</v>
      </c>
      <c r="J359" t="s" s="59">
        <v>1056</v>
      </c>
      <c r="K359" s="34">
        <v>74</v>
      </c>
      <c r="L359" s="34">
        <v>221</v>
      </c>
      <c r="M359" s="34">
        <v>2005</v>
      </c>
      <c r="N359" t="s" s="59">
        <v>93</v>
      </c>
      <c r="O359" s="34">
        <v>2</v>
      </c>
      <c r="P359" s="34">
        <v>3</v>
      </c>
      <c r="Q359" s="34">
        <v>33</v>
      </c>
    </row>
    <row r="360" ht="20.35" customHeight="1">
      <c r="A360" t="s" s="59">
        <v>1427</v>
      </c>
      <c r="B360" t="s" s="59">
        <v>106</v>
      </c>
      <c r="C360" t="s" s="59">
        <v>1982</v>
      </c>
      <c r="D360" s="34">
        <f>VLOOKUP(C360,'BIO - Tableau 2-1'!$A$4:$B$28,2)</f>
        <v>16</v>
      </c>
      <c r="E360" s="34">
        <v>28</v>
      </c>
      <c r="F360" t="s" s="59">
        <v>2647</v>
      </c>
      <c r="G360" t="s" s="59">
        <v>2648</v>
      </c>
      <c r="H360" t="s" s="59">
        <v>2192</v>
      </c>
      <c r="I360" t="s" s="59">
        <v>1059</v>
      </c>
      <c r="J360" t="s" s="59">
        <v>1059</v>
      </c>
      <c r="K360" s="34">
        <v>75</v>
      </c>
      <c r="L360" s="34">
        <v>217</v>
      </c>
      <c r="M360" s="34">
        <v>2007</v>
      </c>
      <c r="N360" t="s" s="59">
        <v>119</v>
      </c>
      <c r="O360" s="34">
        <v>1</v>
      </c>
      <c r="P360" s="34">
        <v>2</v>
      </c>
      <c r="Q360" s="34">
        <v>2</v>
      </c>
    </row>
    <row r="361" ht="20.35" customHeight="1">
      <c r="A361" t="s" s="59">
        <v>1428</v>
      </c>
      <c r="B361" t="s" s="59">
        <v>93</v>
      </c>
      <c r="C361" t="s" s="59">
        <v>1982</v>
      </c>
      <c r="D361" s="34">
        <f>VLOOKUP(C361,'BIO - Tableau 2-1'!$A$4:$B$28,2)</f>
        <v>16</v>
      </c>
      <c r="E361" s="34">
        <v>28</v>
      </c>
      <c r="F361" t="s" s="59">
        <v>2649</v>
      </c>
      <c r="G361" t="s" s="59">
        <v>2650</v>
      </c>
      <c r="H361" t="s" s="59">
        <v>2071</v>
      </c>
      <c r="I361" t="s" s="59">
        <v>1056</v>
      </c>
      <c r="J361" t="s" s="59">
        <v>1056</v>
      </c>
      <c r="K361" s="34">
        <v>74</v>
      </c>
      <c r="L361" s="34">
        <v>209</v>
      </c>
      <c r="M361" s="34">
        <v>2007</v>
      </c>
      <c r="N361" t="s" s="59">
        <v>93</v>
      </c>
      <c r="O361" s="34">
        <v>5</v>
      </c>
      <c r="P361" s="34">
        <v>8</v>
      </c>
      <c r="Q361" s="34">
        <v>129</v>
      </c>
    </row>
    <row r="362" ht="20.35" customHeight="1">
      <c r="A362" t="s" s="59">
        <v>1429</v>
      </c>
      <c r="B362" t="s" s="59">
        <v>42</v>
      </c>
      <c r="C362" t="s" s="59">
        <v>1982</v>
      </c>
      <c r="D362" s="34">
        <f>VLOOKUP(C362,'BIO - Tableau 2-1'!$A$4:$B$28,2)</f>
        <v>16</v>
      </c>
      <c r="E362" s="34">
        <v>29</v>
      </c>
      <c r="F362" t="s" s="59">
        <v>2399</v>
      </c>
      <c r="G362" t="s" s="59">
        <v>2268</v>
      </c>
      <c r="H362" t="s" s="59">
        <v>1988</v>
      </c>
      <c r="I362" t="s" s="59">
        <v>1056</v>
      </c>
      <c r="J362" t="s" s="59">
        <v>1056</v>
      </c>
      <c r="K362" s="34">
        <v>73</v>
      </c>
      <c r="L362" s="34">
        <v>205</v>
      </c>
      <c r="M362" s="34">
        <v>2006</v>
      </c>
      <c r="N362" t="s" s="59">
        <v>2161</v>
      </c>
      <c r="O362" s="34">
        <v>2</v>
      </c>
      <c r="P362" s="34">
        <v>6</v>
      </c>
      <c r="Q362" s="34">
        <v>36</v>
      </c>
    </row>
    <row r="363" ht="20.35" customHeight="1">
      <c r="A363" t="s" s="59">
        <v>1430</v>
      </c>
      <c r="B363" t="s" s="59">
        <v>2651</v>
      </c>
      <c r="C363" t="s" s="59">
        <v>1979</v>
      </c>
      <c r="D363" s="34">
        <f>VLOOKUP(C363,'BIO - Tableau 2-1'!$A$4:$B$28,2)</f>
        <v>8</v>
      </c>
      <c r="E363" s="34">
        <v>25</v>
      </c>
      <c r="F363" t="s" s="59">
        <v>2652</v>
      </c>
      <c r="G363" t="s" s="59">
        <v>2021</v>
      </c>
      <c r="H363" t="s" s="59">
        <v>1988</v>
      </c>
      <c r="I363" t="s" s="59">
        <v>1056</v>
      </c>
      <c r="J363" t="s" s="59">
        <v>1056</v>
      </c>
      <c r="K363" s="34">
        <v>79</v>
      </c>
      <c r="L363" s="34">
        <v>255</v>
      </c>
      <c r="M363" s="34">
        <v>2011</v>
      </c>
      <c r="N363" t="s" s="59">
        <v>93</v>
      </c>
      <c r="O363" s="34">
        <v>1</v>
      </c>
      <c r="P363" s="34">
        <v>14</v>
      </c>
      <c r="Q363" s="34">
        <v>14</v>
      </c>
    </row>
    <row r="364" ht="20.35" customHeight="1">
      <c r="A364" t="s" s="59">
        <v>1431</v>
      </c>
      <c r="B364" t="s" s="59">
        <v>77</v>
      </c>
      <c r="C364" t="s" s="59">
        <v>1979</v>
      </c>
      <c r="D364" s="34">
        <f>VLOOKUP(C364,'BIO - Tableau 2-1'!$A$4:$B$28,2)</f>
        <v>8</v>
      </c>
      <c r="E364" s="34">
        <v>27</v>
      </c>
      <c r="F364" t="s" s="59">
        <v>2653</v>
      </c>
      <c r="G364" t="s" s="59">
        <v>2654</v>
      </c>
      <c r="H364" s="32"/>
      <c r="I364" t="s" s="59">
        <v>1075</v>
      </c>
      <c r="J364" t="s" s="59">
        <v>1075</v>
      </c>
      <c r="K364" s="34">
        <v>75</v>
      </c>
      <c r="L364" s="34">
        <v>200</v>
      </c>
      <c r="M364" t="s" s="59">
        <v>2051</v>
      </c>
      <c r="N364" t="s" s="59">
        <v>2051</v>
      </c>
      <c r="O364" t="s" s="59">
        <v>2051</v>
      </c>
      <c r="P364" t="s" s="59">
        <v>2051</v>
      </c>
      <c r="Q364" t="s" s="59">
        <v>2051</v>
      </c>
    </row>
    <row r="365" ht="20.35" customHeight="1">
      <c r="A365" t="s" s="59">
        <v>1432</v>
      </c>
      <c r="B365" t="s" s="59">
        <v>201</v>
      </c>
      <c r="C365" t="s" s="59">
        <v>2004</v>
      </c>
      <c r="D365" s="34">
        <f>VLOOKUP(C365,'BIO - Tableau 2-1'!$A$4:$B$28,2)</f>
        <v>1</v>
      </c>
      <c r="E365" s="34">
        <v>19</v>
      </c>
      <c r="F365" t="s" s="59">
        <v>2655</v>
      </c>
      <c r="G365" t="s" s="59">
        <v>2656</v>
      </c>
      <c r="H365" s="32"/>
      <c r="I365" t="s" s="59">
        <v>1073</v>
      </c>
      <c r="J365" t="s" s="59">
        <v>1073</v>
      </c>
      <c r="K365" s="34">
        <v>73</v>
      </c>
      <c r="L365" s="34">
        <v>188</v>
      </c>
      <c r="M365" s="34">
        <v>2016</v>
      </c>
      <c r="N365" t="s" s="59">
        <v>201</v>
      </c>
      <c r="O365" s="34">
        <v>2</v>
      </c>
      <c r="P365" s="34">
        <v>13</v>
      </c>
      <c r="Q365" s="34">
        <v>43</v>
      </c>
    </row>
    <row r="366" ht="20.35" customHeight="1">
      <c r="A366" t="s" s="59">
        <v>1433</v>
      </c>
      <c r="B366" t="s" s="59">
        <v>2161</v>
      </c>
      <c r="C366" t="s" s="59">
        <v>1996</v>
      </c>
      <c r="D366" s="34">
        <f>VLOOKUP(C366,'BIO - Tableau 2-1'!$A$4:$B$28,2)</f>
        <v>7</v>
      </c>
      <c r="E366" s="34">
        <v>32</v>
      </c>
      <c r="F366" t="s" s="59">
        <v>2657</v>
      </c>
      <c r="G366" t="s" s="59">
        <v>2658</v>
      </c>
      <c r="H366" s="32"/>
      <c r="I366" t="s" s="59">
        <v>1373</v>
      </c>
      <c r="J366" t="s" s="59">
        <v>1373</v>
      </c>
      <c r="K366" s="34">
        <v>73</v>
      </c>
      <c r="L366" s="34">
        <v>198</v>
      </c>
      <c r="M366" s="34">
        <v>2004</v>
      </c>
      <c r="N366" t="s" s="59">
        <v>52</v>
      </c>
      <c r="O366" s="34">
        <v>9</v>
      </c>
      <c r="P366" s="34">
        <v>29</v>
      </c>
      <c r="Q366" s="34">
        <v>287</v>
      </c>
    </row>
    <row r="367" ht="20.35" customHeight="1">
      <c r="A367" t="s" s="59">
        <v>1434</v>
      </c>
      <c r="B367" t="s" s="59">
        <v>114</v>
      </c>
      <c r="C367" t="s" s="59">
        <v>1996</v>
      </c>
      <c r="D367" s="34">
        <f>VLOOKUP(C367,'BIO - Tableau 2-1'!$A$4:$B$28,2)</f>
        <v>7</v>
      </c>
      <c r="E367" s="34">
        <v>31</v>
      </c>
      <c r="F367" t="s" s="59">
        <v>2659</v>
      </c>
      <c r="G367" t="s" s="59">
        <v>2660</v>
      </c>
      <c r="H367" t="s" s="59">
        <v>2661</v>
      </c>
      <c r="I367" t="s" s="59">
        <v>1059</v>
      </c>
      <c r="J367" t="s" s="59">
        <v>1059</v>
      </c>
      <c r="K367" s="34">
        <v>75</v>
      </c>
      <c r="L367" s="34">
        <v>206</v>
      </c>
      <c r="M367" s="34">
        <v>2005</v>
      </c>
      <c r="N367" t="s" s="59">
        <v>71</v>
      </c>
      <c r="O367" s="34">
        <v>4</v>
      </c>
      <c r="P367" s="34">
        <v>10</v>
      </c>
      <c r="Q367" s="34">
        <v>101</v>
      </c>
    </row>
    <row r="368" ht="20.35" customHeight="1">
      <c r="A368" t="s" s="59">
        <v>1435</v>
      </c>
      <c r="B368" t="s" s="59">
        <v>42</v>
      </c>
      <c r="C368" t="s" s="59">
        <v>2004</v>
      </c>
      <c r="D368" s="34">
        <f>VLOOKUP(C368,'BIO - Tableau 2-1'!$A$4:$B$28,2)</f>
        <v>1</v>
      </c>
      <c r="E368" s="34">
        <v>21</v>
      </c>
      <c r="F368" t="s" s="59">
        <v>2662</v>
      </c>
      <c r="G368" t="s" s="59">
        <v>2663</v>
      </c>
      <c r="H368" t="s" s="59">
        <v>1988</v>
      </c>
      <c r="I368" t="s" s="59">
        <v>1056</v>
      </c>
      <c r="J368" t="s" s="59">
        <v>1056</v>
      </c>
      <c r="K368" s="34">
        <v>73</v>
      </c>
      <c r="L368" s="34">
        <v>198</v>
      </c>
      <c r="M368" s="34">
        <v>2014</v>
      </c>
      <c r="N368" t="s" s="59">
        <v>52</v>
      </c>
      <c r="O368" s="34">
        <v>1</v>
      </c>
      <c r="P368" s="34">
        <v>24</v>
      </c>
      <c r="Q368" s="34">
        <v>24</v>
      </c>
    </row>
    <row r="369" ht="20.35" customHeight="1">
      <c r="A369" t="s" s="59">
        <v>1436</v>
      </c>
      <c r="B369" t="s" s="59">
        <v>219</v>
      </c>
      <c r="C369" t="s" s="59">
        <v>1979</v>
      </c>
      <c r="D369" s="34">
        <f>VLOOKUP(C369,'BIO - Tableau 2-1'!$A$4:$B$28,2)</f>
        <v>8</v>
      </c>
      <c r="E369" s="34">
        <v>28</v>
      </c>
      <c r="F369" t="s" s="59">
        <v>2664</v>
      </c>
      <c r="G369" t="s" s="59">
        <v>2058</v>
      </c>
      <c r="H369" t="s" s="59">
        <v>2059</v>
      </c>
      <c r="I369" t="s" s="59">
        <v>1056</v>
      </c>
      <c r="J369" t="s" s="59">
        <v>1056</v>
      </c>
      <c r="K369" s="34">
        <v>69</v>
      </c>
      <c r="L369" s="34">
        <v>168</v>
      </c>
      <c r="M369" s="34">
        <v>2008</v>
      </c>
      <c r="N369" t="s" s="59">
        <v>38</v>
      </c>
      <c r="O369" s="34">
        <v>6</v>
      </c>
      <c r="P369" s="34">
        <v>5</v>
      </c>
      <c r="Q369" s="34">
        <v>156</v>
      </c>
    </row>
    <row r="370" ht="20.35" customHeight="1">
      <c r="A370" t="s" s="59">
        <v>1437</v>
      </c>
      <c r="B370" t="s" s="59">
        <v>121</v>
      </c>
      <c r="C370" t="s" s="59">
        <v>1996</v>
      </c>
      <c r="D370" s="34">
        <f>VLOOKUP(C370,'BIO - Tableau 2-1'!$A$4:$B$28,2)</f>
        <v>7</v>
      </c>
      <c r="E370" s="34">
        <v>46</v>
      </c>
      <c r="F370" t="s" s="59">
        <v>2665</v>
      </c>
      <c r="G370" t="s" s="59">
        <v>2643</v>
      </c>
      <c r="H370" s="32"/>
      <c r="I370" t="s" s="59">
        <v>1075</v>
      </c>
      <c r="J370" t="s" s="59">
        <v>1075</v>
      </c>
      <c r="K370" s="34">
        <v>75</v>
      </c>
      <c r="L370" s="34">
        <v>230</v>
      </c>
      <c r="M370" s="34">
        <v>1990</v>
      </c>
      <c r="N370" t="s" s="59">
        <v>205</v>
      </c>
      <c r="O370" s="34">
        <v>1</v>
      </c>
      <c r="P370" s="34">
        <v>5</v>
      </c>
      <c r="Q370" s="34">
        <v>5</v>
      </c>
    </row>
    <row r="371" ht="20.35" customHeight="1">
      <c r="A371" t="s" s="59">
        <v>1438</v>
      </c>
      <c r="B371" t="s" s="59">
        <v>2333</v>
      </c>
      <c r="C371" t="s" s="59">
        <v>1982</v>
      </c>
      <c r="D371" s="34">
        <f>VLOOKUP(C371,'BIO - Tableau 2-1'!$A$4:$B$28,2)</f>
        <v>16</v>
      </c>
      <c r="E371" s="34">
        <v>38</v>
      </c>
      <c r="F371" t="s" s="59">
        <v>2666</v>
      </c>
      <c r="G371" t="s" s="59">
        <v>2058</v>
      </c>
      <c r="H371" t="s" s="59">
        <v>2059</v>
      </c>
      <c r="I371" t="s" s="59">
        <v>1056</v>
      </c>
      <c r="J371" t="s" s="59">
        <v>1056</v>
      </c>
      <c r="K371" s="34">
        <v>75</v>
      </c>
      <c r="L371" s="34">
        <v>215</v>
      </c>
      <c r="M371" s="34">
        <v>1997</v>
      </c>
      <c r="N371" t="s" s="59">
        <v>56</v>
      </c>
      <c r="O371" s="34">
        <v>5</v>
      </c>
      <c r="P371" s="34">
        <v>15</v>
      </c>
      <c r="Q371" s="34">
        <v>121</v>
      </c>
    </row>
    <row r="372" ht="20.35" customHeight="1">
      <c r="A372" t="s" s="59">
        <v>1439</v>
      </c>
      <c r="B372" t="s" s="59">
        <v>46</v>
      </c>
      <c r="C372" t="s" s="59">
        <v>1979</v>
      </c>
      <c r="D372" s="34">
        <f>VLOOKUP(C372,'BIO - Tableau 2-1'!$A$4:$B$28,2)</f>
        <v>8</v>
      </c>
      <c r="E372" s="34">
        <v>29</v>
      </c>
      <c r="F372" t="s" s="59">
        <v>2667</v>
      </c>
      <c r="G372" t="s" s="59">
        <v>2668</v>
      </c>
      <c r="H372" t="s" s="59">
        <v>1985</v>
      </c>
      <c r="I372" t="s" s="59">
        <v>1056</v>
      </c>
      <c r="J372" t="s" s="59">
        <v>1056</v>
      </c>
      <c r="K372" s="34">
        <v>73</v>
      </c>
      <c r="L372" s="34">
        <v>195</v>
      </c>
      <c r="M372" s="34">
        <v>2008</v>
      </c>
      <c r="N372" t="s" s="59">
        <v>2161</v>
      </c>
      <c r="O372" s="34">
        <v>7</v>
      </c>
      <c r="P372" s="34">
        <v>5</v>
      </c>
      <c r="Q372" s="34">
        <v>186</v>
      </c>
    </row>
    <row r="373" ht="20.35" customHeight="1">
      <c r="A373" t="s" s="59">
        <v>1440</v>
      </c>
      <c r="B373" t="s" s="59">
        <v>93</v>
      </c>
      <c r="C373" t="s" s="59">
        <v>2004</v>
      </c>
      <c r="D373" s="34">
        <f>VLOOKUP(C373,'BIO - Tableau 2-1'!$A$4:$B$28,2)</f>
        <v>1</v>
      </c>
      <c r="E373" s="34">
        <v>22</v>
      </c>
      <c r="F373" t="s" s="59">
        <v>2151</v>
      </c>
      <c r="G373" t="s" s="59">
        <v>2669</v>
      </c>
      <c r="H373" t="s" s="59">
        <v>1988</v>
      </c>
      <c r="I373" t="s" s="59">
        <v>1056</v>
      </c>
      <c r="J373" t="s" s="59">
        <v>1056</v>
      </c>
      <c r="K373" s="34">
        <v>74</v>
      </c>
      <c r="L373" s="34">
        <v>205</v>
      </c>
      <c r="M373" s="34">
        <v>2013</v>
      </c>
      <c r="N373" t="s" s="59">
        <v>93</v>
      </c>
      <c r="O373" s="34">
        <v>1</v>
      </c>
      <c r="P373" s="34">
        <v>29</v>
      </c>
      <c r="Q373" s="34">
        <v>29</v>
      </c>
    </row>
    <row r="374" ht="20.35" customHeight="1">
      <c r="A374" t="s" s="59">
        <v>1441</v>
      </c>
      <c r="B374" t="s" s="59">
        <v>96</v>
      </c>
      <c r="C374" t="s" s="59">
        <v>1979</v>
      </c>
      <c r="D374" s="34">
        <f>VLOOKUP(C374,'BIO - Tableau 2-1'!$A$4:$B$28,2)</f>
        <v>8</v>
      </c>
      <c r="E374" s="34">
        <v>33</v>
      </c>
      <c r="F374" t="s" s="59">
        <v>2670</v>
      </c>
      <c r="G374" t="s" s="59">
        <v>2671</v>
      </c>
      <c r="H374" t="s" s="59">
        <v>2071</v>
      </c>
      <c r="I374" t="s" s="59">
        <v>1056</v>
      </c>
      <c r="J374" t="s" s="59">
        <v>1056</v>
      </c>
      <c r="K374" s="34">
        <v>73</v>
      </c>
      <c r="L374" s="34">
        <v>218</v>
      </c>
      <c r="M374" t="s" s="59">
        <v>2051</v>
      </c>
      <c r="N374" t="s" s="59">
        <v>2051</v>
      </c>
      <c r="O374" t="s" s="59">
        <v>2051</v>
      </c>
      <c r="P374" t="s" s="59">
        <v>2051</v>
      </c>
      <c r="Q374" t="s" s="59">
        <v>2051</v>
      </c>
    </row>
    <row r="375" ht="20.35" customHeight="1">
      <c r="A375" t="s" s="59">
        <v>1442</v>
      </c>
      <c r="B375" t="s" s="59">
        <v>87</v>
      </c>
      <c r="C375" t="s" s="59">
        <v>1996</v>
      </c>
      <c r="D375" s="34">
        <f>VLOOKUP(C375,'BIO - Tableau 2-1'!$A$4:$B$28,2)</f>
        <v>7</v>
      </c>
      <c r="E375" s="34">
        <v>35</v>
      </c>
      <c r="F375" t="s" s="59">
        <v>2672</v>
      </c>
      <c r="G375" t="s" s="59">
        <v>2673</v>
      </c>
      <c r="H375" t="s" s="59">
        <v>1985</v>
      </c>
      <c r="I375" t="s" s="59">
        <v>1056</v>
      </c>
      <c r="J375" t="s" s="59">
        <v>1059</v>
      </c>
      <c r="K375" s="34">
        <v>72</v>
      </c>
      <c r="L375" s="34">
        <v>180</v>
      </c>
      <c r="M375" s="34">
        <v>2001</v>
      </c>
      <c r="N375" t="s" s="59">
        <v>87</v>
      </c>
      <c r="O375" s="34">
        <v>2</v>
      </c>
      <c r="P375" s="34">
        <v>25</v>
      </c>
      <c r="Q375" s="34">
        <v>55</v>
      </c>
    </row>
    <row r="376" ht="20.35" customHeight="1">
      <c r="A376" t="s" s="59">
        <v>1443</v>
      </c>
      <c r="B376" t="s" s="59">
        <v>93</v>
      </c>
      <c r="C376" t="s" s="59">
        <v>2004</v>
      </c>
      <c r="D376" s="34">
        <f>VLOOKUP(C376,'BIO - Tableau 2-1'!$A$4:$B$28,2)</f>
        <v>1</v>
      </c>
      <c r="E376" s="34">
        <v>34</v>
      </c>
      <c r="F376" t="s" s="59">
        <v>2674</v>
      </c>
      <c r="G376" t="s" s="59">
        <v>2021</v>
      </c>
      <c r="H376" t="s" s="59">
        <v>1988</v>
      </c>
      <c r="I376" t="s" s="59">
        <v>1056</v>
      </c>
      <c r="J376" t="s" s="59">
        <v>1056</v>
      </c>
      <c r="K376" s="34">
        <v>75</v>
      </c>
      <c r="L376" s="34">
        <v>214</v>
      </c>
      <c r="M376" s="34">
        <v>2001</v>
      </c>
      <c r="N376" t="s" s="59">
        <v>74</v>
      </c>
      <c r="O376" s="34">
        <v>1</v>
      </c>
      <c r="P376" s="34">
        <v>2</v>
      </c>
      <c r="Q376" s="34">
        <v>2</v>
      </c>
    </row>
    <row r="377" ht="32.35" customHeight="1">
      <c r="A377" t="s" s="59">
        <v>1444</v>
      </c>
      <c r="B377" t="s" s="59">
        <v>219</v>
      </c>
      <c r="C377" t="s" s="59">
        <v>1982</v>
      </c>
      <c r="D377" s="34">
        <f>VLOOKUP(C377,'BIO - Tableau 2-1'!$A$4:$B$28,2)</f>
        <v>16</v>
      </c>
      <c r="E377" s="34">
        <v>26</v>
      </c>
      <c r="F377" t="s" s="59">
        <v>2675</v>
      </c>
      <c r="G377" t="s" s="59">
        <v>2676</v>
      </c>
      <c r="H377" t="s" s="59">
        <v>2160</v>
      </c>
      <c r="I377" t="s" s="59">
        <v>1059</v>
      </c>
      <c r="J377" t="s" s="59">
        <v>1059</v>
      </c>
      <c r="K377" s="34">
        <v>71</v>
      </c>
      <c r="L377" s="34">
        <v>187</v>
      </c>
      <c r="M377" s="34">
        <v>2010</v>
      </c>
      <c r="N377" t="s" s="59">
        <v>219</v>
      </c>
      <c r="O377" s="34">
        <v>2</v>
      </c>
      <c r="P377" s="34">
        <v>29</v>
      </c>
      <c r="Q377" s="34">
        <v>59</v>
      </c>
    </row>
    <row r="378" ht="20.35" customHeight="1">
      <c r="A378" t="s" s="59">
        <v>1445</v>
      </c>
      <c r="B378" t="s" s="59">
        <v>44</v>
      </c>
      <c r="C378" t="s" s="59">
        <v>2004</v>
      </c>
      <c r="D378" s="34">
        <f>VLOOKUP(C378,'BIO - Tableau 2-1'!$A$4:$B$28,2)</f>
        <v>1</v>
      </c>
      <c r="E378" s="34">
        <v>32</v>
      </c>
      <c r="F378" t="s" s="59">
        <v>2677</v>
      </c>
      <c r="G378" t="s" s="59">
        <v>2073</v>
      </c>
      <c r="H378" t="s" s="59">
        <v>2059</v>
      </c>
      <c r="I378" t="s" s="59">
        <v>1056</v>
      </c>
      <c r="J378" t="s" s="59">
        <v>1056</v>
      </c>
      <c r="K378" s="34">
        <v>75</v>
      </c>
      <c r="L378" s="34">
        <v>218</v>
      </c>
      <c r="M378" t="s" s="59">
        <v>2051</v>
      </c>
      <c r="N378" t="s" s="59">
        <v>2051</v>
      </c>
      <c r="O378" t="s" s="59">
        <v>2051</v>
      </c>
      <c r="P378" t="s" s="59">
        <v>2051</v>
      </c>
      <c r="Q378" t="s" s="59">
        <v>2051</v>
      </c>
    </row>
    <row r="379" ht="20.35" customHeight="1">
      <c r="A379" t="s" s="59">
        <v>1446</v>
      </c>
      <c r="B379" t="s" s="59">
        <v>91</v>
      </c>
      <c r="C379" t="s" s="59">
        <v>1979</v>
      </c>
      <c r="D379" s="34">
        <f>VLOOKUP(C379,'BIO - Tableau 2-1'!$A$4:$B$28,2)</f>
        <v>8</v>
      </c>
      <c r="E379" s="34">
        <v>34</v>
      </c>
      <c r="F379" t="s" s="59">
        <v>2678</v>
      </c>
      <c r="G379" t="s" s="59">
        <v>2058</v>
      </c>
      <c r="H379" t="s" s="59">
        <v>2059</v>
      </c>
      <c r="I379" t="s" s="59">
        <v>1056</v>
      </c>
      <c r="J379" t="s" s="59">
        <v>1056</v>
      </c>
      <c r="K379" s="34">
        <v>76</v>
      </c>
      <c r="L379" s="34">
        <v>206</v>
      </c>
      <c r="M379" s="34">
        <v>2002</v>
      </c>
      <c r="N379" t="s" s="59">
        <v>42</v>
      </c>
      <c r="O379" s="34">
        <v>1</v>
      </c>
      <c r="P379" s="34">
        <v>3</v>
      </c>
      <c r="Q379" s="34">
        <v>3</v>
      </c>
    </row>
    <row r="380" ht="20.35" customHeight="1">
      <c r="A380" t="s" s="59">
        <v>1447</v>
      </c>
      <c r="B380" t="s" s="59">
        <v>114</v>
      </c>
      <c r="C380" t="s" s="59">
        <v>1979</v>
      </c>
      <c r="D380" s="34">
        <f>VLOOKUP(C380,'BIO - Tableau 2-1'!$A$4:$B$28,2)</f>
        <v>8</v>
      </c>
      <c r="E380" s="34">
        <v>25</v>
      </c>
      <c r="F380" t="s" s="59">
        <v>2679</v>
      </c>
      <c r="G380" t="s" s="59">
        <v>2680</v>
      </c>
      <c r="H380" t="s" s="59">
        <v>2637</v>
      </c>
      <c r="I380" t="s" s="59">
        <v>1059</v>
      </c>
      <c r="J380" t="s" s="59">
        <v>1059</v>
      </c>
      <c r="K380" s="34">
        <v>78</v>
      </c>
      <c r="L380" s="34">
        <v>219</v>
      </c>
      <c r="M380" s="34">
        <v>2012</v>
      </c>
      <c r="N380" t="s" s="59">
        <v>114</v>
      </c>
      <c r="O380" s="34">
        <v>7</v>
      </c>
      <c r="P380" s="34">
        <v>29</v>
      </c>
      <c r="Q380" s="34">
        <v>210</v>
      </c>
    </row>
    <row r="381" ht="32.35" customHeight="1">
      <c r="A381" t="s" s="59">
        <v>1448</v>
      </c>
      <c r="B381" t="s" s="59">
        <v>52</v>
      </c>
      <c r="C381" t="s" s="59">
        <v>2004</v>
      </c>
      <c r="D381" s="34">
        <f>VLOOKUP(C381,'BIO - Tableau 2-1'!$A$4:$B$28,2)</f>
        <v>1</v>
      </c>
      <c r="E381" s="34">
        <v>28</v>
      </c>
      <c r="F381" t="s" s="59">
        <v>2681</v>
      </c>
      <c r="G381" t="s" s="59">
        <v>2682</v>
      </c>
      <c r="H381" t="s" s="59">
        <v>2637</v>
      </c>
      <c r="I381" t="s" s="59">
        <v>1059</v>
      </c>
      <c r="J381" t="s" s="59">
        <v>1059</v>
      </c>
      <c r="K381" s="34">
        <v>73</v>
      </c>
      <c r="L381" s="34">
        <v>195</v>
      </c>
      <c r="M381" t="s" s="59">
        <v>2051</v>
      </c>
      <c r="N381" t="s" s="59">
        <v>2051</v>
      </c>
      <c r="O381" t="s" s="59">
        <v>2051</v>
      </c>
      <c r="P381" t="s" s="59">
        <v>2051</v>
      </c>
      <c r="Q381" t="s" s="59">
        <v>2051</v>
      </c>
    </row>
    <row r="382" ht="20.35" customHeight="1">
      <c r="A382" t="s" s="59">
        <v>1449</v>
      </c>
      <c r="B382" t="s" s="59">
        <v>74</v>
      </c>
      <c r="C382" t="s" s="59">
        <v>2004</v>
      </c>
      <c r="D382" s="34">
        <f>VLOOKUP(C382,'BIO - Tableau 2-1'!$A$4:$B$28,2)</f>
        <v>1</v>
      </c>
      <c r="E382" s="34">
        <v>25</v>
      </c>
      <c r="F382" t="s" s="59">
        <v>2683</v>
      </c>
      <c r="G382" t="s" s="59">
        <v>2174</v>
      </c>
      <c r="H382" t="s" s="59">
        <v>1988</v>
      </c>
      <c r="I382" t="s" s="59">
        <v>1056</v>
      </c>
      <c r="J382" t="s" s="59">
        <v>1056</v>
      </c>
      <c r="K382" s="34">
        <v>70</v>
      </c>
      <c r="L382" s="34">
        <v>180</v>
      </c>
      <c r="M382" s="34">
        <v>2011</v>
      </c>
      <c r="N382" t="s" s="59">
        <v>74</v>
      </c>
      <c r="O382" s="34">
        <v>4</v>
      </c>
      <c r="P382" s="34">
        <v>5</v>
      </c>
      <c r="Q382" s="34">
        <v>96</v>
      </c>
    </row>
    <row r="383" ht="20.35" customHeight="1">
      <c r="A383" t="s" s="59">
        <v>1450</v>
      </c>
      <c r="B383" t="s" s="59">
        <v>205</v>
      </c>
      <c r="C383" t="s" s="59">
        <v>2004</v>
      </c>
      <c r="D383" s="34">
        <f>VLOOKUP(C383,'BIO - Tableau 2-1'!$A$4:$B$28,2)</f>
        <v>1</v>
      </c>
      <c r="E383" s="34">
        <v>24</v>
      </c>
      <c r="F383" t="s" s="59">
        <v>2684</v>
      </c>
      <c r="G383" t="s" s="59">
        <v>2559</v>
      </c>
      <c r="H383" t="s" s="59">
        <v>1985</v>
      </c>
      <c r="I383" t="s" s="59">
        <v>1056</v>
      </c>
      <c r="J383" t="s" s="59">
        <v>1056</v>
      </c>
      <c r="K383" s="34">
        <v>71</v>
      </c>
      <c r="L383" s="34">
        <v>175</v>
      </c>
      <c r="M383" t="s" s="59">
        <v>2051</v>
      </c>
      <c r="N383" t="s" s="59">
        <v>2051</v>
      </c>
      <c r="O383" t="s" s="59">
        <v>2051</v>
      </c>
      <c r="P383" t="s" s="59">
        <v>2051</v>
      </c>
      <c r="Q383" t="s" s="59">
        <v>2051</v>
      </c>
    </row>
    <row r="384" ht="20.35" customHeight="1">
      <c r="A384" t="s" s="59">
        <v>1451</v>
      </c>
      <c r="B384" t="s" s="59">
        <v>2022</v>
      </c>
      <c r="C384" t="s" s="59">
        <v>2004</v>
      </c>
      <c r="D384" s="34">
        <f>VLOOKUP(C384,'BIO - Tableau 2-1'!$A$4:$B$28,2)</f>
        <v>1</v>
      </c>
      <c r="E384" s="34">
        <v>33</v>
      </c>
      <c r="F384" t="s" s="59">
        <v>2685</v>
      </c>
      <c r="G384" t="s" s="59">
        <v>2092</v>
      </c>
      <c r="H384" t="s" s="59">
        <v>1988</v>
      </c>
      <c r="I384" t="s" s="59">
        <v>1056</v>
      </c>
      <c r="J384" t="s" s="59">
        <v>1056</v>
      </c>
      <c r="K384" s="34">
        <v>75</v>
      </c>
      <c r="L384" s="34">
        <v>217</v>
      </c>
      <c r="M384" s="34">
        <v>2003</v>
      </c>
      <c r="N384" t="s" s="59">
        <v>119</v>
      </c>
      <c r="O384" s="34">
        <v>1</v>
      </c>
      <c r="P384" s="34">
        <v>11</v>
      </c>
      <c r="Q384" s="34">
        <v>11</v>
      </c>
    </row>
    <row r="385" ht="20.35" customHeight="1">
      <c r="A385" t="s" s="59">
        <v>1452</v>
      </c>
      <c r="B385" t="s" s="59">
        <v>68</v>
      </c>
      <c r="C385" t="s" s="59">
        <v>1979</v>
      </c>
      <c r="D385" s="34">
        <f>VLOOKUP(C385,'BIO - Tableau 2-1'!$A$4:$B$28,2)</f>
        <v>8</v>
      </c>
      <c r="E385" s="34">
        <v>30</v>
      </c>
      <c r="F385" t="s" s="59">
        <v>2686</v>
      </c>
      <c r="G385" t="s" s="59">
        <v>2106</v>
      </c>
      <c r="H385" t="s" s="59">
        <v>2029</v>
      </c>
      <c r="I385" t="s" s="59">
        <v>1059</v>
      </c>
      <c r="J385" t="s" s="59">
        <v>1059</v>
      </c>
      <c r="K385" s="34">
        <v>75</v>
      </c>
      <c r="L385" s="34">
        <v>208</v>
      </c>
      <c r="M385" s="34">
        <v>2006</v>
      </c>
      <c r="N385" t="s" s="59">
        <v>56</v>
      </c>
      <c r="O385" s="34">
        <v>2</v>
      </c>
      <c r="P385" s="34">
        <v>15</v>
      </c>
      <c r="Q385" s="34">
        <v>45</v>
      </c>
    </row>
    <row r="386" ht="20.35" customHeight="1">
      <c r="A386" t="s" s="59">
        <v>1453</v>
      </c>
      <c r="B386" t="s" s="59">
        <v>201</v>
      </c>
      <c r="C386" t="s" s="59">
        <v>1982</v>
      </c>
      <c r="D386" s="34">
        <f>VLOOKUP(C386,'BIO - Tableau 2-1'!$A$4:$B$28,2)</f>
        <v>16</v>
      </c>
      <c r="E386" s="34">
        <v>25</v>
      </c>
      <c r="F386" t="s" s="59">
        <v>2687</v>
      </c>
      <c r="G386" t="s" s="59">
        <v>2021</v>
      </c>
      <c r="H386" t="s" s="59">
        <v>1988</v>
      </c>
      <c r="I386" t="s" s="59">
        <v>1056</v>
      </c>
      <c r="J386" t="s" s="59">
        <v>1056</v>
      </c>
      <c r="K386" s="34">
        <v>71</v>
      </c>
      <c r="L386" s="34">
        <v>200</v>
      </c>
      <c r="M386" s="34">
        <v>2010</v>
      </c>
      <c r="N386" t="s" s="59">
        <v>201</v>
      </c>
      <c r="O386" s="34">
        <v>1</v>
      </c>
      <c r="P386" s="34">
        <v>7</v>
      </c>
      <c r="Q386" s="34">
        <v>7</v>
      </c>
    </row>
    <row r="387" ht="20.35" customHeight="1">
      <c r="A387" t="s" s="59">
        <v>1454</v>
      </c>
      <c r="B387" t="s" s="59">
        <v>2011</v>
      </c>
      <c r="C387" t="s" s="59">
        <v>1982</v>
      </c>
      <c r="D387" s="34">
        <f>VLOOKUP(C387,'BIO - Tableau 2-1'!$A$4:$B$28,2)</f>
        <v>16</v>
      </c>
      <c r="E387" s="34">
        <v>19</v>
      </c>
      <c r="F387" t="s" s="59">
        <v>2688</v>
      </c>
      <c r="G387" t="s" s="59">
        <v>2080</v>
      </c>
      <c r="H387" s="32"/>
      <c r="I387" t="s" s="59">
        <v>1054</v>
      </c>
      <c r="J387" t="s" s="59">
        <v>1054</v>
      </c>
      <c r="K387" s="34">
        <v>70</v>
      </c>
      <c r="L387" s="34">
        <v>175</v>
      </c>
      <c r="M387" s="34">
        <v>2016</v>
      </c>
      <c r="N387" t="s" s="59">
        <v>2011</v>
      </c>
      <c r="O387" s="34">
        <v>6</v>
      </c>
      <c r="P387" s="34">
        <v>11</v>
      </c>
      <c r="Q387" s="34">
        <v>162</v>
      </c>
    </row>
    <row r="388" ht="20.35" customHeight="1">
      <c r="A388" t="s" s="59">
        <v>1455</v>
      </c>
      <c r="B388" t="s" s="59">
        <v>165</v>
      </c>
      <c r="C388" t="s" s="59">
        <v>1996</v>
      </c>
      <c r="D388" s="34">
        <f>VLOOKUP(C388,'BIO - Tableau 2-1'!$A$4:$B$28,2)</f>
        <v>7</v>
      </c>
      <c r="E388" s="34">
        <v>26</v>
      </c>
      <c r="F388" t="s" s="59">
        <v>2689</v>
      </c>
      <c r="G388" t="s" s="59">
        <v>2690</v>
      </c>
      <c r="H388" s="32"/>
      <c r="I388" t="s" s="59">
        <v>1054</v>
      </c>
      <c r="J388" t="s" s="59">
        <v>1054</v>
      </c>
      <c r="K388" s="34">
        <v>72</v>
      </c>
      <c r="L388" s="34">
        <v>191</v>
      </c>
      <c r="M388" s="34">
        <v>2010</v>
      </c>
      <c r="N388" t="s" s="59">
        <v>165</v>
      </c>
      <c r="O388" s="34">
        <v>6</v>
      </c>
      <c r="P388" s="34">
        <v>7</v>
      </c>
      <c r="Q388" s="34">
        <v>157</v>
      </c>
    </row>
    <row r="389" ht="20.35" customHeight="1">
      <c r="A389" t="s" s="59">
        <v>1456</v>
      </c>
      <c r="B389" t="s" s="59">
        <v>56</v>
      </c>
      <c r="C389" t="s" s="59">
        <v>1996</v>
      </c>
      <c r="D389" s="34">
        <f>VLOOKUP(C389,'BIO - Tableau 2-1'!$A$4:$B$28,2)</f>
        <v>7</v>
      </c>
      <c r="E389" s="34">
        <v>19</v>
      </c>
      <c r="F389" t="s" s="59">
        <v>2691</v>
      </c>
      <c r="G389" t="s" s="59">
        <v>2692</v>
      </c>
      <c r="H389" s="32"/>
      <c r="I389" t="s" s="59">
        <v>1054</v>
      </c>
      <c r="J389" t="s" s="59">
        <v>1073</v>
      </c>
      <c r="K389" s="34">
        <v>76</v>
      </c>
      <c r="L389" s="34">
        <v>211</v>
      </c>
      <c r="M389" s="34">
        <v>2016</v>
      </c>
      <c r="N389" t="s" s="59">
        <v>56</v>
      </c>
      <c r="O389" s="34">
        <v>1</v>
      </c>
      <c r="P389" s="34">
        <v>4</v>
      </c>
      <c r="Q389" s="34">
        <v>4</v>
      </c>
    </row>
    <row r="390" ht="20.35" customHeight="1">
      <c r="A390" t="s" s="59">
        <v>1457</v>
      </c>
      <c r="B390" t="s" s="59">
        <v>74</v>
      </c>
      <c r="C390" t="s" s="59">
        <v>2004</v>
      </c>
      <c r="D390" s="34">
        <f>VLOOKUP(C390,'BIO - Tableau 2-1'!$A$4:$B$28,2)</f>
        <v>1</v>
      </c>
      <c r="E390" s="34">
        <v>29</v>
      </c>
      <c r="F390" t="s" s="59">
        <v>2693</v>
      </c>
      <c r="G390" t="s" s="59">
        <v>2694</v>
      </c>
      <c r="H390" t="s" s="59">
        <v>1991</v>
      </c>
      <c r="I390" t="s" s="59">
        <v>1059</v>
      </c>
      <c r="J390" t="s" s="59">
        <v>1059</v>
      </c>
      <c r="K390" s="34">
        <v>75</v>
      </c>
      <c r="L390" s="34">
        <v>195</v>
      </c>
      <c r="M390" s="34">
        <v>2007</v>
      </c>
      <c r="N390" t="s" s="59">
        <v>74</v>
      </c>
      <c r="O390" s="34">
        <v>1</v>
      </c>
      <c r="P390" s="34">
        <v>29</v>
      </c>
      <c r="Q390" s="34">
        <v>29</v>
      </c>
    </row>
    <row r="391" ht="20.35" customHeight="1">
      <c r="A391" t="s" s="59">
        <v>1458</v>
      </c>
      <c r="B391" t="s" s="59">
        <v>2011</v>
      </c>
      <c r="C391" t="s" s="59">
        <v>1996</v>
      </c>
      <c r="D391" s="34">
        <f>VLOOKUP(C391,'BIO - Tableau 2-1'!$A$4:$B$28,2)</f>
        <v>7</v>
      </c>
      <c r="E391" s="34">
        <v>28</v>
      </c>
      <c r="F391" t="s" s="59">
        <v>2134</v>
      </c>
      <c r="G391" t="s" s="59">
        <v>2195</v>
      </c>
      <c r="H391" t="s" s="59">
        <v>2007</v>
      </c>
      <c r="I391" t="s" s="59">
        <v>1059</v>
      </c>
      <c r="J391" t="s" s="59">
        <v>1059</v>
      </c>
      <c r="K391" s="34">
        <v>77</v>
      </c>
      <c r="L391" s="34">
        <v>215</v>
      </c>
      <c r="M391" s="34">
        <v>2008</v>
      </c>
      <c r="N391" t="s" s="59">
        <v>106</v>
      </c>
      <c r="O391" s="34">
        <v>2</v>
      </c>
      <c r="P391" s="34">
        <v>30</v>
      </c>
      <c r="Q391" s="34">
        <v>60</v>
      </c>
    </row>
    <row r="392" ht="20.35" customHeight="1">
      <c r="A392" t="s" s="59">
        <v>1459</v>
      </c>
      <c r="B392" t="s" s="59">
        <v>165</v>
      </c>
      <c r="C392" t="s" s="59">
        <v>1982</v>
      </c>
      <c r="D392" s="34">
        <f>VLOOKUP(C392,'BIO - Tableau 2-1'!$A$4:$B$28,2)</f>
        <v>16</v>
      </c>
      <c r="E392" s="34">
        <v>24</v>
      </c>
      <c r="F392" t="s" s="59">
        <v>2695</v>
      </c>
      <c r="G392" t="s" s="59">
        <v>2364</v>
      </c>
      <c r="H392" t="s" s="59">
        <v>2007</v>
      </c>
      <c r="I392" t="s" s="59">
        <v>1059</v>
      </c>
      <c r="J392" t="s" s="59">
        <v>1059</v>
      </c>
      <c r="K392" s="34">
        <v>75</v>
      </c>
      <c r="L392" s="34">
        <v>206</v>
      </c>
      <c r="M392" s="34">
        <v>2012</v>
      </c>
      <c r="N392" t="s" s="59">
        <v>99</v>
      </c>
      <c r="O392" s="34">
        <v>3</v>
      </c>
      <c r="P392" s="34">
        <v>5</v>
      </c>
      <c r="Q392" s="34">
        <v>66</v>
      </c>
    </row>
    <row r="393" ht="20.35" customHeight="1">
      <c r="A393" t="s" s="59">
        <v>1460</v>
      </c>
      <c r="B393" t="s" s="59">
        <v>201</v>
      </c>
      <c r="C393" t="s" s="59">
        <v>1982</v>
      </c>
      <c r="D393" s="34">
        <f>VLOOKUP(C393,'BIO - Tableau 2-1'!$A$4:$B$28,2)</f>
        <v>16</v>
      </c>
      <c r="E393" s="34">
        <v>26</v>
      </c>
      <c r="F393" t="s" s="59">
        <v>2373</v>
      </c>
      <c r="G393" t="s" s="59">
        <v>2080</v>
      </c>
      <c r="H393" s="32"/>
      <c r="I393" t="s" s="59">
        <v>1054</v>
      </c>
      <c r="J393" t="s" s="59">
        <v>1054</v>
      </c>
      <c r="K393" s="34">
        <v>73</v>
      </c>
      <c r="L393" s="34">
        <v>189</v>
      </c>
      <c r="M393" s="34">
        <v>2010</v>
      </c>
      <c r="N393" t="s" s="59">
        <v>77</v>
      </c>
      <c r="O393" s="34">
        <v>3</v>
      </c>
      <c r="P393" s="34">
        <v>30</v>
      </c>
      <c r="Q393" s="34">
        <v>90</v>
      </c>
    </row>
    <row r="394" ht="20.35" customHeight="1">
      <c r="A394" t="s" s="59">
        <v>1461</v>
      </c>
      <c r="B394" t="s" s="59">
        <v>2161</v>
      </c>
      <c r="C394" t="s" s="59">
        <v>1979</v>
      </c>
      <c r="D394" s="34">
        <f>VLOOKUP(C394,'BIO - Tableau 2-1'!$A$4:$B$28,2)</f>
        <v>8</v>
      </c>
      <c r="E394" s="34">
        <v>24</v>
      </c>
      <c r="F394" t="s" s="59">
        <v>2489</v>
      </c>
      <c r="G394" t="s" s="59">
        <v>2696</v>
      </c>
      <c r="H394" t="s" s="59">
        <v>2192</v>
      </c>
      <c r="I394" t="s" s="59">
        <v>1059</v>
      </c>
      <c r="J394" t="s" s="59">
        <v>1059</v>
      </c>
      <c r="K394" s="34">
        <v>71</v>
      </c>
      <c r="L394" s="34">
        <v>185</v>
      </c>
      <c r="M394" s="34">
        <v>2012</v>
      </c>
      <c r="N394" t="s" s="59">
        <v>2161</v>
      </c>
      <c r="O394" s="34">
        <v>7</v>
      </c>
      <c r="P394" s="34">
        <v>17</v>
      </c>
      <c r="Q394" s="34">
        <v>198</v>
      </c>
    </row>
    <row r="395" ht="20.35" customHeight="1">
      <c r="A395" t="s" s="59">
        <v>1462</v>
      </c>
      <c r="B395" t="s" s="59">
        <v>104</v>
      </c>
      <c r="C395" t="s" s="59">
        <v>1979</v>
      </c>
      <c r="D395" s="34">
        <f>VLOOKUP(C395,'BIO - Tableau 2-1'!$A$4:$B$28,2)</f>
        <v>8</v>
      </c>
      <c r="E395" s="34">
        <v>21</v>
      </c>
      <c r="F395" t="s" s="59">
        <v>2697</v>
      </c>
      <c r="G395" t="s" s="59">
        <v>2698</v>
      </c>
      <c r="H395" t="s" s="59">
        <v>2071</v>
      </c>
      <c r="I395" t="s" s="59">
        <v>1056</v>
      </c>
      <c r="J395" t="s" s="59">
        <v>1056</v>
      </c>
      <c r="K395" s="34">
        <v>68</v>
      </c>
      <c r="L395" s="34">
        <v>180</v>
      </c>
      <c r="M395" t="s" s="59">
        <v>2051</v>
      </c>
      <c r="N395" t="s" s="59">
        <v>2051</v>
      </c>
      <c r="O395" t="s" s="59">
        <v>2051</v>
      </c>
      <c r="P395" t="s" s="59">
        <v>2051</v>
      </c>
      <c r="Q395" t="s" s="59">
        <v>2051</v>
      </c>
    </row>
    <row r="396" ht="20.35" customHeight="1">
      <c r="A396" t="s" s="59">
        <v>1463</v>
      </c>
      <c r="B396" t="s" s="59">
        <v>2699</v>
      </c>
      <c r="C396" t="s" s="59">
        <v>1979</v>
      </c>
      <c r="D396" s="34">
        <f>VLOOKUP(C396,'BIO - Tableau 2-1'!$A$4:$B$28,2)</f>
        <v>8</v>
      </c>
      <c r="E396" s="34">
        <v>25</v>
      </c>
      <c r="F396" t="s" s="59">
        <v>2700</v>
      </c>
      <c r="G396" t="s" s="59">
        <v>2058</v>
      </c>
      <c r="H396" t="s" s="59">
        <v>2059</v>
      </c>
      <c r="I396" t="s" s="59">
        <v>1056</v>
      </c>
      <c r="J396" t="s" s="59">
        <v>1056</v>
      </c>
      <c r="K396" s="34">
        <v>72</v>
      </c>
      <c r="L396" s="34">
        <v>196</v>
      </c>
      <c r="M396" s="34">
        <v>2011</v>
      </c>
      <c r="N396" t="s" s="59">
        <v>205</v>
      </c>
      <c r="O396" s="34">
        <v>1</v>
      </c>
      <c r="P396" s="34">
        <v>23</v>
      </c>
      <c r="Q396" s="34">
        <v>23</v>
      </c>
    </row>
    <row r="397" ht="20.35" customHeight="1">
      <c r="A397" t="s" s="59">
        <v>1464</v>
      </c>
      <c r="B397" t="s" s="59">
        <v>2161</v>
      </c>
      <c r="C397" t="s" s="59">
        <v>2004</v>
      </c>
      <c r="D397" s="34">
        <f>VLOOKUP(C397,'BIO - Tableau 2-1'!$A$4:$B$28,2)</f>
        <v>1</v>
      </c>
      <c r="E397" s="34">
        <v>33</v>
      </c>
      <c r="F397" t="s" s="59">
        <v>2701</v>
      </c>
      <c r="G397" t="s" s="59">
        <v>2702</v>
      </c>
      <c r="H397" t="s" s="59">
        <v>2046</v>
      </c>
      <c r="I397" t="s" s="59">
        <v>1059</v>
      </c>
      <c r="J397" t="s" s="59">
        <v>1059</v>
      </c>
      <c r="K397" s="34">
        <v>71</v>
      </c>
      <c r="L397" s="34">
        <v>195</v>
      </c>
      <c r="M397" s="34">
        <v>2003</v>
      </c>
      <c r="N397" t="s" s="59">
        <v>2161</v>
      </c>
      <c r="O397" s="34">
        <v>7</v>
      </c>
      <c r="P397" s="34">
        <v>8</v>
      </c>
      <c r="Q397" s="34">
        <v>205</v>
      </c>
    </row>
    <row r="398" ht="20.35" customHeight="1">
      <c r="A398" t="s" s="59">
        <v>1465</v>
      </c>
      <c r="B398" t="s" s="59">
        <v>2161</v>
      </c>
      <c r="C398" t="s" s="59">
        <v>2004</v>
      </c>
      <c r="D398" s="34">
        <f>VLOOKUP(C398,'BIO - Tableau 2-1'!$A$4:$B$28,2)</f>
        <v>1</v>
      </c>
      <c r="E398" s="34">
        <v>38</v>
      </c>
      <c r="F398" t="s" s="59">
        <v>2703</v>
      </c>
      <c r="G398" t="s" s="59">
        <v>2092</v>
      </c>
      <c r="H398" t="s" s="59">
        <v>1988</v>
      </c>
      <c r="I398" t="s" s="59">
        <v>1056</v>
      </c>
      <c r="J398" t="s" s="59">
        <v>1056</v>
      </c>
      <c r="K398" s="34">
        <v>76</v>
      </c>
      <c r="L398" s="34">
        <v>220</v>
      </c>
      <c r="M398" s="34">
        <v>1997</v>
      </c>
      <c r="N398" t="s" s="59">
        <v>60</v>
      </c>
      <c r="O398" s="34">
        <v>1</v>
      </c>
      <c r="P398" s="34">
        <v>1</v>
      </c>
      <c r="Q398" s="34">
        <v>1</v>
      </c>
    </row>
    <row r="399" ht="20.35" customHeight="1">
      <c r="A399" t="s" s="59">
        <v>1466</v>
      </c>
      <c r="B399" t="s" s="59">
        <v>58</v>
      </c>
      <c r="C399" t="s" s="59">
        <v>1996</v>
      </c>
      <c r="D399" s="34">
        <f>VLOOKUP(C399,'BIO - Tableau 2-1'!$A$4:$B$28,2)</f>
        <v>7</v>
      </c>
      <c r="E399" s="34">
        <v>24</v>
      </c>
      <c r="F399" t="s" s="59">
        <v>2704</v>
      </c>
      <c r="G399" t="s" s="59">
        <v>2526</v>
      </c>
      <c r="H399" s="32"/>
      <c r="I399" t="s" s="59">
        <v>1073</v>
      </c>
      <c r="J399" t="s" s="59">
        <v>1073</v>
      </c>
      <c r="K399" s="34">
        <v>75</v>
      </c>
      <c r="L399" s="34">
        <v>205</v>
      </c>
      <c r="M399" s="34">
        <v>2011</v>
      </c>
      <c r="N399" t="s" s="59">
        <v>87</v>
      </c>
      <c r="O399" s="34">
        <v>1</v>
      </c>
      <c r="P399" s="34">
        <v>16</v>
      </c>
      <c r="Q399" s="34">
        <v>16</v>
      </c>
    </row>
    <row r="400" ht="20.35" customHeight="1">
      <c r="A400" t="s" s="59">
        <v>1467</v>
      </c>
      <c r="B400" t="s" s="59">
        <v>91</v>
      </c>
      <c r="C400" t="s" s="59">
        <v>1979</v>
      </c>
      <c r="D400" s="34">
        <f>VLOOKUP(C400,'BIO - Tableau 2-1'!$A$4:$B$28,2)</f>
        <v>8</v>
      </c>
      <c r="E400" s="34">
        <v>24</v>
      </c>
      <c r="F400" t="s" s="59">
        <v>2705</v>
      </c>
      <c r="G400" t="s" s="59">
        <v>2706</v>
      </c>
      <c r="H400" t="s" s="59">
        <v>2078</v>
      </c>
      <c r="I400" t="s" s="59">
        <v>1056</v>
      </c>
      <c r="J400" t="s" s="59">
        <v>1056</v>
      </c>
      <c r="K400" s="34">
        <v>76</v>
      </c>
      <c r="L400" s="34">
        <v>215</v>
      </c>
      <c r="M400" s="34">
        <v>2011</v>
      </c>
      <c r="N400" t="s" s="59">
        <v>91</v>
      </c>
      <c r="O400" s="34">
        <v>2</v>
      </c>
      <c r="P400" s="34">
        <v>16</v>
      </c>
      <c r="Q400" s="34">
        <v>46</v>
      </c>
    </row>
    <row r="401" ht="20.35" customHeight="1">
      <c r="A401" t="s" s="59">
        <v>1468</v>
      </c>
      <c r="B401" t="s" s="59">
        <v>219</v>
      </c>
      <c r="C401" t="s" s="59">
        <v>2004</v>
      </c>
      <c r="D401" s="34">
        <f>VLOOKUP(C401,'BIO - Tableau 2-1'!$A$4:$B$28,2)</f>
        <v>1</v>
      </c>
      <c r="E401" s="34">
        <v>21</v>
      </c>
      <c r="F401" t="s" s="59">
        <v>2615</v>
      </c>
      <c r="G401" t="s" s="59">
        <v>2707</v>
      </c>
      <c r="H401" s="32"/>
      <c r="I401" t="s" s="59">
        <v>1054</v>
      </c>
      <c r="J401" t="s" s="59">
        <v>1054</v>
      </c>
      <c r="K401" s="34">
        <v>73</v>
      </c>
      <c r="L401" s="34">
        <v>206</v>
      </c>
      <c r="M401" s="34">
        <v>2015</v>
      </c>
      <c r="N401" t="s" s="59">
        <v>219</v>
      </c>
      <c r="O401" s="34">
        <v>1</v>
      </c>
      <c r="P401" s="34">
        <v>20</v>
      </c>
      <c r="Q401" s="34">
        <v>20</v>
      </c>
    </row>
    <row r="402" ht="20.35" customHeight="1">
      <c r="A402" t="s" s="59">
        <v>1469</v>
      </c>
      <c r="B402" t="s" s="59">
        <v>46</v>
      </c>
      <c r="C402" t="s" s="59">
        <v>1979</v>
      </c>
      <c r="D402" s="34">
        <f>VLOOKUP(C402,'BIO - Tableau 2-1'!$A$4:$B$28,2)</f>
        <v>8</v>
      </c>
      <c r="E402" s="34">
        <v>26</v>
      </c>
      <c r="F402" t="s" s="59">
        <v>2708</v>
      </c>
      <c r="G402" t="s" s="59">
        <v>2332</v>
      </c>
      <c r="H402" t="s" s="59">
        <v>1988</v>
      </c>
      <c r="I402" t="s" s="59">
        <v>1056</v>
      </c>
      <c r="J402" t="s" s="59">
        <v>1056</v>
      </c>
      <c r="K402" s="34">
        <v>71</v>
      </c>
      <c r="L402" s="34">
        <v>191</v>
      </c>
      <c r="M402" t="s" s="59">
        <v>2051</v>
      </c>
      <c r="N402" t="s" s="59">
        <v>2051</v>
      </c>
      <c r="O402" t="s" s="59">
        <v>2051</v>
      </c>
      <c r="P402" t="s" s="59">
        <v>2051</v>
      </c>
      <c r="Q402" t="s" s="59">
        <v>2051</v>
      </c>
    </row>
    <row r="403" ht="20.35" customHeight="1">
      <c r="A403" t="s" s="59">
        <v>1470</v>
      </c>
      <c r="B403" t="s" s="59">
        <v>2161</v>
      </c>
      <c r="C403" t="s" s="59">
        <v>1996</v>
      </c>
      <c r="D403" s="34">
        <f>VLOOKUP(C403,'BIO - Tableau 2-1'!$A$4:$B$28,2)</f>
        <v>7</v>
      </c>
      <c r="E403" s="34">
        <v>37</v>
      </c>
      <c r="F403" t="s" s="59">
        <v>2709</v>
      </c>
      <c r="G403" t="s" s="59">
        <v>2133</v>
      </c>
      <c r="H403" t="s" s="59">
        <v>1988</v>
      </c>
      <c r="I403" t="s" s="59">
        <v>1056</v>
      </c>
      <c r="J403" t="s" s="59">
        <v>1056</v>
      </c>
      <c r="K403" s="34">
        <v>73</v>
      </c>
      <c r="L403" s="34">
        <v>225</v>
      </c>
      <c r="M403" t="s" s="59">
        <v>2051</v>
      </c>
      <c r="N403" t="s" s="59">
        <v>2051</v>
      </c>
      <c r="O403" t="s" s="59">
        <v>2051</v>
      </c>
      <c r="P403" t="s" s="59">
        <v>2051</v>
      </c>
      <c r="Q403" t="s" s="59">
        <v>2051</v>
      </c>
    </row>
    <row r="404" ht="20.35" customHeight="1">
      <c r="A404" t="s" s="59">
        <v>1471</v>
      </c>
      <c r="B404" t="s" s="59">
        <v>87</v>
      </c>
      <c r="C404" t="s" s="59">
        <v>2004</v>
      </c>
      <c r="D404" s="34">
        <f>VLOOKUP(C404,'BIO - Tableau 2-1'!$A$4:$B$28,2)</f>
        <v>1</v>
      </c>
      <c r="E404" s="34">
        <v>25</v>
      </c>
      <c r="F404" t="s" s="59">
        <v>2710</v>
      </c>
      <c r="G404" t="s" s="59">
        <v>2711</v>
      </c>
      <c r="H404" s="32"/>
      <c r="I404" t="s" s="59">
        <v>1054</v>
      </c>
      <c r="J404" t="s" s="59">
        <v>1054</v>
      </c>
      <c r="K404" s="34">
        <v>71</v>
      </c>
      <c r="L404" s="34">
        <v>198</v>
      </c>
      <c r="M404" s="34">
        <v>2010</v>
      </c>
      <c r="N404" t="s" s="59">
        <v>219</v>
      </c>
      <c r="O404" s="34">
        <v>2</v>
      </c>
      <c r="P404" s="34">
        <v>26</v>
      </c>
      <c r="Q404" s="34">
        <v>56</v>
      </c>
    </row>
    <row r="405" ht="20.35" customHeight="1">
      <c r="A405" t="s" s="59">
        <v>1472</v>
      </c>
      <c r="B405" t="s" s="59">
        <v>44</v>
      </c>
      <c r="C405" t="s" s="59">
        <v>1979</v>
      </c>
      <c r="D405" s="34">
        <f>VLOOKUP(C405,'BIO - Tableau 2-1'!$A$4:$B$28,2)</f>
        <v>8</v>
      </c>
      <c r="E405" s="34">
        <v>28</v>
      </c>
      <c r="F405" t="s" s="59">
        <v>2712</v>
      </c>
      <c r="G405" t="s" s="59">
        <v>2713</v>
      </c>
      <c r="H405" t="s" s="59">
        <v>2007</v>
      </c>
      <c r="I405" t="s" s="59">
        <v>1059</v>
      </c>
      <c r="J405" t="s" s="59">
        <v>1059</v>
      </c>
      <c r="K405" s="34">
        <v>75</v>
      </c>
      <c r="L405" s="34">
        <v>218</v>
      </c>
      <c r="M405" s="34">
        <v>2008</v>
      </c>
      <c r="N405" t="s" s="59">
        <v>44</v>
      </c>
      <c r="O405" s="34">
        <v>1</v>
      </c>
      <c r="P405" s="34">
        <v>27</v>
      </c>
      <c r="Q405" s="34">
        <v>27</v>
      </c>
    </row>
    <row r="406" ht="20.35" customHeight="1">
      <c r="A406" t="s" s="59">
        <v>1473</v>
      </c>
      <c r="B406" t="s" s="59">
        <v>165</v>
      </c>
      <c r="C406" t="s" s="59">
        <v>1979</v>
      </c>
      <c r="D406" s="34">
        <f>VLOOKUP(C406,'BIO - Tableau 2-1'!$A$4:$B$28,2)</f>
        <v>8</v>
      </c>
      <c r="E406" s="34">
        <v>24</v>
      </c>
      <c r="F406" t="s" s="59">
        <v>2714</v>
      </c>
      <c r="G406" t="s" s="59">
        <v>2035</v>
      </c>
      <c r="H406" t="s" s="59">
        <v>1985</v>
      </c>
      <c r="I406" t="s" s="59">
        <v>1056</v>
      </c>
      <c r="J406" t="s" s="59">
        <v>1056</v>
      </c>
      <c r="K406" s="34">
        <v>72</v>
      </c>
      <c r="L406" s="34">
        <v>195</v>
      </c>
      <c r="M406" s="34">
        <v>2013</v>
      </c>
      <c r="N406" t="s" s="59">
        <v>121</v>
      </c>
      <c r="O406" s="34">
        <v>7</v>
      </c>
      <c r="P406" s="34">
        <v>17</v>
      </c>
      <c r="Q406" s="34">
        <v>198</v>
      </c>
    </row>
    <row r="407" ht="20.35" customHeight="1">
      <c r="A407" t="s" s="59">
        <v>1474</v>
      </c>
      <c r="B407" t="s" s="59">
        <v>77</v>
      </c>
      <c r="C407" t="s" s="59">
        <v>1996</v>
      </c>
      <c r="D407" s="34">
        <f>VLOOKUP(C407,'BIO - Tableau 2-1'!$A$4:$B$28,2)</f>
        <v>7</v>
      </c>
      <c r="E407" s="34">
        <v>23</v>
      </c>
      <c r="F407" t="s" s="59">
        <v>2715</v>
      </c>
      <c r="G407" t="s" s="59">
        <v>2342</v>
      </c>
      <c r="H407" t="s" s="59">
        <v>2038</v>
      </c>
      <c r="I407" t="s" s="59">
        <v>1059</v>
      </c>
      <c r="J407" t="s" s="59">
        <v>1059</v>
      </c>
      <c r="K407" s="34">
        <v>75</v>
      </c>
      <c r="L407" s="34">
        <v>223</v>
      </c>
      <c r="M407" s="34">
        <v>2013</v>
      </c>
      <c r="N407" t="s" s="59">
        <v>77</v>
      </c>
      <c r="O407" s="34">
        <v>3</v>
      </c>
      <c r="P407" s="34">
        <v>13</v>
      </c>
      <c r="Q407" s="34">
        <v>74</v>
      </c>
    </row>
    <row r="408" ht="20.35" customHeight="1">
      <c r="A408" t="s" s="59">
        <v>1475</v>
      </c>
      <c r="B408" t="s" s="59">
        <v>93</v>
      </c>
      <c r="C408" t="s" s="59">
        <v>1979</v>
      </c>
      <c r="D408" s="34">
        <f>VLOOKUP(C408,'BIO - Tableau 2-1'!$A$4:$B$28,2)</f>
        <v>8</v>
      </c>
      <c r="E408" s="34">
        <v>25</v>
      </c>
      <c r="F408" t="s" s="59">
        <v>2716</v>
      </c>
      <c r="G408" t="s" s="59">
        <v>2338</v>
      </c>
      <c r="H408" s="32"/>
      <c r="I408" t="s" s="59">
        <v>1054</v>
      </c>
      <c r="J408" t="s" s="59">
        <v>1054</v>
      </c>
      <c r="K408" s="34">
        <v>74</v>
      </c>
      <c r="L408" s="34">
        <v>177</v>
      </c>
      <c r="M408" s="34">
        <v>2010</v>
      </c>
      <c r="N408" t="s" s="59">
        <v>93</v>
      </c>
      <c r="O408" s="34">
        <v>5</v>
      </c>
      <c r="P408" s="34">
        <v>11</v>
      </c>
      <c r="Q408" s="34">
        <v>131</v>
      </c>
    </row>
    <row r="409" ht="20.35" customHeight="1">
      <c r="A409" t="s" s="59">
        <v>1476</v>
      </c>
      <c r="B409" t="s" s="59">
        <v>2011</v>
      </c>
      <c r="C409" t="s" s="59">
        <v>1979</v>
      </c>
      <c r="D409" s="34">
        <f>VLOOKUP(C409,'BIO - Tableau 2-1'!$A$4:$B$28,2)</f>
        <v>8</v>
      </c>
      <c r="E409" s="34">
        <v>27</v>
      </c>
      <c r="F409" t="s" s="59">
        <v>2717</v>
      </c>
      <c r="G409" t="s" s="59">
        <v>2718</v>
      </c>
      <c r="H409" t="s" s="59">
        <v>2038</v>
      </c>
      <c r="I409" t="s" s="59">
        <v>1059</v>
      </c>
      <c r="J409" t="s" s="59">
        <v>1059</v>
      </c>
      <c r="K409" s="34">
        <v>74</v>
      </c>
      <c r="L409" s="34">
        <v>210</v>
      </c>
      <c r="M409" s="34">
        <v>2009</v>
      </c>
      <c r="N409" t="s" s="59">
        <v>71</v>
      </c>
      <c r="O409" s="34">
        <v>1</v>
      </c>
      <c r="P409" s="34">
        <v>21</v>
      </c>
      <c r="Q409" s="34">
        <v>21</v>
      </c>
    </row>
    <row r="410" ht="20.35" customHeight="1">
      <c r="A410" t="s" s="59">
        <v>1477</v>
      </c>
      <c r="B410" t="s" s="59">
        <v>2011</v>
      </c>
      <c r="C410" t="s" s="59">
        <v>2004</v>
      </c>
      <c r="D410" s="34">
        <f>VLOOKUP(C410,'BIO - Tableau 2-1'!$A$4:$B$28,2)</f>
        <v>1</v>
      </c>
      <c r="E410" s="34">
        <v>21</v>
      </c>
      <c r="F410" t="s" s="59">
        <v>2719</v>
      </c>
      <c r="G410" t="s" s="59">
        <v>2058</v>
      </c>
      <c r="H410" t="s" s="59">
        <v>2059</v>
      </c>
      <c r="I410" t="s" s="59">
        <v>1056</v>
      </c>
      <c r="J410" t="s" s="59">
        <v>1056</v>
      </c>
      <c r="K410" s="34">
        <v>73</v>
      </c>
      <c r="L410" s="34">
        <v>195</v>
      </c>
      <c r="M410" s="34">
        <v>2014</v>
      </c>
      <c r="N410" t="s" s="59">
        <v>2011</v>
      </c>
      <c r="O410" s="34">
        <v>1</v>
      </c>
      <c r="P410" s="34">
        <v>30</v>
      </c>
      <c r="Q410" s="34">
        <v>30</v>
      </c>
    </row>
    <row r="411" ht="20.35" customHeight="1">
      <c r="A411" t="s" s="59">
        <v>1478</v>
      </c>
      <c r="B411" t="s" s="59">
        <v>38</v>
      </c>
      <c r="C411" t="s" s="59">
        <v>2004</v>
      </c>
      <c r="D411" s="34">
        <f>VLOOKUP(C411,'BIO - Tableau 2-1'!$A$4:$B$28,2)</f>
        <v>1</v>
      </c>
      <c r="E411" s="34">
        <v>27</v>
      </c>
      <c r="F411" t="s" s="59">
        <v>2720</v>
      </c>
      <c r="G411" t="s" s="59">
        <v>2508</v>
      </c>
      <c r="H411" t="s" s="59">
        <v>1988</v>
      </c>
      <c r="I411" t="s" s="59">
        <v>1056</v>
      </c>
      <c r="J411" t="s" s="59">
        <v>1056</v>
      </c>
      <c r="K411" s="34">
        <v>73</v>
      </c>
      <c r="L411" s="34">
        <v>208</v>
      </c>
      <c r="M411" s="34">
        <v>2009</v>
      </c>
      <c r="N411" t="s" s="59">
        <v>38</v>
      </c>
      <c r="O411" s="34">
        <v>1</v>
      </c>
      <c r="P411" s="34">
        <v>1</v>
      </c>
      <c r="Q411" s="34">
        <v>1</v>
      </c>
    </row>
    <row r="412" ht="20.35" customHeight="1">
      <c r="A412" t="s" s="59">
        <v>1479</v>
      </c>
      <c r="B412" t="s" s="59">
        <v>38</v>
      </c>
      <c r="C412" t="s" s="59">
        <v>1979</v>
      </c>
      <c r="D412" s="34">
        <f>VLOOKUP(C412,'BIO - Tableau 2-1'!$A$4:$B$28,2)</f>
        <v>8</v>
      </c>
      <c r="E412" s="34">
        <v>34</v>
      </c>
      <c r="F412" t="s" s="59">
        <v>2721</v>
      </c>
      <c r="G412" t="s" s="59">
        <v>2058</v>
      </c>
      <c r="H412" t="s" s="59">
        <v>2059</v>
      </c>
      <c r="I412" t="s" s="59">
        <v>1056</v>
      </c>
      <c r="J412" t="s" s="59">
        <v>1056</v>
      </c>
      <c r="K412" s="34">
        <v>74</v>
      </c>
      <c r="L412" s="34">
        <v>227</v>
      </c>
      <c r="M412" s="34">
        <v>2002</v>
      </c>
      <c r="N412" t="s" s="59">
        <v>40</v>
      </c>
      <c r="O412" s="34">
        <v>2</v>
      </c>
      <c r="P412" s="34">
        <v>31</v>
      </c>
      <c r="Q412" s="34">
        <v>61</v>
      </c>
    </row>
    <row r="413" ht="20.35" customHeight="1">
      <c r="A413" t="s" s="59">
        <v>1480</v>
      </c>
      <c r="B413" t="s" s="59">
        <v>121</v>
      </c>
      <c r="C413" t="s" s="59">
        <v>1982</v>
      </c>
      <c r="D413" s="34">
        <f>VLOOKUP(C413,'BIO - Tableau 2-1'!$A$4:$B$28,2)</f>
        <v>16</v>
      </c>
      <c r="E413" s="34">
        <v>24</v>
      </c>
      <c r="F413" t="s" s="59">
        <v>2304</v>
      </c>
      <c r="G413" t="s" s="59">
        <v>2722</v>
      </c>
      <c r="H413" t="s" s="59">
        <v>2192</v>
      </c>
      <c r="I413" t="s" s="59">
        <v>1059</v>
      </c>
      <c r="J413" t="s" s="59">
        <v>1059</v>
      </c>
      <c r="K413" s="34">
        <v>69</v>
      </c>
      <c r="L413" s="34">
        <v>157</v>
      </c>
      <c r="M413" s="34">
        <v>2011</v>
      </c>
      <c r="N413" t="s" s="59">
        <v>121</v>
      </c>
      <c r="O413" s="34">
        <v>4</v>
      </c>
      <c r="P413" s="34">
        <v>13</v>
      </c>
      <c r="Q413" s="34">
        <v>104</v>
      </c>
    </row>
    <row r="414" ht="20.35" customHeight="1">
      <c r="A414" t="s" s="59">
        <v>1481</v>
      </c>
      <c r="B414" t="s" s="59">
        <v>2723</v>
      </c>
      <c r="C414" t="s" s="59">
        <v>1979</v>
      </c>
      <c r="D414" s="34">
        <f>VLOOKUP(C414,'BIO - Tableau 2-1'!$A$4:$B$28,2)</f>
        <v>8</v>
      </c>
      <c r="E414" s="34">
        <v>36</v>
      </c>
      <c r="F414" t="s" s="59">
        <v>2724</v>
      </c>
      <c r="G414" t="s" s="59">
        <v>2080</v>
      </c>
      <c r="H414" s="32"/>
      <c r="I414" t="s" s="59">
        <v>1054</v>
      </c>
      <c r="J414" t="s" s="59">
        <v>1054</v>
      </c>
      <c r="K414" s="34">
        <v>72</v>
      </c>
      <c r="L414" s="34">
        <v>195</v>
      </c>
      <c r="M414" s="34">
        <v>2001</v>
      </c>
      <c r="N414" t="s" s="59">
        <v>44</v>
      </c>
      <c r="O414" s="34">
        <v>7</v>
      </c>
      <c r="P414" s="34">
        <v>25</v>
      </c>
      <c r="Q414" s="34">
        <v>221</v>
      </c>
    </row>
    <row r="415" ht="32.35" customHeight="1">
      <c r="A415" t="s" s="59">
        <v>1482</v>
      </c>
      <c r="B415" t="s" s="59">
        <v>96</v>
      </c>
      <c r="C415" t="s" s="59">
        <v>1979</v>
      </c>
      <c r="D415" s="34">
        <f>VLOOKUP(C415,'BIO - Tableau 2-1'!$A$4:$B$28,2)</f>
        <v>8</v>
      </c>
      <c r="E415" s="34">
        <v>26</v>
      </c>
      <c r="F415" t="s" s="59">
        <v>2725</v>
      </c>
      <c r="G415" t="s" s="59">
        <v>2726</v>
      </c>
      <c r="H415" t="s" s="59">
        <v>2727</v>
      </c>
      <c r="I415" t="s" s="59">
        <v>1059</v>
      </c>
      <c r="J415" t="s" s="59">
        <v>1059</v>
      </c>
      <c r="K415" s="34">
        <v>75</v>
      </c>
      <c r="L415" s="34">
        <v>205</v>
      </c>
      <c r="M415" s="34">
        <v>2010</v>
      </c>
      <c r="N415" t="s" s="59">
        <v>2011</v>
      </c>
      <c r="O415" s="34">
        <v>2</v>
      </c>
      <c r="P415" s="34">
        <v>8</v>
      </c>
      <c r="Q415" s="34">
        <v>38</v>
      </c>
    </row>
    <row r="416" ht="20.35" customHeight="1">
      <c r="A416" t="s" s="59">
        <v>1483</v>
      </c>
      <c r="B416" t="s" s="59">
        <v>219</v>
      </c>
      <c r="C416" t="s" s="59">
        <v>1979</v>
      </c>
      <c r="D416" s="34">
        <f>VLOOKUP(C416,'BIO - Tableau 2-1'!$A$4:$B$28,2)</f>
        <v>8</v>
      </c>
      <c r="E416" s="34">
        <v>24</v>
      </c>
      <c r="F416" t="s" s="59">
        <v>2728</v>
      </c>
      <c r="G416" t="s" s="59">
        <v>2707</v>
      </c>
      <c r="H416" s="32"/>
      <c r="I416" t="s" s="59">
        <v>1054</v>
      </c>
      <c r="J416" t="s" s="59">
        <v>1054</v>
      </c>
      <c r="K416" s="34">
        <v>73</v>
      </c>
      <c r="L416" s="34">
        <v>194</v>
      </c>
      <c r="M416" s="34">
        <v>2011</v>
      </c>
      <c r="N416" t="s" s="59">
        <v>219</v>
      </c>
      <c r="O416" s="34">
        <v>1</v>
      </c>
      <c r="P416" s="34">
        <v>10</v>
      </c>
      <c r="Q416" s="34">
        <v>10</v>
      </c>
    </row>
    <row r="417" ht="20.35" customHeight="1">
      <c r="A417" t="s" s="59">
        <v>1484</v>
      </c>
      <c r="B417" t="s" s="59">
        <v>68</v>
      </c>
      <c r="C417" t="s" s="59">
        <v>2004</v>
      </c>
      <c r="D417" s="34">
        <f>VLOOKUP(C417,'BIO - Tableau 2-1'!$A$4:$B$28,2)</f>
        <v>1</v>
      </c>
      <c r="E417" s="34">
        <v>23</v>
      </c>
      <c r="F417" t="s" s="59">
        <v>2729</v>
      </c>
      <c r="G417" t="s" s="59">
        <v>2730</v>
      </c>
      <c r="H417" t="s" s="59">
        <v>1985</v>
      </c>
      <c r="I417" t="s" s="59">
        <v>1056</v>
      </c>
      <c r="J417" t="s" s="59">
        <v>1056</v>
      </c>
      <c r="K417" s="34">
        <v>72</v>
      </c>
      <c r="L417" s="34">
        <v>203</v>
      </c>
      <c r="M417" s="34">
        <v>2013</v>
      </c>
      <c r="N417" t="s" s="59">
        <v>2000</v>
      </c>
      <c r="O417" s="34">
        <v>1</v>
      </c>
      <c r="P417" s="34">
        <v>3</v>
      </c>
      <c r="Q417" s="34">
        <v>3</v>
      </c>
    </row>
    <row r="418" ht="20.35" customHeight="1">
      <c r="A418" t="s" s="59">
        <v>1485</v>
      </c>
      <c r="B418" t="s" s="59">
        <v>104</v>
      </c>
      <c r="C418" t="s" s="59">
        <v>1979</v>
      </c>
      <c r="D418" s="34">
        <f>VLOOKUP(C418,'BIO - Tableau 2-1'!$A$4:$B$28,2)</f>
        <v>8</v>
      </c>
      <c r="E418" s="34">
        <v>34</v>
      </c>
      <c r="F418" t="s" s="59">
        <v>2731</v>
      </c>
      <c r="G418" t="s" s="59">
        <v>2732</v>
      </c>
      <c r="H418" s="32"/>
      <c r="I418" t="s" s="59">
        <v>1054</v>
      </c>
      <c r="J418" t="s" s="59">
        <v>1054</v>
      </c>
      <c r="K418" s="34">
        <v>76</v>
      </c>
      <c r="L418" s="34">
        <v>220</v>
      </c>
      <c r="M418" s="34">
        <v>2002</v>
      </c>
      <c r="N418" t="s" s="59">
        <v>104</v>
      </c>
      <c r="O418" s="34">
        <v>9</v>
      </c>
      <c r="P418" s="34">
        <v>31</v>
      </c>
      <c r="Q418" s="34">
        <v>291</v>
      </c>
    </row>
    <row r="419" ht="32.35" customHeight="1">
      <c r="A419" t="s" s="59">
        <v>1486</v>
      </c>
      <c r="B419" t="s" s="59">
        <v>42</v>
      </c>
      <c r="C419" t="s" s="59">
        <v>1982</v>
      </c>
      <c r="D419" s="34">
        <f>VLOOKUP(C419,'BIO - Tableau 2-1'!$A$4:$B$28,2)</f>
        <v>16</v>
      </c>
      <c r="E419" s="34">
        <v>24</v>
      </c>
      <c r="F419" t="s" s="59">
        <v>2733</v>
      </c>
      <c r="G419" t="s" s="59">
        <v>2734</v>
      </c>
      <c r="H419" t="s" s="59">
        <v>1985</v>
      </c>
      <c r="I419" t="s" s="59">
        <v>1056</v>
      </c>
      <c r="J419" t="s" s="59">
        <v>1056</v>
      </c>
      <c r="K419" s="34">
        <v>73</v>
      </c>
      <c r="L419" s="34">
        <v>188</v>
      </c>
      <c r="M419" s="34">
        <v>2011</v>
      </c>
      <c r="N419" t="s" s="59">
        <v>42</v>
      </c>
      <c r="O419" s="34">
        <v>1</v>
      </c>
      <c r="P419" s="34">
        <v>3</v>
      </c>
      <c r="Q419" s="34">
        <v>3</v>
      </c>
    </row>
    <row r="420" ht="20.35" customHeight="1">
      <c r="A420" t="s" s="59">
        <v>1487</v>
      </c>
      <c r="B420" t="s" s="59">
        <v>96</v>
      </c>
      <c r="C420" t="s" s="59">
        <v>2004</v>
      </c>
      <c r="D420" s="34">
        <f>VLOOKUP(C420,'BIO - Tableau 2-1'!$A$4:$B$28,2)</f>
        <v>1</v>
      </c>
      <c r="E420" s="34">
        <v>27</v>
      </c>
      <c r="F420" t="s" s="59">
        <v>2735</v>
      </c>
      <c r="G420" t="s" s="59">
        <v>2736</v>
      </c>
      <c r="H420" t="s" s="59">
        <v>1985</v>
      </c>
      <c r="I420" t="s" s="59">
        <v>1056</v>
      </c>
      <c r="J420" t="s" s="59">
        <v>1056</v>
      </c>
      <c r="K420" s="34">
        <v>69</v>
      </c>
      <c r="L420" s="34">
        <v>174</v>
      </c>
      <c r="M420" t="s" s="59">
        <v>2051</v>
      </c>
      <c r="N420" t="s" s="59">
        <v>2051</v>
      </c>
      <c r="O420" t="s" s="59">
        <v>2051</v>
      </c>
      <c r="P420" t="s" s="59">
        <v>2051</v>
      </c>
      <c r="Q420" t="s" s="59">
        <v>2051</v>
      </c>
    </row>
    <row r="421" ht="20.35" customHeight="1">
      <c r="A421" t="s" s="59">
        <v>1488</v>
      </c>
      <c r="B421" t="s" s="59">
        <v>77</v>
      </c>
      <c r="C421" t="s" s="59">
        <v>2004</v>
      </c>
      <c r="D421" s="34">
        <f>VLOOKUP(C421,'BIO - Tableau 2-1'!$A$4:$B$28,2)</f>
        <v>1</v>
      </c>
      <c r="E421" s="34">
        <v>29</v>
      </c>
      <c r="F421" t="s" s="59">
        <v>2737</v>
      </c>
      <c r="G421" t="s" s="59">
        <v>2077</v>
      </c>
      <c r="H421" t="s" s="59">
        <v>2078</v>
      </c>
      <c r="I421" t="s" s="59">
        <v>1056</v>
      </c>
      <c r="J421" t="s" s="59">
        <v>1056</v>
      </c>
      <c r="K421" s="34">
        <v>74</v>
      </c>
      <c r="L421" s="34">
        <v>201</v>
      </c>
      <c r="M421" s="34">
        <v>2006</v>
      </c>
      <c r="N421" t="s" s="59">
        <v>77</v>
      </c>
      <c r="O421" s="34">
        <v>1</v>
      </c>
      <c r="P421" s="34">
        <v>3</v>
      </c>
      <c r="Q421" s="34">
        <v>3</v>
      </c>
    </row>
    <row r="422" ht="20.35" customHeight="1">
      <c r="A422" t="s" s="59">
        <v>1489</v>
      </c>
      <c r="B422" t="s" s="59">
        <v>2022</v>
      </c>
      <c r="C422" t="s" s="59">
        <v>2004</v>
      </c>
      <c r="D422" s="34">
        <f>VLOOKUP(C422,'BIO - Tableau 2-1'!$A$4:$B$28,2)</f>
        <v>1</v>
      </c>
      <c r="E422" s="34">
        <v>24</v>
      </c>
      <c r="F422" t="s" s="59">
        <v>2738</v>
      </c>
      <c r="G422" t="s" s="59">
        <v>2739</v>
      </c>
      <c r="H422" t="s" s="59">
        <v>1991</v>
      </c>
      <c r="I422" t="s" s="59">
        <v>1059</v>
      </c>
      <c r="J422" t="s" s="59">
        <v>1059</v>
      </c>
      <c r="K422" s="34">
        <v>73</v>
      </c>
      <c r="L422" s="34">
        <v>217</v>
      </c>
      <c r="M422" s="34">
        <v>2013</v>
      </c>
      <c r="N422" t="s" s="59">
        <v>2022</v>
      </c>
      <c r="O422" s="34">
        <v>5</v>
      </c>
      <c r="P422" s="34">
        <v>27</v>
      </c>
      <c r="Q422" s="34">
        <v>148</v>
      </c>
    </row>
    <row r="423" ht="20.35" customHeight="1">
      <c r="A423" t="s" s="59">
        <v>1490</v>
      </c>
      <c r="B423" t="s" s="59">
        <v>2161</v>
      </c>
      <c r="C423" t="s" s="59">
        <v>1996</v>
      </c>
      <c r="D423" s="34">
        <f>VLOOKUP(C423,'BIO - Tableau 2-1'!$A$4:$B$28,2)</f>
        <v>7</v>
      </c>
      <c r="E423" s="34">
        <v>25</v>
      </c>
      <c r="F423" t="s" s="59">
        <v>2740</v>
      </c>
      <c r="G423" t="s" s="59">
        <v>2741</v>
      </c>
      <c r="H423" s="32"/>
      <c r="I423" t="s" s="59">
        <v>1073</v>
      </c>
      <c r="J423" t="s" s="59">
        <v>1073</v>
      </c>
      <c r="K423" s="34">
        <v>72</v>
      </c>
      <c r="L423" s="34">
        <v>190</v>
      </c>
      <c r="M423" s="34">
        <v>2010</v>
      </c>
      <c r="N423" t="s" s="59">
        <v>42</v>
      </c>
      <c r="O423" s="34">
        <v>4</v>
      </c>
      <c r="P423" s="34">
        <v>9</v>
      </c>
      <c r="Q423" s="34">
        <v>99</v>
      </c>
    </row>
    <row r="424" ht="20.35" customHeight="1">
      <c r="A424" t="s" s="59">
        <v>1491</v>
      </c>
      <c r="B424" t="s" s="59">
        <v>38</v>
      </c>
      <c r="C424" t="s" s="59">
        <v>2004</v>
      </c>
      <c r="D424" s="34">
        <f>VLOOKUP(C424,'BIO - Tableau 2-1'!$A$4:$B$28,2)</f>
        <v>1</v>
      </c>
      <c r="E424" s="34">
        <v>27</v>
      </c>
      <c r="F424" t="s" s="59">
        <v>2742</v>
      </c>
      <c r="G424" t="s" s="59">
        <v>2325</v>
      </c>
      <c r="H424" t="s" s="59">
        <v>1999</v>
      </c>
      <c r="I424" t="s" s="59">
        <v>1056</v>
      </c>
      <c r="J424" t="s" s="59">
        <v>1056</v>
      </c>
      <c r="K424" s="34">
        <v>71</v>
      </c>
      <c r="L424" s="34">
        <v>187</v>
      </c>
      <c r="M424" s="34">
        <v>2008</v>
      </c>
      <c r="N424" t="s" s="59">
        <v>56</v>
      </c>
      <c r="O424" s="34">
        <v>1</v>
      </c>
      <c r="P424" s="34">
        <v>22</v>
      </c>
      <c r="Q424" s="34">
        <v>22</v>
      </c>
    </row>
    <row r="425" ht="20.35" customHeight="1">
      <c r="A425" t="s" s="59">
        <v>1492</v>
      </c>
      <c r="B425" t="s" s="59">
        <v>219</v>
      </c>
      <c r="C425" t="s" s="59">
        <v>1982</v>
      </c>
      <c r="D425" s="34">
        <f>VLOOKUP(C425,'BIO - Tableau 2-1'!$A$4:$B$28,2)</f>
        <v>16</v>
      </c>
      <c r="E425" s="34">
        <v>21</v>
      </c>
      <c r="F425" t="s" s="59">
        <v>2743</v>
      </c>
      <c r="G425" t="s" s="59">
        <v>2744</v>
      </c>
      <c r="H425" t="s" s="59">
        <v>1994</v>
      </c>
      <c r="I425" t="s" s="59">
        <v>1059</v>
      </c>
      <c r="J425" t="s" s="59">
        <v>1059</v>
      </c>
      <c r="K425" s="34">
        <v>78</v>
      </c>
      <c r="L425" s="34">
        <v>226</v>
      </c>
      <c r="M425" s="34">
        <v>2015</v>
      </c>
      <c r="N425" t="s" s="59">
        <v>219</v>
      </c>
      <c r="O425" s="34">
        <v>2</v>
      </c>
      <c r="P425" s="34">
        <v>20</v>
      </c>
      <c r="Q425" s="34">
        <v>50</v>
      </c>
    </row>
    <row r="426" ht="20.35" customHeight="1">
      <c r="A426" t="s" s="59">
        <v>1493</v>
      </c>
      <c r="B426" t="s" s="59">
        <v>46</v>
      </c>
      <c r="C426" t="s" s="59">
        <v>1982</v>
      </c>
      <c r="D426" s="34">
        <f>VLOOKUP(C426,'BIO - Tableau 2-1'!$A$4:$B$28,2)</f>
        <v>16</v>
      </c>
      <c r="E426" s="34">
        <v>25</v>
      </c>
      <c r="F426" t="s" s="59">
        <v>2710</v>
      </c>
      <c r="G426" t="s" s="59">
        <v>2706</v>
      </c>
      <c r="H426" t="s" s="59">
        <v>2078</v>
      </c>
      <c r="I426" t="s" s="59">
        <v>1056</v>
      </c>
      <c r="J426" t="s" s="59">
        <v>1056</v>
      </c>
      <c r="K426" s="34">
        <v>72</v>
      </c>
      <c r="L426" s="34">
        <v>204</v>
      </c>
      <c r="M426" s="34">
        <v>2012</v>
      </c>
      <c r="N426" t="s" s="59">
        <v>2188</v>
      </c>
      <c r="O426" s="34">
        <v>2</v>
      </c>
      <c r="P426" s="34">
        <v>28</v>
      </c>
      <c r="Q426" s="34">
        <v>58</v>
      </c>
    </row>
    <row r="427" ht="44.35" customHeight="1">
      <c r="A427" t="s" s="59">
        <v>1494</v>
      </c>
      <c r="B427" t="s" s="59">
        <v>87</v>
      </c>
      <c r="C427" t="s" s="59">
        <v>2004</v>
      </c>
      <c r="D427" s="34">
        <f>VLOOKUP(C427,'BIO - Tableau 2-1'!$A$4:$B$28,2)</f>
        <v>1</v>
      </c>
      <c r="E427" s="34">
        <v>28</v>
      </c>
      <c r="F427" t="s" s="59">
        <v>2745</v>
      </c>
      <c r="G427" t="s" s="59">
        <v>2746</v>
      </c>
      <c r="H427" t="s" s="59">
        <v>1988</v>
      </c>
      <c r="I427" t="s" s="59">
        <v>1056</v>
      </c>
      <c r="J427" t="s" s="59">
        <v>1056</v>
      </c>
      <c r="K427" s="34">
        <v>75</v>
      </c>
      <c r="L427" s="34">
        <v>219</v>
      </c>
      <c r="M427" s="34">
        <v>2009</v>
      </c>
      <c r="N427" t="s" s="59">
        <v>2022</v>
      </c>
      <c r="O427" s="34">
        <v>7</v>
      </c>
      <c r="P427" s="34">
        <v>5</v>
      </c>
      <c r="Q427" s="34">
        <v>186</v>
      </c>
    </row>
    <row r="428" ht="32.35" customHeight="1">
      <c r="A428" t="s" s="59">
        <v>1495</v>
      </c>
      <c r="B428" t="s" s="59">
        <v>77</v>
      </c>
      <c r="C428" t="s" s="59">
        <v>1979</v>
      </c>
      <c r="D428" s="34">
        <f>VLOOKUP(C428,'BIO - Tableau 2-1'!$A$4:$B$28,2)</f>
        <v>8</v>
      </c>
      <c r="E428" s="34">
        <v>25</v>
      </c>
      <c r="F428" t="s" s="59">
        <v>2621</v>
      </c>
      <c r="G428" t="s" s="59">
        <v>2747</v>
      </c>
      <c r="H428" t="s" s="59">
        <v>2029</v>
      </c>
      <c r="I428" t="s" s="59">
        <v>1059</v>
      </c>
      <c r="J428" t="s" s="59">
        <v>1059</v>
      </c>
      <c r="K428" s="34">
        <v>72</v>
      </c>
      <c r="L428" s="34">
        <v>182</v>
      </c>
      <c r="M428" t="s" s="59">
        <v>2051</v>
      </c>
      <c r="N428" t="s" s="59">
        <v>2051</v>
      </c>
      <c r="O428" t="s" s="59">
        <v>2051</v>
      </c>
      <c r="P428" t="s" s="59">
        <v>2051</v>
      </c>
      <c r="Q428" t="s" s="59">
        <v>2051</v>
      </c>
    </row>
    <row r="429" ht="20.35" customHeight="1">
      <c r="A429" t="s" s="59">
        <v>1496</v>
      </c>
      <c r="B429" t="s" s="59">
        <v>91</v>
      </c>
      <c r="C429" t="s" s="59">
        <v>1979</v>
      </c>
      <c r="D429" s="34">
        <f>VLOOKUP(C429,'BIO - Tableau 2-1'!$A$4:$B$28,2)</f>
        <v>8</v>
      </c>
      <c r="E429" s="34">
        <v>24</v>
      </c>
      <c r="F429" t="s" s="59">
        <v>2748</v>
      </c>
      <c r="G429" t="s" s="59">
        <v>2390</v>
      </c>
      <c r="H429" t="s" s="59">
        <v>2046</v>
      </c>
      <c r="I429" t="s" s="59">
        <v>1059</v>
      </c>
      <c r="J429" t="s" s="59">
        <v>1059</v>
      </c>
      <c r="K429" s="34">
        <v>74</v>
      </c>
      <c r="L429" s="34">
        <v>190</v>
      </c>
      <c r="M429" s="34">
        <v>2012</v>
      </c>
      <c r="N429" t="s" s="59">
        <v>91</v>
      </c>
      <c r="O429" s="34">
        <v>1</v>
      </c>
      <c r="P429" s="34">
        <v>25</v>
      </c>
      <c r="Q429" s="34">
        <v>25</v>
      </c>
    </row>
    <row r="430" ht="20.35" customHeight="1">
      <c r="A430" t="s" s="59">
        <v>1497</v>
      </c>
      <c r="B430" t="s" s="59">
        <v>71</v>
      </c>
      <c r="C430" t="s" s="59">
        <v>1982</v>
      </c>
      <c r="D430" s="34">
        <f>VLOOKUP(C430,'BIO - Tableau 2-1'!$A$4:$B$28,2)</f>
        <v>16</v>
      </c>
      <c r="E430" s="34">
        <v>27</v>
      </c>
      <c r="F430" t="s" s="59">
        <v>2749</v>
      </c>
      <c r="G430" t="s" s="59">
        <v>2203</v>
      </c>
      <c r="H430" t="s" s="59">
        <v>1991</v>
      </c>
      <c r="I430" t="s" s="59">
        <v>1059</v>
      </c>
      <c r="J430" t="s" s="59">
        <v>1059</v>
      </c>
      <c r="K430" s="34">
        <v>69</v>
      </c>
      <c r="L430" s="34">
        <v>170</v>
      </c>
      <c r="M430" s="34">
        <v>2009</v>
      </c>
      <c r="N430" t="s" s="59">
        <v>52</v>
      </c>
      <c r="O430" s="34">
        <v>1</v>
      </c>
      <c r="P430" s="34">
        <v>22</v>
      </c>
      <c r="Q430" s="34">
        <v>22</v>
      </c>
    </row>
    <row r="431" ht="32.35" customHeight="1">
      <c r="A431" t="s" s="59">
        <v>1498</v>
      </c>
      <c r="B431" t="s" s="59">
        <v>201</v>
      </c>
      <c r="C431" t="s" s="59">
        <v>2004</v>
      </c>
      <c r="D431" s="34">
        <f>VLOOKUP(C431,'BIO - Tableau 2-1'!$A$4:$B$28,2)</f>
        <v>1</v>
      </c>
      <c r="E431" s="34">
        <v>29</v>
      </c>
      <c r="F431" t="s" s="59">
        <v>2750</v>
      </c>
      <c r="G431" t="s" s="59">
        <v>2519</v>
      </c>
      <c r="H431" t="s" s="59">
        <v>1988</v>
      </c>
      <c r="I431" t="s" s="59">
        <v>1056</v>
      </c>
      <c r="J431" t="s" s="59">
        <v>1056</v>
      </c>
      <c r="K431" s="34">
        <v>76</v>
      </c>
      <c r="L431" s="34">
        <v>220</v>
      </c>
      <c r="M431" s="34">
        <v>2006</v>
      </c>
      <c r="N431" t="s" s="59">
        <v>205</v>
      </c>
      <c r="O431" s="34">
        <v>1</v>
      </c>
      <c r="P431" s="34">
        <v>2</v>
      </c>
      <c r="Q431" s="34">
        <v>2</v>
      </c>
    </row>
    <row r="432" ht="20.35" customHeight="1">
      <c r="A432" t="s" s="59">
        <v>1499</v>
      </c>
      <c r="B432" t="s" s="59">
        <v>60</v>
      </c>
      <c r="C432" t="s" s="59">
        <v>1996</v>
      </c>
      <c r="D432" s="34">
        <f>VLOOKUP(C432,'BIO - Tableau 2-1'!$A$4:$B$28,2)</f>
        <v>7</v>
      </c>
      <c r="E432" s="34">
        <v>26</v>
      </c>
      <c r="F432" t="s" s="59">
        <v>2751</v>
      </c>
      <c r="G432" t="s" s="59">
        <v>2388</v>
      </c>
      <c r="H432" t="s" s="59">
        <v>1988</v>
      </c>
      <c r="I432" t="s" s="59">
        <v>1056</v>
      </c>
      <c r="J432" t="s" s="59">
        <v>1056</v>
      </c>
      <c r="K432" s="34">
        <v>71</v>
      </c>
      <c r="L432" s="34">
        <v>200</v>
      </c>
      <c r="M432" s="34">
        <v>2009</v>
      </c>
      <c r="N432" t="s" s="59">
        <v>2188</v>
      </c>
      <c r="O432" s="34">
        <v>4</v>
      </c>
      <c r="P432" s="34">
        <v>6</v>
      </c>
      <c r="Q432" s="34">
        <v>97</v>
      </c>
    </row>
    <row r="433" ht="32.35" customHeight="1">
      <c r="A433" t="s" s="59">
        <v>1500</v>
      </c>
      <c r="B433" t="s" s="59">
        <v>119</v>
      </c>
      <c r="C433" t="s" s="59">
        <v>2004</v>
      </c>
      <c r="D433" s="34">
        <f>VLOOKUP(C433,'BIO - Tableau 2-1'!$A$4:$B$28,2)</f>
        <v>1</v>
      </c>
      <c r="E433" s="34">
        <v>25</v>
      </c>
      <c r="F433" t="s" s="59">
        <v>2752</v>
      </c>
      <c r="G433" t="s" s="59">
        <v>2372</v>
      </c>
      <c r="H433" t="s" s="59">
        <v>2071</v>
      </c>
      <c r="I433" t="s" s="59">
        <v>1056</v>
      </c>
      <c r="J433" t="s" s="59">
        <v>1056</v>
      </c>
      <c r="K433" s="34">
        <v>70</v>
      </c>
      <c r="L433" s="34">
        <v>179</v>
      </c>
      <c r="M433" s="34">
        <v>2010</v>
      </c>
      <c r="N433" t="s" s="59">
        <v>2022</v>
      </c>
      <c r="O433" s="34">
        <v>3</v>
      </c>
      <c r="P433" s="34">
        <v>10</v>
      </c>
      <c r="Q433" s="34">
        <v>70</v>
      </c>
    </row>
    <row r="434" ht="20.35" customHeight="1">
      <c r="A434" t="s" s="59">
        <v>1501</v>
      </c>
      <c r="B434" t="s" s="59">
        <v>68</v>
      </c>
      <c r="C434" t="s" s="59">
        <v>1979</v>
      </c>
      <c r="D434" s="34">
        <f>VLOOKUP(C434,'BIO - Tableau 2-1'!$A$4:$B$28,2)</f>
        <v>8</v>
      </c>
      <c r="E434" s="34">
        <v>30</v>
      </c>
      <c r="F434" t="s" s="59">
        <v>2027</v>
      </c>
      <c r="G434" t="s" s="59">
        <v>2650</v>
      </c>
      <c r="H434" t="s" s="59">
        <v>2071</v>
      </c>
      <c r="I434" t="s" s="59">
        <v>1056</v>
      </c>
      <c r="J434" t="s" s="59">
        <v>1056</v>
      </c>
      <c r="K434" s="34">
        <v>74</v>
      </c>
      <c r="L434" s="34">
        <v>198</v>
      </c>
      <c r="M434" t="s" s="59">
        <v>2051</v>
      </c>
      <c r="N434" t="s" s="59">
        <v>2051</v>
      </c>
      <c r="O434" t="s" s="59">
        <v>2051</v>
      </c>
      <c r="P434" t="s" s="59">
        <v>2051</v>
      </c>
      <c r="Q434" t="s" s="59">
        <v>2051</v>
      </c>
    </row>
    <row r="435" ht="20.35" customHeight="1">
      <c r="A435" t="s" s="59">
        <v>1502</v>
      </c>
      <c r="B435" t="s" s="59">
        <v>119</v>
      </c>
      <c r="C435" t="s" s="59">
        <v>2004</v>
      </c>
      <c r="D435" s="34">
        <f>VLOOKUP(C435,'BIO - Tableau 2-1'!$A$4:$B$28,2)</f>
        <v>1</v>
      </c>
      <c r="E435" s="34">
        <v>30</v>
      </c>
      <c r="F435" t="s" s="59">
        <v>2753</v>
      </c>
      <c r="G435" t="s" s="59">
        <v>2587</v>
      </c>
      <c r="H435" s="32"/>
      <c r="I435" t="s" s="59">
        <v>1073</v>
      </c>
      <c r="J435" t="s" s="59">
        <v>1073</v>
      </c>
      <c r="K435" s="34">
        <v>74</v>
      </c>
      <c r="L435" s="34">
        <v>212</v>
      </c>
      <c r="M435" s="34">
        <v>2008</v>
      </c>
      <c r="N435" t="s" s="59">
        <v>91</v>
      </c>
      <c r="O435" s="34">
        <v>3</v>
      </c>
      <c r="P435" s="34">
        <v>4</v>
      </c>
      <c r="Q435" s="34">
        <v>65</v>
      </c>
    </row>
    <row r="436" ht="20.35" customHeight="1">
      <c r="A436" t="s" s="59">
        <v>1503</v>
      </c>
      <c r="B436" t="s" s="59">
        <v>114</v>
      </c>
      <c r="C436" t="s" s="59">
        <v>2004</v>
      </c>
      <c r="D436" s="34">
        <f>VLOOKUP(C436,'BIO - Tableau 2-1'!$A$4:$B$28,2)</f>
        <v>1</v>
      </c>
      <c r="E436" s="34">
        <v>23</v>
      </c>
      <c r="F436" t="s" s="59">
        <v>2754</v>
      </c>
      <c r="G436" t="s" s="59">
        <v>2755</v>
      </c>
      <c r="H436" t="s" s="59">
        <v>1988</v>
      </c>
      <c r="I436" t="s" s="59">
        <v>1056</v>
      </c>
      <c r="J436" t="s" s="59">
        <v>1056</v>
      </c>
      <c r="K436" s="34">
        <v>72</v>
      </c>
      <c r="L436" s="34">
        <v>182</v>
      </c>
      <c r="M436" s="34">
        <v>2012</v>
      </c>
      <c r="N436" t="s" s="59">
        <v>40</v>
      </c>
      <c r="O436" s="34">
        <v>6</v>
      </c>
      <c r="P436" s="34">
        <v>11</v>
      </c>
      <c r="Q436" s="34">
        <v>162</v>
      </c>
    </row>
    <row r="437" ht="20.35" customHeight="1">
      <c r="A437" t="s" s="59">
        <v>1504</v>
      </c>
      <c r="B437" t="s" s="59">
        <v>71</v>
      </c>
      <c r="C437" t="s" s="59">
        <v>1996</v>
      </c>
      <c r="D437" s="34">
        <f>VLOOKUP(C437,'BIO - Tableau 2-1'!$A$4:$B$28,2)</f>
        <v>7</v>
      </c>
      <c r="E437" s="34">
        <v>23</v>
      </c>
      <c r="F437" t="s" s="59">
        <v>2756</v>
      </c>
      <c r="G437" t="s" s="59">
        <v>2388</v>
      </c>
      <c r="H437" t="s" s="59">
        <v>1988</v>
      </c>
      <c r="I437" t="s" s="59">
        <v>1056</v>
      </c>
      <c r="J437" t="s" s="59">
        <v>1056</v>
      </c>
      <c r="K437" s="34">
        <v>75</v>
      </c>
      <c r="L437" s="34">
        <v>221</v>
      </c>
      <c r="M437" s="34">
        <v>2012</v>
      </c>
      <c r="N437" t="s" s="59">
        <v>71</v>
      </c>
      <c r="O437" s="34">
        <v>4</v>
      </c>
      <c r="P437" s="34">
        <v>4</v>
      </c>
      <c r="Q437" s="34">
        <v>95</v>
      </c>
    </row>
    <row r="438" ht="20.35" customHeight="1">
      <c r="A438" t="s" s="59">
        <v>1505</v>
      </c>
      <c r="B438" t="s" s="59">
        <v>2757</v>
      </c>
      <c r="C438" t="s" s="59">
        <v>1996</v>
      </c>
      <c r="D438" s="34">
        <f>VLOOKUP(C438,'BIO - Tableau 2-1'!$A$4:$B$28,2)</f>
        <v>7</v>
      </c>
      <c r="E438" s="34">
        <v>25</v>
      </c>
      <c r="F438" t="s" s="59">
        <v>2758</v>
      </c>
      <c r="G438" t="s" s="59">
        <v>2325</v>
      </c>
      <c r="H438" t="s" s="59">
        <v>1999</v>
      </c>
      <c r="I438" t="s" s="59">
        <v>1056</v>
      </c>
      <c r="J438" t="s" s="59">
        <v>1056</v>
      </c>
      <c r="K438" s="34">
        <v>70</v>
      </c>
      <c r="L438" s="34">
        <v>176</v>
      </c>
      <c r="M438" s="34">
        <v>2011</v>
      </c>
      <c r="N438" t="s" s="59">
        <v>205</v>
      </c>
      <c r="O438" s="34">
        <v>6</v>
      </c>
      <c r="P438" s="34">
        <v>23</v>
      </c>
      <c r="Q438" s="34">
        <v>174</v>
      </c>
    </row>
    <row r="439" ht="20.35" customHeight="1">
      <c r="A439" t="s" s="59">
        <v>1506</v>
      </c>
      <c r="B439" t="s" s="59">
        <v>38</v>
      </c>
      <c r="C439" t="s" s="59">
        <v>1996</v>
      </c>
      <c r="D439" s="34">
        <f>VLOOKUP(C439,'BIO - Tableau 2-1'!$A$4:$B$28,2)</f>
        <v>7</v>
      </c>
      <c r="E439" s="34">
        <v>28</v>
      </c>
      <c r="F439" t="s" s="59">
        <v>2759</v>
      </c>
      <c r="G439" t="s" s="59">
        <v>2760</v>
      </c>
      <c r="H439" t="s" s="59">
        <v>1988</v>
      </c>
      <c r="I439" t="s" s="59">
        <v>1056</v>
      </c>
      <c r="J439" t="s" s="59">
        <v>1056</v>
      </c>
      <c r="K439" s="34">
        <v>73</v>
      </c>
      <c r="L439" s="34">
        <v>203</v>
      </c>
      <c r="M439" s="34">
        <v>2008</v>
      </c>
      <c r="N439" t="s" s="59">
        <v>38</v>
      </c>
      <c r="O439" s="34">
        <v>1</v>
      </c>
      <c r="P439" s="34">
        <v>9</v>
      </c>
      <c r="Q439" s="34">
        <v>9</v>
      </c>
    </row>
    <row r="440" ht="20.35" customHeight="1">
      <c r="A440" t="s" s="59">
        <v>1507</v>
      </c>
      <c r="B440" t="s" s="59">
        <v>87</v>
      </c>
      <c r="C440" t="s" s="59">
        <v>1979</v>
      </c>
      <c r="D440" s="34">
        <f>VLOOKUP(C440,'BIO - Tableau 2-1'!$A$4:$B$28,2)</f>
        <v>8</v>
      </c>
      <c r="E440" s="34">
        <v>33</v>
      </c>
      <c r="F440" t="s" s="59">
        <v>2761</v>
      </c>
      <c r="G440" t="s" s="59">
        <v>2762</v>
      </c>
      <c r="H440" t="s" s="59">
        <v>2071</v>
      </c>
      <c r="I440" t="s" s="59">
        <v>1056</v>
      </c>
      <c r="J440" t="s" s="59">
        <v>1056</v>
      </c>
      <c r="K440" s="34">
        <v>73</v>
      </c>
      <c r="L440" s="34">
        <v>204</v>
      </c>
      <c r="M440" t="s" s="59">
        <v>2051</v>
      </c>
      <c r="N440" t="s" s="59">
        <v>2051</v>
      </c>
      <c r="O440" t="s" s="59">
        <v>2051</v>
      </c>
      <c r="P440" t="s" s="59">
        <v>2051</v>
      </c>
      <c r="Q440" t="s" s="59">
        <v>2051</v>
      </c>
    </row>
    <row r="441" ht="20.35" customHeight="1">
      <c r="A441" t="s" s="59">
        <v>1508</v>
      </c>
      <c r="B441" t="s" s="59">
        <v>2763</v>
      </c>
      <c r="C441" t="s" s="59">
        <v>1996</v>
      </c>
      <c r="D441" s="34">
        <f>VLOOKUP(C441,'BIO - Tableau 2-1'!$A$4:$B$28,2)</f>
        <v>7</v>
      </c>
      <c r="E441" s="34">
        <v>27</v>
      </c>
      <c r="F441" t="s" s="59">
        <v>2764</v>
      </c>
      <c r="G441" t="s" s="59">
        <v>2388</v>
      </c>
      <c r="H441" t="s" s="59">
        <v>1988</v>
      </c>
      <c r="I441" t="s" s="59">
        <v>1056</v>
      </c>
      <c r="J441" t="s" s="59">
        <v>1056</v>
      </c>
      <c r="K441" s="34">
        <v>73</v>
      </c>
      <c r="L441" s="34">
        <v>197</v>
      </c>
      <c r="M441" t="s" s="59">
        <v>2051</v>
      </c>
      <c r="N441" t="s" s="59">
        <v>2051</v>
      </c>
      <c r="O441" t="s" s="59">
        <v>2051</v>
      </c>
      <c r="P441" t="s" s="59">
        <v>2051</v>
      </c>
      <c r="Q441" t="s" s="59">
        <v>2051</v>
      </c>
    </row>
    <row r="442" ht="20.35" customHeight="1">
      <c r="A442" t="s" s="59">
        <v>1509</v>
      </c>
      <c r="B442" t="s" s="59">
        <v>106</v>
      </c>
      <c r="C442" t="s" s="59">
        <v>1982</v>
      </c>
      <c r="D442" s="34">
        <f>VLOOKUP(C442,'BIO - Tableau 2-1'!$A$4:$B$28,2)</f>
        <v>16</v>
      </c>
      <c r="E442" s="34">
        <v>24</v>
      </c>
      <c r="F442" t="s" s="59">
        <v>2695</v>
      </c>
      <c r="G442" t="s" s="59">
        <v>2765</v>
      </c>
      <c r="H442" t="s" s="59">
        <v>1988</v>
      </c>
      <c r="I442" t="s" s="59">
        <v>1056</v>
      </c>
      <c r="J442" t="s" s="59">
        <v>1056</v>
      </c>
      <c r="K442" s="34">
        <v>74</v>
      </c>
      <c r="L442" s="34">
        <v>210</v>
      </c>
      <c r="M442" s="34">
        <v>2011</v>
      </c>
      <c r="N442" t="s" s="59">
        <v>106</v>
      </c>
      <c r="O442" s="34">
        <v>3</v>
      </c>
      <c r="P442" s="34">
        <v>25</v>
      </c>
      <c r="Q442" s="34">
        <v>86</v>
      </c>
    </row>
    <row r="443" ht="20.35" customHeight="1">
      <c r="A443" t="s" s="59">
        <v>1510</v>
      </c>
      <c r="B443" t="s" s="59">
        <v>114</v>
      </c>
      <c r="C443" t="s" s="59">
        <v>1979</v>
      </c>
      <c r="D443" s="34">
        <f>VLOOKUP(C443,'BIO - Tableau 2-1'!$A$4:$B$28,2)</f>
        <v>8</v>
      </c>
      <c r="E443" s="34">
        <v>26</v>
      </c>
      <c r="F443" t="s" s="59">
        <v>2766</v>
      </c>
      <c r="G443" t="s" s="59">
        <v>2767</v>
      </c>
      <c r="H443" t="s" s="59">
        <v>2038</v>
      </c>
      <c r="I443" t="s" s="59">
        <v>1059</v>
      </c>
      <c r="J443" t="s" s="59">
        <v>1056</v>
      </c>
      <c r="K443" s="34">
        <v>75</v>
      </c>
      <c r="L443" s="34">
        <v>213</v>
      </c>
      <c r="M443" s="34">
        <v>2011</v>
      </c>
      <c r="N443" t="s" s="59">
        <v>114</v>
      </c>
      <c r="O443" s="34">
        <v>6</v>
      </c>
      <c r="P443" s="34">
        <v>9</v>
      </c>
      <c r="Q443" s="34">
        <v>160</v>
      </c>
    </row>
    <row r="444" ht="20.35" customHeight="1">
      <c r="A444" t="s" s="59">
        <v>1511</v>
      </c>
      <c r="B444" t="s" s="59">
        <v>58</v>
      </c>
      <c r="C444" t="s" s="59">
        <v>1979</v>
      </c>
      <c r="D444" s="34">
        <f>VLOOKUP(C444,'BIO - Tableau 2-1'!$A$4:$B$28,2)</f>
        <v>8</v>
      </c>
      <c r="E444" s="34">
        <v>23</v>
      </c>
      <c r="F444" t="s" s="59">
        <v>2729</v>
      </c>
      <c r="G444" t="s" s="59">
        <v>2073</v>
      </c>
      <c r="H444" t="s" s="59">
        <v>2059</v>
      </c>
      <c r="I444" t="s" s="59">
        <v>1056</v>
      </c>
      <c r="J444" t="s" s="59">
        <v>1056</v>
      </c>
      <c r="K444" s="34">
        <v>72</v>
      </c>
      <c r="L444" s="34">
        <v>195</v>
      </c>
      <c r="M444" s="34">
        <v>2013</v>
      </c>
      <c r="N444" t="s" s="59">
        <v>58</v>
      </c>
      <c r="O444" s="34">
        <v>1</v>
      </c>
      <c r="P444" s="34">
        <v>13</v>
      </c>
      <c r="Q444" s="34">
        <v>13</v>
      </c>
    </row>
    <row r="445" ht="20.35" customHeight="1">
      <c r="A445" t="s" s="59">
        <v>1512</v>
      </c>
      <c r="B445" t="s" s="59">
        <v>38</v>
      </c>
      <c r="C445" t="s" s="59">
        <v>1996</v>
      </c>
      <c r="D445" s="34">
        <f>VLOOKUP(C445,'BIO - Tableau 2-1'!$A$4:$B$28,2)</f>
        <v>7</v>
      </c>
      <c r="E445" s="34">
        <v>22</v>
      </c>
      <c r="F445" t="s" s="59">
        <v>2768</v>
      </c>
      <c r="G445" t="s" s="59">
        <v>2021</v>
      </c>
      <c r="H445" t="s" s="59">
        <v>1988</v>
      </c>
      <c r="I445" t="s" s="59">
        <v>1056</v>
      </c>
      <c r="J445" t="s" s="59">
        <v>1056</v>
      </c>
      <c r="K445" s="34">
        <v>72</v>
      </c>
      <c r="L445" s="34">
        <v>173</v>
      </c>
      <c r="M445" s="34">
        <v>2014</v>
      </c>
      <c r="N445" t="s" s="59">
        <v>38</v>
      </c>
      <c r="O445" s="34">
        <v>1</v>
      </c>
      <c r="P445" s="34">
        <v>28</v>
      </c>
      <c r="Q445" s="34">
        <v>28</v>
      </c>
    </row>
    <row r="446" ht="20.35" customHeight="1">
      <c r="A446" t="s" s="59">
        <v>1513</v>
      </c>
      <c r="B446" t="s" s="59">
        <v>56</v>
      </c>
      <c r="C446" t="s" s="59">
        <v>1982</v>
      </c>
      <c r="D446" s="34">
        <f>VLOOKUP(C446,'BIO - Tableau 2-1'!$A$4:$B$28,2)</f>
        <v>16</v>
      </c>
      <c r="E446" s="34">
        <v>23</v>
      </c>
      <c r="F446" t="s" s="59">
        <v>2546</v>
      </c>
      <c r="G446" t="s" s="59">
        <v>2769</v>
      </c>
      <c r="H446" t="s" s="59">
        <v>2071</v>
      </c>
      <c r="I446" t="s" s="59">
        <v>1056</v>
      </c>
      <c r="J446" t="s" s="59">
        <v>1056</v>
      </c>
      <c r="K446" s="34">
        <v>76</v>
      </c>
      <c r="L446" s="34">
        <v>214</v>
      </c>
      <c r="M446" s="34">
        <v>2012</v>
      </c>
      <c r="N446" t="s" s="59">
        <v>56</v>
      </c>
      <c r="O446" s="34">
        <v>3</v>
      </c>
      <c r="P446" s="34">
        <v>2</v>
      </c>
      <c r="Q446" s="34">
        <v>63</v>
      </c>
    </row>
    <row r="447" ht="20.35" customHeight="1">
      <c r="A447" t="s" s="59">
        <v>1514</v>
      </c>
      <c r="B447" t="s" s="59">
        <v>93</v>
      </c>
      <c r="C447" t="s" s="59">
        <v>1979</v>
      </c>
      <c r="D447" s="34">
        <f>VLOOKUP(C447,'BIO - Tableau 2-1'!$A$4:$B$28,2)</f>
        <v>8</v>
      </c>
      <c r="E447" s="34">
        <v>22</v>
      </c>
      <c r="F447" t="s" s="59">
        <v>2770</v>
      </c>
      <c r="G447" t="s" s="59">
        <v>2771</v>
      </c>
      <c r="H447" s="32"/>
      <c r="I447" t="s" s="59">
        <v>1073</v>
      </c>
      <c r="J447" t="s" s="59">
        <v>1073</v>
      </c>
      <c r="K447" s="34">
        <v>71</v>
      </c>
      <c r="L447" s="34">
        <v>186</v>
      </c>
      <c r="M447" s="34">
        <v>2014</v>
      </c>
      <c r="N447" t="s" s="59">
        <v>93</v>
      </c>
      <c r="O447" s="34">
        <v>1</v>
      </c>
      <c r="P447" s="34">
        <v>14</v>
      </c>
      <c r="Q447" s="34">
        <v>14</v>
      </c>
    </row>
    <row r="448" ht="32.35" customHeight="1">
      <c r="A448" t="s" s="59">
        <v>1515</v>
      </c>
      <c r="B448" t="s" s="59">
        <v>2772</v>
      </c>
      <c r="C448" t="s" s="59">
        <v>1982</v>
      </c>
      <c r="D448" s="34">
        <f>VLOOKUP(C448,'BIO - Tableau 2-1'!$A$4:$B$28,2)</f>
        <v>16</v>
      </c>
      <c r="E448" s="34">
        <v>35</v>
      </c>
      <c r="F448" t="s" s="59">
        <v>2773</v>
      </c>
      <c r="G448" t="s" s="59">
        <v>2774</v>
      </c>
      <c r="H448" s="32"/>
      <c r="I448" t="s" s="59">
        <v>1073</v>
      </c>
      <c r="J448" t="s" s="59">
        <v>1073</v>
      </c>
      <c r="K448" s="34">
        <v>72</v>
      </c>
      <c r="L448" s="34">
        <v>191</v>
      </c>
      <c r="M448" s="34">
        <v>2001</v>
      </c>
      <c r="N448" t="s" s="59">
        <v>93</v>
      </c>
      <c r="O448" s="34">
        <v>6</v>
      </c>
      <c r="P448" s="34">
        <v>27</v>
      </c>
      <c r="Q448" s="34">
        <v>192</v>
      </c>
    </row>
    <row r="449" ht="20.35" customHeight="1">
      <c r="A449" t="s" s="59">
        <v>1516</v>
      </c>
      <c r="B449" t="s" s="59">
        <v>104</v>
      </c>
      <c r="C449" t="s" s="59">
        <v>1982</v>
      </c>
      <c r="D449" s="34">
        <f>VLOOKUP(C449,'BIO - Tableau 2-1'!$A$4:$B$28,2)</f>
        <v>16</v>
      </c>
      <c r="E449" s="34">
        <v>31</v>
      </c>
      <c r="F449" t="s" s="59">
        <v>2775</v>
      </c>
      <c r="G449" t="s" s="59">
        <v>2776</v>
      </c>
      <c r="H449" t="s" s="59">
        <v>2029</v>
      </c>
      <c r="I449" t="s" s="59">
        <v>1059</v>
      </c>
      <c r="J449" t="s" s="59">
        <v>1059</v>
      </c>
      <c r="K449" s="34">
        <v>74</v>
      </c>
      <c r="L449" s="34">
        <v>214</v>
      </c>
      <c r="M449" s="34">
        <v>2005</v>
      </c>
      <c r="N449" t="s" s="59">
        <v>104</v>
      </c>
      <c r="O449" s="34">
        <v>2</v>
      </c>
      <c r="P449" s="34">
        <v>12</v>
      </c>
      <c r="Q449" s="34">
        <v>42</v>
      </c>
    </row>
    <row r="450" ht="20.35" customHeight="1">
      <c r="A450" t="s" s="59">
        <v>1517</v>
      </c>
      <c r="B450" t="s" s="59">
        <v>2022</v>
      </c>
      <c r="C450" t="s" s="59">
        <v>1996</v>
      </c>
      <c r="D450" s="34">
        <f>VLOOKUP(C450,'BIO - Tableau 2-1'!$A$4:$B$28,2)</f>
        <v>7</v>
      </c>
      <c r="E450" s="34">
        <v>23</v>
      </c>
      <c r="F450" t="s" s="59">
        <v>2777</v>
      </c>
      <c r="G450" t="s" s="59">
        <v>2778</v>
      </c>
      <c r="H450" t="s" s="59">
        <v>1988</v>
      </c>
      <c r="I450" t="s" s="59">
        <v>1056</v>
      </c>
      <c r="J450" t="s" s="59">
        <v>1056</v>
      </c>
      <c r="K450" s="34">
        <v>78</v>
      </c>
      <c r="L450" s="34">
        <v>232</v>
      </c>
      <c r="M450" s="34">
        <v>2013</v>
      </c>
      <c r="N450" t="s" s="59">
        <v>2022</v>
      </c>
      <c r="O450" s="34">
        <v>4</v>
      </c>
      <c r="P450" s="34">
        <v>12</v>
      </c>
      <c r="Q450" s="34">
        <v>103</v>
      </c>
    </row>
    <row r="451" ht="20.35" customHeight="1">
      <c r="A451" t="s" s="59">
        <v>1518</v>
      </c>
      <c r="B451" t="s" s="59">
        <v>87</v>
      </c>
      <c r="C451" t="s" s="59">
        <v>1996</v>
      </c>
      <c r="D451" s="34">
        <f>VLOOKUP(C451,'BIO - Tableau 2-1'!$A$4:$B$28,2)</f>
        <v>7</v>
      </c>
      <c r="E451" s="34">
        <v>22</v>
      </c>
      <c r="F451" t="s" s="59">
        <v>2779</v>
      </c>
      <c r="G451" t="s" s="59">
        <v>2780</v>
      </c>
      <c r="H451" t="s" s="59">
        <v>1994</v>
      </c>
      <c r="I451" t="s" s="59">
        <v>1059</v>
      </c>
      <c r="J451" t="s" s="59">
        <v>1059</v>
      </c>
      <c r="K451" s="34">
        <v>76</v>
      </c>
      <c r="L451" s="34">
        <v>214</v>
      </c>
      <c r="M451" s="34">
        <v>2013</v>
      </c>
      <c r="N451" t="s" s="59">
        <v>87</v>
      </c>
      <c r="O451" s="34">
        <v>2</v>
      </c>
      <c r="P451" s="34">
        <v>22</v>
      </c>
      <c r="Q451" s="34">
        <v>52</v>
      </c>
    </row>
    <row r="452" ht="20.35" customHeight="1">
      <c r="A452" t="s" s="59">
        <v>1519</v>
      </c>
      <c r="B452" t="s" s="59">
        <v>2161</v>
      </c>
      <c r="C452" t="s" s="59">
        <v>1979</v>
      </c>
      <c r="D452" s="34">
        <f>VLOOKUP(C452,'BIO - Tableau 2-1'!$A$4:$B$28,2)</f>
        <v>8</v>
      </c>
      <c r="E452" s="34">
        <v>31</v>
      </c>
      <c r="F452" t="s" s="59">
        <v>2781</v>
      </c>
      <c r="G452" t="s" s="59">
        <v>2431</v>
      </c>
      <c r="H452" t="s" s="59">
        <v>1991</v>
      </c>
      <c r="I452" t="s" s="59">
        <v>1059</v>
      </c>
      <c r="J452" t="s" s="59">
        <v>1059</v>
      </c>
      <c r="K452" s="34">
        <v>74</v>
      </c>
      <c r="L452" s="34">
        <v>205</v>
      </c>
      <c r="M452" s="34">
        <v>2007</v>
      </c>
      <c r="N452" t="s" s="59">
        <v>2161</v>
      </c>
      <c r="O452" s="34">
        <v>7</v>
      </c>
      <c r="P452" s="34">
        <v>20</v>
      </c>
      <c r="Q452" s="34">
        <v>201</v>
      </c>
    </row>
    <row r="453" ht="20.35" customHeight="1">
      <c r="A453" t="s" s="59">
        <v>1520</v>
      </c>
      <c r="B453" t="s" s="59">
        <v>87</v>
      </c>
      <c r="C453" t="s" s="59">
        <v>1979</v>
      </c>
      <c r="D453" s="34">
        <f>VLOOKUP(C453,'BIO - Tableau 2-1'!$A$4:$B$28,2)</f>
        <v>8</v>
      </c>
      <c r="E453" s="34">
        <v>29</v>
      </c>
      <c r="F453" t="s" s="59">
        <v>2782</v>
      </c>
      <c r="G453" t="s" s="59">
        <v>2783</v>
      </c>
      <c r="H453" t="s" s="59">
        <v>2078</v>
      </c>
      <c r="I453" t="s" s="59">
        <v>1056</v>
      </c>
      <c r="J453" t="s" s="59">
        <v>1056</v>
      </c>
      <c r="K453" s="34">
        <v>77</v>
      </c>
      <c r="L453" s="34">
        <v>223</v>
      </c>
      <c r="M453" s="34">
        <v>2007</v>
      </c>
      <c r="N453" t="s" s="59">
        <v>219</v>
      </c>
      <c r="O453" s="34">
        <v>4</v>
      </c>
      <c r="P453" s="34">
        <v>19</v>
      </c>
      <c r="Q453" s="34">
        <v>110</v>
      </c>
    </row>
    <row r="454" ht="32.35" customHeight="1">
      <c r="A454" t="s" s="59">
        <v>1521</v>
      </c>
      <c r="B454" t="s" s="59">
        <v>201</v>
      </c>
      <c r="C454" t="s" s="59">
        <v>1979</v>
      </c>
      <c r="D454" s="34">
        <f>VLOOKUP(C454,'BIO - Tableau 2-1'!$A$4:$B$28,2)</f>
        <v>8</v>
      </c>
      <c r="E454" s="34">
        <v>26</v>
      </c>
      <c r="F454" t="s" s="59">
        <v>2784</v>
      </c>
      <c r="G454" t="s" s="59">
        <v>2785</v>
      </c>
      <c r="H454" t="s" s="59">
        <v>1991</v>
      </c>
      <c r="I454" t="s" s="59">
        <v>1059</v>
      </c>
      <c r="J454" t="s" s="59">
        <v>1059</v>
      </c>
      <c r="K454" s="34">
        <v>72</v>
      </c>
      <c r="L454" s="34">
        <v>215</v>
      </c>
      <c r="M454" s="34">
        <v>2010</v>
      </c>
      <c r="N454" t="s" s="59">
        <v>201</v>
      </c>
      <c r="O454" s="34">
        <v>2</v>
      </c>
      <c r="P454" s="34">
        <v>7</v>
      </c>
      <c r="Q454" s="34">
        <v>37</v>
      </c>
    </row>
    <row r="455" ht="20.35" customHeight="1">
      <c r="A455" t="s" s="59">
        <v>1522</v>
      </c>
      <c r="B455" t="s" s="59">
        <v>106</v>
      </c>
      <c r="C455" t="s" s="59">
        <v>1979</v>
      </c>
      <c r="D455" s="34">
        <f>VLOOKUP(C455,'BIO - Tableau 2-1'!$A$4:$B$28,2)</f>
        <v>8</v>
      </c>
      <c r="E455" s="34">
        <v>26</v>
      </c>
      <c r="F455" t="s" s="59">
        <v>2786</v>
      </c>
      <c r="G455" t="s" s="59">
        <v>2787</v>
      </c>
      <c r="H455" t="s" s="59">
        <v>1991</v>
      </c>
      <c r="I455" t="s" s="59">
        <v>1059</v>
      </c>
      <c r="J455" t="s" s="59">
        <v>1059</v>
      </c>
      <c r="K455" s="34">
        <v>75</v>
      </c>
      <c r="L455" s="34">
        <v>205</v>
      </c>
      <c r="M455" s="34">
        <v>2010</v>
      </c>
      <c r="N455" t="s" s="59">
        <v>77</v>
      </c>
      <c r="O455" s="34">
        <v>2</v>
      </c>
      <c r="P455" s="34">
        <v>24</v>
      </c>
      <c r="Q455" s="34">
        <v>54</v>
      </c>
    </row>
    <row r="456" ht="20.35" customHeight="1">
      <c r="A456" t="s" s="59">
        <v>1523</v>
      </c>
      <c r="B456" t="s" s="59">
        <v>219</v>
      </c>
      <c r="C456" t="s" s="59">
        <v>2004</v>
      </c>
      <c r="D456" s="34">
        <f>VLOOKUP(C456,'BIO - Tableau 2-1'!$A$4:$B$28,2)</f>
        <v>1</v>
      </c>
      <c r="E456" s="34">
        <v>24</v>
      </c>
      <c r="F456" t="s" s="59">
        <v>2788</v>
      </c>
      <c r="G456" t="s" s="59">
        <v>2203</v>
      </c>
      <c r="H456" t="s" s="59">
        <v>1991</v>
      </c>
      <c r="I456" t="s" s="59">
        <v>1059</v>
      </c>
      <c r="J456" t="s" s="59">
        <v>1059</v>
      </c>
      <c r="K456" s="34">
        <v>69</v>
      </c>
      <c r="L456" s="34">
        <v>180</v>
      </c>
      <c r="M456" t="s" s="59">
        <v>2051</v>
      </c>
      <c r="N456" t="s" s="59">
        <v>2051</v>
      </c>
      <c r="O456" t="s" s="59">
        <v>2051</v>
      </c>
      <c r="P456" t="s" s="59">
        <v>2051</v>
      </c>
      <c r="Q456" t="s" s="59">
        <v>2051</v>
      </c>
    </row>
    <row r="457" ht="20.35" customHeight="1">
      <c r="A457" t="s" s="59">
        <v>1524</v>
      </c>
      <c r="B457" t="s" s="59">
        <v>205</v>
      </c>
      <c r="C457" t="s" s="59">
        <v>1979</v>
      </c>
      <c r="D457" s="34">
        <f>VLOOKUP(C457,'BIO - Tableau 2-1'!$A$4:$B$28,2)</f>
        <v>8</v>
      </c>
      <c r="E457" s="34">
        <v>27</v>
      </c>
      <c r="F457" t="s" s="59">
        <v>2789</v>
      </c>
      <c r="G457" t="s" s="59">
        <v>2762</v>
      </c>
      <c r="H457" t="s" s="59">
        <v>2071</v>
      </c>
      <c r="I457" t="s" s="59">
        <v>1056</v>
      </c>
      <c r="J457" t="s" s="59">
        <v>1056</v>
      </c>
      <c r="K457" s="34">
        <v>74</v>
      </c>
      <c r="L457" s="34">
        <v>193</v>
      </c>
      <c r="M457" s="34">
        <v>2008</v>
      </c>
      <c r="N457" t="s" s="59">
        <v>114</v>
      </c>
      <c r="O457" s="34">
        <v>2</v>
      </c>
      <c r="P457" s="34">
        <v>13</v>
      </c>
      <c r="Q457" s="34">
        <v>43</v>
      </c>
    </row>
    <row r="458" ht="20.35" customHeight="1">
      <c r="A458" t="s" s="59">
        <v>1525</v>
      </c>
      <c r="B458" t="s" s="59">
        <v>201</v>
      </c>
      <c r="C458" t="s" s="59">
        <v>1996</v>
      </c>
      <c r="D458" s="34">
        <f>VLOOKUP(C458,'BIO - Tableau 2-1'!$A$4:$B$28,2)</f>
        <v>7</v>
      </c>
      <c r="E458" s="34">
        <v>36</v>
      </c>
      <c r="F458" t="s" s="59">
        <v>2790</v>
      </c>
      <c r="G458" t="s" s="59">
        <v>2791</v>
      </c>
      <c r="H458" t="s" s="59">
        <v>1988</v>
      </c>
      <c r="I458" t="s" s="59">
        <v>1056</v>
      </c>
      <c r="J458" t="s" s="59">
        <v>1056</v>
      </c>
      <c r="K458" s="34">
        <v>73</v>
      </c>
      <c r="L458" s="34">
        <v>188</v>
      </c>
      <c r="M458" s="34">
        <v>2000</v>
      </c>
      <c r="N458" t="s" s="59">
        <v>119</v>
      </c>
      <c r="O458" s="34">
        <v>1</v>
      </c>
      <c r="P458" s="34">
        <v>28</v>
      </c>
      <c r="Q458" s="34">
        <v>28</v>
      </c>
    </row>
    <row r="459" ht="20.35" customHeight="1">
      <c r="A459" t="s" s="59">
        <v>1526</v>
      </c>
      <c r="B459" t="s" s="59">
        <v>56</v>
      </c>
      <c r="C459" t="s" s="59">
        <v>1996</v>
      </c>
      <c r="D459" s="34">
        <f>VLOOKUP(C459,'BIO - Tableau 2-1'!$A$4:$B$28,2)</f>
        <v>7</v>
      </c>
      <c r="E459" s="34">
        <v>19</v>
      </c>
      <c r="F459" t="s" s="59">
        <v>2792</v>
      </c>
      <c r="G459" t="s" s="59">
        <v>2461</v>
      </c>
      <c r="H459" t="s" s="59">
        <v>2462</v>
      </c>
      <c r="I459" t="s" s="59">
        <v>1059</v>
      </c>
      <c r="J459" t="s" s="59">
        <v>1059</v>
      </c>
      <c r="K459" s="34">
        <v>68</v>
      </c>
      <c r="L459" s="34">
        <v>154</v>
      </c>
      <c r="M459" s="34">
        <v>2017</v>
      </c>
      <c r="N459" t="s" s="59">
        <v>56</v>
      </c>
      <c r="O459" s="34">
        <v>1</v>
      </c>
      <c r="P459" s="34">
        <v>22</v>
      </c>
      <c r="Q459" s="34">
        <v>22</v>
      </c>
    </row>
    <row r="460" ht="20.35" customHeight="1">
      <c r="A460" t="s" s="59">
        <v>1527</v>
      </c>
      <c r="B460" t="s" s="59">
        <v>114</v>
      </c>
      <c r="C460" t="s" s="59">
        <v>2605</v>
      </c>
      <c r="D460" s="34">
        <f>VLOOKUP(C460,'BIO - Tableau 2-1'!$A$4:$B$28,2)</f>
        <v>1</v>
      </c>
      <c r="E460" s="34">
        <v>24</v>
      </c>
      <c r="F460" t="s" s="59">
        <v>2793</v>
      </c>
      <c r="G460" t="s" s="59">
        <v>2794</v>
      </c>
      <c r="H460" s="32"/>
      <c r="I460" t="s" s="59">
        <v>1073</v>
      </c>
      <c r="J460" t="s" s="59">
        <v>1073</v>
      </c>
      <c r="K460" s="34">
        <v>70</v>
      </c>
      <c r="L460" s="34">
        <v>185</v>
      </c>
      <c r="M460" t="s" s="59">
        <v>2051</v>
      </c>
      <c r="N460" t="s" s="59">
        <v>2051</v>
      </c>
      <c r="O460" t="s" s="59">
        <v>2051</v>
      </c>
      <c r="P460" t="s" s="59">
        <v>2051</v>
      </c>
      <c r="Q460" t="s" s="59">
        <v>2051</v>
      </c>
    </row>
    <row r="461" ht="20.35" customHeight="1">
      <c r="A461" t="s" s="59">
        <v>1528</v>
      </c>
      <c r="B461" t="s" s="59">
        <v>68</v>
      </c>
      <c r="C461" t="s" s="59">
        <v>1979</v>
      </c>
      <c r="D461" s="34">
        <f>VLOOKUP(C461,'BIO - Tableau 2-1'!$A$4:$B$28,2)</f>
        <v>8</v>
      </c>
      <c r="E461" s="34">
        <v>29</v>
      </c>
      <c r="F461" t="s" s="59">
        <v>2795</v>
      </c>
      <c r="G461" t="s" s="59">
        <v>2796</v>
      </c>
      <c r="H461" t="s" s="59">
        <v>2071</v>
      </c>
      <c r="I461" t="s" s="59">
        <v>1056</v>
      </c>
      <c r="J461" t="s" s="59">
        <v>1056</v>
      </c>
      <c r="K461" s="34">
        <v>75</v>
      </c>
      <c r="L461" s="34">
        <v>217</v>
      </c>
      <c r="M461" s="34">
        <v>2007</v>
      </c>
      <c r="N461" t="s" s="59">
        <v>44</v>
      </c>
      <c r="O461" s="34">
        <v>1</v>
      </c>
      <c r="P461" s="34">
        <v>5</v>
      </c>
      <c r="Q461" s="34">
        <v>5</v>
      </c>
    </row>
    <row r="462" ht="20.35" customHeight="1">
      <c r="A462" t="s" s="59">
        <v>1529</v>
      </c>
      <c r="B462" t="s" s="59">
        <v>106</v>
      </c>
      <c r="C462" t="s" s="59">
        <v>1996</v>
      </c>
      <c r="D462" s="34">
        <f>VLOOKUP(C462,'BIO - Tableau 2-1'!$A$4:$B$28,2)</f>
        <v>7</v>
      </c>
      <c r="E462" s="34">
        <v>21</v>
      </c>
      <c r="F462" t="s" s="59">
        <v>2797</v>
      </c>
      <c r="G462" t="s" s="59">
        <v>2798</v>
      </c>
      <c r="H462" s="32"/>
      <c r="I462" t="s" s="59">
        <v>1073</v>
      </c>
      <c r="J462" t="s" s="59">
        <v>1073</v>
      </c>
      <c r="K462" s="34">
        <v>73</v>
      </c>
      <c r="L462" s="34">
        <v>187</v>
      </c>
      <c r="M462" s="34">
        <v>2014</v>
      </c>
      <c r="N462" t="s" s="59">
        <v>205</v>
      </c>
      <c r="O462" s="34">
        <v>1</v>
      </c>
      <c r="P462" s="34">
        <v>22</v>
      </c>
      <c r="Q462" s="34">
        <v>22</v>
      </c>
    </row>
    <row r="463" ht="20.35" customHeight="1">
      <c r="A463" t="s" s="59">
        <v>1530</v>
      </c>
      <c r="B463" t="s" s="59">
        <v>56</v>
      </c>
      <c r="C463" t="s" s="59">
        <v>1979</v>
      </c>
      <c r="D463" s="34">
        <f>VLOOKUP(C463,'BIO - Tableau 2-1'!$A$4:$B$28,2)</f>
        <v>8</v>
      </c>
      <c r="E463" s="34">
        <v>25</v>
      </c>
      <c r="F463" t="s" s="59">
        <v>2014</v>
      </c>
      <c r="G463" t="s" s="59">
        <v>2366</v>
      </c>
      <c r="H463" t="s" s="59">
        <v>2003</v>
      </c>
      <c r="I463" t="s" s="59">
        <v>1059</v>
      </c>
      <c r="J463" t="s" s="59">
        <v>1059</v>
      </c>
      <c r="K463" s="34">
        <v>73</v>
      </c>
      <c r="L463" s="34">
        <v>193</v>
      </c>
      <c r="M463" s="34">
        <v>2011</v>
      </c>
      <c r="N463" t="s" s="59">
        <v>201</v>
      </c>
      <c r="O463" s="34">
        <v>3</v>
      </c>
      <c r="P463" s="34">
        <v>12</v>
      </c>
      <c r="Q463" s="34">
        <v>73</v>
      </c>
    </row>
    <row r="464" ht="20.35" customHeight="1">
      <c r="A464" t="s" s="59">
        <v>1531</v>
      </c>
      <c r="B464" t="s" s="59">
        <v>42</v>
      </c>
      <c r="C464" t="s" s="59">
        <v>1979</v>
      </c>
      <c r="D464" s="34">
        <f>VLOOKUP(C464,'BIO - Tableau 2-1'!$A$4:$B$28,2)</f>
        <v>8</v>
      </c>
      <c r="E464" s="34">
        <v>31</v>
      </c>
      <c r="F464" t="s" s="59">
        <v>2799</v>
      </c>
      <c r="G464" t="s" s="59">
        <v>2364</v>
      </c>
      <c r="H464" t="s" s="59">
        <v>2007</v>
      </c>
      <c r="I464" t="s" s="59">
        <v>1059</v>
      </c>
      <c r="J464" t="s" s="59">
        <v>1059</v>
      </c>
      <c r="K464" s="34">
        <v>73</v>
      </c>
      <c r="L464" s="34">
        <v>196</v>
      </c>
      <c r="M464" s="34">
        <v>2005</v>
      </c>
      <c r="N464" t="s" s="59">
        <v>2188</v>
      </c>
      <c r="O464" s="34">
        <v>4</v>
      </c>
      <c r="P464" s="34">
        <v>14</v>
      </c>
      <c r="Q464" s="34">
        <v>105</v>
      </c>
    </row>
    <row r="465" ht="20.35" customHeight="1">
      <c r="A465" t="s" s="59">
        <v>1532</v>
      </c>
      <c r="B465" t="s" s="59">
        <v>60</v>
      </c>
      <c r="C465" t="s" s="59">
        <v>1982</v>
      </c>
      <c r="D465" s="34">
        <f>VLOOKUP(C465,'BIO - Tableau 2-1'!$A$4:$B$28,2)</f>
        <v>16</v>
      </c>
      <c r="E465" s="34">
        <v>25</v>
      </c>
      <c r="F465" t="s" s="59">
        <v>2800</v>
      </c>
      <c r="G465" t="s" s="59">
        <v>2801</v>
      </c>
      <c r="H465" t="s" s="59">
        <v>2192</v>
      </c>
      <c r="I465" t="s" s="59">
        <v>1059</v>
      </c>
      <c r="J465" t="s" s="59">
        <v>1059</v>
      </c>
      <c r="K465" s="34">
        <v>72</v>
      </c>
      <c r="L465" s="34">
        <v>202</v>
      </c>
      <c r="M465" s="34">
        <v>2010</v>
      </c>
      <c r="N465" t="s" s="59">
        <v>205</v>
      </c>
      <c r="O465" s="34">
        <v>5</v>
      </c>
      <c r="P465" s="34">
        <v>20</v>
      </c>
      <c r="Q465" s="34">
        <v>140</v>
      </c>
    </row>
    <row r="466" ht="20.35" customHeight="1">
      <c r="A466" t="s" s="59">
        <v>1533</v>
      </c>
      <c r="B466" t="s" s="59">
        <v>68</v>
      </c>
      <c r="C466" t="s" s="59">
        <v>2802</v>
      </c>
      <c r="D466" s="34">
        <f>VLOOKUP(C466,'BIO - Tableau 2-1'!$A$4:$B$28,2)</f>
        <v>16</v>
      </c>
      <c r="E466" s="34">
        <v>23</v>
      </c>
      <c r="F466" t="s" s="59">
        <v>2803</v>
      </c>
      <c r="G466" t="s" s="59">
        <v>2804</v>
      </c>
      <c r="H466" t="s" s="59">
        <v>2160</v>
      </c>
      <c r="I466" t="s" s="59">
        <v>1059</v>
      </c>
      <c r="J466" t="s" s="59">
        <v>1056</v>
      </c>
      <c r="K466" s="34">
        <v>73</v>
      </c>
      <c r="L466" s="34">
        <v>207</v>
      </c>
      <c r="M466" s="34">
        <v>2013</v>
      </c>
      <c r="N466" t="s" s="59">
        <v>71</v>
      </c>
      <c r="O466" s="34">
        <v>1</v>
      </c>
      <c r="P466" s="34">
        <v>19</v>
      </c>
      <c r="Q466" s="34">
        <v>19</v>
      </c>
    </row>
    <row r="467" ht="20.35" customHeight="1">
      <c r="A467" t="s" s="59">
        <v>1534</v>
      </c>
      <c r="B467" t="s" s="59">
        <v>60</v>
      </c>
      <c r="C467" t="s" s="59">
        <v>1979</v>
      </c>
      <c r="D467" s="34">
        <f>VLOOKUP(C467,'BIO - Tableau 2-1'!$A$4:$B$28,2)</f>
        <v>8</v>
      </c>
      <c r="E467" s="34">
        <v>30</v>
      </c>
      <c r="F467" t="s" s="59">
        <v>2805</v>
      </c>
      <c r="G467" t="s" s="59">
        <v>2806</v>
      </c>
      <c r="H467" t="s" s="59">
        <v>2160</v>
      </c>
      <c r="I467" t="s" s="59">
        <v>1059</v>
      </c>
      <c r="J467" t="s" s="59">
        <v>1059</v>
      </c>
      <c r="K467" s="34">
        <v>74</v>
      </c>
      <c r="L467" s="34">
        <v>210</v>
      </c>
      <c r="M467" t="s" s="59">
        <v>2051</v>
      </c>
      <c r="N467" t="s" s="59">
        <v>2051</v>
      </c>
      <c r="O467" t="s" s="59">
        <v>2051</v>
      </c>
      <c r="P467" t="s" s="59">
        <v>2051</v>
      </c>
      <c r="Q467" t="s" s="59">
        <v>2051</v>
      </c>
    </row>
    <row r="468" ht="20.35" customHeight="1">
      <c r="A468" t="s" s="59">
        <v>1535</v>
      </c>
      <c r="B468" t="s" s="59">
        <v>114</v>
      </c>
      <c r="C468" t="s" s="59">
        <v>1979</v>
      </c>
      <c r="D468" s="34">
        <f>VLOOKUP(C468,'BIO - Tableau 2-1'!$A$4:$B$28,2)</f>
        <v>8</v>
      </c>
      <c r="E468" s="34">
        <v>36</v>
      </c>
      <c r="F468" t="s" s="59">
        <v>2807</v>
      </c>
      <c r="G468" t="s" s="59">
        <v>2808</v>
      </c>
      <c r="H468" t="s" s="59">
        <v>1988</v>
      </c>
      <c r="I468" t="s" s="59">
        <v>1056</v>
      </c>
      <c r="J468" t="s" s="59">
        <v>1056</v>
      </c>
      <c r="K468" s="34">
        <v>73</v>
      </c>
      <c r="L468" s="34">
        <v>197</v>
      </c>
      <c r="M468" s="34">
        <v>2001</v>
      </c>
      <c r="N468" t="s" s="59">
        <v>52</v>
      </c>
      <c r="O468" s="34">
        <v>5</v>
      </c>
      <c r="P468" s="34">
        <v>20</v>
      </c>
      <c r="Q468" s="34">
        <v>151</v>
      </c>
    </row>
    <row r="469" ht="20.35" customHeight="1">
      <c r="A469" t="s" s="59">
        <v>1536</v>
      </c>
      <c r="B469" t="s" s="59">
        <v>46</v>
      </c>
      <c r="C469" t="s" s="59">
        <v>1979</v>
      </c>
      <c r="D469" s="34">
        <f>VLOOKUP(C469,'BIO - Tableau 2-1'!$A$4:$B$28,2)</f>
        <v>8</v>
      </c>
      <c r="E469" s="34">
        <v>28</v>
      </c>
      <c r="F469" t="s" s="59">
        <v>2809</v>
      </c>
      <c r="G469" t="s" s="59">
        <v>2058</v>
      </c>
      <c r="H469" t="s" s="59">
        <v>2059</v>
      </c>
      <c r="I469" t="s" s="59">
        <v>1056</v>
      </c>
      <c r="J469" t="s" s="59">
        <v>1056</v>
      </c>
      <c r="K469" s="34">
        <v>74</v>
      </c>
      <c r="L469" s="34">
        <v>205</v>
      </c>
      <c r="M469" s="34">
        <v>2009</v>
      </c>
      <c r="N469" t="s" s="59">
        <v>52</v>
      </c>
      <c r="O469" s="34">
        <v>3</v>
      </c>
      <c r="P469" s="34">
        <v>22</v>
      </c>
      <c r="Q469" s="34">
        <v>83</v>
      </c>
    </row>
    <row r="470" ht="20.35" customHeight="1">
      <c r="A470" t="s" s="59">
        <v>1537</v>
      </c>
      <c r="B470" t="s" s="59">
        <v>99</v>
      </c>
      <c r="C470" t="s" s="59">
        <v>1982</v>
      </c>
      <c r="D470" s="34">
        <f>VLOOKUP(C470,'BIO - Tableau 2-1'!$A$4:$B$28,2)</f>
        <v>16</v>
      </c>
      <c r="E470" s="34">
        <v>21</v>
      </c>
      <c r="F470" t="s" s="59">
        <v>2810</v>
      </c>
      <c r="G470" t="s" s="59">
        <v>2811</v>
      </c>
      <c r="H470" s="32"/>
      <c r="I470" t="s" s="59">
        <v>1251</v>
      </c>
      <c r="J470" t="s" s="59">
        <v>1251</v>
      </c>
      <c r="K470" s="34">
        <v>70</v>
      </c>
      <c r="L470" s="34">
        <v>193</v>
      </c>
      <c r="M470" s="34">
        <v>2014</v>
      </c>
      <c r="N470" t="s" s="59">
        <v>99</v>
      </c>
      <c r="O470" s="34">
        <v>1</v>
      </c>
      <c r="P470" s="34">
        <v>11</v>
      </c>
      <c r="Q470" s="34">
        <v>11</v>
      </c>
    </row>
    <row r="471" ht="20.35" customHeight="1">
      <c r="A471" t="s" s="59">
        <v>1538</v>
      </c>
      <c r="B471" t="s" s="59">
        <v>2022</v>
      </c>
      <c r="C471" t="s" s="59">
        <v>1979</v>
      </c>
      <c r="D471" s="34">
        <f>VLOOKUP(C471,'BIO - Tableau 2-1'!$A$4:$B$28,2)</f>
        <v>8</v>
      </c>
      <c r="E471" s="34">
        <v>26</v>
      </c>
      <c r="F471" t="s" s="59">
        <v>2812</v>
      </c>
      <c r="G471" t="s" s="59">
        <v>2813</v>
      </c>
      <c r="H471" t="s" s="59">
        <v>2029</v>
      </c>
      <c r="I471" t="s" s="59">
        <v>1059</v>
      </c>
      <c r="J471" t="s" s="59">
        <v>1059</v>
      </c>
      <c r="K471" s="34">
        <v>76</v>
      </c>
      <c r="L471" s="34">
        <v>212</v>
      </c>
      <c r="M471" s="34">
        <v>2010</v>
      </c>
      <c r="N471" t="s" s="59">
        <v>2022</v>
      </c>
      <c r="O471" s="34">
        <v>5</v>
      </c>
      <c r="P471" s="34">
        <v>28</v>
      </c>
      <c r="Q471" s="34">
        <v>148</v>
      </c>
    </row>
    <row r="472" ht="20.35" customHeight="1">
      <c r="A472" t="s" s="59">
        <v>1539</v>
      </c>
      <c r="B472" t="s" s="59">
        <v>165</v>
      </c>
      <c r="C472" t="s" s="59">
        <v>2004</v>
      </c>
      <c r="D472" s="34">
        <f>VLOOKUP(C472,'BIO - Tableau 2-1'!$A$4:$B$28,2)</f>
        <v>1</v>
      </c>
      <c r="E472" s="34">
        <v>25</v>
      </c>
      <c r="F472" t="s" s="59">
        <v>2814</v>
      </c>
      <c r="G472" t="s" s="59">
        <v>2195</v>
      </c>
      <c r="H472" t="s" s="59">
        <v>2007</v>
      </c>
      <c r="I472" t="s" s="59">
        <v>1059</v>
      </c>
      <c r="J472" t="s" s="59">
        <v>1059</v>
      </c>
      <c r="K472" s="34">
        <v>77</v>
      </c>
      <c r="L472" s="34">
        <v>217</v>
      </c>
      <c r="M472" s="34">
        <v>2010</v>
      </c>
      <c r="N472" t="s" s="59">
        <v>77</v>
      </c>
      <c r="O472" s="34">
        <v>1</v>
      </c>
      <c r="P472" s="34">
        <v>24</v>
      </c>
      <c r="Q472" s="34">
        <v>24</v>
      </c>
    </row>
    <row r="473" ht="20.35" customHeight="1">
      <c r="A473" t="s" s="59">
        <v>1540</v>
      </c>
      <c r="B473" t="s" s="59">
        <v>2161</v>
      </c>
      <c r="C473" t="s" s="59">
        <v>1996</v>
      </c>
      <c r="D473" s="34">
        <f>VLOOKUP(C473,'BIO - Tableau 2-1'!$A$4:$B$28,2)</f>
        <v>7</v>
      </c>
      <c r="E473" s="34">
        <v>22</v>
      </c>
      <c r="F473" t="s" s="59">
        <v>2815</v>
      </c>
      <c r="G473" t="s" s="59">
        <v>2816</v>
      </c>
      <c r="H473" t="s" s="59">
        <v>1994</v>
      </c>
      <c r="I473" t="s" s="59">
        <v>1059</v>
      </c>
      <c r="J473" t="s" s="59">
        <v>1059</v>
      </c>
      <c r="K473" s="34">
        <v>71</v>
      </c>
      <c r="L473" s="34">
        <v>185</v>
      </c>
      <c r="M473" s="34">
        <v>2014</v>
      </c>
      <c r="N473" t="s" s="59">
        <v>2161</v>
      </c>
      <c r="O473" s="34">
        <v>6</v>
      </c>
      <c r="P473" s="34">
        <v>21</v>
      </c>
      <c r="Q473" s="34">
        <v>171</v>
      </c>
    </row>
    <row r="474" ht="20.35" customHeight="1">
      <c r="A474" t="s" s="59">
        <v>1541</v>
      </c>
      <c r="B474" t="s" s="59">
        <v>2011</v>
      </c>
      <c r="C474" t="s" s="59">
        <v>2004</v>
      </c>
      <c r="D474" s="34">
        <f>VLOOKUP(C474,'BIO - Tableau 2-1'!$A$4:$B$28,2)</f>
        <v>1</v>
      </c>
      <c r="E474" s="34">
        <v>24</v>
      </c>
      <c r="F474" t="s" s="59">
        <v>2817</v>
      </c>
      <c r="G474" t="s" s="59">
        <v>2744</v>
      </c>
      <c r="H474" t="s" s="59">
        <v>2007</v>
      </c>
      <c r="I474" t="s" s="59">
        <v>1059</v>
      </c>
      <c r="J474" t="s" s="59">
        <v>1059</v>
      </c>
      <c r="K474" s="34">
        <v>74</v>
      </c>
      <c r="L474" s="34">
        <v>190</v>
      </c>
      <c r="M474" t="s" s="59">
        <v>2051</v>
      </c>
      <c r="N474" t="s" s="59">
        <v>2051</v>
      </c>
      <c r="O474" t="s" s="59">
        <v>2051</v>
      </c>
      <c r="P474" t="s" s="59">
        <v>2051</v>
      </c>
      <c r="Q474" t="s" s="59">
        <v>2051</v>
      </c>
    </row>
    <row r="475" ht="32.35" customHeight="1">
      <c r="A475" t="s" s="59">
        <v>1542</v>
      </c>
      <c r="B475" t="s" s="59">
        <v>114</v>
      </c>
      <c r="C475" t="s" s="59">
        <v>1982</v>
      </c>
      <c r="D475" s="34">
        <f>VLOOKUP(C475,'BIO - Tableau 2-1'!$A$4:$B$28,2)</f>
        <v>16</v>
      </c>
      <c r="E475" s="34">
        <v>24</v>
      </c>
      <c r="F475" t="s" s="59">
        <v>2818</v>
      </c>
      <c r="G475" t="s" s="59">
        <v>2819</v>
      </c>
      <c r="H475" t="s" s="59">
        <v>1985</v>
      </c>
      <c r="I475" t="s" s="59">
        <v>1056</v>
      </c>
      <c r="J475" t="s" s="59">
        <v>1056</v>
      </c>
      <c r="K475" s="34">
        <v>69</v>
      </c>
      <c r="L475" s="34">
        <v>170</v>
      </c>
      <c r="M475" s="34">
        <v>2012</v>
      </c>
      <c r="N475" t="s" s="59">
        <v>114</v>
      </c>
      <c r="O475" s="34">
        <v>4</v>
      </c>
      <c r="P475" s="34">
        <v>6</v>
      </c>
      <c r="Q475" s="34">
        <v>97</v>
      </c>
    </row>
    <row r="476" ht="32.35" customHeight="1">
      <c r="A476" t="s" s="59">
        <v>1543</v>
      </c>
      <c r="B476" t="s" s="59">
        <v>165</v>
      </c>
      <c r="C476" t="s" s="59">
        <v>1979</v>
      </c>
      <c r="D476" s="34">
        <f>VLOOKUP(C476,'BIO - Tableau 2-1'!$A$4:$B$28,2)</f>
        <v>8</v>
      </c>
      <c r="E476" s="34">
        <v>29</v>
      </c>
      <c r="F476" t="s" s="59">
        <v>2693</v>
      </c>
      <c r="G476" t="s" s="59">
        <v>2820</v>
      </c>
      <c r="H476" t="s" s="59">
        <v>1994</v>
      </c>
      <c r="I476" t="s" s="59">
        <v>1059</v>
      </c>
      <c r="J476" t="s" s="59">
        <v>1059</v>
      </c>
      <c r="K476" s="34">
        <v>72</v>
      </c>
      <c r="L476" s="34">
        <v>200</v>
      </c>
      <c r="M476" s="34">
        <v>2007</v>
      </c>
      <c r="N476" t="s" s="59">
        <v>40</v>
      </c>
      <c r="O476" s="34">
        <v>1</v>
      </c>
      <c r="P476" s="34">
        <v>14</v>
      </c>
      <c r="Q476" s="34">
        <v>14</v>
      </c>
    </row>
    <row r="477" ht="20.35" customHeight="1">
      <c r="A477" t="s" s="59">
        <v>1544</v>
      </c>
      <c r="B477" t="s" s="59">
        <v>201</v>
      </c>
      <c r="C477" t="s" s="59">
        <v>1979</v>
      </c>
      <c r="D477" s="34">
        <f>VLOOKUP(C477,'BIO - Tableau 2-1'!$A$4:$B$28,2)</f>
        <v>8</v>
      </c>
      <c r="E477" s="34">
        <v>26</v>
      </c>
      <c r="F477" t="s" s="59">
        <v>2821</v>
      </c>
      <c r="G477" t="s" s="59">
        <v>2822</v>
      </c>
      <c r="H477" s="32"/>
      <c r="I477" t="s" s="59">
        <v>1054</v>
      </c>
      <c r="J477" t="s" s="59">
        <v>1054</v>
      </c>
      <c r="K477" s="34">
        <v>75</v>
      </c>
      <c r="L477" s="34">
        <v>207</v>
      </c>
      <c r="M477" s="34">
        <v>2011</v>
      </c>
      <c r="N477" t="s" s="59">
        <v>77</v>
      </c>
      <c r="O477" s="34">
        <v>3</v>
      </c>
      <c r="P477" s="34">
        <v>18</v>
      </c>
      <c r="Q477" s="34">
        <v>79</v>
      </c>
    </row>
    <row r="478" ht="20.35" customHeight="1">
      <c r="A478" t="s" s="59">
        <v>1545</v>
      </c>
      <c r="B478" t="s" s="59">
        <v>114</v>
      </c>
      <c r="C478" t="s" s="59">
        <v>1979</v>
      </c>
      <c r="D478" s="34">
        <f>VLOOKUP(C478,'BIO - Tableau 2-1'!$A$4:$B$28,2)</f>
        <v>8</v>
      </c>
      <c r="E478" s="34">
        <v>30</v>
      </c>
      <c r="F478" t="s" s="59">
        <v>2823</v>
      </c>
      <c r="G478" t="s" s="59">
        <v>2824</v>
      </c>
      <c r="H478" s="32"/>
      <c r="I478" t="s" s="59">
        <v>1288</v>
      </c>
      <c r="J478" t="s" s="59">
        <v>1288</v>
      </c>
      <c r="K478" s="34">
        <v>75</v>
      </c>
      <c r="L478" s="34">
        <v>214</v>
      </c>
      <c r="M478" s="34">
        <v>2006</v>
      </c>
      <c r="N478" t="s" s="59">
        <v>106</v>
      </c>
      <c r="O478" s="34">
        <v>4</v>
      </c>
      <c r="P478" s="34">
        <v>18</v>
      </c>
      <c r="Q478" s="34">
        <v>111</v>
      </c>
    </row>
    <row r="479" ht="20.35" customHeight="1">
      <c r="A479" t="s" s="59">
        <v>1546</v>
      </c>
      <c r="B479" t="s" s="59">
        <v>205</v>
      </c>
      <c r="C479" t="s" s="59">
        <v>1979</v>
      </c>
      <c r="D479" s="34">
        <f>VLOOKUP(C479,'BIO - Tableau 2-1'!$A$4:$B$28,2)</f>
        <v>8</v>
      </c>
      <c r="E479" s="34">
        <v>30</v>
      </c>
      <c r="F479" t="s" s="59">
        <v>2825</v>
      </c>
      <c r="G479" t="s" s="59">
        <v>2035</v>
      </c>
      <c r="H479" t="s" s="59">
        <v>1985</v>
      </c>
      <c r="I479" t="s" s="59">
        <v>1056</v>
      </c>
      <c r="J479" t="s" s="59">
        <v>1056</v>
      </c>
      <c r="K479" s="34">
        <v>72</v>
      </c>
      <c r="L479" s="34">
        <v>201</v>
      </c>
      <c r="M479" s="34">
        <v>2005</v>
      </c>
      <c r="N479" t="s" s="59">
        <v>205</v>
      </c>
      <c r="O479" s="34">
        <v>3</v>
      </c>
      <c r="P479" s="34">
        <v>1</v>
      </c>
      <c r="Q479" s="34">
        <v>62</v>
      </c>
    </row>
    <row r="480" ht="20.35" customHeight="1">
      <c r="A480" t="s" s="59">
        <v>1547</v>
      </c>
      <c r="B480" t="s" s="59">
        <v>56</v>
      </c>
      <c r="C480" t="s" s="59">
        <v>1979</v>
      </c>
      <c r="D480" s="34">
        <f>VLOOKUP(C480,'BIO - Tableau 2-1'!$A$4:$B$28,2)</f>
        <v>8</v>
      </c>
      <c r="E480" s="34">
        <v>30</v>
      </c>
      <c r="F480" t="s" s="59">
        <v>2826</v>
      </c>
      <c r="G480" t="s" s="59">
        <v>2827</v>
      </c>
      <c r="H480" t="s" s="59">
        <v>2059</v>
      </c>
      <c r="I480" t="s" s="59">
        <v>1056</v>
      </c>
      <c r="J480" t="s" s="59">
        <v>1056</v>
      </c>
      <c r="K480" s="34">
        <v>70</v>
      </c>
      <c r="L480" s="34">
        <v>173</v>
      </c>
      <c r="M480" s="34">
        <v>2005</v>
      </c>
      <c r="N480" t="s" s="59">
        <v>71</v>
      </c>
      <c r="O480" s="34">
        <v>3</v>
      </c>
      <c r="P480" s="34">
        <v>6</v>
      </c>
      <c r="Q480" s="34">
        <v>67</v>
      </c>
    </row>
    <row r="481" ht="20.35" customHeight="1">
      <c r="A481" t="s" s="59">
        <v>1548</v>
      </c>
      <c r="B481" t="s" s="59">
        <v>121</v>
      </c>
      <c r="C481" t="s" s="59">
        <v>1996</v>
      </c>
      <c r="D481" s="34">
        <f>VLOOKUP(C481,'BIO - Tableau 2-1'!$A$4:$B$28,2)</f>
        <v>7</v>
      </c>
      <c r="E481" s="34">
        <v>31</v>
      </c>
      <c r="F481" t="s" s="59">
        <v>2659</v>
      </c>
      <c r="G481" t="s" s="59">
        <v>2828</v>
      </c>
      <c r="H481" t="s" s="59">
        <v>2059</v>
      </c>
      <c r="I481" t="s" s="59">
        <v>1056</v>
      </c>
      <c r="J481" t="s" s="59">
        <v>1056</v>
      </c>
      <c r="K481" s="34">
        <v>71</v>
      </c>
      <c r="L481" s="34">
        <v>176</v>
      </c>
      <c r="M481" s="34">
        <v>2004</v>
      </c>
      <c r="N481" t="s" s="59">
        <v>60</v>
      </c>
      <c r="O481" s="34">
        <v>5</v>
      </c>
      <c r="P481" s="34">
        <v>5</v>
      </c>
      <c r="Q481" s="34">
        <v>134</v>
      </c>
    </row>
    <row r="482" ht="32.35" customHeight="1">
      <c r="A482" t="s" s="59">
        <v>1549</v>
      </c>
      <c r="B482" t="s" s="59">
        <v>2022</v>
      </c>
      <c r="C482" t="s" s="59">
        <v>1979</v>
      </c>
      <c r="D482" s="34">
        <f>VLOOKUP(C482,'BIO - Tableau 2-1'!$A$4:$B$28,2)</f>
        <v>8</v>
      </c>
      <c r="E482" s="34">
        <v>24</v>
      </c>
      <c r="F482" t="s" s="59">
        <v>2231</v>
      </c>
      <c r="G482" t="s" s="59">
        <v>2829</v>
      </c>
      <c r="H482" t="s" s="59">
        <v>1988</v>
      </c>
      <c r="I482" t="s" s="59">
        <v>1056</v>
      </c>
      <c r="J482" t="s" s="59">
        <v>1056</v>
      </c>
      <c r="K482" s="34">
        <v>77</v>
      </c>
      <c r="L482" s="34">
        <v>233</v>
      </c>
      <c r="M482" t="s" s="59">
        <v>2051</v>
      </c>
      <c r="N482" t="s" s="59">
        <v>2051</v>
      </c>
      <c r="O482" t="s" s="59">
        <v>2051</v>
      </c>
      <c r="P482" t="s" s="59">
        <v>2051</v>
      </c>
      <c r="Q482" t="s" s="59">
        <v>2051</v>
      </c>
    </row>
    <row r="483" ht="20.35" customHeight="1">
      <c r="A483" t="s" s="59">
        <v>1550</v>
      </c>
      <c r="B483" t="s" s="59">
        <v>91</v>
      </c>
      <c r="C483" t="s" s="59">
        <v>2004</v>
      </c>
      <c r="D483" s="34">
        <f>VLOOKUP(C483,'BIO - Tableau 2-1'!$A$4:$B$28,2)</f>
        <v>1</v>
      </c>
      <c r="E483" s="34">
        <v>33</v>
      </c>
      <c r="F483" t="s" s="59">
        <v>2830</v>
      </c>
      <c r="G483" t="s" s="59">
        <v>2831</v>
      </c>
      <c r="H483" t="s" s="59">
        <v>2059</v>
      </c>
      <c r="I483" t="s" s="59">
        <v>1056</v>
      </c>
      <c r="J483" t="s" s="59">
        <v>1056</v>
      </c>
      <c r="K483" s="34">
        <v>74</v>
      </c>
      <c r="L483" s="34">
        <v>209</v>
      </c>
      <c r="M483" s="34">
        <v>2003</v>
      </c>
      <c r="N483" t="s" s="59">
        <v>56</v>
      </c>
      <c r="O483" s="34">
        <v>7</v>
      </c>
      <c r="P483" s="34">
        <v>17</v>
      </c>
      <c r="Q483" s="34">
        <v>214</v>
      </c>
    </row>
    <row r="484" ht="20.35" customHeight="1">
      <c r="A484" t="s" s="59">
        <v>1551</v>
      </c>
      <c r="B484" t="s" s="59">
        <v>46</v>
      </c>
      <c r="C484" t="s" s="59">
        <v>1979</v>
      </c>
      <c r="D484" s="34">
        <f>VLOOKUP(C484,'BIO - Tableau 2-1'!$A$4:$B$28,2)</f>
        <v>8</v>
      </c>
      <c r="E484" s="34">
        <v>20</v>
      </c>
      <c r="F484" t="s" s="59">
        <v>2832</v>
      </c>
      <c r="G484" t="s" s="59">
        <v>2508</v>
      </c>
      <c r="H484" t="s" s="59">
        <v>1988</v>
      </c>
      <c r="I484" t="s" s="59">
        <v>1056</v>
      </c>
      <c r="J484" t="s" s="59">
        <v>1056</v>
      </c>
      <c r="K484" s="34">
        <v>73</v>
      </c>
      <c r="L484" s="34">
        <v>196</v>
      </c>
      <c r="M484" s="34">
        <v>2015</v>
      </c>
      <c r="N484" t="s" s="59">
        <v>46</v>
      </c>
      <c r="O484" s="34">
        <v>3</v>
      </c>
      <c r="P484" s="34">
        <v>2</v>
      </c>
      <c r="Q484" s="34">
        <v>63</v>
      </c>
    </row>
    <row r="485" ht="20.35" customHeight="1">
      <c r="A485" t="s" s="59">
        <v>1552</v>
      </c>
      <c r="B485" t="s" s="59">
        <v>2022</v>
      </c>
      <c r="C485" t="s" s="59">
        <v>1982</v>
      </c>
      <c r="D485" s="34">
        <f>VLOOKUP(C485,'BIO - Tableau 2-1'!$A$4:$B$28,2)</f>
        <v>16</v>
      </c>
      <c r="E485" s="34">
        <v>27</v>
      </c>
      <c r="F485" t="s" s="59">
        <v>2833</v>
      </c>
      <c r="G485" t="s" s="59">
        <v>2834</v>
      </c>
      <c r="H485" t="s" s="59">
        <v>1988</v>
      </c>
      <c r="I485" t="s" s="59">
        <v>1056</v>
      </c>
      <c r="J485" t="s" s="59">
        <v>1056</v>
      </c>
      <c r="K485" s="34">
        <v>74</v>
      </c>
      <c r="L485" s="34">
        <v>211</v>
      </c>
      <c r="M485" s="34">
        <v>2009</v>
      </c>
      <c r="N485" t="s" s="59">
        <v>2022</v>
      </c>
      <c r="O485" s="34">
        <v>2</v>
      </c>
      <c r="P485" s="34">
        <v>5</v>
      </c>
      <c r="Q485" s="34">
        <v>35</v>
      </c>
    </row>
    <row r="486" ht="20.35" customHeight="1">
      <c r="A486" t="s" s="59">
        <v>1553</v>
      </c>
      <c r="B486" t="s" s="59">
        <v>58</v>
      </c>
      <c r="C486" t="s" s="59">
        <v>1982</v>
      </c>
      <c r="D486" s="34">
        <f>VLOOKUP(C486,'BIO - Tableau 2-1'!$A$4:$B$28,2)</f>
        <v>16</v>
      </c>
      <c r="E486" s="34">
        <v>21</v>
      </c>
      <c r="F486" t="s" s="59">
        <v>2835</v>
      </c>
      <c r="G486" t="s" s="59">
        <v>2836</v>
      </c>
      <c r="H486" t="s" s="59">
        <v>2029</v>
      </c>
      <c r="I486" t="s" s="59">
        <v>1059</v>
      </c>
      <c r="J486" t="s" s="59">
        <v>1059</v>
      </c>
      <c r="K486" s="34">
        <v>73</v>
      </c>
      <c r="L486" s="34">
        <v>182</v>
      </c>
      <c r="M486" s="34">
        <v>2015</v>
      </c>
      <c r="N486" t="s" s="59">
        <v>58</v>
      </c>
      <c r="O486" s="34">
        <v>1</v>
      </c>
      <c r="P486" s="34">
        <v>17</v>
      </c>
      <c r="Q486" s="34">
        <v>17</v>
      </c>
    </row>
    <row r="487" ht="32.35" customHeight="1">
      <c r="A487" t="s" s="59">
        <v>1554</v>
      </c>
      <c r="B487" t="s" s="59">
        <v>87</v>
      </c>
      <c r="C487" t="s" s="59">
        <v>2004</v>
      </c>
      <c r="D487" s="34">
        <f>VLOOKUP(C487,'BIO - Tableau 2-1'!$A$4:$B$28,2)</f>
        <v>1</v>
      </c>
      <c r="E487" s="34">
        <v>25</v>
      </c>
      <c r="F487" t="s" s="59">
        <v>2837</v>
      </c>
      <c r="G487" t="s" s="59">
        <v>2838</v>
      </c>
      <c r="H487" t="s" s="59">
        <v>2192</v>
      </c>
      <c r="I487" t="s" s="59">
        <v>1059</v>
      </c>
      <c r="J487" t="s" s="59">
        <v>1059</v>
      </c>
      <c r="K487" s="34">
        <v>68</v>
      </c>
      <c r="L487" s="34">
        <v>170</v>
      </c>
      <c r="M487" t="s" s="59">
        <v>2051</v>
      </c>
      <c r="N487" t="s" s="59">
        <v>2051</v>
      </c>
      <c r="O487" t="s" s="59">
        <v>2051</v>
      </c>
      <c r="P487" t="s" s="59">
        <v>2051</v>
      </c>
      <c r="Q487" t="s" s="59">
        <v>2051</v>
      </c>
    </row>
    <row r="488" ht="20.35" customHeight="1">
      <c r="A488" t="s" s="59">
        <v>1555</v>
      </c>
      <c r="B488" t="s" s="59">
        <v>87</v>
      </c>
      <c r="C488" t="s" s="59">
        <v>1996</v>
      </c>
      <c r="D488" s="34">
        <f>VLOOKUP(C488,'BIO - Tableau 2-1'!$A$4:$B$28,2)</f>
        <v>7</v>
      </c>
      <c r="E488" s="34">
        <v>29</v>
      </c>
      <c r="F488" t="s" s="59">
        <v>2839</v>
      </c>
      <c r="G488" t="s" s="59">
        <v>2831</v>
      </c>
      <c r="H488" t="s" s="59">
        <v>1991</v>
      </c>
      <c r="I488" t="s" s="59">
        <v>1059</v>
      </c>
      <c r="J488" t="s" s="59">
        <v>1059</v>
      </c>
      <c r="K488" s="34">
        <v>72</v>
      </c>
      <c r="L488" s="34">
        <v>220</v>
      </c>
      <c r="M488" s="34">
        <v>2006</v>
      </c>
      <c r="N488" t="s" s="59">
        <v>38</v>
      </c>
      <c r="O488" s="34">
        <v>1</v>
      </c>
      <c r="P488" s="34">
        <v>7</v>
      </c>
      <c r="Q488" s="34">
        <v>7</v>
      </c>
    </row>
    <row r="489" ht="20.35" customHeight="1">
      <c r="A489" t="s" s="59">
        <v>1556</v>
      </c>
      <c r="B489" t="s" s="59">
        <v>2011</v>
      </c>
      <c r="C489" t="s" s="59">
        <v>1996</v>
      </c>
      <c r="D489" s="34">
        <f>VLOOKUP(C489,'BIO - Tableau 2-1'!$A$4:$B$28,2)</f>
        <v>7</v>
      </c>
      <c r="E489" s="34">
        <v>27</v>
      </c>
      <c r="F489" t="s" s="59">
        <v>2840</v>
      </c>
      <c r="G489" t="s" s="59">
        <v>2841</v>
      </c>
      <c r="H489" t="s" s="59">
        <v>1994</v>
      </c>
      <c r="I489" t="s" s="59">
        <v>1059</v>
      </c>
      <c r="J489" t="s" s="59">
        <v>1059</v>
      </c>
      <c r="K489" s="34">
        <v>71</v>
      </c>
      <c r="L489" s="34">
        <v>185</v>
      </c>
      <c r="M489" s="34">
        <v>2009</v>
      </c>
      <c r="N489" t="s" s="59">
        <v>114</v>
      </c>
      <c r="O489" s="34">
        <v>1</v>
      </c>
      <c r="P489" s="34">
        <v>26</v>
      </c>
      <c r="Q489" s="34">
        <v>26</v>
      </c>
    </row>
    <row r="490" ht="20.35" customHeight="1">
      <c r="A490" t="s" s="59">
        <v>1557</v>
      </c>
      <c r="B490" t="s" s="59">
        <v>219</v>
      </c>
      <c r="C490" t="s" s="59">
        <v>1979</v>
      </c>
      <c r="D490" s="34">
        <f>VLOOKUP(C490,'BIO - Tableau 2-1'!$A$4:$B$28,2)</f>
        <v>8</v>
      </c>
      <c r="E490" s="34">
        <v>32</v>
      </c>
      <c r="F490" t="s" s="59">
        <v>2842</v>
      </c>
      <c r="G490" t="s" s="59">
        <v>2778</v>
      </c>
      <c r="H490" t="s" s="59">
        <v>1988</v>
      </c>
      <c r="I490" t="s" s="59">
        <v>1056</v>
      </c>
      <c r="J490" t="s" s="59">
        <v>1056</v>
      </c>
      <c r="K490" s="34">
        <v>74</v>
      </c>
      <c r="L490" s="34">
        <v>210</v>
      </c>
      <c r="M490" s="34">
        <v>2003</v>
      </c>
      <c r="N490" t="s" s="59">
        <v>104</v>
      </c>
      <c r="O490" s="34">
        <v>4</v>
      </c>
      <c r="P490" s="34">
        <v>31</v>
      </c>
      <c r="Q490" s="34">
        <v>132</v>
      </c>
    </row>
    <row r="491" ht="20.35" customHeight="1">
      <c r="A491" t="s" s="59">
        <v>1558</v>
      </c>
      <c r="B491" t="s" s="59">
        <v>219</v>
      </c>
      <c r="C491" t="s" s="59">
        <v>2004</v>
      </c>
      <c r="D491" s="34">
        <f>VLOOKUP(C491,'BIO - Tableau 2-1'!$A$4:$B$28,2)</f>
        <v>1</v>
      </c>
      <c r="E491" s="34">
        <v>25</v>
      </c>
      <c r="F491" t="s" s="59">
        <v>2843</v>
      </c>
      <c r="G491" t="s" s="59">
        <v>2844</v>
      </c>
      <c r="H491" t="s" s="59">
        <v>1991</v>
      </c>
      <c r="I491" t="s" s="59">
        <v>1059</v>
      </c>
      <c r="J491" t="s" s="59">
        <v>1059</v>
      </c>
      <c r="K491" s="34">
        <v>68</v>
      </c>
      <c r="L491" s="34">
        <v>176</v>
      </c>
      <c r="M491" s="34">
        <v>2011</v>
      </c>
      <c r="N491" t="s" s="59">
        <v>42</v>
      </c>
      <c r="O491" s="34">
        <v>3</v>
      </c>
      <c r="P491" s="34">
        <v>30</v>
      </c>
      <c r="Q491" s="34">
        <v>91</v>
      </c>
    </row>
    <row r="492" ht="32.35" customHeight="1">
      <c r="A492" t="s" s="59">
        <v>1559</v>
      </c>
      <c r="B492" t="s" s="59">
        <v>2845</v>
      </c>
      <c r="C492" t="s" s="59">
        <v>2004</v>
      </c>
      <c r="D492" s="34">
        <f>VLOOKUP(C492,'BIO - Tableau 2-1'!$A$4:$B$28,2)</f>
        <v>1</v>
      </c>
      <c r="E492" s="34">
        <v>28</v>
      </c>
      <c r="F492" t="s" s="59">
        <v>2846</v>
      </c>
      <c r="G492" t="s" s="59">
        <v>2243</v>
      </c>
      <c r="H492" t="s" s="59">
        <v>2071</v>
      </c>
      <c r="I492" t="s" s="59">
        <v>1056</v>
      </c>
      <c r="J492" t="s" s="59">
        <v>1056</v>
      </c>
      <c r="K492" s="34">
        <v>73</v>
      </c>
      <c r="L492" s="34">
        <v>190</v>
      </c>
      <c r="M492" s="34">
        <v>2007</v>
      </c>
      <c r="N492" t="s" s="59">
        <v>2188</v>
      </c>
      <c r="O492" s="34">
        <v>1</v>
      </c>
      <c r="P492" s="34">
        <v>3</v>
      </c>
      <c r="Q492" s="34">
        <v>3</v>
      </c>
    </row>
    <row r="493" ht="20.35" customHeight="1">
      <c r="A493" t="s" s="59">
        <v>1560</v>
      </c>
      <c r="B493" t="s" s="59">
        <v>77</v>
      </c>
      <c r="C493" t="s" s="59">
        <v>1982</v>
      </c>
      <c r="D493" s="34">
        <f>VLOOKUP(C493,'BIO - Tableau 2-1'!$A$4:$B$28,2)</f>
        <v>16</v>
      </c>
      <c r="E493" s="34">
        <v>28</v>
      </c>
      <c r="F493" t="s" s="59">
        <v>2847</v>
      </c>
      <c r="G493" t="s" s="59">
        <v>2848</v>
      </c>
      <c r="H493" t="s" s="59">
        <v>2059</v>
      </c>
      <c r="I493" t="s" s="59">
        <v>1056</v>
      </c>
      <c r="J493" t="s" s="59">
        <v>1056</v>
      </c>
      <c r="K493" s="34">
        <v>74</v>
      </c>
      <c r="L493" s="34">
        <v>208</v>
      </c>
      <c r="M493" s="34">
        <v>2008</v>
      </c>
      <c r="N493" t="s" s="59">
        <v>121</v>
      </c>
      <c r="O493" s="34">
        <v>3</v>
      </c>
      <c r="P493" s="34">
        <v>17</v>
      </c>
      <c r="Q493" s="34">
        <v>78</v>
      </c>
    </row>
    <row r="494" ht="20.35" customHeight="1">
      <c r="A494" t="s" s="59">
        <v>1561</v>
      </c>
      <c r="B494" t="s" s="59">
        <v>219</v>
      </c>
      <c r="C494" t="s" s="59">
        <v>2004</v>
      </c>
      <c r="D494" s="34">
        <f>VLOOKUP(C494,'BIO - Tableau 2-1'!$A$4:$B$28,2)</f>
        <v>1</v>
      </c>
      <c r="E494" s="34">
        <v>26</v>
      </c>
      <c r="F494" t="s" s="59">
        <v>2849</v>
      </c>
      <c r="G494" t="s" s="59">
        <v>2850</v>
      </c>
      <c r="H494" t="s" s="59">
        <v>2071</v>
      </c>
      <c r="I494" t="s" s="59">
        <v>1056</v>
      </c>
      <c r="J494" t="s" s="59">
        <v>1056</v>
      </c>
      <c r="K494" s="34">
        <v>72</v>
      </c>
      <c r="L494" s="34">
        <v>176</v>
      </c>
      <c r="M494" s="34">
        <v>2009</v>
      </c>
      <c r="N494" t="s" s="59">
        <v>104</v>
      </c>
      <c r="O494" s="34">
        <v>2</v>
      </c>
      <c r="P494" s="34">
        <v>2</v>
      </c>
      <c r="Q494" s="34">
        <v>32</v>
      </c>
    </row>
    <row r="495" ht="20.35" customHeight="1">
      <c r="A495" t="s" s="59">
        <v>1562</v>
      </c>
      <c r="B495" t="s" s="59">
        <v>44</v>
      </c>
      <c r="C495" t="s" s="59">
        <v>2004</v>
      </c>
      <c r="D495" s="34">
        <f>VLOOKUP(C495,'BIO - Tableau 2-1'!$A$4:$B$28,2)</f>
        <v>1</v>
      </c>
      <c r="E495" s="34">
        <v>28</v>
      </c>
      <c r="F495" t="s" s="59">
        <v>2851</v>
      </c>
      <c r="G495" t="s" s="59">
        <v>2852</v>
      </c>
      <c r="H495" s="32"/>
      <c r="I495" t="s" s="59">
        <v>1373</v>
      </c>
      <c r="J495" t="s" s="59">
        <v>1373</v>
      </c>
      <c r="K495" s="34">
        <v>74</v>
      </c>
      <c r="L495" s="34">
        <v>207</v>
      </c>
      <c r="M495" s="34">
        <v>2007</v>
      </c>
      <c r="N495" t="s" s="59">
        <v>91</v>
      </c>
      <c r="O495" s="34">
        <v>1</v>
      </c>
      <c r="P495" s="34">
        <v>13</v>
      </c>
      <c r="Q495" s="34">
        <v>13</v>
      </c>
    </row>
    <row r="496" ht="20.35" customHeight="1">
      <c r="A496" t="s" s="59">
        <v>1563</v>
      </c>
      <c r="B496" t="s" s="59">
        <v>46</v>
      </c>
      <c r="C496" t="s" s="59">
        <v>2004</v>
      </c>
      <c r="D496" s="34">
        <f>VLOOKUP(C496,'BIO - Tableau 2-1'!$A$4:$B$28,2)</f>
        <v>1</v>
      </c>
      <c r="E496" s="34">
        <v>23</v>
      </c>
      <c r="F496" t="s" s="59">
        <v>2853</v>
      </c>
      <c r="G496" t="s" s="59">
        <v>2673</v>
      </c>
      <c r="H496" t="s" s="59">
        <v>1985</v>
      </c>
      <c r="I496" t="s" s="59">
        <v>1056</v>
      </c>
      <c r="J496" t="s" s="59">
        <v>1056</v>
      </c>
      <c r="K496" s="34">
        <v>73</v>
      </c>
      <c r="L496" s="34">
        <v>180</v>
      </c>
      <c r="M496" s="34">
        <v>2013</v>
      </c>
      <c r="N496" t="s" s="59">
        <v>2188</v>
      </c>
      <c r="O496" s="34">
        <v>2</v>
      </c>
      <c r="P496" s="34">
        <v>9</v>
      </c>
      <c r="Q496" s="34">
        <v>39</v>
      </c>
    </row>
    <row r="497" ht="20.35" customHeight="1">
      <c r="A497" t="s" s="59">
        <v>1564</v>
      </c>
      <c r="B497" t="s" s="59">
        <v>46</v>
      </c>
      <c r="C497" t="s" s="59">
        <v>1982</v>
      </c>
      <c r="D497" s="34">
        <f>VLOOKUP(C497,'BIO - Tableau 2-1'!$A$4:$B$28,2)</f>
        <v>16</v>
      </c>
      <c r="E497" s="34">
        <v>20</v>
      </c>
      <c r="F497" t="s" s="59">
        <v>2854</v>
      </c>
      <c r="G497" t="s" s="59">
        <v>2855</v>
      </c>
      <c r="H497" t="s" s="59">
        <v>1988</v>
      </c>
      <c r="I497" t="s" s="59">
        <v>1056</v>
      </c>
      <c r="J497" t="s" s="59">
        <v>1056</v>
      </c>
      <c r="K497" s="34">
        <v>76</v>
      </c>
      <c r="L497" s="34">
        <v>220</v>
      </c>
      <c r="M497" s="34">
        <v>2015</v>
      </c>
      <c r="N497" t="s" s="59">
        <v>42</v>
      </c>
      <c r="O497" s="34">
        <v>1</v>
      </c>
      <c r="P497" s="34">
        <v>11</v>
      </c>
      <c r="Q497" s="34">
        <v>11</v>
      </c>
    </row>
    <row r="498" ht="32.35" customHeight="1">
      <c r="A498" t="s" s="59">
        <v>1565</v>
      </c>
      <c r="B498" t="s" s="59">
        <v>201</v>
      </c>
      <c r="C498" t="s" s="59">
        <v>1996</v>
      </c>
      <c r="D498" s="34">
        <f>VLOOKUP(C498,'BIO - Tableau 2-1'!$A$4:$B$28,2)</f>
        <v>7</v>
      </c>
      <c r="E498" s="34">
        <v>35</v>
      </c>
      <c r="F498" t="s" s="59">
        <v>2856</v>
      </c>
      <c r="G498" t="s" s="59">
        <v>2857</v>
      </c>
      <c r="H498" t="s" s="59">
        <v>1994</v>
      </c>
      <c r="I498" t="s" s="59">
        <v>1059</v>
      </c>
      <c r="J498" t="s" s="59">
        <v>1059</v>
      </c>
      <c r="K498" s="34">
        <v>71</v>
      </c>
      <c r="L498" s="34">
        <v>195</v>
      </c>
      <c r="M498" s="34">
        <v>2003</v>
      </c>
      <c r="N498" t="s" s="59">
        <v>91</v>
      </c>
      <c r="O498" s="34">
        <v>5</v>
      </c>
      <c r="P498" s="34">
        <v>12</v>
      </c>
      <c r="Q498" s="34">
        <v>148</v>
      </c>
    </row>
    <row r="499" ht="20.35" customHeight="1">
      <c r="A499" t="s" s="59">
        <v>1566</v>
      </c>
      <c r="B499" t="s" s="59">
        <v>106</v>
      </c>
      <c r="C499" t="s" s="59">
        <v>2004</v>
      </c>
      <c r="D499" s="34">
        <f>VLOOKUP(C499,'BIO - Tableau 2-1'!$A$4:$B$28,2)</f>
        <v>1</v>
      </c>
      <c r="E499" s="34">
        <v>31</v>
      </c>
      <c r="F499" t="s" s="59">
        <v>2858</v>
      </c>
      <c r="G499" t="s" s="59">
        <v>2859</v>
      </c>
      <c r="H499" s="32"/>
      <c r="I499" t="s" s="59">
        <v>1567</v>
      </c>
      <c r="J499" t="s" s="59">
        <v>1073</v>
      </c>
      <c r="K499" s="34">
        <v>71</v>
      </c>
      <c r="L499" s="34">
        <v>209</v>
      </c>
      <c r="M499" s="34">
        <v>2006</v>
      </c>
      <c r="N499" t="s" s="59">
        <v>106</v>
      </c>
      <c r="O499" s="34">
        <v>6</v>
      </c>
      <c r="P499" s="34">
        <v>27</v>
      </c>
      <c r="Q499" s="34">
        <v>180</v>
      </c>
    </row>
    <row r="500" ht="20.35" customHeight="1">
      <c r="A500" t="s" s="59">
        <v>1568</v>
      </c>
      <c r="B500" t="s" s="59">
        <v>56</v>
      </c>
      <c r="C500" t="s" s="59">
        <v>2004</v>
      </c>
      <c r="D500" s="34">
        <f>VLOOKUP(C500,'BIO - Tableau 2-1'!$A$4:$B$28,2)</f>
        <v>1</v>
      </c>
      <c r="E500" s="34">
        <v>22</v>
      </c>
      <c r="F500" t="s" s="59">
        <v>2860</v>
      </c>
      <c r="G500" t="s" s="59">
        <v>2861</v>
      </c>
      <c r="H500" s="32"/>
      <c r="I500" t="s" s="59">
        <v>1288</v>
      </c>
      <c r="J500" t="s" s="59">
        <v>1288</v>
      </c>
      <c r="K500" s="34">
        <v>74</v>
      </c>
      <c r="L500" s="34">
        <v>215</v>
      </c>
      <c r="M500" s="34">
        <v>2014</v>
      </c>
      <c r="N500" t="s" s="59">
        <v>56</v>
      </c>
      <c r="O500" s="34">
        <v>1</v>
      </c>
      <c r="P500" s="34">
        <v>3</v>
      </c>
      <c r="Q500" s="34">
        <v>3</v>
      </c>
    </row>
    <row r="501" ht="20.35" customHeight="1">
      <c r="A501" t="s" s="59">
        <v>1569</v>
      </c>
      <c r="B501" t="s" s="59">
        <v>44</v>
      </c>
      <c r="C501" t="s" s="59">
        <v>2004</v>
      </c>
      <c r="D501" s="34">
        <f>VLOOKUP(C501,'BIO - Tableau 2-1'!$A$4:$B$28,2)</f>
        <v>1</v>
      </c>
      <c r="E501" s="34">
        <v>23</v>
      </c>
      <c r="F501" t="s" s="59">
        <v>2099</v>
      </c>
      <c r="G501" t="s" s="59">
        <v>2053</v>
      </c>
      <c r="H501" t="s" s="59">
        <v>2054</v>
      </c>
      <c r="I501" t="s" s="59">
        <v>1056</v>
      </c>
      <c r="J501" t="s" s="59">
        <v>1056</v>
      </c>
      <c r="K501" s="34">
        <v>73</v>
      </c>
      <c r="L501" s="34">
        <v>215</v>
      </c>
      <c r="M501" t="s" s="59">
        <v>2051</v>
      </c>
      <c r="N501" t="s" s="59">
        <v>2051</v>
      </c>
      <c r="O501" t="s" s="59">
        <v>2051</v>
      </c>
      <c r="P501" t="s" s="59">
        <v>2051</v>
      </c>
      <c r="Q501" t="s" s="59">
        <v>2051</v>
      </c>
    </row>
    <row r="502" ht="20.35" customHeight="1">
      <c r="A502" t="s" s="59">
        <v>1570</v>
      </c>
      <c r="B502" t="s" s="59">
        <v>165</v>
      </c>
      <c r="C502" t="s" s="59">
        <v>2004</v>
      </c>
      <c r="D502" s="34">
        <f>VLOOKUP(C502,'BIO - Tableau 2-1'!$A$4:$B$28,2)</f>
        <v>1</v>
      </c>
      <c r="E502" s="34">
        <v>19</v>
      </c>
      <c r="F502" t="s" s="59">
        <v>2862</v>
      </c>
      <c r="G502" t="s" s="59">
        <v>2863</v>
      </c>
      <c r="H502" s="32"/>
      <c r="I502" t="s" s="59">
        <v>1054</v>
      </c>
      <c r="J502" t="s" s="59">
        <v>1054</v>
      </c>
      <c r="K502" s="34">
        <v>72</v>
      </c>
      <c r="L502" s="34">
        <v>204</v>
      </c>
      <c r="M502" s="34">
        <v>2017</v>
      </c>
      <c r="N502" t="s" s="59">
        <v>165</v>
      </c>
      <c r="O502" s="34">
        <v>1</v>
      </c>
      <c r="P502" s="34">
        <v>7</v>
      </c>
      <c r="Q502" s="34">
        <v>7</v>
      </c>
    </row>
    <row r="503" ht="20.35" customHeight="1">
      <c r="A503" t="s" s="59">
        <v>1571</v>
      </c>
      <c r="B503" t="s" s="59">
        <v>74</v>
      </c>
      <c r="C503" t="s" s="59">
        <v>2004</v>
      </c>
      <c r="D503" s="34">
        <f>VLOOKUP(C503,'BIO - Tableau 2-1'!$A$4:$B$28,2)</f>
        <v>1</v>
      </c>
      <c r="E503" s="34">
        <v>20</v>
      </c>
      <c r="F503" t="s" s="59">
        <v>2864</v>
      </c>
      <c r="G503" t="s" s="59">
        <v>2865</v>
      </c>
      <c r="H503" t="s" s="59">
        <v>2661</v>
      </c>
      <c r="I503" t="s" s="59">
        <v>1059</v>
      </c>
      <c r="J503" t="s" s="59">
        <v>1059</v>
      </c>
      <c r="K503" s="34">
        <v>78</v>
      </c>
      <c r="L503" s="34">
        <v>220</v>
      </c>
      <c r="M503" s="34">
        <v>2016</v>
      </c>
      <c r="N503" t="s" s="59">
        <v>74</v>
      </c>
      <c r="O503" s="34">
        <v>1</v>
      </c>
      <c r="P503" s="34">
        <v>11</v>
      </c>
      <c r="Q503" s="34">
        <v>11</v>
      </c>
    </row>
    <row r="504" ht="20.35" customHeight="1">
      <c r="A504" t="s" s="59">
        <v>1572</v>
      </c>
      <c r="B504" t="s" s="59">
        <v>2161</v>
      </c>
      <c r="C504" t="s" s="59">
        <v>2004</v>
      </c>
      <c r="D504" s="34">
        <f>VLOOKUP(C504,'BIO - Tableau 2-1'!$A$4:$B$28,2)</f>
        <v>1</v>
      </c>
      <c r="E504" s="34">
        <v>29</v>
      </c>
      <c r="F504" t="s" s="59">
        <v>2866</v>
      </c>
      <c r="G504" t="s" s="59">
        <v>2867</v>
      </c>
      <c r="H504" t="s" s="59">
        <v>1988</v>
      </c>
      <c r="I504" t="s" s="59">
        <v>1056</v>
      </c>
      <c r="J504" t="s" s="59">
        <v>1056</v>
      </c>
      <c r="K504" s="34">
        <v>73</v>
      </c>
      <c r="L504" s="34">
        <v>205</v>
      </c>
      <c r="M504" s="34">
        <v>2007</v>
      </c>
      <c r="N504" t="s" s="59">
        <v>2161</v>
      </c>
      <c r="O504" s="34">
        <v>1</v>
      </c>
      <c r="P504" s="34">
        <v>9</v>
      </c>
      <c r="Q504" s="34">
        <v>9</v>
      </c>
    </row>
    <row r="505" ht="20.35" customHeight="1">
      <c r="A505" t="s" s="59">
        <v>1573</v>
      </c>
      <c r="B505" t="s" s="59">
        <v>2868</v>
      </c>
      <c r="C505" t="s" s="59">
        <v>2334</v>
      </c>
      <c r="D505" s="34">
        <f>VLOOKUP(C505,'BIO - Tableau 2-1'!$A$4:$B$28,2)</f>
        <v>1</v>
      </c>
      <c r="E505" s="34">
        <v>25</v>
      </c>
      <c r="F505" t="s" s="59">
        <v>2869</v>
      </c>
      <c r="G505" t="s" s="59">
        <v>2870</v>
      </c>
      <c r="H505" t="s" s="59">
        <v>2054</v>
      </c>
      <c r="I505" t="s" s="59">
        <v>1056</v>
      </c>
      <c r="J505" t="s" s="59">
        <v>1056</v>
      </c>
      <c r="K505" s="34">
        <v>75</v>
      </c>
      <c r="L505" s="34">
        <v>208</v>
      </c>
      <c r="M505" s="34">
        <v>2011</v>
      </c>
      <c r="N505" t="s" s="59">
        <v>42</v>
      </c>
      <c r="O505" s="34">
        <v>3</v>
      </c>
      <c r="P505" s="34">
        <v>15</v>
      </c>
      <c r="Q505" s="34">
        <v>76</v>
      </c>
    </row>
    <row r="506" ht="20.35" customHeight="1">
      <c r="A506" t="s" s="59">
        <v>1574</v>
      </c>
      <c r="B506" t="s" s="59">
        <v>52</v>
      </c>
      <c r="C506" t="s" s="59">
        <v>1982</v>
      </c>
      <c r="D506" s="34">
        <f>VLOOKUP(C506,'BIO - Tableau 2-1'!$A$4:$B$28,2)</f>
        <v>16</v>
      </c>
      <c r="E506" s="34">
        <v>32</v>
      </c>
      <c r="F506" t="s" s="59">
        <v>2871</v>
      </c>
      <c r="G506" t="s" s="59">
        <v>2338</v>
      </c>
      <c r="H506" s="32"/>
      <c r="I506" t="s" s="59">
        <v>1054</v>
      </c>
      <c r="J506" t="s" s="59">
        <v>1054</v>
      </c>
      <c r="K506" s="34">
        <v>74</v>
      </c>
      <c r="L506" s="34">
        <v>196</v>
      </c>
      <c r="M506" s="34">
        <v>2003</v>
      </c>
      <c r="N506" t="s" s="59">
        <v>93</v>
      </c>
      <c r="O506" s="34">
        <v>2</v>
      </c>
      <c r="P506" s="34">
        <v>3</v>
      </c>
      <c r="Q506" s="34">
        <v>33</v>
      </c>
    </row>
    <row r="507" ht="20.35" customHeight="1">
      <c r="A507" t="s" s="59">
        <v>1575</v>
      </c>
      <c r="B507" t="s" s="59">
        <v>219</v>
      </c>
      <c r="C507" t="s" s="59">
        <v>1979</v>
      </c>
      <c r="D507" s="34">
        <f>VLOOKUP(C507,'BIO - Tableau 2-1'!$A$4:$B$28,2)</f>
        <v>8</v>
      </c>
      <c r="E507" s="34">
        <v>21</v>
      </c>
      <c r="F507" t="s" s="59">
        <v>2872</v>
      </c>
      <c r="G507" t="s" s="59">
        <v>2873</v>
      </c>
      <c r="H507" t="s" s="59">
        <v>2038</v>
      </c>
      <c r="I507" t="s" s="59">
        <v>1059</v>
      </c>
      <c r="J507" t="s" s="59">
        <v>1059</v>
      </c>
      <c r="K507" s="34">
        <v>71</v>
      </c>
      <c r="L507" s="34">
        <v>193</v>
      </c>
      <c r="M507" s="34">
        <v>2014</v>
      </c>
      <c r="N507" t="s" s="59">
        <v>219</v>
      </c>
      <c r="O507" s="34">
        <v>3</v>
      </c>
      <c r="P507" s="34">
        <v>20</v>
      </c>
      <c r="Q507" s="34">
        <v>80</v>
      </c>
    </row>
    <row r="508" ht="20.35" customHeight="1">
      <c r="A508" t="s" s="59">
        <v>1576</v>
      </c>
      <c r="B508" t="s" s="59">
        <v>96</v>
      </c>
      <c r="C508" t="s" s="59">
        <v>1979</v>
      </c>
      <c r="D508" s="34">
        <f>VLOOKUP(C508,'BIO - Tableau 2-1'!$A$4:$B$28,2)</f>
        <v>8</v>
      </c>
      <c r="E508" s="34">
        <v>28</v>
      </c>
      <c r="F508" t="s" s="59">
        <v>2874</v>
      </c>
      <c r="G508" t="s" s="59">
        <v>2875</v>
      </c>
      <c r="H508" s="32"/>
      <c r="I508" t="s" s="59">
        <v>1577</v>
      </c>
      <c r="J508" t="s" s="59">
        <v>1251</v>
      </c>
      <c r="K508" s="34">
        <v>74</v>
      </c>
      <c r="L508" s="34">
        <v>209</v>
      </c>
      <c r="M508" s="34">
        <v>2008</v>
      </c>
      <c r="N508" t="s" s="59">
        <v>119</v>
      </c>
      <c r="O508" s="34">
        <v>1</v>
      </c>
      <c r="P508" s="34">
        <v>19</v>
      </c>
      <c r="Q508" s="34">
        <v>19</v>
      </c>
    </row>
    <row r="509" ht="20.35" customHeight="1">
      <c r="A509" t="s" s="59">
        <v>1578</v>
      </c>
      <c r="B509" t="s" s="59">
        <v>201</v>
      </c>
      <c r="C509" t="s" s="59">
        <v>2004</v>
      </c>
      <c r="D509" s="34">
        <f>VLOOKUP(C509,'BIO - Tableau 2-1'!$A$4:$B$28,2)</f>
        <v>1</v>
      </c>
      <c r="E509" s="34">
        <v>22</v>
      </c>
      <c r="F509" t="s" s="59">
        <v>2876</v>
      </c>
      <c r="G509" t="s" s="59">
        <v>1981</v>
      </c>
      <c r="H509" s="32"/>
      <c r="I509" t="s" s="59">
        <v>1054</v>
      </c>
      <c r="J509" t="s" s="59">
        <v>1054</v>
      </c>
      <c r="K509" s="34">
        <v>72</v>
      </c>
      <c r="L509" s="34">
        <v>176</v>
      </c>
      <c r="M509" s="34">
        <v>2014</v>
      </c>
      <c r="N509" t="s" s="59">
        <v>201</v>
      </c>
      <c r="O509" s="34">
        <v>4</v>
      </c>
      <c r="P509" s="34">
        <v>7</v>
      </c>
      <c r="Q509" s="34">
        <v>97</v>
      </c>
    </row>
    <row r="510" ht="32.35" customHeight="1">
      <c r="A510" t="s" s="59">
        <v>1579</v>
      </c>
      <c r="B510" t="s" s="59">
        <v>71</v>
      </c>
      <c r="C510" t="s" s="59">
        <v>2004</v>
      </c>
      <c r="D510" s="34">
        <f>VLOOKUP(C510,'BIO - Tableau 2-1'!$A$4:$B$28,2)</f>
        <v>1</v>
      </c>
      <c r="E510" s="34">
        <v>25</v>
      </c>
      <c r="F510" t="s" s="59">
        <v>2025</v>
      </c>
      <c r="G510" t="s" s="59">
        <v>2877</v>
      </c>
      <c r="H510" s="32"/>
      <c r="I510" t="s" s="59">
        <v>1075</v>
      </c>
      <c r="J510" t="s" s="59">
        <v>1075</v>
      </c>
      <c r="K510" s="34">
        <v>72</v>
      </c>
      <c r="L510" s="34">
        <v>205</v>
      </c>
      <c r="M510" s="34">
        <v>2011</v>
      </c>
      <c r="N510" t="s" s="59">
        <v>71</v>
      </c>
      <c r="O510" s="34">
        <v>6</v>
      </c>
      <c r="P510" s="34">
        <v>7</v>
      </c>
      <c r="Q510" s="34">
        <v>158</v>
      </c>
    </row>
    <row r="511" ht="32.35" customHeight="1">
      <c r="A511" t="s" s="59">
        <v>1580</v>
      </c>
      <c r="B511" t="s" s="59">
        <v>104</v>
      </c>
      <c r="C511" t="s" s="59">
        <v>1996</v>
      </c>
      <c r="D511" s="34">
        <f>VLOOKUP(C511,'BIO - Tableau 2-1'!$A$4:$B$28,2)</f>
        <v>7</v>
      </c>
      <c r="E511" s="34">
        <v>28</v>
      </c>
      <c r="F511" t="s" s="59">
        <v>2878</v>
      </c>
      <c r="G511" t="s" s="59">
        <v>2048</v>
      </c>
      <c r="H511" t="s" s="59">
        <v>2029</v>
      </c>
      <c r="I511" t="s" s="59">
        <v>1059</v>
      </c>
      <c r="J511" t="s" s="59">
        <v>1059</v>
      </c>
      <c r="K511" s="34">
        <v>71</v>
      </c>
      <c r="L511" s="34">
        <v>192</v>
      </c>
      <c r="M511" t="s" s="59">
        <v>2051</v>
      </c>
      <c r="N511" t="s" s="59">
        <v>2051</v>
      </c>
      <c r="O511" t="s" s="59">
        <v>2051</v>
      </c>
      <c r="P511" t="s" s="59">
        <v>2051</v>
      </c>
      <c r="Q511" t="s" s="59">
        <v>2051</v>
      </c>
    </row>
    <row r="512" ht="20.35" customHeight="1">
      <c r="A512" t="s" s="59">
        <v>1581</v>
      </c>
      <c r="B512" t="s" s="59">
        <v>219</v>
      </c>
      <c r="C512" t="s" s="59">
        <v>2004</v>
      </c>
      <c r="D512" s="34">
        <f>VLOOKUP(C512,'BIO - Tableau 2-1'!$A$4:$B$28,2)</f>
        <v>1</v>
      </c>
      <c r="E512" s="34">
        <v>20</v>
      </c>
      <c r="F512" t="s" s="59">
        <v>2879</v>
      </c>
      <c r="G512" t="s" s="59">
        <v>2353</v>
      </c>
      <c r="H512" t="s" s="59">
        <v>2016</v>
      </c>
      <c r="I512" t="s" s="59">
        <v>1059</v>
      </c>
      <c r="J512" t="s" s="59">
        <v>1059</v>
      </c>
      <c r="K512" s="34">
        <v>72</v>
      </c>
      <c r="L512" s="34">
        <v>193</v>
      </c>
      <c r="M512" s="34">
        <v>2016</v>
      </c>
      <c r="N512" t="s" s="59">
        <v>219</v>
      </c>
      <c r="O512" s="34">
        <v>1</v>
      </c>
      <c r="P512" s="34">
        <v>15</v>
      </c>
      <c r="Q512" s="34">
        <v>15</v>
      </c>
    </row>
    <row r="513" ht="20.35" customHeight="1">
      <c r="A513" t="s" s="59">
        <v>1582</v>
      </c>
      <c r="B513" t="s" s="59">
        <v>46</v>
      </c>
      <c r="C513" t="s" s="59">
        <v>1979</v>
      </c>
      <c r="D513" s="34">
        <f>VLOOKUP(C513,'BIO - Tableau 2-1'!$A$4:$B$28,2)</f>
        <v>8</v>
      </c>
      <c r="E513" s="34">
        <v>28</v>
      </c>
      <c r="F513" t="s" s="59">
        <v>2880</v>
      </c>
      <c r="G513" t="s" s="59">
        <v>2227</v>
      </c>
      <c r="H513" t="s" s="59">
        <v>1999</v>
      </c>
      <c r="I513" t="s" s="59">
        <v>1056</v>
      </c>
      <c r="J513" t="s" s="59">
        <v>1056</v>
      </c>
      <c r="K513" s="34">
        <v>74</v>
      </c>
      <c r="L513" s="34">
        <v>229</v>
      </c>
      <c r="M513" s="34">
        <v>2008</v>
      </c>
      <c r="N513" t="s" s="59">
        <v>106</v>
      </c>
      <c r="O513" s="34">
        <v>1</v>
      </c>
      <c r="P513" s="34">
        <v>5</v>
      </c>
      <c r="Q513" s="34">
        <v>5</v>
      </c>
    </row>
    <row r="514" ht="20.35" customHeight="1">
      <c r="A514" t="s" s="59">
        <v>1583</v>
      </c>
      <c r="B514" t="s" s="59">
        <v>104</v>
      </c>
      <c r="C514" t="s" s="59">
        <v>1996</v>
      </c>
      <c r="D514" s="34">
        <f>VLOOKUP(C514,'BIO - Tableau 2-1'!$A$4:$B$28,2)</f>
        <v>7</v>
      </c>
      <c r="E514" s="34">
        <v>27</v>
      </c>
      <c r="F514" t="s" s="59">
        <v>2881</v>
      </c>
      <c r="G514" t="s" s="59">
        <v>2882</v>
      </c>
      <c r="H514" t="s" s="59">
        <v>2029</v>
      </c>
      <c r="I514" t="s" s="59">
        <v>1059</v>
      </c>
      <c r="J514" t="s" s="59">
        <v>1059</v>
      </c>
      <c r="K514" s="34">
        <v>74</v>
      </c>
      <c r="L514" s="34">
        <v>210</v>
      </c>
      <c r="M514" s="34">
        <v>2008</v>
      </c>
      <c r="N514" t="s" s="59">
        <v>2000</v>
      </c>
      <c r="O514" s="34">
        <v>6</v>
      </c>
      <c r="P514" s="34">
        <v>9</v>
      </c>
      <c r="Q514" s="34">
        <v>160</v>
      </c>
    </row>
    <row r="515" ht="20.35" customHeight="1">
      <c r="A515" t="s" s="59">
        <v>1584</v>
      </c>
      <c r="B515" t="s" s="59">
        <v>42</v>
      </c>
      <c r="C515" t="s" s="59">
        <v>1979</v>
      </c>
      <c r="D515" s="34">
        <f>VLOOKUP(C515,'BIO - Tableau 2-1'!$A$4:$B$28,2)</f>
        <v>8</v>
      </c>
      <c r="E515" s="34">
        <v>24</v>
      </c>
      <c r="F515" t="s" s="59">
        <v>2883</v>
      </c>
      <c r="G515" t="s" s="59">
        <v>2174</v>
      </c>
      <c r="H515" t="s" s="59">
        <v>1988</v>
      </c>
      <c r="I515" t="s" s="59">
        <v>1056</v>
      </c>
      <c r="J515" t="s" s="59">
        <v>1056</v>
      </c>
      <c r="K515" s="34">
        <v>72</v>
      </c>
      <c r="L515" s="34">
        <v>212</v>
      </c>
      <c r="M515" s="34">
        <v>2013</v>
      </c>
      <c r="N515" t="s" s="59">
        <v>42</v>
      </c>
      <c r="O515" s="34">
        <v>7</v>
      </c>
      <c r="P515" s="34">
        <v>25</v>
      </c>
      <c r="Q515" s="34">
        <v>206</v>
      </c>
    </row>
    <row r="516" ht="20.35" customHeight="1">
      <c r="A516" t="s" s="59">
        <v>1585</v>
      </c>
      <c r="B516" t="s" s="59">
        <v>44</v>
      </c>
      <c r="C516" t="s" s="59">
        <v>1979</v>
      </c>
      <c r="D516" s="34">
        <f>VLOOKUP(C516,'BIO - Tableau 2-1'!$A$4:$B$28,2)</f>
        <v>8</v>
      </c>
      <c r="E516" s="34">
        <v>22</v>
      </c>
      <c r="F516" t="s" s="59">
        <v>2884</v>
      </c>
      <c r="G516" t="s" s="59">
        <v>2077</v>
      </c>
      <c r="H516" t="s" s="59">
        <v>2078</v>
      </c>
      <c r="I516" t="s" s="59">
        <v>1056</v>
      </c>
      <c r="J516" t="s" s="59">
        <v>1056</v>
      </c>
      <c r="K516" s="34">
        <v>74</v>
      </c>
      <c r="L516" s="34">
        <v>198</v>
      </c>
      <c r="M516" s="34">
        <v>2013</v>
      </c>
      <c r="N516" t="s" s="59">
        <v>44</v>
      </c>
      <c r="O516" s="34">
        <v>2</v>
      </c>
      <c r="P516" s="34">
        <v>23</v>
      </c>
      <c r="Q516" s="34">
        <v>53</v>
      </c>
    </row>
    <row r="517" ht="20.35" customHeight="1">
      <c r="A517" t="s" s="59">
        <v>1586</v>
      </c>
      <c r="B517" t="s" s="59">
        <v>2885</v>
      </c>
      <c r="C517" t="s" s="59">
        <v>1982</v>
      </c>
      <c r="D517" s="34">
        <f>VLOOKUP(C517,'BIO - Tableau 2-1'!$A$4:$B$28,2)</f>
        <v>16</v>
      </c>
      <c r="E517" s="34">
        <v>27</v>
      </c>
      <c r="F517" t="s" s="59">
        <v>2886</v>
      </c>
      <c r="G517" t="s" s="59">
        <v>2887</v>
      </c>
      <c r="H517" s="32"/>
      <c r="I517" t="s" s="59">
        <v>1054</v>
      </c>
      <c r="J517" t="s" s="59">
        <v>1054</v>
      </c>
      <c r="K517" s="34">
        <v>75</v>
      </c>
      <c r="L517" s="34">
        <v>206</v>
      </c>
      <c r="M517" s="34">
        <v>2009</v>
      </c>
      <c r="N517" t="s" s="59">
        <v>56</v>
      </c>
      <c r="O517" s="34">
        <v>1</v>
      </c>
      <c r="P517" s="34">
        <v>10</v>
      </c>
      <c r="Q517" s="34">
        <v>10</v>
      </c>
    </row>
    <row r="518" ht="20.35" customHeight="1">
      <c r="A518" t="s" s="59">
        <v>1587</v>
      </c>
      <c r="B518" t="s" s="59">
        <v>93</v>
      </c>
      <c r="C518" t="s" s="59">
        <v>1979</v>
      </c>
      <c r="D518" s="34">
        <f>VLOOKUP(C518,'BIO - Tableau 2-1'!$A$4:$B$28,2)</f>
        <v>8</v>
      </c>
      <c r="E518" s="34">
        <v>32</v>
      </c>
      <c r="F518" t="s" s="59">
        <v>2888</v>
      </c>
      <c r="G518" t="s" s="59">
        <v>2174</v>
      </c>
      <c r="H518" t="s" s="59">
        <v>1988</v>
      </c>
      <c r="I518" t="s" s="59">
        <v>1056</v>
      </c>
      <c r="J518" t="s" s="59">
        <v>1056</v>
      </c>
      <c r="K518" s="34">
        <v>76</v>
      </c>
      <c r="L518" s="34">
        <v>233</v>
      </c>
      <c r="M518" s="34">
        <v>2003</v>
      </c>
      <c r="N518" t="s" s="59">
        <v>71</v>
      </c>
      <c r="O518" s="34">
        <v>6</v>
      </c>
      <c r="P518" s="34">
        <v>1</v>
      </c>
      <c r="Q518" s="34">
        <v>168</v>
      </c>
    </row>
    <row r="519" ht="32.35" customHeight="1">
      <c r="A519" t="s" s="59">
        <v>1588</v>
      </c>
      <c r="B519" t="s" s="59">
        <v>165</v>
      </c>
      <c r="C519" t="s" s="59">
        <v>1979</v>
      </c>
      <c r="D519" s="34">
        <f>VLOOKUP(C519,'BIO - Tableau 2-1'!$A$4:$B$28,2)</f>
        <v>8</v>
      </c>
      <c r="E519" s="34">
        <v>31</v>
      </c>
      <c r="F519" t="s" s="59">
        <v>2611</v>
      </c>
      <c r="G519" t="s" s="59">
        <v>2519</v>
      </c>
      <c r="H519" t="s" s="59">
        <v>1988</v>
      </c>
      <c r="I519" t="s" s="59">
        <v>1056</v>
      </c>
      <c r="J519" t="s" s="59">
        <v>1056</v>
      </c>
      <c r="K519" s="34">
        <v>76</v>
      </c>
      <c r="L519" s="34">
        <v>209</v>
      </c>
      <c r="M519" s="34">
        <v>2005</v>
      </c>
      <c r="N519" t="s" s="59">
        <v>165</v>
      </c>
      <c r="O519" s="34">
        <v>1</v>
      </c>
      <c r="P519" s="34">
        <v>12</v>
      </c>
      <c r="Q519" s="34">
        <v>12</v>
      </c>
    </row>
    <row r="520" ht="20.35" customHeight="1">
      <c r="A520" t="s" s="59">
        <v>1589</v>
      </c>
      <c r="B520" t="s" s="59">
        <v>2161</v>
      </c>
      <c r="C520" t="s" s="59">
        <v>1979</v>
      </c>
      <c r="D520" s="34">
        <f>VLOOKUP(C520,'BIO - Tableau 2-1'!$A$4:$B$28,2)</f>
        <v>8</v>
      </c>
      <c r="E520" s="34">
        <v>31</v>
      </c>
      <c r="F520" t="s" s="59">
        <v>2889</v>
      </c>
      <c r="G520" t="s" s="59">
        <v>2035</v>
      </c>
      <c r="H520" t="s" s="59">
        <v>1985</v>
      </c>
      <c r="I520" t="s" s="59">
        <v>1056</v>
      </c>
      <c r="J520" t="s" s="59">
        <v>1056</v>
      </c>
      <c r="K520" s="34">
        <v>73</v>
      </c>
      <c r="L520" s="34">
        <v>205</v>
      </c>
      <c r="M520" s="34">
        <v>2005</v>
      </c>
      <c r="N520" t="s" s="59">
        <v>2161</v>
      </c>
      <c r="O520" s="34">
        <v>2</v>
      </c>
      <c r="P520" s="34">
        <v>5</v>
      </c>
      <c r="Q520" s="34">
        <v>35</v>
      </c>
    </row>
    <row r="521" ht="20.35" customHeight="1">
      <c r="A521" t="s" s="59">
        <v>1590</v>
      </c>
      <c r="B521" t="s" s="59">
        <v>87</v>
      </c>
      <c r="C521" t="s" s="59">
        <v>1979</v>
      </c>
      <c r="D521" s="34">
        <f>VLOOKUP(C521,'BIO - Tableau 2-1'!$A$4:$B$28,2)</f>
        <v>8</v>
      </c>
      <c r="E521" s="34">
        <v>28</v>
      </c>
      <c r="F521" t="s" s="59">
        <v>2809</v>
      </c>
      <c r="G521" t="s" s="59">
        <v>2035</v>
      </c>
      <c r="H521" t="s" s="59">
        <v>1985</v>
      </c>
      <c r="I521" t="s" s="59">
        <v>1056</v>
      </c>
      <c r="J521" t="s" s="59">
        <v>1056</v>
      </c>
      <c r="K521" s="34">
        <v>75</v>
      </c>
      <c r="L521" s="34">
        <v>208</v>
      </c>
      <c r="M521" s="34">
        <v>2008</v>
      </c>
      <c r="N521" t="s" s="59">
        <v>219</v>
      </c>
      <c r="O521" s="34">
        <v>2</v>
      </c>
      <c r="P521" s="34">
        <v>25</v>
      </c>
      <c r="Q521" s="34">
        <v>55</v>
      </c>
    </row>
    <row r="522" ht="20.35" customHeight="1">
      <c r="A522" t="s" s="59">
        <v>1591</v>
      </c>
      <c r="B522" t="s" s="59">
        <v>219</v>
      </c>
      <c r="C522" t="s" s="59">
        <v>1982</v>
      </c>
      <c r="D522" s="34">
        <f>VLOOKUP(C522,'BIO - Tableau 2-1'!$A$4:$B$28,2)</f>
        <v>16</v>
      </c>
      <c r="E522" s="34">
        <v>26</v>
      </c>
      <c r="F522" t="s" s="59">
        <v>2890</v>
      </c>
      <c r="G522" t="s" s="59">
        <v>2780</v>
      </c>
      <c r="H522" t="s" s="59">
        <v>1994</v>
      </c>
      <c r="I522" t="s" s="59">
        <v>1059</v>
      </c>
      <c r="J522" t="s" s="59">
        <v>1056</v>
      </c>
      <c r="K522" s="34">
        <v>75</v>
      </c>
      <c r="L522" s="34">
        <v>232</v>
      </c>
      <c r="M522" s="34">
        <v>2009</v>
      </c>
      <c r="N522" t="s" s="59">
        <v>87</v>
      </c>
      <c r="O522" s="34">
        <v>4</v>
      </c>
      <c r="P522" s="34">
        <v>13</v>
      </c>
      <c r="Q522" s="34">
        <v>104</v>
      </c>
    </row>
    <row r="523" ht="20.35" customHeight="1">
      <c r="A523" t="s" s="59">
        <v>1592</v>
      </c>
      <c r="B523" t="s" s="59">
        <v>2011</v>
      </c>
      <c r="C523" t="s" s="59">
        <v>1982</v>
      </c>
      <c r="D523" s="34">
        <f>VLOOKUP(C523,'BIO - Tableau 2-1'!$A$4:$B$28,2)</f>
        <v>16</v>
      </c>
      <c r="E523" s="34">
        <v>27</v>
      </c>
      <c r="F523" t="s" s="59">
        <v>2565</v>
      </c>
      <c r="G523" t="s" s="59">
        <v>2891</v>
      </c>
      <c r="H523" s="32"/>
      <c r="I523" t="s" s="59">
        <v>1054</v>
      </c>
      <c r="J523" t="s" s="59">
        <v>1054</v>
      </c>
      <c r="K523" s="34">
        <v>73</v>
      </c>
      <c r="L523" s="34">
        <v>205</v>
      </c>
      <c r="M523" s="34">
        <v>2009</v>
      </c>
      <c r="N523" t="s" s="59">
        <v>44</v>
      </c>
      <c r="O523" s="34">
        <v>1</v>
      </c>
      <c r="P523" s="34">
        <v>24</v>
      </c>
      <c r="Q523" s="34">
        <v>24</v>
      </c>
    </row>
    <row r="524" ht="20.35" customHeight="1">
      <c r="A524" t="s" s="59">
        <v>1593</v>
      </c>
      <c r="B524" t="s" s="59">
        <v>201</v>
      </c>
      <c r="C524" t="s" s="59">
        <v>2004</v>
      </c>
      <c r="D524" s="34">
        <f>VLOOKUP(C524,'BIO - Tableau 2-1'!$A$4:$B$28,2)</f>
        <v>1</v>
      </c>
      <c r="E524" s="34">
        <v>27</v>
      </c>
      <c r="F524" t="s" s="59">
        <v>2892</v>
      </c>
      <c r="G524" t="s" s="59">
        <v>2080</v>
      </c>
      <c r="H524" s="32"/>
      <c r="I524" t="s" s="59">
        <v>1054</v>
      </c>
      <c r="J524" t="s" s="59">
        <v>1054</v>
      </c>
      <c r="K524" s="34">
        <v>72</v>
      </c>
      <c r="L524" s="34">
        <v>186</v>
      </c>
      <c r="M524" s="34">
        <v>2009</v>
      </c>
      <c r="N524" t="s" s="59">
        <v>77</v>
      </c>
      <c r="O524" s="34">
        <v>5</v>
      </c>
      <c r="P524" s="34">
        <v>28</v>
      </c>
      <c r="Q524" s="34">
        <v>149</v>
      </c>
    </row>
    <row r="525" ht="20.35" customHeight="1">
      <c r="A525" t="s" s="59">
        <v>1594</v>
      </c>
      <c r="B525" t="s" s="59">
        <v>114</v>
      </c>
      <c r="C525" t="s" s="59">
        <v>1979</v>
      </c>
      <c r="D525" s="34">
        <f>VLOOKUP(C525,'BIO - Tableau 2-1'!$A$4:$B$28,2)</f>
        <v>8</v>
      </c>
      <c r="E525" s="34">
        <v>21</v>
      </c>
      <c r="F525" t="s" s="59">
        <v>2893</v>
      </c>
      <c r="G525" t="s" s="59">
        <v>2013</v>
      </c>
      <c r="H525" s="32"/>
      <c r="I525" t="s" s="59">
        <v>1054</v>
      </c>
      <c r="J525" t="s" s="59">
        <v>1054</v>
      </c>
      <c r="K525" s="34">
        <v>76</v>
      </c>
      <c r="L525" s="34">
        <v>180</v>
      </c>
      <c r="M525" s="34">
        <v>2014</v>
      </c>
      <c r="N525" t="s" s="59">
        <v>114</v>
      </c>
      <c r="O525" s="34">
        <v>2</v>
      </c>
      <c r="P525" s="34">
        <v>8</v>
      </c>
      <c r="Q525" s="34">
        <v>38</v>
      </c>
    </row>
    <row r="526" ht="20.35" customHeight="1">
      <c r="A526" t="s" s="59">
        <v>1595</v>
      </c>
      <c r="B526" t="s" s="59">
        <v>2161</v>
      </c>
      <c r="C526" t="s" s="59">
        <v>1982</v>
      </c>
      <c r="D526" s="34">
        <f>VLOOKUP(C526,'BIO - Tableau 2-1'!$A$4:$B$28,2)</f>
        <v>16</v>
      </c>
      <c r="E526" s="34">
        <v>26</v>
      </c>
      <c r="F526" t="s" s="59">
        <v>2894</v>
      </c>
      <c r="G526" t="s" s="59">
        <v>2293</v>
      </c>
      <c r="H526" s="32"/>
      <c r="I526" t="s" s="59">
        <v>1054</v>
      </c>
      <c r="J526" t="s" s="59">
        <v>1054</v>
      </c>
      <c r="K526" s="34">
        <v>71</v>
      </c>
      <c r="L526" s="34">
        <v>175</v>
      </c>
      <c r="M526" s="34">
        <v>2010</v>
      </c>
      <c r="N526" t="s" s="59">
        <v>74</v>
      </c>
      <c r="O526" s="34">
        <v>4</v>
      </c>
      <c r="P526" s="34">
        <v>16</v>
      </c>
      <c r="Q526" s="34">
        <v>106</v>
      </c>
    </row>
    <row r="527" ht="20.35" customHeight="1">
      <c r="A527" t="s" s="59">
        <v>1596</v>
      </c>
      <c r="B527" t="s" s="59">
        <v>121</v>
      </c>
      <c r="C527" t="s" s="59">
        <v>1982</v>
      </c>
      <c r="D527" s="34">
        <f>VLOOKUP(C527,'BIO - Tableau 2-1'!$A$4:$B$28,2)</f>
        <v>16</v>
      </c>
      <c r="E527" s="34">
        <v>26</v>
      </c>
      <c r="F527" t="s" s="59">
        <v>2895</v>
      </c>
      <c r="G527" t="s" s="59">
        <v>2896</v>
      </c>
      <c r="H527" s="32"/>
      <c r="I527" t="s" s="59">
        <v>1111</v>
      </c>
      <c r="J527" t="s" s="59">
        <v>1111</v>
      </c>
      <c r="K527" s="34">
        <v>74</v>
      </c>
      <c r="L527" s="34">
        <v>197</v>
      </c>
      <c r="M527" t="s" s="59">
        <v>2051</v>
      </c>
      <c r="N527" t="s" s="59">
        <v>2051</v>
      </c>
      <c r="O527" t="s" s="59">
        <v>2051</v>
      </c>
      <c r="P527" t="s" s="59">
        <v>2051</v>
      </c>
      <c r="Q527" t="s" s="59">
        <v>2051</v>
      </c>
    </row>
    <row r="528" ht="20.35" customHeight="1">
      <c r="A528" t="s" s="59">
        <v>1597</v>
      </c>
      <c r="B528" t="s" s="59">
        <v>2476</v>
      </c>
      <c r="C528" t="s" s="59">
        <v>1996</v>
      </c>
      <c r="D528" s="34">
        <f>VLOOKUP(C528,'BIO - Tableau 2-1'!$A$4:$B$28,2)</f>
        <v>7</v>
      </c>
      <c r="E528" s="34">
        <v>36</v>
      </c>
      <c r="F528" t="s" s="59">
        <v>2897</v>
      </c>
      <c r="G528" t="s" s="59">
        <v>2898</v>
      </c>
      <c r="H528" s="32"/>
      <c r="I528" t="s" s="59">
        <v>1111</v>
      </c>
      <c r="J528" t="s" s="59">
        <v>1111</v>
      </c>
      <c r="K528" s="34">
        <v>73</v>
      </c>
      <c r="L528" s="34">
        <v>200</v>
      </c>
      <c r="M528" s="34">
        <v>2000</v>
      </c>
      <c r="N528" t="s" s="59">
        <v>219</v>
      </c>
      <c r="O528" s="34">
        <v>1</v>
      </c>
      <c r="P528" s="34">
        <v>3</v>
      </c>
      <c r="Q528" s="34">
        <v>3</v>
      </c>
    </row>
    <row r="529" ht="20.35" customHeight="1">
      <c r="A529" t="s" s="59">
        <v>1598</v>
      </c>
      <c r="B529" t="s" s="59">
        <v>46</v>
      </c>
      <c r="C529" t="s" s="59">
        <v>1996</v>
      </c>
      <c r="D529" s="34">
        <f>VLOOKUP(C529,'BIO - Tableau 2-1'!$A$4:$B$28,2)</f>
        <v>7</v>
      </c>
      <c r="E529" s="34">
        <v>29</v>
      </c>
      <c r="F529" t="s" s="59">
        <v>2899</v>
      </c>
      <c r="G529" t="s" s="59">
        <v>2024</v>
      </c>
      <c r="H529" s="32"/>
      <c r="I529" t="s" s="59">
        <v>1054</v>
      </c>
      <c r="J529" t="s" s="59">
        <v>1054</v>
      </c>
      <c r="K529" s="34">
        <v>72</v>
      </c>
      <c r="L529" s="34">
        <v>185</v>
      </c>
      <c r="M529" s="34">
        <v>2007</v>
      </c>
      <c r="N529" t="s" s="59">
        <v>119</v>
      </c>
      <c r="O529" s="34">
        <v>5</v>
      </c>
      <c r="P529" s="34">
        <v>1</v>
      </c>
      <c r="Q529" s="34">
        <v>122</v>
      </c>
    </row>
    <row r="530" ht="20.35" customHeight="1">
      <c r="A530" t="s" s="59">
        <v>1599</v>
      </c>
      <c r="B530" t="s" s="59">
        <v>2900</v>
      </c>
      <c r="C530" t="s" s="59">
        <v>1979</v>
      </c>
      <c r="D530" s="34">
        <f>VLOOKUP(C530,'BIO - Tableau 2-1'!$A$4:$B$28,2)</f>
        <v>8</v>
      </c>
      <c r="E530" s="34">
        <v>26</v>
      </c>
      <c r="F530" t="s" s="59">
        <v>2901</v>
      </c>
      <c r="G530" t="s" s="59">
        <v>2902</v>
      </c>
      <c r="H530" t="s" s="59">
        <v>2016</v>
      </c>
      <c r="I530" t="s" s="59">
        <v>1059</v>
      </c>
      <c r="J530" t="s" s="59">
        <v>1059</v>
      </c>
      <c r="K530" s="34">
        <v>76</v>
      </c>
      <c r="L530" s="34">
        <v>201</v>
      </c>
      <c r="M530" s="34">
        <v>2010</v>
      </c>
      <c r="N530" t="s" s="59">
        <v>201</v>
      </c>
      <c r="O530" s="34">
        <v>2</v>
      </c>
      <c r="P530" s="34">
        <v>23</v>
      </c>
      <c r="Q530" s="34">
        <v>53</v>
      </c>
    </row>
    <row r="531" ht="20.35" customHeight="1">
      <c r="A531" t="s" s="59">
        <v>1600</v>
      </c>
      <c r="B531" t="s" s="59">
        <v>40</v>
      </c>
      <c r="C531" t="s" s="59">
        <v>1979</v>
      </c>
      <c r="D531" s="34">
        <f>VLOOKUP(C531,'BIO - Tableau 2-1'!$A$4:$B$28,2)</f>
        <v>8</v>
      </c>
      <c r="E531" s="34">
        <v>28</v>
      </c>
      <c r="F531" t="s" s="59">
        <v>2903</v>
      </c>
      <c r="G531" t="s" s="59">
        <v>2035</v>
      </c>
      <c r="H531" t="s" s="59">
        <v>1985</v>
      </c>
      <c r="I531" t="s" s="59">
        <v>1056</v>
      </c>
      <c r="J531" t="s" s="59">
        <v>1056</v>
      </c>
      <c r="K531" s="34">
        <v>73</v>
      </c>
      <c r="L531" s="34">
        <v>207</v>
      </c>
      <c r="M531" s="34">
        <v>2008</v>
      </c>
      <c r="N531" t="s" s="59">
        <v>2000</v>
      </c>
      <c r="O531" s="34">
        <v>6</v>
      </c>
      <c r="P531" s="34">
        <v>1</v>
      </c>
      <c r="Q531" s="34">
        <v>152</v>
      </c>
    </row>
    <row r="532" ht="20.35" customHeight="1">
      <c r="A532" t="s" s="59">
        <v>1601</v>
      </c>
      <c r="B532" t="s" s="59">
        <v>74</v>
      </c>
      <c r="C532" t="s" s="59">
        <v>1979</v>
      </c>
      <c r="D532" s="34">
        <f>VLOOKUP(C532,'BIO - Tableau 2-1'!$A$4:$B$28,2)</f>
        <v>8</v>
      </c>
      <c r="E532" s="34">
        <v>28</v>
      </c>
      <c r="F532" t="s" s="59">
        <v>2904</v>
      </c>
      <c r="G532" t="s" s="59">
        <v>2174</v>
      </c>
      <c r="H532" t="s" s="59">
        <v>1988</v>
      </c>
      <c r="I532" t="s" s="59">
        <v>1056</v>
      </c>
      <c r="J532" t="s" s="59">
        <v>1056</v>
      </c>
      <c r="K532" s="34">
        <v>73</v>
      </c>
      <c r="L532" s="34">
        <v>216</v>
      </c>
      <c r="M532" s="34">
        <v>2008</v>
      </c>
      <c r="N532" t="s" s="59">
        <v>74</v>
      </c>
      <c r="O532" s="34">
        <v>5</v>
      </c>
      <c r="P532" s="34">
        <v>18</v>
      </c>
      <c r="Q532" s="34">
        <v>139</v>
      </c>
    </row>
    <row r="533" ht="20.35" customHeight="1">
      <c r="A533" t="s" s="59">
        <v>1602</v>
      </c>
      <c r="B533" t="s" s="59">
        <v>121</v>
      </c>
      <c r="C533" t="s" s="59">
        <v>1979</v>
      </c>
      <c r="D533" s="34">
        <f>VLOOKUP(C533,'BIO - Tableau 2-1'!$A$4:$B$28,2)</f>
        <v>8</v>
      </c>
      <c r="E533" s="34">
        <v>34</v>
      </c>
      <c r="F533" t="s" s="59">
        <v>2905</v>
      </c>
      <c r="G533" t="s" s="59">
        <v>2021</v>
      </c>
      <c r="H533" t="s" s="59">
        <v>1988</v>
      </c>
      <c r="I533" t="s" s="59">
        <v>1056</v>
      </c>
      <c r="J533" t="s" s="59">
        <v>1056</v>
      </c>
      <c r="K533" s="34">
        <v>72</v>
      </c>
      <c r="L533" s="34">
        <v>198</v>
      </c>
      <c r="M533" t="s" s="59">
        <v>2051</v>
      </c>
      <c r="N533" t="s" s="59">
        <v>2051</v>
      </c>
      <c r="O533" t="s" s="59">
        <v>2051</v>
      </c>
      <c r="P533" t="s" s="59">
        <v>2051</v>
      </c>
      <c r="Q533" t="s" s="59">
        <v>2051</v>
      </c>
    </row>
    <row r="534" ht="20.35" customHeight="1">
      <c r="A534" t="s" s="59">
        <v>1603</v>
      </c>
      <c r="B534" t="s" s="59">
        <v>121</v>
      </c>
      <c r="C534" t="s" s="59">
        <v>2004</v>
      </c>
      <c r="D534" s="34">
        <f>VLOOKUP(C534,'BIO - Tableau 2-1'!$A$4:$B$28,2)</f>
        <v>1</v>
      </c>
      <c r="E534" s="34">
        <v>23</v>
      </c>
      <c r="F534" t="s" s="59">
        <v>2906</v>
      </c>
      <c r="G534" t="s" s="59">
        <v>2166</v>
      </c>
      <c r="H534" t="s" s="59">
        <v>1988</v>
      </c>
      <c r="I534" t="s" s="59">
        <v>1056</v>
      </c>
      <c r="J534" t="s" s="59">
        <v>1056</v>
      </c>
      <c r="K534" s="34">
        <v>76</v>
      </c>
      <c r="L534" s="34">
        <v>202</v>
      </c>
      <c r="M534" s="34">
        <v>2012</v>
      </c>
      <c r="N534" t="s" s="59">
        <v>121</v>
      </c>
      <c r="O534" s="34">
        <v>1</v>
      </c>
      <c r="P534" s="34">
        <v>21</v>
      </c>
      <c r="Q534" s="34">
        <v>21</v>
      </c>
    </row>
    <row r="535" ht="20.35" customHeight="1">
      <c r="A535" t="s" s="59">
        <v>1604</v>
      </c>
      <c r="B535" t="s" s="59">
        <v>2907</v>
      </c>
      <c r="C535" t="s" s="59">
        <v>2004</v>
      </c>
      <c r="D535" s="34">
        <f>VLOOKUP(C535,'BIO - Tableau 2-1'!$A$4:$B$28,2)</f>
        <v>1</v>
      </c>
      <c r="E535" s="34">
        <v>33</v>
      </c>
      <c r="F535" t="s" s="59">
        <v>2201</v>
      </c>
      <c r="G535" t="s" s="59">
        <v>2908</v>
      </c>
      <c r="H535" t="s" s="59">
        <v>2059</v>
      </c>
      <c r="I535" t="s" s="59">
        <v>1056</v>
      </c>
      <c r="J535" t="s" s="59">
        <v>1056</v>
      </c>
      <c r="K535" s="34">
        <v>70</v>
      </c>
      <c r="L535" s="34">
        <v>195</v>
      </c>
      <c r="M535" t="s" s="59">
        <v>2051</v>
      </c>
      <c r="N535" t="s" s="59">
        <v>2051</v>
      </c>
      <c r="O535" t="s" s="59">
        <v>2051</v>
      </c>
      <c r="P535" t="s" s="59">
        <v>2051</v>
      </c>
      <c r="Q535" t="s" s="59">
        <v>2051</v>
      </c>
    </row>
    <row r="536" ht="32.35" customHeight="1">
      <c r="A536" t="s" s="59">
        <v>1605</v>
      </c>
      <c r="B536" t="s" s="59">
        <v>42</v>
      </c>
      <c r="C536" t="s" s="59">
        <v>1979</v>
      </c>
      <c r="D536" s="34">
        <f>VLOOKUP(C536,'BIO - Tableau 2-1'!$A$4:$B$28,2)</f>
        <v>8</v>
      </c>
      <c r="E536" s="34">
        <v>26</v>
      </c>
      <c r="F536" t="s" s="59">
        <v>2909</v>
      </c>
      <c r="G536" t="s" s="59">
        <v>2413</v>
      </c>
      <c r="H536" t="s" s="59">
        <v>2059</v>
      </c>
      <c r="I536" t="s" s="59">
        <v>1056</v>
      </c>
      <c r="J536" t="s" s="59">
        <v>1056</v>
      </c>
      <c r="K536" s="34">
        <v>73</v>
      </c>
      <c r="L536" s="34">
        <v>200</v>
      </c>
      <c r="M536" s="34">
        <v>2010</v>
      </c>
      <c r="N536" t="s" s="59">
        <v>87</v>
      </c>
      <c r="O536" s="34">
        <v>1</v>
      </c>
      <c r="P536" s="34">
        <v>23</v>
      </c>
      <c r="Q536" s="34">
        <v>23</v>
      </c>
    </row>
    <row r="537" ht="20.35" customHeight="1">
      <c r="A537" t="s" s="59">
        <v>1606</v>
      </c>
      <c r="B537" t="s" s="59">
        <v>58</v>
      </c>
      <c r="C537" t="s" s="59">
        <v>2004</v>
      </c>
      <c r="D537" s="34">
        <f>VLOOKUP(C537,'BIO - Tableau 2-1'!$A$4:$B$28,2)</f>
        <v>1</v>
      </c>
      <c r="E537" s="34">
        <v>25</v>
      </c>
      <c r="F537" t="s" s="59">
        <v>2910</v>
      </c>
      <c r="G537" t="s" s="59">
        <v>2778</v>
      </c>
      <c r="H537" t="s" s="59">
        <v>1988</v>
      </c>
      <c r="I537" t="s" s="59">
        <v>1056</v>
      </c>
      <c r="J537" t="s" s="59">
        <v>1056</v>
      </c>
      <c r="K537" s="34">
        <v>75</v>
      </c>
      <c r="L537" s="34">
        <v>207</v>
      </c>
      <c r="M537" s="34">
        <v>2011</v>
      </c>
      <c r="N537" t="s" s="59">
        <v>58</v>
      </c>
      <c r="O537" s="34">
        <v>1</v>
      </c>
      <c r="P537" s="34">
        <v>7</v>
      </c>
      <c r="Q537" s="34">
        <v>7</v>
      </c>
    </row>
    <row r="538" ht="20.35" customHeight="1">
      <c r="A538" t="s" s="59">
        <v>1607</v>
      </c>
      <c r="B538" t="s" s="59">
        <v>74</v>
      </c>
      <c r="C538" t="s" s="59">
        <v>1996</v>
      </c>
      <c r="D538" s="34">
        <f>VLOOKUP(C538,'BIO - Tableau 2-1'!$A$4:$B$28,2)</f>
        <v>7</v>
      </c>
      <c r="E538" s="34">
        <v>25</v>
      </c>
      <c r="F538" t="s" s="59">
        <v>2911</v>
      </c>
      <c r="G538" t="s" s="59">
        <v>2077</v>
      </c>
      <c r="H538" t="s" s="59">
        <v>2078</v>
      </c>
      <c r="I538" t="s" s="59">
        <v>1056</v>
      </c>
      <c r="J538" t="s" s="59">
        <v>1056</v>
      </c>
      <c r="K538" s="34">
        <v>75</v>
      </c>
      <c r="L538" s="34">
        <v>206</v>
      </c>
      <c r="M538" s="34">
        <v>2010</v>
      </c>
      <c r="N538" t="s" s="59">
        <v>74</v>
      </c>
      <c r="O538" s="34">
        <v>6</v>
      </c>
      <c r="P538" s="34">
        <v>28</v>
      </c>
      <c r="Q538" s="34">
        <v>178</v>
      </c>
    </row>
    <row r="539" ht="20.35" customHeight="1">
      <c r="A539" t="s" s="59">
        <v>1608</v>
      </c>
      <c r="B539" t="s" s="59">
        <v>68</v>
      </c>
      <c r="C539" t="s" s="59">
        <v>1979</v>
      </c>
      <c r="D539" s="34">
        <f>VLOOKUP(C539,'BIO - Tableau 2-1'!$A$4:$B$28,2)</f>
        <v>8</v>
      </c>
      <c r="E539" s="34">
        <v>40</v>
      </c>
      <c r="F539" t="s" s="59">
        <v>2912</v>
      </c>
      <c r="G539" t="s" s="59">
        <v>2913</v>
      </c>
      <c r="H539" s="32"/>
      <c r="I539" t="s" s="59">
        <v>1251</v>
      </c>
      <c r="J539" t="s" s="59">
        <v>1251</v>
      </c>
      <c r="K539" s="34">
        <v>71</v>
      </c>
      <c r="L539" s="34">
        <v>186</v>
      </c>
      <c r="M539" s="34">
        <v>2004</v>
      </c>
      <c r="N539" t="s" s="59">
        <v>68</v>
      </c>
      <c r="O539" s="34">
        <v>9</v>
      </c>
      <c r="P539" s="34">
        <v>4</v>
      </c>
      <c r="Q539" s="34">
        <v>262</v>
      </c>
    </row>
    <row r="540" ht="20.35" customHeight="1">
      <c r="A540" t="s" s="59">
        <v>1609</v>
      </c>
      <c r="B540" t="s" s="59">
        <v>58</v>
      </c>
      <c r="C540" t="s" s="59">
        <v>2004</v>
      </c>
      <c r="D540" s="34">
        <f>VLOOKUP(C540,'BIO - Tableau 2-1'!$A$4:$B$28,2)</f>
        <v>1</v>
      </c>
      <c r="E540" s="34">
        <v>23</v>
      </c>
      <c r="F540" t="s" s="59">
        <v>2914</v>
      </c>
      <c r="G540" t="s" s="59">
        <v>2915</v>
      </c>
      <c r="H540" s="32"/>
      <c r="I540" t="s" s="59">
        <v>1102</v>
      </c>
      <c r="J540" t="s" s="59">
        <v>1111</v>
      </c>
      <c r="K540" s="34">
        <v>71</v>
      </c>
      <c r="L540" s="34">
        <v>212</v>
      </c>
      <c r="M540" s="34">
        <v>2013</v>
      </c>
      <c r="N540" t="s" s="59">
        <v>71</v>
      </c>
      <c r="O540" s="34">
        <v>1</v>
      </c>
      <c r="P540" s="34">
        <v>27</v>
      </c>
      <c r="Q540" s="34">
        <v>27</v>
      </c>
    </row>
    <row r="541" ht="20.35" customHeight="1">
      <c r="A541" t="s" s="59">
        <v>1610</v>
      </c>
      <c r="B541" t="s" s="59">
        <v>52</v>
      </c>
      <c r="C541" t="s" s="59">
        <v>2004</v>
      </c>
      <c r="D541" s="34">
        <f>VLOOKUP(C541,'BIO - Tableau 2-1'!$A$4:$B$28,2)</f>
        <v>1</v>
      </c>
      <c r="E541" s="34">
        <v>24</v>
      </c>
      <c r="F541" t="s" s="59">
        <v>2916</v>
      </c>
      <c r="G541" t="s" s="59">
        <v>2917</v>
      </c>
      <c r="H541" s="32"/>
      <c r="I541" t="s" s="59">
        <v>1073</v>
      </c>
      <c r="J541" t="s" s="59">
        <v>1073</v>
      </c>
      <c r="K541" s="34">
        <v>72</v>
      </c>
      <c r="L541" s="34">
        <v>183</v>
      </c>
      <c r="M541" s="34">
        <v>2011</v>
      </c>
      <c r="N541" t="s" s="59">
        <v>121</v>
      </c>
      <c r="O541" s="34">
        <v>2</v>
      </c>
      <c r="P541" s="34">
        <v>15</v>
      </c>
      <c r="Q541" s="34">
        <v>45</v>
      </c>
    </row>
    <row r="542" ht="20.35" customHeight="1">
      <c r="A542" t="s" s="59">
        <v>1611</v>
      </c>
      <c r="B542" t="s" s="59">
        <v>71</v>
      </c>
      <c r="C542" t="s" s="59">
        <v>1982</v>
      </c>
      <c r="D542" s="34">
        <f>VLOOKUP(C542,'BIO - Tableau 2-1'!$A$4:$B$28,2)</f>
        <v>16</v>
      </c>
      <c r="E542" s="34">
        <v>25</v>
      </c>
      <c r="F542" t="s" s="59">
        <v>2380</v>
      </c>
      <c r="G542" t="s" s="59">
        <v>2587</v>
      </c>
      <c r="H542" s="32"/>
      <c r="I542" t="s" s="59">
        <v>1073</v>
      </c>
      <c r="J542" t="s" s="59">
        <v>1073</v>
      </c>
      <c r="K542" s="34">
        <v>73</v>
      </c>
      <c r="L542" s="34">
        <v>200</v>
      </c>
      <c r="M542" t="s" s="59">
        <v>2051</v>
      </c>
      <c r="N542" t="s" s="59">
        <v>2051</v>
      </c>
      <c r="O542" t="s" s="59">
        <v>2051</v>
      </c>
      <c r="P542" t="s" s="59">
        <v>2051</v>
      </c>
      <c r="Q542" t="s" s="59">
        <v>2051</v>
      </c>
    </row>
    <row r="543" ht="20.35" customHeight="1">
      <c r="A543" t="s" s="59">
        <v>1612</v>
      </c>
      <c r="B543" t="s" s="59">
        <v>71</v>
      </c>
      <c r="C543" t="s" s="59">
        <v>1979</v>
      </c>
      <c r="D543" s="34">
        <f>VLOOKUP(C543,'BIO - Tableau 2-1'!$A$4:$B$28,2)</f>
        <v>8</v>
      </c>
      <c r="E543" s="34">
        <v>23</v>
      </c>
      <c r="F543" t="s" s="59">
        <v>2918</v>
      </c>
      <c r="G543" t="s" s="59">
        <v>2917</v>
      </c>
      <c r="H543" s="32"/>
      <c r="I543" t="s" s="59">
        <v>1073</v>
      </c>
      <c r="J543" t="s" s="59">
        <v>1073</v>
      </c>
      <c r="K543" s="34">
        <v>73</v>
      </c>
      <c r="L543" s="34">
        <v>191</v>
      </c>
      <c r="M543" s="34">
        <v>2015</v>
      </c>
      <c r="N543" t="s" s="59">
        <v>71</v>
      </c>
      <c r="O543" s="34">
        <v>7</v>
      </c>
      <c r="P543" s="34">
        <v>8</v>
      </c>
      <c r="Q543" s="34">
        <v>189</v>
      </c>
    </row>
    <row r="544" ht="20.35" customHeight="1">
      <c r="A544" t="s" s="59">
        <v>1613</v>
      </c>
      <c r="B544" t="s" s="59">
        <v>104</v>
      </c>
      <c r="C544" t="s" s="59">
        <v>1996</v>
      </c>
      <c r="D544" s="34">
        <f>VLOOKUP(C544,'BIO - Tableau 2-1'!$A$4:$B$28,2)</f>
        <v>7</v>
      </c>
      <c r="E544" s="34">
        <v>24</v>
      </c>
      <c r="F544" t="s" s="59">
        <v>2919</v>
      </c>
      <c r="G544" t="s" s="59">
        <v>2920</v>
      </c>
      <c r="H544" s="32"/>
      <c r="I544" t="s" s="59">
        <v>1075</v>
      </c>
      <c r="J544" t="s" s="59">
        <v>1075</v>
      </c>
      <c r="K544" s="34">
        <v>73</v>
      </c>
      <c r="L544" s="34">
        <v>205</v>
      </c>
      <c r="M544" s="34">
        <v>2012</v>
      </c>
      <c r="N544" t="s" s="59">
        <v>104</v>
      </c>
      <c r="O544" s="34">
        <v>2</v>
      </c>
      <c r="P544" s="34">
        <v>19</v>
      </c>
      <c r="Q544" s="34">
        <v>49</v>
      </c>
    </row>
    <row r="545" ht="20.35" customHeight="1">
      <c r="A545" t="s" s="59">
        <v>1614</v>
      </c>
      <c r="B545" t="s" s="59">
        <v>93</v>
      </c>
      <c r="C545" t="s" s="59">
        <v>2004</v>
      </c>
      <c r="D545" s="34">
        <f>VLOOKUP(C545,'BIO - Tableau 2-1'!$A$4:$B$28,2)</f>
        <v>1</v>
      </c>
      <c r="E545" s="34">
        <v>31</v>
      </c>
      <c r="F545" t="s" s="59">
        <v>2921</v>
      </c>
      <c r="G545" t="s" s="59">
        <v>2922</v>
      </c>
      <c r="H545" s="32"/>
      <c r="I545" t="s" s="59">
        <v>1075</v>
      </c>
      <c r="J545" t="s" s="59">
        <v>1075</v>
      </c>
      <c r="K545" s="34">
        <v>78</v>
      </c>
      <c r="L545" s="34">
        <v>230</v>
      </c>
      <c r="M545" s="34">
        <v>2005</v>
      </c>
      <c r="N545" t="s" s="59">
        <v>2188</v>
      </c>
      <c r="O545" s="34">
        <v>1</v>
      </c>
      <c r="P545" s="34">
        <v>17</v>
      </c>
      <c r="Q545" s="34">
        <v>17</v>
      </c>
    </row>
    <row r="546" ht="20.35" customHeight="1">
      <c r="A546" t="s" s="59">
        <v>1615</v>
      </c>
      <c r="B546" t="s" s="59">
        <v>106</v>
      </c>
      <c r="C546" t="s" s="59">
        <v>1979</v>
      </c>
      <c r="D546" s="34">
        <f>VLOOKUP(C546,'BIO - Tableau 2-1'!$A$4:$B$28,2)</f>
        <v>8</v>
      </c>
      <c r="E546" s="34">
        <v>26</v>
      </c>
      <c r="F546" t="s" s="59">
        <v>2923</v>
      </c>
      <c r="G546" t="s" s="59">
        <v>2345</v>
      </c>
      <c r="H546" s="32"/>
      <c r="I546" t="s" s="59">
        <v>1111</v>
      </c>
      <c r="J546" t="s" s="59">
        <v>1111</v>
      </c>
      <c r="K546" s="34">
        <v>77</v>
      </c>
      <c r="L546" s="34">
        <v>212</v>
      </c>
      <c r="M546" s="34">
        <v>2010</v>
      </c>
      <c r="N546" t="s" s="59">
        <v>56</v>
      </c>
      <c r="O546" s="34">
        <v>2</v>
      </c>
      <c r="P546" s="34">
        <v>16</v>
      </c>
      <c r="Q546" s="34">
        <v>46</v>
      </c>
    </row>
    <row r="547" ht="32.35" customHeight="1">
      <c r="A547" t="s" s="59">
        <v>1616</v>
      </c>
      <c r="B547" t="s" s="59">
        <v>201</v>
      </c>
      <c r="C547" t="s" s="59">
        <v>2004</v>
      </c>
      <c r="D547" s="34">
        <f>VLOOKUP(C547,'BIO - Tableau 2-1'!$A$4:$B$28,2)</f>
        <v>1</v>
      </c>
      <c r="E547" s="34">
        <v>19</v>
      </c>
      <c r="F547" t="s" s="59">
        <v>2924</v>
      </c>
      <c r="G547" t="s" s="59">
        <v>2925</v>
      </c>
      <c r="H547" s="32"/>
      <c r="I547" t="s" s="59">
        <v>1075</v>
      </c>
      <c r="J547" t="s" s="59">
        <v>1075</v>
      </c>
      <c r="K547" s="34">
        <v>73</v>
      </c>
      <c r="L547" s="34">
        <v>167</v>
      </c>
      <c r="M547" s="34">
        <v>2017</v>
      </c>
      <c r="N547" t="s" s="59">
        <v>201</v>
      </c>
      <c r="O547" s="34">
        <v>1</v>
      </c>
      <c r="P547" s="34">
        <v>12</v>
      </c>
      <c r="Q547" s="34">
        <v>12</v>
      </c>
    </row>
    <row r="548" ht="20.35" customHeight="1">
      <c r="A548" t="s" s="59">
        <v>1617</v>
      </c>
      <c r="B548" t="s" s="59">
        <v>38</v>
      </c>
      <c r="C548" t="s" s="59">
        <v>2004</v>
      </c>
      <c r="D548" s="34">
        <f>VLOOKUP(C548,'BIO - Tableau 2-1'!$A$4:$B$28,2)</f>
        <v>1</v>
      </c>
      <c r="E548" s="34">
        <v>20</v>
      </c>
      <c r="F548" t="s" s="59">
        <v>2926</v>
      </c>
      <c r="G548" t="s" s="59">
        <v>2927</v>
      </c>
      <c r="H548" t="s" s="59">
        <v>2071</v>
      </c>
      <c r="I548" t="s" s="59">
        <v>1056</v>
      </c>
      <c r="J548" t="s" s="59">
        <v>1056</v>
      </c>
      <c r="K548" s="34">
        <v>72</v>
      </c>
      <c r="L548" s="34">
        <v>189</v>
      </c>
      <c r="M548" s="34">
        <v>2015</v>
      </c>
      <c r="N548" t="s" s="59">
        <v>38</v>
      </c>
      <c r="O548" s="34">
        <v>1</v>
      </c>
      <c r="P548" s="34">
        <v>16</v>
      </c>
      <c r="Q548" s="34">
        <v>16</v>
      </c>
    </row>
    <row r="549" ht="32.35" customHeight="1">
      <c r="A549" t="s" s="59">
        <v>1618</v>
      </c>
      <c r="B549" t="s" s="59">
        <v>58</v>
      </c>
      <c r="C549" t="s" s="59">
        <v>2004</v>
      </c>
      <c r="D549" s="34">
        <f>VLOOKUP(C549,'BIO - Tableau 2-1'!$A$4:$B$28,2)</f>
        <v>1</v>
      </c>
      <c r="E549" s="34">
        <v>30</v>
      </c>
      <c r="F549" t="s" s="59">
        <v>2928</v>
      </c>
      <c r="G549" t="s" s="59">
        <v>2408</v>
      </c>
      <c r="H549" t="s" s="59">
        <v>1985</v>
      </c>
      <c r="I549" t="s" s="59">
        <v>1056</v>
      </c>
      <c r="J549" t="s" s="59">
        <v>1056</v>
      </c>
      <c r="K549" s="34">
        <v>70</v>
      </c>
      <c r="L549" s="34">
        <v>188</v>
      </c>
      <c r="M549" s="34">
        <v>2006</v>
      </c>
      <c r="N549" t="s" s="59">
        <v>44</v>
      </c>
      <c r="O549" s="34">
        <v>6</v>
      </c>
      <c r="P549" s="34">
        <v>24</v>
      </c>
      <c r="Q549" s="34">
        <v>177</v>
      </c>
    </row>
    <row r="550" ht="20.35" customHeight="1">
      <c r="A550" t="s" s="59">
        <v>1619</v>
      </c>
      <c r="B550" t="s" s="59">
        <v>165</v>
      </c>
      <c r="C550" t="s" s="59">
        <v>1996</v>
      </c>
      <c r="D550" s="34">
        <f>VLOOKUP(C550,'BIO - Tableau 2-1'!$A$4:$B$28,2)</f>
        <v>7</v>
      </c>
      <c r="E550" s="34">
        <v>30</v>
      </c>
      <c r="F550" t="s" s="59">
        <v>2929</v>
      </c>
      <c r="G550" t="s" s="59">
        <v>2930</v>
      </c>
      <c r="H550" s="32"/>
      <c r="I550" t="s" s="59">
        <v>1108</v>
      </c>
      <c r="J550" t="s" s="59">
        <v>1108</v>
      </c>
      <c r="K550" s="34">
        <v>68</v>
      </c>
      <c r="L550" s="34">
        <v>179</v>
      </c>
      <c r="M550" t="s" s="59">
        <v>2051</v>
      </c>
      <c r="N550" t="s" s="59">
        <v>2051</v>
      </c>
      <c r="O550" t="s" s="59">
        <v>2051</v>
      </c>
      <c r="P550" t="s" s="59">
        <v>2051</v>
      </c>
      <c r="Q550" t="s" s="59">
        <v>2051</v>
      </c>
    </row>
    <row r="551" ht="20.35" customHeight="1">
      <c r="A551" t="s" s="59">
        <v>1620</v>
      </c>
      <c r="B551" t="s" s="59">
        <v>121</v>
      </c>
      <c r="C551" t="s" s="59">
        <v>1979</v>
      </c>
      <c r="D551" s="34">
        <f>VLOOKUP(C551,'BIO - Tableau 2-1'!$A$4:$B$28,2)</f>
        <v>8</v>
      </c>
      <c r="E551" s="34">
        <v>29</v>
      </c>
      <c r="F551" t="s" s="59">
        <v>2931</v>
      </c>
      <c r="G551" t="s" s="59">
        <v>2218</v>
      </c>
      <c r="H551" t="s" s="59">
        <v>2219</v>
      </c>
      <c r="I551" t="s" s="59">
        <v>1059</v>
      </c>
      <c r="J551" t="s" s="59">
        <v>1059</v>
      </c>
      <c r="K551" s="34">
        <v>73</v>
      </c>
      <c r="L551" s="34">
        <v>196</v>
      </c>
      <c r="M551" s="34">
        <v>2008</v>
      </c>
      <c r="N551" t="s" s="59">
        <v>42</v>
      </c>
      <c r="O551" s="34">
        <v>7</v>
      </c>
      <c r="P551" s="34">
        <v>9</v>
      </c>
      <c r="Q551" s="34">
        <v>190</v>
      </c>
    </row>
    <row r="552" ht="20.35" customHeight="1">
      <c r="A552" t="s" s="59">
        <v>1621</v>
      </c>
      <c r="B552" t="s" s="59">
        <v>2932</v>
      </c>
      <c r="C552" t="s" s="59">
        <v>1982</v>
      </c>
      <c r="D552" s="34">
        <f>VLOOKUP(C552,'BIO - Tableau 2-1'!$A$4:$B$28,2)</f>
        <v>16</v>
      </c>
      <c r="E552" s="34">
        <v>29</v>
      </c>
      <c r="F552" t="s" s="59">
        <v>2933</v>
      </c>
      <c r="G552" t="s" s="59">
        <v>1987</v>
      </c>
      <c r="H552" t="s" s="59">
        <v>1988</v>
      </c>
      <c r="I552" t="s" s="59">
        <v>1056</v>
      </c>
      <c r="J552" t="s" s="59">
        <v>1056</v>
      </c>
      <c r="K552" s="34">
        <v>72</v>
      </c>
      <c r="L552" s="34">
        <v>203</v>
      </c>
      <c r="M552" s="34">
        <v>2006</v>
      </c>
      <c r="N552" t="s" s="59">
        <v>114</v>
      </c>
      <c r="O552" s="34">
        <v>4</v>
      </c>
      <c r="P552" s="34">
        <v>19</v>
      </c>
      <c r="Q552" s="34">
        <v>112</v>
      </c>
    </row>
    <row r="553" ht="20.35" customHeight="1">
      <c r="A553" t="s" s="59">
        <v>1622</v>
      </c>
      <c r="B553" t="s" s="59">
        <v>71</v>
      </c>
      <c r="C553" t="s" s="59">
        <v>1982</v>
      </c>
      <c r="D553" s="34">
        <f>VLOOKUP(C553,'BIO - Tableau 2-1'!$A$4:$B$28,2)</f>
        <v>16</v>
      </c>
      <c r="E553" s="34">
        <v>28</v>
      </c>
      <c r="F553" t="s" s="59">
        <v>2934</v>
      </c>
      <c r="G553" t="s" s="59">
        <v>2706</v>
      </c>
      <c r="H553" t="s" s="59">
        <v>2078</v>
      </c>
      <c r="I553" t="s" s="59">
        <v>1056</v>
      </c>
      <c r="J553" t="s" s="59">
        <v>1056</v>
      </c>
      <c r="K553" s="34">
        <v>71</v>
      </c>
      <c r="L553" s="34">
        <v>186</v>
      </c>
      <c r="M553" s="34">
        <v>2008</v>
      </c>
      <c r="N553" t="s" s="59">
        <v>71</v>
      </c>
      <c r="O553" s="34">
        <v>5</v>
      </c>
      <c r="P553" s="34">
        <v>6</v>
      </c>
      <c r="Q553" s="34">
        <v>127</v>
      </c>
    </row>
    <row r="554" ht="20.35" customHeight="1">
      <c r="A554" t="s" s="59">
        <v>1623</v>
      </c>
      <c r="B554" t="s" s="59">
        <v>219</v>
      </c>
      <c r="C554" t="s" s="59">
        <v>2004</v>
      </c>
      <c r="D554" s="34">
        <f>VLOOKUP(C554,'BIO - Tableau 2-1'!$A$4:$B$28,2)</f>
        <v>1</v>
      </c>
      <c r="E554" s="34">
        <v>41</v>
      </c>
      <c r="F554" t="s" s="59">
        <v>2935</v>
      </c>
      <c r="G554" t="s" s="59">
        <v>2936</v>
      </c>
      <c r="H554" t="s" s="59">
        <v>1991</v>
      </c>
      <c r="I554" t="s" s="59">
        <v>1059</v>
      </c>
      <c r="J554" t="s" s="59">
        <v>1059</v>
      </c>
      <c r="K554" s="34">
        <v>73</v>
      </c>
      <c r="L554" s="34">
        <v>202</v>
      </c>
      <c r="M554" s="34">
        <v>1996</v>
      </c>
      <c r="N554" t="s" s="59">
        <v>114</v>
      </c>
      <c r="O554" s="34">
        <v>2</v>
      </c>
      <c r="P554" s="34">
        <v>9</v>
      </c>
      <c r="Q554" s="34">
        <v>35</v>
      </c>
    </row>
    <row r="555" ht="20.35" customHeight="1">
      <c r="A555" t="s" s="59">
        <v>1624</v>
      </c>
      <c r="B555" t="s" s="59">
        <v>2937</v>
      </c>
      <c r="C555" t="s" s="59">
        <v>2004</v>
      </c>
      <c r="D555" s="34">
        <f>VLOOKUP(C555,'BIO - Tableau 2-1'!$A$4:$B$28,2)</f>
        <v>1</v>
      </c>
      <c r="E555" s="34">
        <v>27</v>
      </c>
      <c r="F555" t="s" s="59">
        <v>2938</v>
      </c>
      <c r="G555" t="s" s="59">
        <v>2939</v>
      </c>
      <c r="H555" t="s" s="59">
        <v>1988</v>
      </c>
      <c r="I555" t="s" s="59">
        <v>1056</v>
      </c>
      <c r="J555" t="s" s="59">
        <v>1056</v>
      </c>
      <c r="K555" s="34">
        <v>71</v>
      </c>
      <c r="L555" s="34">
        <v>195</v>
      </c>
      <c r="M555" s="34">
        <v>2009</v>
      </c>
      <c r="N555" t="s" s="59">
        <v>40</v>
      </c>
      <c r="O555" s="34">
        <v>1</v>
      </c>
      <c r="P555" s="34">
        <v>3</v>
      </c>
      <c r="Q555" s="34">
        <v>3</v>
      </c>
    </row>
    <row r="556" ht="20.35" customHeight="1">
      <c r="A556" t="s" s="59">
        <v>1625</v>
      </c>
      <c r="B556" t="s" s="59">
        <v>219</v>
      </c>
      <c r="C556" t="s" s="59">
        <v>1979</v>
      </c>
      <c r="D556" s="34">
        <f>VLOOKUP(C556,'BIO - Tableau 2-1'!$A$4:$B$28,2)</f>
        <v>8</v>
      </c>
      <c r="E556" s="34">
        <v>23</v>
      </c>
      <c r="F556" t="s" s="59">
        <v>2940</v>
      </c>
      <c r="G556" t="s" s="59">
        <v>2325</v>
      </c>
      <c r="H556" t="s" s="59">
        <v>1999</v>
      </c>
      <c r="I556" t="s" s="59">
        <v>1056</v>
      </c>
      <c r="J556" t="s" s="59">
        <v>1056</v>
      </c>
      <c r="K556" s="34">
        <v>72</v>
      </c>
      <c r="L556" s="34">
        <v>184</v>
      </c>
      <c r="M556" s="34">
        <v>2012</v>
      </c>
      <c r="N556" t="s" s="59">
        <v>219</v>
      </c>
      <c r="O556" s="34">
        <v>1</v>
      </c>
      <c r="P556" s="34">
        <v>7</v>
      </c>
      <c r="Q556" s="34">
        <v>7</v>
      </c>
    </row>
    <row r="557" ht="20.35" customHeight="1">
      <c r="A557" t="s" s="59">
        <v>1626</v>
      </c>
      <c r="B557" t="s" s="59">
        <v>60</v>
      </c>
      <c r="C557" t="s" s="59">
        <v>1979</v>
      </c>
      <c r="D557" s="34">
        <f>VLOOKUP(C557,'BIO - Tableau 2-1'!$A$4:$B$28,2)</f>
        <v>8</v>
      </c>
      <c r="E557" s="34">
        <v>24</v>
      </c>
      <c r="F557" t="s" s="59">
        <v>2397</v>
      </c>
      <c r="G557" t="s" s="59">
        <v>2941</v>
      </c>
      <c r="H557" t="s" s="59">
        <v>2007</v>
      </c>
      <c r="I557" t="s" s="59">
        <v>1059</v>
      </c>
      <c r="J557" t="s" s="59">
        <v>1059</v>
      </c>
      <c r="K557" s="34">
        <v>69</v>
      </c>
      <c r="L557" s="34">
        <v>174</v>
      </c>
      <c r="M557" s="34">
        <v>2012</v>
      </c>
      <c r="N557" t="s" s="59">
        <v>60</v>
      </c>
      <c r="O557" s="34">
        <v>3</v>
      </c>
      <c r="P557" s="34">
        <v>24</v>
      </c>
      <c r="Q557" s="34">
        <v>85</v>
      </c>
    </row>
    <row r="558" ht="20.35" customHeight="1">
      <c r="A558" t="s" s="59">
        <v>1627</v>
      </c>
      <c r="B558" t="s" s="59">
        <v>58</v>
      </c>
      <c r="C558" t="s" s="59">
        <v>2004</v>
      </c>
      <c r="D558" s="34">
        <f>VLOOKUP(C558,'BIO - Tableau 2-1'!$A$4:$B$28,2)</f>
        <v>1</v>
      </c>
      <c r="E558" s="34">
        <v>36</v>
      </c>
      <c r="F558" t="s" s="59">
        <v>2942</v>
      </c>
      <c r="G558" t="s" s="59">
        <v>2943</v>
      </c>
      <c r="H558" t="s" s="59">
        <v>1991</v>
      </c>
      <c r="I558" t="s" s="59">
        <v>1059</v>
      </c>
      <c r="J558" t="s" s="59">
        <v>1059</v>
      </c>
      <c r="K558" s="34">
        <v>72</v>
      </c>
      <c r="L558" s="34">
        <v>209</v>
      </c>
      <c r="M558" s="34">
        <v>2000</v>
      </c>
      <c r="N558" t="s" s="59">
        <v>99</v>
      </c>
      <c r="O558" s="34">
        <v>5</v>
      </c>
      <c r="P558" s="34">
        <v>1</v>
      </c>
      <c r="Q558" s="34">
        <v>131</v>
      </c>
    </row>
    <row r="559" ht="20.35" customHeight="1">
      <c r="A559" t="s" s="59">
        <v>1628</v>
      </c>
      <c r="B559" t="s" s="59">
        <v>205</v>
      </c>
      <c r="C559" t="s" s="59">
        <v>1979</v>
      </c>
      <c r="D559" s="34">
        <f>VLOOKUP(C559,'BIO - Tableau 2-1'!$A$4:$B$28,2)</f>
        <v>8</v>
      </c>
      <c r="E559" s="34">
        <v>32</v>
      </c>
      <c r="F559" t="s" s="59">
        <v>2944</v>
      </c>
      <c r="G559" t="s" s="59">
        <v>2945</v>
      </c>
      <c r="H559" t="s" s="59">
        <v>2029</v>
      </c>
      <c r="I559" t="s" s="59">
        <v>1059</v>
      </c>
      <c r="J559" t="s" s="59">
        <v>1059</v>
      </c>
      <c r="K559" s="34">
        <v>71</v>
      </c>
      <c r="L559" s="34">
        <v>200</v>
      </c>
      <c r="M559" s="34">
        <v>2004</v>
      </c>
      <c r="N559" t="s" s="59">
        <v>60</v>
      </c>
      <c r="O559" s="34">
        <v>7</v>
      </c>
      <c r="P559" s="34">
        <v>31</v>
      </c>
      <c r="Q559" s="34">
        <v>224</v>
      </c>
    </row>
    <row r="560" ht="20.35" customHeight="1">
      <c r="A560" t="s" s="59">
        <v>1629</v>
      </c>
      <c r="B560" t="s" s="59">
        <v>99</v>
      </c>
      <c r="C560" t="s" s="59">
        <v>1979</v>
      </c>
      <c r="D560" s="34">
        <f>VLOOKUP(C560,'BIO - Tableau 2-1'!$A$4:$B$28,2)</f>
        <v>8</v>
      </c>
      <c r="E560" s="34">
        <v>30</v>
      </c>
      <c r="F560" t="s" s="59">
        <v>2946</v>
      </c>
      <c r="G560" t="s" s="59">
        <v>2650</v>
      </c>
      <c r="H560" t="s" s="59">
        <v>2071</v>
      </c>
      <c r="I560" t="s" s="59">
        <v>1056</v>
      </c>
      <c r="J560" t="s" s="59">
        <v>1056</v>
      </c>
      <c r="K560" s="34">
        <v>73</v>
      </c>
      <c r="L560" s="34">
        <v>207</v>
      </c>
      <c r="M560" t="s" s="59">
        <v>2051</v>
      </c>
      <c r="N560" t="s" s="59">
        <v>2051</v>
      </c>
      <c r="O560" t="s" s="59">
        <v>2051</v>
      </c>
      <c r="P560" t="s" s="59">
        <v>2051</v>
      </c>
      <c r="Q560" t="s" s="59">
        <v>2051</v>
      </c>
    </row>
    <row r="561" ht="20.35" customHeight="1">
      <c r="A561" t="s" s="59">
        <v>1630</v>
      </c>
      <c r="B561" t="s" s="59">
        <v>106</v>
      </c>
      <c r="C561" t="s" s="59">
        <v>1982</v>
      </c>
      <c r="D561" s="34">
        <f>VLOOKUP(C561,'BIO - Tableau 2-1'!$A$4:$B$28,2)</f>
        <v>16</v>
      </c>
      <c r="E561" s="34">
        <v>28</v>
      </c>
      <c r="F561" t="s" s="59">
        <v>2851</v>
      </c>
      <c r="G561" t="s" s="59">
        <v>1987</v>
      </c>
      <c r="H561" t="s" s="59">
        <v>1988</v>
      </c>
      <c r="I561" t="s" s="59">
        <v>1056</v>
      </c>
      <c r="J561" t="s" s="59">
        <v>1056</v>
      </c>
      <c r="K561" s="34">
        <v>75</v>
      </c>
      <c r="L561" s="34">
        <v>220</v>
      </c>
      <c r="M561" s="34">
        <v>2008</v>
      </c>
      <c r="N561" t="s" s="59">
        <v>38</v>
      </c>
      <c r="O561" s="34">
        <v>5</v>
      </c>
      <c r="P561" s="34">
        <v>27</v>
      </c>
      <c r="Q561" s="34">
        <v>148</v>
      </c>
    </row>
    <row r="562" ht="20.35" customHeight="1">
      <c r="A562" t="s" s="59">
        <v>1631</v>
      </c>
      <c r="B562" t="s" s="59">
        <v>87</v>
      </c>
      <c r="C562" t="s" s="59">
        <v>1982</v>
      </c>
      <c r="D562" s="34">
        <f>VLOOKUP(C562,'BIO - Tableau 2-1'!$A$4:$B$28,2)</f>
        <v>16</v>
      </c>
      <c r="E562" s="34">
        <v>34</v>
      </c>
      <c r="F562" t="s" s="59">
        <v>2947</v>
      </c>
      <c r="G562" t="s" s="59">
        <v>2133</v>
      </c>
      <c r="H562" t="s" s="59">
        <v>1988</v>
      </c>
      <c r="I562" t="s" s="59">
        <v>1056</v>
      </c>
      <c r="J562" t="s" s="59">
        <v>1056</v>
      </c>
      <c r="K562" s="34">
        <v>73</v>
      </c>
      <c r="L562" s="34">
        <v>203</v>
      </c>
      <c r="M562" s="34">
        <v>2003</v>
      </c>
      <c r="N562" t="s" s="59">
        <v>205</v>
      </c>
      <c r="O562" s="34">
        <v>9</v>
      </c>
      <c r="P562" s="34">
        <v>2</v>
      </c>
      <c r="Q562" s="34">
        <v>263</v>
      </c>
    </row>
    <row r="563" ht="20.35" customHeight="1">
      <c r="A563" t="s" s="59">
        <v>1632</v>
      </c>
      <c r="B563" t="s" s="59">
        <v>40</v>
      </c>
      <c r="C563" t="s" s="59">
        <v>1982</v>
      </c>
      <c r="D563" s="34">
        <f>VLOOKUP(C563,'BIO - Tableau 2-1'!$A$4:$B$28,2)</f>
        <v>16</v>
      </c>
      <c r="E563" s="34">
        <v>25</v>
      </c>
      <c r="F563" t="s" s="59">
        <v>2948</v>
      </c>
      <c r="G563" t="s" s="59">
        <v>2314</v>
      </c>
      <c r="H563" t="s" s="59">
        <v>2160</v>
      </c>
      <c r="I563" t="s" s="59">
        <v>1059</v>
      </c>
      <c r="J563" t="s" s="59">
        <v>1059</v>
      </c>
      <c r="K563" s="34">
        <v>71</v>
      </c>
      <c r="L563" s="34">
        <v>190</v>
      </c>
      <c r="M563" s="34">
        <v>2011</v>
      </c>
      <c r="N563" t="s" s="59">
        <v>2161</v>
      </c>
      <c r="O563" s="34">
        <v>2</v>
      </c>
      <c r="P563" s="34">
        <v>17</v>
      </c>
      <c r="Q563" s="34">
        <v>47</v>
      </c>
    </row>
    <row r="564" ht="20.35" customHeight="1">
      <c r="A564" t="s" s="59">
        <v>1633</v>
      </c>
      <c r="B564" t="s" s="59">
        <v>44</v>
      </c>
      <c r="C564" t="s" s="59">
        <v>1979</v>
      </c>
      <c r="D564" s="34">
        <f>VLOOKUP(C564,'BIO - Tableau 2-1'!$A$4:$B$28,2)</f>
        <v>8</v>
      </c>
      <c r="E564" s="34">
        <v>31</v>
      </c>
      <c r="F564" t="s" s="59">
        <v>2949</v>
      </c>
      <c r="G564" t="s" s="59">
        <v>2936</v>
      </c>
      <c r="H564" t="s" s="59">
        <v>1991</v>
      </c>
      <c r="I564" t="s" s="59">
        <v>1059</v>
      </c>
      <c r="J564" t="s" s="59">
        <v>1059</v>
      </c>
      <c r="K564" s="34">
        <v>73</v>
      </c>
      <c r="L564" s="34">
        <v>203</v>
      </c>
      <c r="M564" s="34">
        <v>2005</v>
      </c>
      <c r="N564" t="s" s="59">
        <v>93</v>
      </c>
      <c r="O564" s="34">
        <v>1</v>
      </c>
      <c r="P564" s="34">
        <v>28</v>
      </c>
      <c r="Q564" s="34">
        <v>28</v>
      </c>
    </row>
    <row r="565" ht="20.35" customHeight="1">
      <c r="A565" t="s" s="59">
        <v>1634</v>
      </c>
      <c r="B565" t="s" s="59">
        <v>119</v>
      </c>
      <c r="C565" t="s" s="59">
        <v>1996</v>
      </c>
      <c r="D565" s="34">
        <f>VLOOKUP(C565,'BIO - Tableau 2-1'!$A$4:$B$28,2)</f>
        <v>7</v>
      </c>
      <c r="E565" s="34">
        <v>31</v>
      </c>
      <c r="F565" t="s" s="59">
        <v>2950</v>
      </c>
      <c r="G565" t="s" s="59">
        <v>2951</v>
      </c>
      <c r="H565" t="s" s="59">
        <v>1988</v>
      </c>
      <c r="I565" t="s" s="59">
        <v>1056</v>
      </c>
      <c r="J565" t="s" s="59">
        <v>1056</v>
      </c>
      <c r="K565" s="34">
        <v>70</v>
      </c>
      <c r="L565" s="34">
        <v>185</v>
      </c>
      <c r="M565" t="s" s="59">
        <v>2051</v>
      </c>
      <c r="N565" t="s" s="59">
        <v>2051</v>
      </c>
      <c r="O565" t="s" s="59">
        <v>2051</v>
      </c>
      <c r="P565" t="s" s="59">
        <v>2051</v>
      </c>
      <c r="Q565" t="s" s="59">
        <v>2051</v>
      </c>
    </row>
    <row r="566" ht="20.35" customHeight="1">
      <c r="A566" t="s" s="59">
        <v>1635</v>
      </c>
      <c r="B566" t="s" s="59">
        <v>121</v>
      </c>
      <c r="C566" t="s" s="59">
        <v>2004</v>
      </c>
      <c r="D566" s="34">
        <f>VLOOKUP(C566,'BIO - Tableau 2-1'!$A$4:$B$28,2)</f>
        <v>1</v>
      </c>
      <c r="E566" s="34">
        <v>34</v>
      </c>
      <c r="F566" t="s" s="59">
        <v>2952</v>
      </c>
      <c r="G566" t="s" s="59">
        <v>2508</v>
      </c>
      <c r="H566" t="s" s="59">
        <v>1988</v>
      </c>
      <c r="I566" t="s" s="59">
        <v>1056</v>
      </c>
      <c r="J566" t="s" s="59">
        <v>1056</v>
      </c>
      <c r="K566" s="34">
        <v>73</v>
      </c>
      <c r="L566" s="34">
        <v>195</v>
      </c>
      <c r="M566" s="34">
        <v>2002</v>
      </c>
      <c r="N566" t="s" s="59">
        <v>106</v>
      </c>
      <c r="O566" s="34">
        <v>2</v>
      </c>
      <c r="P566" s="34">
        <v>27</v>
      </c>
      <c r="Q566" s="34">
        <v>57</v>
      </c>
    </row>
    <row r="567" ht="20.35" customHeight="1">
      <c r="A567" t="s" s="59">
        <v>1636</v>
      </c>
      <c r="B567" t="s" s="59">
        <v>87</v>
      </c>
      <c r="C567" t="s" s="59">
        <v>1979</v>
      </c>
      <c r="D567" s="34">
        <f>VLOOKUP(C567,'BIO - Tableau 2-1'!$A$4:$B$28,2)</f>
        <v>8</v>
      </c>
      <c r="E567" s="34">
        <v>27</v>
      </c>
      <c r="F567" t="s" s="59">
        <v>2953</v>
      </c>
      <c r="G567" t="s" s="59">
        <v>2431</v>
      </c>
      <c r="H567" t="s" s="59">
        <v>1991</v>
      </c>
      <c r="I567" t="s" s="59">
        <v>1059</v>
      </c>
      <c r="J567" t="s" s="59">
        <v>1059</v>
      </c>
      <c r="K567" s="34">
        <v>74</v>
      </c>
      <c r="L567" s="34">
        <v>205</v>
      </c>
      <c r="M567" t="s" s="59">
        <v>2051</v>
      </c>
      <c r="N567" t="s" s="59">
        <v>2051</v>
      </c>
      <c r="O567" t="s" s="59">
        <v>2051</v>
      </c>
      <c r="P567" t="s" s="59">
        <v>2051</v>
      </c>
      <c r="Q567" t="s" s="59">
        <v>2051</v>
      </c>
    </row>
    <row r="568" ht="20.35" customHeight="1">
      <c r="A568" t="s" s="59">
        <v>1637</v>
      </c>
      <c r="B568" t="s" s="59">
        <v>56</v>
      </c>
      <c r="C568" t="s" s="59">
        <v>1979</v>
      </c>
      <c r="D568" s="34">
        <f>VLOOKUP(C568,'BIO - Tableau 2-1'!$A$4:$B$28,2)</f>
        <v>8</v>
      </c>
      <c r="E568" s="34">
        <v>23</v>
      </c>
      <c r="F568" t="s" s="59">
        <v>2954</v>
      </c>
      <c r="G568" t="s" s="59">
        <v>2058</v>
      </c>
      <c r="H568" t="s" s="59">
        <v>2059</v>
      </c>
      <c r="I568" t="s" s="59">
        <v>1056</v>
      </c>
      <c r="J568" t="s" s="59">
        <v>1056</v>
      </c>
      <c r="K568" s="34">
        <v>73</v>
      </c>
      <c r="L568" s="34">
        <v>204</v>
      </c>
      <c r="M568" s="34">
        <v>2012</v>
      </c>
      <c r="N568" t="s" s="59">
        <v>60</v>
      </c>
      <c r="O568" s="34">
        <v>6</v>
      </c>
      <c r="P568" s="34">
        <v>24</v>
      </c>
      <c r="Q568" s="34">
        <v>175</v>
      </c>
    </row>
    <row r="569" ht="20.35" customHeight="1">
      <c r="A569" t="s" s="59">
        <v>1638</v>
      </c>
      <c r="B569" t="s" s="59">
        <v>77</v>
      </c>
      <c r="C569" t="s" s="59">
        <v>2004</v>
      </c>
      <c r="D569" s="34">
        <f>VLOOKUP(C569,'BIO - Tableau 2-1'!$A$4:$B$28,2)</f>
        <v>1</v>
      </c>
      <c r="E569" s="34">
        <v>22</v>
      </c>
      <c r="F569" t="s" s="59">
        <v>2955</v>
      </c>
      <c r="G569" t="s" s="59">
        <v>2053</v>
      </c>
      <c r="H569" t="s" s="59">
        <v>2054</v>
      </c>
      <c r="I569" t="s" s="59">
        <v>1056</v>
      </c>
      <c r="J569" t="s" s="59">
        <v>1056</v>
      </c>
      <c r="K569" s="34">
        <v>71</v>
      </c>
      <c r="L569" s="34">
        <v>181</v>
      </c>
      <c r="M569" t="s" s="59">
        <v>2051</v>
      </c>
      <c r="N569" t="s" s="59">
        <v>2051</v>
      </c>
      <c r="O569" t="s" s="59">
        <v>2051</v>
      </c>
      <c r="P569" t="s" s="59">
        <v>2051</v>
      </c>
      <c r="Q569" t="s" s="59">
        <v>2051</v>
      </c>
    </row>
    <row r="570" ht="20.35" customHeight="1">
      <c r="A570" t="s" s="59">
        <v>1639</v>
      </c>
      <c r="B570" t="s" s="59">
        <v>2000</v>
      </c>
      <c r="C570" t="s" s="59">
        <v>2004</v>
      </c>
      <c r="D570" s="34">
        <f>VLOOKUP(C570,'BIO - Tableau 2-1'!$A$4:$B$28,2)</f>
        <v>1</v>
      </c>
      <c r="E570" s="34">
        <v>24</v>
      </c>
      <c r="F570" t="s" s="59">
        <v>2119</v>
      </c>
      <c r="G570" t="s" s="59">
        <v>2956</v>
      </c>
      <c r="H570" t="s" s="59">
        <v>1988</v>
      </c>
      <c r="I570" t="s" s="59">
        <v>1056</v>
      </c>
      <c r="J570" t="s" s="59">
        <v>1056</v>
      </c>
      <c r="K570" s="34">
        <v>68</v>
      </c>
      <c r="L570" s="34">
        <v>178</v>
      </c>
      <c r="M570" s="34">
        <v>2011</v>
      </c>
      <c r="N570" t="s" s="59">
        <v>2000</v>
      </c>
      <c r="O570" s="34">
        <v>7</v>
      </c>
      <c r="P570" s="34">
        <v>20</v>
      </c>
      <c r="Q570" s="34">
        <v>201</v>
      </c>
    </row>
    <row r="571" ht="20.35" customHeight="1">
      <c r="A571" t="s" s="59">
        <v>1640</v>
      </c>
      <c r="B571" t="s" s="59">
        <v>121</v>
      </c>
      <c r="C571" t="s" s="59">
        <v>1982</v>
      </c>
      <c r="D571" s="34">
        <f>VLOOKUP(C571,'BIO - Tableau 2-1'!$A$4:$B$28,2)</f>
        <v>16</v>
      </c>
      <c r="E571" s="34">
        <v>20</v>
      </c>
      <c r="F571" t="s" s="59">
        <v>2957</v>
      </c>
      <c r="G571" t="s" s="59">
        <v>2958</v>
      </c>
      <c r="H571" t="s" s="59">
        <v>2959</v>
      </c>
      <c r="I571" t="s" s="59">
        <v>1059</v>
      </c>
      <c r="J571" t="s" s="59">
        <v>1059</v>
      </c>
      <c r="K571" s="34">
        <v>74</v>
      </c>
      <c r="L571" s="34">
        <v>202</v>
      </c>
      <c r="M571" s="34">
        <v>2016</v>
      </c>
      <c r="N571" t="s" s="59">
        <v>121</v>
      </c>
      <c r="O571" s="34">
        <v>1</v>
      </c>
      <c r="P571" s="34">
        <v>6</v>
      </c>
      <c r="Q571" s="34">
        <v>6</v>
      </c>
    </row>
    <row r="572" ht="20.35" customHeight="1">
      <c r="A572" t="s" s="59">
        <v>1641</v>
      </c>
      <c r="B572" t="s" s="59">
        <v>99</v>
      </c>
      <c r="C572" t="s" s="59">
        <v>1979</v>
      </c>
      <c r="D572" s="34">
        <f>VLOOKUP(C572,'BIO - Tableau 2-1'!$A$4:$B$28,2)</f>
        <v>8</v>
      </c>
      <c r="E572" s="34">
        <v>27</v>
      </c>
      <c r="F572" t="s" s="59">
        <v>2960</v>
      </c>
      <c r="G572" t="s" s="59">
        <v>2961</v>
      </c>
      <c r="H572" s="32"/>
      <c r="I572" t="s" s="59">
        <v>1054</v>
      </c>
      <c r="J572" t="s" s="59">
        <v>1054</v>
      </c>
      <c r="K572" s="34">
        <v>76</v>
      </c>
      <c r="L572" s="34">
        <v>215</v>
      </c>
      <c r="M572" s="34">
        <v>2009</v>
      </c>
      <c r="N572" t="s" s="59">
        <v>99</v>
      </c>
      <c r="O572" s="34">
        <v>4</v>
      </c>
      <c r="P572" s="34">
        <v>11</v>
      </c>
      <c r="Q572" s="34">
        <v>102</v>
      </c>
    </row>
    <row r="573" ht="20.35" customHeight="1">
      <c r="A573" t="s" s="59">
        <v>1642</v>
      </c>
      <c r="B573" t="s" s="59">
        <v>93</v>
      </c>
      <c r="C573" t="s" s="59">
        <v>2004</v>
      </c>
      <c r="D573" s="34">
        <f>VLOOKUP(C573,'BIO - Tableau 2-1'!$A$4:$B$28,2)</f>
        <v>1</v>
      </c>
      <c r="E573" s="34">
        <v>25</v>
      </c>
      <c r="F573" t="s" s="59">
        <v>2962</v>
      </c>
      <c r="G573" t="s" s="59">
        <v>2080</v>
      </c>
      <c r="H573" s="32"/>
      <c r="I573" t="s" s="59">
        <v>1054</v>
      </c>
      <c r="J573" t="s" s="59">
        <v>1054</v>
      </c>
      <c r="K573" s="34">
        <v>73</v>
      </c>
      <c r="L573" s="34">
        <v>196</v>
      </c>
      <c r="M573" s="34">
        <v>2013</v>
      </c>
      <c r="N573" t="s" s="59">
        <v>104</v>
      </c>
      <c r="O573" s="34">
        <v>3</v>
      </c>
      <c r="P573" s="34">
        <v>18</v>
      </c>
      <c r="Q573" s="34">
        <v>79</v>
      </c>
    </row>
    <row r="574" ht="20.35" customHeight="1">
      <c r="A574" t="s" s="59">
        <v>1643</v>
      </c>
      <c r="B574" t="s" s="59">
        <v>46</v>
      </c>
      <c r="C574" t="s" s="59">
        <v>1982</v>
      </c>
      <c r="D574" s="34">
        <f>VLOOKUP(C574,'BIO - Tableau 2-1'!$A$4:$B$28,2)</f>
        <v>16</v>
      </c>
      <c r="E574" s="34">
        <v>23</v>
      </c>
      <c r="F574" t="s" s="59">
        <v>2963</v>
      </c>
      <c r="G574" t="s" s="59">
        <v>2077</v>
      </c>
      <c r="H574" t="s" s="59">
        <v>2078</v>
      </c>
      <c r="I574" t="s" s="59">
        <v>1056</v>
      </c>
      <c r="J574" t="s" s="59">
        <v>1056</v>
      </c>
      <c r="K574" s="34">
        <v>70</v>
      </c>
      <c r="L574" s="34">
        <v>195</v>
      </c>
      <c r="M574" s="34">
        <v>2013</v>
      </c>
      <c r="N574" t="s" s="59">
        <v>2188</v>
      </c>
      <c r="O574" s="34">
        <v>1</v>
      </c>
      <c r="P574" s="34">
        <v>12</v>
      </c>
      <c r="Q574" s="34">
        <v>12</v>
      </c>
    </row>
    <row r="575" ht="20.35" customHeight="1">
      <c r="A575" t="s" s="59">
        <v>1644</v>
      </c>
      <c r="B575" t="s" s="59">
        <v>74</v>
      </c>
      <c r="C575" t="s" s="59">
        <v>1982</v>
      </c>
      <c r="D575" s="34">
        <f>VLOOKUP(C575,'BIO - Tableau 2-1'!$A$4:$B$28,2)</f>
        <v>16</v>
      </c>
      <c r="E575" s="34">
        <v>25</v>
      </c>
      <c r="F575" t="s" s="59">
        <v>2964</v>
      </c>
      <c r="G575" t="s" s="59">
        <v>2965</v>
      </c>
      <c r="H575" t="s" s="59">
        <v>2046</v>
      </c>
      <c r="I575" t="s" s="59">
        <v>1059</v>
      </c>
      <c r="J575" t="s" s="59">
        <v>1059</v>
      </c>
      <c r="K575" s="34">
        <v>71</v>
      </c>
      <c r="L575" s="34">
        <v>188</v>
      </c>
      <c r="M575" s="34">
        <v>2011</v>
      </c>
      <c r="N575" t="s" s="59">
        <v>74</v>
      </c>
      <c r="O575" s="34">
        <v>6</v>
      </c>
      <c r="P575" s="34">
        <v>20</v>
      </c>
      <c r="Q575" s="34">
        <v>171</v>
      </c>
    </row>
    <row r="576" ht="32.35" customHeight="1">
      <c r="A576" t="s" s="59">
        <v>1645</v>
      </c>
      <c r="B576" t="s" s="59">
        <v>68</v>
      </c>
      <c r="C576" t="s" s="59">
        <v>1982</v>
      </c>
      <c r="D576" s="34">
        <f>VLOOKUP(C576,'BIO - Tableau 2-1'!$A$4:$B$28,2)</f>
        <v>16</v>
      </c>
      <c r="E576" s="34">
        <v>29</v>
      </c>
      <c r="F576" t="s" s="59">
        <v>2966</v>
      </c>
      <c r="G576" t="s" s="59">
        <v>2967</v>
      </c>
      <c r="H576" t="s" s="59">
        <v>2003</v>
      </c>
      <c r="I576" t="s" s="59">
        <v>1059</v>
      </c>
      <c r="J576" t="s" s="59">
        <v>1059</v>
      </c>
      <c r="K576" s="34">
        <v>74</v>
      </c>
      <c r="L576" s="34">
        <v>206</v>
      </c>
      <c r="M576" s="34">
        <v>2007</v>
      </c>
      <c r="N576" t="s" s="59">
        <v>68</v>
      </c>
      <c r="O576" s="34">
        <v>1</v>
      </c>
      <c r="P576" s="34">
        <v>22</v>
      </c>
      <c r="Q576" s="34">
        <v>22</v>
      </c>
    </row>
    <row r="577" ht="20.35" customHeight="1">
      <c r="A577" t="s" s="59">
        <v>1646</v>
      </c>
      <c r="B577" t="s" s="59">
        <v>42</v>
      </c>
      <c r="C577" t="s" s="59">
        <v>2004</v>
      </c>
      <c r="D577" s="34">
        <f>VLOOKUP(C577,'BIO - Tableau 2-1'!$A$4:$B$28,2)</f>
        <v>1</v>
      </c>
      <c r="E577" s="34">
        <v>23</v>
      </c>
      <c r="F577" t="s" s="59">
        <v>2968</v>
      </c>
      <c r="G577" t="s" s="59">
        <v>2056</v>
      </c>
      <c r="H577" s="32"/>
      <c r="I577" t="s" s="59">
        <v>1086</v>
      </c>
      <c r="J577" t="s" s="59">
        <v>1086</v>
      </c>
      <c r="K577" s="34">
        <v>74</v>
      </c>
      <c r="L577" s="34">
        <v>191</v>
      </c>
      <c r="M577" s="34">
        <v>2016</v>
      </c>
      <c r="N577" t="s" s="59">
        <v>42</v>
      </c>
      <c r="O577" s="34">
        <v>6</v>
      </c>
      <c r="P577" s="34">
        <v>24</v>
      </c>
      <c r="Q577" s="34">
        <v>175</v>
      </c>
    </row>
    <row r="578" ht="20.35" customHeight="1">
      <c r="A578" t="s" s="59">
        <v>1647</v>
      </c>
      <c r="B578" t="s" s="59">
        <v>2161</v>
      </c>
      <c r="C578" t="s" s="59">
        <v>2004</v>
      </c>
      <c r="D578" s="34">
        <f>VLOOKUP(C578,'BIO - Tableau 2-1'!$A$4:$B$28,2)</f>
        <v>1</v>
      </c>
      <c r="E578" s="34">
        <v>27</v>
      </c>
      <c r="F578" t="s" s="59">
        <v>2969</v>
      </c>
      <c r="G578" t="s" s="59">
        <v>2970</v>
      </c>
      <c r="H578" s="32"/>
      <c r="I578" t="s" s="59">
        <v>1054</v>
      </c>
      <c r="J578" t="s" s="59">
        <v>1054</v>
      </c>
      <c r="K578" s="34">
        <v>72</v>
      </c>
      <c r="L578" s="34">
        <v>180</v>
      </c>
      <c r="M578" t="s" s="59">
        <v>2051</v>
      </c>
      <c r="N578" t="s" s="59">
        <v>2051</v>
      </c>
      <c r="O578" t="s" s="59">
        <v>2051</v>
      </c>
      <c r="P578" t="s" s="59">
        <v>2051</v>
      </c>
      <c r="Q578" t="s" s="59">
        <v>2051</v>
      </c>
    </row>
    <row r="579" ht="32.35" customHeight="1">
      <c r="A579" t="s" s="59">
        <v>1648</v>
      </c>
      <c r="B579" t="s" s="59">
        <v>2022</v>
      </c>
      <c r="C579" t="s" s="59">
        <v>2004</v>
      </c>
      <c r="D579" s="34">
        <f>VLOOKUP(C579,'BIO - Tableau 2-1'!$A$4:$B$28,2)</f>
        <v>1</v>
      </c>
      <c r="E579" s="34">
        <v>21</v>
      </c>
      <c r="F579" t="s" s="59">
        <v>2971</v>
      </c>
      <c r="G579" t="s" s="59">
        <v>2330</v>
      </c>
      <c r="H579" t="s" s="59">
        <v>1988</v>
      </c>
      <c r="I579" t="s" s="59">
        <v>1056</v>
      </c>
      <c r="J579" t="s" s="59">
        <v>1056</v>
      </c>
      <c r="K579" s="34">
        <v>73</v>
      </c>
      <c r="L579" s="34">
        <v>204</v>
      </c>
      <c r="M579" s="34">
        <v>2014</v>
      </c>
      <c r="N579" t="s" s="59">
        <v>2022</v>
      </c>
      <c r="O579" s="34">
        <v>3</v>
      </c>
      <c r="P579" s="34">
        <v>30</v>
      </c>
      <c r="Q579" s="34">
        <v>90</v>
      </c>
    </row>
    <row r="580" ht="20.35" customHeight="1">
      <c r="A580" t="s" s="59">
        <v>1649</v>
      </c>
      <c r="B580" t="s" s="59">
        <v>2000</v>
      </c>
      <c r="C580" t="s" s="59">
        <v>1982</v>
      </c>
      <c r="D580" s="34">
        <f>VLOOKUP(C580,'BIO - Tableau 2-1'!$A$4:$B$28,2)</f>
        <v>16</v>
      </c>
      <c r="E580" s="34">
        <v>25</v>
      </c>
      <c r="F580" t="s" s="59">
        <v>2972</v>
      </c>
      <c r="G580" t="s" s="59">
        <v>2973</v>
      </c>
      <c r="H580" t="s" s="59">
        <v>1985</v>
      </c>
      <c r="I580" t="s" s="59">
        <v>1056</v>
      </c>
      <c r="J580" t="s" s="59">
        <v>1056</v>
      </c>
      <c r="K580" s="34">
        <v>71</v>
      </c>
      <c r="L580" s="34">
        <v>198</v>
      </c>
      <c r="M580" s="34">
        <v>2010</v>
      </c>
      <c r="N580" t="s" s="59">
        <v>40</v>
      </c>
      <c r="O580" s="34">
        <v>3</v>
      </c>
      <c r="P580" s="34">
        <v>11</v>
      </c>
      <c r="Q580" s="34">
        <v>71</v>
      </c>
    </row>
    <row r="581" ht="20.35" customHeight="1">
      <c r="A581" t="s" s="59">
        <v>1650</v>
      </c>
      <c r="B581" t="s" s="59">
        <v>52</v>
      </c>
      <c r="C581" t="s" s="59">
        <v>2004</v>
      </c>
      <c r="D581" s="34">
        <f>VLOOKUP(C581,'BIO - Tableau 2-1'!$A$4:$B$28,2)</f>
        <v>1</v>
      </c>
      <c r="E581" s="34">
        <v>26</v>
      </c>
      <c r="F581" t="s" s="59">
        <v>2974</v>
      </c>
      <c r="G581" t="s" s="59">
        <v>2975</v>
      </c>
      <c r="H581" t="s" s="59">
        <v>1985</v>
      </c>
      <c r="I581" t="s" s="59">
        <v>1056</v>
      </c>
      <c r="J581" t="s" s="59">
        <v>1056</v>
      </c>
      <c r="K581" s="34">
        <v>74</v>
      </c>
      <c r="L581" s="34">
        <v>204</v>
      </c>
      <c r="M581" s="34">
        <v>2010</v>
      </c>
      <c r="N581" t="s" s="59">
        <v>119</v>
      </c>
      <c r="O581" s="34">
        <v>3</v>
      </c>
      <c r="P581" s="34">
        <v>29</v>
      </c>
      <c r="Q581" s="34">
        <v>89</v>
      </c>
    </row>
    <row r="582" ht="32.35" customHeight="1">
      <c r="A582" t="s" s="59">
        <v>1651</v>
      </c>
      <c r="B582" t="s" s="59">
        <v>38</v>
      </c>
      <c r="C582" t="s" s="59">
        <v>1982</v>
      </c>
      <c r="D582" s="34">
        <f>VLOOKUP(C582,'BIO - Tableau 2-1'!$A$4:$B$28,2)</f>
        <v>16</v>
      </c>
      <c r="E582" s="34">
        <v>21</v>
      </c>
      <c r="F582" t="s" s="59">
        <v>2976</v>
      </c>
      <c r="G582" t="s" s="59">
        <v>2379</v>
      </c>
      <c r="H582" t="s" s="59">
        <v>1988</v>
      </c>
      <c r="I582" t="s" s="59">
        <v>1056</v>
      </c>
      <c r="J582" t="s" s="59">
        <v>1056</v>
      </c>
      <c r="K582" s="34">
        <v>75</v>
      </c>
      <c r="L582" s="34">
        <v>204</v>
      </c>
      <c r="M582" s="34">
        <v>2014</v>
      </c>
      <c r="N582" t="s" s="59">
        <v>38</v>
      </c>
      <c r="O582" s="34">
        <v>1</v>
      </c>
      <c r="P582" s="34">
        <v>5</v>
      </c>
      <c r="Q582" s="34">
        <v>5</v>
      </c>
    </row>
    <row r="583" ht="20.35" customHeight="1">
      <c r="A583" t="s" s="59">
        <v>1652</v>
      </c>
      <c r="B583" t="s" s="59">
        <v>52</v>
      </c>
      <c r="C583" t="s" s="59">
        <v>1979</v>
      </c>
      <c r="D583" s="34">
        <f>VLOOKUP(C583,'BIO - Tableau 2-1'!$A$4:$B$28,2)</f>
        <v>8</v>
      </c>
      <c r="E583" s="34">
        <v>27</v>
      </c>
      <c r="F583" t="s" s="59">
        <v>2977</v>
      </c>
      <c r="G583" t="s" s="59">
        <v>2978</v>
      </c>
      <c r="H583" t="s" s="59">
        <v>1988</v>
      </c>
      <c r="I583" t="s" s="59">
        <v>1056</v>
      </c>
      <c r="J583" t="s" s="59">
        <v>1056</v>
      </c>
      <c r="K583" s="34">
        <v>72</v>
      </c>
      <c r="L583" s="34">
        <v>195</v>
      </c>
      <c r="M583" s="34">
        <v>2008</v>
      </c>
      <c r="N583" t="s" s="59">
        <v>165</v>
      </c>
      <c r="O583" s="34">
        <v>1</v>
      </c>
      <c r="P583" s="34">
        <v>20</v>
      </c>
      <c r="Q583" s="34">
        <v>20</v>
      </c>
    </row>
    <row r="584" ht="20.35" customHeight="1">
      <c r="A584" t="s" s="59">
        <v>1653</v>
      </c>
      <c r="B584" t="s" s="59">
        <v>121</v>
      </c>
      <c r="C584" t="s" s="59">
        <v>1996</v>
      </c>
      <c r="D584" s="34">
        <f>VLOOKUP(C584,'BIO - Tableau 2-1'!$A$4:$B$28,2)</f>
        <v>7</v>
      </c>
      <c r="E584" s="34">
        <v>30</v>
      </c>
      <c r="F584" t="s" s="59">
        <v>2979</v>
      </c>
      <c r="G584" t="s" s="59">
        <v>2643</v>
      </c>
      <c r="H584" s="32"/>
      <c r="I584" t="s" s="59">
        <v>1075</v>
      </c>
      <c r="J584" t="s" s="59">
        <v>1075</v>
      </c>
      <c r="K584" s="34">
        <v>73</v>
      </c>
      <c r="L584" s="34">
        <v>194</v>
      </c>
      <c r="M584" s="34">
        <v>2006</v>
      </c>
      <c r="N584" t="s" s="59">
        <v>42</v>
      </c>
      <c r="O584" s="34">
        <v>1</v>
      </c>
      <c r="P584" s="34">
        <v>10</v>
      </c>
      <c r="Q584" s="34">
        <v>10</v>
      </c>
    </row>
    <row r="585" ht="20.35" customHeight="1">
      <c r="A585" t="s" s="59">
        <v>1654</v>
      </c>
      <c r="B585" t="s" s="59">
        <v>2980</v>
      </c>
      <c r="C585" t="s" s="59">
        <v>1996</v>
      </c>
      <c r="D585" s="34">
        <f>VLOOKUP(C585,'BIO - Tableau 2-1'!$A$4:$B$28,2)</f>
        <v>7</v>
      </c>
      <c r="E585" s="34">
        <v>30</v>
      </c>
      <c r="F585" t="s" s="59">
        <v>2981</v>
      </c>
      <c r="G585" t="s" s="59">
        <v>2982</v>
      </c>
      <c r="H585" s="32"/>
      <c r="I585" t="s" s="59">
        <v>1102</v>
      </c>
      <c r="J585" t="s" s="59">
        <v>1102</v>
      </c>
      <c r="K585" s="34">
        <v>73</v>
      </c>
      <c r="L585" s="34">
        <v>188</v>
      </c>
      <c r="M585" s="34">
        <v>2006</v>
      </c>
      <c r="N585" t="s" s="59">
        <v>52</v>
      </c>
      <c r="O585" s="34">
        <v>1</v>
      </c>
      <c r="P585" s="34">
        <v>14</v>
      </c>
      <c r="Q585" s="34">
        <v>14</v>
      </c>
    </row>
    <row r="586" ht="32.35" customHeight="1">
      <c r="A586" t="s" s="59">
        <v>1655</v>
      </c>
      <c r="B586" t="s" s="59">
        <v>68</v>
      </c>
      <c r="C586" t="s" s="59">
        <v>1996</v>
      </c>
      <c r="D586" s="34">
        <f>VLOOKUP(C586,'BIO - Tableau 2-1'!$A$4:$B$28,2)</f>
        <v>7</v>
      </c>
      <c r="E586" s="34">
        <v>23</v>
      </c>
      <c r="F586" t="s" s="59">
        <v>2983</v>
      </c>
      <c r="G586" t="s" s="59">
        <v>2984</v>
      </c>
      <c r="H586" t="s" s="59">
        <v>2029</v>
      </c>
      <c r="I586" t="s" s="59">
        <v>1059</v>
      </c>
      <c r="J586" t="s" s="59">
        <v>1059</v>
      </c>
      <c r="K586" s="34">
        <v>78</v>
      </c>
      <c r="L586" s="34">
        <v>230</v>
      </c>
      <c r="M586" s="34">
        <v>2013</v>
      </c>
      <c r="N586" t="s" s="59">
        <v>68</v>
      </c>
      <c r="O586" s="34">
        <v>1</v>
      </c>
      <c r="P586" s="34">
        <v>25</v>
      </c>
      <c r="Q586" s="34">
        <v>25</v>
      </c>
    </row>
    <row r="587" ht="20.35" customHeight="1">
      <c r="A587" t="s" s="59">
        <v>1656</v>
      </c>
      <c r="B587" t="s" s="59">
        <v>119</v>
      </c>
      <c r="C587" t="s" s="59">
        <v>1982</v>
      </c>
      <c r="D587" s="34">
        <f>VLOOKUP(C587,'BIO - Tableau 2-1'!$A$4:$B$28,2)</f>
        <v>16</v>
      </c>
      <c r="E587" s="34">
        <v>29</v>
      </c>
      <c r="F587" t="s" s="59">
        <v>2985</v>
      </c>
      <c r="G587" t="s" s="59">
        <v>2982</v>
      </c>
      <c r="H587" s="32"/>
      <c r="I587" t="s" s="59">
        <v>1102</v>
      </c>
      <c r="J587" t="s" s="59">
        <v>1102</v>
      </c>
      <c r="K587" s="34">
        <v>72</v>
      </c>
      <c r="L587" s="34">
        <v>200</v>
      </c>
      <c r="M587" t="s" s="59">
        <v>2051</v>
      </c>
      <c r="N587" t="s" s="59">
        <v>2051</v>
      </c>
      <c r="O587" t="s" s="59">
        <v>2051</v>
      </c>
      <c r="P587" t="s" s="59">
        <v>2051</v>
      </c>
      <c r="Q587" t="s" s="59">
        <v>2051</v>
      </c>
    </row>
    <row r="588" ht="20.35" customHeight="1">
      <c r="A588" t="s" s="59">
        <v>1657</v>
      </c>
      <c r="B588" t="s" s="59">
        <v>121</v>
      </c>
      <c r="C588" t="s" s="59">
        <v>1979</v>
      </c>
      <c r="D588" s="34">
        <f>VLOOKUP(C588,'BIO - Tableau 2-1'!$A$4:$B$28,2)</f>
        <v>8</v>
      </c>
      <c r="E588" s="34">
        <v>27</v>
      </c>
      <c r="F588" t="s" s="59">
        <v>2986</v>
      </c>
      <c r="G588" t="s" s="59">
        <v>2077</v>
      </c>
      <c r="H588" t="s" s="59">
        <v>2078</v>
      </c>
      <c r="I588" t="s" s="59">
        <v>1056</v>
      </c>
      <c r="J588" t="s" s="59">
        <v>1056</v>
      </c>
      <c r="K588" s="34">
        <v>75</v>
      </c>
      <c r="L588" s="34">
        <v>210</v>
      </c>
      <c r="M588" s="34">
        <v>2008</v>
      </c>
      <c r="N588" t="s" s="59">
        <v>2188</v>
      </c>
      <c r="O588" s="34">
        <v>3</v>
      </c>
      <c r="P588" s="34">
        <v>8</v>
      </c>
      <c r="Q588" s="34">
        <v>69</v>
      </c>
    </row>
    <row r="589" ht="20.35" customHeight="1">
      <c r="A589" t="s" s="59">
        <v>1658</v>
      </c>
      <c r="B589" t="s" s="59">
        <v>2987</v>
      </c>
      <c r="C589" t="s" s="59">
        <v>1979</v>
      </c>
      <c r="D589" s="34">
        <f>VLOOKUP(C589,'BIO - Tableau 2-1'!$A$4:$B$28,2)</f>
        <v>8</v>
      </c>
      <c r="E589" s="34">
        <v>27</v>
      </c>
      <c r="F589" t="s" s="59">
        <v>2988</v>
      </c>
      <c r="G589" t="s" s="59">
        <v>2989</v>
      </c>
      <c r="H589" s="32"/>
      <c r="I589" t="s" s="59">
        <v>1075</v>
      </c>
      <c r="J589" t="s" s="59">
        <v>1075</v>
      </c>
      <c r="K589" s="34">
        <v>72</v>
      </c>
      <c r="L589" s="34">
        <v>194</v>
      </c>
      <c r="M589" t="s" s="59">
        <v>2051</v>
      </c>
      <c r="N589" t="s" s="59">
        <v>2051</v>
      </c>
      <c r="O589" t="s" s="59">
        <v>2051</v>
      </c>
      <c r="P589" t="s" s="59">
        <v>2051</v>
      </c>
      <c r="Q589" t="s" s="59">
        <v>2051</v>
      </c>
    </row>
    <row r="590" ht="20.35" customHeight="1">
      <c r="A590" t="s" s="59">
        <v>1659</v>
      </c>
      <c r="B590" t="s" s="59">
        <v>121</v>
      </c>
      <c r="C590" t="s" s="59">
        <v>1982</v>
      </c>
      <c r="D590" s="34">
        <f>VLOOKUP(C590,'BIO - Tableau 2-1'!$A$4:$B$28,2)</f>
        <v>16</v>
      </c>
      <c r="E590" s="34">
        <v>25</v>
      </c>
      <c r="F590" t="s" s="59">
        <v>2990</v>
      </c>
      <c r="G590" t="s" s="59">
        <v>2991</v>
      </c>
      <c r="H590" t="s" s="59">
        <v>2078</v>
      </c>
      <c r="I590" t="s" s="59">
        <v>1056</v>
      </c>
      <c r="J590" t="s" s="59">
        <v>1056</v>
      </c>
      <c r="K590" s="34">
        <v>74</v>
      </c>
      <c r="L590" s="34">
        <v>208</v>
      </c>
      <c r="M590" s="34">
        <v>2010</v>
      </c>
      <c r="N590" t="s" s="59">
        <v>121</v>
      </c>
      <c r="O590" s="34">
        <v>5</v>
      </c>
      <c r="P590" s="34">
        <v>13</v>
      </c>
      <c r="Q590" s="34">
        <v>133</v>
      </c>
    </row>
    <row r="591" ht="20.35" customHeight="1">
      <c r="A591" t="s" s="59">
        <v>1660</v>
      </c>
      <c r="B591" t="s" s="59">
        <v>42</v>
      </c>
      <c r="C591" t="s" s="59">
        <v>2004</v>
      </c>
      <c r="D591" s="34">
        <f>VLOOKUP(C591,'BIO - Tableau 2-1'!$A$4:$B$28,2)</f>
        <v>1</v>
      </c>
      <c r="E591" s="34">
        <v>32</v>
      </c>
      <c r="F591" t="s" s="59">
        <v>2992</v>
      </c>
      <c r="G591" t="s" s="59">
        <v>2867</v>
      </c>
      <c r="H591" t="s" s="59">
        <v>1988</v>
      </c>
      <c r="I591" t="s" s="59">
        <v>1056</v>
      </c>
      <c r="J591" t="s" s="59">
        <v>1056</v>
      </c>
      <c r="K591" s="34">
        <v>71</v>
      </c>
      <c r="L591" s="34">
        <v>205</v>
      </c>
      <c r="M591" t="s" s="59">
        <v>2051</v>
      </c>
      <c r="N591" t="s" s="59">
        <v>2051</v>
      </c>
      <c r="O591" t="s" s="59">
        <v>2051</v>
      </c>
      <c r="P591" t="s" s="59">
        <v>2051</v>
      </c>
      <c r="Q591" t="s" s="59">
        <v>2051</v>
      </c>
    </row>
    <row r="592" ht="20.35" customHeight="1">
      <c r="A592" t="s" s="59">
        <v>1661</v>
      </c>
      <c r="B592" t="s" s="59">
        <v>99</v>
      </c>
      <c r="C592" t="s" s="59">
        <v>1996</v>
      </c>
      <c r="D592" s="34">
        <f>VLOOKUP(C592,'BIO - Tableau 2-1'!$A$4:$B$28,2)</f>
        <v>7</v>
      </c>
      <c r="E592" s="34">
        <v>25</v>
      </c>
      <c r="F592" t="s" s="59">
        <v>2414</v>
      </c>
      <c r="G592" t="s" s="59">
        <v>2741</v>
      </c>
      <c r="H592" s="32"/>
      <c r="I592" t="s" s="59">
        <v>1073</v>
      </c>
      <c r="J592" t="s" s="59">
        <v>1073</v>
      </c>
      <c r="K592" s="34">
        <v>71</v>
      </c>
      <c r="L592" s="34">
        <v>203</v>
      </c>
      <c r="M592" s="34">
        <v>2011</v>
      </c>
      <c r="N592" t="s" s="59">
        <v>99</v>
      </c>
      <c r="O592" s="34">
        <v>2</v>
      </c>
      <c r="P592" s="34">
        <v>22</v>
      </c>
      <c r="Q592" s="34">
        <v>52</v>
      </c>
    </row>
    <row r="593" ht="20.35" customHeight="1">
      <c r="A593" t="s" s="59">
        <v>1662</v>
      </c>
      <c r="B593" t="s" s="59">
        <v>165</v>
      </c>
      <c r="C593" t="s" s="59">
        <v>2004</v>
      </c>
      <c r="D593" s="34">
        <f>VLOOKUP(C593,'BIO - Tableau 2-1'!$A$4:$B$28,2)</f>
        <v>1</v>
      </c>
      <c r="E593" s="34">
        <v>24</v>
      </c>
      <c r="F593" t="s" s="59">
        <v>2993</v>
      </c>
      <c r="G593" t="s" s="59">
        <v>2994</v>
      </c>
      <c r="H593" s="32"/>
      <c r="I593" t="s" s="59">
        <v>1054</v>
      </c>
      <c r="J593" t="s" s="59">
        <v>1054</v>
      </c>
      <c r="K593" s="34">
        <v>74</v>
      </c>
      <c r="L593" s="34">
        <v>227</v>
      </c>
      <c r="M593" s="34">
        <v>2011</v>
      </c>
      <c r="N593" t="s" s="59">
        <v>74</v>
      </c>
      <c r="O593" s="34">
        <v>1</v>
      </c>
      <c r="P593" s="34">
        <v>6</v>
      </c>
      <c r="Q593" s="34">
        <v>6</v>
      </c>
    </row>
    <row r="594" ht="20.35" customHeight="1">
      <c r="A594" t="s" s="59">
        <v>1663</v>
      </c>
      <c r="B594" t="s" s="59">
        <v>121</v>
      </c>
      <c r="C594" t="s" s="59">
        <v>2004</v>
      </c>
      <c r="D594" s="34">
        <f>VLOOKUP(C594,'BIO - Tableau 2-1'!$A$4:$B$28,2)</f>
        <v>1</v>
      </c>
      <c r="E594" s="34">
        <v>29</v>
      </c>
      <c r="F594" t="s" s="59">
        <v>2995</v>
      </c>
      <c r="G594" t="s" s="59">
        <v>2451</v>
      </c>
      <c r="H594" s="32"/>
      <c r="I594" t="s" s="59">
        <v>1054</v>
      </c>
      <c r="J594" t="s" s="59">
        <v>1054</v>
      </c>
      <c r="K594" s="34">
        <v>73</v>
      </c>
      <c r="L594" s="34">
        <v>199</v>
      </c>
      <c r="M594" s="34">
        <v>2007</v>
      </c>
      <c r="N594" t="s" s="59">
        <v>121</v>
      </c>
      <c r="O594" s="34">
        <v>1</v>
      </c>
      <c r="P594" s="34">
        <v>24</v>
      </c>
      <c r="Q594" s="34">
        <v>24</v>
      </c>
    </row>
    <row r="595" ht="20.35" customHeight="1">
      <c r="A595" t="s" s="59">
        <v>1664</v>
      </c>
      <c r="B595" t="s" s="59">
        <v>219</v>
      </c>
      <c r="C595" t="s" s="59">
        <v>1996</v>
      </c>
      <c r="D595" s="34">
        <f>VLOOKUP(C595,'BIO - Tableau 2-1'!$A$4:$B$28,2)</f>
        <v>7</v>
      </c>
      <c r="E595" s="34">
        <v>26</v>
      </c>
      <c r="F595" t="s" s="59">
        <v>2996</v>
      </c>
      <c r="G595" t="s" s="59">
        <v>2917</v>
      </c>
      <c r="H595" s="32"/>
      <c r="I595" t="s" s="59">
        <v>1073</v>
      </c>
      <c r="J595" t="s" s="59">
        <v>1073</v>
      </c>
      <c r="K595" s="34">
        <v>70</v>
      </c>
      <c r="L595" s="34">
        <v>185</v>
      </c>
      <c r="M595" s="34">
        <v>2010</v>
      </c>
      <c r="N595" t="s" s="59">
        <v>219</v>
      </c>
      <c r="O595" s="34">
        <v>1</v>
      </c>
      <c r="P595" s="34">
        <v>9</v>
      </c>
      <c r="Q595" s="34">
        <v>9</v>
      </c>
    </row>
    <row r="596" ht="20.35" customHeight="1">
      <c r="A596" t="s" s="59">
        <v>1665</v>
      </c>
      <c r="B596" t="s" s="59">
        <v>74</v>
      </c>
      <c r="C596" t="s" s="59">
        <v>1996</v>
      </c>
      <c r="D596" s="34">
        <f>VLOOKUP(C596,'BIO - Tableau 2-1'!$A$4:$B$28,2)</f>
        <v>7</v>
      </c>
      <c r="E596" s="34">
        <v>31</v>
      </c>
      <c r="F596" t="s" s="59">
        <v>2997</v>
      </c>
      <c r="G596" t="s" s="59">
        <v>2021</v>
      </c>
      <c r="H596" t="s" s="59">
        <v>1988</v>
      </c>
      <c r="I596" t="s" s="59">
        <v>1056</v>
      </c>
      <c r="J596" t="s" s="59">
        <v>1056</v>
      </c>
      <c r="K596" s="34">
        <v>76</v>
      </c>
      <c r="L596" s="34">
        <v>217</v>
      </c>
      <c r="M596" s="34">
        <v>2005</v>
      </c>
      <c r="N596" t="s" s="59">
        <v>77</v>
      </c>
      <c r="O596" s="34">
        <v>2</v>
      </c>
      <c r="P596" s="34">
        <v>13</v>
      </c>
      <c r="Q596" s="34">
        <v>43</v>
      </c>
    </row>
    <row r="597" ht="20.35" customHeight="1">
      <c r="A597" t="s" s="59">
        <v>1666</v>
      </c>
      <c r="B597" t="s" s="59">
        <v>2998</v>
      </c>
      <c r="C597" t="s" s="59">
        <v>2605</v>
      </c>
      <c r="D597" s="34">
        <f>VLOOKUP(C597,'BIO - Tableau 2-1'!$A$4:$B$28,2)</f>
        <v>1</v>
      </c>
      <c r="E597" s="34">
        <v>35</v>
      </c>
      <c r="F597" t="s" s="59">
        <v>2999</v>
      </c>
      <c r="G597" t="s" s="59">
        <v>2021</v>
      </c>
      <c r="H597" t="s" s="59">
        <v>1988</v>
      </c>
      <c r="I597" t="s" s="59">
        <v>1056</v>
      </c>
      <c r="J597" t="s" s="59">
        <v>1056</v>
      </c>
      <c r="K597" s="34">
        <v>69</v>
      </c>
      <c r="L597" s="34">
        <v>185</v>
      </c>
      <c r="M597" s="34">
        <v>2001</v>
      </c>
      <c r="N597" t="s" s="59">
        <v>2022</v>
      </c>
      <c r="O597" s="34">
        <v>2</v>
      </c>
      <c r="P597" s="34">
        <v>19</v>
      </c>
      <c r="Q597" s="34">
        <v>49</v>
      </c>
    </row>
    <row r="598" ht="32.35" customHeight="1">
      <c r="A598" t="s" s="59">
        <v>1667</v>
      </c>
      <c r="B598" t="s" s="59">
        <v>99</v>
      </c>
      <c r="C598" t="s" s="59">
        <v>2004</v>
      </c>
      <c r="D598" s="34">
        <f>VLOOKUP(C598,'BIO - Tableau 2-1'!$A$4:$B$28,2)</f>
        <v>1</v>
      </c>
      <c r="E598" s="34">
        <v>37</v>
      </c>
      <c r="F598" t="s" s="59">
        <v>3000</v>
      </c>
      <c r="G598" t="s" s="59">
        <v>2386</v>
      </c>
      <c r="H598" t="s" s="59">
        <v>1988</v>
      </c>
      <c r="I598" t="s" s="59">
        <v>1056</v>
      </c>
      <c r="J598" t="s" s="59">
        <v>1056</v>
      </c>
      <c r="K598" s="34">
        <v>73</v>
      </c>
      <c r="L598" s="34">
        <v>216</v>
      </c>
      <c r="M598" s="34">
        <v>1998</v>
      </c>
      <c r="N598" t="s" s="59">
        <v>74</v>
      </c>
      <c r="O598" s="34">
        <v>2</v>
      </c>
      <c r="P598" s="34">
        <v>17</v>
      </c>
      <c r="Q598" s="34">
        <v>44</v>
      </c>
    </row>
    <row r="599" ht="20.35" customHeight="1">
      <c r="A599" t="s" s="59">
        <v>1668</v>
      </c>
      <c r="B599" t="s" s="59">
        <v>104</v>
      </c>
      <c r="C599" t="s" s="59">
        <v>1979</v>
      </c>
      <c r="D599" s="34">
        <f>VLOOKUP(C599,'BIO - Tableau 2-1'!$A$4:$B$28,2)</f>
        <v>8</v>
      </c>
      <c r="E599" s="34">
        <v>32</v>
      </c>
      <c r="F599" t="s" s="59">
        <v>2294</v>
      </c>
      <c r="G599" t="s" s="59">
        <v>2073</v>
      </c>
      <c r="H599" t="s" s="59">
        <v>2059</v>
      </c>
      <c r="I599" t="s" s="59">
        <v>1056</v>
      </c>
      <c r="J599" t="s" s="59">
        <v>1056</v>
      </c>
      <c r="K599" s="34">
        <v>73</v>
      </c>
      <c r="L599" s="34">
        <v>207</v>
      </c>
      <c r="M599" s="34">
        <v>2004</v>
      </c>
      <c r="N599" t="s" s="59">
        <v>44</v>
      </c>
      <c r="O599" s="34">
        <v>1</v>
      </c>
      <c r="P599" s="34">
        <v>29</v>
      </c>
      <c r="Q599" s="34">
        <v>29</v>
      </c>
    </row>
    <row r="600" ht="20.35" customHeight="1">
      <c r="A600" t="s" s="59">
        <v>1669</v>
      </c>
      <c r="B600" t="s" s="59">
        <v>74</v>
      </c>
      <c r="C600" t="s" s="59">
        <v>1982</v>
      </c>
      <c r="D600" s="34">
        <f>VLOOKUP(C600,'BIO - Tableau 2-1'!$A$4:$B$28,2)</f>
        <v>16</v>
      </c>
      <c r="E600" s="34">
        <v>28</v>
      </c>
      <c r="F600" t="s" s="59">
        <v>3001</v>
      </c>
      <c r="G600" t="s" s="59">
        <v>2778</v>
      </c>
      <c r="H600" t="s" s="59">
        <v>1988</v>
      </c>
      <c r="I600" t="s" s="59">
        <v>1056</v>
      </c>
      <c r="J600" t="s" s="59">
        <v>1056</v>
      </c>
      <c r="K600" s="34">
        <v>72</v>
      </c>
      <c r="L600" s="34">
        <v>180</v>
      </c>
      <c r="M600" s="34">
        <v>2009</v>
      </c>
      <c r="N600" t="s" s="59">
        <v>74</v>
      </c>
      <c r="O600" s="34">
        <v>5</v>
      </c>
      <c r="P600" s="34">
        <v>9</v>
      </c>
      <c r="Q600" s="34">
        <v>130</v>
      </c>
    </row>
    <row r="601" ht="20.35" customHeight="1">
      <c r="A601" t="s" s="59">
        <v>1670</v>
      </c>
      <c r="B601" t="s" s="59">
        <v>114</v>
      </c>
      <c r="C601" t="s" s="59">
        <v>1982</v>
      </c>
      <c r="D601" s="34">
        <f>VLOOKUP(C601,'BIO - Tableau 2-1'!$A$4:$B$28,2)</f>
        <v>16</v>
      </c>
      <c r="E601" s="34">
        <v>29</v>
      </c>
      <c r="F601" t="s" s="59">
        <v>3002</v>
      </c>
      <c r="G601" t="s" s="59">
        <v>2021</v>
      </c>
      <c r="H601" t="s" s="59">
        <v>1988</v>
      </c>
      <c r="I601" t="s" s="59">
        <v>1056</v>
      </c>
      <c r="J601" t="s" s="59">
        <v>1056</v>
      </c>
      <c r="K601" s="34">
        <v>70</v>
      </c>
      <c r="L601" s="34">
        <v>196</v>
      </c>
      <c r="M601" t="s" s="59">
        <v>2051</v>
      </c>
      <c r="N601" t="s" s="59">
        <v>2051</v>
      </c>
      <c r="O601" t="s" s="59">
        <v>2051</v>
      </c>
      <c r="P601" t="s" s="59">
        <v>2051</v>
      </c>
      <c r="Q601" t="s" s="59">
        <v>2051</v>
      </c>
    </row>
    <row r="602" ht="32.35" customHeight="1">
      <c r="A602" t="s" s="59">
        <v>1671</v>
      </c>
      <c r="B602" t="s" s="59">
        <v>42</v>
      </c>
      <c r="C602" t="s" s="59">
        <v>1979</v>
      </c>
      <c r="D602" s="34">
        <f>VLOOKUP(C602,'BIO - Tableau 2-1'!$A$4:$B$28,2)</f>
        <v>8</v>
      </c>
      <c r="E602" s="34">
        <v>24</v>
      </c>
      <c r="F602" t="s" s="59">
        <v>3003</v>
      </c>
      <c r="G602" t="s" s="59">
        <v>2129</v>
      </c>
      <c r="H602" t="s" s="59">
        <v>1985</v>
      </c>
      <c r="I602" t="s" s="59">
        <v>1056</v>
      </c>
      <c r="J602" t="s" s="59">
        <v>1056</v>
      </c>
      <c r="K602" s="34">
        <v>74</v>
      </c>
      <c r="L602" s="34">
        <v>192</v>
      </c>
      <c r="M602" s="34">
        <v>2012</v>
      </c>
      <c r="N602" t="s" s="59">
        <v>42</v>
      </c>
      <c r="O602" s="34">
        <v>1</v>
      </c>
      <c r="P602" s="34">
        <v>23</v>
      </c>
      <c r="Q602" s="34">
        <v>23</v>
      </c>
    </row>
    <row r="603" ht="20.35" customHeight="1">
      <c r="A603" t="s" s="59">
        <v>1672</v>
      </c>
      <c r="B603" t="s" s="59">
        <v>3004</v>
      </c>
      <c r="C603" t="s" s="59">
        <v>1979</v>
      </c>
      <c r="D603" s="34">
        <f>VLOOKUP(C603,'BIO - Tableau 2-1'!$A$4:$B$28,2)</f>
        <v>8</v>
      </c>
      <c r="E603" s="34">
        <v>24</v>
      </c>
      <c r="F603" t="s" s="59">
        <v>3005</v>
      </c>
      <c r="G603" t="s" s="59">
        <v>2342</v>
      </c>
      <c r="H603" t="s" s="59">
        <v>2038</v>
      </c>
      <c r="I603" t="s" s="59">
        <v>1059</v>
      </c>
      <c r="J603" t="s" s="59">
        <v>1059</v>
      </c>
      <c r="K603" s="34">
        <v>74</v>
      </c>
      <c r="L603" s="34">
        <v>195</v>
      </c>
      <c r="M603" s="34">
        <v>2011</v>
      </c>
      <c r="N603" t="s" s="59">
        <v>71</v>
      </c>
      <c r="O603" s="34">
        <v>4</v>
      </c>
      <c r="P603" s="34">
        <v>7</v>
      </c>
      <c r="Q603" s="34">
        <v>98</v>
      </c>
    </row>
    <row r="604" ht="32.35" customHeight="1">
      <c r="A604" t="s" s="59">
        <v>1673</v>
      </c>
      <c r="B604" t="s" s="59">
        <v>2000</v>
      </c>
      <c r="C604" t="s" s="59">
        <v>1979</v>
      </c>
      <c r="D604" s="34">
        <f>VLOOKUP(C604,'BIO - Tableau 2-1'!$A$4:$B$28,2)</f>
        <v>8</v>
      </c>
      <c r="E604" s="34">
        <v>19</v>
      </c>
      <c r="F604" t="s" s="59">
        <v>3006</v>
      </c>
      <c r="G604" t="s" s="59">
        <v>3007</v>
      </c>
      <c r="H604" s="32"/>
      <c r="I604" t="s" s="59">
        <v>1086</v>
      </c>
      <c r="J604" t="s" s="59">
        <v>1086</v>
      </c>
      <c r="K604" s="34">
        <v>75</v>
      </c>
      <c r="L604" s="34">
        <v>215</v>
      </c>
      <c r="M604" s="34">
        <v>2016</v>
      </c>
      <c r="N604" t="s" s="59">
        <v>68</v>
      </c>
      <c r="O604" s="34">
        <v>1</v>
      </c>
      <c r="P604" s="34">
        <v>9</v>
      </c>
      <c r="Q604" s="34">
        <v>9</v>
      </c>
    </row>
    <row r="605" ht="20.35" customHeight="1">
      <c r="A605" t="s" s="59">
        <v>1674</v>
      </c>
      <c r="B605" t="s" s="59">
        <v>2161</v>
      </c>
      <c r="C605" t="s" s="59">
        <v>1982</v>
      </c>
      <c r="D605" s="34">
        <f>VLOOKUP(C605,'BIO - Tableau 2-1'!$A$4:$B$28,2)</f>
        <v>16</v>
      </c>
      <c r="E605" s="34">
        <v>28</v>
      </c>
      <c r="F605" t="s" s="59">
        <v>3008</v>
      </c>
      <c r="G605" t="s" s="59">
        <v>3009</v>
      </c>
      <c r="H605" s="32"/>
      <c r="I605" t="s" s="59">
        <v>1373</v>
      </c>
      <c r="J605" t="s" s="59">
        <v>1373</v>
      </c>
      <c r="K605" s="34">
        <v>72</v>
      </c>
      <c r="L605" s="34">
        <v>210</v>
      </c>
      <c r="M605" s="34">
        <v>2008</v>
      </c>
      <c r="N605" t="s" s="59">
        <v>2188</v>
      </c>
      <c r="O605" s="34">
        <v>1</v>
      </c>
      <c r="P605" s="34">
        <v>8</v>
      </c>
      <c r="Q605" s="34">
        <v>8</v>
      </c>
    </row>
    <row r="606" ht="20.35" customHeight="1">
      <c r="A606" t="s" s="59">
        <v>1675</v>
      </c>
      <c r="B606" t="s" s="59">
        <v>219</v>
      </c>
      <c r="C606" t="s" s="59">
        <v>2004</v>
      </c>
      <c r="D606" s="34">
        <f>VLOOKUP(C606,'BIO - Tableau 2-1'!$A$4:$B$28,2)</f>
        <v>1</v>
      </c>
      <c r="E606" s="34">
        <v>35</v>
      </c>
      <c r="F606" t="s" s="59">
        <v>3010</v>
      </c>
      <c r="G606" t="s" s="59">
        <v>3011</v>
      </c>
      <c r="H606" s="32"/>
      <c r="I606" t="s" s="59">
        <v>1073</v>
      </c>
      <c r="J606" t="s" s="59">
        <v>1073</v>
      </c>
      <c r="K606" s="34">
        <v>75</v>
      </c>
      <c r="L606" s="34">
        <v>215</v>
      </c>
      <c r="M606" s="34">
        <v>2001</v>
      </c>
      <c r="N606" t="s" s="59">
        <v>219</v>
      </c>
      <c r="O606" s="34">
        <v>1</v>
      </c>
      <c r="P606" s="34">
        <v>6</v>
      </c>
      <c r="Q606" s="34">
        <v>6</v>
      </c>
    </row>
    <row r="607" ht="20.35" customHeight="1">
      <c r="A607" t="s" s="59">
        <v>1676</v>
      </c>
      <c r="B607" t="s" s="59">
        <v>40</v>
      </c>
      <c r="C607" t="s" s="59">
        <v>1996</v>
      </c>
      <c r="D607" s="34">
        <f>VLOOKUP(C607,'BIO - Tableau 2-1'!$A$4:$B$28,2)</f>
        <v>7</v>
      </c>
      <c r="E607" s="34">
        <v>21</v>
      </c>
      <c r="F607" t="s" s="59">
        <v>3012</v>
      </c>
      <c r="G607" t="s" s="59">
        <v>3013</v>
      </c>
      <c r="H607" s="32"/>
      <c r="I607" t="s" s="59">
        <v>1073</v>
      </c>
      <c r="J607" t="s" s="59">
        <v>1073</v>
      </c>
      <c r="K607" s="34">
        <v>76</v>
      </c>
      <c r="L607" s="34">
        <v>211</v>
      </c>
      <c r="M607" s="34">
        <v>2015</v>
      </c>
      <c r="N607" t="s" s="59">
        <v>40</v>
      </c>
      <c r="O607" s="34">
        <v>1</v>
      </c>
      <c r="P607" s="34">
        <v>10</v>
      </c>
      <c r="Q607" s="34">
        <v>10</v>
      </c>
    </row>
    <row r="608" ht="20.35" customHeight="1">
      <c r="A608" t="s" s="59">
        <v>1677</v>
      </c>
      <c r="B608" t="s" s="59">
        <v>56</v>
      </c>
      <c r="C608" t="s" s="59">
        <v>1982</v>
      </c>
      <c r="D608" s="34">
        <f>VLOOKUP(C608,'BIO - Tableau 2-1'!$A$4:$B$28,2)</f>
        <v>16</v>
      </c>
      <c r="E608" s="34">
        <v>29</v>
      </c>
      <c r="F608" t="s" s="59">
        <v>2933</v>
      </c>
      <c r="G608" t="s" s="59">
        <v>2070</v>
      </c>
      <c r="H608" t="s" s="59">
        <v>2071</v>
      </c>
      <c r="I608" t="s" s="59">
        <v>1056</v>
      </c>
      <c r="J608" t="s" s="59">
        <v>1056</v>
      </c>
      <c r="K608" s="34">
        <v>75</v>
      </c>
      <c r="L608" s="34">
        <v>236</v>
      </c>
      <c r="M608" s="34">
        <v>2006</v>
      </c>
      <c r="N608" t="s" s="59">
        <v>60</v>
      </c>
      <c r="O608" s="34">
        <v>2</v>
      </c>
      <c r="P608" s="34">
        <v>20</v>
      </c>
      <c r="Q608" s="34">
        <v>50</v>
      </c>
    </row>
    <row r="609" ht="20.35" customHeight="1">
      <c r="A609" t="s" s="59">
        <v>1678</v>
      </c>
      <c r="B609" t="s" s="59">
        <v>2011</v>
      </c>
      <c r="C609" t="s" s="59">
        <v>1982</v>
      </c>
      <c r="D609" s="34">
        <f>VLOOKUP(C609,'BIO - Tableau 2-1'!$A$4:$B$28,2)</f>
        <v>16</v>
      </c>
      <c r="E609" s="34">
        <v>22</v>
      </c>
      <c r="F609" t="s" s="59">
        <v>3014</v>
      </c>
      <c r="G609" t="s" s="59">
        <v>2780</v>
      </c>
      <c r="H609" t="s" s="59">
        <v>1994</v>
      </c>
      <c r="I609" t="s" s="59">
        <v>1059</v>
      </c>
      <c r="J609" t="s" s="59">
        <v>1059</v>
      </c>
      <c r="K609" s="34">
        <v>74</v>
      </c>
      <c r="L609" s="34">
        <v>195</v>
      </c>
      <c r="M609" s="34">
        <v>2013</v>
      </c>
      <c r="N609" t="s" s="59">
        <v>2011</v>
      </c>
      <c r="O609" s="34">
        <v>4</v>
      </c>
      <c r="P609" s="34">
        <v>9</v>
      </c>
      <c r="Q609" s="34">
        <v>100</v>
      </c>
    </row>
    <row r="610" ht="20.35" customHeight="1">
      <c r="A610" t="s" s="59">
        <v>1679</v>
      </c>
      <c r="B610" t="s" s="59">
        <v>2011</v>
      </c>
      <c r="C610" t="s" s="59">
        <v>1979</v>
      </c>
      <c r="D610" s="34">
        <f>VLOOKUP(C610,'BIO - Tableau 2-1'!$A$4:$B$28,2)</f>
        <v>8</v>
      </c>
      <c r="E610" s="34">
        <v>23</v>
      </c>
      <c r="F610" t="s" s="59">
        <v>3015</v>
      </c>
      <c r="G610" t="s" s="59">
        <v>3016</v>
      </c>
      <c r="H610" s="32"/>
      <c r="I610" t="s" s="59">
        <v>1251</v>
      </c>
      <c r="J610" t="s" s="59">
        <v>1251</v>
      </c>
      <c r="K610" s="34">
        <v>75</v>
      </c>
      <c r="L610" s="34">
        <v>210</v>
      </c>
      <c r="M610" s="34">
        <v>2013</v>
      </c>
      <c r="N610" t="s" s="59">
        <v>2161</v>
      </c>
      <c r="O610" s="34">
        <v>1</v>
      </c>
      <c r="P610" s="34">
        <v>18</v>
      </c>
      <c r="Q610" s="34">
        <v>18</v>
      </c>
    </row>
    <row r="611" ht="32.35" customHeight="1">
      <c r="A611" t="s" s="59">
        <v>1680</v>
      </c>
      <c r="B611" t="s" s="59">
        <v>91</v>
      </c>
      <c r="C611" t="s" s="59">
        <v>1979</v>
      </c>
      <c r="D611" s="34">
        <f>VLOOKUP(C611,'BIO - Tableau 2-1'!$A$4:$B$28,2)</f>
        <v>8</v>
      </c>
      <c r="E611" s="34">
        <v>22</v>
      </c>
      <c r="F611" t="s" s="59">
        <v>3017</v>
      </c>
      <c r="G611" t="s" s="59">
        <v>3018</v>
      </c>
      <c r="H611" t="s" s="59">
        <v>1991</v>
      </c>
      <c r="I611" t="s" s="59">
        <v>1059</v>
      </c>
      <c r="J611" t="s" s="59">
        <v>1059</v>
      </c>
      <c r="K611" s="34">
        <v>71</v>
      </c>
      <c r="L611" s="34">
        <v>181</v>
      </c>
      <c r="M611" t="s" s="59">
        <v>2051</v>
      </c>
      <c r="N611" t="s" s="59">
        <v>2051</v>
      </c>
      <c r="O611" t="s" s="59">
        <v>2051</v>
      </c>
      <c r="P611" t="s" s="59">
        <v>2051</v>
      </c>
      <c r="Q611" t="s" s="59">
        <v>2051</v>
      </c>
    </row>
    <row r="612" ht="20.35" customHeight="1">
      <c r="A612" t="s" s="59">
        <v>1681</v>
      </c>
      <c r="B612" t="s" s="59">
        <v>106</v>
      </c>
      <c r="C612" t="s" s="59">
        <v>2004</v>
      </c>
      <c r="D612" s="34">
        <f>VLOOKUP(C612,'BIO - Tableau 2-1'!$A$4:$B$28,2)</f>
        <v>1</v>
      </c>
      <c r="E612" s="34">
        <v>20</v>
      </c>
      <c r="F612" t="s" s="59">
        <v>3019</v>
      </c>
      <c r="G612" t="s" s="59">
        <v>2755</v>
      </c>
      <c r="H612" t="s" s="59">
        <v>1988</v>
      </c>
      <c r="I612" t="s" s="59">
        <v>1056</v>
      </c>
      <c r="J612" t="s" s="59">
        <v>1056</v>
      </c>
      <c r="K612" s="34">
        <v>72</v>
      </c>
      <c r="L612" s="34">
        <v>175</v>
      </c>
      <c r="M612" s="34">
        <v>2015</v>
      </c>
      <c r="N612" t="s" s="59">
        <v>106</v>
      </c>
      <c r="O612" s="34">
        <v>1</v>
      </c>
      <c r="P612" s="34">
        <v>4</v>
      </c>
      <c r="Q612" s="34">
        <v>4</v>
      </c>
    </row>
    <row r="613" ht="20.35" customHeight="1">
      <c r="A613" t="s" s="59">
        <v>1682</v>
      </c>
      <c r="B613" t="s" s="59">
        <v>121</v>
      </c>
      <c r="C613" t="s" s="59">
        <v>1982</v>
      </c>
      <c r="D613" s="34">
        <f>VLOOKUP(C613,'BIO - Tableau 2-1'!$A$4:$B$28,2)</f>
        <v>16</v>
      </c>
      <c r="E613" s="34">
        <v>23</v>
      </c>
      <c r="F613" t="s" s="59">
        <v>2963</v>
      </c>
      <c r="G613" t="s" s="59">
        <v>2325</v>
      </c>
      <c r="H613" t="s" s="59">
        <v>1999</v>
      </c>
      <c r="I613" t="s" s="59">
        <v>1056</v>
      </c>
      <c r="J613" t="s" s="59">
        <v>1056</v>
      </c>
      <c r="K613" s="34">
        <v>72</v>
      </c>
      <c r="L613" s="34">
        <v>185</v>
      </c>
      <c r="M613" s="34">
        <v>2013</v>
      </c>
      <c r="N613" t="s" s="59">
        <v>121</v>
      </c>
      <c r="O613" s="34">
        <v>1</v>
      </c>
      <c r="P613" s="34">
        <v>28</v>
      </c>
      <c r="Q613" s="34">
        <v>28</v>
      </c>
    </row>
    <row r="614" ht="20.35" customHeight="1">
      <c r="A614" t="s" s="59">
        <v>1683</v>
      </c>
      <c r="B614" t="s" s="59">
        <v>106</v>
      </c>
      <c r="C614" t="s" s="59">
        <v>1979</v>
      </c>
      <c r="D614" s="34">
        <f>VLOOKUP(C614,'BIO - Tableau 2-1'!$A$4:$B$28,2)</f>
        <v>8</v>
      </c>
      <c r="E614" s="34">
        <v>24</v>
      </c>
      <c r="F614" t="s" s="59">
        <v>2485</v>
      </c>
      <c r="G614" t="s" s="59">
        <v>2070</v>
      </c>
      <c r="H614" t="s" s="59">
        <v>2071</v>
      </c>
      <c r="I614" t="s" s="59">
        <v>1056</v>
      </c>
      <c r="J614" t="s" s="59">
        <v>1056</v>
      </c>
      <c r="K614" s="34">
        <v>73</v>
      </c>
      <c r="L614" s="34">
        <v>217</v>
      </c>
      <c r="M614" s="34">
        <v>2012</v>
      </c>
      <c r="N614" t="s" s="59">
        <v>106</v>
      </c>
      <c r="O614" s="34">
        <v>1</v>
      </c>
      <c r="P614" s="34">
        <v>5</v>
      </c>
      <c r="Q614" s="34">
        <v>5</v>
      </c>
    </row>
    <row r="615" ht="32.35" customHeight="1">
      <c r="A615" t="s" s="59">
        <v>1684</v>
      </c>
      <c r="B615" t="s" s="59">
        <v>40</v>
      </c>
      <c r="C615" t="s" s="59">
        <v>1996</v>
      </c>
      <c r="D615" s="34">
        <f>VLOOKUP(C615,'BIO - Tableau 2-1'!$A$4:$B$28,2)</f>
        <v>7</v>
      </c>
      <c r="E615" s="34">
        <v>24</v>
      </c>
      <c r="F615" t="s" s="59">
        <v>3020</v>
      </c>
      <c r="G615" t="s" s="59">
        <v>3007</v>
      </c>
      <c r="H615" s="32"/>
      <c r="I615" t="s" s="59">
        <v>1086</v>
      </c>
      <c r="J615" t="s" s="59">
        <v>1086</v>
      </c>
      <c r="K615" s="34">
        <v>71</v>
      </c>
      <c r="L615" s="34">
        <v>195</v>
      </c>
      <c r="M615" s="34">
        <v>2012</v>
      </c>
      <c r="N615" t="s" s="59">
        <v>56</v>
      </c>
      <c r="O615" s="34">
        <v>1</v>
      </c>
      <c r="P615" s="34">
        <v>1</v>
      </c>
      <c r="Q615" s="34">
        <v>1</v>
      </c>
    </row>
    <row r="616" ht="20.35" customHeight="1">
      <c r="A616" t="s" s="59">
        <v>1685</v>
      </c>
      <c r="B616" t="s" s="59">
        <v>3021</v>
      </c>
      <c r="C616" t="s" s="59">
        <v>1979</v>
      </c>
      <c r="D616" s="34">
        <f>VLOOKUP(C616,'BIO - Tableau 2-1'!$A$4:$B$28,2)</f>
        <v>8</v>
      </c>
      <c r="E616" s="34">
        <v>31</v>
      </c>
      <c r="F616" t="s" s="59">
        <v>3022</v>
      </c>
      <c r="G616" t="s" s="59">
        <v>2183</v>
      </c>
      <c r="H616" t="s" s="59">
        <v>1991</v>
      </c>
      <c r="I616" t="s" s="59">
        <v>1059</v>
      </c>
      <c r="J616" t="s" s="59">
        <v>1059</v>
      </c>
      <c r="K616" s="34">
        <v>74</v>
      </c>
      <c r="L616" s="34">
        <v>206</v>
      </c>
      <c r="M616" t="s" s="59">
        <v>2051</v>
      </c>
      <c r="N616" t="s" s="59">
        <v>2051</v>
      </c>
      <c r="O616" t="s" s="59">
        <v>2051</v>
      </c>
      <c r="P616" t="s" s="59">
        <v>2051</v>
      </c>
      <c r="Q616" t="s" s="59">
        <v>2051</v>
      </c>
    </row>
    <row r="617" ht="20.35" customHeight="1">
      <c r="A617" t="s" s="59">
        <v>1686</v>
      </c>
      <c r="B617" t="s" s="59">
        <v>96</v>
      </c>
      <c r="C617" t="s" s="59">
        <v>1979</v>
      </c>
      <c r="D617" s="34">
        <f>VLOOKUP(C617,'BIO - Tableau 2-1'!$A$4:$B$28,2)</f>
        <v>8</v>
      </c>
      <c r="E617" s="34">
        <v>26</v>
      </c>
      <c r="F617" t="s" s="59">
        <v>3023</v>
      </c>
      <c r="G617" t="s" s="59">
        <v>3024</v>
      </c>
      <c r="H617" t="s" s="59">
        <v>1991</v>
      </c>
      <c r="I617" t="s" s="59">
        <v>1059</v>
      </c>
      <c r="J617" t="s" s="59">
        <v>1059</v>
      </c>
      <c r="K617" s="34">
        <v>73</v>
      </c>
      <c r="L617" s="34">
        <v>194</v>
      </c>
      <c r="M617" t="s" s="59">
        <v>2051</v>
      </c>
      <c r="N617" t="s" s="59">
        <v>2051</v>
      </c>
      <c r="O617" t="s" s="59">
        <v>2051</v>
      </c>
      <c r="P617" t="s" s="59">
        <v>2051</v>
      </c>
      <c r="Q617" t="s" s="59">
        <v>2051</v>
      </c>
    </row>
    <row r="618" ht="20.35" customHeight="1">
      <c r="A618" t="s" s="59">
        <v>1687</v>
      </c>
      <c r="B618" t="s" s="59">
        <v>2476</v>
      </c>
      <c r="C618" t="s" s="59">
        <v>2004</v>
      </c>
      <c r="D618" s="34">
        <f>VLOOKUP(C618,'BIO - Tableau 2-1'!$A$4:$B$28,2)</f>
        <v>1</v>
      </c>
      <c r="E618" s="34">
        <v>33</v>
      </c>
      <c r="F618" t="s" s="59">
        <v>3025</v>
      </c>
      <c r="G618" t="s" s="59">
        <v>2211</v>
      </c>
      <c r="H618" t="s" s="59">
        <v>2212</v>
      </c>
      <c r="I618" t="s" s="59">
        <v>1059</v>
      </c>
      <c r="J618" t="s" s="59">
        <v>1059</v>
      </c>
      <c r="K618" s="34">
        <v>72</v>
      </c>
      <c r="L618" s="34">
        <v>212</v>
      </c>
      <c r="M618" s="34">
        <v>2003</v>
      </c>
      <c r="N618" t="s" s="59">
        <v>60</v>
      </c>
      <c r="O618" s="34">
        <v>6</v>
      </c>
      <c r="P618" s="34">
        <v>16</v>
      </c>
      <c r="Q618" s="34">
        <v>183</v>
      </c>
    </row>
    <row r="619" ht="20.35" customHeight="1">
      <c r="A619" t="s" s="59">
        <v>1688</v>
      </c>
      <c r="B619" t="s" s="59">
        <v>87</v>
      </c>
      <c r="C619" t="s" s="59">
        <v>1979</v>
      </c>
      <c r="D619" s="34">
        <f>VLOOKUP(C619,'BIO - Tableau 2-1'!$A$4:$B$28,2)</f>
        <v>8</v>
      </c>
      <c r="E619" s="34">
        <v>25</v>
      </c>
      <c r="F619" t="s" s="59">
        <v>3026</v>
      </c>
      <c r="G619" t="s" s="59">
        <v>3027</v>
      </c>
      <c r="H619" t="s" s="59">
        <v>1988</v>
      </c>
      <c r="I619" t="s" s="59">
        <v>1056</v>
      </c>
      <c r="J619" t="s" s="59">
        <v>1056</v>
      </c>
      <c r="K619" s="34">
        <v>74</v>
      </c>
      <c r="L619" s="34">
        <v>200</v>
      </c>
      <c r="M619" s="34">
        <v>2011</v>
      </c>
      <c r="N619" t="s" s="59">
        <v>68</v>
      </c>
      <c r="O619" s="34">
        <v>1</v>
      </c>
      <c r="P619" s="34">
        <v>17</v>
      </c>
      <c r="Q619" s="34">
        <v>17</v>
      </c>
    </row>
    <row r="620" ht="20.35" customHeight="1">
      <c r="A620" t="s" s="59">
        <v>1689</v>
      </c>
      <c r="B620" t="s" s="59">
        <v>71</v>
      </c>
      <c r="C620" t="s" s="59">
        <v>2004</v>
      </c>
      <c r="D620" s="34">
        <f>VLOOKUP(C620,'BIO - Tableau 2-1'!$A$4:$B$28,2)</f>
        <v>1</v>
      </c>
      <c r="E620" s="34">
        <v>30</v>
      </c>
      <c r="F620" t="s" s="59">
        <v>3028</v>
      </c>
      <c r="G620" t="s" s="59">
        <v>3029</v>
      </c>
      <c r="H620" t="s" s="59">
        <v>2029</v>
      </c>
      <c r="I620" t="s" s="59">
        <v>1059</v>
      </c>
      <c r="J620" t="s" s="59">
        <v>1059</v>
      </c>
      <c r="K620" s="34">
        <v>64</v>
      </c>
      <c r="L620" s="34">
        <v>176</v>
      </c>
      <c r="M620" s="34">
        <v>2005</v>
      </c>
      <c r="N620" t="s" s="59">
        <v>87</v>
      </c>
      <c r="O620" s="34">
        <v>5</v>
      </c>
      <c r="P620" s="34">
        <v>17</v>
      </c>
      <c r="Q620" s="34">
        <v>142</v>
      </c>
    </row>
    <row r="621" ht="20.35" customHeight="1">
      <c r="A621" t="s" s="59">
        <v>1690</v>
      </c>
      <c r="B621" t="s" s="59">
        <v>40</v>
      </c>
      <c r="C621" t="s" s="59">
        <v>2004</v>
      </c>
      <c r="D621" s="34">
        <f>VLOOKUP(C621,'BIO - Tableau 2-1'!$A$4:$B$28,2)</f>
        <v>1</v>
      </c>
      <c r="E621" s="34">
        <v>22</v>
      </c>
      <c r="F621" t="s" s="59">
        <v>3030</v>
      </c>
      <c r="G621" t="s" s="59">
        <v>2053</v>
      </c>
      <c r="H621" t="s" s="59">
        <v>2054</v>
      </c>
      <c r="I621" t="s" s="59">
        <v>1056</v>
      </c>
      <c r="J621" t="s" s="59">
        <v>1056</v>
      </c>
      <c r="K621" s="34">
        <v>72</v>
      </c>
      <c r="L621" s="34">
        <v>205</v>
      </c>
      <c r="M621" s="34">
        <v>2013</v>
      </c>
      <c r="N621" t="s" s="59">
        <v>40</v>
      </c>
      <c r="O621" s="34">
        <v>1</v>
      </c>
      <c r="P621" s="34">
        <v>1</v>
      </c>
      <c r="Q621" s="34">
        <v>1</v>
      </c>
    </row>
    <row r="622" ht="20.35" customHeight="1">
      <c r="A622" t="s" s="59">
        <v>1691</v>
      </c>
      <c r="B622" t="s" s="59">
        <v>3031</v>
      </c>
      <c r="C622" t="s" s="59">
        <v>1982</v>
      </c>
      <c r="D622" s="34">
        <f>VLOOKUP(C622,'BIO - Tableau 2-1'!$A$4:$B$28,2)</f>
        <v>16</v>
      </c>
      <c r="E622" s="34">
        <v>24</v>
      </c>
      <c r="F622" t="s" s="59">
        <v>3032</v>
      </c>
      <c r="G622" t="s" s="59">
        <v>3033</v>
      </c>
      <c r="H622" s="32"/>
      <c r="I622" t="s" s="59">
        <v>1186</v>
      </c>
      <c r="J622" t="s" s="59">
        <v>3034</v>
      </c>
      <c r="K622" s="34">
        <v>69</v>
      </c>
      <c r="L622" s="34">
        <v>186</v>
      </c>
      <c r="M622" s="34">
        <v>2014</v>
      </c>
      <c r="N622" t="s" s="59">
        <v>44</v>
      </c>
      <c r="O622" s="34">
        <v>3</v>
      </c>
      <c r="P622" s="34">
        <v>29</v>
      </c>
      <c r="Q622" s="34">
        <v>89</v>
      </c>
    </row>
    <row r="623" ht="20.35" customHeight="1">
      <c r="A623" t="s" s="59">
        <v>1692</v>
      </c>
      <c r="B623" t="s" s="59">
        <v>106</v>
      </c>
      <c r="C623" t="s" s="59">
        <v>2004</v>
      </c>
      <c r="D623" s="34">
        <f>VLOOKUP(C623,'BIO - Tableau 2-1'!$A$4:$B$28,2)</f>
        <v>1</v>
      </c>
      <c r="E623" s="34">
        <v>27</v>
      </c>
      <c r="F623" t="s" s="59">
        <v>2565</v>
      </c>
      <c r="G623" t="s" s="59">
        <v>2092</v>
      </c>
      <c r="H623" t="s" s="59">
        <v>1988</v>
      </c>
      <c r="I623" t="s" s="59">
        <v>1056</v>
      </c>
      <c r="J623" t="s" s="59">
        <v>1056</v>
      </c>
      <c r="K623" s="34">
        <v>72</v>
      </c>
      <c r="L623" s="34">
        <v>190</v>
      </c>
      <c r="M623" s="34">
        <v>2009</v>
      </c>
      <c r="N623" t="s" s="59">
        <v>106</v>
      </c>
      <c r="O623" s="34">
        <v>1</v>
      </c>
      <c r="P623" s="34">
        <v>7</v>
      </c>
      <c r="Q623" s="34">
        <v>7</v>
      </c>
    </row>
    <row r="624" ht="32.35" customHeight="1">
      <c r="A624" t="s" s="59">
        <v>1693</v>
      </c>
      <c r="B624" t="s" s="59">
        <v>165</v>
      </c>
      <c r="C624" t="s" s="59">
        <v>1979</v>
      </c>
      <c r="D624" s="34">
        <f>VLOOKUP(C624,'BIO - Tableau 2-1'!$A$4:$B$28,2)</f>
        <v>8</v>
      </c>
      <c r="E624" s="34">
        <v>22</v>
      </c>
      <c r="F624" t="s" s="59">
        <v>3035</v>
      </c>
      <c r="G624" t="s" s="59">
        <v>3036</v>
      </c>
      <c r="H624" t="s" s="59">
        <v>1991</v>
      </c>
      <c r="I624" t="s" s="59">
        <v>1059</v>
      </c>
      <c r="J624" t="s" s="59">
        <v>1059</v>
      </c>
      <c r="K624" s="34">
        <v>72</v>
      </c>
      <c r="L624" s="34">
        <v>190</v>
      </c>
      <c r="M624" t="s" s="59">
        <v>2051</v>
      </c>
      <c r="N624" t="s" s="59">
        <v>2051</v>
      </c>
      <c r="O624" t="s" s="59">
        <v>2051</v>
      </c>
      <c r="P624" t="s" s="59">
        <v>2051</v>
      </c>
      <c r="Q624" t="s" s="59">
        <v>2051</v>
      </c>
    </row>
    <row r="625" ht="20.35" customHeight="1">
      <c r="A625" t="s" s="59">
        <v>1694</v>
      </c>
      <c r="B625" t="s" s="59">
        <v>3037</v>
      </c>
      <c r="C625" t="s" s="59">
        <v>2004</v>
      </c>
      <c r="D625" s="34">
        <f>VLOOKUP(C625,'BIO - Tableau 2-1'!$A$4:$B$28,2)</f>
        <v>1</v>
      </c>
      <c r="E625" s="34">
        <v>27</v>
      </c>
      <c r="F625" t="s" s="59">
        <v>2892</v>
      </c>
      <c r="G625" t="s" s="59">
        <v>3038</v>
      </c>
      <c r="H625" t="s" s="59">
        <v>3039</v>
      </c>
      <c r="I625" t="s" s="59">
        <v>1059</v>
      </c>
      <c r="J625" t="s" s="59">
        <v>1059</v>
      </c>
      <c r="K625" s="34">
        <v>74</v>
      </c>
      <c r="L625" s="34">
        <v>197</v>
      </c>
      <c r="M625" s="34">
        <v>2009</v>
      </c>
      <c r="N625" t="s" s="59">
        <v>2022</v>
      </c>
      <c r="O625" s="34">
        <v>7</v>
      </c>
      <c r="P625" s="34">
        <v>17</v>
      </c>
      <c r="Q625" s="34">
        <v>198</v>
      </c>
    </row>
    <row r="626" ht="20.35" customHeight="1">
      <c r="A626" t="s" s="59">
        <v>1695</v>
      </c>
      <c r="B626" t="s" s="59">
        <v>58</v>
      </c>
      <c r="C626" t="s" s="59">
        <v>1982</v>
      </c>
      <c r="D626" s="34">
        <f>VLOOKUP(C626,'BIO - Tableau 2-1'!$A$4:$B$28,2)</f>
        <v>16</v>
      </c>
      <c r="E626" s="34">
        <v>23</v>
      </c>
      <c r="F626" t="s" s="59">
        <v>3040</v>
      </c>
      <c r="G626" t="s" s="59">
        <v>3041</v>
      </c>
      <c r="H626" t="s" s="59">
        <v>2071</v>
      </c>
      <c r="I626" t="s" s="59">
        <v>1056</v>
      </c>
      <c r="J626" t="s" s="59">
        <v>1056</v>
      </c>
      <c r="K626" s="34">
        <v>69</v>
      </c>
      <c r="L626" s="34">
        <v>179</v>
      </c>
      <c r="M626" s="34">
        <v>2013</v>
      </c>
      <c r="N626" t="s" s="59">
        <v>58</v>
      </c>
      <c r="O626" s="34">
        <v>2</v>
      </c>
      <c r="P626" s="34">
        <v>13</v>
      </c>
      <c r="Q626" s="34">
        <v>43</v>
      </c>
    </row>
    <row r="627" ht="20.35" customHeight="1">
      <c r="A627" t="s" s="59">
        <v>1696</v>
      </c>
      <c r="B627" t="s" s="59">
        <v>87</v>
      </c>
      <c r="C627" t="s" s="59">
        <v>1996</v>
      </c>
      <c r="D627" s="34">
        <f>VLOOKUP(C627,'BIO - Tableau 2-1'!$A$4:$B$28,2)</f>
        <v>7</v>
      </c>
      <c r="E627" s="34">
        <v>22</v>
      </c>
      <c r="F627" t="s" s="59">
        <v>3042</v>
      </c>
      <c r="G627" t="s" s="59">
        <v>2174</v>
      </c>
      <c r="H627" t="s" s="59">
        <v>1988</v>
      </c>
      <c r="I627" t="s" s="59">
        <v>1056</v>
      </c>
      <c r="J627" t="s" s="59">
        <v>1056</v>
      </c>
      <c r="K627" s="34">
        <v>73</v>
      </c>
      <c r="L627" s="34">
        <v>205</v>
      </c>
      <c r="M627" s="34">
        <v>2013</v>
      </c>
      <c r="N627" t="s" s="59">
        <v>87</v>
      </c>
      <c r="O627" s="34">
        <v>3</v>
      </c>
      <c r="P627" s="34">
        <v>8</v>
      </c>
      <c r="Q627" s="34">
        <v>69</v>
      </c>
    </row>
    <row r="628" ht="20.35" customHeight="1">
      <c r="A628" t="s" s="59">
        <v>1697</v>
      </c>
      <c r="B628" t="s" s="59">
        <v>46</v>
      </c>
      <c r="C628" t="s" s="59">
        <v>1996</v>
      </c>
      <c r="D628" s="34">
        <f>VLOOKUP(C628,'BIO - Tableau 2-1'!$A$4:$B$28,2)</f>
        <v>7</v>
      </c>
      <c r="E628" s="34">
        <v>20</v>
      </c>
      <c r="F628" t="s" s="59">
        <v>3043</v>
      </c>
      <c r="G628" t="s" s="59">
        <v>2073</v>
      </c>
      <c r="H628" t="s" s="59">
        <v>2059</v>
      </c>
      <c r="I628" t="s" s="59">
        <v>1056</v>
      </c>
      <c r="J628" t="s" s="59">
        <v>1056</v>
      </c>
      <c r="K628" s="34">
        <v>70</v>
      </c>
      <c r="L628" s="34">
        <v>194</v>
      </c>
      <c r="M628" s="34">
        <v>2015</v>
      </c>
      <c r="N628" t="s" s="59">
        <v>46</v>
      </c>
      <c r="O628" s="34">
        <v>1</v>
      </c>
      <c r="P628" s="34">
        <v>30</v>
      </c>
      <c r="Q628" s="34">
        <v>30</v>
      </c>
    </row>
    <row r="629" ht="20.35" customHeight="1">
      <c r="A629" t="s" s="59">
        <v>1698</v>
      </c>
      <c r="B629" t="s" s="59">
        <v>42</v>
      </c>
      <c r="C629" t="s" s="59">
        <v>2004</v>
      </c>
      <c r="D629" s="34">
        <f>VLOOKUP(C629,'BIO - Tableau 2-1'!$A$4:$B$28,2)</f>
        <v>1</v>
      </c>
      <c r="E629" s="34">
        <v>25</v>
      </c>
      <c r="F629" t="s" s="59">
        <v>3044</v>
      </c>
      <c r="G629" t="s" s="59">
        <v>2431</v>
      </c>
      <c r="H629" t="s" s="59">
        <v>1991</v>
      </c>
      <c r="I629" t="s" s="59">
        <v>1059</v>
      </c>
      <c r="J629" t="s" s="59">
        <v>1059</v>
      </c>
      <c r="K629" s="34">
        <v>78</v>
      </c>
      <c r="L629" s="34">
        <v>218</v>
      </c>
      <c r="M629" s="34">
        <v>2010</v>
      </c>
      <c r="N629" t="s" s="59">
        <v>42</v>
      </c>
      <c r="O629" s="34">
        <v>1</v>
      </c>
      <c r="P629" s="34">
        <v>19</v>
      </c>
      <c r="Q629" s="34">
        <v>19</v>
      </c>
    </row>
    <row r="630" ht="20.35" customHeight="1">
      <c r="A630" t="s" s="59">
        <v>1699</v>
      </c>
      <c r="B630" t="s" s="59">
        <v>99</v>
      </c>
      <c r="C630" t="s" s="59">
        <v>2004</v>
      </c>
      <c r="D630" s="34">
        <f>VLOOKUP(C630,'BIO - Tableau 2-1'!$A$4:$B$28,2)</f>
        <v>1</v>
      </c>
      <c r="E630" s="34">
        <v>29</v>
      </c>
      <c r="F630" t="s" s="59">
        <v>3045</v>
      </c>
      <c r="G630" t="s" s="59">
        <v>3046</v>
      </c>
      <c r="H630" t="s" s="59">
        <v>2003</v>
      </c>
      <c r="I630" t="s" s="59">
        <v>1059</v>
      </c>
      <c r="J630" t="s" s="59">
        <v>1059</v>
      </c>
      <c r="K630" s="34">
        <v>73</v>
      </c>
      <c r="L630" s="34">
        <v>196</v>
      </c>
      <c r="M630" s="34">
        <v>2007</v>
      </c>
      <c r="N630" t="s" s="59">
        <v>2161</v>
      </c>
      <c r="O630" s="34">
        <v>6</v>
      </c>
      <c r="P630" s="34">
        <v>22</v>
      </c>
      <c r="Q630" s="34">
        <v>173</v>
      </c>
    </row>
    <row r="631" ht="20.35" customHeight="1">
      <c r="A631" t="s" s="59">
        <v>1700</v>
      </c>
      <c r="B631" t="s" s="59">
        <v>46</v>
      </c>
      <c r="C631" t="s" s="59">
        <v>2004</v>
      </c>
      <c r="D631" s="34">
        <f>VLOOKUP(C631,'BIO - Tableau 2-1'!$A$4:$B$28,2)</f>
        <v>1</v>
      </c>
      <c r="E631" s="34">
        <v>24</v>
      </c>
      <c r="F631" t="s" s="59">
        <v>3047</v>
      </c>
      <c r="G631" t="s" s="59">
        <v>2026</v>
      </c>
      <c r="H631" t="s" s="59">
        <v>1988</v>
      </c>
      <c r="I631" t="s" s="59">
        <v>1056</v>
      </c>
      <c r="J631" t="s" s="59">
        <v>1056</v>
      </c>
      <c r="K631" s="34">
        <v>71</v>
      </c>
      <c r="L631" s="34">
        <v>185</v>
      </c>
      <c r="M631" s="34">
        <v>2011</v>
      </c>
      <c r="N631" t="s" s="59">
        <v>119</v>
      </c>
      <c r="O631" s="34">
        <v>3</v>
      </c>
      <c r="P631" s="34">
        <v>7</v>
      </c>
      <c r="Q631" s="34">
        <v>68</v>
      </c>
    </row>
    <row r="632" ht="20.35" customHeight="1">
      <c r="A632" t="s" s="59">
        <v>1701</v>
      </c>
      <c r="B632" t="s" s="59">
        <v>71</v>
      </c>
      <c r="C632" t="s" s="59">
        <v>1982</v>
      </c>
      <c r="D632" s="34">
        <f>VLOOKUP(C632,'BIO - Tableau 2-1'!$A$4:$B$28,2)</f>
        <v>16</v>
      </c>
      <c r="E632" s="34">
        <v>30</v>
      </c>
      <c r="F632" t="s" s="59">
        <v>3048</v>
      </c>
      <c r="G632" t="s" s="59">
        <v>2780</v>
      </c>
      <c r="H632" t="s" s="59">
        <v>1994</v>
      </c>
      <c r="I632" t="s" s="59">
        <v>1059</v>
      </c>
      <c r="J632" t="s" s="59">
        <v>1059</v>
      </c>
      <c r="K632" s="34">
        <v>72</v>
      </c>
      <c r="L632" s="34">
        <v>202</v>
      </c>
      <c r="M632" s="34">
        <v>2006</v>
      </c>
      <c r="N632" t="s" s="59">
        <v>74</v>
      </c>
      <c r="O632" s="34">
        <v>1</v>
      </c>
      <c r="P632" s="34">
        <v>28</v>
      </c>
      <c r="Q632" s="34">
        <v>28</v>
      </c>
    </row>
    <row r="633" ht="20.35" customHeight="1">
      <c r="A633" t="s" s="59">
        <v>1702</v>
      </c>
      <c r="B633" t="s" s="59">
        <v>2932</v>
      </c>
      <c r="C633" t="s" s="59">
        <v>1979</v>
      </c>
      <c r="D633" s="34">
        <f>VLOOKUP(C633,'BIO - Tableau 2-1'!$A$4:$B$28,2)</f>
        <v>8</v>
      </c>
      <c r="E633" s="34">
        <v>30</v>
      </c>
      <c r="F633" t="s" s="59">
        <v>3049</v>
      </c>
      <c r="G633" t="s" s="59">
        <v>2368</v>
      </c>
      <c r="H633" t="s" s="59">
        <v>2059</v>
      </c>
      <c r="I633" t="s" s="59">
        <v>1056</v>
      </c>
      <c r="J633" t="s" s="59">
        <v>1056</v>
      </c>
      <c r="K633" s="34">
        <v>76</v>
      </c>
      <c r="L633" s="34">
        <v>214</v>
      </c>
      <c r="M633" t="s" s="59">
        <v>2051</v>
      </c>
      <c r="N633" t="s" s="59">
        <v>2051</v>
      </c>
      <c r="O633" t="s" s="59">
        <v>2051</v>
      </c>
      <c r="P633" t="s" s="59">
        <v>2051</v>
      </c>
      <c r="Q633" t="s" s="59">
        <v>2051</v>
      </c>
    </row>
    <row r="634" ht="20.35" customHeight="1">
      <c r="A634" t="s" s="59">
        <v>1703</v>
      </c>
      <c r="B634" t="s" s="59">
        <v>104</v>
      </c>
      <c r="C634" t="s" s="59">
        <v>1979</v>
      </c>
      <c r="D634" s="34">
        <f>VLOOKUP(C634,'BIO - Tableau 2-1'!$A$4:$B$28,2)</f>
        <v>8</v>
      </c>
      <c r="E634" s="34">
        <v>27</v>
      </c>
      <c r="F634" t="s" s="59">
        <v>3050</v>
      </c>
      <c r="G634" t="s" s="59">
        <v>2831</v>
      </c>
      <c r="H634" t="s" s="59">
        <v>1991</v>
      </c>
      <c r="I634" t="s" s="59">
        <v>1059</v>
      </c>
      <c r="J634" t="s" s="59">
        <v>1059</v>
      </c>
      <c r="K634" s="34">
        <v>72</v>
      </c>
      <c r="L634" s="34">
        <v>194</v>
      </c>
      <c r="M634" s="34">
        <v>2009</v>
      </c>
      <c r="N634" t="s" s="59">
        <v>104</v>
      </c>
      <c r="O634" s="34">
        <v>5</v>
      </c>
      <c r="P634" s="34">
        <v>29</v>
      </c>
      <c r="Q634" s="34">
        <v>150</v>
      </c>
    </row>
    <row r="635" ht="20.35" customHeight="1">
      <c r="A635" t="s" s="59">
        <v>1704</v>
      </c>
      <c r="B635" t="s" s="59">
        <v>2011</v>
      </c>
      <c r="C635" t="s" s="59">
        <v>1996</v>
      </c>
      <c r="D635" s="34">
        <f>VLOOKUP(C635,'BIO - Tableau 2-1'!$A$4:$B$28,2)</f>
        <v>7</v>
      </c>
      <c r="E635" s="34">
        <v>25</v>
      </c>
      <c r="F635" t="s" s="59">
        <v>3051</v>
      </c>
      <c r="G635" t="s" s="59">
        <v>3052</v>
      </c>
      <c r="H635" t="s" s="59">
        <v>2038</v>
      </c>
      <c r="I635" t="s" s="59">
        <v>1059</v>
      </c>
      <c r="J635" t="s" s="59">
        <v>1059</v>
      </c>
      <c r="K635" s="34">
        <v>73</v>
      </c>
      <c r="L635" s="34">
        <v>175</v>
      </c>
      <c r="M635" t="s" s="59">
        <v>2051</v>
      </c>
      <c r="N635" t="s" s="59">
        <v>2051</v>
      </c>
      <c r="O635" t="s" s="59">
        <v>2051</v>
      </c>
      <c r="P635" t="s" s="59">
        <v>2051</v>
      </c>
      <c r="Q635" t="s" s="59">
        <v>2051</v>
      </c>
    </row>
    <row r="636" ht="20.35" customHeight="1">
      <c r="A636" t="s" s="59">
        <v>1705</v>
      </c>
      <c r="B636" t="s" s="59">
        <v>38</v>
      </c>
      <c r="C636" t="s" s="59">
        <v>1979</v>
      </c>
      <c r="D636" s="34">
        <f>VLOOKUP(C636,'BIO - Tableau 2-1'!$A$4:$B$28,2)</f>
        <v>8</v>
      </c>
      <c r="E636" s="34">
        <v>27</v>
      </c>
      <c r="F636" t="s" s="59">
        <v>3053</v>
      </c>
      <c r="G636" t="s" s="59">
        <v>2844</v>
      </c>
      <c r="H636" t="s" s="59">
        <v>1991</v>
      </c>
      <c r="I636" t="s" s="59">
        <v>1059</v>
      </c>
      <c r="J636" t="s" s="59">
        <v>1059</v>
      </c>
      <c r="K636" s="34">
        <v>72</v>
      </c>
      <c r="L636" s="34">
        <v>204</v>
      </c>
      <c r="M636" s="34">
        <v>2009</v>
      </c>
      <c r="N636" t="s" s="59">
        <v>219</v>
      </c>
      <c r="O636" s="34">
        <v>1</v>
      </c>
      <c r="P636" s="34">
        <v>16</v>
      </c>
      <c r="Q636" s="34">
        <v>16</v>
      </c>
    </row>
    <row r="637" ht="20.35" customHeight="1">
      <c r="A637" t="s" s="59">
        <v>1706</v>
      </c>
      <c r="B637" t="s" s="59">
        <v>74</v>
      </c>
      <c r="C637" t="s" s="59">
        <v>1982</v>
      </c>
      <c r="D637" s="34">
        <f>VLOOKUP(C637,'BIO - Tableau 2-1'!$A$4:$B$28,2)</f>
        <v>16</v>
      </c>
      <c r="E637" s="34">
        <v>23</v>
      </c>
      <c r="F637" t="s" s="59">
        <v>3054</v>
      </c>
      <c r="G637" t="s" s="59">
        <v>2508</v>
      </c>
      <c r="H637" t="s" s="59">
        <v>1988</v>
      </c>
      <c r="I637" t="s" s="59">
        <v>1056</v>
      </c>
      <c r="J637" t="s" s="59">
        <v>1056</v>
      </c>
      <c r="K637" s="34">
        <v>76</v>
      </c>
      <c r="L637" s="34">
        <v>230</v>
      </c>
      <c r="M637" s="34">
        <v>2013</v>
      </c>
      <c r="N637" t="s" s="59">
        <v>93</v>
      </c>
      <c r="O637" s="34">
        <v>4</v>
      </c>
      <c r="P637" s="34">
        <v>10</v>
      </c>
      <c r="Q637" s="34">
        <v>101</v>
      </c>
    </row>
    <row r="638" ht="20.35" customHeight="1">
      <c r="A638" t="s" s="59">
        <v>1707</v>
      </c>
      <c r="B638" t="s" s="59">
        <v>114</v>
      </c>
      <c r="C638" t="s" s="59">
        <v>1982</v>
      </c>
      <c r="D638" s="34">
        <f>VLOOKUP(C638,'BIO - Tableau 2-1'!$A$4:$B$28,2)</f>
        <v>16</v>
      </c>
      <c r="E638" s="34">
        <v>22</v>
      </c>
      <c r="F638" t="s" s="59">
        <v>3055</v>
      </c>
      <c r="G638" t="s" s="59">
        <v>2254</v>
      </c>
      <c r="H638" t="s" s="59">
        <v>1988</v>
      </c>
      <c r="I638" t="s" s="59">
        <v>1056</v>
      </c>
      <c r="J638" t="s" s="59">
        <v>1056</v>
      </c>
      <c r="K638" s="34">
        <v>74</v>
      </c>
      <c r="L638" s="34">
        <v>234</v>
      </c>
      <c r="M638" s="34">
        <v>2014</v>
      </c>
      <c r="N638" t="s" s="59">
        <v>114</v>
      </c>
      <c r="O638" s="34">
        <v>1</v>
      </c>
      <c r="P638" s="34">
        <v>10</v>
      </c>
      <c r="Q638" s="34">
        <v>10</v>
      </c>
    </row>
    <row r="639" ht="20.35" customHeight="1">
      <c r="A639" t="s" s="59">
        <v>1708</v>
      </c>
      <c r="B639" t="s" s="59">
        <v>77</v>
      </c>
      <c r="C639" t="s" s="59">
        <v>2004</v>
      </c>
      <c r="D639" s="34">
        <f>VLOOKUP(C639,'BIO - Tableau 2-1'!$A$4:$B$28,2)</f>
        <v>1</v>
      </c>
      <c r="E639" s="34">
        <v>22</v>
      </c>
      <c r="F639" t="s" s="59">
        <v>3056</v>
      </c>
      <c r="G639" t="s" s="59">
        <v>2390</v>
      </c>
      <c r="H639" t="s" s="59">
        <v>2046</v>
      </c>
      <c r="I639" t="s" s="59">
        <v>1059</v>
      </c>
      <c r="J639" t="s" s="59">
        <v>1059</v>
      </c>
      <c r="K639" s="34">
        <v>72</v>
      </c>
      <c r="L639" s="34">
        <v>177</v>
      </c>
      <c r="M639" s="34">
        <v>2014</v>
      </c>
      <c r="N639" t="s" s="59">
        <v>77</v>
      </c>
      <c r="O639" s="34">
        <v>1</v>
      </c>
      <c r="P639" s="34">
        <v>20</v>
      </c>
      <c r="Q639" s="34">
        <v>20</v>
      </c>
    </row>
    <row r="640" ht="20.35" customHeight="1">
      <c r="A640" t="s" s="59">
        <v>1709</v>
      </c>
      <c r="B640" t="s" s="59">
        <v>219</v>
      </c>
      <c r="C640" t="s" s="59">
        <v>1979</v>
      </c>
      <c r="D640" s="34">
        <f>VLOOKUP(C640,'BIO - Tableau 2-1'!$A$4:$B$28,2)</f>
        <v>8</v>
      </c>
      <c r="E640" s="34">
        <v>24</v>
      </c>
      <c r="F640" t="s" s="59">
        <v>3057</v>
      </c>
      <c r="G640" t="s" s="59">
        <v>2844</v>
      </c>
      <c r="H640" t="s" s="59">
        <v>1991</v>
      </c>
      <c r="I640" t="s" s="59">
        <v>1059</v>
      </c>
      <c r="J640" t="s" s="59">
        <v>1059</v>
      </c>
      <c r="K640" s="34">
        <v>74</v>
      </c>
      <c r="L640" s="34">
        <v>200</v>
      </c>
      <c r="M640" s="34">
        <v>2011</v>
      </c>
      <c r="N640" t="s" s="59">
        <v>219</v>
      </c>
      <c r="O640" s="34">
        <v>5</v>
      </c>
      <c r="P640" s="34">
        <v>10</v>
      </c>
      <c r="Q640" s="34">
        <v>131</v>
      </c>
    </row>
    <row r="641" ht="20.35" customHeight="1">
      <c r="A641" t="s" s="59">
        <v>1710</v>
      </c>
      <c r="B641" t="s" s="59">
        <v>3058</v>
      </c>
      <c r="C641" t="s" s="59">
        <v>2004</v>
      </c>
      <c r="D641" s="34">
        <f>VLOOKUP(C641,'BIO - Tableau 2-1'!$A$4:$B$28,2)</f>
        <v>1</v>
      </c>
      <c r="E641" s="34">
        <v>25</v>
      </c>
      <c r="F641" t="s" s="59">
        <v>3059</v>
      </c>
      <c r="G641" t="s" s="59">
        <v>2237</v>
      </c>
      <c r="H641" t="s" s="59">
        <v>2206</v>
      </c>
      <c r="I641" t="s" s="59">
        <v>1059</v>
      </c>
      <c r="J641" t="s" s="59">
        <v>1059</v>
      </c>
      <c r="K641" s="34">
        <v>73</v>
      </c>
      <c r="L641" s="34">
        <v>195</v>
      </c>
      <c r="M641" s="34">
        <v>2011</v>
      </c>
      <c r="N641" t="s" s="59">
        <v>2022</v>
      </c>
      <c r="O641" s="34">
        <v>3</v>
      </c>
      <c r="P641" s="34">
        <v>21</v>
      </c>
      <c r="Q641" s="34">
        <v>82</v>
      </c>
    </row>
    <row r="642" ht="20.35" customHeight="1">
      <c r="A642" t="s" s="59">
        <v>1711</v>
      </c>
      <c r="B642" t="s" s="59">
        <v>44</v>
      </c>
      <c r="C642" t="s" s="59">
        <v>2004</v>
      </c>
      <c r="D642" s="34">
        <f>VLOOKUP(C642,'BIO - Tableau 2-1'!$A$4:$B$28,2)</f>
        <v>1</v>
      </c>
      <c r="E642" s="34">
        <v>30</v>
      </c>
      <c r="F642" t="s" s="59">
        <v>3060</v>
      </c>
      <c r="G642" t="s" s="59">
        <v>2096</v>
      </c>
      <c r="H642" s="32"/>
      <c r="I642" t="s" s="59">
        <v>1054</v>
      </c>
      <c r="J642" t="s" s="59">
        <v>1054</v>
      </c>
      <c r="K642" s="34">
        <v>73</v>
      </c>
      <c r="L642" s="34">
        <v>210</v>
      </c>
      <c r="M642" s="34">
        <v>2006</v>
      </c>
      <c r="N642" t="s" s="59">
        <v>44</v>
      </c>
      <c r="O642" s="34">
        <v>1</v>
      </c>
      <c r="P642" s="34">
        <v>4</v>
      </c>
      <c r="Q642" s="34">
        <v>4</v>
      </c>
    </row>
    <row r="643" ht="20.35" customHeight="1">
      <c r="A643" t="s" s="59">
        <v>1712</v>
      </c>
      <c r="B643" t="s" s="59">
        <v>2011</v>
      </c>
      <c r="C643" t="s" s="59">
        <v>2004</v>
      </c>
      <c r="D643" s="34">
        <f>VLOOKUP(C643,'BIO - Tableau 2-1'!$A$4:$B$28,2)</f>
        <v>1</v>
      </c>
      <c r="E643" s="34">
        <v>19</v>
      </c>
      <c r="F643" t="s" s="59">
        <v>3061</v>
      </c>
      <c r="G643" t="s" s="59">
        <v>3062</v>
      </c>
      <c r="H643" s="32"/>
      <c r="I643" t="s" s="59">
        <v>1251</v>
      </c>
      <c r="J643" t="s" s="59">
        <v>1251</v>
      </c>
      <c r="K643" s="34">
        <v>73</v>
      </c>
      <c r="L643" s="34">
        <v>175</v>
      </c>
      <c r="M643" s="34">
        <v>2017</v>
      </c>
      <c r="N643" t="s" s="59">
        <v>2011</v>
      </c>
      <c r="O643" s="34">
        <v>1</v>
      </c>
      <c r="P643" s="34">
        <v>1</v>
      </c>
      <c r="Q643" s="34">
        <v>1</v>
      </c>
    </row>
    <row r="644" ht="20.35" customHeight="1">
      <c r="A644" t="s" s="59">
        <v>1713</v>
      </c>
      <c r="B644" t="s" s="59">
        <v>68</v>
      </c>
      <c r="C644" t="s" s="59">
        <v>1982</v>
      </c>
      <c r="D644" s="34">
        <f>VLOOKUP(C644,'BIO - Tableau 2-1'!$A$4:$B$28,2)</f>
        <v>16</v>
      </c>
      <c r="E644" s="34">
        <v>27</v>
      </c>
      <c r="F644" t="s" s="59">
        <v>2393</v>
      </c>
      <c r="G644" t="s" s="59">
        <v>3063</v>
      </c>
      <c r="H644" t="s" s="59">
        <v>1985</v>
      </c>
      <c r="I644" t="s" s="59">
        <v>1056</v>
      </c>
      <c r="J644" t="s" s="59">
        <v>1056</v>
      </c>
      <c r="K644" s="34">
        <v>73</v>
      </c>
      <c r="L644" s="34">
        <v>215</v>
      </c>
      <c r="M644" s="34">
        <v>2009</v>
      </c>
      <c r="N644" t="s" s="59">
        <v>2022</v>
      </c>
      <c r="O644" s="34">
        <v>3</v>
      </c>
      <c r="P644" s="34">
        <v>23</v>
      </c>
      <c r="Q644" s="34">
        <v>84</v>
      </c>
    </row>
    <row r="645" ht="20.35" customHeight="1">
      <c r="A645" t="s" s="59">
        <v>1714</v>
      </c>
      <c r="B645" t="s" s="59">
        <v>114</v>
      </c>
      <c r="C645" t="s" s="59">
        <v>1982</v>
      </c>
      <c r="D645" s="34">
        <f>VLOOKUP(C645,'BIO - Tableau 2-1'!$A$4:$B$28,2)</f>
        <v>16</v>
      </c>
      <c r="E645" s="34">
        <v>24</v>
      </c>
      <c r="F645" t="s" s="59">
        <v>3064</v>
      </c>
      <c r="G645" t="s" s="59">
        <v>3065</v>
      </c>
      <c r="H645" t="s" s="59">
        <v>2179</v>
      </c>
      <c r="I645" t="s" s="59">
        <v>1059</v>
      </c>
      <c r="J645" t="s" s="59">
        <v>1059</v>
      </c>
      <c r="K645" s="34">
        <v>74</v>
      </c>
      <c r="L645" s="34">
        <v>200</v>
      </c>
      <c r="M645" s="34">
        <v>2012</v>
      </c>
      <c r="N645" t="s" s="59">
        <v>114</v>
      </c>
      <c r="O645" s="34">
        <v>2</v>
      </c>
      <c r="P645" s="34">
        <v>6</v>
      </c>
      <c r="Q645" s="34">
        <v>36</v>
      </c>
    </row>
    <row r="646" ht="20.35" customHeight="1">
      <c r="A646" t="s" s="59">
        <v>1715</v>
      </c>
      <c r="B646" t="s" s="59">
        <v>201</v>
      </c>
      <c r="C646" t="s" s="59">
        <v>2004</v>
      </c>
      <c r="D646" s="34">
        <f>VLOOKUP(C646,'BIO - Tableau 2-1'!$A$4:$B$28,2)</f>
        <v>1</v>
      </c>
      <c r="E646" s="34">
        <v>21</v>
      </c>
      <c r="F646" t="s" s="59">
        <v>3066</v>
      </c>
      <c r="G646" t="s" s="59">
        <v>3067</v>
      </c>
      <c r="H646" t="s" s="59">
        <v>1985</v>
      </c>
      <c r="I646" t="s" s="59">
        <v>1056</v>
      </c>
      <c r="J646" t="s" s="59">
        <v>1056</v>
      </c>
      <c r="K646" s="34">
        <v>76</v>
      </c>
      <c r="L646" s="34">
        <v>208</v>
      </c>
      <c r="M646" s="34">
        <v>2015</v>
      </c>
      <c r="N646" t="s" s="59">
        <v>201</v>
      </c>
      <c r="O646" s="34">
        <v>4</v>
      </c>
      <c r="P646" s="34">
        <v>5</v>
      </c>
      <c r="Q646" s="34">
        <v>96</v>
      </c>
    </row>
    <row r="647" ht="20.35" customHeight="1">
      <c r="A647" t="s" s="59">
        <v>1716</v>
      </c>
      <c r="B647" t="s" s="59">
        <v>2000</v>
      </c>
      <c r="C647" t="s" s="59">
        <v>1996</v>
      </c>
      <c r="D647" s="34">
        <f>VLOOKUP(C647,'BIO - Tableau 2-1'!$A$4:$B$28,2)</f>
        <v>7</v>
      </c>
      <c r="E647" s="34">
        <v>24</v>
      </c>
      <c r="F647" t="s" s="59">
        <v>2489</v>
      </c>
      <c r="G647" t="s" s="59">
        <v>3068</v>
      </c>
      <c r="H647" s="32"/>
      <c r="I647" t="s" s="59">
        <v>1086</v>
      </c>
      <c r="J647" t="s" s="59">
        <v>1086</v>
      </c>
      <c r="K647" s="34">
        <v>71</v>
      </c>
      <c r="L647" s="34">
        <v>178</v>
      </c>
      <c r="M647" s="34">
        <v>2011</v>
      </c>
      <c r="N647" t="s" s="59">
        <v>2000</v>
      </c>
      <c r="O647" s="34">
        <v>2</v>
      </c>
      <c r="P647" s="34">
        <v>28</v>
      </c>
      <c r="Q647" s="34">
        <v>58</v>
      </c>
    </row>
    <row r="648" ht="20.35" customHeight="1">
      <c r="A648" t="s" s="59">
        <v>1717</v>
      </c>
      <c r="B648" t="s" s="59">
        <v>68</v>
      </c>
      <c r="C648" t="s" s="59">
        <v>1996</v>
      </c>
      <c r="D648" s="34">
        <f>VLOOKUP(C648,'BIO - Tableau 2-1'!$A$4:$B$28,2)</f>
        <v>7</v>
      </c>
      <c r="E648" s="34">
        <v>22</v>
      </c>
      <c r="F648" t="s" s="59">
        <v>3069</v>
      </c>
      <c r="G648" t="s" s="59">
        <v>2056</v>
      </c>
      <c r="H648" s="32"/>
      <c r="I648" t="s" s="59">
        <v>1086</v>
      </c>
      <c r="J648" t="s" s="59">
        <v>1086</v>
      </c>
      <c r="K648" s="34">
        <v>74</v>
      </c>
      <c r="L648" s="34">
        <v>192</v>
      </c>
      <c r="M648" s="34">
        <v>2014</v>
      </c>
      <c r="N648" t="s" s="59">
        <v>68</v>
      </c>
      <c r="O648" s="34">
        <v>1</v>
      </c>
      <c r="P648" s="34">
        <v>26</v>
      </c>
      <c r="Q648" s="34">
        <v>26</v>
      </c>
    </row>
    <row r="649" ht="20.35" customHeight="1">
      <c r="A649" t="s" s="59">
        <v>1718</v>
      </c>
      <c r="B649" t="s" s="59">
        <v>3070</v>
      </c>
      <c r="C649" t="s" s="59">
        <v>1996</v>
      </c>
      <c r="D649" s="34">
        <f>VLOOKUP(C649,'BIO - Tableau 2-1'!$A$4:$B$28,2)</f>
        <v>7</v>
      </c>
      <c r="E649" s="34">
        <v>24</v>
      </c>
      <c r="F649" t="s" s="59">
        <v>3071</v>
      </c>
      <c r="G649" t="s" s="59">
        <v>2075</v>
      </c>
      <c r="H649" s="32"/>
      <c r="I649" t="s" s="59">
        <v>1086</v>
      </c>
      <c r="J649" t="s" s="59">
        <v>1086</v>
      </c>
      <c r="K649" s="34">
        <v>71</v>
      </c>
      <c r="L649" s="34">
        <v>185</v>
      </c>
      <c r="M649" t="s" s="59">
        <v>2051</v>
      </c>
      <c r="N649" t="s" s="59">
        <v>2051</v>
      </c>
      <c r="O649" t="s" s="59">
        <v>2051</v>
      </c>
      <c r="P649" t="s" s="59">
        <v>2051</v>
      </c>
      <c r="Q649" t="s" s="59">
        <v>2051</v>
      </c>
    </row>
    <row r="650" ht="20.35" customHeight="1">
      <c r="A650" t="s" s="59">
        <v>1719</v>
      </c>
      <c r="B650" t="s" s="59">
        <v>40</v>
      </c>
      <c r="C650" t="s" s="59">
        <v>1979</v>
      </c>
      <c r="D650" s="34">
        <f>VLOOKUP(C650,'BIO - Tableau 2-1'!$A$4:$B$28,2)</f>
        <v>8</v>
      </c>
      <c r="E650" s="34">
        <v>22</v>
      </c>
      <c r="F650" t="s" s="59">
        <v>3072</v>
      </c>
      <c r="G650" t="s" s="59">
        <v>2056</v>
      </c>
      <c r="H650" s="32"/>
      <c r="I650" t="s" s="59">
        <v>1086</v>
      </c>
      <c r="J650" t="s" s="59">
        <v>1086</v>
      </c>
      <c r="K650" s="34">
        <v>77</v>
      </c>
      <c r="L650" s="34">
        <v>230</v>
      </c>
      <c r="M650" s="34">
        <v>2013</v>
      </c>
      <c r="N650" t="s" s="59">
        <v>87</v>
      </c>
      <c r="O650" s="34">
        <v>1</v>
      </c>
      <c r="P650" s="34">
        <v>16</v>
      </c>
      <c r="Q650" s="34">
        <v>16</v>
      </c>
    </row>
    <row r="651" ht="20.35" customHeight="1">
      <c r="A651" t="s" s="59">
        <v>1720</v>
      </c>
      <c r="B651" t="s" s="59">
        <v>106</v>
      </c>
      <c r="C651" t="s" s="59">
        <v>1979</v>
      </c>
      <c r="D651" s="34">
        <f>VLOOKUP(C651,'BIO - Tableau 2-1'!$A$4:$B$28,2)</f>
        <v>8</v>
      </c>
      <c r="E651" s="34">
        <v>26</v>
      </c>
      <c r="F651" t="s" s="59">
        <v>3073</v>
      </c>
      <c r="G651" t="s" s="59">
        <v>2056</v>
      </c>
      <c r="H651" s="32"/>
      <c r="I651" t="s" s="59">
        <v>1086</v>
      </c>
      <c r="J651" t="s" s="59">
        <v>1086</v>
      </c>
      <c r="K651" s="34">
        <v>74</v>
      </c>
      <c r="L651" s="34">
        <v>195</v>
      </c>
      <c r="M651" t="s" s="59">
        <v>2051</v>
      </c>
      <c r="N651" t="s" s="59">
        <v>2051</v>
      </c>
      <c r="O651" t="s" s="59">
        <v>2051</v>
      </c>
      <c r="P651" t="s" s="59">
        <v>2051</v>
      </c>
      <c r="Q651" t="s" s="59">
        <v>2051</v>
      </c>
    </row>
    <row r="652" ht="20.35" customHeight="1">
      <c r="A652" t="s" s="59">
        <v>1721</v>
      </c>
      <c r="B652" t="s" s="59">
        <v>46</v>
      </c>
      <c r="C652" t="s" s="59">
        <v>1979</v>
      </c>
      <c r="D652" s="34">
        <f>VLOOKUP(C652,'BIO - Tableau 2-1'!$A$4:$B$28,2)</f>
        <v>8</v>
      </c>
      <c r="E652" s="34">
        <v>30</v>
      </c>
      <c r="F652" t="s" s="59">
        <v>3074</v>
      </c>
      <c r="G652" t="s" s="59">
        <v>3075</v>
      </c>
      <c r="H652" s="32"/>
      <c r="I652" t="s" s="59">
        <v>1054</v>
      </c>
      <c r="J652" t="s" s="59">
        <v>1054</v>
      </c>
      <c r="K652" s="34">
        <v>75</v>
      </c>
      <c r="L652" s="34">
        <v>197</v>
      </c>
      <c r="M652" s="34">
        <v>2005</v>
      </c>
      <c r="N652" t="s" s="59">
        <v>77</v>
      </c>
      <c r="O652" s="34">
        <v>4</v>
      </c>
      <c r="P652" s="34">
        <v>17</v>
      </c>
      <c r="Q652" s="34">
        <v>108</v>
      </c>
    </row>
    <row r="653" ht="20.35" customHeight="1">
      <c r="A653" t="s" s="59">
        <v>1722</v>
      </c>
      <c r="B653" t="s" s="59">
        <v>104</v>
      </c>
      <c r="C653" t="s" s="59">
        <v>1979</v>
      </c>
      <c r="D653" s="34">
        <f>VLOOKUP(C653,'BIO - Tableau 2-1'!$A$4:$B$28,2)</f>
        <v>8</v>
      </c>
      <c r="E653" s="34">
        <v>37</v>
      </c>
      <c r="F653" t="s" s="59">
        <v>3076</v>
      </c>
      <c r="G653" t="s" s="59">
        <v>2080</v>
      </c>
      <c r="H653" s="32"/>
      <c r="I653" t="s" s="59">
        <v>1054</v>
      </c>
      <c r="J653" t="s" s="59">
        <v>1054</v>
      </c>
      <c r="K653" s="34">
        <v>72</v>
      </c>
      <c r="L653" s="34">
        <v>194</v>
      </c>
      <c r="M653" s="34">
        <v>2000</v>
      </c>
      <c r="N653" t="s" s="59">
        <v>104</v>
      </c>
      <c r="O653" s="34">
        <v>1</v>
      </c>
      <c r="P653" s="34">
        <v>29</v>
      </c>
      <c r="Q653" s="34">
        <v>29</v>
      </c>
    </row>
    <row r="654" ht="20.35" customHeight="1">
      <c r="A654" t="s" s="59">
        <v>1723</v>
      </c>
      <c r="B654" t="s" s="59">
        <v>58</v>
      </c>
      <c r="C654" t="s" s="59">
        <v>1982</v>
      </c>
      <c r="D654" s="34">
        <f>VLOOKUP(C654,'BIO - Tableau 2-1'!$A$4:$B$28,2)</f>
        <v>16</v>
      </c>
      <c r="E654" s="34">
        <v>22</v>
      </c>
      <c r="F654" t="s" s="59">
        <v>3077</v>
      </c>
      <c r="G654" t="s" s="59">
        <v>3078</v>
      </c>
      <c r="H654" s="32"/>
      <c r="I654" t="s" s="59">
        <v>1373</v>
      </c>
      <c r="J654" t="s" s="59">
        <v>1373</v>
      </c>
      <c r="K654" s="34">
        <v>72</v>
      </c>
      <c r="L654" s="34">
        <v>172</v>
      </c>
      <c r="M654" s="34">
        <v>2014</v>
      </c>
      <c r="N654" t="s" s="59">
        <v>58</v>
      </c>
      <c r="O654" s="34">
        <v>1</v>
      </c>
      <c r="P654" s="34">
        <v>9</v>
      </c>
      <c r="Q654" s="34">
        <v>9</v>
      </c>
    </row>
    <row r="655" ht="20.35" customHeight="1">
      <c r="A655" t="s" s="59">
        <v>1724</v>
      </c>
      <c r="B655" t="s" s="59">
        <v>52</v>
      </c>
      <c r="C655" t="s" s="59">
        <v>1996</v>
      </c>
      <c r="D655" s="34">
        <f>VLOOKUP(C655,'BIO - Tableau 2-1'!$A$4:$B$28,2)</f>
        <v>7</v>
      </c>
      <c r="E655" s="34">
        <v>22</v>
      </c>
      <c r="F655" t="s" s="59">
        <v>3079</v>
      </c>
      <c r="G655" t="s" s="59">
        <v>2056</v>
      </c>
      <c r="H655" s="32"/>
      <c r="I655" t="s" s="59">
        <v>1086</v>
      </c>
      <c r="J655" t="s" s="59">
        <v>1086</v>
      </c>
      <c r="K655" s="34">
        <v>71</v>
      </c>
      <c r="L655" s="34">
        <v>185</v>
      </c>
      <c r="M655" s="34">
        <v>2014</v>
      </c>
      <c r="N655" t="s" s="59">
        <v>2161</v>
      </c>
      <c r="O655" s="34">
        <v>1</v>
      </c>
      <c r="P655" s="34">
        <v>27</v>
      </c>
      <c r="Q655" s="34">
        <v>27</v>
      </c>
    </row>
    <row r="656" ht="32.35" customHeight="1">
      <c r="A656" t="s" s="59">
        <v>1725</v>
      </c>
      <c r="B656" t="s" s="59">
        <v>38</v>
      </c>
      <c r="C656" t="s" s="59">
        <v>1982</v>
      </c>
      <c r="D656" s="34">
        <f>VLOOKUP(C656,'BIO - Tableau 2-1'!$A$4:$B$28,2)</f>
        <v>16</v>
      </c>
      <c r="E656" s="34">
        <v>31</v>
      </c>
      <c r="F656" t="s" s="59">
        <v>3080</v>
      </c>
      <c r="G656" t="s" s="59">
        <v>2537</v>
      </c>
      <c r="H656" s="32"/>
      <c r="I656" t="s" s="59">
        <v>1086</v>
      </c>
      <c r="J656" t="s" s="59">
        <v>1086</v>
      </c>
      <c r="K656" s="34">
        <v>73</v>
      </c>
      <c r="L656" s="34">
        <v>228</v>
      </c>
      <c r="M656" s="34">
        <v>2006</v>
      </c>
      <c r="N656" t="s" s="59">
        <v>106</v>
      </c>
      <c r="O656" s="34">
        <v>2</v>
      </c>
      <c r="P656" s="34">
        <v>14</v>
      </c>
      <c r="Q656" s="34">
        <v>44</v>
      </c>
    </row>
    <row r="657" ht="20.35" customHeight="1">
      <c r="A657" t="s" s="59">
        <v>1726</v>
      </c>
      <c r="B657" t="s" s="59">
        <v>219</v>
      </c>
      <c r="C657" t="s" s="59">
        <v>1996</v>
      </c>
      <c r="D657" s="34">
        <f>VLOOKUP(C657,'BIO - Tableau 2-1'!$A$4:$B$28,2)</f>
        <v>7</v>
      </c>
      <c r="E657" s="34">
        <v>25</v>
      </c>
      <c r="F657" t="s" s="59">
        <v>3081</v>
      </c>
      <c r="G657" t="s" s="59">
        <v>3082</v>
      </c>
      <c r="H657" s="32"/>
      <c r="I657" t="s" s="59">
        <v>1251</v>
      </c>
      <c r="J657" t="s" s="59">
        <v>1251</v>
      </c>
      <c r="K657" s="34">
        <v>74</v>
      </c>
      <c r="L657" s="34">
        <v>216</v>
      </c>
      <c r="M657" s="34">
        <v>2010</v>
      </c>
      <c r="N657" t="s" s="59">
        <v>38</v>
      </c>
      <c r="O657" s="34">
        <v>1</v>
      </c>
      <c r="P657" s="34">
        <v>5</v>
      </c>
      <c r="Q657" s="34">
        <v>5</v>
      </c>
    </row>
    <row r="658" ht="20.35" customHeight="1">
      <c r="A658" t="s" s="59">
        <v>1727</v>
      </c>
      <c r="B658" t="s" s="59">
        <v>201</v>
      </c>
      <c r="C658" t="s" s="59">
        <v>1979</v>
      </c>
      <c r="D658" s="34">
        <f>VLOOKUP(C658,'BIO - Tableau 2-1'!$A$4:$B$28,2)</f>
        <v>8</v>
      </c>
      <c r="E658" s="34">
        <v>21</v>
      </c>
      <c r="F658" t="s" s="59">
        <v>3083</v>
      </c>
      <c r="G658" t="s" s="59">
        <v>2364</v>
      </c>
      <c r="H658" t="s" s="59">
        <v>2007</v>
      </c>
      <c r="I658" t="s" s="59">
        <v>1059</v>
      </c>
      <c r="J658" t="s" s="59">
        <v>1059</v>
      </c>
      <c r="K658" s="34">
        <v>75</v>
      </c>
      <c r="L658" s="34">
        <v>206</v>
      </c>
      <c r="M658" s="34">
        <v>2015</v>
      </c>
      <c r="N658" t="s" s="59">
        <v>201</v>
      </c>
      <c r="O658" s="34">
        <v>1</v>
      </c>
      <c r="P658" s="34">
        <v>5</v>
      </c>
      <c r="Q658" s="34">
        <v>5</v>
      </c>
    </row>
    <row r="659" ht="20.35" customHeight="1">
      <c r="A659" t="s" s="59">
        <v>1728</v>
      </c>
      <c r="B659" t="s" s="59">
        <v>68</v>
      </c>
      <c r="C659" t="s" s="59">
        <v>1979</v>
      </c>
      <c r="D659" s="34">
        <f>VLOOKUP(C659,'BIO - Tableau 2-1'!$A$4:$B$28,2)</f>
        <v>8</v>
      </c>
      <c r="E659" s="34">
        <v>21</v>
      </c>
      <c r="F659" t="s" s="59">
        <v>3084</v>
      </c>
      <c r="G659" t="s" s="59">
        <v>2769</v>
      </c>
      <c r="H659" t="s" s="59">
        <v>2071</v>
      </c>
      <c r="I659" t="s" s="59">
        <v>1056</v>
      </c>
      <c r="J659" t="s" s="59">
        <v>1056</v>
      </c>
      <c r="K659" s="34">
        <v>74</v>
      </c>
      <c r="L659" s="34">
        <v>175</v>
      </c>
      <c r="M659" s="34">
        <v>2015</v>
      </c>
      <c r="N659" t="s" s="59">
        <v>68</v>
      </c>
      <c r="O659" s="34">
        <v>1</v>
      </c>
      <c r="P659" s="34">
        <v>26</v>
      </c>
      <c r="Q659" s="34">
        <v>26</v>
      </c>
    </row>
    <row r="660" ht="20.35" customHeight="1">
      <c r="A660" t="s" s="59">
        <v>1729</v>
      </c>
      <c r="B660" t="s" s="59">
        <v>60</v>
      </c>
      <c r="C660" t="s" s="59">
        <v>2004</v>
      </c>
      <c r="D660" s="34">
        <f>VLOOKUP(C660,'BIO - Tableau 2-1'!$A$4:$B$28,2)</f>
        <v>1</v>
      </c>
      <c r="E660" s="34">
        <v>26</v>
      </c>
      <c r="F660" t="s" s="59">
        <v>3085</v>
      </c>
      <c r="G660" t="s" s="59">
        <v>3086</v>
      </c>
      <c r="H660" t="s" s="59">
        <v>3087</v>
      </c>
      <c r="I660" t="s" s="59">
        <v>1059</v>
      </c>
      <c r="J660" t="s" s="59">
        <v>1059</v>
      </c>
      <c r="K660" s="34">
        <v>70</v>
      </c>
      <c r="L660" s="34">
        <v>208</v>
      </c>
      <c r="M660" t="s" s="59">
        <v>2051</v>
      </c>
      <c r="N660" t="s" s="59">
        <v>2051</v>
      </c>
      <c r="O660" t="s" s="59">
        <v>2051</v>
      </c>
      <c r="P660" t="s" s="59">
        <v>2051</v>
      </c>
      <c r="Q660" t="s" s="59">
        <v>2051</v>
      </c>
    </row>
    <row r="661" ht="20.35" customHeight="1">
      <c r="A661" t="s" s="59">
        <v>1730</v>
      </c>
      <c r="B661" t="s" s="59">
        <v>119</v>
      </c>
      <c r="C661" t="s" s="59">
        <v>2004</v>
      </c>
      <c r="D661" s="34">
        <f>VLOOKUP(C661,'BIO - Tableau 2-1'!$A$4:$B$28,2)</f>
        <v>1</v>
      </c>
      <c r="E661" s="34">
        <v>19</v>
      </c>
      <c r="F661" t="s" s="59">
        <v>3088</v>
      </c>
      <c r="G661" t="s" s="59">
        <v>2077</v>
      </c>
      <c r="H661" t="s" s="59">
        <v>2078</v>
      </c>
      <c r="I661" t="s" s="59">
        <v>1056</v>
      </c>
      <c r="J661" t="s" s="59">
        <v>1056</v>
      </c>
      <c r="K661" s="34">
        <v>74</v>
      </c>
      <c r="L661" s="34">
        <v>198</v>
      </c>
      <c r="M661" s="34">
        <v>2017</v>
      </c>
      <c r="N661" t="s" s="59">
        <v>119</v>
      </c>
      <c r="O661" s="34">
        <v>1</v>
      </c>
      <c r="P661" s="34">
        <v>2</v>
      </c>
      <c r="Q661" s="34">
        <v>2</v>
      </c>
    </row>
    <row r="662" ht="20.35" customHeight="1">
      <c r="A662" t="s" s="59">
        <v>1731</v>
      </c>
      <c r="B662" t="s" s="59">
        <v>71</v>
      </c>
      <c r="C662" t="s" s="59">
        <v>1996</v>
      </c>
      <c r="D662" s="34">
        <f>VLOOKUP(C662,'BIO - Tableau 2-1'!$A$4:$B$28,2)</f>
        <v>7</v>
      </c>
      <c r="E662" s="34">
        <v>23</v>
      </c>
      <c r="F662" t="s" s="59">
        <v>3089</v>
      </c>
      <c r="G662" t="s" s="59">
        <v>2554</v>
      </c>
      <c r="H662" s="32"/>
      <c r="I662" t="s" s="59">
        <v>1373</v>
      </c>
      <c r="J662" t="s" s="59">
        <v>1373</v>
      </c>
      <c r="K662" s="34">
        <v>72</v>
      </c>
      <c r="L662" s="34">
        <v>177</v>
      </c>
      <c r="M662" s="34">
        <v>2013</v>
      </c>
      <c r="N662" t="s" s="59">
        <v>71</v>
      </c>
      <c r="O662" s="34">
        <v>3</v>
      </c>
      <c r="P662" s="34">
        <v>28</v>
      </c>
      <c r="Q662" s="34">
        <v>89</v>
      </c>
    </row>
    <row r="663" ht="20.35" customHeight="1">
      <c r="A663" t="s" s="59">
        <v>1732</v>
      </c>
      <c r="B663" t="s" s="59">
        <v>46</v>
      </c>
      <c r="C663" t="s" s="59">
        <v>1979</v>
      </c>
      <c r="D663" s="34">
        <f>VLOOKUP(C663,'BIO - Tableau 2-1'!$A$4:$B$28,2)</f>
        <v>8</v>
      </c>
      <c r="E663" s="34">
        <v>26</v>
      </c>
      <c r="F663" t="s" s="59">
        <v>3090</v>
      </c>
      <c r="G663" t="s" s="59">
        <v>2732</v>
      </c>
      <c r="H663" s="32"/>
      <c r="I663" t="s" s="59">
        <v>1054</v>
      </c>
      <c r="J663" t="s" s="59">
        <v>1054</v>
      </c>
      <c r="K663" s="34">
        <v>74</v>
      </c>
      <c r="L663" s="34">
        <v>200</v>
      </c>
      <c r="M663" s="34">
        <v>2009</v>
      </c>
      <c r="N663" t="s" s="59">
        <v>2188</v>
      </c>
      <c r="O663" s="34">
        <v>1</v>
      </c>
      <c r="P663" s="34">
        <v>6</v>
      </c>
      <c r="Q663" s="34">
        <v>6</v>
      </c>
    </row>
    <row r="664" ht="20.35" customHeight="1">
      <c r="A664" t="s" s="59">
        <v>1733</v>
      </c>
      <c r="B664" t="s" s="59">
        <v>205</v>
      </c>
      <c r="C664" t="s" s="59">
        <v>1979</v>
      </c>
      <c r="D664" s="34">
        <f>VLOOKUP(C664,'BIO - Tableau 2-1'!$A$4:$B$28,2)</f>
        <v>8</v>
      </c>
      <c r="E664" s="34">
        <v>23</v>
      </c>
      <c r="F664" t="s" s="59">
        <v>3091</v>
      </c>
      <c r="G664" t="s" s="59">
        <v>2771</v>
      </c>
      <c r="H664" s="32"/>
      <c r="I664" t="s" s="59">
        <v>1073</v>
      </c>
      <c r="J664" t="s" s="59">
        <v>1073</v>
      </c>
      <c r="K664" s="34">
        <v>74</v>
      </c>
      <c r="L664" s="34">
        <v>206</v>
      </c>
      <c r="M664" s="34">
        <v>2012</v>
      </c>
      <c r="N664" t="s" s="59">
        <v>205</v>
      </c>
      <c r="O664" s="34">
        <v>1</v>
      </c>
      <c r="P664" s="34">
        <v>22</v>
      </c>
      <c r="Q664" s="34">
        <v>22</v>
      </c>
    </row>
    <row r="665" ht="20.35" customHeight="1">
      <c r="A665" t="s" s="59">
        <v>1734</v>
      </c>
      <c r="B665" t="s" s="59">
        <v>114</v>
      </c>
      <c r="C665" t="s" s="59">
        <v>1996</v>
      </c>
      <c r="D665" s="34">
        <f>VLOOKUP(C665,'BIO - Tableau 2-1'!$A$4:$B$28,2)</f>
        <v>7</v>
      </c>
      <c r="E665" s="34">
        <v>22</v>
      </c>
      <c r="F665" t="s" s="59">
        <v>3092</v>
      </c>
      <c r="G665" t="s" s="59">
        <v>3093</v>
      </c>
      <c r="H665" s="32"/>
      <c r="I665" t="s" s="59">
        <v>1075</v>
      </c>
      <c r="J665" t="s" s="59">
        <v>1075</v>
      </c>
      <c r="K665" s="34">
        <v>72</v>
      </c>
      <c r="L665" s="34">
        <v>185</v>
      </c>
      <c r="M665" s="34">
        <v>2014</v>
      </c>
      <c r="N665" t="s" s="59">
        <v>114</v>
      </c>
      <c r="O665" s="34">
        <v>7</v>
      </c>
      <c r="P665" s="34">
        <v>25</v>
      </c>
      <c r="Q665" s="34">
        <v>205</v>
      </c>
    </row>
    <row r="666" ht="32.35" customHeight="1">
      <c r="A666" t="s" s="59">
        <v>1735</v>
      </c>
      <c r="B666" t="s" s="59">
        <v>2000</v>
      </c>
      <c r="C666" t="s" s="59">
        <v>1982</v>
      </c>
      <c r="D666" s="34">
        <f>VLOOKUP(C666,'BIO - Tableau 2-1'!$A$4:$B$28,2)</f>
        <v>16</v>
      </c>
      <c r="E666" s="34">
        <v>27</v>
      </c>
      <c r="F666" t="s" s="59">
        <v>3094</v>
      </c>
      <c r="G666" t="s" s="59">
        <v>3095</v>
      </c>
      <c r="H666" s="32"/>
      <c r="I666" t="s" s="59">
        <v>1075</v>
      </c>
      <c r="J666" t="s" s="59">
        <v>1075</v>
      </c>
      <c r="K666" s="34">
        <v>72</v>
      </c>
      <c r="L666" s="34">
        <v>188</v>
      </c>
      <c r="M666" s="34">
        <v>2011</v>
      </c>
      <c r="N666" t="s" s="59">
        <v>2000</v>
      </c>
      <c r="O666" s="34">
        <v>7</v>
      </c>
      <c r="P666" s="34">
        <v>27</v>
      </c>
      <c r="Q666" s="34">
        <v>208</v>
      </c>
    </row>
    <row r="667" ht="20.35" customHeight="1">
      <c r="A667" t="s" s="59">
        <v>1736</v>
      </c>
      <c r="B667" t="s" s="59">
        <v>2022</v>
      </c>
      <c r="C667" t="s" s="59">
        <v>1979</v>
      </c>
      <c r="D667" s="34">
        <f>VLOOKUP(C667,'BIO - Tableau 2-1'!$A$4:$B$28,2)</f>
        <v>8</v>
      </c>
      <c r="E667" s="34">
        <v>26</v>
      </c>
      <c r="F667" t="s" s="59">
        <v>2766</v>
      </c>
      <c r="G667" t="s" s="59">
        <v>3096</v>
      </c>
      <c r="H667" s="32"/>
      <c r="I667" t="s" s="59">
        <v>1054</v>
      </c>
      <c r="J667" t="s" s="59">
        <v>1054</v>
      </c>
      <c r="K667" s="34">
        <v>72</v>
      </c>
      <c r="L667" s="34">
        <v>210</v>
      </c>
      <c r="M667" t="s" s="59">
        <v>2051</v>
      </c>
      <c r="N667" t="s" s="59">
        <v>2051</v>
      </c>
      <c r="O667" t="s" s="59">
        <v>2051</v>
      </c>
      <c r="P667" t="s" s="59">
        <v>2051</v>
      </c>
      <c r="Q667" t="s" s="59">
        <v>2051</v>
      </c>
    </row>
    <row r="668" ht="20.35" customHeight="1">
      <c r="A668" t="s" s="59">
        <v>1737</v>
      </c>
      <c r="B668" t="s" s="59">
        <v>56</v>
      </c>
      <c r="C668" t="s" s="59">
        <v>1979</v>
      </c>
      <c r="D668" s="34">
        <f>VLOOKUP(C668,'BIO - Tableau 2-1'!$A$4:$B$28,2)</f>
        <v>8</v>
      </c>
      <c r="E668" s="34">
        <v>24</v>
      </c>
      <c r="F668" t="s" s="59">
        <v>3047</v>
      </c>
      <c r="G668" t="s" s="59">
        <v>2707</v>
      </c>
      <c r="H668" s="32"/>
      <c r="I668" t="s" s="59">
        <v>1054</v>
      </c>
      <c r="J668" t="s" s="59">
        <v>1054</v>
      </c>
      <c r="K668" s="34">
        <v>75</v>
      </c>
      <c r="L668" s="34">
        <v>215</v>
      </c>
      <c r="M668" s="34">
        <v>2011</v>
      </c>
      <c r="N668" t="s" s="59">
        <v>56</v>
      </c>
      <c r="O668" s="34">
        <v>1</v>
      </c>
      <c r="P668" s="34">
        <v>19</v>
      </c>
      <c r="Q668" s="34">
        <v>19</v>
      </c>
    </row>
    <row r="669" ht="20.35" customHeight="1">
      <c r="A669" t="s" s="59">
        <v>1738</v>
      </c>
      <c r="B669" t="s" s="59">
        <v>96</v>
      </c>
      <c r="C669" t="s" s="59">
        <v>2004</v>
      </c>
      <c r="D669" s="34">
        <f>VLOOKUP(C669,'BIO - Tableau 2-1'!$A$4:$B$28,2)</f>
        <v>1</v>
      </c>
      <c r="E669" s="34">
        <v>26</v>
      </c>
      <c r="F669" t="s" s="59">
        <v>3073</v>
      </c>
      <c r="G669" t="s" s="59">
        <v>2013</v>
      </c>
      <c r="H669" s="32"/>
      <c r="I669" t="s" s="59">
        <v>1054</v>
      </c>
      <c r="J669" t="s" s="59">
        <v>1054</v>
      </c>
      <c r="K669" s="34">
        <v>73</v>
      </c>
      <c r="L669" s="34">
        <v>202</v>
      </c>
      <c r="M669" s="34">
        <v>2010</v>
      </c>
      <c r="N669" t="s" s="59">
        <v>2188</v>
      </c>
      <c r="O669" s="34">
        <v>2</v>
      </c>
      <c r="P669" s="34">
        <v>27</v>
      </c>
      <c r="Q669" s="34">
        <v>57</v>
      </c>
    </row>
    <row r="670" ht="20.35" customHeight="1">
      <c r="A670" t="s" s="59">
        <v>1739</v>
      </c>
      <c r="B670" t="s" s="59">
        <v>119</v>
      </c>
      <c r="C670" t="s" s="59">
        <v>1982</v>
      </c>
      <c r="D670" s="34">
        <f>VLOOKUP(C670,'BIO - Tableau 2-1'!$A$4:$B$28,2)</f>
        <v>16</v>
      </c>
      <c r="E670" s="34">
        <v>21</v>
      </c>
      <c r="F670" t="s" s="59">
        <v>3097</v>
      </c>
      <c r="G670" t="s" s="59">
        <v>2096</v>
      </c>
      <c r="H670" s="32"/>
      <c r="I670" t="s" s="59">
        <v>1054</v>
      </c>
      <c r="J670" t="s" s="59">
        <v>1054</v>
      </c>
      <c r="K670" s="34">
        <v>73</v>
      </c>
      <c r="L670" s="34">
        <v>191</v>
      </c>
      <c r="M670" s="34">
        <v>2014</v>
      </c>
      <c r="N670" t="s" s="59">
        <v>119</v>
      </c>
      <c r="O670" s="34">
        <v>5</v>
      </c>
      <c r="P670" s="34">
        <v>18</v>
      </c>
      <c r="Q670" s="34">
        <v>138</v>
      </c>
    </row>
    <row r="671" ht="20.35" customHeight="1">
      <c r="A671" t="s" s="59">
        <v>1740</v>
      </c>
      <c r="B671" t="s" s="59">
        <v>91</v>
      </c>
      <c r="C671" t="s" s="59">
        <v>2004</v>
      </c>
      <c r="D671" s="34">
        <f>VLOOKUP(C671,'BIO - Tableau 2-1'!$A$4:$B$28,2)</f>
        <v>1</v>
      </c>
      <c r="E671" s="34">
        <v>24</v>
      </c>
      <c r="F671" t="s" s="59">
        <v>3098</v>
      </c>
      <c r="G671" t="s" s="59">
        <v>2512</v>
      </c>
      <c r="H671" s="32"/>
      <c r="I671" t="s" s="59">
        <v>1054</v>
      </c>
      <c r="J671" t="s" s="59">
        <v>1054</v>
      </c>
      <c r="K671" s="34">
        <v>75</v>
      </c>
      <c r="L671" s="34">
        <v>209</v>
      </c>
      <c r="M671" s="34">
        <v>2012</v>
      </c>
      <c r="N671" t="s" s="59">
        <v>205</v>
      </c>
      <c r="O671" s="34">
        <v>3</v>
      </c>
      <c r="P671" s="34">
        <v>20</v>
      </c>
      <c r="Q671" s="34">
        <v>81</v>
      </c>
    </row>
    <row r="672" ht="32.35" customHeight="1">
      <c r="A672" t="s" s="59">
        <v>1741</v>
      </c>
      <c r="B672" t="s" s="59">
        <v>42</v>
      </c>
      <c r="C672" t="s" s="59">
        <v>1996</v>
      </c>
      <c r="D672" s="34">
        <f>VLOOKUP(C672,'BIO - Tableau 2-1'!$A$4:$B$28,2)</f>
        <v>7</v>
      </c>
      <c r="E672" s="34">
        <v>19</v>
      </c>
      <c r="F672" t="s" s="59">
        <v>3099</v>
      </c>
      <c r="G672" t="s" s="59">
        <v>2386</v>
      </c>
      <c r="H672" t="s" s="59">
        <v>1988</v>
      </c>
      <c r="I672" t="s" s="59">
        <v>1056</v>
      </c>
      <c r="J672" t="s" s="59">
        <v>1056</v>
      </c>
      <c r="K672" s="34">
        <v>73</v>
      </c>
      <c r="L672" s="34">
        <v>200</v>
      </c>
      <c r="M672" s="34">
        <v>2017</v>
      </c>
      <c r="N672" t="s" s="59">
        <v>42</v>
      </c>
      <c r="O672" s="34">
        <v>1</v>
      </c>
      <c r="P672" s="34">
        <v>10</v>
      </c>
      <c r="Q672" s="34">
        <v>10</v>
      </c>
    </row>
    <row r="673" ht="20.35" customHeight="1">
      <c r="A673" t="s" s="59">
        <v>1742</v>
      </c>
      <c r="B673" t="s" s="59">
        <v>99</v>
      </c>
      <c r="C673" t="s" s="59">
        <v>1979</v>
      </c>
      <c r="D673" s="34">
        <f>VLOOKUP(C673,'BIO - Tableau 2-1'!$A$4:$B$28,2)</f>
        <v>8</v>
      </c>
      <c r="E673" s="34">
        <v>28</v>
      </c>
      <c r="F673" t="s" s="59">
        <v>3100</v>
      </c>
      <c r="G673" t="s" s="59">
        <v>2021</v>
      </c>
      <c r="H673" t="s" s="59">
        <v>1988</v>
      </c>
      <c r="I673" t="s" s="59">
        <v>1056</v>
      </c>
      <c r="J673" t="s" s="59">
        <v>1056</v>
      </c>
      <c r="K673" s="34">
        <v>72</v>
      </c>
      <c r="L673" s="34">
        <v>210</v>
      </c>
      <c r="M673" s="34">
        <v>2007</v>
      </c>
      <c r="N673" t="s" s="59">
        <v>68</v>
      </c>
      <c r="O673" s="34">
        <v>2</v>
      </c>
      <c r="P673" s="34">
        <v>13</v>
      </c>
      <c r="Q673" s="34">
        <v>43</v>
      </c>
    </row>
    <row r="674" ht="20.35" customHeight="1">
      <c r="A674" t="s" s="59">
        <v>1743</v>
      </c>
      <c r="B674" t="s" s="59">
        <v>205</v>
      </c>
      <c r="C674" t="s" s="59">
        <v>1996</v>
      </c>
      <c r="D674" s="34">
        <f>VLOOKUP(C674,'BIO - Tableau 2-1'!$A$4:$B$28,2)</f>
        <v>7</v>
      </c>
      <c r="E674" s="34">
        <v>31</v>
      </c>
      <c r="F674" t="s" s="59">
        <v>3101</v>
      </c>
      <c r="G674" t="s" s="59">
        <v>3102</v>
      </c>
      <c r="H674" s="32"/>
      <c r="I674" t="s" s="59">
        <v>1054</v>
      </c>
      <c r="J674" t="s" s="59">
        <v>1054</v>
      </c>
      <c r="K674" s="34">
        <v>71</v>
      </c>
      <c r="L674" s="34">
        <v>189</v>
      </c>
      <c r="M674" s="34">
        <v>2005</v>
      </c>
      <c r="N674" t="s" s="59">
        <v>99</v>
      </c>
      <c r="O674" s="34">
        <v>7</v>
      </c>
      <c r="P674" s="34">
        <v>36</v>
      </c>
      <c r="Q674" s="34">
        <v>230</v>
      </c>
    </row>
    <row r="675" ht="32.35" customHeight="1">
      <c r="A675" t="s" s="59">
        <v>1744</v>
      </c>
      <c r="B675" t="s" s="59">
        <v>60</v>
      </c>
      <c r="C675" t="s" s="59">
        <v>2004</v>
      </c>
      <c r="D675" s="34">
        <f>VLOOKUP(C675,'BIO - Tableau 2-1'!$A$4:$B$28,2)</f>
        <v>1</v>
      </c>
      <c r="E675" s="34">
        <v>32</v>
      </c>
      <c r="F675" t="s" s="59">
        <v>3103</v>
      </c>
      <c r="G675" t="s" s="59">
        <v>3104</v>
      </c>
      <c r="H675" t="s" s="59">
        <v>1985</v>
      </c>
      <c r="I675" t="s" s="59">
        <v>1056</v>
      </c>
      <c r="J675" t="s" s="59">
        <v>1056</v>
      </c>
      <c r="K675" s="34">
        <v>73</v>
      </c>
      <c r="L675" s="34">
        <v>195</v>
      </c>
      <c r="M675" s="34">
        <v>2003</v>
      </c>
      <c r="N675" t="s" s="59">
        <v>60</v>
      </c>
      <c r="O675" s="34">
        <v>2</v>
      </c>
      <c r="P675" s="34">
        <v>15</v>
      </c>
      <c r="Q675" s="34">
        <v>45</v>
      </c>
    </row>
    <row r="676" ht="20.35" customHeight="1">
      <c r="A676" t="s" s="59">
        <v>1745</v>
      </c>
      <c r="B676" t="s" s="59">
        <v>114</v>
      </c>
      <c r="C676" t="s" s="59">
        <v>1996</v>
      </c>
      <c r="D676" s="34">
        <f>VLOOKUP(C676,'BIO - Tableau 2-1'!$A$4:$B$28,2)</f>
        <v>7</v>
      </c>
      <c r="E676" s="34">
        <v>33</v>
      </c>
      <c r="F676" t="s" s="59">
        <v>2430</v>
      </c>
      <c r="G676" t="s" s="59">
        <v>2073</v>
      </c>
      <c r="H676" t="s" s="59">
        <v>2059</v>
      </c>
      <c r="I676" t="s" s="59">
        <v>1056</v>
      </c>
      <c r="J676" t="s" s="59">
        <v>1059</v>
      </c>
      <c r="K676" s="34">
        <v>70</v>
      </c>
      <c r="L676" s="34">
        <v>202</v>
      </c>
      <c r="M676" s="34">
        <v>2003</v>
      </c>
      <c r="N676" t="s" s="59">
        <v>74</v>
      </c>
      <c r="O676" s="34">
        <v>1</v>
      </c>
      <c r="P676" s="34">
        <v>29</v>
      </c>
      <c r="Q676" s="34">
        <v>29</v>
      </c>
    </row>
    <row r="677" ht="20.35" customHeight="1">
      <c r="A677" t="s" s="59">
        <v>1746</v>
      </c>
      <c r="B677" t="s" s="59">
        <v>77</v>
      </c>
      <c r="C677" t="s" s="59">
        <v>1996</v>
      </c>
      <c r="D677" s="34">
        <f>VLOOKUP(C677,'BIO - Tableau 2-1'!$A$4:$B$28,2)</f>
        <v>7</v>
      </c>
      <c r="E677" s="34">
        <v>29</v>
      </c>
      <c r="F677" t="s" s="59">
        <v>3105</v>
      </c>
      <c r="G677" t="s" s="59">
        <v>2780</v>
      </c>
      <c r="H677" t="s" s="59">
        <v>1994</v>
      </c>
      <c r="I677" t="s" s="59">
        <v>1059</v>
      </c>
      <c r="J677" t="s" s="59">
        <v>1059</v>
      </c>
      <c r="K677" s="34">
        <v>71</v>
      </c>
      <c r="L677" s="34">
        <v>177</v>
      </c>
      <c r="M677" s="34">
        <v>2007</v>
      </c>
      <c r="N677" t="s" s="59">
        <v>77</v>
      </c>
      <c r="O677" s="34">
        <v>1</v>
      </c>
      <c r="P677" s="34">
        <v>1</v>
      </c>
      <c r="Q677" s="34">
        <v>1</v>
      </c>
    </row>
    <row r="678" ht="20.35" customHeight="1">
      <c r="A678" t="s" s="59">
        <v>1747</v>
      </c>
      <c r="B678" t="s" s="59">
        <v>106</v>
      </c>
      <c r="C678" t="s" s="59">
        <v>2004</v>
      </c>
      <c r="D678" s="34">
        <f>VLOOKUP(C678,'BIO - Tableau 2-1'!$A$4:$B$28,2)</f>
        <v>1</v>
      </c>
      <c r="E678" s="34">
        <v>38</v>
      </c>
      <c r="F678" t="s" s="59">
        <v>3106</v>
      </c>
      <c r="G678" t="s" s="59">
        <v>3107</v>
      </c>
      <c r="H678" t="s" s="59">
        <v>1999</v>
      </c>
      <c r="I678" t="s" s="59">
        <v>1056</v>
      </c>
      <c r="J678" t="s" s="59">
        <v>1056</v>
      </c>
      <c r="K678" s="34">
        <v>74</v>
      </c>
      <c r="L678" s="34">
        <v>215</v>
      </c>
      <c r="M678" s="34">
        <v>1997</v>
      </c>
      <c r="N678" t="s" s="59">
        <v>2161</v>
      </c>
      <c r="O678" s="34">
        <v>1</v>
      </c>
      <c r="P678" s="34">
        <v>2</v>
      </c>
      <c r="Q678" s="34">
        <v>2</v>
      </c>
    </row>
    <row r="679" ht="20.35" customHeight="1">
      <c r="A679" t="s" s="59">
        <v>1748</v>
      </c>
      <c r="B679" t="s" s="59">
        <v>3108</v>
      </c>
      <c r="C679" t="s" s="59">
        <v>1982</v>
      </c>
      <c r="D679" s="34">
        <f>VLOOKUP(C679,'BIO - Tableau 2-1'!$A$4:$B$28,2)</f>
        <v>16</v>
      </c>
      <c r="E679" s="34">
        <v>29</v>
      </c>
      <c r="F679" t="s" s="59">
        <v>3109</v>
      </c>
      <c r="G679" t="s" s="59">
        <v>2015</v>
      </c>
      <c r="H679" t="s" s="59">
        <v>2016</v>
      </c>
      <c r="I679" t="s" s="59">
        <v>1059</v>
      </c>
      <c r="J679" t="s" s="59">
        <v>1059</v>
      </c>
      <c r="K679" s="34">
        <v>75</v>
      </c>
      <c r="L679" s="34">
        <v>225</v>
      </c>
      <c r="M679" s="34">
        <v>2007</v>
      </c>
      <c r="N679" t="s" s="59">
        <v>119</v>
      </c>
      <c r="O679" s="34">
        <v>6</v>
      </c>
      <c r="P679" s="34">
        <v>10</v>
      </c>
      <c r="Q679" s="34">
        <v>161</v>
      </c>
    </row>
    <row r="680" ht="20.35" customHeight="1">
      <c r="A680" t="s" s="59">
        <v>1749</v>
      </c>
      <c r="B680" t="s" s="59">
        <v>77</v>
      </c>
      <c r="C680" t="s" s="59">
        <v>1982</v>
      </c>
      <c r="D680" s="34">
        <f>VLOOKUP(C680,'BIO - Tableau 2-1'!$A$4:$B$28,2)</f>
        <v>16</v>
      </c>
      <c r="E680" s="34">
        <v>36</v>
      </c>
      <c r="F680" t="s" s="59">
        <v>3110</v>
      </c>
      <c r="G680" t="s" s="59">
        <v>2077</v>
      </c>
      <c r="H680" t="s" s="59">
        <v>2078</v>
      </c>
      <c r="I680" t="s" s="59">
        <v>1056</v>
      </c>
      <c r="J680" t="s" s="59">
        <v>1056</v>
      </c>
      <c r="K680" s="34">
        <v>73</v>
      </c>
      <c r="L680" s="34">
        <v>200</v>
      </c>
      <c r="M680" s="34">
        <v>2001</v>
      </c>
      <c r="N680" t="s" s="59">
        <v>119</v>
      </c>
      <c r="O680" s="34">
        <v>3</v>
      </c>
      <c r="P680" s="34">
        <v>32</v>
      </c>
      <c r="Q680" s="34">
        <v>95</v>
      </c>
    </row>
    <row r="681" ht="20.35" customHeight="1">
      <c r="A681" t="s" s="59">
        <v>1750</v>
      </c>
      <c r="B681" t="s" s="59">
        <v>74</v>
      </c>
      <c r="C681" t="s" s="59">
        <v>1979</v>
      </c>
      <c r="D681" s="34">
        <f>VLOOKUP(C681,'BIO - Tableau 2-1'!$A$4:$B$28,2)</f>
        <v>8</v>
      </c>
      <c r="E681" s="34">
        <v>23</v>
      </c>
      <c r="F681" t="s" s="59">
        <v>3111</v>
      </c>
      <c r="G681" t="s" s="59">
        <v>2106</v>
      </c>
      <c r="H681" t="s" s="59">
        <v>2029</v>
      </c>
      <c r="I681" t="s" s="59">
        <v>1059</v>
      </c>
      <c r="J681" t="s" s="59">
        <v>1059</v>
      </c>
      <c r="K681" s="34">
        <v>73</v>
      </c>
      <c r="L681" s="34">
        <v>205</v>
      </c>
      <c r="M681" s="34">
        <v>2012</v>
      </c>
      <c r="N681" t="s" s="59">
        <v>121</v>
      </c>
      <c r="O681" s="34">
        <v>2</v>
      </c>
      <c r="P681" s="34">
        <v>12</v>
      </c>
      <c r="Q681" s="34">
        <v>42</v>
      </c>
    </row>
    <row r="682" ht="20.35" customHeight="1">
      <c r="A682" t="s" s="59">
        <v>1751</v>
      </c>
      <c r="B682" t="s" s="59">
        <v>91</v>
      </c>
      <c r="C682" t="s" s="59">
        <v>2004</v>
      </c>
      <c r="D682" s="34">
        <f>VLOOKUP(C682,'BIO - Tableau 2-1'!$A$4:$B$28,2)</f>
        <v>1</v>
      </c>
      <c r="E682" s="34">
        <v>29</v>
      </c>
      <c r="F682" t="s" s="59">
        <v>3112</v>
      </c>
      <c r="G682" t="s" s="59">
        <v>3113</v>
      </c>
      <c r="H682" s="32"/>
      <c r="I682" t="s" s="59">
        <v>1054</v>
      </c>
      <c r="J682" t="s" s="59">
        <v>1054</v>
      </c>
      <c r="K682" s="34">
        <v>76</v>
      </c>
      <c r="L682" s="34">
        <v>219</v>
      </c>
      <c r="M682" s="34">
        <v>2006</v>
      </c>
      <c r="N682" t="s" s="59">
        <v>91</v>
      </c>
      <c r="O682" s="34">
        <v>1</v>
      </c>
      <c r="P682" s="34">
        <v>25</v>
      </c>
      <c r="Q682" s="34">
        <v>25</v>
      </c>
    </row>
    <row r="683" ht="20.35" customHeight="1">
      <c r="A683" t="s" s="59">
        <v>1752</v>
      </c>
      <c r="B683" t="s" s="59">
        <v>58</v>
      </c>
      <c r="C683" t="s" s="59">
        <v>1996</v>
      </c>
      <c r="D683" s="34">
        <f>VLOOKUP(C683,'BIO - Tableau 2-1'!$A$4:$B$28,2)</f>
        <v>7</v>
      </c>
      <c r="E683" s="34">
        <v>19</v>
      </c>
      <c r="F683" t="s" s="59">
        <v>3114</v>
      </c>
      <c r="G683" t="s" s="59">
        <v>2031</v>
      </c>
      <c r="H683" s="32"/>
      <c r="I683" t="s" s="59">
        <v>1073</v>
      </c>
      <c r="J683" t="s" s="59">
        <v>1073</v>
      </c>
      <c r="K683" s="34">
        <v>77</v>
      </c>
      <c r="L683" s="34">
        <v>206</v>
      </c>
      <c r="M683" s="34">
        <v>2016</v>
      </c>
      <c r="N683" t="s" s="59">
        <v>58</v>
      </c>
      <c r="O683" s="34">
        <v>1</v>
      </c>
      <c r="P683" s="34">
        <v>2</v>
      </c>
      <c r="Q683" s="34">
        <v>2</v>
      </c>
    </row>
    <row r="684" ht="20.35" customHeight="1">
      <c r="A684" t="s" s="59">
        <v>1753</v>
      </c>
      <c r="B684" t="s" s="59">
        <v>40</v>
      </c>
      <c r="C684" t="s" s="59">
        <v>1979</v>
      </c>
      <c r="D684" s="34">
        <f>VLOOKUP(C684,'BIO - Tableau 2-1'!$A$4:$B$28,2)</f>
        <v>8</v>
      </c>
      <c r="E684" s="34">
        <v>26</v>
      </c>
      <c r="F684" t="s" s="59">
        <v>3115</v>
      </c>
      <c r="G684" t="s" s="59">
        <v>2080</v>
      </c>
      <c r="H684" s="32"/>
      <c r="I684" t="s" s="59">
        <v>1054</v>
      </c>
      <c r="J684" t="s" s="59">
        <v>1054</v>
      </c>
      <c r="K684" s="34">
        <v>75</v>
      </c>
      <c r="L684" s="34">
        <v>219</v>
      </c>
      <c r="M684" s="34">
        <v>2010</v>
      </c>
      <c r="N684" t="s" s="59">
        <v>93</v>
      </c>
      <c r="O684" s="34">
        <v>2</v>
      </c>
      <c r="P684" s="34">
        <v>11</v>
      </c>
      <c r="Q684" s="34">
        <v>41</v>
      </c>
    </row>
    <row r="685" ht="20.35" customHeight="1">
      <c r="A685" t="s" s="59">
        <v>1754</v>
      </c>
      <c r="B685" t="s" s="59">
        <v>68</v>
      </c>
      <c r="C685" t="s" s="59">
        <v>1982</v>
      </c>
      <c r="D685" s="34">
        <f>VLOOKUP(C685,'BIO - Tableau 2-1'!$A$4:$B$28,2)</f>
        <v>16</v>
      </c>
      <c r="E685" s="34">
        <v>28</v>
      </c>
      <c r="F685" t="s" s="59">
        <v>3116</v>
      </c>
      <c r="G685" t="s" s="59">
        <v>2174</v>
      </c>
      <c r="H685" t="s" s="59">
        <v>1988</v>
      </c>
      <c r="I685" t="s" s="59">
        <v>1056</v>
      </c>
      <c r="J685" t="s" s="59">
        <v>1056</v>
      </c>
      <c r="K685" s="34">
        <v>69</v>
      </c>
      <c r="L685" s="34">
        <v>162</v>
      </c>
      <c r="M685" s="34">
        <v>2007</v>
      </c>
      <c r="N685" t="s" s="59">
        <v>87</v>
      </c>
      <c r="O685" s="34">
        <v>6</v>
      </c>
      <c r="P685" s="34">
        <v>28</v>
      </c>
      <c r="Q685" s="34">
        <v>179</v>
      </c>
    </row>
    <row r="686" ht="20.35" customHeight="1">
      <c r="A686" t="s" s="59">
        <v>1755</v>
      </c>
      <c r="B686" t="s" s="59">
        <v>165</v>
      </c>
      <c r="C686" t="s" s="59">
        <v>2004</v>
      </c>
      <c r="D686" s="34">
        <f>VLOOKUP(C686,'BIO - Tableau 2-1'!$A$4:$B$28,2)</f>
        <v>1</v>
      </c>
      <c r="E686" s="34">
        <v>29</v>
      </c>
      <c r="F686" t="s" s="59">
        <v>2795</v>
      </c>
      <c r="G686" t="s" s="59">
        <v>2364</v>
      </c>
      <c r="H686" t="s" s="59">
        <v>2007</v>
      </c>
      <c r="I686" t="s" s="59">
        <v>1059</v>
      </c>
      <c r="J686" t="s" s="59">
        <v>1059</v>
      </c>
      <c r="K686" s="34">
        <v>73</v>
      </c>
      <c r="L686" s="34">
        <v>200</v>
      </c>
      <c r="M686" s="34">
        <v>2007</v>
      </c>
      <c r="N686" t="s" s="59">
        <v>40</v>
      </c>
      <c r="O686" s="34">
        <v>5</v>
      </c>
      <c r="P686" s="34">
        <v>14</v>
      </c>
      <c r="Q686" s="34">
        <v>135</v>
      </c>
    </row>
    <row r="687" ht="20.35" customHeight="1">
      <c r="A687" t="s" s="59">
        <v>1756</v>
      </c>
      <c r="B687" t="s" s="59">
        <v>2022</v>
      </c>
      <c r="C687" t="s" s="59">
        <v>1979</v>
      </c>
      <c r="D687" s="34">
        <f>VLOOKUP(C687,'BIO - Tableau 2-1'!$A$4:$B$28,2)</f>
        <v>8</v>
      </c>
      <c r="E687" s="34">
        <v>25</v>
      </c>
      <c r="F687" t="s" s="59">
        <v>3117</v>
      </c>
      <c r="G687" t="s" s="59">
        <v>3118</v>
      </c>
      <c r="H687" t="s" s="59">
        <v>3119</v>
      </c>
      <c r="I687" t="s" s="59">
        <v>1059</v>
      </c>
      <c r="J687" t="s" s="59">
        <v>1059</v>
      </c>
      <c r="K687" s="34">
        <v>74</v>
      </c>
      <c r="L687" s="34">
        <v>198</v>
      </c>
      <c r="M687" s="34">
        <v>2012</v>
      </c>
      <c r="N687" t="s" s="59">
        <v>2022</v>
      </c>
      <c r="O687" s="34">
        <v>6</v>
      </c>
      <c r="P687" s="34">
        <v>30</v>
      </c>
      <c r="Q687" s="34">
        <v>181</v>
      </c>
    </row>
    <row r="688" ht="20.35" customHeight="1">
      <c r="A688" t="s" s="59">
        <v>1757</v>
      </c>
      <c r="B688" t="s" s="59">
        <v>2161</v>
      </c>
      <c r="C688" t="s" s="59">
        <v>1979</v>
      </c>
      <c r="D688" s="34">
        <f>VLOOKUP(C688,'BIO - Tableau 2-1'!$A$4:$B$28,2)</f>
        <v>8</v>
      </c>
      <c r="E688" s="34">
        <v>37</v>
      </c>
      <c r="F688" t="s" s="59">
        <v>3120</v>
      </c>
      <c r="G688" t="s" s="59">
        <v>2431</v>
      </c>
      <c r="H688" t="s" s="59">
        <v>1991</v>
      </c>
      <c r="I688" t="s" s="59">
        <v>1059</v>
      </c>
      <c r="J688" t="s" s="59">
        <v>1059</v>
      </c>
      <c r="K688" s="34">
        <v>73</v>
      </c>
      <c r="L688" s="34">
        <v>200</v>
      </c>
      <c r="M688" s="34">
        <v>2000</v>
      </c>
      <c r="N688" t="s" s="59">
        <v>2011</v>
      </c>
      <c r="O688" s="34">
        <v>2</v>
      </c>
      <c r="P688" s="34">
        <v>32</v>
      </c>
      <c r="Q688" s="34">
        <v>62</v>
      </c>
    </row>
    <row r="689" ht="20.35" customHeight="1">
      <c r="A689" t="s" s="59">
        <v>1758</v>
      </c>
      <c r="B689" t="s" s="59">
        <v>60</v>
      </c>
      <c r="C689" t="s" s="59">
        <v>1979</v>
      </c>
      <c r="D689" s="34">
        <f>VLOOKUP(C689,'BIO - Tableau 2-1'!$A$4:$B$28,2)</f>
        <v>8</v>
      </c>
      <c r="E689" s="34">
        <v>29</v>
      </c>
      <c r="F689" t="s" s="59">
        <v>3121</v>
      </c>
      <c r="G689" t="s" s="59">
        <v>2370</v>
      </c>
      <c r="H689" t="s" s="59">
        <v>2059</v>
      </c>
      <c r="I689" t="s" s="59">
        <v>1056</v>
      </c>
      <c r="J689" t="s" s="59">
        <v>1056</v>
      </c>
      <c r="K689" s="34">
        <v>75</v>
      </c>
      <c r="L689" s="34">
        <v>195</v>
      </c>
      <c r="M689" s="34">
        <v>2007</v>
      </c>
      <c r="N689" t="s" s="59">
        <v>2066</v>
      </c>
      <c r="O689" s="34">
        <v>7</v>
      </c>
      <c r="P689" s="34">
        <v>24</v>
      </c>
      <c r="Q689" s="34">
        <v>205</v>
      </c>
    </row>
    <row r="690" ht="20.35" customHeight="1">
      <c r="A690" t="s" s="59">
        <v>1759</v>
      </c>
      <c r="B690" t="s" s="59">
        <v>3122</v>
      </c>
      <c r="C690" t="s" s="59">
        <v>2004</v>
      </c>
      <c r="D690" s="34">
        <f>VLOOKUP(C690,'BIO - Tableau 2-1'!$A$4:$B$28,2)</f>
        <v>1</v>
      </c>
      <c r="E690" s="34">
        <v>32</v>
      </c>
      <c r="F690" t="s" s="59">
        <v>3123</v>
      </c>
      <c r="G690" t="s" s="59">
        <v>2347</v>
      </c>
      <c r="H690" t="s" s="59">
        <v>1985</v>
      </c>
      <c r="I690" t="s" s="59">
        <v>1056</v>
      </c>
      <c r="J690" t="s" s="59">
        <v>1059</v>
      </c>
      <c r="K690" s="34">
        <v>72</v>
      </c>
      <c r="L690" s="34">
        <v>193</v>
      </c>
      <c r="M690" s="34">
        <v>2005</v>
      </c>
      <c r="N690" t="s" s="59">
        <v>40</v>
      </c>
      <c r="O690" s="34">
        <v>2</v>
      </c>
      <c r="P690" s="34">
        <v>14</v>
      </c>
      <c r="Q690" s="34">
        <v>44</v>
      </c>
    </row>
    <row r="691" ht="32.35" customHeight="1">
      <c r="A691" t="s" s="59">
        <v>1760</v>
      </c>
      <c r="B691" t="s" s="59">
        <v>165</v>
      </c>
      <c r="C691" t="s" s="59">
        <v>1996</v>
      </c>
      <c r="D691" s="34">
        <f>VLOOKUP(C691,'BIO - Tableau 2-1'!$A$4:$B$28,2)</f>
        <v>7</v>
      </c>
      <c r="E691" s="34">
        <v>22</v>
      </c>
      <c r="F691" t="s" s="59">
        <v>3124</v>
      </c>
      <c r="G691" t="s" s="59">
        <v>3125</v>
      </c>
      <c r="H691" s="32"/>
      <c r="I691" t="s" s="59">
        <v>1086</v>
      </c>
      <c r="J691" t="s" s="59">
        <v>1086</v>
      </c>
      <c r="K691" s="34">
        <v>74</v>
      </c>
      <c r="L691" s="34">
        <v>191</v>
      </c>
      <c r="M691" s="34">
        <v>2013</v>
      </c>
      <c r="N691" t="s" s="59">
        <v>165</v>
      </c>
      <c r="O691" s="34">
        <v>3</v>
      </c>
      <c r="P691" s="34">
        <v>14</v>
      </c>
      <c r="Q691" s="34">
        <v>75</v>
      </c>
    </row>
    <row r="692" ht="20.35" customHeight="1">
      <c r="A692" t="s" s="59">
        <v>1761</v>
      </c>
      <c r="B692" t="s" s="59">
        <v>2011</v>
      </c>
      <c r="C692" t="s" s="59">
        <v>2004</v>
      </c>
      <c r="D692" s="34">
        <f>VLOOKUP(C692,'BIO - Tableau 2-1'!$A$4:$B$28,2)</f>
        <v>1</v>
      </c>
      <c r="E692" s="34">
        <v>21</v>
      </c>
      <c r="F692" t="s" s="59">
        <v>3126</v>
      </c>
      <c r="G692" t="s" s="59">
        <v>3127</v>
      </c>
      <c r="H692" s="32"/>
      <c r="I692" t="s" s="59">
        <v>1075</v>
      </c>
      <c r="J692" t="s" s="59">
        <v>1075</v>
      </c>
      <c r="K692" s="34">
        <v>75</v>
      </c>
      <c r="L692" s="34">
        <v>210</v>
      </c>
      <c r="M692" s="34">
        <v>2015</v>
      </c>
      <c r="N692" t="s" s="59">
        <v>2011</v>
      </c>
      <c r="O692" s="34">
        <v>1</v>
      </c>
      <c r="P692" s="34">
        <v>6</v>
      </c>
      <c r="Q692" s="34">
        <v>6</v>
      </c>
    </row>
    <row r="693" ht="20.35" customHeight="1">
      <c r="A693" t="s" s="59">
        <v>1762</v>
      </c>
      <c r="B693" t="s" s="59">
        <v>60</v>
      </c>
      <c r="C693" t="s" s="59">
        <v>1982</v>
      </c>
      <c r="D693" s="34">
        <f>VLOOKUP(C693,'BIO - Tableau 2-1'!$A$4:$B$28,2)</f>
        <v>16</v>
      </c>
      <c r="E693" s="34">
        <v>22</v>
      </c>
      <c r="F693" t="s" s="59">
        <v>3128</v>
      </c>
      <c r="G693" t="s" s="59">
        <v>3129</v>
      </c>
      <c r="H693" s="32"/>
      <c r="I693" t="s" s="59">
        <v>1111</v>
      </c>
      <c r="J693" t="s" s="59">
        <v>1111</v>
      </c>
      <c r="K693" s="34">
        <v>74</v>
      </c>
      <c r="L693" s="34">
        <v>202</v>
      </c>
      <c r="M693" s="34">
        <v>2013</v>
      </c>
      <c r="N693" t="s" s="59">
        <v>60</v>
      </c>
      <c r="O693" s="34">
        <v>3</v>
      </c>
      <c r="P693" s="34">
        <v>29</v>
      </c>
      <c r="Q693" s="34">
        <v>90</v>
      </c>
    </row>
    <row r="694" ht="20.35" customHeight="1">
      <c r="A694" t="s" s="59">
        <v>1763</v>
      </c>
      <c r="B694" t="s" s="59">
        <v>165</v>
      </c>
      <c r="C694" t="s" s="59">
        <v>2004</v>
      </c>
      <c r="D694" s="34">
        <f>VLOOKUP(C694,'BIO - Tableau 2-1'!$A$4:$B$28,2)</f>
        <v>1</v>
      </c>
      <c r="E694" s="34">
        <v>27</v>
      </c>
      <c r="F694" t="s" s="59">
        <v>3130</v>
      </c>
      <c r="G694" t="s" s="59">
        <v>2021</v>
      </c>
      <c r="H694" t="s" s="59">
        <v>1988</v>
      </c>
      <c r="I694" t="s" s="59">
        <v>1056</v>
      </c>
      <c r="J694" t="s" s="59">
        <v>1056</v>
      </c>
      <c r="K694" s="34">
        <v>74</v>
      </c>
      <c r="L694" s="34">
        <v>205</v>
      </c>
      <c r="M694" s="34">
        <v>2009</v>
      </c>
      <c r="N694" t="s" s="59">
        <v>114</v>
      </c>
      <c r="O694" s="34">
        <v>1</v>
      </c>
      <c r="P694" s="34">
        <v>15</v>
      </c>
      <c r="Q694" s="34">
        <v>15</v>
      </c>
    </row>
    <row r="695" ht="20.35" customHeight="1">
      <c r="A695" t="s" s="59">
        <v>1764</v>
      </c>
      <c r="B695" t="s" s="59">
        <v>205</v>
      </c>
      <c r="C695" t="s" s="59">
        <v>1996</v>
      </c>
      <c r="D695" s="34">
        <f>VLOOKUP(C695,'BIO - Tableau 2-1'!$A$4:$B$28,2)</f>
        <v>7</v>
      </c>
      <c r="E695" s="34">
        <v>30</v>
      </c>
      <c r="F695" t="s" s="59">
        <v>3131</v>
      </c>
      <c r="G695" t="s" s="59">
        <v>2390</v>
      </c>
      <c r="H695" t="s" s="59">
        <v>2046</v>
      </c>
      <c r="I695" t="s" s="59">
        <v>1059</v>
      </c>
      <c r="J695" t="s" s="59">
        <v>1059</v>
      </c>
      <c r="K695" s="34">
        <v>72</v>
      </c>
      <c r="L695" s="34">
        <v>202</v>
      </c>
      <c r="M695" s="34">
        <v>2006</v>
      </c>
      <c r="N695" t="s" s="59">
        <v>60</v>
      </c>
      <c r="O695" s="34">
        <v>1</v>
      </c>
      <c r="P695" s="34">
        <v>5</v>
      </c>
      <c r="Q695" s="34">
        <v>5</v>
      </c>
    </row>
    <row r="696" ht="20.35" customHeight="1">
      <c r="A696" t="s" s="59">
        <v>1765</v>
      </c>
      <c r="B696" t="s" s="59">
        <v>52</v>
      </c>
      <c r="C696" t="s" s="59">
        <v>1979</v>
      </c>
      <c r="D696" s="34">
        <f>VLOOKUP(C696,'BIO - Tableau 2-1'!$A$4:$B$28,2)</f>
        <v>8</v>
      </c>
      <c r="E696" s="34">
        <v>26</v>
      </c>
      <c r="F696" t="s" s="59">
        <v>3132</v>
      </c>
      <c r="G696" t="s" s="59">
        <v>2080</v>
      </c>
      <c r="H696" s="32"/>
      <c r="I696" t="s" s="59">
        <v>1054</v>
      </c>
      <c r="J696" t="s" s="59">
        <v>1054</v>
      </c>
      <c r="K696" s="34">
        <v>73</v>
      </c>
      <c r="L696" s="34">
        <v>190</v>
      </c>
      <c r="M696" t="s" s="59">
        <v>2051</v>
      </c>
      <c r="N696" t="s" s="59">
        <v>2051</v>
      </c>
      <c r="O696" t="s" s="59">
        <v>2051</v>
      </c>
      <c r="P696" t="s" s="59">
        <v>2051</v>
      </c>
      <c r="Q696" t="s" s="59">
        <v>2051</v>
      </c>
    </row>
    <row r="697" ht="20.35" customHeight="1">
      <c r="A697" t="s" s="59">
        <v>1766</v>
      </c>
      <c r="B697" t="s" s="59">
        <v>68</v>
      </c>
      <c r="C697" t="s" s="59">
        <v>2004</v>
      </c>
      <c r="D697" s="34">
        <f>VLOOKUP(C697,'BIO - Tableau 2-1'!$A$4:$B$28,2)</f>
        <v>1</v>
      </c>
      <c r="E697" s="34">
        <v>25</v>
      </c>
      <c r="F697" t="s" s="59">
        <v>3133</v>
      </c>
      <c r="G697" t="s" s="59">
        <v>3134</v>
      </c>
      <c r="H697" t="s" s="59">
        <v>1985</v>
      </c>
      <c r="I697" t="s" s="59">
        <v>1056</v>
      </c>
      <c r="J697" t="s" s="59">
        <v>1056</v>
      </c>
      <c r="K697" s="34">
        <v>73</v>
      </c>
      <c r="L697" s="34">
        <v>195</v>
      </c>
      <c r="M697" s="34">
        <v>2011</v>
      </c>
      <c r="N697" t="s" s="59">
        <v>77</v>
      </c>
      <c r="O697" s="34">
        <v>1</v>
      </c>
      <c r="P697" s="34">
        <v>26</v>
      </c>
      <c r="Q697" s="34">
        <v>26</v>
      </c>
    </row>
    <row r="698" ht="20.35" customHeight="1">
      <c r="A698" t="s" s="59">
        <v>1767</v>
      </c>
      <c r="B698" t="s" s="59">
        <v>201</v>
      </c>
      <c r="C698" t="s" s="59">
        <v>1982</v>
      </c>
      <c r="D698" s="34">
        <f>VLOOKUP(C698,'BIO - Tableau 2-1'!$A$4:$B$28,2)</f>
        <v>16</v>
      </c>
      <c r="E698" s="34">
        <v>24</v>
      </c>
      <c r="F698" t="s" s="59">
        <v>3135</v>
      </c>
      <c r="G698" t="s" s="59">
        <v>2021</v>
      </c>
      <c r="H698" t="s" s="59">
        <v>1988</v>
      </c>
      <c r="I698" t="s" s="59">
        <v>1056</v>
      </c>
      <c r="J698" t="s" s="59">
        <v>1056</v>
      </c>
      <c r="K698" s="34">
        <v>72</v>
      </c>
      <c r="L698" s="34">
        <v>200</v>
      </c>
      <c r="M698" s="34">
        <v>2012</v>
      </c>
      <c r="N698" t="s" s="59">
        <v>201</v>
      </c>
      <c r="O698" s="34">
        <v>2</v>
      </c>
      <c r="P698" s="34">
        <v>8</v>
      </c>
      <c r="Q698" s="34">
        <v>38</v>
      </c>
    </row>
    <row r="699" ht="32.35" customHeight="1">
      <c r="A699" t="s" s="59">
        <v>1768</v>
      </c>
      <c r="B699" t="s" s="59">
        <v>96</v>
      </c>
      <c r="C699" t="s" s="59">
        <v>1982</v>
      </c>
      <c r="D699" s="34">
        <f>VLOOKUP(C699,'BIO - Tableau 2-1'!$A$4:$B$28,2)</f>
        <v>16</v>
      </c>
      <c r="E699" s="34">
        <v>33</v>
      </c>
      <c r="F699" t="s" s="59">
        <v>2421</v>
      </c>
      <c r="G699" t="s" s="59">
        <v>3136</v>
      </c>
      <c r="H699" s="32"/>
      <c r="I699" t="s" s="59">
        <v>1130</v>
      </c>
      <c r="J699" t="s" s="59">
        <v>1130</v>
      </c>
      <c r="K699" s="34">
        <v>72</v>
      </c>
      <c r="L699" s="34">
        <v>198</v>
      </c>
      <c r="M699" t="s" s="59">
        <v>2051</v>
      </c>
      <c r="N699" t="s" s="59">
        <v>2051</v>
      </c>
      <c r="O699" t="s" s="59">
        <v>2051</v>
      </c>
      <c r="P699" t="s" s="59">
        <v>2051</v>
      </c>
      <c r="Q699" t="s" s="59">
        <v>2051</v>
      </c>
    </row>
    <row r="700" ht="32.35" customHeight="1">
      <c r="A700" t="s" s="59">
        <v>1769</v>
      </c>
      <c r="B700" t="s" s="59">
        <v>71</v>
      </c>
      <c r="C700" t="s" s="59">
        <v>2004</v>
      </c>
      <c r="D700" s="34">
        <f>VLOOKUP(C700,'BIO - Tableau 2-1'!$A$4:$B$28,2)</f>
        <v>1</v>
      </c>
      <c r="E700" s="34">
        <v>19</v>
      </c>
      <c r="F700" t="s" s="59">
        <v>3137</v>
      </c>
      <c r="G700" t="s" s="59">
        <v>3138</v>
      </c>
      <c r="H700" t="s" s="59">
        <v>1985</v>
      </c>
      <c r="I700" t="s" s="59">
        <v>1056</v>
      </c>
      <c r="J700" t="s" s="59">
        <v>1056</v>
      </c>
      <c r="K700" s="34">
        <v>75</v>
      </c>
      <c r="L700" s="34">
        <v>207</v>
      </c>
      <c r="M700" s="34">
        <v>2016</v>
      </c>
      <c r="N700" t="s" s="59">
        <v>71</v>
      </c>
      <c r="O700" s="34">
        <v>1</v>
      </c>
      <c r="P700" s="34">
        <v>3</v>
      </c>
      <c r="Q700" s="34">
        <v>3</v>
      </c>
    </row>
    <row r="701" ht="20.35" customHeight="1">
      <c r="A701" t="s" s="59">
        <v>1770</v>
      </c>
      <c r="B701" t="s" s="59">
        <v>3139</v>
      </c>
      <c r="C701" t="s" s="59">
        <v>1982</v>
      </c>
      <c r="D701" s="34">
        <f>VLOOKUP(C701,'BIO - Tableau 2-1'!$A$4:$B$28,2)</f>
        <v>16</v>
      </c>
      <c r="E701" s="34">
        <v>24</v>
      </c>
      <c r="F701" t="s" s="59">
        <v>3140</v>
      </c>
      <c r="G701" t="s" s="59">
        <v>2080</v>
      </c>
      <c r="H701" s="32"/>
      <c r="I701" t="s" s="59">
        <v>1054</v>
      </c>
      <c r="J701" t="s" s="59">
        <v>1054</v>
      </c>
      <c r="K701" s="34">
        <v>71</v>
      </c>
      <c r="L701" s="34">
        <v>196</v>
      </c>
      <c r="M701" s="34">
        <v>2012</v>
      </c>
      <c r="N701" t="s" s="59">
        <v>99</v>
      </c>
      <c r="O701" s="34">
        <v>2</v>
      </c>
      <c r="P701" s="34">
        <v>7</v>
      </c>
      <c r="Q701" s="34">
        <v>37</v>
      </c>
    </row>
    <row r="702" ht="20.35" customHeight="1">
      <c r="A702" t="s" s="59">
        <v>1771</v>
      </c>
      <c r="B702" t="s" s="59">
        <v>93</v>
      </c>
      <c r="C702" t="s" s="59">
        <v>2004</v>
      </c>
      <c r="D702" s="34">
        <f>VLOOKUP(C702,'BIO - Tableau 2-1'!$A$4:$B$28,2)</f>
        <v>1</v>
      </c>
      <c r="E702" s="34">
        <v>24</v>
      </c>
      <c r="F702" t="s" s="59">
        <v>3141</v>
      </c>
      <c r="G702" t="s" s="59">
        <v>3142</v>
      </c>
      <c r="H702" s="32"/>
      <c r="I702" t="s" s="59">
        <v>1075</v>
      </c>
      <c r="J702" t="s" s="59">
        <v>1075</v>
      </c>
      <c r="K702" s="34">
        <v>75</v>
      </c>
      <c r="L702" s="34">
        <v>216</v>
      </c>
      <c r="M702" s="34">
        <v>2012</v>
      </c>
      <c r="N702" t="s" s="59">
        <v>93</v>
      </c>
      <c r="O702" s="34">
        <v>1</v>
      </c>
      <c r="P702" s="34">
        <v>13</v>
      </c>
      <c r="Q702" s="34">
        <v>13</v>
      </c>
    </row>
    <row r="703" ht="32.35" customHeight="1">
      <c r="A703" t="s" s="59">
        <v>1772</v>
      </c>
      <c r="B703" t="s" s="59">
        <v>42</v>
      </c>
      <c r="C703" t="s" s="59">
        <v>1996</v>
      </c>
      <c r="D703" s="34">
        <f>VLOOKUP(C703,'BIO - Tableau 2-1'!$A$4:$B$28,2)</f>
        <v>7</v>
      </c>
      <c r="E703" s="34">
        <v>36</v>
      </c>
      <c r="F703" t="s" s="59">
        <v>3143</v>
      </c>
      <c r="G703" t="s" s="59">
        <v>3144</v>
      </c>
      <c r="H703" s="32"/>
      <c r="I703" t="s" s="59">
        <v>1075</v>
      </c>
      <c r="J703" t="s" s="59">
        <v>1075</v>
      </c>
      <c r="K703" s="34">
        <v>73</v>
      </c>
      <c r="L703" s="34">
        <v>194</v>
      </c>
      <c r="M703" s="34">
        <v>1999</v>
      </c>
      <c r="N703" t="s" s="59">
        <v>40</v>
      </c>
      <c r="O703" s="34">
        <v>7</v>
      </c>
      <c r="P703" s="34">
        <v>26</v>
      </c>
      <c r="Q703" s="34">
        <v>212</v>
      </c>
    </row>
    <row r="704" ht="20.35" customHeight="1">
      <c r="A704" t="s" s="59">
        <v>1773</v>
      </c>
      <c r="B704" t="s" s="59">
        <v>119</v>
      </c>
      <c r="C704" t="s" s="59">
        <v>1979</v>
      </c>
      <c r="D704" s="34">
        <f>VLOOKUP(C704,'BIO - Tableau 2-1'!$A$4:$B$28,2)</f>
        <v>8</v>
      </c>
      <c r="E704" s="34">
        <v>27</v>
      </c>
      <c r="F704" t="s" s="59">
        <v>3145</v>
      </c>
      <c r="G704" t="s" s="59">
        <v>2488</v>
      </c>
      <c r="H704" s="32"/>
      <c r="I704" t="s" s="59">
        <v>1075</v>
      </c>
      <c r="J704" t="s" s="59">
        <v>1075</v>
      </c>
      <c r="K704" s="34">
        <v>72</v>
      </c>
      <c r="L704" s="34">
        <v>204</v>
      </c>
      <c r="M704" s="34">
        <v>2010</v>
      </c>
      <c r="N704" t="s" s="59">
        <v>2000</v>
      </c>
      <c r="O704" s="34">
        <v>3</v>
      </c>
      <c r="P704" s="34">
        <v>6</v>
      </c>
      <c r="Q704" s="34">
        <v>66</v>
      </c>
    </row>
    <row r="705" ht="20.35" customHeight="1">
      <c r="A705" t="s" s="59">
        <v>1774</v>
      </c>
      <c r="B705" t="s" s="59">
        <v>121</v>
      </c>
      <c r="C705" t="s" s="59">
        <v>1979</v>
      </c>
      <c r="D705" s="34">
        <f>VLOOKUP(C705,'BIO - Tableau 2-1'!$A$4:$B$28,2)</f>
        <v>8</v>
      </c>
      <c r="E705" s="34">
        <v>21</v>
      </c>
      <c r="F705" t="s" s="59">
        <v>3146</v>
      </c>
      <c r="G705" t="s" s="59">
        <v>2295</v>
      </c>
      <c r="H705" s="32"/>
      <c r="I705" t="s" s="59">
        <v>1054</v>
      </c>
      <c r="J705" t="s" s="59">
        <v>1054</v>
      </c>
      <c r="K705" s="34">
        <v>73</v>
      </c>
      <c r="L705" s="34">
        <v>214</v>
      </c>
      <c r="M705" s="34">
        <v>2015</v>
      </c>
      <c r="N705" t="s" s="59">
        <v>121</v>
      </c>
      <c r="O705" s="34">
        <v>2</v>
      </c>
      <c r="P705" s="34">
        <v>23</v>
      </c>
      <c r="Q705" s="34">
        <v>53</v>
      </c>
    </row>
    <row r="706" ht="20.35" customHeight="1">
      <c r="A706" t="s" s="59">
        <v>1775</v>
      </c>
      <c r="B706" t="s" s="59">
        <v>87</v>
      </c>
      <c r="C706" t="s" s="59">
        <v>1979</v>
      </c>
      <c r="D706" s="34">
        <f>VLOOKUP(C706,'BIO - Tableau 2-1'!$A$4:$B$28,2)</f>
        <v>8</v>
      </c>
      <c r="E706" s="34">
        <v>23</v>
      </c>
      <c r="F706" t="s" s="59">
        <v>3147</v>
      </c>
      <c r="G706" t="s" s="59">
        <v>3011</v>
      </c>
      <c r="H706" s="32"/>
      <c r="I706" t="s" s="59">
        <v>1073</v>
      </c>
      <c r="J706" t="s" s="59">
        <v>1073</v>
      </c>
      <c r="K706" s="34">
        <v>76</v>
      </c>
      <c r="L706" s="34">
        <v>218</v>
      </c>
      <c r="M706" s="34">
        <v>2013</v>
      </c>
      <c r="N706" t="s" s="59">
        <v>87</v>
      </c>
      <c r="O706" s="34">
        <v>1</v>
      </c>
      <c r="P706" s="34">
        <v>8</v>
      </c>
      <c r="Q706" s="34">
        <v>8</v>
      </c>
    </row>
    <row r="707" ht="20.35" customHeight="1">
      <c r="A707" t="s" s="59">
        <v>1776</v>
      </c>
      <c r="B707" t="s" s="59">
        <v>52</v>
      </c>
      <c r="C707" t="s" s="59">
        <v>2004</v>
      </c>
      <c r="D707" s="34">
        <f>VLOOKUP(C707,'BIO - Tableau 2-1'!$A$4:$B$28,2)</f>
        <v>1</v>
      </c>
      <c r="E707" s="34">
        <v>24</v>
      </c>
      <c r="F707" t="s" s="59">
        <v>3148</v>
      </c>
      <c r="G707" t="s" s="59">
        <v>3149</v>
      </c>
      <c r="H707" t="s" s="59">
        <v>2029</v>
      </c>
      <c r="I707" t="s" s="59">
        <v>1059</v>
      </c>
      <c r="J707" t="s" s="59">
        <v>1059</v>
      </c>
      <c r="K707" s="34">
        <v>70</v>
      </c>
      <c r="L707" s="34">
        <v>195</v>
      </c>
      <c r="M707" s="34">
        <v>2011</v>
      </c>
      <c r="N707" t="s" s="59">
        <v>2011</v>
      </c>
      <c r="O707" s="34">
        <v>4</v>
      </c>
      <c r="P707" s="34">
        <v>8</v>
      </c>
      <c r="Q707" s="34">
        <v>99</v>
      </c>
    </row>
    <row r="708" ht="20.35" customHeight="1">
      <c r="A708" t="s" s="59">
        <v>1777</v>
      </c>
      <c r="B708" t="s" s="59">
        <v>96</v>
      </c>
      <c r="C708" t="s" s="59">
        <v>1996</v>
      </c>
      <c r="D708" s="34">
        <f>VLOOKUP(C708,'BIO - Tableau 2-1'!$A$4:$B$28,2)</f>
        <v>7</v>
      </c>
      <c r="E708" s="34">
        <v>27</v>
      </c>
      <c r="F708" t="s" s="59">
        <v>3150</v>
      </c>
      <c r="G708" t="s" s="59">
        <v>2021</v>
      </c>
      <c r="H708" t="s" s="59">
        <v>1988</v>
      </c>
      <c r="I708" t="s" s="59">
        <v>1056</v>
      </c>
      <c r="J708" t="s" s="59">
        <v>1056</v>
      </c>
      <c r="K708" s="34">
        <v>72</v>
      </c>
      <c r="L708" s="34">
        <v>185</v>
      </c>
      <c r="M708" s="34">
        <v>2009</v>
      </c>
      <c r="N708" t="s" s="59">
        <v>93</v>
      </c>
      <c r="O708" s="34">
        <v>3</v>
      </c>
      <c r="P708" s="34">
        <v>8</v>
      </c>
      <c r="Q708" s="34">
        <v>69</v>
      </c>
    </row>
    <row r="709" ht="20.35" customHeight="1">
      <c r="A709" t="s" s="59">
        <v>1778</v>
      </c>
      <c r="B709" t="s" s="59">
        <v>93</v>
      </c>
      <c r="C709" t="s" s="59">
        <v>1982</v>
      </c>
      <c r="D709" s="34">
        <f>VLOOKUP(C709,'BIO - Tableau 2-1'!$A$4:$B$28,2)</f>
        <v>16</v>
      </c>
      <c r="E709" s="34">
        <v>22</v>
      </c>
      <c r="F709" t="s" s="59">
        <v>3072</v>
      </c>
      <c r="G709" t="s" s="59">
        <v>3151</v>
      </c>
      <c r="H709" t="s" s="59">
        <v>1988</v>
      </c>
      <c r="I709" t="s" s="59">
        <v>1056</v>
      </c>
      <c r="J709" t="s" s="59">
        <v>1056</v>
      </c>
      <c r="K709" s="34">
        <v>73</v>
      </c>
      <c r="L709" s="34">
        <v>210</v>
      </c>
      <c r="M709" s="34">
        <v>2013</v>
      </c>
      <c r="N709" t="s" s="59">
        <v>93</v>
      </c>
      <c r="O709" s="34">
        <v>2</v>
      </c>
      <c r="P709" s="34">
        <v>10</v>
      </c>
      <c r="Q709" s="34">
        <v>40</v>
      </c>
    </row>
    <row r="710" ht="20.35" customHeight="1">
      <c r="A710" t="s" s="59">
        <v>1779</v>
      </c>
      <c r="B710" t="s" s="59">
        <v>2127</v>
      </c>
      <c r="C710" t="s" s="59">
        <v>1996</v>
      </c>
      <c r="D710" s="34">
        <f>VLOOKUP(C710,'BIO - Tableau 2-1'!$A$4:$B$28,2)</f>
        <v>7</v>
      </c>
      <c r="E710" s="34">
        <v>27</v>
      </c>
      <c r="F710" t="s" s="59">
        <v>3152</v>
      </c>
      <c r="G710" t="s" s="59">
        <v>3153</v>
      </c>
      <c r="H710" s="32"/>
      <c r="I710" t="s" s="59">
        <v>1111</v>
      </c>
      <c r="J710" t="s" s="59">
        <v>1111</v>
      </c>
      <c r="K710" s="34">
        <v>73</v>
      </c>
      <c r="L710" s="34">
        <v>208</v>
      </c>
      <c r="M710" s="34">
        <v>2009</v>
      </c>
      <c r="N710" t="s" s="59">
        <v>2000</v>
      </c>
      <c r="O710" s="34">
        <v>2</v>
      </c>
      <c r="P710" s="34">
        <v>22</v>
      </c>
      <c r="Q710" s="34">
        <v>52</v>
      </c>
    </row>
    <row r="711" ht="20.35" customHeight="1">
      <c r="A711" t="s" s="59">
        <v>1780</v>
      </c>
      <c r="B711" t="s" s="59">
        <v>2932</v>
      </c>
      <c r="C711" t="s" s="59">
        <v>2802</v>
      </c>
      <c r="D711" s="34">
        <f>VLOOKUP(C711,'BIO - Tableau 2-1'!$A$4:$B$28,2)</f>
        <v>16</v>
      </c>
      <c r="E711" s="34">
        <v>33</v>
      </c>
      <c r="F711" t="s" s="59">
        <v>3154</v>
      </c>
      <c r="G711" t="s" s="59">
        <v>3155</v>
      </c>
      <c r="H711" t="s" s="59">
        <v>1988</v>
      </c>
      <c r="I711" t="s" s="59">
        <v>1056</v>
      </c>
      <c r="J711" t="s" s="59">
        <v>1056</v>
      </c>
      <c r="K711" s="34">
        <v>76</v>
      </c>
      <c r="L711" s="34">
        <v>211</v>
      </c>
      <c r="M711" s="34">
        <v>2002</v>
      </c>
      <c r="N711" t="s" s="59">
        <v>71</v>
      </c>
      <c r="O711" s="34">
        <v>1</v>
      </c>
      <c r="P711" s="34">
        <v>1</v>
      </c>
      <c r="Q711" s="34">
        <v>1</v>
      </c>
    </row>
    <row r="712" ht="20.35" customHeight="1">
      <c r="A712" t="s" s="59">
        <v>1781</v>
      </c>
      <c r="B712" t="s" s="59">
        <v>114</v>
      </c>
      <c r="C712" t="s" s="59">
        <v>2004</v>
      </c>
      <c r="D712" s="34">
        <f>VLOOKUP(C712,'BIO - Tableau 2-1'!$A$4:$B$28,2)</f>
        <v>1</v>
      </c>
      <c r="E712" s="34">
        <v>24</v>
      </c>
      <c r="F712" t="s" s="59">
        <v>3156</v>
      </c>
      <c r="G712" t="s" s="59">
        <v>3157</v>
      </c>
      <c r="H712" s="32"/>
      <c r="I712" t="s" s="59">
        <v>1054</v>
      </c>
      <c r="J712" t="s" s="59">
        <v>1054</v>
      </c>
      <c r="K712" s="34">
        <v>74</v>
      </c>
      <c r="L712" s="34">
        <v>198</v>
      </c>
      <c r="M712" s="34">
        <v>2011</v>
      </c>
      <c r="N712" t="s" s="59">
        <v>114</v>
      </c>
      <c r="O712" s="34">
        <v>1</v>
      </c>
      <c r="P712" s="34">
        <v>30</v>
      </c>
      <c r="Q712" s="34">
        <v>30</v>
      </c>
    </row>
    <row r="713" ht="20.35" customHeight="1">
      <c r="A713" t="s" s="59">
        <v>1782</v>
      </c>
      <c r="B713" t="s" s="59">
        <v>60</v>
      </c>
      <c r="C713" t="s" s="59">
        <v>2004</v>
      </c>
      <c r="D713" s="34">
        <f>VLOOKUP(C713,'BIO - Tableau 2-1'!$A$4:$B$28,2)</f>
        <v>1</v>
      </c>
      <c r="E713" s="34">
        <v>28</v>
      </c>
      <c r="F713" t="s" s="59">
        <v>3158</v>
      </c>
      <c r="G713" t="s" s="59">
        <v>3159</v>
      </c>
      <c r="H713" t="s" s="59">
        <v>2059</v>
      </c>
      <c r="I713" t="s" s="59">
        <v>1056</v>
      </c>
      <c r="J713" t="s" s="59">
        <v>1056</v>
      </c>
      <c r="K713" s="34">
        <v>73</v>
      </c>
      <c r="L713" s="34">
        <v>190</v>
      </c>
      <c r="M713" s="34">
        <v>2007</v>
      </c>
      <c r="N713" t="s" s="59">
        <v>56</v>
      </c>
      <c r="O713" s="34">
        <v>1</v>
      </c>
      <c r="P713" s="34">
        <v>21</v>
      </c>
      <c r="Q713" s="34">
        <v>21</v>
      </c>
    </row>
    <row r="714" ht="32.35" customHeight="1">
      <c r="A714" t="s" s="59">
        <v>1783</v>
      </c>
      <c r="B714" t="s" s="59">
        <v>3160</v>
      </c>
      <c r="C714" t="s" s="59">
        <v>2004</v>
      </c>
      <c r="D714" s="34">
        <f>VLOOKUP(C714,'BIO - Tableau 2-1'!$A$4:$B$28,2)</f>
        <v>1</v>
      </c>
      <c r="E714" s="34">
        <v>26</v>
      </c>
      <c r="F714" t="s" s="59">
        <v>3161</v>
      </c>
      <c r="G714" t="s" s="59">
        <v>3162</v>
      </c>
      <c r="H714" t="s" s="59">
        <v>1988</v>
      </c>
      <c r="I714" t="s" s="59">
        <v>1056</v>
      </c>
      <c r="J714" t="s" s="59">
        <v>1056</v>
      </c>
      <c r="K714" s="34">
        <v>75</v>
      </c>
      <c r="L714" s="34">
        <v>214</v>
      </c>
      <c r="M714" s="34">
        <v>2010</v>
      </c>
      <c r="N714" t="s" s="59">
        <v>104</v>
      </c>
      <c r="O714" s="34">
        <v>1</v>
      </c>
      <c r="P714" s="34">
        <v>21</v>
      </c>
      <c r="Q714" s="34">
        <v>21</v>
      </c>
    </row>
    <row r="715" ht="32.35" customHeight="1">
      <c r="A715" t="s" s="59">
        <v>1784</v>
      </c>
      <c r="B715" t="s" s="59">
        <v>68</v>
      </c>
      <c r="C715" t="s" s="59">
        <v>1979</v>
      </c>
      <c r="D715" s="34">
        <f>VLOOKUP(C715,'BIO - Tableau 2-1'!$A$4:$B$28,2)</f>
        <v>8</v>
      </c>
      <c r="E715" s="34">
        <v>22</v>
      </c>
      <c r="F715" t="s" s="59">
        <v>3163</v>
      </c>
      <c r="G715" t="s" s="59">
        <v>3007</v>
      </c>
      <c r="H715" s="32"/>
      <c r="I715" t="s" s="59">
        <v>1785</v>
      </c>
      <c r="J715" t="s" s="59">
        <v>1086</v>
      </c>
      <c r="K715" s="34">
        <v>75</v>
      </c>
      <c r="L715" s="34">
        <v>215</v>
      </c>
      <c r="M715" s="34">
        <v>2014</v>
      </c>
      <c r="N715" t="s" s="59">
        <v>106</v>
      </c>
      <c r="O715" s="34">
        <v>3</v>
      </c>
      <c r="P715" s="34">
        <v>8</v>
      </c>
      <c r="Q715" s="34">
        <v>68</v>
      </c>
    </row>
    <row r="716" ht="32.35" customHeight="1">
      <c r="A716" t="s" s="59">
        <v>1786</v>
      </c>
      <c r="B716" t="s" s="59">
        <v>2932</v>
      </c>
      <c r="C716" t="s" s="59">
        <v>1979</v>
      </c>
      <c r="D716" s="34">
        <f>VLOOKUP(C716,'BIO - Tableau 2-1'!$A$4:$B$28,2)</f>
        <v>8</v>
      </c>
      <c r="E716" s="34">
        <v>24</v>
      </c>
      <c r="F716" t="s" s="59">
        <v>3164</v>
      </c>
      <c r="G716" t="s" s="59">
        <v>3165</v>
      </c>
      <c r="H716" t="s" s="59">
        <v>1994</v>
      </c>
      <c r="I716" t="s" s="59">
        <v>1059</v>
      </c>
      <c r="J716" t="s" s="59">
        <v>1059</v>
      </c>
      <c r="K716" s="34">
        <v>76</v>
      </c>
      <c r="L716" s="34">
        <v>207</v>
      </c>
      <c r="M716" s="34">
        <v>2011</v>
      </c>
      <c r="N716" t="s" s="59">
        <v>60</v>
      </c>
      <c r="O716" s="34">
        <v>5</v>
      </c>
      <c r="P716" s="34">
        <v>30</v>
      </c>
      <c r="Q716" s="34">
        <v>151</v>
      </c>
    </row>
    <row r="717" ht="32.35" customHeight="1">
      <c r="A717" t="s" s="59">
        <v>1787</v>
      </c>
      <c r="B717" t="s" s="59">
        <v>91</v>
      </c>
      <c r="C717" t="s" s="59">
        <v>1979</v>
      </c>
      <c r="D717" s="34">
        <f>VLOOKUP(C717,'BIO - Tableau 2-1'!$A$4:$B$28,2)</f>
        <v>8</v>
      </c>
      <c r="E717" s="34">
        <v>29</v>
      </c>
      <c r="F717" t="s" s="59">
        <v>3166</v>
      </c>
      <c r="G717" t="s" s="59">
        <v>2519</v>
      </c>
      <c r="H717" t="s" s="59">
        <v>1988</v>
      </c>
      <c r="I717" t="s" s="59">
        <v>1056</v>
      </c>
      <c r="J717" t="s" s="59">
        <v>1056</v>
      </c>
      <c r="K717" s="34">
        <v>76</v>
      </c>
      <c r="L717" s="34">
        <v>216</v>
      </c>
      <c r="M717" s="34">
        <v>2007</v>
      </c>
      <c r="N717" t="s" s="59">
        <v>205</v>
      </c>
      <c r="O717" s="34">
        <v>3</v>
      </c>
      <c r="P717" s="34">
        <v>17</v>
      </c>
      <c r="Q717" s="34">
        <v>78</v>
      </c>
    </row>
    <row r="718" ht="20.35" customHeight="1">
      <c r="A718" t="s" s="59">
        <v>1788</v>
      </c>
      <c r="B718" t="s" s="59">
        <v>119</v>
      </c>
      <c r="C718" t="s" s="59">
        <v>1979</v>
      </c>
      <c r="D718" s="34">
        <f>VLOOKUP(C718,'BIO - Tableau 2-1'!$A$4:$B$28,2)</f>
        <v>8</v>
      </c>
      <c r="E718" s="34">
        <v>23</v>
      </c>
      <c r="F718" t="s" s="59">
        <v>3167</v>
      </c>
      <c r="G718" t="s" s="59">
        <v>3168</v>
      </c>
      <c r="H718" s="32"/>
      <c r="I718" t="s" s="59">
        <v>1054</v>
      </c>
      <c r="J718" t="s" s="59">
        <v>1054</v>
      </c>
      <c r="K718" s="34">
        <v>74</v>
      </c>
      <c r="L718" s="34">
        <v>204</v>
      </c>
      <c r="M718" s="34">
        <v>2013</v>
      </c>
      <c r="N718" t="s" s="59">
        <v>119</v>
      </c>
      <c r="O718" s="34">
        <v>2</v>
      </c>
      <c r="P718" s="34">
        <v>11</v>
      </c>
      <c r="Q718" s="34">
        <v>41</v>
      </c>
    </row>
    <row r="719" ht="20.35" customHeight="1">
      <c r="A719" t="s" s="59">
        <v>1789</v>
      </c>
      <c r="B719" t="s" s="59">
        <v>40</v>
      </c>
      <c r="C719" t="s" s="59">
        <v>2004</v>
      </c>
      <c r="D719" s="34">
        <f>VLOOKUP(C719,'BIO - Tableau 2-1'!$A$4:$B$28,2)</f>
        <v>1</v>
      </c>
      <c r="E719" s="34">
        <v>25</v>
      </c>
      <c r="F719" t="s" s="59">
        <v>2395</v>
      </c>
      <c r="G719" t="s" s="59">
        <v>2596</v>
      </c>
      <c r="H719" t="s" s="59">
        <v>2160</v>
      </c>
      <c r="I719" t="s" s="59">
        <v>1059</v>
      </c>
      <c r="J719" t="s" s="59">
        <v>1059</v>
      </c>
      <c r="K719" s="34">
        <v>66</v>
      </c>
      <c r="L719" s="34">
        <v>180</v>
      </c>
      <c r="M719" s="34">
        <v>2011</v>
      </c>
      <c r="N719" t="s" s="59">
        <v>42</v>
      </c>
      <c r="O719" s="34">
        <v>2</v>
      </c>
      <c r="P719" s="34">
        <v>3</v>
      </c>
      <c r="Q719" s="34">
        <v>33</v>
      </c>
    </row>
    <row r="720" ht="20.35" customHeight="1">
      <c r="A720" t="s" s="59">
        <v>1790</v>
      </c>
      <c r="B720" t="s" s="59">
        <v>201</v>
      </c>
      <c r="C720" t="s" s="59">
        <v>1979</v>
      </c>
      <c r="D720" s="34">
        <f>VLOOKUP(C720,'BIO - Tableau 2-1'!$A$4:$B$28,2)</f>
        <v>8</v>
      </c>
      <c r="E720" s="34">
        <v>22</v>
      </c>
      <c r="F720" t="s" s="59">
        <v>3169</v>
      </c>
      <c r="G720" t="s" s="59">
        <v>3170</v>
      </c>
      <c r="H720" t="s" s="59">
        <v>1988</v>
      </c>
      <c r="I720" t="s" s="59">
        <v>1056</v>
      </c>
      <c r="J720" t="s" s="59">
        <v>1056</v>
      </c>
      <c r="K720" s="34">
        <v>73</v>
      </c>
      <c r="L720" s="34">
        <v>195</v>
      </c>
      <c r="M720" s="34">
        <v>2014</v>
      </c>
      <c r="N720" t="s" s="59">
        <v>2022</v>
      </c>
      <c r="O720" s="34">
        <v>2</v>
      </c>
      <c r="P720" s="34">
        <v>20</v>
      </c>
      <c r="Q720" s="34">
        <v>50</v>
      </c>
    </row>
    <row r="721" ht="20.35" customHeight="1">
      <c r="A721" t="s" s="59">
        <v>1791</v>
      </c>
      <c r="B721" t="s" s="59">
        <v>99</v>
      </c>
      <c r="C721" t="s" s="59">
        <v>1979</v>
      </c>
      <c r="D721" s="34">
        <f>VLOOKUP(C721,'BIO - Tableau 2-1'!$A$4:$B$28,2)</f>
        <v>8</v>
      </c>
      <c r="E721" s="34">
        <v>27</v>
      </c>
      <c r="F721" t="s" s="59">
        <v>3171</v>
      </c>
      <c r="G721" t="s" s="59">
        <v>2913</v>
      </c>
      <c r="H721" s="32"/>
      <c r="I721" t="s" s="59">
        <v>1251</v>
      </c>
      <c r="J721" t="s" s="59">
        <v>1251</v>
      </c>
      <c r="K721" s="34">
        <v>73</v>
      </c>
      <c r="L721" s="34">
        <v>201</v>
      </c>
      <c r="M721" s="34">
        <v>2008</v>
      </c>
      <c r="N721" t="s" s="59">
        <v>99</v>
      </c>
      <c r="O721" s="34">
        <v>2</v>
      </c>
      <c r="P721" s="34">
        <v>8</v>
      </c>
      <c r="Q721" s="34">
        <v>38</v>
      </c>
    </row>
    <row r="722" ht="20.35" customHeight="1">
      <c r="A722" t="s" s="59">
        <v>1792</v>
      </c>
      <c r="B722" t="s" s="59">
        <v>106</v>
      </c>
      <c r="C722" t="s" s="59">
        <v>1979</v>
      </c>
      <c r="D722" s="34">
        <f>VLOOKUP(C722,'BIO - Tableau 2-1'!$A$4:$B$28,2)</f>
        <v>8</v>
      </c>
      <c r="E722" s="34">
        <v>31</v>
      </c>
      <c r="F722" t="s" s="59">
        <v>2436</v>
      </c>
      <c r="G722" t="s" s="59">
        <v>3172</v>
      </c>
      <c r="H722" s="32"/>
      <c r="I722" t="s" s="59">
        <v>1075</v>
      </c>
      <c r="J722" t="s" s="59">
        <v>1075</v>
      </c>
      <c r="K722" s="34">
        <v>74</v>
      </c>
      <c r="L722" s="34">
        <v>235</v>
      </c>
      <c r="M722" s="34">
        <v>2004</v>
      </c>
      <c r="N722" t="s" s="59">
        <v>91</v>
      </c>
      <c r="O722" s="34">
        <v>6</v>
      </c>
      <c r="P722" s="34">
        <v>17</v>
      </c>
      <c r="Q722" s="34">
        <v>180</v>
      </c>
    </row>
    <row r="723" ht="20.35" customHeight="1">
      <c r="A723" t="s" s="59">
        <v>1793</v>
      </c>
      <c r="B723" t="s" s="59">
        <v>106</v>
      </c>
      <c r="C723" t="s" s="59">
        <v>1979</v>
      </c>
      <c r="D723" s="34">
        <f>VLOOKUP(C723,'BIO - Tableau 2-1'!$A$4:$B$28,2)</f>
        <v>8</v>
      </c>
      <c r="E723" s="34">
        <v>37</v>
      </c>
      <c r="F723" t="s" s="59">
        <v>3173</v>
      </c>
      <c r="G723" t="s" s="59">
        <v>3174</v>
      </c>
      <c r="H723" t="s" s="59">
        <v>2003</v>
      </c>
      <c r="I723" t="s" s="59">
        <v>1059</v>
      </c>
      <c r="J723" t="s" s="59">
        <v>1059</v>
      </c>
      <c r="K723" s="34">
        <v>75</v>
      </c>
      <c r="L723" s="34">
        <v>205</v>
      </c>
      <c r="M723" s="34">
        <v>2000</v>
      </c>
      <c r="N723" t="s" s="59">
        <v>68</v>
      </c>
      <c r="O723" s="34">
        <v>1</v>
      </c>
      <c r="P723" s="34">
        <v>13</v>
      </c>
      <c r="Q723" s="34">
        <v>13</v>
      </c>
    </row>
    <row r="724" ht="32.35" customHeight="1">
      <c r="A724" t="s" s="59">
        <v>1794</v>
      </c>
      <c r="B724" t="s" s="59">
        <v>38</v>
      </c>
      <c r="C724" t="s" s="59">
        <v>1982</v>
      </c>
      <c r="D724" s="34">
        <f>VLOOKUP(C724,'BIO - Tableau 2-1'!$A$4:$B$28,2)</f>
        <v>16</v>
      </c>
      <c r="E724" s="34">
        <v>24</v>
      </c>
      <c r="F724" t="s" s="59">
        <v>3175</v>
      </c>
      <c r="G724" t="s" s="59">
        <v>2018</v>
      </c>
      <c r="H724" t="s" s="59">
        <v>2019</v>
      </c>
      <c r="I724" t="s" s="59">
        <v>1056</v>
      </c>
      <c r="J724" t="s" s="59">
        <v>1056</v>
      </c>
      <c r="K724" s="34">
        <v>77</v>
      </c>
      <c r="L724" s="34">
        <v>235</v>
      </c>
      <c r="M724" t="s" s="59">
        <v>2051</v>
      </c>
      <c r="N724" t="s" s="59">
        <v>2051</v>
      </c>
      <c r="O724" t="s" s="59">
        <v>2051</v>
      </c>
      <c r="P724" t="s" s="59">
        <v>2051</v>
      </c>
      <c r="Q724" t="s" s="59">
        <v>2051</v>
      </c>
    </row>
    <row r="725" ht="20.35" customHeight="1">
      <c r="A725" t="s" s="59">
        <v>1795</v>
      </c>
      <c r="B725" t="s" s="59">
        <v>2000</v>
      </c>
      <c r="C725" t="s" s="59">
        <v>1996</v>
      </c>
      <c r="D725" s="34">
        <f>VLOOKUP(C725,'BIO - Tableau 2-1'!$A$4:$B$28,2)</f>
        <v>7</v>
      </c>
      <c r="E725" s="34">
        <v>33</v>
      </c>
      <c r="F725" t="s" s="59">
        <v>3176</v>
      </c>
      <c r="G725" t="s" s="59">
        <v>2262</v>
      </c>
      <c r="H725" t="s" s="59">
        <v>1994</v>
      </c>
      <c r="I725" t="s" s="59">
        <v>1059</v>
      </c>
      <c r="J725" t="s" s="59">
        <v>1059</v>
      </c>
      <c r="K725" s="34">
        <v>70</v>
      </c>
      <c r="L725" s="34">
        <v>187</v>
      </c>
      <c r="M725" s="34">
        <v>2004</v>
      </c>
      <c r="N725" t="s" s="59">
        <v>165</v>
      </c>
      <c r="O725" s="34">
        <v>4</v>
      </c>
      <c r="P725" s="34">
        <v>29</v>
      </c>
      <c r="Q725" s="34">
        <v>127</v>
      </c>
    </row>
    <row r="726" ht="20.35" customHeight="1">
      <c r="A726" t="s" s="59">
        <v>1796</v>
      </c>
      <c r="B726" t="s" s="59">
        <v>3177</v>
      </c>
      <c r="C726" t="s" s="59">
        <v>2004</v>
      </c>
      <c r="D726" s="34">
        <f>VLOOKUP(C726,'BIO - Tableau 2-1'!$A$4:$B$28,2)</f>
        <v>1</v>
      </c>
      <c r="E726" s="34">
        <v>27</v>
      </c>
      <c r="F726" t="s" s="59">
        <v>3178</v>
      </c>
      <c r="G726" t="s" s="59">
        <v>3179</v>
      </c>
      <c r="H726" t="s" s="59">
        <v>2637</v>
      </c>
      <c r="I726" t="s" s="59">
        <v>1059</v>
      </c>
      <c r="J726" t="s" s="59">
        <v>1059</v>
      </c>
      <c r="K726" s="34">
        <v>72</v>
      </c>
      <c r="L726" s="34">
        <v>200</v>
      </c>
      <c r="M726" t="s" s="59">
        <v>2051</v>
      </c>
      <c r="N726" t="s" s="59">
        <v>2051</v>
      </c>
      <c r="O726" t="s" s="59">
        <v>2051</v>
      </c>
      <c r="P726" t="s" s="59">
        <v>2051</v>
      </c>
      <c r="Q726" t="s" s="59">
        <v>2051</v>
      </c>
    </row>
    <row r="727" ht="20.35" customHeight="1">
      <c r="A727" t="s" s="59">
        <v>1797</v>
      </c>
      <c r="B727" t="s" s="59">
        <v>60</v>
      </c>
      <c r="C727" t="s" s="59">
        <v>2004</v>
      </c>
      <c r="D727" s="34">
        <f>VLOOKUP(C727,'BIO - Tableau 2-1'!$A$4:$B$28,2)</f>
        <v>1</v>
      </c>
      <c r="E727" s="34">
        <v>22</v>
      </c>
      <c r="F727" t="s" s="59">
        <v>3180</v>
      </c>
      <c r="G727" t="s" s="59">
        <v>2364</v>
      </c>
      <c r="H727" t="s" s="59">
        <v>2007</v>
      </c>
      <c r="I727" t="s" s="59">
        <v>1059</v>
      </c>
      <c r="J727" t="s" s="59">
        <v>1059</v>
      </c>
      <c r="K727" s="34">
        <v>72</v>
      </c>
      <c r="L727" s="34">
        <v>181</v>
      </c>
      <c r="M727" s="34">
        <v>2014</v>
      </c>
      <c r="N727" t="s" s="59">
        <v>60</v>
      </c>
      <c r="O727" s="34">
        <v>2</v>
      </c>
      <c r="P727" s="34">
        <v>26</v>
      </c>
      <c r="Q727" s="34">
        <v>56</v>
      </c>
    </row>
    <row r="728" ht="20.35" customHeight="1">
      <c r="A728" t="s" s="59">
        <v>1798</v>
      </c>
      <c r="B728" t="s" s="59">
        <v>74</v>
      </c>
      <c r="C728" t="s" s="59">
        <v>1982</v>
      </c>
      <c r="D728" s="34">
        <f>VLOOKUP(C728,'BIO - Tableau 2-1'!$A$4:$B$28,2)</f>
        <v>16</v>
      </c>
      <c r="E728" s="34">
        <v>26</v>
      </c>
      <c r="F728" t="s" s="59">
        <v>3181</v>
      </c>
      <c r="G728" t="s" s="59">
        <v>3182</v>
      </c>
      <c r="H728" t="s" s="59">
        <v>2038</v>
      </c>
      <c r="I728" t="s" s="59">
        <v>1059</v>
      </c>
      <c r="J728" t="s" s="59">
        <v>1059</v>
      </c>
      <c r="K728" s="34">
        <v>72</v>
      </c>
      <c r="L728" s="34">
        <v>187</v>
      </c>
      <c r="M728" s="34">
        <v>2011</v>
      </c>
      <c r="N728" t="s" s="59">
        <v>74</v>
      </c>
      <c r="O728" s="34">
        <v>7</v>
      </c>
      <c r="P728" s="34">
        <v>23</v>
      </c>
      <c r="Q728" s="34">
        <v>204</v>
      </c>
    </row>
    <row r="729" ht="20.35" customHeight="1">
      <c r="A729" t="s" s="59">
        <v>1799</v>
      </c>
      <c r="B729" t="s" s="59">
        <v>99</v>
      </c>
      <c r="C729" t="s" s="59">
        <v>1979</v>
      </c>
      <c r="D729" s="34">
        <f>VLOOKUP(C729,'BIO - Tableau 2-1'!$A$4:$B$28,2)</f>
        <v>8</v>
      </c>
      <c r="E729" s="34">
        <v>27</v>
      </c>
      <c r="F729" t="s" s="59">
        <v>3183</v>
      </c>
      <c r="G729" t="s" s="59">
        <v>2166</v>
      </c>
      <c r="H729" t="s" s="59">
        <v>1988</v>
      </c>
      <c r="I729" t="s" s="59">
        <v>1056</v>
      </c>
      <c r="J729" t="s" s="59">
        <v>1056</v>
      </c>
      <c r="K729" s="34">
        <v>70</v>
      </c>
      <c r="L729" s="34">
        <v>180</v>
      </c>
      <c r="M729" s="34">
        <v>2009</v>
      </c>
      <c r="N729" t="s" s="59">
        <v>99</v>
      </c>
      <c r="O729" s="34">
        <v>1</v>
      </c>
      <c r="P729" s="34">
        <v>11</v>
      </c>
      <c r="Q729" s="34">
        <v>11</v>
      </c>
    </row>
    <row r="730" ht="20.35" customHeight="1">
      <c r="A730" t="s" s="59">
        <v>1800</v>
      </c>
      <c r="B730" t="s" s="59">
        <v>114</v>
      </c>
      <c r="C730" t="s" s="59">
        <v>2004</v>
      </c>
      <c r="D730" s="34">
        <f>VLOOKUP(C730,'BIO - Tableau 2-1'!$A$4:$B$28,2)</f>
        <v>1</v>
      </c>
      <c r="E730" s="34">
        <v>32</v>
      </c>
      <c r="F730" t="s" s="59">
        <v>3184</v>
      </c>
      <c r="G730" t="s" s="59">
        <v>2325</v>
      </c>
      <c r="H730" t="s" s="59">
        <v>1999</v>
      </c>
      <c r="I730" t="s" s="59">
        <v>1056</v>
      </c>
      <c r="J730" t="s" s="59">
        <v>1056</v>
      </c>
      <c r="K730" s="34">
        <v>76</v>
      </c>
      <c r="L730" s="34">
        <v>223</v>
      </c>
      <c r="M730" s="34">
        <v>2003</v>
      </c>
      <c r="N730" t="s" s="59">
        <v>114</v>
      </c>
      <c r="O730" s="34">
        <v>1</v>
      </c>
      <c r="P730" s="34">
        <v>19</v>
      </c>
      <c r="Q730" s="34">
        <v>19</v>
      </c>
    </row>
    <row r="731" ht="32.35" customHeight="1">
      <c r="A731" t="s" s="59">
        <v>1801</v>
      </c>
      <c r="B731" t="s" s="59">
        <v>3185</v>
      </c>
      <c r="C731" t="s" s="59">
        <v>2802</v>
      </c>
      <c r="D731" s="34">
        <f>VLOOKUP(C731,'BIO - Tableau 2-1'!$A$4:$B$28,2)</f>
        <v>16</v>
      </c>
      <c r="E731" s="34">
        <v>23</v>
      </c>
      <c r="F731" t="s" s="59">
        <v>3186</v>
      </c>
      <c r="G731" t="s" s="59">
        <v>3187</v>
      </c>
      <c r="H731" t="s" s="59">
        <v>3188</v>
      </c>
      <c r="I731" t="s" s="59">
        <v>1059</v>
      </c>
      <c r="J731" t="s" s="59">
        <v>1059</v>
      </c>
      <c r="K731" s="34">
        <v>72</v>
      </c>
      <c r="L731" s="34">
        <v>181</v>
      </c>
      <c r="M731" s="34">
        <v>2013</v>
      </c>
      <c r="N731" t="s" s="59">
        <v>77</v>
      </c>
      <c r="O731" s="34">
        <v>1</v>
      </c>
      <c r="P731" s="34">
        <v>30</v>
      </c>
      <c r="Q731" s="34">
        <v>30</v>
      </c>
    </row>
    <row r="732" ht="20.35" customHeight="1">
      <c r="A732" t="s" s="59">
        <v>1802</v>
      </c>
      <c r="B732" t="s" s="59">
        <v>99</v>
      </c>
      <c r="C732" t="s" s="59">
        <v>2004</v>
      </c>
      <c r="D732" s="34">
        <f>VLOOKUP(C732,'BIO - Tableau 2-1'!$A$4:$B$28,2)</f>
        <v>1</v>
      </c>
      <c r="E732" s="34">
        <v>25</v>
      </c>
      <c r="F732" t="s" s="59">
        <v>3189</v>
      </c>
      <c r="G732" t="s" s="59">
        <v>2070</v>
      </c>
      <c r="H732" t="s" s="59">
        <v>2071</v>
      </c>
      <c r="I732" t="s" s="59">
        <v>1056</v>
      </c>
      <c r="J732" t="s" s="59">
        <v>1056</v>
      </c>
      <c r="K732" s="34">
        <v>75</v>
      </c>
      <c r="L732" s="34">
        <v>218</v>
      </c>
      <c r="M732" s="34">
        <v>2010</v>
      </c>
      <c r="N732" t="s" s="59">
        <v>71</v>
      </c>
      <c r="O732" s="34">
        <v>1</v>
      </c>
      <c r="P732" s="34">
        <v>4</v>
      </c>
      <c r="Q732" s="34">
        <v>4</v>
      </c>
    </row>
    <row r="733" ht="20.35" customHeight="1">
      <c r="A733" t="s" s="59">
        <v>1803</v>
      </c>
      <c r="B733" t="s" s="59">
        <v>114</v>
      </c>
      <c r="C733" t="s" s="59">
        <v>2004</v>
      </c>
      <c r="D733" s="34">
        <f>VLOOKUP(C733,'BIO - Tableau 2-1'!$A$4:$B$28,2)</f>
        <v>1</v>
      </c>
      <c r="E733" s="34">
        <v>33</v>
      </c>
      <c r="F733" t="s" s="59">
        <v>3190</v>
      </c>
      <c r="G733" t="s" s="59">
        <v>3191</v>
      </c>
      <c r="H733" t="s" s="59">
        <v>2029</v>
      </c>
      <c r="I733" t="s" s="59">
        <v>1059</v>
      </c>
      <c r="J733" t="s" s="59">
        <v>1059</v>
      </c>
      <c r="K733" s="34">
        <v>74</v>
      </c>
      <c r="L733" s="34">
        <v>202</v>
      </c>
      <c r="M733" s="34">
        <v>2003</v>
      </c>
      <c r="N733" t="s" s="59">
        <v>52</v>
      </c>
      <c r="O733" s="34">
        <v>1</v>
      </c>
      <c r="P733" s="34">
        <v>23</v>
      </c>
      <c r="Q733" s="34">
        <v>23</v>
      </c>
    </row>
    <row r="734" ht="32.35" customHeight="1">
      <c r="A734" t="s" s="59">
        <v>1804</v>
      </c>
      <c r="B734" t="s" s="59">
        <v>121</v>
      </c>
      <c r="C734" t="s" s="59">
        <v>1982</v>
      </c>
      <c r="D734" s="34">
        <f>VLOOKUP(C734,'BIO - Tableau 2-1'!$A$4:$B$28,2)</f>
        <v>16</v>
      </c>
      <c r="E734" s="34">
        <v>23</v>
      </c>
      <c r="F734" t="s" s="59">
        <v>3192</v>
      </c>
      <c r="G734" t="s" s="59">
        <v>2379</v>
      </c>
      <c r="H734" t="s" s="59">
        <v>1988</v>
      </c>
      <c r="I734" t="s" s="59">
        <v>1056</v>
      </c>
      <c r="J734" t="s" s="59">
        <v>1056</v>
      </c>
      <c r="K734" s="34">
        <v>69</v>
      </c>
      <c r="L734" s="34">
        <v>187</v>
      </c>
      <c r="M734" t="s" s="59">
        <v>2051</v>
      </c>
      <c r="N734" t="s" s="59">
        <v>2051</v>
      </c>
      <c r="O734" t="s" s="59">
        <v>2051</v>
      </c>
      <c r="P734" t="s" s="59">
        <v>2051</v>
      </c>
      <c r="Q734" t="s" s="59">
        <v>2051</v>
      </c>
    </row>
    <row r="735" ht="20.35" customHeight="1">
      <c r="A735" t="s" s="59">
        <v>1805</v>
      </c>
      <c r="B735" t="s" s="59">
        <v>2604</v>
      </c>
      <c r="C735" t="s" s="59">
        <v>1979</v>
      </c>
      <c r="D735" s="34">
        <f>VLOOKUP(C735,'BIO - Tableau 2-1'!$A$4:$B$28,2)</f>
        <v>8</v>
      </c>
      <c r="E735" s="34">
        <v>28</v>
      </c>
      <c r="F735" t="s" s="59">
        <v>3193</v>
      </c>
      <c r="G735" t="s" s="59">
        <v>2831</v>
      </c>
      <c r="H735" t="s" s="59">
        <v>1991</v>
      </c>
      <c r="I735" t="s" s="59">
        <v>1059</v>
      </c>
      <c r="J735" t="s" s="59">
        <v>1059</v>
      </c>
      <c r="K735" s="34">
        <v>73</v>
      </c>
      <c r="L735" s="34">
        <v>215</v>
      </c>
      <c r="M735" s="34">
        <v>2007</v>
      </c>
      <c r="N735" t="s" s="59">
        <v>68</v>
      </c>
      <c r="O735" s="34">
        <v>1</v>
      </c>
      <c r="P735" s="34">
        <v>12</v>
      </c>
      <c r="Q735" s="34">
        <v>12</v>
      </c>
    </row>
    <row r="736" ht="20.35" customHeight="1">
      <c r="A736" t="s" s="59">
        <v>1806</v>
      </c>
      <c r="B736" t="s" s="59">
        <v>219</v>
      </c>
      <c r="C736" t="s" s="59">
        <v>1979</v>
      </c>
      <c r="D736" s="34">
        <f>VLOOKUP(C736,'BIO - Tableau 2-1'!$A$4:$B$28,2)</f>
        <v>8</v>
      </c>
      <c r="E736" s="34">
        <v>25</v>
      </c>
      <c r="F736" t="s" s="59">
        <v>3194</v>
      </c>
      <c r="G736" t="s" s="59">
        <v>2506</v>
      </c>
      <c r="H736" t="s" s="59">
        <v>1988</v>
      </c>
      <c r="I736" t="s" s="59">
        <v>1056</v>
      </c>
      <c r="J736" t="s" s="59">
        <v>1056</v>
      </c>
      <c r="K736" s="34">
        <v>71</v>
      </c>
      <c r="L736" s="34">
        <v>185</v>
      </c>
      <c r="M736" s="34">
        <v>2011</v>
      </c>
      <c r="N736" t="s" s="59">
        <v>201</v>
      </c>
      <c r="O736" s="34">
        <v>1</v>
      </c>
      <c r="P736" s="34">
        <v>12</v>
      </c>
      <c r="Q736" s="34">
        <v>12</v>
      </c>
    </row>
    <row r="737" ht="20.35" customHeight="1">
      <c r="A737" t="s" s="59">
        <v>1807</v>
      </c>
      <c r="B737" t="s" s="59">
        <v>71</v>
      </c>
      <c r="C737" t="s" s="59">
        <v>1979</v>
      </c>
      <c r="D737" s="34">
        <f>VLOOKUP(C737,'BIO - Tableau 2-1'!$A$4:$B$28,2)</f>
        <v>8</v>
      </c>
      <c r="E737" s="34">
        <v>24</v>
      </c>
      <c r="F737" t="s" s="59">
        <v>3195</v>
      </c>
      <c r="G737" t="s" s="59">
        <v>2325</v>
      </c>
      <c r="H737" t="s" s="59">
        <v>1999</v>
      </c>
      <c r="I737" t="s" s="59">
        <v>1056</v>
      </c>
      <c r="J737" t="s" s="59">
        <v>1056</v>
      </c>
      <c r="K737" s="34">
        <v>73</v>
      </c>
      <c r="L737" s="34">
        <v>205</v>
      </c>
      <c r="M737" s="34">
        <v>2012</v>
      </c>
      <c r="N737" t="s" s="59">
        <v>71</v>
      </c>
      <c r="O737" s="34">
        <v>1</v>
      </c>
      <c r="P737" s="34">
        <v>2</v>
      </c>
      <c r="Q737" s="34">
        <v>2</v>
      </c>
    </row>
    <row r="738" ht="20.35" customHeight="1">
      <c r="A738" t="s" s="59">
        <v>1808</v>
      </c>
      <c r="B738" t="s" s="59">
        <v>56</v>
      </c>
      <c r="C738" t="s" s="59">
        <v>2004</v>
      </c>
      <c r="D738" s="34">
        <f>VLOOKUP(C738,'BIO - Tableau 2-1'!$A$4:$B$28,2)</f>
        <v>1</v>
      </c>
      <c r="E738" s="34">
        <v>25</v>
      </c>
      <c r="F738" t="s" s="59">
        <v>3196</v>
      </c>
      <c r="G738" t="s" s="59">
        <v>2796</v>
      </c>
      <c r="H738" t="s" s="59">
        <v>2071</v>
      </c>
      <c r="I738" t="s" s="59">
        <v>1056</v>
      </c>
      <c r="J738" t="s" s="59">
        <v>1056</v>
      </c>
      <c r="K738" s="34">
        <v>72</v>
      </c>
      <c r="L738" s="34">
        <v>191</v>
      </c>
      <c r="M738" s="34">
        <v>2011</v>
      </c>
      <c r="N738" t="s" s="59">
        <v>56</v>
      </c>
      <c r="O738" s="34">
        <v>1</v>
      </c>
      <c r="P738" s="34">
        <v>1</v>
      </c>
      <c r="Q738" s="34">
        <v>1</v>
      </c>
    </row>
    <row r="739" ht="20.35" customHeight="1">
      <c r="A739" t="s" s="59">
        <v>1809</v>
      </c>
      <c r="B739" t="s" s="59">
        <v>87</v>
      </c>
      <c r="C739" t="s" s="59">
        <v>2004</v>
      </c>
      <c r="D739" s="34">
        <f>VLOOKUP(C739,'BIO - Tableau 2-1'!$A$4:$B$28,2)</f>
        <v>1</v>
      </c>
      <c r="E739" s="34">
        <v>27</v>
      </c>
      <c r="F739" t="s" s="59">
        <v>3152</v>
      </c>
      <c r="G739" t="s" s="59">
        <v>3197</v>
      </c>
      <c r="H739" t="s" s="59">
        <v>1988</v>
      </c>
      <c r="I739" t="s" s="59">
        <v>1056</v>
      </c>
      <c r="J739" t="s" s="59">
        <v>1056</v>
      </c>
      <c r="K739" s="34">
        <v>73</v>
      </c>
      <c r="L739" s="34">
        <v>216</v>
      </c>
      <c r="M739" s="34">
        <v>2009</v>
      </c>
      <c r="N739" t="s" s="59">
        <v>40</v>
      </c>
      <c r="O739" s="34">
        <v>2</v>
      </c>
      <c r="P739" s="34">
        <v>3</v>
      </c>
      <c r="Q739" s="34">
        <v>33</v>
      </c>
    </row>
    <row r="740" ht="20.35" customHeight="1">
      <c r="A740" t="s" s="59">
        <v>1810</v>
      </c>
      <c r="B740" t="s" s="59">
        <v>38</v>
      </c>
      <c r="C740" t="s" s="59">
        <v>1979</v>
      </c>
      <c r="D740" s="34">
        <f>VLOOKUP(C740,'BIO - Tableau 2-1'!$A$4:$B$28,2)</f>
        <v>8</v>
      </c>
      <c r="E740" s="34">
        <v>23</v>
      </c>
      <c r="F740" t="s" s="59">
        <v>2628</v>
      </c>
      <c r="G740" t="s" s="59">
        <v>3198</v>
      </c>
      <c r="H740" t="s" s="59">
        <v>2078</v>
      </c>
      <c r="I740" t="s" s="59">
        <v>1056</v>
      </c>
      <c r="J740" t="s" s="59">
        <v>1056</v>
      </c>
      <c r="K740" s="34">
        <v>74</v>
      </c>
      <c r="L740" s="34">
        <v>214</v>
      </c>
      <c r="M740" s="34">
        <v>2013</v>
      </c>
      <c r="N740" t="s" s="59">
        <v>38</v>
      </c>
      <c r="O740" s="34">
        <v>1</v>
      </c>
      <c r="P740" s="34">
        <v>15</v>
      </c>
      <c r="Q740" s="34">
        <v>15</v>
      </c>
    </row>
    <row r="741" ht="20.35" customHeight="1">
      <c r="A741" t="s" s="59">
        <v>1811</v>
      </c>
      <c r="B741" t="s" s="59">
        <v>3199</v>
      </c>
      <c r="C741" t="s" s="59">
        <v>1996</v>
      </c>
      <c r="D741" s="34">
        <f>VLOOKUP(C741,'BIO - Tableau 2-1'!$A$4:$B$28,2)</f>
        <v>7</v>
      </c>
      <c r="E741" s="34">
        <v>31</v>
      </c>
      <c r="F741" t="s" s="59">
        <v>3200</v>
      </c>
      <c r="G741" t="s" s="59">
        <v>2077</v>
      </c>
      <c r="H741" t="s" s="59">
        <v>2078</v>
      </c>
      <c r="I741" t="s" s="59">
        <v>1056</v>
      </c>
      <c r="J741" t="s" s="59">
        <v>1056</v>
      </c>
      <c r="K741" s="34">
        <v>73</v>
      </c>
      <c r="L741" s="34">
        <v>225</v>
      </c>
      <c r="M741" s="34">
        <v>2005</v>
      </c>
      <c r="N741" t="s" s="59">
        <v>91</v>
      </c>
      <c r="O741" s="34">
        <v>5</v>
      </c>
      <c r="P741" s="34">
        <v>31</v>
      </c>
      <c r="Q741" s="34">
        <v>156</v>
      </c>
    </row>
    <row r="742" ht="20.35" customHeight="1">
      <c r="A742" t="s" s="59">
        <v>1812</v>
      </c>
      <c r="B742" t="s" s="59">
        <v>2932</v>
      </c>
      <c r="C742" t="s" s="59">
        <v>2004</v>
      </c>
      <c r="D742" s="34">
        <f>VLOOKUP(C742,'BIO - Tableau 2-1'!$A$4:$B$28,2)</f>
        <v>1</v>
      </c>
      <c r="E742" s="34">
        <v>26</v>
      </c>
      <c r="F742" t="s" s="59">
        <v>2786</v>
      </c>
      <c r="G742" t="s" s="59">
        <v>2174</v>
      </c>
      <c r="H742" t="s" s="59">
        <v>1988</v>
      </c>
      <c r="I742" t="s" s="59">
        <v>1056</v>
      </c>
      <c r="J742" t="s" s="59">
        <v>1056</v>
      </c>
      <c r="K742" s="34">
        <v>70</v>
      </c>
      <c r="L742" s="34">
        <v>187</v>
      </c>
      <c r="M742" s="34">
        <v>2010</v>
      </c>
      <c r="N742" t="s" s="59">
        <v>60</v>
      </c>
      <c r="O742" s="34">
        <v>2</v>
      </c>
      <c r="P742" s="34">
        <v>15</v>
      </c>
      <c r="Q742" s="34">
        <v>45</v>
      </c>
    </row>
    <row r="743" ht="20.35" customHeight="1">
      <c r="A743" t="s" s="59">
        <v>1813</v>
      </c>
      <c r="B743" t="s" s="59">
        <v>165</v>
      </c>
      <c r="C743" t="s" s="59">
        <v>1979</v>
      </c>
      <c r="D743" s="34">
        <f>VLOOKUP(C743,'BIO - Tableau 2-1'!$A$4:$B$28,2)</f>
        <v>8</v>
      </c>
      <c r="E743" s="34">
        <v>25</v>
      </c>
      <c r="F743" t="s" s="59">
        <v>3201</v>
      </c>
      <c r="G743" t="s" s="59">
        <v>2508</v>
      </c>
      <c r="H743" t="s" s="59">
        <v>1988</v>
      </c>
      <c r="I743" t="s" s="59">
        <v>1056</v>
      </c>
      <c r="J743" t="s" s="59">
        <v>1056</v>
      </c>
      <c r="K743" s="34">
        <v>76</v>
      </c>
      <c r="L743" s="34">
        <v>205</v>
      </c>
      <c r="M743" s="34">
        <v>2011</v>
      </c>
      <c r="N743" t="s" s="59">
        <v>104</v>
      </c>
      <c r="O743" s="34">
        <v>2</v>
      </c>
      <c r="P743" s="34">
        <v>25</v>
      </c>
      <c r="Q743" s="34">
        <v>55</v>
      </c>
    </row>
    <row r="744" ht="20.35" customHeight="1">
      <c r="A744" t="s" s="59">
        <v>1814</v>
      </c>
      <c r="B744" t="s" s="59">
        <v>56</v>
      </c>
      <c r="C744" t="s" s="59">
        <v>2004</v>
      </c>
      <c r="D744" s="34">
        <f>VLOOKUP(C744,'BIO - Tableau 2-1'!$A$4:$B$28,2)</f>
        <v>1</v>
      </c>
      <c r="E744" s="34">
        <v>24</v>
      </c>
      <c r="F744" t="s" s="59">
        <v>3202</v>
      </c>
      <c r="G744" t="s" s="59">
        <v>2508</v>
      </c>
      <c r="H744" t="s" s="59">
        <v>1988</v>
      </c>
      <c r="I744" t="s" s="59">
        <v>1056</v>
      </c>
      <c r="J744" t="s" s="59">
        <v>1056</v>
      </c>
      <c r="K744" s="34">
        <v>73</v>
      </c>
      <c r="L744" s="34">
        <v>194</v>
      </c>
      <c r="M744" s="34">
        <v>2011</v>
      </c>
      <c r="N744" t="s" s="59">
        <v>38</v>
      </c>
      <c r="O744" s="34">
        <v>1</v>
      </c>
      <c r="P744" s="34">
        <v>5</v>
      </c>
      <c r="Q744" s="34">
        <v>5</v>
      </c>
    </row>
    <row r="745" ht="20.35" customHeight="1">
      <c r="A745" t="s" s="59">
        <v>1815</v>
      </c>
      <c r="B745" t="s" s="59">
        <v>219</v>
      </c>
      <c r="C745" t="s" s="59">
        <v>1979</v>
      </c>
      <c r="D745" s="34">
        <f>VLOOKUP(C745,'BIO - Tableau 2-1'!$A$4:$B$28,2)</f>
        <v>8</v>
      </c>
      <c r="E745" s="34">
        <v>33</v>
      </c>
      <c r="F745" t="s" s="59">
        <v>3203</v>
      </c>
      <c r="G745" t="s" s="59">
        <v>2390</v>
      </c>
      <c r="H745" t="s" s="59">
        <v>2046</v>
      </c>
      <c r="I745" t="s" s="59">
        <v>1059</v>
      </c>
      <c r="J745" t="s" s="59">
        <v>1059</v>
      </c>
      <c r="K745" s="34">
        <v>74</v>
      </c>
      <c r="L745" s="34">
        <v>202</v>
      </c>
      <c r="M745" s="34">
        <v>2003</v>
      </c>
      <c r="N745" t="s" s="59">
        <v>99</v>
      </c>
      <c r="O745" s="34">
        <v>1</v>
      </c>
      <c r="P745" s="34">
        <v>7</v>
      </c>
      <c r="Q745" s="34">
        <v>7</v>
      </c>
    </row>
    <row r="746" ht="32.35" customHeight="1">
      <c r="A746" t="s" s="59">
        <v>1816</v>
      </c>
      <c r="B746" t="s" s="59">
        <v>121</v>
      </c>
      <c r="C746" t="s" s="59">
        <v>2004</v>
      </c>
      <c r="D746" s="34">
        <f>VLOOKUP(C746,'BIO - Tableau 2-1'!$A$4:$B$28,2)</f>
        <v>1</v>
      </c>
      <c r="E746" s="34">
        <v>21</v>
      </c>
      <c r="F746" t="s" s="59">
        <v>2976</v>
      </c>
      <c r="G746" t="s" s="59">
        <v>3204</v>
      </c>
      <c r="H746" t="s" s="59">
        <v>1988</v>
      </c>
      <c r="I746" t="s" s="59">
        <v>1056</v>
      </c>
      <c r="J746" t="s" s="59">
        <v>1056</v>
      </c>
      <c r="K746" s="34">
        <v>73</v>
      </c>
      <c r="L746" s="34">
        <v>200</v>
      </c>
      <c r="M746" s="34">
        <v>2014</v>
      </c>
      <c r="N746" t="s" s="59">
        <v>121</v>
      </c>
      <c r="O746" s="34">
        <v>1</v>
      </c>
      <c r="P746" s="34">
        <v>4</v>
      </c>
      <c r="Q746" s="34">
        <v>4</v>
      </c>
    </row>
    <row r="747" ht="20.35" customHeight="1">
      <c r="A747" t="s" s="59">
        <v>1817</v>
      </c>
      <c r="B747" t="s" s="59">
        <v>52</v>
      </c>
      <c r="C747" t="s" s="59">
        <v>2004</v>
      </c>
      <c r="D747" s="34">
        <f>VLOOKUP(C747,'BIO - Tableau 2-1'!$A$4:$B$28,2)</f>
        <v>1</v>
      </c>
      <c r="E747" s="34">
        <v>28</v>
      </c>
      <c r="F747" t="s" s="59">
        <v>3205</v>
      </c>
      <c r="G747" t="s" s="59">
        <v>2092</v>
      </c>
      <c r="H747" t="s" s="59">
        <v>1988</v>
      </c>
      <c r="I747" t="s" s="59">
        <v>1056</v>
      </c>
      <c r="J747" t="s" s="59">
        <v>1056</v>
      </c>
      <c r="K747" s="34">
        <v>71</v>
      </c>
      <c r="L747" s="34">
        <v>200</v>
      </c>
      <c r="M747" s="34">
        <v>2007</v>
      </c>
      <c r="N747" t="s" s="59">
        <v>56</v>
      </c>
      <c r="O747" s="34">
        <v>1</v>
      </c>
      <c r="P747" s="34">
        <v>6</v>
      </c>
      <c r="Q747" s="34">
        <v>6</v>
      </c>
    </row>
    <row r="748" ht="32.35" customHeight="1">
      <c r="A748" t="s" s="59">
        <v>1818</v>
      </c>
      <c r="B748" t="s" s="59">
        <v>87</v>
      </c>
      <c r="C748" t="s" s="59">
        <v>2004</v>
      </c>
      <c r="D748" s="34">
        <f>VLOOKUP(C748,'BIO - Tableau 2-1'!$A$4:$B$28,2)</f>
        <v>1</v>
      </c>
      <c r="E748" s="34">
        <v>22</v>
      </c>
      <c r="F748" t="s" s="59">
        <v>3206</v>
      </c>
      <c r="G748" t="s" s="59">
        <v>3207</v>
      </c>
      <c r="H748" t="s" s="59">
        <v>2071</v>
      </c>
      <c r="I748" t="s" s="59">
        <v>1056</v>
      </c>
      <c r="J748" t="s" s="59">
        <v>1056</v>
      </c>
      <c r="K748" s="34">
        <v>73</v>
      </c>
      <c r="L748" s="34">
        <v>192</v>
      </c>
      <c r="M748" s="34">
        <v>2014</v>
      </c>
      <c r="N748" t="s" s="59">
        <v>87</v>
      </c>
      <c r="O748" s="34">
        <v>1</v>
      </c>
      <c r="P748" s="34">
        <v>2</v>
      </c>
      <c r="Q748" s="34">
        <v>2</v>
      </c>
    </row>
    <row r="749" ht="20.35" customHeight="1">
      <c r="A749" t="s" s="59">
        <v>1819</v>
      </c>
      <c r="B749" t="s" s="59">
        <v>58</v>
      </c>
      <c r="C749" t="s" s="59">
        <v>1979</v>
      </c>
      <c r="D749" s="34">
        <f>VLOOKUP(C749,'BIO - Tableau 2-1'!$A$4:$B$28,2)</f>
        <v>8</v>
      </c>
      <c r="E749" s="34">
        <v>21</v>
      </c>
      <c r="F749" t="s" s="59">
        <v>3208</v>
      </c>
      <c r="G749" t="s" s="59">
        <v>3209</v>
      </c>
      <c r="H749" s="32"/>
      <c r="I749" t="s" s="59">
        <v>1073</v>
      </c>
      <c r="J749" t="s" s="59">
        <v>1073</v>
      </c>
      <c r="K749" s="34">
        <v>73</v>
      </c>
      <c r="L749" s="34">
        <v>176</v>
      </c>
      <c r="M749" s="34">
        <v>2015</v>
      </c>
      <c r="N749" t="s" s="59">
        <v>58</v>
      </c>
      <c r="O749" s="34">
        <v>7</v>
      </c>
      <c r="P749" s="34">
        <v>17</v>
      </c>
      <c r="Q749" s="34">
        <v>198</v>
      </c>
    </row>
    <row r="750" ht="20.35" customHeight="1">
      <c r="A750" t="s" s="59">
        <v>1820</v>
      </c>
      <c r="B750" t="s" s="59">
        <v>2008</v>
      </c>
      <c r="C750" t="s" s="59">
        <v>1979</v>
      </c>
      <c r="D750" s="34">
        <f>VLOOKUP(C750,'BIO - Tableau 2-1'!$A$4:$B$28,2)</f>
        <v>8</v>
      </c>
      <c r="E750" s="34">
        <v>26</v>
      </c>
      <c r="F750" t="s" s="59">
        <v>3210</v>
      </c>
      <c r="G750" t="s" s="59">
        <v>2771</v>
      </c>
      <c r="H750" s="32"/>
      <c r="I750" t="s" s="59">
        <v>1073</v>
      </c>
      <c r="J750" t="s" s="59">
        <v>1073</v>
      </c>
      <c r="K750" s="34">
        <v>70</v>
      </c>
      <c r="L750" s="34">
        <v>185</v>
      </c>
      <c r="M750" s="34">
        <v>2009</v>
      </c>
      <c r="N750" t="s" s="59">
        <v>114</v>
      </c>
      <c r="O750" s="34">
        <v>4</v>
      </c>
      <c r="P750" s="34">
        <v>15</v>
      </c>
      <c r="Q750" s="34">
        <v>106</v>
      </c>
    </row>
    <row r="751" ht="20.35" customHeight="1">
      <c r="A751" t="s" s="59">
        <v>1821</v>
      </c>
      <c r="B751" t="s" s="59">
        <v>91</v>
      </c>
      <c r="C751" t="s" s="59">
        <v>1982</v>
      </c>
      <c r="D751" s="34">
        <f>VLOOKUP(C751,'BIO - Tableau 2-1'!$A$4:$B$28,2)</f>
        <v>16</v>
      </c>
      <c r="E751" s="34">
        <v>21</v>
      </c>
      <c r="F751" t="s" s="59">
        <v>3211</v>
      </c>
      <c r="G751" t="s" s="59">
        <v>3212</v>
      </c>
      <c r="H751" t="s" s="59">
        <v>1985</v>
      </c>
      <c r="I751" t="s" s="59">
        <v>1056</v>
      </c>
      <c r="J751" t="s" s="59">
        <v>1056</v>
      </c>
      <c r="K751" s="34">
        <v>74</v>
      </c>
      <c r="L751" s="34">
        <v>205</v>
      </c>
      <c r="M751" s="34">
        <v>2014</v>
      </c>
      <c r="N751" t="s" s="59">
        <v>91</v>
      </c>
      <c r="O751" s="34">
        <v>6</v>
      </c>
      <c r="P751" s="34">
        <v>26</v>
      </c>
      <c r="Q751" s="34">
        <v>176</v>
      </c>
    </row>
    <row r="752" ht="20.35" customHeight="1">
      <c r="A752" t="s" s="59">
        <v>1822</v>
      </c>
      <c r="B752" t="s" s="59">
        <v>3213</v>
      </c>
      <c r="C752" t="s" s="59">
        <v>1979</v>
      </c>
      <c r="D752" s="34">
        <f>VLOOKUP(C752,'BIO - Tableau 2-1'!$A$4:$B$28,2)</f>
        <v>8</v>
      </c>
      <c r="E752" s="34">
        <v>19</v>
      </c>
      <c r="F752" t="s" s="59">
        <v>3214</v>
      </c>
      <c r="G752" t="s" s="59">
        <v>3215</v>
      </c>
      <c r="H752" t="s" s="59">
        <v>1985</v>
      </c>
      <c r="I752" t="s" s="59">
        <v>1056</v>
      </c>
      <c r="J752" t="s" s="59">
        <v>1056</v>
      </c>
      <c r="K752" s="34">
        <v>70</v>
      </c>
      <c r="L752" s="34">
        <v>162</v>
      </c>
      <c r="M752" s="34">
        <v>2016</v>
      </c>
      <c r="N752" t="s" s="59">
        <v>99</v>
      </c>
      <c r="O752" s="34">
        <v>2</v>
      </c>
      <c r="P752" s="34">
        <v>17</v>
      </c>
      <c r="Q752" s="34">
        <v>47</v>
      </c>
    </row>
    <row r="753" ht="32.35" customHeight="1">
      <c r="A753" t="s" s="59">
        <v>1823</v>
      </c>
      <c r="B753" t="s" s="59">
        <v>119</v>
      </c>
      <c r="C753" t="s" s="59">
        <v>1979</v>
      </c>
      <c r="D753" s="34">
        <f>VLOOKUP(C753,'BIO - Tableau 2-1'!$A$4:$B$28,2)</f>
        <v>8</v>
      </c>
      <c r="E753" s="34">
        <v>22</v>
      </c>
      <c r="F753" t="s" s="59">
        <v>3216</v>
      </c>
      <c r="G753" t="s" s="59">
        <v>3217</v>
      </c>
      <c r="H753" t="s" s="59">
        <v>1985</v>
      </c>
      <c r="I753" t="s" s="59">
        <v>1056</v>
      </c>
      <c r="J753" t="s" s="59">
        <v>1056</v>
      </c>
      <c r="K753" s="34">
        <v>78</v>
      </c>
      <c r="L753" s="34">
        <v>202</v>
      </c>
      <c r="M753" s="34">
        <v>2013</v>
      </c>
      <c r="N753" t="s" s="59">
        <v>119</v>
      </c>
      <c r="O753" s="34">
        <v>1</v>
      </c>
      <c r="P753" s="34">
        <v>11</v>
      </c>
      <c r="Q753" s="34">
        <v>11</v>
      </c>
    </row>
    <row r="754" ht="20.35" customHeight="1">
      <c r="A754" t="s" s="59">
        <v>1824</v>
      </c>
      <c r="B754" t="s" s="59">
        <v>71</v>
      </c>
      <c r="C754" t="s" s="59">
        <v>1979</v>
      </c>
      <c r="D754" s="34">
        <f>VLOOKUP(C754,'BIO - Tableau 2-1'!$A$4:$B$28,2)</f>
        <v>8</v>
      </c>
      <c r="E754" s="34">
        <v>25</v>
      </c>
      <c r="F754" t="s" s="59">
        <v>3218</v>
      </c>
      <c r="G754" t="s" s="59">
        <v>3219</v>
      </c>
      <c r="H754" t="s" s="59">
        <v>1988</v>
      </c>
      <c r="I754" t="s" s="59">
        <v>1056</v>
      </c>
      <c r="J754" t="s" s="59">
        <v>1056</v>
      </c>
      <c r="K754" s="34">
        <v>74</v>
      </c>
      <c r="L754" s="34">
        <v>207</v>
      </c>
      <c r="M754" s="34">
        <v>2011</v>
      </c>
      <c r="N754" t="s" s="59">
        <v>205</v>
      </c>
      <c r="O754" s="34">
        <v>2</v>
      </c>
      <c r="P754" s="34">
        <v>24</v>
      </c>
      <c r="Q754" s="34">
        <v>54</v>
      </c>
    </row>
    <row r="755" ht="20.35" customHeight="1">
      <c r="A755" t="s" s="59">
        <v>1825</v>
      </c>
      <c r="B755" t="s" s="59">
        <v>99</v>
      </c>
      <c r="C755" t="s" s="59">
        <v>1982</v>
      </c>
      <c r="D755" s="34">
        <f>VLOOKUP(C755,'BIO - Tableau 2-1'!$A$4:$B$28,2)</f>
        <v>16</v>
      </c>
      <c r="E755" s="34">
        <v>35</v>
      </c>
      <c r="F755" t="s" s="59">
        <v>3220</v>
      </c>
      <c r="G755" t="s" s="59">
        <v>2325</v>
      </c>
      <c r="H755" t="s" s="59">
        <v>1999</v>
      </c>
      <c r="I755" t="s" s="59">
        <v>1056</v>
      </c>
      <c r="J755" t="s" s="59">
        <v>1056</v>
      </c>
      <c r="K755" s="34">
        <v>74</v>
      </c>
      <c r="L755" s="34">
        <v>215</v>
      </c>
      <c r="M755" s="34">
        <v>2000</v>
      </c>
      <c r="N755" t="s" s="59">
        <v>99</v>
      </c>
      <c r="O755" s="34">
        <v>1</v>
      </c>
      <c r="P755" s="34">
        <v>6</v>
      </c>
      <c r="Q755" s="34">
        <v>6</v>
      </c>
    </row>
    <row r="756" ht="20.35" customHeight="1">
      <c r="A756" t="s" s="59">
        <v>1826</v>
      </c>
      <c r="B756" t="s" s="59">
        <v>119</v>
      </c>
      <c r="C756" t="s" s="59">
        <v>2004</v>
      </c>
      <c r="D756" s="34">
        <f>VLOOKUP(C756,'BIO - Tableau 2-1'!$A$4:$B$28,2)</f>
        <v>1</v>
      </c>
      <c r="E756" s="34">
        <v>23</v>
      </c>
      <c r="F756" t="s" s="59">
        <v>3221</v>
      </c>
      <c r="G756" t="s" s="59">
        <v>3222</v>
      </c>
      <c r="H756" t="s" s="59">
        <v>1988</v>
      </c>
      <c r="I756" t="s" s="59">
        <v>1056</v>
      </c>
      <c r="J756" t="s" s="59">
        <v>1056</v>
      </c>
      <c r="K756" s="34">
        <v>73</v>
      </c>
      <c r="L756" s="34">
        <v>190</v>
      </c>
      <c r="M756" s="34">
        <v>2012</v>
      </c>
      <c r="N756" t="s" s="59">
        <v>119</v>
      </c>
      <c r="O756" s="34">
        <v>1</v>
      </c>
      <c r="P756" s="34">
        <v>20</v>
      </c>
      <c r="Q756" s="34">
        <v>20</v>
      </c>
    </row>
    <row r="757" ht="20.35" customHeight="1">
      <c r="A757" t="s" s="59">
        <v>1827</v>
      </c>
      <c r="B757" t="s" s="59">
        <v>38</v>
      </c>
      <c r="C757" t="s" s="59">
        <v>1979</v>
      </c>
      <c r="D757" s="34">
        <f>VLOOKUP(C757,'BIO - Tableau 2-1'!$A$4:$B$28,2)</f>
        <v>8</v>
      </c>
      <c r="E757" s="34">
        <v>25</v>
      </c>
      <c r="F757" t="s" s="59">
        <v>3223</v>
      </c>
      <c r="G757" t="s" s="59">
        <v>2015</v>
      </c>
      <c r="H757" t="s" s="59">
        <v>2016</v>
      </c>
      <c r="I757" t="s" s="59">
        <v>1059</v>
      </c>
      <c r="J757" t="s" s="59">
        <v>1059</v>
      </c>
      <c r="K757" s="34">
        <v>76</v>
      </c>
      <c r="L757" s="34">
        <v>227</v>
      </c>
      <c r="M757" s="34">
        <v>2011</v>
      </c>
      <c r="N757" t="s" s="59">
        <v>38</v>
      </c>
      <c r="O757" s="34">
        <v>2</v>
      </c>
      <c r="P757" s="34">
        <v>4</v>
      </c>
      <c r="Q757" s="34">
        <v>34</v>
      </c>
    </row>
    <row r="758" ht="20.35" customHeight="1">
      <c r="A758" t="s" s="59">
        <v>1828</v>
      </c>
      <c r="B758" t="s" s="59">
        <v>3224</v>
      </c>
      <c r="C758" t="s" s="59">
        <v>2605</v>
      </c>
      <c r="D758" s="34">
        <f>VLOOKUP(C758,'BIO - Tableau 2-1'!$A$4:$B$28,2)</f>
        <v>1</v>
      </c>
      <c r="E758" s="34">
        <v>25</v>
      </c>
      <c r="F758" t="s" s="59">
        <v>3225</v>
      </c>
      <c r="G758" t="s" s="59">
        <v>3222</v>
      </c>
      <c r="H758" t="s" s="59">
        <v>1988</v>
      </c>
      <c r="I758" t="s" s="59">
        <v>1056</v>
      </c>
      <c r="J758" t="s" s="59">
        <v>1056</v>
      </c>
      <c r="K758" s="34">
        <v>71</v>
      </c>
      <c r="L758" s="34">
        <v>183</v>
      </c>
      <c r="M758" s="34">
        <v>2011</v>
      </c>
      <c r="N758" t="s" s="59">
        <v>205</v>
      </c>
      <c r="O758" s="34">
        <v>7</v>
      </c>
      <c r="P758" s="34">
        <v>28</v>
      </c>
      <c r="Q758" s="34">
        <v>209</v>
      </c>
    </row>
    <row r="759" ht="32.35" customHeight="1">
      <c r="A759" t="s" s="59">
        <v>1829</v>
      </c>
      <c r="B759" t="s" s="59">
        <v>91</v>
      </c>
      <c r="C759" t="s" s="59">
        <v>1996</v>
      </c>
      <c r="D759" s="34">
        <f>VLOOKUP(C759,'BIO - Tableau 2-1'!$A$4:$B$28,2)</f>
        <v>7</v>
      </c>
      <c r="E759" s="34">
        <v>34</v>
      </c>
      <c r="F759" t="s" s="59">
        <v>3226</v>
      </c>
      <c r="G759" t="s" s="59">
        <v>3227</v>
      </c>
      <c r="H759" t="s" s="59">
        <v>2059</v>
      </c>
      <c r="I759" t="s" s="59">
        <v>1056</v>
      </c>
      <c r="J759" t="s" s="59">
        <v>1056</v>
      </c>
      <c r="K759" s="34">
        <v>72</v>
      </c>
      <c r="L759" s="34">
        <v>200</v>
      </c>
      <c r="M759" s="34">
        <v>2002</v>
      </c>
      <c r="N759" t="s" s="59">
        <v>99</v>
      </c>
      <c r="O759" s="34">
        <v>1</v>
      </c>
      <c r="P759" s="34">
        <v>6</v>
      </c>
      <c r="Q759" s="34">
        <v>6</v>
      </c>
    </row>
    <row r="760" ht="20.35" customHeight="1">
      <c r="A760" t="s" s="59">
        <v>1830</v>
      </c>
      <c r="B760" t="s" s="59">
        <v>119</v>
      </c>
      <c r="C760" t="s" s="59">
        <v>2004</v>
      </c>
      <c r="D760" s="34">
        <f>VLOOKUP(C760,'BIO - Tableau 2-1'!$A$4:$B$28,2)</f>
        <v>1</v>
      </c>
      <c r="E760" s="34">
        <v>25</v>
      </c>
      <c r="F760" t="s" s="59">
        <v>3228</v>
      </c>
      <c r="G760" t="s" s="59">
        <v>3229</v>
      </c>
      <c r="H760" t="s" s="59">
        <v>2959</v>
      </c>
      <c r="I760" t="s" s="59">
        <v>1059</v>
      </c>
      <c r="J760" t="s" s="59">
        <v>1056</v>
      </c>
      <c r="K760" s="34">
        <v>75</v>
      </c>
      <c r="L760" s="34">
        <v>211</v>
      </c>
      <c r="M760" s="34">
        <v>2011</v>
      </c>
      <c r="N760" t="s" s="59">
        <v>119</v>
      </c>
      <c r="O760" s="34">
        <v>1</v>
      </c>
      <c r="P760" s="34">
        <v>8</v>
      </c>
      <c r="Q760" s="34">
        <v>8</v>
      </c>
    </row>
    <row r="761" ht="20.35" customHeight="1">
      <c r="A761" t="s" s="59">
        <v>1831</v>
      </c>
      <c r="B761" t="s" s="59">
        <v>60</v>
      </c>
      <c r="C761" t="s" s="59">
        <v>2004</v>
      </c>
      <c r="D761" s="34">
        <f>VLOOKUP(C761,'BIO - Tableau 2-1'!$A$4:$B$28,2)</f>
        <v>1</v>
      </c>
      <c r="E761" s="34">
        <v>25</v>
      </c>
      <c r="F761" t="s" s="59">
        <v>3230</v>
      </c>
      <c r="G761" t="s" s="59">
        <v>2381</v>
      </c>
      <c r="H761" t="s" s="59">
        <v>2382</v>
      </c>
      <c r="I761" t="s" s="59">
        <v>1059</v>
      </c>
      <c r="J761" t="s" s="59">
        <v>1059</v>
      </c>
      <c r="K761" s="34">
        <v>74</v>
      </c>
      <c r="L761" s="34">
        <v>213</v>
      </c>
      <c r="M761" s="34">
        <v>2011</v>
      </c>
      <c r="N761" t="s" s="59">
        <v>2161</v>
      </c>
      <c r="O761" s="34">
        <v>5</v>
      </c>
      <c r="P761" s="34">
        <v>12</v>
      </c>
      <c r="Q761" s="34">
        <v>133</v>
      </c>
    </row>
    <row r="762" ht="20.35" customHeight="1">
      <c r="A762" t="s" s="59">
        <v>1832</v>
      </c>
      <c r="B762" t="s" s="59">
        <v>121</v>
      </c>
      <c r="C762" t="s" s="59">
        <v>2004</v>
      </c>
      <c r="D762" s="34">
        <f>VLOOKUP(C762,'BIO - Tableau 2-1'!$A$4:$B$28,2)</f>
        <v>1</v>
      </c>
      <c r="E762" s="34">
        <v>23</v>
      </c>
      <c r="F762" t="s" s="59">
        <v>3231</v>
      </c>
      <c r="G762" t="s" s="59">
        <v>3155</v>
      </c>
      <c r="H762" t="s" s="59">
        <v>1988</v>
      </c>
      <c r="I762" t="s" s="59">
        <v>1056</v>
      </c>
      <c r="J762" t="s" s="59">
        <v>1056</v>
      </c>
      <c r="K762" s="34">
        <v>75</v>
      </c>
      <c r="L762" s="34">
        <v>195</v>
      </c>
      <c r="M762" s="34">
        <v>2013</v>
      </c>
      <c r="N762" t="s" s="59">
        <v>121</v>
      </c>
      <c r="O762" s="34">
        <v>1</v>
      </c>
      <c r="P762" s="34">
        <v>6</v>
      </c>
      <c r="Q762" s="34">
        <v>6</v>
      </c>
    </row>
    <row r="763" ht="20.35" customHeight="1">
      <c r="A763" t="s" s="59">
        <v>1833</v>
      </c>
      <c r="B763" t="s" s="59">
        <v>201</v>
      </c>
      <c r="C763" t="s" s="59">
        <v>1996</v>
      </c>
      <c r="D763" s="34">
        <f>VLOOKUP(C763,'BIO - Tableau 2-1'!$A$4:$B$28,2)</f>
        <v>7</v>
      </c>
      <c r="E763" s="34">
        <v>20</v>
      </c>
      <c r="F763" t="s" s="59">
        <v>3232</v>
      </c>
      <c r="G763" t="s" s="59">
        <v>3233</v>
      </c>
      <c r="H763" s="32"/>
      <c r="I763" t="s" s="59">
        <v>1073</v>
      </c>
      <c r="J763" t="s" s="59">
        <v>1073</v>
      </c>
      <c r="K763" s="34">
        <v>71</v>
      </c>
      <c r="L763" s="34">
        <v>172</v>
      </c>
      <c r="M763" s="34">
        <v>2015</v>
      </c>
      <c r="N763" t="s" s="59">
        <v>201</v>
      </c>
      <c r="O763" s="34">
        <v>2</v>
      </c>
      <c r="P763" s="34">
        <v>5</v>
      </c>
      <c r="Q763" s="34">
        <v>35</v>
      </c>
    </row>
    <row r="764" ht="20.35" customHeight="1">
      <c r="A764" t="s" s="59">
        <v>1834</v>
      </c>
      <c r="B764" t="s" s="59">
        <v>87</v>
      </c>
      <c r="C764" t="s" s="59">
        <v>2004</v>
      </c>
      <c r="D764" s="34">
        <f>VLOOKUP(C764,'BIO - Tableau 2-1'!$A$4:$B$28,2)</f>
        <v>1</v>
      </c>
      <c r="E764" s="34">
        <v>25</v>
      </c>
      <c r="F764" t="s" s="59">
        <v>3234</v>
      </c>
      <c r="G764" t="s" s="59">
        <v>3235</v>
      </c>
      <c r="H764" t="s" s="59">
        <v>1988</v>
      </c>
      <c r="I764" t="s" s="59">
        <v>1056</v>
      </c>
      <c r="J764" t="s" s="59">
        <v>1056</v>
      </c>
      <c r="K764" s="34">
        <v>69</v>
      </c>
      <c r="L764" s="34">
        <v>190</v>
      </c>
      <c r="M764" s="34">
        <v>2012</v>
      </c>
      <c r="N764" t="s" s="59">
        <v>60</v>
      </c>
      <c r="O764" s="34">
        <v>5</v>
      </c>
      <c r="P764" s="34">
        <v>10</v>
      </c>
      <c r="Q764" s="34">
        <v>131</v>
      </c>
    </row>
    <row r="765" ht="20.35" customHeight="1">
      <c r="A765" t="s" s="59">
        <v>1835</v>
      </c>
      <c r="B765" t="s" s="59">
        <v>71</v>
      </c>
      <c r="C765" t="s" s="59">
        <v>1979</v>
      </c>
      <c r="D765" s="34">
        <f>VLOOKUP(C765,'BIO - Tableau 2-1'!$A$4:$B$28,2)</f>
        <v>8</v>
      </c>
      <c r="E765" s="34">
        <v>23</v>
      </c>
      <c r="F765" t="s" s="59">
        <v>3236</v>
      </c>
      <c r="G765" t="s" s="59">
        <v>3237</v>
      </c>
      <c r="H765" t="s" s="59">
        <v>2179</v>
      </c>
      <c r="I765" t="s" s="59">
        <v>1059</v>
      </c>
      <c r="J765" t="s" s="59">
        <v>1059</v>
      </c>
      <c r="K765" s="34">
        <v>76</v>
      </c>
      <c r="L765" s="34">
        <v>210</v>
      </c>
      <c r="M765" s="34">
        <v>2013</v>
      </c>
      <c r="N765" t="s" s="59">
        <v>99</v>
      </c>
      <c r="O765" s="34">
        <v>1</v>
      </c>
      <c r="P765" s="34">
        <v>4</v>
      </c>
      <c r="Q765" s="34">
        <v>4</v>
      </c>
    </row>
    <row r="766" ht="20.35" customHeight="1">
      <c r="A766" t="s" s="59">
        <v>1836</v>
      </c>
      <c r="B766" t="s" s="59">
        <v>44</v>
      </c>
      <c r="C766" t="s" s="59">
        <v>1982</v>
      </c>
      <c r="D766" s="34">
        <f>VLOOKUP(C766,'BIO - Tableau 2-1'!$A$4:$B$28,2)</f>
        <v>16</v>
      </c>
      <c r="E766" s="34">
        <v>21</v>
      </c>
      <c r="F766" t="s" s="59">
        <v>3238</v>
      </c>
      <c r="G766" t="s" s="59">
        <v>3239</v>
      </c>
      <c r="H766" t="s" s="59">
        <v>1991</v>
      </c>
      <c r="I766" t="s" s="59">
        <v>1059</v>
      </c>
      <c r="J766" t="s" s="59">
        <v>1059</v>
      </c>
      <c r="K766" s="34">
        <v>71</v>
      </c>
      <c r="L766" s="34">
        <v>175</v>
      </c>
      <c r="M766" s="34">
        <v>2014</v>
      </c>
      <c r="N766" t="s" s="59">
        <v>44</v>
      </c>
      <c r="O766" s="34">
        <v>5</v>
      </c>
      <c r="P766" s="34">
        <v>14</v>
      </c>
      <c r="Q766" s="34">
        <v>134</v>
      </c>
    </row>
    <row r="767" ht="20.35" customHeight="1">
      <c r="A767" t="s" s="59">
        <v>1837</v>
      </c>
      <c r="B767" t="s" s="59">
        <v>38</v>
      </c>
      <c r="C767" t="s" s="59">
        <v>1982</v>
      </c>
      <c r="D767" s="34">
        <f>VLOOKUP(C767,'BIO - Tableau 2-1'!$A$4:$B$28,2)</f>
        <v>16</v>
      </c>
      <c r="E767" s="34">
        <v>25</v>
      </c>
      <c r="F767" t="s" s="59">
        <v>3240</v>
      </c>
      <c r="G767" t="s" s="59">
        <v>2262</v>
      </c>
      <c r="H767" t="s" s="59">
        <v>1994</v>
      </c>
      <c r="I767" t="s" s="59">
        <v>1059</v>
      </c>
      <c r="J767" t="s" s="59">
        <v>1059</v>
      </c>
      <c r="K767" s="34">
        <v>71</v>
      </c>
      <c r="L767" s="34">
        <v>193</v>
      </c>
      <c r="M767" s="34">
        <v>2011</v>
      </c>
      <c r="N767" t="s" s="59">
        <v>74</v>
      </c>
      <c r="O767" s="34">
        <v>2</v>
      </c>
      <c r="P767" s="34">
        <v>31</v>
      </c>
      <c r="Q767" s="34">
        <v>61</v>
      </c>
    </row>
    <row r="768" ht="20.35" customHeight="1">
      <c r="A768" t="s" s="59">
        <v>1838</v>
      </c>
      <c r="B768" t="s" s="59">
        <v>58</v>
      </c>
      <c r="C768" t="s" s="59">
        <v>1982</v>
      </c>
      <c r="D768" s="34">
        <f>VLOOKUP(C768,'BIO - Tableau 2-1'!$A$4:$B$28,2)</f>
        <v>16</v>
      </c>
      <c r="E768" s="34">
        <v>30</v>
      </c>
      <c r="F768" t="s" s="59">
        <v>3241</v>
      </c>
      <c r="G768" t="s" s="59">
        <v>2508</v>
      </c>
      <c r="H768" t="s" s="59">
        <v>1988</v>
      </c>
      <c r="I768" t="s" s="59">
        <v>1056</v>
      </c>
      <c r="J768" t="s" s="59">
        <v>1056</v>
      </c>
      <c r="K768" s="34">
        <v>76</v>
      </c>
      <c r="L768" s="34">
        <v>231</v>
      </c>
      <c r="M768" s="34">
        <v>2006</v>
      </c>
      <c r="N768" t="s" s="59">
        <v>104</v>
      </c>
      <c r="O768" s="34">
        <v>2</v>
      </c>
      <c r="P768" s="34">
        <v>17</v>
      </c>
      <c r="Q768" s="34">
        <v>47</v>
      </c>
    </row>
    <row r="769" ht="32.35" customHeight="1">
      <c r="A769" t="s" s="59">
        <v>1839</v>
      </c>
      <c r="B769" t="s" s="59">
        <v>119</v>
      </c>
      <c r="C769" t="s" s="59">
        <v>1979</v>
      </c>
      <c r="D769" s="34">
        <f>VLOOKUP(C769,'BIO - Tableau 2-1'!$A$4:$B$28,2)</f>
        <v>8</v>
      </c>
      <c r="E769" s="34">
        <v>24</v>
      </c>
      <c r="F769" t="s" s="59">
        <v>2168</v>
      </c>
      <c r="G769" t="s" s="59">
        <v>3242</v>
      </c>
      <c r="H769" t="s" s="59">
        <v>2637</v>
      </c>
      <c r="I769" t="s" s="59">
        <v>1059</v>
      </c>
      <c r="J769" t="s" s="59">
        <v>1059</v>
      </c>
      <c r="K769" s="34">
        <v>71</v>
      </c>
      <c r="L769" s="34">
        <v>180</v>
      </c>
      <c r="M769" s="34">
        <v>2012</v>
      </c>
      <c r="N769" t="s" s="59">
        <v>119</v>
      </c>
      <c r="O769" s="34">
        <v>3</v>
      </c>
      <c r="P769" s="34">
        <v>17</v>
      </c>
      <c r="Q769" s="34">
        <v>78</v>
      </c>
    </row>
    <row r="770" ht="20.35" customHeight="1">
      <c r="A770" t="s" s="59">
        <v>1840</v>
      </c>
      <c r="B770" t="s" s="59">
        <v>96</v>
      </c>
      <c r="C770" t="s" s="59">
        <v>1979</v>
      </c>
      <c r="D770" s="34">
        <f>VLOOKUP(C770,'BIO - Tableau 2-1'!$A$4:$B$28,2)</f>
        <v>8</v>
      </c>
      <c r="E770" s="34">
        <v>22</v>
      </c>
      <c r="F770" t="s" s="59">
        <v>3243</v>
      </c>
      <c r="G770" t="s" s="59">
        <v>2424</v>
      </c>
      <c r="H770" t="s" s="59">
        <v>2071</v>
      </c>
      <c r="I770" t="s" s="59">
        <v>1056</v>
      </c>
      <c r="J770" t="s" s="59">
        <v>1056</v>
      </c>
      <c r="K770" s="34">
        <v>74</v>
      </c>
      <c r="L770" s="34">
        <v>195</v>
      </c>
      <c r="M770" s="34">
        <v>2013</v>
      </c>
      <c r="N770" t="s" s="59">
        <v>114</v>
      </c>
      <c r="O770" s="34">
        <v>1</v>
      </c>
      <c r="P770" s="34">
        <v>26</v>
      </c>
      <c r="Q770" s="34">
        <v>26</v>
      </c>
    </row>
    <row r="771" ht="20.35" customHeight="1">
      <c r="A771" t="s" s="59">
        <v>1841</v>
      </c>
      <c r="B771" t="s" s="59">
        <v>68</v>
      </c>
      <c r="C771" t="s" s="59">
        <v>1979</v>
      </c>
      <c r="D771" s="34">
        <f>VLOOKUP(C771,'BIO - Tableau 2-1'!$A$4:$B$28,2)</f>
        <v>8</v>
      </c>
      <c r="E771" s="34">
        <v>32</v>
      </c>
      <c r="F771" t="s" s="59">
        <v>3244</v>
      </c>
      <c r="G771" t="s" s="59">
        <v>2356</v>
      </c>
      <c r="H771" t="s" s="59">
        <v>2071</v>
      </c>
      <c r="I771" t="s" s="59">
        <v>1056</v>
      </c>
      <c r="J771" t="s" s="59">
        <v>1056</v>
      </c>
      <c r="K771" s="34">
        <v>76</v>
      </c>
      <c r="L771" s="34">
        <v>230</v>
      </c>
      <c r="M771" s="34">
        <v>2003</v>
      </c>
      <c r="N771" t="s" s="59">
        <v>99</v>
      </c>
      <c r="O771" s="34">
        <v>2</v>
      </c>
      <c r="P771" s="34">
        <v>19</v>
      </c>
      <c r="Q771" s="34">
        <v>49</v>
      </c>
    </row>
    <row r="772" ht="32.35" customHeight="1">
      <c r="A772" t="s" s="59">
        <v>1842</v>
      </c>
      <c r="B772" t="s" s="59">
        <v>205</v>
      </c>
      <c r="C772" t="s" s="59">
        <v>2004</v>
      </c>
      <c r="D772" s="34">
        <f>VLOOKUP(C772,'BIO - Tableau 2-1'!$A$4:$B$28,2)</f>
        <v>1</v>
      </c>
      <c r="E772" s="34">
        <v>30</v>
      </c>
      <c r="F772" t="s" s="59">
        <v>3245</v>
      </c>
      <c r="G772" t="s" s="59">
        <v>3246</v>
      </c>
      <c r="H772" t="s" s="59">
        <v>2054</v>
      </c>
      <c r="I772" t="s" s="59">
        <v>1056</v>
      </c>
      <c r="J772" t="s" s="59">
        <v>1056</v>
      </c>
      <c r="K772" s="34">
        <v>71</v>
      </c>
      <c r="L772" s="34">
        <v>200</v>
      </c>
      <c r="M772" s="34">
        <v>2005</v>
      </c>
      <c r="N772" t="s" s="59">
        <v>205</v>
      </c>
      <c r="O772" s="34">
        <v>1</v>
      </c>
      <c r="P772" s="34">
        <v>1</v>
      </c>
      <c r="Q772" s="34">
        <v>1</v>
      </c>
    </row>
    <row r="773" ht="20.35" customHeight="1">
      <c r="A773" t="s" s="59">
        <v>1843</v>
      </c>
      <c r="B773" t="s" s="59">
        <v>2000</v>
      </c>
      <c r="C773" t="s" s="59">
        <v>1979</v>
      </c>
      <c r="D773" s="34">
        <f>VLOOKUP(C773,'BIO - Tableau 2-1'!$A$4:$B$28,2)</f>
        <v>8</v>
      </c>
      <c r="E773" s="34">
        <v>24</v>
      </c>
      <c r="F773" t="s" s="59">
        <v>3175</v>
      </c>
      <c r="G773" t="s" s="59">
        <v>2384</v>
      </c>
      <c r="H773" t="s" s="59">
        <v>1988</v>
      </c>
      <c r="I773" t="s" s="59">
        <v>1056</v>
      </c>
      <c r="J773" t="s" s="59">
        <v>1056</v>
      </c>
      <c r="K773" s="34">
        <v>74</v>
      </c>
      <c r="L773" s="34">
        <v>193</v>
      </c>
      <c r="M773" s="34">
        <v>2012</v>
      </c>
      <c r="N773" t="s" s="59">
        <v>2000</v>
      </c>
      <c r="O773" s="34">
        <v>1</v>
      </c>
      <c r="P773" s="34">
        <v>10</v>
      </c>
      <c r="Q773" s="34">
        <v>10</v>
      </c>
    </row>
    <row r="774" ht="32.35" customHeight="1">
      <c r="A774" t="s" s="59">
        <v>1844</v>
      </c>
      <c r="B774" t="s" s="59">
        <v>71</v>
      </c>
      <c r="C774" t="s" s="59">
        <v>1982</v>
      </c>
      <c r="D774" s="34">
        <f>VLOOKUP(C774,'BIO - Tableau 2-1'!$A$4:$B$28,2)</f>
        <v>16</v>
      </c>
      <c r="E774" s="34">
        <v>21</v>
      </c>
      <c r="F774" t="s" s="59">
        <v>3247</v>
      </c>
      <c r="G774" t="s" s="59">
        <v>3165</v>
      </c>
      <c r="H774" t="s" s="59">
        <v>1994</v>
      </c>
      <c r="I774" t="s" s="59">
        <v>1059</v>
      </c>
      <c r="J774" t="s" s="59">
        <v>1059</v>
      </c>
      <c r="K774" s="34">
        <v>72</v>
      </c>
      <c r="L774" s="34">
        <v>195</v>
      </c>
      <c r="M774" s="34">
        <v>2014</v>
      </c>
      <c r="N774" t="s" s="59">
        <v>71</v>
      </c>
      <c r="O774" s="34">
        <v>1</v>
      </c>
      <c r="P774" s="34">
        <v>16</v>
      </c>
      <c r="Q774" s="34">
        <v>16</v>
      </c>
    </row>
    <row r="775" ht="20.35" customHeight="1">
      <c r="A775" t="s" s="59">
        <v>1845</v>
      </c>
      <c r="B775" t="s" s="59">
        <v>121</v>
      </c>
      <c r="C775" t="s" s="59">
        <v>1996</v>
      </c>
      <c r="D775" s="34">
        <f>VLOOKUP(C775,'BIO - Tableau 2-1'!$A$4:$B$28,2)</f>
        <v>7</v>
      </c>
      <c r="E775" s="34">
        <v>23</v>
      </c>
      <c r="F775" t="s" s="59">
        <v>2235</v>
      </c>
      <c r="G775" t="s" s="59">
        <v>2368</v>
      </c>
      <c r="H775" t="s" s="59">
        <v>2059</v>
      </c>
      <c r="I775" t="s" s="59">
        <v>1056</v>
      </c>
      <c r="J775" t="s" s="59">
        <v>1056</v>
      </c>
      <c r="K775" s="34">
        <v>72</v>
      </c>
      <c r="L775" s="34">
        <v>190</v>
      </c>
      <c r="M775" t="s" s="59">
        <v>2051</v>
      </c>
      <c r="N775" t="s" s="59">
        <v>2051</v>
      </c>
      <c r="O775" t="s" s="59">
        <v>2051</v>
      </c>
      <c r="P775" t="s" s="59">
        <v>2051</v>
      </c>
      <c r="Q775" t="s" s="59">
        <v>2051</v>
      </c>
    </row>
    <row r="776" ht="20.35" customHeight="1">
      <c r="A776" t="s" s="59">
        <v>1846</v>
      </c>
      <c r="B776" t="s" s="59">
        <v>96</v>
      </c>
      <c r="C776" t="s" s="59">
        <v>2004</v>
      </c>
      <c r="D776" s="34">
        <f>VLOOKUP(C776,'BIO - Tableau 2-1'!$A$4:$B$28,2)</f>
        <v>1</v>
      </c>
      <c r="E776" s="34">
        <v>24</v>
      </c>
      <c r="F776" t="s" s="59">
        <v>3248</v>
      </c>
      <c r="G776" t="s" s="59">
        <v>2342</v>
      </c>
      <c r="H776" t="s" s="59">
        <v>2038</v>
      </c>
      <c r="I776" t="s" s="59">
        <v>1059</v>
      </c>
      <c r="J776" t="s" s="59">
        <v>1059</v>
      </c>
      <c r="K776" s="34">
        <v>74</v>
      </c>
      <c r="L776" s="34">
        <v>220</v>
      </c>
      <c r="M776" s="34">
        <v>2012</v>
      </c>
      <c r="N776" t="s" s="59">
        <v>2011</v>
      </c>
      <c r="O776" s="34">
        <v>1</v>
      </c>
      <c r="P776" s="34">
        <v>29</v>
      </c>
      <c r="Q776" s="34">
        <v>29</v>
      </c>
    </row>
    <row r="777" ht="20.35" customHeight="1">
      <c r="A777" t="s" s="59">
        <v>1847</v>
      </c>
      <c r="B777" t="s" s="59">
        <v>2011</v>
      </c>
      <c r="C777" t="s" s="59">
        <v>1996</v>
      </c>
      <c r="D777" s="34">
        <f>VLOOKUP(C777,'BIO - Tableau 2-1'!$A$4:$B$28,2)</f>
        <v>7</v>
      </c>
      <c r="E777" s="34">
        <v>25</v>
      </c>
      <c r="F777" t="s" s="59">
        <v>3249</v>
      </c>
      <c r="G777" t="s" s="59">
        <v>2178</v>
      </c>
      <c r="H777" t="s" s="59">
        <v>2179</v>
      </c>
      <c r="I777" t="s" s="59">
        <v>1059</v>
      </c>
      <c r="J777" t="s" s="59">
        <v>1059</v>
      </c>
      <c r="K777" s="34">
        <v>73</v>
      </c>
      <c r="L777" s="34">
        <v>205</v>
      </c>
      <c r="M777" s="34">
        <v>2011</v>
      </c>
      <c r="N777" t="s" s="59">
        <v>74</v>
      </c>
      <c r="O777" s="34">
        <v>1</v>
      </c>
      <c r="P777" s="34">
        <v>21</v>
      </c>
      <c r="Q777" s="34">
        <v>21</v>
      </c>
    </row>
    <row r="778" ht="20.35" customHeight="1">
      <c r="A778" t="s" s="59">
        <v>1848</v>
      </c>
      <c r="B778" t="s" s="59">
        <v>93</v>
      </c>
      <c r="C778" t="s" s="59">
        <v>1979</v>
      </c>
      <c r="D778" s="34">
        <f>VLOOKUP(C778,'BIO - Tableau 2-1'!$A$4:$B$28,2)</f>
        <v>8</v>
      </c>
      <c r="E778" s="34">
        <v>25</v>
      </c>
      <c r="F778" t="s" s="59">
        <v>3250</v>
      </c>
      <c r="G778" t="s" s="59">
        <v>3251</v>
      </c>
      <c r="H778" t="s" s="59">
        <v>2219</v>
      </c>
      <c r="I778" t="s" s="59">
        <v>1059</v>
      </c>
      <c r="J778" t="s" s="59">
        <v>1059</v>
      </c>
      <c r="K778" s="34">
        <v>76</v>
      </c>
      <c r="L778" s="34">
        <v>221</v>
      </c>
      <c r="M778" s="34">
        <v>2010</v>
      </c>
      <c r="N778" t="s" s="59">
        <v>77</v>
      </c>
      <c r="O778" s="34">
        <v>2</v>
      </c>
      <c r="P778" s="34">
        <v>30</v>
      </c>
      <c r="Q778" s="34">
        <v>60</v>
      </c>
    </row>
    <row r="779" ht="20.35" customHeight="1">
      <c r="A779" t="s" s="59">
        <v>1849</v>
      </c>
      <c r="B779" t="s" s="59">
        <v>38</v>
      </c>
      <c r="C779" t="s" s="59">
        <v>1996</v>
      </c>
      <c r="D779" s="34">
        <f>VLOOKUP(C779,'BIO - Tableau 2-1'!$A$4:$B$28,2)</f>
        <v>7</v>
      </c>
      <c r="E779" s="34">
        <v>33</v>
      </c>
      <c r="F779" t="s" s="59">
        <v>3252</v>
      </c>
      <c r="G779" t="s" s="59">
        <v>2347</v>
      </c>
      <c r="H779" t="s" s="59">
        <v>1985</v>
      </c>
      <c r="I779" t="s" s="59">
        <v>1056</v>
      </c>
      <c r="J779" t="s" s="59">
        <v>1056</v>
      </c>
      <c r="K779" s="34">
        <v>75</v>
      </c>
      <c r="L779" s="34">
        <v>224</v>
      </c>
      <c r="M779" s="34">
        <v>2003</v>
      </c>
      <c r="N779" t="s" s="59">
        <v>2161</v>
      </c>
      <c r="O779" s="34">
        <v>1</v>
      </c>
      <c r="P779" s="34">
        <v>16</v>
      </c>
      <c r="Q779" s="34">
        <v>16</v>
      </c>
    </row>
    <row r="780" ht="32.35" customHeight="1">
      <c r="A780" t="s" s="59">
        <v>1850</v>
      </c>
      <c r="B780" t="s" s="59">
        <v>165</v>
      </c>
      <c r="C780" t="s" s="59">
        <v>2004</v>
      </c>
      <c r="D780" s="34">
        <f>VLOOKUP(C780,'BIO - Tableau 2-1'!$A$4:$B$28,2)</f>
        <v>1</v>
      </c>
      <c r="E780" s="34">
        <v>24</v>
      </c>
      <c r="F780" t="s" s="59">
        <v>3253</v>
      </c>
      <c r="G780" t="s" s="59">
        <v>3254</v>
      </c>
      <c r="H780" t="s" s="59">
        <v>2219</v>
      </c>
      <c r="I780" t="s" s="59">
        <v>1059</v>
      </c>
      <c r="J780" t="s" s="59">
        <v>1059</v>
      </c>
      <c r="K780" s="34">
        <v>75</v>
      </c>
      <c r="L780" s="34">
        <v>209</v>
      </c>
      <c r="M780" s="34">
        <v>2011</v>
      </c>
      <c r="N780" t="s" s="59">
        <v>165</v>
      </c>
      <c r="O780" s="34">
        <v>3</v>
      </c>
      <c r="P780" s="34">
        <v>11</v>
      </c>
      <c r="Q780" s="34">
        <v>72</v>
      </c>
    </row>
    <row r="781" ht="20.35" customHeight="1">
      <c r="A781" t="s" s="59">
        <v>1851</v>
      </c>
      <c r="B781" t="s" s="59">
        <v>165</v>
      </c>
      <c r="C781" t="s" s="59">
        <v>1979</v>
      </c>
      <c r="D781" s="34">
        <f>VLOOKUP(C781,'BIO - Tableau 2-1'!$A$4:$B$28,2)</f>
        <v>8</v>
      </c>
      <c r="E781" s="34">
        <v>29</v>
      </c>
      <c r="F781" t="s" s="59">
        <v>2795</v>
      </c>
      <c r="G781" t="s" s="59">
        <v>2106</v>
      </c>
      <c r="H781" t="s" s="59">
        <v>2029</v>
      </c>
      <c r="I781" t="s" s="59">
        <v>1059</v>
      </c>
      <c r="J781" t="s" s="59">
        <v>1059</v>
      </c>
      <c r="K781" s="34">
        <v>71</v>
      </c>
      <c r="L781" s="34">
        <v>195</v>
      </c>
      <c r="M781" s="34">
        <v>2007</v>
      </c>
      <c r="N781" t="s" s="59">
        <v>114</v>
      </c>
      <c r="O781" s="34">
        <v>4</v>
      </c>
      <c r="P781" s="34">
        <v>2</v>
      </c>
      <c r="Q781" s="34">
        <v>93</v>
      </c>
    </row>
    <row r="782" ht="20.35" customHeight="1">
      <c r="A782" t="s" s="59">
        <v>1852</v>
      </c>
      <c r="B782" t="s" s="59">
        <v>2011</v>
      </c>
      <c r="C782" t="s" s="59">
        <v>1979</v>
      </c>
      <c r="D782" s="34">
        <f>VLOOKUP(C782,'BIO - Tableau 2-1'!$A$4:$B$28,2)</f>
        <v>8</v>
      </c>
      <c r="E782" s="34">
        <v>23</v>
      </c>
      <c r="F782" t="s" s="59">
        <v>2983</v>
      </c>
      <c r="G782" t="s" s="59">
        <v>3255</v>
      </c>
      <c r="H782" t="s" s="59">
        <v>1994</v>
      </c>
      <c r="I782" t="s" s="59">
        <v>1059</v>
      </c>
      <c r="J782" t="s" s="59">
        <v>1059</v>
      </c>
      <c r="K782" s="34">
        <v>74</v>
      </c>
      <c r="L782" s="34">
        <v>205</v>
      </c>
      <c r="M782" s="34">
        <v>2013</v>
      </c>
      <c r="N782" t="s" s="59">
        <v>2011</v>
      </c>
      <c r="O782" s="34">
        <v>2</v>
      </c>
      <c r="P782" s="34">
        <v>12</v>
      </c>
      <c r="Q782" s="34">
        <v>42</v>
      </c>
    </row>
    <row r="783" ht="20.35" customHeight="1">
      <c r="A783" t="s" s="59">
        <v>1853</v>
      </c>
      <c r="B783" t="s" s="59">
        <v>2000</v>
      </c>
      <c r="C783" t="s" s="59">
        <v>2004</v>
      </c>
      <c r="D783" s="34">
        <f>VLOOKUP(C783,'BIO - Tableau 2-1'!$A$4:$B$28,2)</f>
        <v>1</v>
      </c>
      <c r="E783" s="34">
        <v>28</v>
      </c>
      <c r="F783" t="s" s="59">
        <v>3256</v>
      </c>
      <c r="G783" t="s" s="59">
        <v>2755</v>
      </c>
      <c r="H783" t="s" s="59">
        <v>1988</v>
      </c>
      <c r="I783" t="s" s="59">
        <v>1056</v>
      </c>
      <c r="J783" t="s" s="59">
        <v>1056</v>
      </c>
      <c r="K783" s="34">
        <v>73</v>
      </c>
      <c r="L783" s="34">
        <v>194</v>
      </c>
      <c r="M783" s="34">
        <v>2008</v>
      </c>
      <c r="N783" t="s" s="59">
        <v>2000</v>
      </c>
      <c r="O783" s="34">
        <v>1</v>
      </c>
      <c r="P783" s="34">
        <v>1</v>
      </c>
      <c r="Q783" s="34">
        <v>1</v>
      </c>
    </row>
    <row r="784" ht="20.35" customHeight="1">
      <c r="A784" t="s" s="59">
        <v>1854</v>
      </c>
      <c r="B784" t="s" s="59">
        <v>40</v>
      </c>
      <c r="C784" t="s" s="59">
        <v>1996</v>
      </c>
      <c r="D784" s="34">
        <f>VLOOKUP(C784,'BIO - Tableau 2-1'!$A$4:$B$28,2)</f>
        <v>7</v>
      </c>
      <c r="E784" s="34">
        <v>25</v>
      </c>
      <c r="F784" t="s" s="59">
        <v>3257</v>
      </c>
      <c r="G784" t="s" s="59">
        <v>3258</v>
      </c>
      <c r="H784" s="32"/>
      <c r="I784" t="s" s="59">
        <v>1251</v>
      </c>
      <c r="J784" t="s" s="59">
        <v>1251</v>
      </c>
      <c r="K784" s="34">
        <v>70</v>
      </c>
      <c r="L784" s="34">
        <v>188</v>
      </c>
      <c r="M784" s="34">
        <v>2013</v>
      </c>
      <c r="N784" t="s" s="59">
        <v>68</v>
      </c>
      <c r="O784" s="34">
        <v>3</v>
      </c>
      <c r="P784" s="34">
        <v>25</v>
      </c>
      <c r="Q784" s="34">
        <v>86</v>
      </c>
    </row>
    <row r="785" ht="20.35" customHeight="1">
      <c r="A785" t="s" s="59">
        <v>1855</v>
      </c>
      <c r="B785" t="s" s="59">
        <v>52</v>
      </c>
      <c r="C785" t="s" s="59">
        <v>1982</v>
      </c>
      <c r="D785" s="34">
        <f>VLOOKUP(C785,'BIO - Tableau 2-1'!$A$4:$B$28,2)</f>
        <v>16</v>
      </c>
      <c r="E785" s="34">
        <v>25</v>
      </c>
      <c r="F785" t="s" s="59">
        <v>2869</v>
      </c>
      <c r="G785" t="s" s="59">
        <v>2913</v>
      </c>
      <c r="H785" s="32"/>
      <c r="I785" t="s" s="59">
        <v>1251</v>
      </c>
      <c r="J785" t="s" s="59">
        <v>1251</v>
      </c>
      <c r="K785" s="34">
        <v>71</v>
      </c>
      <c r="L785" s="34">
        <v>192</v>
      </c>
      <c r="M785" s="34">
        <v>2011</v>
      </c>
      <c r="N785" t="s" s="59">
        <v>121</v>
      </c>
      <c r="O785" s="34">
        <v>1</v>
      </c>
      <c r="P785" s="34">
        <v>13</v>
      </c>
      <c r="Q785" s="34">
        <v>13</v>
      </c>
    </row>
    <row r="786" ht="20.35" customHeight="1">
      <c r="A786" t="s" s="59">
        <v>1856</v>
      </c>
      <c r="B786" t="s" s="59">
        <v>44</v>
      </c>
      <c r="C786" t="s" s="59">
        <v>1996</v>
      </c>
      <c r="D786" s="34">
        <f>VLOOKUP(C786,'BIO - Tableau 2-1'!$A$4:$B$28,2)</f>
        <v>7</v>
      </c>
      <c r="E786" s="34">
        <v>31</v>
      </c>
      <c r="F786" t="s" s="59">
        <v>3259</v>
      </c>
      <c r="G786" t="s" s="59">
        <v>2374</v>
      </c>
      <c r="H786" t="s" s="59">
        <v>2462</v>
      </c>
      <c r="I786" t="s" s="59">
        <v>1059</v>
      </c>
      <c r="J786" t="s" s="59">
        <v>1059</v>
      </c>
      <c r="K786" s="34">
        <v>71</v>
      </c>
      <c r="L786" s="34">
        <v>195</v>
      </c>
      <c r="M786" s="34">
        <v>2005</v>
      </c>
      <c r="N786" t="s" s="59">
        <v>91</v>
      </c>
      <c r="O786" s="34">
        <v>1</v>
      </c>
      <c r="P786" s="34">
        <v>24</v>
      </c>
      <c r="Q786" s="34">
        <v>24</v>
      </c>
    </row>
    <row r="787" ht="20.35" customHeight="1">
      <c r="A787" t="s" s="59">
        <v>1857</v>
      </c>
      <c r="B787" t="s" s="59">
        <v>91</v>
      </c>
      <c r="C787" t="s" s="59">
        <v>2004</v>
      </c>
      <c r="D787" s="34">
        <f>VLOOKUP(C787,'BIO - Tableau 2-1'!$A$4:$B$28,2)</f>
        <v>1</v>
      </c>
      <c r="E787" s="34">
        <v>20</v>
      </c>
      <c r="F787" t="s" s="59">
        <v>3260</v>
      </c>
      <c r="G787" t="s" s="59">
        <v>3229</v>
      </c>
      <c r="H787" t="s" s="59">
        <v>2959</v>
      </c>
      <c r="I787" t="s" s="59">
        <v>1059</v>
      </c>
      <c r="J787" t="s" s="59">
        <v>1059</v>
      </c>
      <c r="K787" s="34">
        <v>77</v>
      </c>
      <c r="L787" s="34">
        <v>185</v>
      </c>
      <c r="M787" s="34">
        <v>2016</v>
      </c>
      <c r="N787" t="s" s="59">
        <v>91</v>
      </c>
      <c r="O787" s="34">
        <v>1</v>
      </c>
      <c r="P787" s="34">
        <v>26</v>
      </c>
      <c r="Q787" s="34">
        <v>26</v>
      </c>
    </row>
    <row r="788" ht="32.35" customHeight="1">
      <c r="A788" t="s" s="59">
        <v>1858</v>
      </c>
      <c r="B788" t="s" s="59">
        <v>38</v>
      </c>
      <c r="C788" t="s" s="59">
        <v>2004</v>
      </c>
      <c r="D788" s="34">
        <f>VLOOKUP(C788,'BIO - Tableau 2-1'!$A$4:$B$28,2)</f>
        <v>1</v>
      </c>
      <c r="E788" s="34">
        <v>26</v>
      </c>
      <c r="F788" t="s" s="59">
        <v>3261</v>
      </c>
      <c r="G788" t="s" s="59">
        <v>3262</v>
      </c>
      <c r="H788" t="s" s="59">
        <v>2059</v>
      </c>
      <c r="I788" t="s" s="59">
        <v>1056</v>
      </c>
      <c r="J788" t="s" s="59">
        <v>1056</v>
      </c>
      <c r="K788" s="34">
        <v>71</v>
      </c>
      <c r="L788" s="34">
        <v>192</v>
      </c>
      <c r="M788" t="s" s="59">
        <v>2051</v>
      </c>
      <c r="N788" t="s" s="59">
        <v>2051</v>
      </c>
      <c r="O788" t="s" s="59">
        <v>2051</v>
      </c>
      <c r="P788" t="s" s="59">
        <v>2051</v>
      </c>
      <c r="Q788" t="s" s="59">
        <v>2051</v>
      </c>
    </row>
    <row r="789" ht="20.35" customHeight="1">
      <c r="A789" t="s" s="59">
        <v>1859</v>
      </c>
      <c r="B789" t="s" s="59">
        <v>121</v>
      </c>
      <c r="C789" t="s" s="59">
        <v>1982</v>
      </c>
      <c r="D789" s="34">
        <f>VLOOKUP(C789,'BIO - Tableau 2-1'!$A$4:$B$28,2)</f>
        <v>16</v>
      </c>
      <c r="E789" s="34">
        <v>34</v>
      </c>
      <c r="F789" t="s" s="59">
        <v>3263</v>
      </c>
      <c r="G789" t="s" s="59">
        <v>2325</v>
      </c>
      <c r="H789" t="s" s="59">
        <v>1999</v>
      </c>
      <c r="I789" t="s" s="59">
        <v>1056</v>
      </c>
      <c r="J789" t="s" s="59">
        <v>1056</v>
      </c>
      <c r="K789" s="34">
        <v>73</v>
      </c>
      <c r="L789" s="34">
        <v>213</v>
      </c>
      <c r="M789" s="34">
        <v>2003</v>
      </c>
      <c r="N789" t="s" s="59">
        <v>42</v>
      </c>
      <c r="O789" s="34">
        <v>9</v>
      </c>
      <c r="P789" s="34">
        <v>4</v>
      </c>
      <c r="Q789" s="34">
        <v>265</v>
      </c>
    </row>
    <row r="790" ht="20.35" customHeight="1">
      <c r="A790" t="s" s="59">
        <v>1860</v>
      </c>
      <c r="B790" t="s" s="59">
        <v>77</v>
      </c>
      <c r="C790" t="s" s="59">
        <v>2004</v>
      </c>
      <c r="D790" s="34">
        <f>VLOOKUP(C790,'BIO - Tableau 2-1'!$A$4:$B$28,2)</f>
        <v>1</v>
      </c>
      <c r="E790" s="34">
        <v>25</v>
      </c>
      <c r="F790" t="s" s="59">
        <v>3264</v>
      </c>
      <c r="G790" t="s" s="59">
        <v>3265</v>
      </c>
      <c r="H790" t="s" s="59">
        <v>2029</v>
      </c>
      <c r="I790" t="s" s="59">
        <v>1059</v>
      </c>
      <c r="J790" t="s" s="59">
        <v>1059</v>
      </c>
      <c r="K790" s="34">
        <v>72</v>
      </c>
      <c r="L790" s="34">
        <v>185</v>
      </c>
      <c r="M790" t="s" s="59">
        <v>2051</v>
      </c>
      <c r="N790" t="s" s="59">
        <v>2051</v>
      </c>
      <c r="O790" t="s" s="59">
        <v>2051</v>
      </c>
      <c r="P790" t="s" s="59">
        <v>2051</v>
      </c>
      <c r="Q790" t="s" s="59">
        <v>2051</v>
      </c>
    </row>
    <row r="791" ht="20.35" customHeight="1">
      <c r="A791" t="s" s="59">
        <v>1861</v>
      </c>
      <c r="B791" t="s" s="59">
        <v>2022</v>
      </c>
      <c r="C791" t="s" s="59">
        <v>1982</v>
      </c>
      <c r="D791" s="34">
        <f>VLOOKUP(C791,'BIO - Tableau 2-1'!$A$4:$B$28,2)</f>
        <v>16</v>
      </c>
      <c r="E791" s="34">
        <v>25</v>
      </c>
      <c r="F791" t="s" s="59">
        <v>3266</v>
      </c>
      <c r="G791" t="s" s="59">
        <v>2778</v>
      </c>
      <c r="H791" t="s" s="59">
        <v>1988</v>
      </c>
      <c r="I791" t="s" s="59">
        <v>1056</v>
      </c>
      <c r="J791" t="s" s="59">
        <v>1056</v>
      </c>
      <c r="K791" s="34">
        <v>73</v>
      </c>
      <c r="L791" s="34">
        <v>201</v>
      </c>
      <c r="M791" s="34">
        <v>2012</v>
      </c>
      <c r="N791" t="s" s="59">
        <v>2022</v>
      </c>
      <c r="O791" s="34">
        <v>1</v>
      </c>
      <c r="P791" s="34">
        <v>30</v>
      </c>
      <c r="Q791" s="34">
        <v>30</v>
      </c>
    </row>
    <row r="792" ht="32.35" customHeight="1">
      <c r="A792" t="s" s="59">
        <v>1862</v>
      </c>
      <c r="B792" t="s" s="59">
        <v>3267</v>
      </c>
      <c r="C792" t="s" s="59">
        <v>1979</v>
      </c>
      <c r="D792" s="34">
        <f>VLOOKUP(C792,'BIO - Tableau 2-1'!$A$4:$B$28,2)</f>
        <v>8</v>
      </c>
      <c r="E792" s="34">
        <v>30</v>
      </c>
      <c r="F792" t="s" s="59">
        <v>3268</v>
      </c>
      <c r="G792" t="s" s="59">
        <v>2519</v>
      </c>
      <c r="H792" t="s" s="59">
        <v>1988</v>
      </c>
      <c r="I792" t="s" s="59">
        <v>1056</v>
      </c>
      <c r="J792" t="s" s="59">
        <v>1059</v>
      </c>
      <c r="K792" s="34">
        <v>72</v>
      </c>
      <c r="L792" s="34">
        <v>193</v>
      </c>
      <c r="M792" s="34">
        <v>2005</v>
      </c>
      <c r="N792" t="s" s="59">
        <v>56</v>
      </c>
      <c r="O792" s="34">
        <v>2</v>
      </c>
      <c r="P792" s="34">
        <v>6</v>
      </c>
      <c r="Q792" s="34">
        <v>36</v>
      </c>
    </row>
    <row r="793" ht="20.35" customHeight="1">
      <c r="A793" t="s" s="59">
        <v>1863</v>
      </c>
      <c r="B793" t="s" s="59">
        <v>87</v>
      </c>
      <c r="C793" t="s" s="59">
        <v>1979</v>
      </c>
      <c r="D793" s="34">
        <f>VLOOKUP(C793,'BIO - Tableau 2-1'!$A$4:$B$28,2)</f>
        <v>8</v>
      </c>
      <c r="E793" s="34">
        <v>29</v>
      </c>
      <c r="F793" t="s" s="59">
        <v>2931</v>
      </c>
      <c r="G793" t="s" s="59">
        <v>2058</v>
      </c>
      <c r="H793" t="s" s="59">
        <v>2059</v>
      </c>
      <c r="I793" t="s" s="59">
        <v>1056</v>
      </c>
      <c r="J793" t="s" s="59">
        <v>1056</v>
      </c>
      <c r="K793" s="34">
        <v>73</v>
      </c>
      <c r="L793" s="34">
        <v>201</v>
      </c>
      <c r="M793" t="s" s="59">
        <v>2051</v>
      </c>
      <c r="N793" t="s" s="59">
        <v>2051</v>
      </c>
      <c r="O793" t="s" s="59">
        <v>2051</v>
      </c>
      <c r="P793" t="s" s="59">
        <v>2051</v>
      </c>
      <c r="Q793" t="s" s="59">
        <v>2051</v>
      </c>
    </row>
    <row r="794" ht="20.35" customHeight="1">
      <c r="A794" t="s" s="59">
        <v>1864</v>
      </c>
      <c r="B794" t="s" s="59">
        <v>2011</v>
      </c>
      <c r="C794" t="s" s="59">
        <v>1982</v>
      </c>
      <c r="D794" s="34">
        <f>VLOOKUP(C794,'BIO - Tableau 2-1'!$A$4:$B$28,2)</f>
        <v>16</v>
      </c>
      <c r="E794" s="34">
        <v>26</v>
      </c>
      <c r="F794" t="s" s="59">
        <v>3269</v>
      </c>
      <c r="G794" t="s" s="59">
        <v>2073</v>
      </c>
      <c r="H794" t="s" s="59">
        <v>2059</v>
      </c>
      <c r="I794" t="s" s="59">
        <v>1056</v>
      </c>
      <c r="J794" t="s" s="59">
        <v>1056</v>
      </c>
      <c r="K794" s="34">
        <v>73</v>
      </c>
      <c r="L794" s="34">
        <v>205</v>
      </c>
      <c r="M794" s="34">
        <v>2010</v>
      </c>
      <c r="N794" t="s" s="59">
        <v>56</v>
      </c>
      <c r="O794" s="34">
        <v>1</v>
      </c>
      <c r="P794" s="34">
        <v>1</v>
      </c>
      <c r="Q794" s="34">
        <v>1</v>
      </c>
    </row>
    <row r="795" ht="20.35" customHeight="1">
      <c r="A795" t="s" s="59">
        <v>1865</v>
      </c>
      <c r="B795" t="s" s="59">
        <v>119</v>
      </c>
      <c r="C795" t="s" s="59">
        <v>1982</v>
      </c>
      <c r="D795" s="34">
        <f>VLOOKUP(C795,'BIO - Tableau 2-1'!$A$4:$B$28,2)</f>
        <v>16</v>
      </c>
      <c r="E795" s="34">
        <v>24</v>
      </c>
      <c r="F795" t="s" s="59">
        <v>3270</v>
      </c>
      <c r="G795" t="s" s="59">
        <v>2227</v>
      </c>
      <c r="H795" t="s" s="59">
        <v>1999</v>
      </c>
      <c r="I795" t="s" s="59">
        <v>1056</v>
      </c>
      <c r="J795" t="s" s="59">
        <v>1056</v>
      </c>
      <c r="K795" s="34">
        <v>71</v>
      </c>
      <c r="L795" s="34">
        <v>180</v>
      </c>
      <c r="M795" s="34">
        <v>2012</v>
      </c>
      <c r="N795" t="s" s="59">
        <v>119</v>
      </c>
      <c r="O795" s="34">
        <v>4</v>
      </c>
      <c r="P795" s="34">
        <v>26</v>
      </c>
      <c r="Q795" s="34">
        <v>117</v>
      </c>
    </row>
    <row r="796" ht="20.35" customHeight="1">
      <c r="A796" t="s" s="59">
        <v>1866</v>
      </c>
      <c r="B796" t="s" s="59">
        <v>201</v>
      </c>
      <c r="C796" t="s" s="59">
        <v>1982</v>
      </c>
      <c r="D796" s="34">
        <f>VLOOKUP(C796,'BIO - Tableau 2-1'!$A$4:$B$28,2)</f>
        <v>16</v>
      </c>
      <c r="E796" s="34">
        <v>23</v>
      </c>
      <c r="F796" t="s" s="59">
        <v>3271</v>
      </c>
      <c r="G796" t="s" s="59">
        <v>2587</v>
      </c>
      <c r="H796" s="32"/>
      <c r="I796" t="s" s="59">
        <v>1073</v>
      </c>
      <c r="J796" t="s" s="59">
        <v>1073</v>
      </c>
      <c r="K796" s="34">
        <v>71</v>
      </c>
      <c r="L796" s="34">
        <v>178</v>
      </c>
      <c r="M796" s="34">
        <v>2012</v>
      </c>
      <c r="N796" t="s" s="59">
        <v>77</v>
      </c>
      <c r="O796" s="34">
        <v>1</v>
      </c>
      <c r="P796" s="34">
        <v>18</v>
      </c>
      <c r="Q796" s="34">
        <v>18</v>
      </c>
    </row>
    <row r="797" ht="32.35" customHeight="1">
      <c r="A797" t="s" s="59">
        <v>1867</v>
      </c>
      <c r="B797" t="s" s="59">
        <v>74</v>
      </c>
      <c r="C797" t="s" s="59">
        <v>1979</v>
      </c>
      <c r="D797" s="34">
        <f>VLOOKUP(C797,'BIO - Tableau 2-1'!$A$4:$B$28,2)</f>
        <v>8</v>
      </c>
      <c r="E797" s="34">
        <v>21</v>
      </c>
      <c r="F797" t="s" s="59">
        <v>2363</v>
      </c>
      <c r="G797" t="s" s="59">
        <v>3272</v>
      </c>
      <c r="H797" t="s" s="59">
        <v>1985</v>
      </c>
      <c r="I797" t="s" s="59">
        <v>1056</v>
      </c>
      <c r="J797" t="s" s="59">
        <v>1056</v>
      </c>
      <c r="K797" s="34">
        <v>74</v>
      </c>
      <c r="L797" s="34">
        <v>190</v>
      </c>
      <c r="M797" s="34">
        <v>2015</v>
      </c>
      <c r="N797" t="s" s="59">
        <v>74</v>
      </c>
      <c r="O797" s="34">
        <v>1</v>
      </c>
      <c r="P797" s="34">
        <v>18</v>
      </c>
      <c r="Q797" s="34">
        <v>18</v>
      </c>
    </row>
    <row r="798" ht="20.35" customHeight="1">
      <c r="A798" t="s" s="59">
        <v>1868</v>
      </c>
      <c r="B798" t="s" s="59">
        <v>38</v>
      </c>
      <c r="C798" t="s" s="59">
        <v>1979</v>
      </c>
      <c r="D798" s="34">
        <f>VLOOKUP(C798,'BIO - Tableau 2-1'!$A$4:$B$28,2)</f>
        <v>8</v>
      </c>
      <c r="E798" s="34">
        <v>29</v>
      </c>
      <c r="F798" t="s" s="59">
        <v>2240</v>
      </c>
      <c r="G798" t="s" s="59">
        <v>2073</v>
      </c>
      <c r="H798" t="s" s="59">
        <v>2059</v>
      </c>
      <c r="I798" t="s" s="59">
        <v>1056</v>
      </c>
      <c r="J798" t="s" s="59">
        <v>1056</v>
      </c>
      <c r="K798" s="34">
        <v>72</v>
      </c>
      <c r="L798" s="34">
        <v>188</v>
      </c>
      <c r="M798" s="34">
        <v>2007</v>
      </c>
      <c r="N798" t="s" s="59">
        <v>2022</v>
      </c>
      <c r="O798" s="34">
        <v>1</v>
      </c>
      <c r="P798" s="34">
        <v>4</v>
      </c>
      <c r="Q798" s="34">
        <v>4</v>
      </c>
    </row>
    <row r="799" ht="20.35" customHeight="1">
      <c r="A799" t="s" s="59">
        <v>1869</v>
      </c>
      <c r="B799" t="s" s="59">
        <v>3273</v>
      </c>
      <c r="C799" t="s" s="59">
        <v>1982</v>
      </c>
      <c r="D799" s="34">
        <f>VLOOKUP(C799,'BIO - Tableau 2-1'!$A$4:$B$28,2)</f>
        <v>16</v>
      </c>
      <c r="E799" s="34">
        <v>34</v>
      </c>
      <c r="F799" t="s" s="59">
        <v>2721</v>
      </c>
      <c r="G799" t="s" s="59">
        <v>3274</v>
      </c>
      <c r="H799" s="32"/>
      <c r="I799" t="s" s="59">
        <v>1102</v>
      </c>
      <c r="J799" t="s" s="59">
        <v>1102</v>
      </c>
      <c r="K799" s="34">
        <v>74</v>
      </c>
      <c r="L799" s="34">
        <v>214</v>
      </c>
      <c r="M799" s="34">
        <v>2003</v>
      </c>
      <c r="N799" t="s" s="59">
        <v>87</v>
      </c>
      <c r="O799" s="34">
        <v>1</v>
      </c>
      <c r="P799" s="34">
        <v>5</v>
      </c>
      <c r="Q799" s="34">
        <v>5</v>
      </c>
    </row>
    <row r="800" ht="20.35" customHeight="1">
      <c r="A800" t="s" s="59">
        <v>1870</v>
      </c>
      <c r="B800" t="s" s="59">
        <v>2161</v>
      </c>
      <c r="C800" t="s" s="59">
        <v>1979</v>
      </c>
      <c r="D800" s="34">
        <f>VLOOKUP(C800,'BIO - Tableau 2-1'!$A$4:$B$28,2)</f>
        <v>8</v>
      </c>
      <c r="E800" s="34">
        <v>27</v>
      </c>
      <c r="F800" t="s" s="59">
        <v>3275</v>
      </c>
      <c r="G800" t="s" s="59">
        <v>2338</v>
      </c>
      <c r="H800" s="32"/>
      <c r="I800" t="s" s="59">
        <v>1054</v>
      </c>
      <c r="J800" t="s" s="59">
        <v>1054</v>
      </c>
      <c r="K800" s="34">
        <v>72</v>
      </c>
      <c r="L800" s="34">
        <v>185</v>
      </c>
      <c r="M800" s="34">
        <v>2010</v>
      </c>
      <c r="N800" t="s" s="59">
        <v>114</v>
      </c>
      <c r="O800" s="34">
        <v>5</v>
      </c>
      <c r="P800" s="34">
        <v>12</v>
      </c>
      <c r="Q800" s="34">
        <v>132</v>
      </c>
    </row>
    <row r="801" ht="20.35" customHeight="1">
      <c r="A801" t="s" s="59">
        <v>1871</v>
      </c>
      <c r="B801" t="s" s="59">
        <v>60</v>
      </c>
      <c r="C801" t="s" s="59">
        <v>2004</v>
      </c>
      <c r="D801" s="34">
        <f>VLOOKUP(C801,'BIO - Tableau 2-1'!$A$4:$B$28,2)</f>
        <v>1</v>
      </c>
      <c r="E801" s="34">
        <v>27</v>
      </c>
      <c r="F801" t="s" s="59">
        <v>3276</v>
      </c>
      <c r="G801" t="s" s="59">
        <v>3277</v>
      </c>
      <c r="H801" t="s" s="59">
        <v>2172</v>
      </c>
      <c r="I801" t="s" s="59">
        <v>1059</v>
      </c>
      <c r="J801" t="s" s="59">
        <v>1059</v>
      </c>
      <c r="K801" s="34">
        <v>74</v>
      </c>
      <c r="L801" s="34">
        <v>210</v>
      </c>
      <c r="M801" t="s" s="59">
        <v>2051</v>
      </c>
      <c r="N801" t="s" s="59">
        <v>2051</v>
      </c>
      <c r="O801" t="s" s="59">
        <v>2051</v>
      </c>
      <c r="P801" t="s" s="59">
        <v>2051</v>
      </c>
      <c r="Q801" t="s" s="59">
        <v>2051</v>
      </c>
    </row>
    <row r="802" ht="20.35" customHeight="1">
      <c r="A802" t="s" s="59">
        <v>1872</v>
      </c>
      <c r="B802" t="s" s="59">
        <v>2161</v>
      </c>
      <c r="C802" t="s" s="59">
        <v>1996</v>
      </c>
      <c r="D802" s="34">
        <f>VLOOKUP(C802,'BIO - Tableau 2-1'!$A$4:$B$28,2)</f>
        <v>7</v>
      </c>
      <c r="E802" s="34">
        <v>21</v>
      </c>
      <c r="F802" t="s" s="59">
        <v>3278</v>
      </c>
      <c r="G802" t="s" s="59">
        <v>3279</v>
      </c>
      <c r="H802" s="32"/>
      <c r="I802" t="s" s="59">
        <v>1251</v>
      </c>
      <c r="J802" t="s" s="59">
        <v>1251</v>
      </c>
      <c r="K802" s="34">
        <v>72</v>
      </c>
      <c r="L802" s="34">
        <v>215</v>
      </c>
      <c r="M802" s="34">
        <v>2015</v>
      </c>
      <c r="N802" t="s" s="59">
        <v>2161</v>
      </c>
      <c r="O802" s="34">
        <v>1</v>
      </c>
      <c r="P802" s="34">
        <v>9</v>
      </c>
      <c r="Q802" s="34">
        <v>9</v>
      </c>
    </row>
    <row r="803" ht="20.35" customHeight="1">
      <c r="A803" t="s" s="59">
        <v>1873</v>
      </c>
      <c r="B803" t="s" s="59">
        <v>121</v>
      </c>
      <c r="C803" t="s" s="59">
        <v>1979</v>
      </c>
      <c r="D803" s="34">
        <f>VLOOKUP(C803,'BIO - Tableau 2-1'!$A$4:$B$28,2)</f>
        <v>8</v>
      </c>
      <c r="E803" s="34">
        <v>27</v>
      </c>
      <c r="F803" t="s" s="59">
        <v>2986</v>
      </c>
      <c r="G803" t="s" s="59">
        <v>3280</v>
      </c>
      <c r="H803" t="s" s="59">
        <v>1988</v>
      </c>
      <c r="I803" t="s" s="59">
        <v>1056</v>
      </c>
      <c r="J803" t="s" s="59">
        <v>1056</v>
      </c>
      <c r="K803" s="34">
        <v>73</v>
      </c>
      <c r="L803" s="34">
        <v>182</v>
      </c>
      <c r="M803" s="34">
        <v>2008</v>
      </c>
      <c r="N803" t="s" s="59">
        <v>121</v>
      </c>
      <c r="O803" s="34">
        <v>4</v>
      </c>
      <c r="P803" s="34">
        <v>23</v>
      </c>
      <c r="Q803" s="34">
        <v>114</v>
      </c>
    </row>
    <row r="804" ht="20.35" customHeight="1">
      <c r="A804" t="s" s="59">
        <v>1874</v>
      </c>
      <c r="B804" t="s" s="59">
        <v>3281</v>
      </c>
      <c r="C804" t="s" s="59">
        <v>2334</v>
      </c>
      <c r="D804" s="34">
        <f>VLOOKUP(C804,'BIO - Tableau 2-1'!$A$4:$B$28,2)</f>
        <v>1</v>
      </c>
      <c r="E804" s="34">
        <v>25</v>
      </c>
      <c r="F804" t="s" s="59">
        <v>3282</v>
      </c>
      <c r="G804" t="s" s="59">
        <v>3283</v>
      </c>
      <c r="H804" s="32"/>
      <c r="I804" t="s" s="59">
        <v>1288</v>
      </c>
      <c r="J804" t="s" s="59">
        <v>1288</v>
      </c>
      <c r="K804" s="34">
        <v>71</v>
      </c>
      <c r="L804" s="34">
        <v>188</v>
      </c>
      <c r="M804" s="34">
        <v>2011</v>
      </c>
      <c r="N804" t="s" s="59">
        <v>56</v>
      </c>
      <c r="O804" s="34">
        <v>4</v>
      </c>
      <c r="P804" s="34">
        <v>23</v>
      </c>
      <c r="Q804" s="34">
        <v>114</v>
      </c>
    </row>
    <row r="805" ht="20.35" customHeight="1">
      <c r="A805" t="s" s="59">
        <v>1875</v>
      </c>
      <c r="B805" t="s" s="59">
        <v>58</v>
      </c>
      <c r="C805" t="s" s="59">
        <v>1979</v>
      </c>
      <c r="D805" s="34">
        <f>VLOOKUP(C805,'BIO - Tableau 2-1'!$A$4:$B$28,2)</f>
        <v>8</v>
      </c>
      <c r="E805" s="34">
        <v>33</v>
      </c>
      <c r="F805" t="s" s="59">
        <v>3284</v>
      </c>
      <c r="G805" t="s" s="59">
        <v>3285</v>
      </c>
      <c r="H805" s="32"/>
      <c r="I805" t="s" s="59">
        <v>1054</v>
      </c>
      <c r="J805" t="s" s="59">
        <v>1054</v>
      </c>
      <c r="K805" s="34">
        <v>70</v>
      </c>
      <c r="L805" s="34">
        <v>180</v>
      </c>
      <c r="M805" s="34">
        <v>2003</v>
      </c>
      <c r="N805" t="s" s="59">
        <v>2066</v>
      </c>
      <c r="O805" s="34">
        <v>8</v>
      </c>
      <c r="P805" s="34">
        <v>10</v>
      </c>
      <c r="Q805" s="34">
        <v>239</v>
      </c>
    </row>
    <row r="806" ht="20.35" customHeight="1">
      <c r="A806" t="s" s="59">
        <v>1876</v>
      </c>
      <c r="B806" t="s" s="59">
        <v>205</v>
      </c>
      <c r="C806" t="s" s="59">
        <v>1996</v>
      </c>
      <c r="D806" s="34">
        <f>VLOOKUP(C806,'BIO - Tableau 2-1'!$A$4:$B$28,2)</f>
        <v>7</v>
      </c>
      <c r="E806" s="34">
        <v>26</v>
      </c>
      <c r="F806" t="s" s="59">
        <v>3286</v>
      </c>
      <c r="G806" t="s" s="59">
        <v>3283</v>
      </c>
      <c r="H806" s="32"/>
      <c r="I806" t="s" s="59">
        <v>1288</v>
      </c>
      <c r="J806" t="s" s="59">
        <v>1288</v>
      </c>
      <c r="K806" s="34">
        <v>74</v>
      </c>
      <c r="L806" s="34">
        <v>196</v>
      </c>
      <c r="M806" s="34">
        <v>2010</v>
      </c>
      <c r="N806" t="s" s="59">
        <v>205</v>
      </c>
      <c r="O806" s="34">
        <v>4</v>
      </c>
      <c r="P806" s="34">
        <v>20</v>
      </c>
      <c r="Q806" s="34">
        <v>110</v>
      </c>
    </row>
    <row r="807" ht="32.35" customHeight="1">
      <c r="A807" t="s" s="59">
        <v>1877</v>
      </c>
      <c r="B807" t="s" s="59">
        <v>74</v>
      </c>
      <c r="C807" t="s" s="59">
        <v>1982</v>
      </c>
      <c r="D807" s="34">
        <f>VLOOKUP(C807,'BIO - Tableau 2-1'!$A$4:$B$28,2)</f>
        <v>16</v>
      </c>
      <c r="E807" s="34">
        <v>31</v>
      </c>
      <c r="F807" t="s" s="59">
        <v>3287</v>
      </c>
      <c r="G807" t="s" s="59">
        <v>2519</v>
      </c>
      <c r="H807" t="s" s="59">
        <v>1988</v>
      </c>
      <c r="I807" t="s" s="59">
        <v>1056</v>
      </c>
      <c r="J807" t="s" s="59">
        <v>1056</v>
      </c>
      <c r="K807" s="34">
        <v>71</v>
      </c>
      <c r="L807" s="34">
        <v>185</v>
      </c>
      <c r="M807" s="34">
        <v>2005</v>
      </c>
      <c r="N807" t="s" s="59">
        <v>165</v>
      </c>
      <c r="O807" s="34">
        <v>4</v>
      </c>
      <c r="P807" s="34">
        <v>16</v>
      </c>
      <c r="Q807" s="34">
        <v>107</v>
      </c>
    </row>
    <row r="808" ht="20.35" customHeight="1">
      <c r="A808" t="s" s="59">
        <v>1878</v>
      </c>
      <c r="B808" t="s" s="59">
        <v>44</v>
      </c>
      <c r="C808" t="s" s="59">
        <v>1996</v>
      </c>
      <c r="D808" s="34">
        <f>VLOOKUP(C808,'BIO - Tableau 2-1'!$A$4:$B$28,2)</f>
        <v>7</v>
      </c>
      <c r="E808" s="34">
        <v>24</v>
      </c>
      <c r="F808" t="s" s="59">
        <v>3288</v>
      </c>
      <c r="G808" t="s" s="59">
        <v>2021</v>
      </c>
      <c r="H808" t="s" s="59">
        <v>1988</v>
      </c>
      <c r="I808" t="s" s="59">
        <v>1056</v>
      </c>
      <c r="J808" t="s" s="59">
        <v>1056</v>
      </c>
      <c r="K808" s="34">
        <v>76</v>
      </c>
      <c r="L808" s="34">
        <v>218</v>
      </c>
      <c r="M808" s="34">
        <v>2012</v>
      </c>
      <c r="N808" t="s" s="59">
        <v>44</v>
      </c>
      <c r="O808" s="34">
        <v>1</v>
      </c>
      <c r="P808" s="34">
        <v>16</v>
      </c>
      <c r="Q808" s="34">
        <v>16</v>
      </c>
    </row>
    <row r="809" ht="20.35" customHeight="1">
      <c r="A809" t="s" s="59">
        <v>1879</v>
      </c>
      <c r="B809" t="s" s="59">
        <v>2161</v>
      </c>
      <c r="C809" t="s" s="59">
        <v>2004</v>
      </c>
      <c r="D809" s="34">
        <f>VLOOKUP(C809,'BIO - Tableau 2-1'!$A$4:$B$28,2)</f>
        <v>1</v>
      </c>
      <c r="E809" s="34">
        <v>24</v>
      </c>
      <c r="F809" t="s" s="59">
        <v>3289</v>
      </c>
      <c r="G809" t="s" s="59">
        <v>3290</v>
      </c>
      <c r="H809" s="32"/>
      <c r="I809" t="s" s="59">
        <v>1075</v>
      </c>
      <c r="J809" t="s" s="59">
        <v>1075</v>
      </c>
      <c r="K809" s="34">
        <v>74</v>
      </c>
      <c r="L809" s="34">
        <v>220</v>
      </c>
      <c r="M809" s="34">
        <v>2012</v>
      </c>
      <c r="N809" t="s" s="59">
        <v>2161</v>
      </c>
      <c r="O809" s="34">
        <v>1</v>
      </c>
      <c r="P809" s="34">
        <v>17</v>
      </c>
      <c r="Q809" s="34">
        <v>17</v>
      </c>
    </row>
    <row r="810" ht="32.35" customHeight="1">
      <c r="A810" t="s" s="59">
        <v>1880</v>
      </c>
      <c r="B810" t="s" s="59">
        <v>96</v>
      </c>
      <c r="C810" t="s" s="59">
        <v>1996</v>
      </c>
      <c r="D810" s="34">
        <f>VLOOKUP(C810,'BIO - Tableau 2-1'!$A$4:$B$28,2)</f>
        <v>7</v>
      </c>
      <c r="E810" s="34">
        <v>25</v>
      </c>
      <c r="F810" t="s" s="59">
        <v>2478</v>
      </c>
      <c r="G810" t="s" s="59">
        <v>3144</v>
      </c>
      <c r="H810" s="32"/>
      <c r="I810" t="s" s="59">
        <v>1075</v>
      </c>
      <c r="J810" t="s" s="59">
        <v>1075</v>
      </c>
      <c r="K810" s="34">
        <v>71</v>
      </c>
      <c r="L810" s="34">
        <v>160</v>
      </c>
      <c r="M810" s="34">
        <v>2012</v>
      </c>
      <c r="N810" t="s" s="59">
        <v>2022</v>
      </c>
      <c r="O810" s="34">
        <v>6</v>
      </c>
      <c r="P810" s="34">
        <v>20</v>
      </c>
      <c r="Q810" s="34">
        <v>171</v>
      </c>
    </row>
    <row r="811" ht="20.35" customHeight="1">
      <c r="A811" t="s" s="59">
        <v>1881</v>
      </c>
      <c r="B811" t="s" s="59">
        <v>77</v>
      </c>
      <c r="C811" t="s" s="59">
        <v>1982</v>
      </c>
      <c r="D811" s="34">
        <f>VLOOKUP(C811,'BIO - Tableau 2-1'!$A$4:$B$28,2)</f>
        <v>16</v>
      </c>
      <c r="E811" s="34">
        <v>25</v>
      </c>
      <c r="F811" t="s" s="59">
        <v>3291</v>
      </c>
      <c r="G811" t="s" s="59">
        <v>2345</v>
      </c>
      <c r="H811" s="32"/>
      <c r="I811" t="s" s="59">
        <v>1111</v>
      </c>
      <c r="J811" t="s" s="59">
        <v>1111</v>
      </c>
      <c r="K811" s="34">
        <v>74</v>
      </c>
      <c r="L811" s="34">
        <v>188</v>
      </c>
      <c r="M811" s="34">
        <v>2011</v>
      </c>
      <c r="N811" t="s" s="59">
        <v>104</v>
      </c>
      <c r="O811" s="34">
        <v>2</v>
      </c>
      <c r="P811" s="34">
        <v>5</v>
      </c>
      <c r="Q811" s="34">
        <v>35</v>
      </c>
    </row>
    <row r="812" ht="20.35" customHeight="1">
      <c r="A812" t="s" s="59">
        <v>1882</v>
      </c>
      <c r="B812" t="s" s="59">
        <v>96</v>
      </c>
      <c r="C812" t="s" s="59">
        <v>1982</v>
      </c>
      <c r="D812" s="34">
        <f>VLOOKUP(C812,'BIO - Tableau 2-1'!$A$4:$B$28,2)</f>
        <v>16</v>
      </c>
      <c r="E812" s="34">
        <v>25</v>
      </c>
      <c r="F812" t="s" s="59">
        <v>3292</v>
      </c>
      <c r="G812" t="s" s="59">
        <v>2033</v>
      </c>
      <c r="H812" s="32"/>
      <c r="I812" t="s" s="59">
        <v>1075</v>
      </c>
      <c r="J812" t="s" s="59">
        <v>1075</v>
      </c>
      <c r="K812" s="34">
        <v>75</v>
      </c>
      <c r="L812" s="34">
        <v>210</v>
      </c>
      <c r="M812" t="s" s="59">
        <v>2051</v>
      </c>
      <c r="N812" t="s" s="59">
        <v>2051</v>
      </c>
      <c r="O812" t="s" s="59">
        <v>2051</v>
      </c>
      <c r="P812" t="s" s="59">
        <v>2051</v>
      </c>
      <c r="Q812" t="s" s="59">
        <v>2051</v>
      </c>
    </row>
    <row r="813" ht="20.35" customHeight="1">
      <c r="A813" t="s" s="59">
        <v>1883</v>
      </c>
      <c r="B813" t="s" s="59">
        <v>3293</v>
      </c>
      <c r="C813" t="s" s="59">
        <v>2004</v>
      </c>
      <c r="D813" s="34">
        <f>VLOOKUP(C813,'BIO - Tableau 2-1'!$A$4:$B$28,2)</f>
        <v>1</v>
      </c>
      <c r="E813" s="34">
        <v>35</v>
      </c>
      <c r="F813" t="s" s="59">
        <v>3294</v>
      </c>
      <c r="G813" t="s" s="59">
        <v>2643</v>
      </c>
      <c r="H813" s="32"/>
      <c r="I813" t="s" s="59">
        <v>1075</v>
      </c>
      <c r="J813" t="s" s="59">
        <v>1075</v>
      </c>
      <c r="K813" s="34">
        <v>71</v>
      </c>
      <c r="L813" s="34">
        <v>193</v>
      </c>
      <c r="M813" s="34">
        <v>2001</v>
      </c>
      <c r="N813" t="s" s="59">
        <v>68</v>
      </c>
      <c r="O813" s="34">
        <v>3</v>
      </c>
      <c r="P813" s="34">
        <v>8</v>
      </c>
      <c r="Q813" s="34">
        <v>71</v>
      </c>
    </row>
    <row r="814" ht="20.35" customHeight="1">
      <c r="A814" t="s" s="59">
        <v>1884</v>
      </c>
      <c r="B814" t="s" s="59">
        <v>3295</v>
      </c>
      <c r="C814" t="s" s="59">
        <v>1982</v>
      </c>
      <c r="D814" s="34">
        <f>VLOOKUP(C814,'BIO - Tableau 2-1'!$A$4:$B$28,2)</f>
        <v>16</v>
      </c>
      <c r="E814" s="34">
        <v>27</v>
      </c>
      <c r="F814" t="s" s="59">
        <v>3296</v>
      </c>
      <c r="G814" t="s" s="59">
        <v>3297</v>
      </c>
      <c r="H814" s="32"/>
      <c r="I814" t="s" s="59">
        <v>1111</v>
      </c>
      <c r="J814" t="s" s="59">
        <v>1111</v>
      </c>
      <c r="K814" s="34">
        <v>70</v>
      </c>
      <c r="L814" s="34">
        <v>185</v>
      </c>
      <c r="M814" s="34">
        <v>2009</v>
      </c>
      <c r="N814" t="s" s="59">
        <v>104</v>
      </c>
      <c r="O814" s="34">
        <v>2</v>
      </c>
      <c r="P814" s="34">
        <v>30</v>
      </c>
      <c r="Q814" s="34">
        <v>60</v>
      </c>
    </row>
    <row r="815" ht="20.35" customHeight="1">
      <c r="A815" t="s" s="59">
        <v>1885</v>
      </c>
      <c r="B815" t="s" s="59">
        <v>3298</v>
      </c>
      <c r="C815" t="s" s="59">
        <v>2334</v>
      </c>
      <c r="D815" s="34">
        <f>VLOOKUP(C815,'BIO - Tableau 2-1'!$A$4:$B$28,2)</f>
        <v>1</v>
      </c>
      <c r="E815" s="34">
        <v>30</v>
      </c>
      <c r="F815" t="s" s="59">
        <v>3299</v>
      </c>
      <c r="G815" t="s" s="59">
        <v>3300</v>
      </c>
      <c r="H815" t="s" s="59">
        <v>2038</v>
      </c>
      <c r="I815" t="s" s="59">
        <v>1059</v>
      </c>
      <c r="J815" t="s" s="59">
        <v>1059</v>
      </c>
      <c r="K815" s="34">
        <v>72</v>
      </c>
      <c r="L815" s="34">
        <v>200</v>
      </c>
      <c r="M815" s="34">
        <v>2008</v>
      </c>
      <c r="N815" t="s" s="59">
        <v>2161</v>
      </c>
      <c r="O815" s="34">
        <v>6</v>
      </c>
      <c r="P815" s="34">
        <v>26</v>
      </c>
      <c r="Q815" s="34">
        <v>177</v>
      </c>
    </row>
    <row r="816" ht="20.35" customHeight="1">
      <c r="A816" t="s" s="59">
        <v>1886</v>
      </c>
      <c r="B816" t="s" s="59">
        <v>165</v>
      </c>
      <c r="C816" t="s" s="59">
        <v>1979</v>
      </c>
      <c r="D816" s="34">
        <f>VLOOKUP(C816,'BIO - Tableau 2-1'!$A$4:$B$28,2)</f>
        <v>8</v>
      </c>
      <c r="E816" s="34">
        <v>22</v>
      </c>
      <c r="F816" t="s" s="59">
        <v>3301</v>
      </c>
      <c r="G816" t="s" s="59">
        <v>3302</v>
      </c>
      <c r="H816" t="s" s="59">
        <v>2192</v>
      </c>
      <c r="I816" t="s" s="59">
        <v>1059</v>
      </c>
      <c r="J816" t="s" s="59">
        <v>1059</v>
      </c>
      <c r="K816" s="34">
        <v>71</v>
      </c>
      <c r="L816" s="34">
        <v>181</v>
      </c>
      <c r="M816" s="34">
        <v>2014</v>
      </c>
      <c r="N816" t="s" s="59">
        <v>2000</v>
      </c>
      <c r="O816" s="34">
        <v>1</v>
      </c>
      <c r="P816" s="34">
        <v>19</v>
      </c>
      <c r="Q816" s="34">
        <v>19</v>
      </c>
    </row>
    <row r="817" ht="20.35" customHeight="1">
      <c r="A817" t="s" s="59">
        <v>1887</v>
      </c>
      <c r="B817" t="s" s="59">
        <v>60</v>
      </c>
      <c r="C817" t="s" s="59">
        <v>1979</v>
      </c>
      <c r="D817" s="34">
        <f>VLOOKUP(C817,'BIO - Tableau 2-1'!$A$4:$B$28,2)</f>
        <v>8</v>
      </c>
      <c r="E817" s="34">
        <v>27</v>
      </c>
      <c r="F817" t="s" s="59">
        <v>2886</v>
      </c>
      <c r="G817" t="s" s="59">
        <v>3191</v>
      </c>
      <c r="H817" t="s" s="59">
        <v>2029</v>
      </c>
      <c r="I817" t="s" s="59">
        <v>1059</v>
      </c>
      <c r="J817" t="s" s="59">
        <v>1059</v>
      </c>
      <c r="K817" s="34">
        <v>69</v>
      </c>
      <c r="L817" s="34">
        <v>186</v>
      </c>
      <c r="M817" t="s" s="59">
        <v>2051</v>
      </c>
      <c r="N817" t="s" s="59">
        <v>2051</v>
      </c>
      <c r="O817" t="s" s="59">
        <v>2051</v>
      </c>
      <c r="P817" t="s" s="59">
        <v>2051</v>
      </c>
      <c r="Q817" t="s" s="59">
        <v>2051</v>
      </c>
    </row>
    <row r="818" ht="32.35" customHeight="1">
      <c r="A818" t="s" s="59">
        <v>1888</v>
      </c>
      <c r="B818" t="s" s="59">
        <v>3303</v>
      </c>
      <c r="C818" t="s" s="59">
        <v>2004</v>
      </c>
      <c r="D818" s="34">
        <f>VLOOKUP(C818,'BIO - Tableau 2-1'!$A$4:$B$28,2)</f>
        <v>1</v>
      </c>
      <c r="E818" s="34">
        <v>33</v>
      </c>
      <c r="F818" t="s" s="59">
        <v>3304</v>
      </c>
      <c r="G818" t="s" s="59">
        <v>2819</v>
      </c>
      <c r="H818" t="s" s="59">
        <v>1985</v>
      </c>
      <c r="I818" t="s" s="59">
        <v>1056</v>
      </c>
      <c r="J818" t="s" s="59">
        <v>1056</v>
      </c>
      <c r="K818" s="34">
        <v>71</v>
      </c>
      <c r="L818" s="34">
        <v>186</v>
      </c>
      <c r="M818" s="34">
        <v>2004</v>
      </c>
      <c r="N818" t="s" s="59">
        <v>2161</v>
      </c>
      <c r="O818" s="34">
        <v>4</v>
      </c>
      <c r="P818" s="34">
        <v>28</v>
      </c>
      <c r="Q818" s="34">
        <v>126</v>
      </c>
    </row>
    <row r="819" ht="20.35" customHeight="1">
      <c r="A819" t="s" s="59">
        <v>1889</v>
      </c>
      <c r="B819" t="s" s="59">
        <v>44</v>
      </c>
      <c r="C819" t="s" s="59">
        <v>2004</v>
      </c>
      <c r="D819" s="34">
        <f>VLOOKUP(C819,'BIO - Tableau 2-1'!$A$4:$B$28,2)</f>
        <v>1</v>
      </c>
      <c r="E819" s="34">
        <v>24</v>
      </c>
      <c r="F819" t="s" s="59">
        <v>3305</v>
      </c>
      <c r="G819" t="s" s="59">
        <v>3306</v>
      </c>
      <c r="H819" t="s" s="59">
        <v>1991</v>
      </c>
      <c r="I819" t="s" s="59">
        <v>1059</v>
      </c>
      <c r="J819" t="s" s="59">
        <v>1059</v>
      </c>
      <c r="K819" s="34">
        <v>71</v>
      </c>
      <c r="L819" s="34">
        <v>185</v>
      </c>
      <c r="M819" s="34">
        <v>2011</v>
      </c>
      <c r="N819" t="s" s="59">
        <v>44</v>
      </c>
      <c r="O819" s="34">
        <v>6</v>
      </c>
      <c r="P819" s="34">
        <v>26</v>
      </c>
      <c r="Q819" s="34">
        <v>177</v>
      </c>
    </row>
    <row r="820" ht="20.35" customHeight="1">
      <c r="A820" t="s" s="59">
        <v>1890</v>
      </c>
      <c r="B820" t="s" s="59">
        <v>106</v>
      </c>
      <c r="C820" t="s" s="59">
        <v>1979</v>
      </c>
      <c r="D820" s="34">
        <f>VLOOKUP(C820,'BIO - Tableau 2-1'!$A$4:$B$28,2)</f>
        <v>8</v>
      </c>
      <c r="E820" s="34">
        <v>21</v>
      </c>
      <c r="F820" t="s" s="59">
        <v>3307</v>
      </c>
      <c r="G820" t="s" s="59">
        <v>2427</v>
      </c>
      <c r="H820" t="s" s="59">
        <v>1988</v>
      </c>
      <c r="I820" t="s" s="59">
        <v>1056</v>
      </c>
      <c r="J820" t="s" s="59">
        <v>1056</v>
      </c>
      <c r="K820" s="34">
        <v>72</v>
      </c>
      <c r="L820" s="34">
        <v>208</v>
      </c>
      <c r="M820" s="34">
        <v>2015</v>
      </c>
      <c r="N820" t="s" s="59">
        <v>106</v>
      </c>
      <c r="O820" s="34">
        <v>2</v>
      </c>
      <c r="P820" s="34">
        <v>4</v>
      </c>
      <c r="Q820" s="34">
        <v>34</v>
      </c>
    </row>
    <row r="821" ht="20.35" customHeight="1">
      <c r="A821" t="s" s="59">
        <v>1891</v>
      </c>
      <c r="B821" t="s" s="59">
        <v>121</v>
      </c>
      <c r="C821" t="s" s="59">
        <v>1979</v>
      </c>
      <c r="D821" s="34">
        <f>VLOOKUP(C821,'BIO - Tableau 2-1'!$A$4:$B$28,2)</f>
        <v>8</v>
      </c>
      <c r="E821" s="34">
        <v>27</v>
      </c>
      <c r="F821" t="s" s="59">
        <v>3308</v>
      </c>
      <c r="G821" t="s" s="59">
        <v>3309</v>
      </c>
      <c r="H821" t="s" s="59">
        <v>2078</v>
      </c>
      <c r="I821" t="s" s="59">
        <v>1056</v>
      </c>
      <c r="J821" t="s" s="59">
        <v>1056</v>
      </c>
      <c r="K821" s="34">
        <v>74</v>
      </c>
      <c r="L821" s="34">
        <v>205</v>
      </c>
      <c r="M821" s="34">
        <v>2008</v>
      </c>
      <c r="N821" t="s" s="59">
        <v>38</v>
      </c>
      <c r="O821" s="34">
        <v>2</v>
      </c>
      <c r="P821" s="34">
        <v>23</v>
      </c>
      <c r="Q821" s="34">
        <v>53</v>
      </c>
    </row>
    <row r="822" ht="20.35" customHeight="1">
      <c r="A822" t="s" s="59">
        <v>1892</v>
      </c>
      <c r="B822" t="s" s="59">
        <v>119</v>
      </c>
      <c r="C822" t="s" s="59">
        <v>2004</v>
      </c>
      <c r="D822" s="34">
        <f>VLOOKUP(C822,'BIO - Tableau 2-1'!$A$4:$B$28,2)</f>
        <v>1</v>
      </c>
      <c r="E822" s="34">
        <v>21</v>
      </c>
      <c r="F822" t="s" s="59">
        <v>3310</v>
      </c>
      <c r="G822" t="s" s="59">
        <v>2092</v>
      </c>
      <c r="H822" t="s" s="59">
        <v>1988</v>
      </c>
      <c r="I822" t="s" s="59">
        <v>1056</v>
      </c>
      <c r="J822" t="s" s="59">
        <v>1056</v>
      </c>
      <c r="K822" s="34">
        <v>70</v>
      </c>
      <c r="L822" s="34">
        <v>175</v>
      </c>
      <c r="M822" s="34">
        <v>2015</v>
      </c>
      <c r="N822" t="s" s="59">
        <v>119</v>
      </c>
      <c r="O822" s="34">
        <v>1</v>
      </c>
      <c r="P822" s="34">
        <v>24</v>
      </c>
      <c r="Q822" s="34">
        <v>24</v>
      </c>
    </row>
    <row r="823" ht="20.35" customHeight="1">
      <c r="A823" t="s" s="59">
        <v>1893</v>
      </c>
      <c r="B823" t="s" s="59">
        <v>119</v>
      </c>
      <c r="C823" t="s" s="59">
        <v>1979</v>
      </c>
      <c r="D823" s="34">
        <f>VLOOKUP(C823,'BIO - Tableau 2-1'!$A$4:$B$28,2)</f>
        <v>8</v>
      </c>
      <c r="E823" s="34">
        <v>22</v>
      </c>
      <c r="F823" t="s" s="59">
        <v>3311</v>
      </c>
      <c r="G823" t="s" s="59">
        <v>3312</v>
      </c>
      <c r="H823" t="s" s="59">
        <v>2078</v>
      </c>
      <c r="I823" t="s" s="59">
        <v>1056</v>
      </c>
      <c r="J823" t="s" s="59">
        <v>1056</v>
      </c>
      <c r="K823" s="34">
        <v>75</v>
      </c>
      <c r="L823" s="34">
        <v>181</v>
      </c>
      <c r="M823" s="34">
        <v>2014</v>
      </c>
      <c r="N823" t="s" s="59">
        <v>119</v>
      </c>
      <c r="O823" s="34">
        <v>1</v>
      </c>
      <c r="P823" s="34">
        <v>17</v>
      </c>
      <c r="Q823" s="34">
        <v>17</v>
      </c>
    </row>
    <row r="824" ht="20.35" customHeight="1">
      <c r="A824" t="s" s="59">
        <v>1894</v>
      </c>
      <c r="B824" t="s" s="59">
        <v>2011</v>
      </c>
      <c r="C824" t="s" s="59">
        <v>2004</v>
      </c>
      <c r="D824" s="34">
        <f>VLOOKUP(C824,'BIO - Tableau 2-1'!$A$4:$B$28,2)</f>
        <v>1</v>
      </c>
      <c r="E824" s="34">
        <v>32</v>
      </c>
      <c r="F824" t="s" s="59">
        <v>3313</v>
      </c>
      <c r="G824" t="s" s="59">
        <v>2077</v>
      </c>
      <c r="H824" t="s" s="59">
        <v>2078</v>
      </c>
      <c r="I824" t="s" s="59">
        <v>1056</v>
      </c>
      <c r="J824" t="s" s="59">
        <v>1056</v>
      </c>
      <c r="K824" s="34">
        <v>74</v>
      </c>
      <c r="L824" s="34">
        <v>185</v>
      </c>
      <c r="M824" s="34">
        <v>2004</v>
      </c>
      <c r="N824" t="s" s="59">
        <v>2011</v>
      </c>
      <c r="O824" s="34">
        <v>1</v>
      </c>
      <c r="P824" s="34">
        <v>20</v>
      </c>
      <c r="Q824" s="34">
        <v>20</v>
      </c>
    </row>
    <row r="825" ht="20.35" customHeight="1">
      <c r="A825" t="s" s="59">
        <v>1895</v>
      </c>
      <c r="B825" t="s" s="59">
        <v>201</v>
      </c>
      <c r="C825" t="s" s="59">
        <v>1979</v>
      </c>
      <c r="D825" s="34">
        <f>VLOOKUP(C825,'BIO - Tableau 2-1'!$A$4:$B$28,2)</f>
        <v>8</v>
      </c>
      <c r="E825" s="34">
        <v>23</v>
      </c>
      <c r="F825" t="s" s="59">
        <v>3314</v>
      </c>
      <c r="G825" t="s" s="59">
        <v>2978</v>
      </c>
      <c r="H825" t="s" s="59">
        <v>1988</v>
      </c>
      <c r="I825" t="s" s="59">
        <v>1056</v>
      </c>
      <c r="J825" t="s" s="59">
        <v>1056</v>
      </c>
      <c r="K825" s="34">
        <v>74</v>
      </c>
      <c r="L825" s="34">
        <v>186</v>
      </c>
      <c r="M825" s="34">
        <v>2012</v>
      </c>
      <c r="N825" t="s" s="59">
        <v>201</v>
      </c>
      <c r="O825" s="34">
        <v>4</v>
      </c>
      <c r="P825" s="34">
        <v>24</v>
      </c>
      <c r="Q825" s="34">
        <v>115</v>
      </c>
    </row>
    <row r="826" ht="20.35" customHeight="1">
      <c r="A826" t="s" s="59">
        <v>1896</v>
      </c>
      <c r="B826" t="s" s="59">
        <v>104</v>
      </c>
      <c r="C826" t="s" s="59">
        <v>1979</v>
      </c>
      <c r="D826" s="34">
        <f>VLOOKUP(C826,'BIO - Tableau 2-1'!$A$4:$B$28,2)</f>
        <v>8</v>
      </c>
      <c r="E826" s="34">
        <v>34</v>
      </c>
      <c r="F826" t="s" s="59">
        <v>3315</v>
      </c>
      <c r="G826" t="s" s="59">
        <v>2021</v>
      </c>
      <c r="H826" t="s" s="59">
        <v>1988</v>
      </c>
      <c r="I826" t="s" s="59">
        <v>1056</v>
      </c>
      <c r="J826" t="s" s="59">
        <v>1056</v>
      </c>
      <c r="K826" s="34">
        <v>71</v>
      </c>
      <c r="L826" s="34">
        <v>195</v>
      </c>
      <c r="M826" s="34">
        <v>2002</v>
      </c>
      <c r="N826" t="s" s="59">
        <v>93</v>
      </c>
      <c r="O826" s="34">
        <v>2</v>
      </c>
      <c r="P826" s="34">
        <v>13</v>
      </c>
      <c r="Q826" s="34">
        <v>43</v>
      </c>
    </row>
    <row r="827" ht="32.35" customHeight="1">
      <c r="A827" t="s" s="59">
        <v>1897</v>
      </c>
      <c r="B827" t="s" s="59">
        <v>2022</v>
      </c>
      <c r="C827" t="s" s="59">
        <v>2004</v>
      </c>
      <c r="D827" s="34">
        <f>VLOOKUP(C827,'BIO - Tableau 2-1'!$A$4:$B$28,2)</f>
        <v>1</v>
      </c>
      <c r="E827" s="34">
        <v>31</v>
      </c>
      <c r="F827" t="s" s="59">
        <v>3316</v>
      </c>
      <c r="G827" t="s" s="59">
        <v>3317</v>
      </c>
      <c r="H827" t="s" s="59">
        <v>2411</v>
      </c>
      <c r="I827" t="s" s="59">
        <v>1059</v>
      </c>
      <c r="J827" t="s" s="59">
        <v>1059</v>
      </c>
      <c r="K827" s="34">
        <v>73</v>
      </c>
      <c r="L827" s="34">
        <v>205</v>
      </c>
      <c r="M827" s="34">
        <v>2006</v>
      </c>
      <c r="N827" t="s" s="59">
        <v>2022</v>
      </c>
      <c r="O827" s="34">
        <v>1</v>
      </c>
      <c r="P827" s="34">
        <v>17</v>
      </c>
      <c r="Q827" s="34">
        <v>17</v>
      </c>
    </row>
    <row r="828" ht="20.35" customHeight="1">
      <c r="A828" t="s" s="59">
        <v>1898</v>
      </c>
      <c r="B828" t="s" s="59">
        <v>46</v>
      </c>
      <c r="C828" t="s" s="59">
        <v>1979</v>
      </c>
      <c r="D828" s="34">
        <f>VLOOKUP(C828,'BIO - Tableau 2-1'!$A$4:$B$28,2)</f>
        <v>8</v>
      </c>
      <c r="E828" s="34">
        <v>22</v>
      </c>
      <c r="F828" t="s" s="59">
        <v>3318</v>
      </c>
      <c r="G828" t="s" s="59">
        <v>1987</v>
      </c>
      <c r="H828" t="s" s="59">
        <v>1988</v>
      </c>
      <c r="I828" t="s" s="59">
        <v>1056</v>
      </c>
      <c r="J828" t="s" s="59">
        <v>1056</v>
      </c>
      <c r="K828" s="34">
        <v>70</v>
      </c>
      <c r="L828" s="34">
        <v>180</v>
      </c>
      <c r="M828" t="s" s="59">
        <v>2051</v>
      </c>
      <c r="N828" t="s" s="59">
        <v>2051</v>
      </c>
      <c r="O828" t="s" s="59">
        <v>2051</v>
      </c>
      <c r="P828" t="s" s="59">
        <v>2051</v>
      </c>
      <c r="Q828" t="s" s="59">
        <v>2051</v>
      </c>
    </row>
    <row r="829" ht="20.35" customHeight="1">
      <c r="A829" t="s" s="59">
        <v>1899</v>
      </c>
      <c r="B829" t="s" s="59">
        <v>201</v>
      </c>
      <c r="C829" t="s" s="59">
        <v>1979</v>
      </c>
      <c r="D829" s="34">
        <f>VLOOKUP(C829,'BIO - Tableau 2-1'!$A$4:$B$28,2)</f>
        <v>8</v>
      </c>
      <c r="E829" s="34">
        <v>26</v>
      </c>
      <c r="F829" t="s" s="59">
        <v>3319</v>
      </c>
      <c r="G829" t="s" s="59">
        <v>2648</v>
      </c>
      <c r="H829" t="s" s="59">
        <v>2192</v>
      </c>
      <c r="I829" t="s" s="59">
        <v>1059</v>
      </c>
      <c r="J829" t="s" s="59">
        <v>1059</v>
      </c>
      <c r="K829" s="34">
        <v>74</v>
      </c>
      <c r="L829" s="34">
        <v>188</v>
      </c>
      <c r="M829" t="s" s="59">
        <v>2051</v>
      </c>
      <c r="N829" t="s" s="59">
        <v>2051</v>
      </c>
      <c r="O829" t="s" s="59">
        <v>2051</v>
      </c>
      <c r="P829" t="s" s="59">
        <v>2051</v>
      </c>
      <c r="Q829" t="s" s="59">
        <v>2051</v>
      </c>
    </row>
    <row r="830" ht="20.35" customHeight="1">
      <c r="A830" t="s" s="59">
        <v>1900</v>
      </c>
      <c r="B830" t="s" s="59">
        <v>121</v>
      </c>
      <c r="C830" t="s" s="59">
        <v>1996</v>
      </c>
      <c r="D830" s="34">
        <f>VLOOKUP(C830,'BIO - Tableau 2-1'!$A$4:$B$28,2)</f>
        <v>7</v>
      </c>
      <c r="E830" s="34">
        <v>32</v>
      </c>
      <c r="F830" t="s" s="59">
        <v>3320</v>
      </c>
      <c r="G830" t="s" s="59">
        <v>2070</v>
      </c>
      <c r="H830" t="s" s="59">
        <v>2071</v>
      </c>
      <c r="I830" t="s" s="59">
        <v>1056</v>
      </c>
      <c r="J830" t="s" s="59">
        <v>1056</v>
      </c>
      <c r="K830" s="34">
        <v>75</v>
      </c>
      <c r="L830" s="34">
        <v>215</v>
      </c>
      <c r="M830" s="34">
        <v>2004</v>
      </c>
      <c r="N830" t="s" s="59">
        <v>77</v>
      </c>
      <c r="O830" s="34">
        <v>7</v>
      </c>
      <c r="P830" s="34">
        <v>21</v>
      </c>
      <c r="Q830" s="34">
        <v>214</v>
      </c>
    </row>
    <row r="831" ht="20.35" customHeight="1">
      <c r="A831" t="s" s="59">
        <v>1901</v>
      </c>
      <c r="B831" t="s" s="59">
        <v>52</v>
      </c>
      <c r="C831" t="s" s="59">
        <v>1979</v>
      </c>
      <c r="D831" s="34">
        <f>VLOOKUP(C831,'BIO - Tableau 2-1'!$A$4:$B$28,2)</f>
        <v>8</v>
      </c>
      <c r="E831" s="34">
        <v>24</v>
      </c>
      <c r="F831" t="s" s="59">
        <v>3321</v>
      </c>
      <c r="G831" t="s" s="59">
        <v>2246</v>
      </c>
      <c r="H831" t="s" s="59">
        <v>2071</v>
      </c>
      <c r="I831" t="s" s="59">
        <v>1056</v>
      </c>
      <c r="J831" t="s" s="59">
        <v>1056</v>
      </c>
      <c r="K831" s="34">
        <v>70</v>
      </c>
      <c r="L831" s="34">
        <v>190</v>
      </c>
      <c r="M831" t="s" s="59">
        <v>2051</v>
      </c>
      <c r="N831" t="s" s="59">
        <v>2051</v>
      </c>
      <c r="O831" t="s" s="59">
        <v>2051</v>
      </c>
      <c r="P831" t="s" s="59">
        <v>2051</v>
      </c>
      <c r="Q831" t="s" s="59">
        <v>2051</v>
      </c>
    </row>
    <row r="832" ht="20.35" customHeight="1">
      <c r="A832" t="s" s="59">
        <v>1902</v>
      </c>
      <c r="B832" t="s" s="59">
        <v>114</v>
      </c>
      <c r="C832" t="s" s="59">
        <v>1996</v>
      </c>
      <c r="D832" s="34">
        <f>VLOOKUP(C832,'BIO - Tableau 2-1'!$A$4:$B$28,2)</f>
        <v>7</v>
      </c>
      <c r="E832" s="34">
        <v>20</v>
      </c>
      <c r="F832" t="s" s="59">
        <v>3322</v>
      </c>
      <c r="G832" t="s" s="59">
        <v>2237</v>
      </c>
      <c r="H832" t="s" s="59">
        <v>2206</v>
      </c>
      <c r="I832" t="s" s="59">
        <v>1059</v>
      </c>
      <c r="J832" t="s" s="59">
        <v>1059</v>
      </c>
      <c r="K832" s="34">
        <v>73</v>
      </c>
      <c r="L832" s="34">
        <v>175</v>
      </c>
      <c r="M832" s="34">
        <v>2015</v>
      </c>
      <c r="N832" t="s" s="59">
        <v>114</v>
      </c>
      <c r="O832" s="34">
        <v>5</v>
      </c>
      <c r="P832" s="34">
        <v>27</v>
      </c>
      <c r="Q832" s="34">
        <v>148</v>
      </c>
    </row>
    <row r="833" ht="20.35" customHeight="1">
      <c r="A833" t="s" s="59">
        <v>1903</v>
      </c>
      <c r="B833" t="s" s="59">
        <v>58</v>
      </c>
      <c r="C833" t="s" s="59">
        <v>1979</v>
      </c>
      <c r="D833" s="34">
        <f>VLOOKUP(C833,'BIO - Tableau 2-1'!$A$4:$B$28,2)</f>
        <v>8</v>
      </c>
      <c r="E833" s="34">
        <v>24</v>
      </c>
      <c r="F833" t="s" s="59">
        <v>3323</v>
      </c>
      <c r="G833" t="s" s="59">
        <v>3324</v>
      </c>
      <c r="H833" t="s" s="59">
        <v>3325</v>
      </c>
      <c r="I833" t="s" s="59">
        <v>1059</v>
      </c>
      <c r="J833" t="s" s="59">
        <v>1059</v>
      </c>
      <c r="K833" s="34">
        <v>74</v>
      </c>
      <c r="L833" s="34">
        <v>199</v>
      </c>
      <c r="M833" s="34">
        <v>2013</v>
      </c>
      <c r="N833" t="s" s="59">
        <v>58</v>
      </c>
      <c r="O833" s="34">
        <v>5</v>
      </c>
      <c r="P833" s="34">
        <v>6</v>
      </c>
      <c r="Q833" s="34">
        <v>127</v>
      </c>
    </row>
    <row r="834" ht="20.35" customHeight="1">
      <c r="A834" t="s" s="59">
        <v>1904</v>
      </c>
      <c r="B834" t="s" s="59">
        <v>56</v>
      </c>
      <c r="C834" t="s" s="59">
        <v>1996</v>
      </c>
      <c r="D834" s="34">
        <f>VLOOKUP(C834,'BIO - Tableau 2-1'!$A$4:$B$28,2)</f>
        <v>7</v>
      </c>
      <c r="E834" s="34">
        <v>25</v>
      </c>
      <c r="F834" t="s" s="59">
        <v>3326</v>
      </c>
      <c r="G834" t="s" s="59">
        <v>2073</v>
      </c>
      <c r="H834" t="s" s="59">
        <v>2059</v>
      </c>
      <c r="I834" t="s" s="59">
        <v>1056</v>
      </c>
      <c r="J834" t="s" s="59">
        <v>1056</v>
      </c>
      <c r="K834" s="34">
        <v>71</v>
      </c>
      <c r="L834" s="34">
        <v>184</v>
      </c>
      <c r="M834" s="34">
        <v>2011</v>
      </c>
      <c r="N834" t="s" s="59">
        <v>91</v>
      </c>
      <c r="O834" s="34">
        <v>2</v>
      </c>
      <c r="P834" s="34">
        <v>2</v>
      </c>
      <c r="Q834" s="34">
        <v>32</v>
      </c>
    </row>
    <row r="835" ht="20.35" customHeight="1">
      <c r="A835" t="s" s="59">
        <v>1905</v>
      </c>
      <c r="B835" t="s" s="59">
        <v>104</v>
      </c>
      <c r="C835" t="s" s="59">
        <v>1982</v>
      </c>
      <c r="D835" s="34">
        <f>VLOOKUP(C835,'BIO - Tableau 2-1'!$A$4:$B$28,2)</f>
        <v>16</v>
      </c>
      <c r="E835" s="34">
        <v>23</v>
      </c>
      <c r="F835" t="s" s="59">
        <v>3327</v>
      </c>
      <c r="G835" t="s" s="59">
        <v>2232</v>
      </c>
      <c r="H835" t="s" s="59">
        <v>1988</v>
      </c>
      <c r="I835" t="s" s="59">
        <v>1056</v>
      </c>
      <c r="J835" t="s" s="59">
        <v>1056</v>
      </c>
      <c r="K835" s="34">
        <v>72</v>
      </c>
      <c r="L835" s="34">
        <v>190</v>
      </c>
      <c r="M835" s="34">
        <v>2013</v>
      </c>
      <c r="N835" t="s" s="59">
        <v>104</v>
      </c>
      <c r="O835" s="34">
        <v>2</v>
      </c>
      <c r="P835" s="34">
        <v>28</v>
      </c>
      <c r="Q835" s="34">
        <v>58</v>
      </c>
    </row>
    <row r="836" ht="20.35" customHeight="1">
      <c r="A836" t="s" s="59">
        <v>1906</v>
      </c>
      <c r="B836" t="s" s="59">
        <v>106</v>
      </c>
      <c r="C836" t="s" s="59">
        <v>2004</v>
      </c>
      <c r="D836" s="34">
        <f>VLOOKUP(C836,'BIO - Tableau 2-1'!$A$4:$B$28,2)</f>
        <v>1</v>
      </c>
      <c r="E836" s="34">
        <v>32</v>
      </c>
      <c r="F836" t="s" s="59">
        <v>3328</v>
      </c>
      <c r="G836" t="s" s="59">
        <v>2325</v>
      </c>
      <c r="H836" t="s" s="59">
        <v>1999</v>
      </c>
      <c r="I836" t="s" s="59">
        <v>1056</v>
      </c>
      <c r="J836" t="s" s="59">
        <v>1056</v>
      </c>
      <c r="K836" s="34">
        <v>73</v>
      </c>
      <c r="L836" s="34">
        <v>199</v>
      </c>
      <c r="M836" t="s" s="59">
        <v>2051</v>
      </c>
      <c r="N836" t="s" s="59">
        <v>2051</v>
      </c>
      <c r="O836" t="s" s="59">
        <v>2051</v>
      </c>
      <c r="P836" t="s" s="59">
        <v>2051</v>
      </c>
      <c r="Q836" t="s" s="59">
        <v>2051</v>
      </c>
    </row>
    <row r="837" ht="20.35" customHeight="1">
      <c r="A837" t="s" s="59">
        <v>1907</v>
      </c>
      <c r="B837" t="s" s="59">
        <v>219</v>
      </c>
      <c r="C837" t="s" s="59">
        <v>1982</v>
      </c>
      <c r="D837" s="34">
        <f>VLOOKUP(C837,'BIO - Tableau 2-1'!$A$4:$B$28,2)</f>
        <v>16</v>
      </c>
      <c r="E837" s="34">
        <v>28</v>
      </c>
      <c r="F837" t="s" s="59">
        <v>3329</v>
      </c>
      <c r="G837" t="s" s="59">
        <v>2058</v>
      </c>
      <c r="H837" t="s" s="59">
        <v>2059</v>
      </c>
      <c r="I837" t="s" s="59">
        <v>1056</v>
      </c>
      <c r="J837" t="s" s="59">
        <v>1056</v>
      </c>
      <c r="K837" s="34">
        <v>69</v>
      </c>
      <c r="L837" s="34">
        <v>161</v>
      </c>
      <c r="M837" s="34">
        <v>2008</v>
      </c>
      <c r="N837" t="s" s="59">
        <v>87</v>
      </c>
      <c r="O837" s="34">
        <v>1</v>
      </c>
      <c r="P837" s="34">
        <v>26</v>
      </c>
      <c r="Q837" s="34">
        <v>26</v>
      </c>
    </row>
    <row r="838" ht="20.35" customHeight="1">
      <c r="A838" t="s" s="59">
        <v>1908</v>
      </c>
      <c r="B838" t="s" s="59">
        <v>44</v>
      </c>
      <c r="C838" t="s" s="59">
        <v>2004</v>
      </c>
      <c r="D838" s="34">
        <f>VLOOKUP(C838,'BIO - Tableau 2-1'!$A$4:$B$28,2)</f>
        <v>1</v>
      </c>
      <c r="E838" s="34">
        <v>24</v>
      </c>
      <c r="F838" t="s" s="59">
        <v>2119</v>
      </c>
      <c r="G838" t="s" s="59">
        <v>3155</v>
      </c>
      <c r="H838" t="s" s="59">
        <v>1988</v>
      </c>
      <c r="I838" t="s" s="59">
        <v>1056</v>
      </c>
      <c r="J838" t="s" s="59">
        <v>1056</v>
      </c>
      <c r="K838" s="34">
        <v>77</v>
      </c>
      <c r="L838" s="34">
        <v>208</v>
      </c>
      <c r="M838" s="34">
        <v>2011</v>
      </c>
      <c r="N838" t="s" s="59">
        <v>219</v>
      </c>
      <c r="O838" s="34">
        <v>7</v>
      </c>
      <c r="P838" s="34">
        <v>10</v>
      </c>
      <c r="Q838" s="34">
        <v>191</v>
      </c>
    </row>
    <row r="839" ht="20.35" customHeight="1">
      <c r="A839" t="s" s="59">
        <v>1909</v>
      </c>
      <c r="B839" t="s" s="59">
        <v>2000</v>
      </c>
      <c r="C839" t="s" s="59">
        <v>2004</v>
      </c>
      <c r="D839" s="34">
        <f>VLOOKUP(C839,'BIO - Tableau 2-1'!$A$4:$B$28,2)</f>
        <v>1</v>
      </c>
      <c r="E839" s="34">
        <v>27</v>
      </c>
      <c r="F839" t="s" s="59">
        <v>2653</v>
      </c>
      <c r="G839" t="s" s="59">
        <v>2461</v>
      </c>
      <c r="H839" t="s" s="59">
        <v>2462</v>
      </c>
      <c r="I839" t="s" s="59">
        <v>1059</v>
      </c>
      <c r="J839" t="s" s="59">
        <v>1059</v>
      </c>
      <c r="K839" s="34">
        <v>68</v>
      </c>
      <c r="L839" s="34">
        <v>183</v>
      </c>
      <c r="M839" t="s" s="59">
        <v>2051</v>
      </c>
      <c r="N839" t="s" s="59">
        <v>2051</v>
      </c>
      <c r="O839" t="s" s="59">
        <v>2051</v>
      </c>
      <c r="P839" t="s" s="59">
        <v>2051</v>
      </c>
      <c r="Q839" t="s" s="59">
        <v>2051</v>
      </c>
    </row>
    <row r="840" ht="20.35" customHeight="1">
      <c r="A840" t="s" s="59">
        <v>1910</v>
      </c>
      <c r="B840" t="s" s="59">
        <v>3273</v>
      </c>
      <c r="C840" t="s" s="59">
        <v>2004</v>
      </c>
      <c r="D840" s="34">
        <f>VLOOKUP(C840,'BIO - Tableau 2-1'!$A$4:$B$28,2)</f>
        <v>1</v>
      </c>
      <c r="E840" s="34">
        <v>23</v>
      </c>
      <c r="F840" t="s" s="59">
        <v>3330</v>
      </c>
      <c r="G840" t="s" s="59">
        <v>3331</v>
      </c>
      <c r="H840" t="s" s="59">
        <v>2029</v>
      </c>
      <c r="I840" t="s" s="59">
        <v>1059</v>
      </c>
      <c r="J840" t="s" s="59">
        <v>1059</v>
      </c>
      <c r="K840" s="34">
        <v>70</v>
      </c>
      <c r="L840" s="34">
        <v>191</v>
      </c>
      <c r="M840" s="34">
        <v>2013</v>
      </c>
      <c r="N840" t="s" s="59">
        <v>77</v>
      </c>
      <c r="O840" s="34">
        <v>4</v>
      </c>
      <c r="P840" s="34">
        <v>30</v>
      </c>
      <c r="Q840" s="34">
        <v>121</v>
      </c>
    </row>
    <row r="841" ht="20.35" customHeight="1">
      <c r="A841" t="s" s="59">
        <v>1911</v>
      </c>
      <c r="B841" t="s" s="59">
        <v>58</v>
      </c>
      <c r="C841" t="s" s="59">
        <v>1979</v>
      </c>
      <c r="D841" s="34">
        <f>VLOOKUP(C841,'BIO - Tableau 2-1'!$A$4:$B$28,2)</f>
        <v>8</v>
      </c>
      <c r="E841" s="34">
        <v>28</v>
      </c>
      <c r="F841" t="s" s="59">
        <v>2681</v>
      </c>
      <c r="G841" t="s" s="59">
        <v>3332</v>
      </c>
      <c r="H841" t="s" s="59">
        <v>2179</v>
      </c>
      <c r="I841" t="s" s="59">
        <v>1059</v>
      </c>
      <c r="J841" t="s" s="59">
        <v>1056</v>
      </c>
      <c r="K841" s="34">
        <v>80</v>
      </c>
      <c r="L841" s="34">
        <v>229</v>
      </c>
      <c r="M841" s="34">
        <v>2008</v>
      </c>
      <c r="N841" t="s" s="59">
        <v>87</v>
      </c>
      <c r="O841" s="34">
        <v>1</v>
      </c>
      <c r="P841" s="34">
        <v>12</v>
      </c>
      <c r="Q841" s="34">
        <v>12</v>
      </c>
    </row>
    <row r="842" ht="20.35" customHeight="1">
      <c r="A842" t="s" s="59">
        <v>1912</v>
      </c>
      <c r="B842" t="s" s="59">
        <v>93</v>
      </c>
      <c r="C842" t="s" s="59">
        <v>2004</v>
      </c>
      <c r="D842" s="34">
        <f>VLOOKUP(C842,'BIO - Tableau 2-1'!$A$4:$B$28,2)</f>
        <v>1</v>
      </c>
      <c r="E842" s="34">
        <v>26</v>
      </c>
      <c r="F842" t="s" s="59">
        <v>2412</v>
      </c>
      <c r="G842" t="s" s="59">
        <v>2431</v>
      </c>
      <c r="H842" t="s" s="59">
        <v>1991</v>
      </c>
      <c r="I842" t="s" s="59">
        <v>1059</v>
      </c>
      <c r="J842" t="s" s="59">
        <v>1059</v>
      </c>
      <c r="K842" s="34">
        <v>74</v>
      </c>
      <c r="L842" s="34">
        <v>200</v>
      </c>
      <c r="M842" s="34">
        <v>2010</v>
      </c>
      <c r="N842" t="s" s="59">
        <v>56</v>
      </c>
      <c r="O842" s="34">
        <v>2</v>
      </c>
      <c r="P842" s="34">
        <v>1</v>
      </c>
      <c r="Q842" s="34">
        <v>31</v>
      </c>
    </row>
    <row r="843" ht="20.35" customHeight="1">
      <c r="A843" t="s" s="59">
        <v>1913</v>
      </c>
      <c r="B843" t="s" s="59">
        <v>93</v>
      </c>
      <c r="C843" t="s" s="59">
        <v>2004</v>
      </c>
      <c r="D843" s="34">
        <f>VLOOKUP(C843,'BIO - Tableau 2-1'!$A$4:$B$28,2)</f>
        <v>1</v>
      </c>
      <c r="E843" s="34">
        <v>26</v>
      </c>
      <c r="F843" t="s" s="59">
        <v>3333</v>
      </c>
      <c r="G843" t="s" s="59">
        <v>3155</v>
      </c>
      <c r="H843" t="s" s="59">
        <v>1988</v>
      </c>
      <c r="I843" t="s" s="59">
        <v>1056</v>
      </c>
      <c r="J843" t="s" s="59">
        <v>1056</v>
      </c>
      <c r="K843" s="34">
        <v>73</v>
      </c>
      <c r="L843" s="34">
        <v>201</v>
      </c>
      <c r="M843" s="34">
        <v>2010</v>
      </c>
      <c r="N843" t="s" s="59">
        <v>60</v>
      </c>
      <c r="O843" s="34">
        <v>1</v>
      </c>
      <c r="P843" s="34">
        <v>2</v>
      </c>
      <c r="Q843" s="34">
        <v>2</v>
      </c>
    </row>
    <row r="844" ht="32.35" customHeight="1">
      <c r="A844" t="s" s="59">
        <v>1914</v>
      </c>
      <c r="B844" t="s" s="59">
        <v>2022</v>
      </c>
      <c r="C844" t="s" s="59">
        <v>2004</v>
      </c>
      <c r="D844" s="34">
        <f>VLOOKUP(C844,'BIO - Tableau 2-1'!$A$4:$B$28,2)</f>
        <v>1</v>
      </c>
      <c r="E844" s="34">
        <v>25</v>
      </c>
      <c r="F844" t="s" s="59">
        <v>3225</v>
      </c>
      <c r="G844" t="s" s="59">
        <v>2472</v>
      </c>
      <c r="H844" t="s" s="59">
        <v>1988</v>
      </c>
      <c r="I844" t="s" s="59">
        <v>1056</v>
      </c>
      <c r="J844" t="s" s="59">
        <v>1056</v>
      </c>
      <c r="K844" s="34">
        <v>72</v>
      </c>
      <c r="L844" s="34">
        <v>197</v>
      </c>
      <c r="M844" s="34">
        <v>2010</v>
      </c>
      <c r="N844" t="s" s="59">
        <v>2022</v>
      </c>
      <c r="O844" s="34">
        <v>2</v>
      </c>
      <c r="P844" s="34">
        <v>17</v>
      </c>
      <c r="Q844" s="34">
        <v>47</v>
      </c>
    </row>
    <row r="845" ht="20.35" customHeight="1">
      <c r="A845" t="s" s="59">
        <v>1915</v>
      </c>
      <c r="B845" t="s" s="59">
        <v>119</v>
      </c>
      <c r="C845" t="s" s="59">
        <v>1982</v>
      </c>
      <c r="D845" s="34">
        <f>VLOOKUP(C845,'BIO - Tableau 2-1'!$A$4:$B$28,2)</f>
        <v>16</v>
      </c>
      <c r="E845" s="34">
        <v>24</v>
      </c>
      <c r="F845" t="s" s="59">
        <v>3334</v>
      </c>
      <c r="G845" t="s" s="59">
        <v>2058</v>
      </c>
      <c r="H845" t="s" s="59">
        <v>2059</v>
      </c>
      <c r="I845" t="s" s="59">
        <v>1056</v>
      </c>
      <c r="J845" t="s" s="59">
        <v>1056</v>
      </c>
      <c r="K845" s="34">
        <v>71</v>
      </c>
      <c r="L845" s="34">
        <v>195</v>
      </c>
      <c r="M845" s="34">
        <v>2013</v>
      </c>
      <c r="N845" t="s" s="59">
        <v>119</v>
      </c>
      <c r="O845" s="34">
        <v>3</v>
      </c>
      <c r="P845" s="34">
        <v>11</v>
      </c>
      <c r="Q845" s="34">
        <v>72</v>
      </c>
    </row>
    <row r="846" ht="20.35" customHeight="1">
      <c r="A846" t="s" s="59">
        <v>1916</v>
      </c>
      <c r="B846" t="s" s="59">
        <v>40</v>
      </c>
      <c r="C846" t="s" s="59">
        <v>1979</v>
      </c>
      <c r="D846" s="34">
        <f>VLOOKUP(C846,'BIO - Tableau 2-1'!$A$4:$B$28,2)</f>
        <v>8</v>
      </c>
      <c r="E846" s="34">
        <v>26</v>
      </c>
      <c r="F846" t="s" s="59">
        <v>3335</v>
      </c>
      <c r="G846" t="s" s="59">
        <v>2650</v>
      </c>
      <c r="H846" t="s" s="59">
        <v>2071</v>
      </c>
      <c r="I846" t="s" s="59">
        <v>1056</v>
      </c>
      <c r="J846" t="s" s="59">
        <v>1056</v>
      </c>
      <c r="K846" s="34">
        <v>70</v>
      </c>
      <c r="L846" s="34">
        <v>190</v>
      </c>
      <c r="M846" s="34">
        <v>2009</v>
      </c>
      <c r="N846" t="s" s="59">
        <v>40</v>
      </c>
      <c r="O846" s="34">
        <v>3</v>
      </c>
      <c r="P846" s="34">
        <v>3</v>
      </c>
      <c r="Q846" s="34">
        <v>64</v>
      </c>
    </row>
    <row r="847" ht="20.35" customHeight="1">
      <c r="A847" t="s" s="59">
        <v>1917</v>
      </c>
      <c r="B847" t="s" s="59">
        <v>40</v>
      </c>
      <c r="C847" t="s" s="59">
        <v>2004</v>
      </c>
      <c r="D847" s="34">
        <f>VLOOKUP(C847,'BIO - Tableau 2-1'!$A$4:$B$28,2)</f>
        <v>1</v>
      </c>
      <c r="E847" s="34">
        <v>20</v>
      </c>
      <c r="F847" t="s" s="59">
        <v>3336</v>
      </c>
      <c r="G847" t="s" s="59">
        <v>2368</v>
      </c>
      <c r="H847" t="s" s="59">
        <v>2059</v>
      </c>
      <c r="I847" t="s" s="59">
        <v>1056</v>
      </c>
      <c r="J847" t="s" s="59">
        <v>1056</v>
      </c>
      <c r="K847" s="34">
        <v>71</v>
      </c>
      <c r="L847" s="34">
        <v>191</v>
      </c>
      <c r="M847" s="34">
        <v>2016</v>
      </c>
      <c r="N847" t="s" s="59">
        <v>40</v>
      </c>
      <c r="O847" s="34">
        <v>1</v>
      </c>
      <c r="P847" s="34">
        <v>10</v>
      </c>
      <c r="Q847" s="34">
        <v>10</v>
      </c>
    </row>
    <row r="848" ht="32.35" customHeight="1">
      <c r="A848" t="s" s="59">
        <v>1918</v>
      </c>
      <c r="B848" t="s" s="59">
        <v>96</v>
      </c>
      <c r="C848" t="s" s="59">
        <v>2004</v>
      </c>
      <c r="D848" s="34">
        <f>VLOOKUP(C848,'BIO - Tableau 2-1'!$A$4:$B$28,2)</f>
        <v>1</v>
      </c>
      <c r="E848" s="34">
        <v>31</v>
      </c>
      <c r="F848" t="s" s="59">
        <v>3337</v>
      </c>
      <c r="G848" t="s" s="59">
        <v>3125</v>
      </c>
      <c r="H848" s="32"/>
      <c r="I848" t="s" s="59">
        <v>1086</v>
      </c>
      <c r="J848" t="s" s="59">
        <v>1086</v>
      </c>
      <c r="K848" s="34">
        <v>72</v>
      </c>
      <c r="L848" s="34">
        <v>187</v>
      </c>
      <c r="M848" t="s" s="59">
        <v>2051</v>
      </c>
      <c r="N848" t="s" s="59">
        <v>2051</v>
      </c>
      <c r="O848" t="s" s="59">
        <v>2051</v>
      </c>
      <c r="P848" t="s" s="59">
        <v>2051</v>
      </c>
      <c r="Q848" t="s" s="59">
        <v>2051</v>
      </c>
    </row>
    <row r="849" ht="32.35" customHeight="1">
      <c r="A849" t="s" s="59">
        <v>1919</v>
      </c>
      <c r="B849" t="s" s="59">
        <v>201</v>
      </c>
      <c r="C849" t="s" s="59">
        <v>1982</v>
      </c>
      <c r="D849" s="34">
        <f>VLOOKUP(C849,'BIO - Tableau 2-1'!$A$4:$B$28,2)</f>
        <v>16</v>
      </c>
      <c r="E849" s="34">
        <v>22</v>
      </c>
      <c r="F849" t="s" s="59">
        <v>3338</v>
      </c>
      <c r="G849" t="s" s="59">
        <v>3339</v>
      </c>
      <c r="H849" s="32"/>
      <c r="I849" t="s" s="59">
        <v>1086</v>
      </c>
      <c r="J849" t="s" s="59">
        <v>1086</v>
      </c>
      <c r="K849" s="34">
        <v>73</v>
      </c>
      <c r="L849" s="34">
        <v>224</v>
      </c>
      <c r="M849" s="34">
        <v>2013</v>
      </c>
      <c r="N849" t="s" s="59">
        <v>2022</v>
      </c>
      <c r="O849" s="34">
        <v>2</v>
      </c>
      <c r="P849" s="34">
        <v>7</v>
      </c>
      <c r="Q849" s="34">
        <v>37</v>
      </c>
    </row>
    <row r="850" ht="20.35" customHeight="1">
      <c r="A850" t="s" s="59">
        <v>1920</v>
      </c>
      <c r="B850" t="s" s="59">
        <v>119</v>
      </c>
      <c r="C850" t="s" s="59">
        <v>2004</v>
      </c>
      <c r="D850" s="34">
        <f>VLOOKUP(C850,'BIO - Tableau 2-1'!$A$4:$B$28,2)</f>
        <v>1</v>
      </c>
      <c r="E850" s="34">
        <v>34</v>
      </c>
      <c r="F850" t="s" s="59">
        <v>3340</v>
      </c>
      <c r="G850" t="s" s="59">
        <v>2532</v>
      </c>
      <c r="H850" s="32"/>
      <c r="I850" t="s" s="59">
        <v>1073</v>
      </c>
      <c r="J850" t="s" s="59">
        <v>1073</v>
      </c>
      <c r="K850" s="34">
        <v>72</v>
      </c>
      <c r="L850" s="34">
        <v>196</v>
      </c>
      <c r="M850" s="34">
        <v>2002</v>
      </c>
      <c r="N850" t="s" s="59">
        <v>104</v>
      </c>
      <c r="O850" s="34">
        <v>3</v>
      </c>
      <c r="P850" s="34">
        <v>32</v>
      </c>
      <c r="Q850" s="34">
        <v>95</v>
      </c>
    </row>
    <row r="851" ht="44.35" customHeight="1">
      <c r="A851" t="s" s="59">
        <v>1921</v>
      </c>
      <c r="B851" t="s" s="59">
        <v>87</v>
      </c>
      <c r="C851" t="s" s="59">
        <v>1979</v>
      </c>
      <c r="D851" s="34">
        <f>VLOOKUP(C851,'BIO - Tableau 2-1'!$A$4:$B$28,2)</f>
        <v>8</v>
      </c>
      <c r="E851" s="34">
        <v>25</v>
      </c>
      <c r="F851" t="s" s="59">
        <v>3341</v>
      </c>
      <c r="G851" t="s" s="59">
        <v>3342</v>
      </c>
      <c r="H851" s="32"/>
      <c r="I851" t="s" s="59">
        <v>1922</v>
      </c>
      <c r="J851" t="s" s="59">
        <v>1086</v>
      </c>
      <c r="K851" s="34">
        <v>71</v>
      </c>
      <c r="L851" s="34">
        <v>175</v>
      </c>
      <c r="M851" t="s" s="59">
        <v>2051</v>
      </c>
      <c r="N851" t="s" s="59">
        <v>2051</v>
      </c>
      <c r="O851" t="s" s="59">
        <v>2051</v>
      </c>
      <c r="P851" t="s" s="59">
        <v>2051</v>
      </c>
      <c r="Q851" t="s" s="59">
        <v>2051</v>
      </c>
    </row>
    <row r="852" ht="20.35" customHeight="1">
      <c r="A852" t="s" s="59">
        <v>1923</v>
      </c>
      <c r="B852" t="s" s="59">
        <v>77</v>
      </c>
      <c r="C852" t="s" s="59">
        <v>2004</v>
      </c>
      <c r="D852" s="34">
        <f>VLOOKUP(C852,'BIO - Tableau 2-1'!$A$4:$B$28,2)</f>
        <v>1</v>
      </c>
      <c r="E852" s="34">
        <v>22</v>
      </c>
      <c r="F852" t="s" s="59">
        <v>3343</v>
      </c>
      <c r="G852" t="s" s="59">
        <v>2707</v>
      </c>
      <c r="H852" s="32"/>
      <c r="I852" t="s" s="59">
        <v>1054</v>
      </c>
      <c r="J852" t="s" s="59">
        <v>1054</v>
      </c>
      <c r="K852" s="34">
        <v>77</v>
      </c>
      <c r="L852" s="34">
        <v>214</v>
      </c>
      <c r="M852" t="s" s="59">
        <v>2051</v>
      </c>
      <c r="N852" t="s" s="59">
        <v>2051</v>
      </c>
      <c r="O852" t="s" s="59">
        <v>2051</v>
      </c>
      <c r="P852" t="s" s="59">
        <v>2051</v>
      </c>
      <c r="Q852" t="s" s="59">
        <v>2051</v>
      </c>
    </row>
    <row r="853" ht="32.35" customHeight="1">
      <c r="A853" t="s" s="59">
        <v>1924</v>
      </c>
      <c r="B853" t="s" s="59">
        <v>2000</v>
      </c>
      <c r="C853" t="s" s="59">
        <v>1979</v>
      </c>
      <c r="D853" s="34">
        <f>VLOOKUP(C853,'BIO - Tableau 2-1'!$A$4:$B$28,2)</f>
        <v>8</v>
      </c>
      <c r="E853" s="34">
        <v>27</v>
      </c>
      <c r="F853" t="s" s="59">
        <v>3344</v>
      </c>
      <c r="G853" t="s" s="59">
        <v>2418</v>
      </c>
      <c r="H853" s="32"/>
      <c r="I853" t="s" s="59">
        <v>1054</v>
      </c>
      <c r="J853" t="s" s="59">
        <v>1054</v>
      </c>
      <c r="K853" s="34">
        <v>78</v>
      </c>
      <c r="L853" s="34">
        <v>223</v>
      </c>
      <c r="M853" s="34">
        <v>2009</v>
      </c>
      <c r="N853" t="s" s="59">
        <v>2000</v>
      </c>
      <c r="O853" s="34">
        <v>1</v>
      </c>
      <c r="P853" s="34">
        <v>2</v>
      </c>
      <c r="Q853" s="34">
        <v>2</v>
      </c>
    </row>
    <row r="854" ht="20.35" customHeight="1">
      <c r="A854" t="s" s="59">
        <v>1925</v>
      </c>
      <c r="B854" t="s" s="59">
        <v>68</v>
      </c>
      <c r="C854" t="s" s="59">
        <v>1979</v>
      </c>
      <c r="D854" s="34">
        <f>VLOOKUP(C854,'BIO - Tableau 2-1'!$A$4:$B$28,2)</f>
        <v>8</v>
      </c>
      <c r="E854" s="34">
        <v>19</v>
      </c>
      <c r="F854" t="s" s="59">
        <v>3345</v>
      </c>
      <c r="G854" t="s" s="59">
        <v>3346</v>
      </c>
      <c r="H854" t="s" s="59">
        <v>1988</v>
      </c>
      <c r="I854" t="s" s="59">
        <v>1056</v>
      </c>
      <c r="J854" t="s" s="59">
        <v>1056</v>
      </c>
      <c r="K854" s="34">
        <v>69</v>
      </c>
      <c r="L854" s="34">
        <v>184</v>
      </c>
      <c r="M854" s="34">
        <v>2016</v>
      </c>
      <c r="N854" t="s" s="59">
        <v>68</v>
      </c>
      <c r="O854" s="34">
        <v>4</v>
      </c>
      <c r="P854" s="34">
        <v>9</v>
      </c>
      <c r="Q854" s="34">
        <v>100</v>
      </c>
    </row>
    <row r="855" ht="20.35" customHeight="1">
      <c r="A855" t="s" s="59">
        <v>1926</v>
      </c>
      <c r="B855" t="s" s="59">
        <v>201</v>
      </c>
      <c r="C855" t="s" s="59">
        <v>2004</v>
      </c>
      <c r="D855" s="34">
        <f>VLOOKUP(C855,'BIO - Tableau 2-1'!$A$4:$B$28,2)</f>
        <v>1</v>
      </c>
      <c r="E855" s="34">
        <v>25</v>
      </c>
      <c r="F855" t="s" s="59">
        <v>3347</v>
      </c>
      <c r="G855" t="s" s="59">
        <v>3348</v>
      </c>
      <c r="H855" s="32"/>
      <c r="I855" t="s" s="59">
        <v>1054</v>
      </c>
      <c r="J855" t="s" s="59">
        <v>1054</v>
      </c>
      <c r="K855" s="34">
        <v>74</v>
      </c>
      <c r="L855" s="34">
        <v>200</v>
      </c>
      <c r="M855" s="34">
        <v>2011</v>
      </c>
      <c r="N855" t="s" s="59">
        <v>201</v>
      </c>
      <c r="O855" s="34">
        <v>2</v>
      </c>
      <c r="P855" s="34">
        <v>12</v>
      </c>
      <c r="Q855" s="34">
        <v>42</v>
      </c>
    </row>
    <row r="856" ht="20.35" customHeight="1">
      <c r="A856" t="s" s="59">
        <v>1927</v>
      </c>
      <c r="B856" t="s" s="59">
        <v>99</v>
      </c>
      <c r="C856" t="s" s="59">
        <v>1982</v>
      </c>
      <c r="D856" s="34">
        <f>VLOOKUP(C856,'BIO - Tableau 2-1'!$A$4:$B$28,2)</f>
        <v>16</v>
      </c>
      <c r="E856" s="34">
        <v>25</v>
      </c>
      <c r="F856" t="s" s="59">
        <v>3349</v>
      </c>
      <c r="G856" t="s" s="59">
        <v>2013</v>
      </c>
      <c r="H856" s="32"/>
      <c r="I856" t="s" s="59">
        <v>1054</v>
      </c>
      <c r="J856" t="s" s="59">
        <v>1054</v>
      </c>
      <c r="K856" s="34">
        <v>69</v>
      </c>
      <c r="L856" s="34">
        <v>180</v>
      </c>
      <c r="M856" s="34">
        <v>2014</v>
      </c>
      <c r="N856" t="s" s="59">
        <v>99</v>
      </c>
      <c r="O856" s="34">
        <v>4</v>
      </c>
      <c r="P856" s="34">
        <v>22</v>
      </c>
      <c r="Q856" s="34">
        <v>112</v>
      </c>
    </row>
    <row r="857" ht="20.35" customHeight="1">
      <c r="A857" t="s" s="59">
        <v>1928</v>
      </c>
      <c r="B857" t="s" s="59">
        <v>91</v>
      </c>
      <c r="C857" t="s" s="59">
        <v>1979</v>
      </c>
      <c r="D857" s="34">
        <f>VLOOKUP(C857,'BIO - Tableau 2-1'!$A$4:$B$28,2)</f>
        <v>8</v>
      </c>
      <c r="E857" s="34">
        <v>21</v>
      </c>
      <c r="F857" t="s" s="59">
        <v>3012</v>
      </c>
      <c r="G857" t="s" s="59">
        <v>2508</v>
      </c>
      <c r="H857" t="s" s="59">
        <v>1988</v>
      </c>
      <c r="I857" t="s" s="59">
        <v>1056</v>
      </c>
      <c r="J857" t="s" s="59">
        <v>1056</v>
      </c>
      <c r="K857" s="34">
        <v>72</v>
      </c>
      <c r="L857" s="34">
        <v>203</v>
      </c>
      <c r="M857" s="34">
        <v>2015</v>
      </c>
      <c r="N857" t="s" s="59">
        <v>91</v>
      </c>
      <c r="O857" s="34">
        <v>2</v>
      </c>
      <c r="P857" s="34">
        <v>26</v>
      </c>
      <c r="Q857" s="34">
        <v>56</v>
      </c>
    </row>
    <row r="858" ht="20.35" customHeight="1">
      <c r="A858" t="s" s="59">
        <v>1929</v>
      </c>
      <c r="B858" t="s" s="59">
        <v>42</v>
      </c>
      <c r="C858" t="s" s="59">
        <v>2004</v>
      </c>
      <c r="D858" s="34">
        <f>VLOOKUP(C858,'BIO - Tableau 2-1'!$A$4:$B$28,2)</f>
        <v>1</v>
      </c>
      <c r="E858" s="34">
        <v>24</v>
      </c>
      <c r="F858" t="s" s="59">
        <v>3202</v>
      </c>
      <c r="G858" t="s" s="59">
        <v>2218</v>
      </c>
      <c r="H858" t="s" s="59">
        <v>2219</v>
      </c>
      <c r="I858" t="s" s="59">
        <v>1059</v>
      </c>
      <c r="J858" t="s" s="59">
        <v>1059</v>
      </c>
      <c r="K858" s="34">
        <v>70</v>
      </c>
      <c r="L858" s="34">
        <v>182</v>
      </c>
      <c r="M858" s="34">
        <v>2011</v>
      </c>
      <c r="N858" t="s" s="59">
        <v>42</v>
      </c>
      <c r="O858" s="34">
        <v>3</v>
      </c>
      <c r="P858" s="34">
        <v>3</v>
      </c>
      <c r="Q858" s="34">
        <v>64</v>
      </c>
    </row>
    <row r="859" ht="20.35" customHeight="1">
      <c r="A859" t="s" s="59">
        <v>1930</v>
      </c>
      <c r="B859" t="s" s="59">
        <v>165</v>
      </c>
      <c r="C859" t="s" s="59">
        <v>2004</v>
      </c>
      <c r="D859" s="34">
        <f>VLOOKUP(C859,'BIO - Tableau 2-1'!$A$4:$B$28,2)</f>
        <v>1</v>
      </c>
      <c r="E859" s="34">
        <v>23</v>
      </c>
      <c r="F859" t="s" s="59">
        <v>3350</v>
      </c>
      <c r="G859" t="s" s="59">
        <v>3351</v>
      </c>
      <c r="H859" t="s" s="59">
        <v>1991</v>
      </c>
      <c r="I859" t="s" s="59">
        <v>1059</v>
      </c>
      <c r="J859" t="s" s="59">
        <v>1059</v>
      </c>
      <c r="K859" s="34">
        <v>71</v>
      </c>
      <c r="L859" s="34">
        <v>195</v>
      </c>
      <c r="M859" t="s" s="59">
        <v>2051</v>
      </c>
      <c r="N859" t="s" s="59">
        <v>2051</v>
      </c>
      <c r="O859" t="s" s="59">
        <v>2051</v>
      </c>
      <c r="P859" t="s" s="59">
        <v>2051</v>
      </c>
      <c r="Q859" t="s" s="59">
        <v>2051</v>
      </c>
    </row>
    <row r="860" ht="20.35" customHeight="1">
      <c r="A860" t="s" s="59">
        <v>1931</v>
      </c>
      <c r="B860" t="s" s="59">
        <v>77</v>
      </c>
      <c r="C860" t="s" s="59">
        <v>1982</v>
      </c>
      <c r="D860" s="34">
        <f>VLOOKUP(C860,'BIO - Tableau 2-1'!$A$4:$B$28,2)</f>
        <v>16</v>
      </c>
      <c r="E860" s="34">
        <v>24</v>
      </c>
      <c r="F860" t="s" s="59">
        <v>3352</v>
      </c>
      <c r="G860" t="s" s="59">
        <v>2342</v>
      </c>
      <c r="H860" t="s" s="59">
        <v>2038</v>
      </c>
      <c r="I860" t="s" s="59">
        <v>1059</v>
      </c>
      <c r="J860" t="s" s="59">
        <v>1059</v>
      </c>
      <c r="K860" s="34">
        <v>69</v>
      </c>
      <c r="L860" s="34">
        <v>173</v>
      </c>
      <c r="M860" s="34">
        <v>2012</v>
      </c>
      <c r="N860" t="s" s="59">
        <v>77</v>
      </c>
      <c r="O860" s="34">
        <v>6</v>
      </c>
      <c r="P860" s="34">
        <v>18</v>
      </c>
      <c r="Q860" s="34">
        <v>169</v>
      </c>
    </row>
    <row r="861" ht="20.35" customHeight="1">
      <c r="A861" t="s" s="59">
        <v>1932</v>
      </c>
      <c r="B861" t="s" s="59">
        <v>91</v>
      </c>
      <c r="C861" t="s" s="59">
        <v>1982</v>
      </c>
      <c r="D861" s="34">
        <f>VLOOKUP(C861,'BIO - Tableau 2-1'!$A$4:$B$28,2)</f>
        <v>16</v>
      </c>
      <c r="E861" s="34">
        <v>30</v>
      </c>
      <c r="F861" t="s" s="59">
        <v>3353</v>
      </c>
      <c r="G861" t="s" s="59">
        <v>3354</v>
      </c>
      <c r="H861" s="32"/>
      <c r="I861" t="s" s="59">
        <v>1075</v>
      </c>
      <c r="J861" t="s" s="59">
        <v>1075</v>
      </c>
      <c r="K861" s="34">
        <v>70</v>
      </c>
      <c r="L861" s="34">
        <v>184</v>
      </c>
      <c r="M861" s="34">
        <v>2005</v>
      </c>
      <c r="N861" t="s" s="59">
        <v>60</v>
      </c>
      <c r="O861" s="34">
        <v>4</v>
      </c>
      <c r="P861" s="34">
        <v>15</v>
      </c>
      <c r="Q861" s="34">
        <v>106</v>
      </c>
    </row>
    <row r="862" ht="20.35" customHeight="1">
      <c r="A862" t="s" s="59">
        <v>1933</v>
      </c>
      <c r="B862" t="s" s="59">
        <v>91</v>
      </c>
      <c r="C862" t="s" s="59">
        <v>1996</v>
      </c>
      <c r="D862" s="34">
        <f>VLOOKUP(C862,'BIO - Tableau 2-1'!$A$4:$B$28,2)</f>
        <v>7</v>
      </c>
      <c r="E862" s="34">
        <v>26</v>
      </c>
      <c r="F862" t="s" s="59">
        <v>3355</v>
      </c>
      <c r="G862" t="s" s="59">
        <v>2148</v>
      </c>
      <c r="H862" s="32"/>
      <c r="I862" t="s" s="59">
        <v>1086</v>
      </c>
      <c r="J862" t="s" s="59">
        <v>1086</v>
      </c>
      <c r="K862" s="34">
        <v>72</v>
      </c>
      <c r="L862" s="34">
        <v>225</v>
      </c>
      <c r="M862" s="34">
        <v>2010</v>
      </c>
      <c r="N862" t="s" s="59">
        <v>91</v>
      </c>
      <c r="O862" s="34">
        <v>1</v>
      </c>
      <c r="P862" s="34">
        <v>16</v>
      </c>
      <c r="Q862" s="34">
        <v>16</v>
      </c>
    </row>
    <row r="863" ht="20.35" customHeight="1">
      <c r="A863" t="s" s="59">
        <v>1934</v>
      </c>
      <c r="B863" t="s" s="59">
        <v>40</v>
      </c>
      <c r="C863" t="s" s="59">
        <v>2004</v>
      </c>
      <c r="D863" s="34">
        <f>VLOOKUP(C863,'BIO - Tableau 2-1'!$A$4:$B$28,2)</f>
        <v>1</v>
      </c>
      <c r="E863" s="34">
        <v>21</v>
      </c>
      <c r="F863" t="s" s="59">
        <v>3356</v>
      </c>
      <c r="G863" t="s" s="59">
        <v>3357</v>
      </c>
      <c r="H863" s="32"/>
      <c r="I863" t="s" s="59">
        <v>1086</v>
      </c>
      <c r="J863" t="s" s="59">
        <v>1086</v>
      </c>
      <c r="K863" s="34">
        <v>74</v>
      </c>
      <c r="L863" s="34">
        <v>194</v>
      </c>
      <c r="M863" s="34">
        <v>2014</v>
      </c>
      <c r="N863" t="s" s="59">
        <v>99</v>
      </c>
      <c r="O863" s="34">
        <v>2</v>
      </c>
      <c r="P863" s="34">
        <v>12</v>
      </c>
      <c r="Q863" s="34">
        <v>42</v>
      </c>
    </row>
    <row r="864" ht="20.35" customHeight="1">
      <c r="A864" t="s" s="59">
        <v>1935</v>
      </c>
      <c r="B864" t="s" s="59">
        <v>2604</v>
      </c>
      <c r="C864" t="s" s="59">
        <v>2004</v>
      </c>
      <c r="D864" s="34">
        <f>VLOOKUP(C864,'BIO - Tableau 2-1'!$A$4:$B$28,2)</f>
        <v>1</v>
      </c>
      <c r="E864" s="34">
        <v>25</v>
      </c>
      <c r="F864" t="s" s="59">
        <v>3358</v>
      </c>
      <c r="G864" t="s" s="59">
        <v>3359</v>
      </c>
      <c r="H864" s="32"/>
      <c r="I864" t="s" s="59">
        <v>1086</v>
      </c>
      <c r="J864" t="s" s="59">
        <v>1086</v>
      </c>
      <c r="K864" s="34">
        <v>71</v>
      </c>
      <c r="L864" s="34">
        <v>180</v>
      </c>
      <c r="M864" s="34">
        <v>2011</v>
      </c>
      <c r="N864" t="s" s="59">
        <v>2000</v>
      </c>
      <c r="O864" s="34">
        <v>1</v>
      </c>
      <c r="P864" s="34">
        <v>27</v>
      </c>
      <c r="Q864" s="34">
        <v>27</v>
      </c>
    </row>
    <row r="865" ht="20.35" customHeight="1">
      <c r="A865" t="s" s="59">
        <v>1936</v>
      </c>
      <c r="B865" t="s" s="59">
        <v>91</v>
      </c>
      <c r="C865" t="s" s="59">
        <v>2004</v>
      </c>
      <c r="D865" s="34">
        <f>VLOOKUP(C865,'BIO - Tableau 2-1'!$A$4:$B$28,2)</f>
        <v>1</v>
      </c>
      <c r="E865" s="34">
        <v>27</v>
      </c>
      <c r="F865" t="s" s="59">
        <v>3360</v>
      </c>
      <c r="G865" t="s" s="59">
        <v>2744</v>
      </c>
      <c r="H865" t="s" s="59">
        <v>1994</v>
      </c>
      <c r="I865" t="s" s="59">
        <v>1059</v>
      </c>
      <c r="J865" t="s" s="59">
        <v>1059</v>
      </c>
      <c r="K865" s="34">
        <v>73</v>
      </c>
      <c r="L865" s="34">
        <v>191</v>
      </c>
      <c r="M865" s="34">
        <v>2009</v>
      </c>
      <c r="N865" t="s" s="59">
        <v>42</v>
      </c>
      <c r="O865" s="34">
        <v>5</v>
      </c>
      <c r="P865" s="34">
        <v>17</v>
      </c>
      <c r="Q865" s="34">
        <v>138</v>
      </c>
    </row>
    <row r="866" ht="20.35" customHeight="1">
      <c r="A866" t="s" s="59">
        <v>1937</v>
      </c>
      <c r="B866" t="s" s="59">
        <v>201</v>
      </c>
      <c r="C866" t="s" s="59">
        <v>1982</v>
      </c>
      <c r="D866" s="34">
        <f>VLOOKUP(C866,'BIO - Tableau 2-1'!$A$4:$B$28,2)</f>
        <v>16</v>
      </c>
      <c r="E866" s="34">
        <v>22</v>
      </c>
      <c r="F866" t="s" s="59">
        <v>3361</v>
      </c>
      <c r="G866" t="s" s="59">
        <v>2755</v>
      </c>
      <c r="H866" t="s" s="59">
        <v>1988</v>
      </c>
      <c r="I866" t="s" s="59">
        <v>1056</v>
      </c>
      <c r="J866" t="s" s="59">
        <v>1056</v>
      </c>
      <c r="K866" s="34">
        <v>74</v>
      </c>
      <c r="L866" s="34">
        <v>190</v>
      </c>
      <c r="M866" s="34">
        <v>2014</v>
      </c>
      <c r="N866" t="s" s="59">
        <v>201</v>
      </c>
      <c r="O866" s="34">
        <v>3</v>
      </c>
      <c r="P866" s="34">
        <v>7</v>
      </c>
      <c r="Q866" s="34">
        <v>67</v>
      </c>
    </row>
    <row r="867" ht="32.35" customHeight="1">
      <c r="A867" t="s" s="59">
        <v>1938</v>
      </c>
      <c r="B867" t="s" s="59">
        <v>119</v>
      </c>
      <c r="C867" t="s" s="59">
        <v>1996</v>
      </c>
      <c r="D867" s="34">
        <f>VLOOKUP(C867,'BIO - Tableau 2-1'!$A$4:$B$28,2)</f>
        <v>7</v>
      </c>
      <c r="E867" s="34">
        <v>29</v>
      </c>
      <c r="F867" t="s" s="59">
        <v>3362</v>
      </c>
      <c r="G867" t="s" s="59">
        <v>2472</v>
      </c>
      <c r="H867" t="s" s="59">
        <v>1988</v>
      </c>
      <c r="I867" t="s" s="59">
        <v>1056</v>
      </c>
      <c r="J867" t="s" s="59">
        <v>1056</v>
      </c>
      <c r="K867" s="34">
        <v>74</v>
      </c>
      <c r="L867" s="34">
        <v>185</v>
      </c>
      <c r="M867" s="34">
        <v>2007</v>
      </c>
      <c r="N867" t="s" s="59">
        <v>2022</v>
      </c>
      <c r="O867" s="34">
        <v>2</v>
      </c>
      <c r="P867" s="34">
        <v>31</v>
      </c>
      <c r="Q867" s="34">
        <v>61</v>
      </c>
    </row>
    <row r="868" ht="20.35" customHeight="1">
      <c r="A868" t="s" s="59">
        <v>1939</v>
      </c>
      <c r="B868" t="s" s="59">
        <v>2011</v>
      </c>
      <c r="C868" t="s" s="59">
        <v>1979</v>
      </c>
      <c r="D868" s="34">
        <f>VLOOKUP(C868,'BIO - Tableau 2-1'!$A$4:$B$28,2)</f>
        <v>8</v>
      </c>
      <c r="E868" s="34">
        <v>23</v>
      </c>
      <c r="F868" t="s" s="59">
        <v>3363</v>
      </c>
      <c r="G868" t="s" s="59">
        <v>3364</v>
      </c>
      <c r="H868" t="s" s="59">
        <v>2046</v>
      </c>
      <c r="I868" t="s" s="59">
        <v>1059</v>
      </c>
      <c r="J868" t="s" s="59">
        <v>1059</v>
      </c>
      <c r="K868" s="34">
        <v>70</v>
      </c>
      <c r="L868" s="34">
        <v>190</v>
      </c>
      <c r="M868" s="34">
        <v>2013</v>
      </c>
      <c r="N868" t="s" s="59">
        <v>40</v>
      </c>
      <c r="O868" s="34">
        <v>5</v>
      </c>
      <c r="P868" s="34">
        <v>2</v>
      </c>
      <c r="Q868" s="34">
        <v>123</v>
      </c>
    </row>
    <row r="869" ht="20.35" customHeight="1">
      <c r="A869" t="s" s="59">
        <v>1940</v>
      </c>
      <c r="B869" t="s" s="59">
        <v>119</v>
      </c>
      <c r="C869" t="s" s="59">
        <v>1979</v>
      </c>
      <c r="D869" s="34">
        <f>VLOOKUP(C869,'BIO - Tableau 2-1'!$A$4:$B$28,2)</f>
        <v>8</v>
      </c>
      <c r="E869" s="34">
        <v>29</v>
      </c>
      <c r="F869" t="s" s="59">
        <v>3365</v>
      </c>
      <c r="G869" t="s" s="59">
        <v>2364</v>
      </c>
      <c r="H869" t="s" s="59">
        <v>2007</v>
      </c>
      <c r="I869" t="s" s="59">
        <v>1059</v>
      </c>
      <c r="J869" t="s" s="59">
        <v>1059</v>
      </c>
      <c r="K869" s="34">
        <v>73</v>
      </c>
      <c r="L869" s="34">
        <v>190</v>
      </c>
      <c r="M869" s="34">
        <v>2006</v>
      </c>
      <c r="N869" t="s" s="59">
        <v>2066</v>
      </c>
      <c r="O869" s="34">
        <v>7</v>
      </c>
      <c r="P869" s="34">
        <v>27</v>
      </c>
      <c r="Q869" s="34">
        <v>210</v>
      </c>
    </row>
    <row r="870" ht="20.35" customHeight="1">
      <c r="A870" t="s" s="59">
        <v>1941</v>
      </c>
      <c r="B870" t="s" s="59">
        <v>96</v>
      </c>
      <c r="C870" t="s" s="59">
        <v>1982</v>
      </c>
      <c r="D870" s="34">
        <f>VLOOKUP(C870,'BIO - Tableau 2-1'!$A$4:$B$28,2)</f>
        <v>16</v>
      </c>
      <c r="E870" s="34">
        <v>23</v>
      </c>
      <c r="F870" t="s" s="59">
        <v>3366</v>
      </c>
      <c r="G870" t="s" s="59">
        <v>3063</v>
      </c>
      <c r="H870" t="s" s="59">
        <v>1985</v>
      </c>
      <c r="I870" t="s" s="59">
        <v>1056</v>
      </c>
      <c r="J870" t="s" s="59">
        <v>1056</v>
      </c>
      <c r="K870" s="34">
        <v>74</v>
      </c>
      <c r="L870" s="34">
        <v>212</v>
      </c>
      <c r="M870" s="34">
        <v>2013</v>
      </c>
      <c r="N870" t="s" s="59">
        <v>91</v>
      </c>
      <c r="O870" s="34">
        <v>2</v>
      </c>
      <c r="P870" s="34">
        <v>27</v>
      </c>
      <c r="Q870" s="34">
        <v>57</v>
      </c>
    </row>
    <row r="871" ht="20.35" customHeight="1">
      <c r="A871" t="s" s="59">
        <v>1942</v>
      </c>
      <c r="B871" t="s" s="59">
        <v>96</v>
      </c>
      <c r="C871" t="s" s="59">
        <v>2004</v>
      </c>
      <c r="D871" s="34">
        <f>VLOOKUP(C871,'BIO - Tableau 2-1'!$A$4:$B$28,2)</f>
        <v>1</v>
      </c>
      <c r="E871" s="34">
        <v>25</v>
      </c>
      <c r="F871" t="s" s="59">
        <v>3367</v>
      </c>
      <c r="G871" t="s" s="59">
        <v>3368</v>
      </c>
      <c r="H871" s="32"/>
      <c r="I871" t="s" s="59">
        <v>1054</v>
      </c>
      <c r="J871" t="s" s="59">
        <v>1054</v>
      </c>
      <c r="K871" s="34">
        <v>73</v>
      </c>
      <c r="L871" s="34">
        <v>189</v>
      </c>
      <c r="M871" s="34">
        <v>2011</v>
      </c>
      <c r="N871" t="s" s="59">
        <v>114</v>
      </c>
      <c r="O871" s="34">
        <v>2</v>
      </c>
      <c r="P871" s="34">
        <v>23</v>
      </c>
      <c r="Q871" s="34">
        <v>53</v>
      </c>
    </row>
    <row r="872" ht="20.35" customHeight="1">
      <c r="A872" t="s" s="59">
        <v>1943</v>
      </c>
      <c r="B872" t="s" s="59">
        <v>106</v>
      </c>
      <c r="C872" t="s" s="59">
        <v>2004</v>
      </c>
      <c r="D872" s="34">
        <f>VLOOKUP(C872,'BIO - Tableau 2-1'!$A$4:$B$28,2)</f>
        <v>1</v>
      </c>
      <c r="E872" s="34">
        <v>21</v>
      </c>
      <c r="F872" t="s" s="59">
        <v>3369</v>
      </c>
      <c r="G872" t="s" s="59">
        <v>2073</v>
      </c>
      <c r="H872" t="s" s="59">
        <v>2059</v>
      </c>
      <c r="I872" t="s" s="59">
        <v>1056</v>
      </c>
      <c r="J872" t="s" s="59">
        <v>1054</v>
      </c>
      <c r="K872" s="34">
        <v>72</v>
      </c>
      <c r="L872" s="34">
        <v>191</v>
      </c>
      <c r="M872" s="34">
        <v>2014</v>
      </c>
      <c r="N872" t="s" s="59">
        <v>106</v>
      </c>
      <c r="O872" s="34">
        <v>1</v>
      </c>
      <c r="P872" s="34">
        <v>8</v>
      </c>
      <c r="Q872" s="34">
        <v>8</v>
      </c>
    </row>
    <row r="873" ht="20.35" customHeight="1">
      <c r="A873" t="s" s="59">
        <v>1944</v>
      </c>
      <c r="B873" t="s" s="59">
        <v>104</v>
      </c>
      <c r="C873" t="s" s="59">
        <v>1979</v>
      </c>
      <c r="D873" s="34">
        <f>VLOOKUP(C873,'BIO - Tableau 2-1'!$A$4:$B$28,2)</f>
        <v>8</v>
      </c>
      <c r="E873" s="34">
        <v>24</v>
      </c>
      <c r="F873" t="s" s="59">
        <v>3370</v>
      </c>
      <c r="G873" t="s" s="59">
        <v>3371</v>
      </c>
      <c r="H873" s="32"/>
      <c r="I873" t="s" s="59">
        <v>1130</v>
      </c>
      <c r="J873" t="s" s="59">
        <v>1130</v>
      </c>
      <c r="K873" s="34">
        <v>73</v>
      </c>
      <c r="L873" s="34">
        <v>185</v>
      </c>
      <c r="M873" s="34">
        <v>2011</v>
      </c>
      <c r="N873" t="s" s="59">
        <v>104</v>
      </c>
      <c r="O873" s="34">
        <v>2</v>
      </c>
      <c r="P873" s="34">
        <v>18</v>
      </c>
      <c r="Q873" s="34">
        <v>48</v>
      </c>
    </row>
    <row r="874" ht="32.35" customHeight="1">
      <c r="A874" t="s" s="59">
        <v>1945</v>
      </c>
      <c r="B874" t="s" s="59">
        <v>2000</v>
      </c>
      <c r="C874" t="s" s="59">
        <v>2004</v>
      </c>
      <c r="D874" s="34">
        <f>VLOOKUP(C874,'BIO - Tableau 2-1'!$A$4:$B$28,2)</f>
        <v>1</v>
      </c>
      <c r="E874" s="34">
        <v>26</v>
      </c>
      <c r="F874" t="s" s="59">
        <v>3372</v>
      </c>
      <c r="G874" t="s" s="59">
        <v>3373</v>
      </c>
      <c r="H874" t="s" s="59">
        <v>1985</v>
      </c>
      <c r="I874" t="s" s="59">
        <v>1056</v>
      </c>
      <c r="J874" t="s" s="59">
        <v>1056</v>
      </c>
      <c r="K874" s="34">
        <v>69</v>
      </c>
      <c r="L874" s="34">
        <v>172</v>
      </c>
      <c r="M874" t="s" s="59">
        <v>2051</v>
      </c>
      <c r="N874" t="s" s="59">
        <v>2051</v>
      </c>
      <c r="O874" t="s" s="59">
        <v>2051</v>
      </c>
      <c r="P874" t="s" s="59">
        <v>2051</v>
      </c>
      <c r="Q874" t="s" s="59">
        <v>2051</v>
      </c>
    </row>
    <row r="875" ht="20.35" customHeight="1">
      <c r="A875" t="s" s="59">
        <v>1946</v>
      </c>
      <c r="B875" t="s" s="59">
        <v>99</v>
      </c>
      <c r="C875" t="s" s="59">
        <v>1979</v>
      </c>
      <c r="D875" s="34">
        <f>VLOOKUP(C875,'BIO - Tableau 2-1'!$A$4:$B$28,2)</f>
        <v>8</v>
      </c>
      <c r="E875" s="34">
        <v>29</v>
      </c>
      <c r="F875" t="s" s="59">
        <v>3374</v>
      </c>
      <c r="G875" t="s" s="59">
        <v>3375</v>
      </c>
      <c r="H875" s="32"/>
      <c r="I875" t="s" s="59">
        <v>1251</v>
      </c>
      <c r="J875" t="s" s="59">
        <v>1251</v>
      </c>
      <c r="K875" s="34">
        <v>71</v>
      </c>
      <c r="L875" s="34">
        <v>200</v>
      </c>
      <c r="M875" s="34">
        <v>2007</v>
      </c>
      <c r="N875" t="s" s="59">
        <v>68</v>
      </c>
      <c r="O875" s="34">
        <v>3</v>
      </c>
      <c r="P875" s="34">
        <v>12</v>
      </c>
      <c r="Q875" s="34">
        <v>73</v>
      </c>
    </row>
    <row r="876" ht="32.35" customHeight="1">
      <c r="A876" t="s" s="59">
        <v>1947</v>
      </c>
      <c r="B876" t="s" s="59">
        <v>56</v>
      </c>
      <c r="C876" t="s" s="59">
        <v>1979</v>
      </c>
      <c r="D876" s="34">
        <f>VLOOKUP(C876,'BIO - Tableau 2-1'!$A$4:$B$28,2)</f>
        <v>8</v>
      </c>
      <c r="E876" s="34">
        <v>28</v>
      </c>
      <c r="F876" t="s" s="59">
        <v>3376</v>
      </c>
      <c r="G876" t="s" s="59">
        <v>3377</v>
      </c>
      <c r="H876" s="32"/>
      <c r="I876" t="s" s="59">
        <v>1130</v>
      </c>
      <c r="J876" t="s" s="59">
        <v>1130</v>
      </c>
      <c r="K876" s="34">
        <v>71</v>
      </c>
      <c r="L876" s="34">
        <v>187</v>
      </c>
      <c r="M876" t="s" s="59">
        <v>2051</v>
      </c>
      <c r="N876" t="s" s="59">
        <v>2051</v>
      </c>
      <c r="O876" t="s" s="59">
        <v>2051</v>
      </c>
      <c r="P876" t="s" s="59">
        <v>2051</v>
      </c>
      <c r="Q876" t="s" s="59">
        <v>2051</v>
      </c>
    </row>
    <row r="877" ht="20.35" customHeight="1">
      <c r="A877" t="s" s="59">
        <v>1948</v>
      </c>
      <c r="B877" t="s" s="59">
        <v>71</v>
      </c>
      <c r="C877" t="s" s="59">
        <v>2004</v>
      </c>
      <c r="D877" s="34">
        <f>VLOOKUP(C877,'BIO - Tableau 2-1'!$A$4:$B$28,2)</f>
        <v>1</v>
      </c>
      <c r="E877" s="34">
        <v>28</v>
      </c>
      <c r="F877" t="s" s="59">
        <v>3378</v>
      </c>
      <c r="G877" t="s" s="59">
        <v>3379</v>
      </c>
      <c r="H877" t="s" s="59">
        <v>1988</v>
      </c>
      <c r="I877" t="s" s="59">
        <v>1056</v>
      </c>
      <c r="J877" t="s" s="59">
        <v>1056</v>
      </c>
      <c r="K877" s="34">
        <v>74</v>
      </c>
      <c r="L877" s="34">
        <v>194</v>
      </c>
      <c r="M877" s="34">
        <v>2008</v>
      </c>
      <c r="N877" t="s" s="59">
        <v>201</v>
      </c>
      <c r="O877" s="34">
        <v>2</v>
      </c>
      <c r="P877" s="34">
        <v>15</v>
      </c>
      <c r="Q877" s="34">
        <v>45</v>
      </c>
    </row>
    <row r="878" ht="20.35" customHeight="1">
      <c r="A878" t="s" s="59">
        <v>1949</v>
      </c>
      <c r="B878" t="s" s="59">
        <v>46</v>
      </c>
      <c r="C878" t="s" s="59">
        <v>2004</v>
      </c>
      <c r="D878" s="34">
        <f>VLOOKUP(C878,'BIO - Tableau 2-1'!$A$4:$B$28,2)</f>
        <v>1</v>
      </c>
      <c r="E878" s="34">
        <v>27</v>
      </c>
      <c r="F878" t="s" s="59">
        <v>3380</v>
      </c>
      <c r="G878" t="s" s="59">
        <v>2508</v>
      </c>
      <c r="H878" t="s" s="59">
        <v>1988</v>
      </c>
      <c r="I878" t="s" s="59">
        <v>1056</v>
      </c>
      <c r="J878" t="s" s="59">
        <v>1056</v>
      </c>
      <c r="K878" s="34">
        <v>70</v>
      </c>
      <c r="L878" s="34">
        <v>192</v>
      </c>
      <c r="M878" s="34">
        <v>2008</v>
      </c>
      <c r="N878" t="s" s="59">
        <v>119</v>
      </c>
      <c r="O878" s="34">
        <v>6</v>
      </c>
      <c r="P878" s="34">
        <v>27</v>
      </c>
      <c r="Q878" s="34">
        <v>178</v>
      </c>
    </row>
    <row r="879" ht="32.35" customHeight="1">
      <c r="A879" t="s" s="59">
        <v>1950</v>
      </c>
      <c r="B879" t="s" s="59">
        <v>205</v>
      </c>
      <c r="C879" t="s" s="59">
        <v>2004</v>
      </c>
      <c r="D879" s="34">
        <f>VLOOKUP(C879,'BIO - Tableau 2-1'!$A$4:$B$28,2)</f>
        <v>1</v>
      </c>
      <c r="E879" s="34">
        <v>23</v>
      </c>
      <c r="F879" t="s" s="59">
        <v>3381</v>
      </c>
      <c r="G879" t="s" s="59">
        <v>3382</v>
      </c>
      <c r="H879" t="s" s="59">
        <v>1994</v>
      </c>
      <c r="I879" t="s" s="59">
        <v>1059</v>
      </c>
      <c r="J879" t="s" s="59">
        <v>1059</v>
      </c>
      <c r="K879" s="34">
        <v>72</v>
      </c>
      <c r="L879" s="34">
        <v>204</v>
      </c>
      <c r="M879" t="s" s="59">
        <v>2051</v>
      </c>
      <c r="N879" t="s" s="59">
        <v>2051</v>
      </c>
      <c r="O879" t="s" s="59">
        <v>2051</v>
      </c>
      <c r="P879" t="s" s="59">
        <v>2051</v>
      </c>
      <c r="Q879" t="s" s="59">
        <v>2051</v>
      </c>
    </row>
    <row r="880" ht="20.35" customHeight="1">
      <c r="A880" t="s" s="59">
        <v>1951</v>
      </c>
      <c r="B880" t="s" s="59">
        <v>87</v>
      </c>
      <c r="C880" t="s" s="59">
        <v>1979</v>
      </c>
      <c r="D880" s="34">
        <f>VLOOKUP(C880,'BIO - Tableau 2-1'!$A$4:$B$28,2)</f>
        <v>8</v>
      </c>
      <c r="E880" s="34">
        <v>27</v>
      </c>
      <c r="F880" t="s" s="59">
        <v>2123</v>
      </c>
      <c r="G880" t="s" s="59">
        <v>3383</v>
      </c>
      <c r="H880" t="s" s="59">
        <v>1994</v>
      </c>
      <c r="I880" t="s" s="59">
        <v>1059</v>
      </c>
      <c r="J880" t="s" s="59">
        <v>1059</v>
      </c>
      <c r="K880" s="34">
        <v>75</v>
      </c>
      <c r="L880" s="34">
        <v>221</v>
      </c>
      <c r="M880" s="34">
        <v>2008</v>
      </c>
      <c r="N880" t="s" s="59">
        <v>2066</v>
      </c>
      <c r="O880" s="34">
        <v>1</v>
      </c>
      <c r="P880" s="34">
        <v>3</v>
      </c>
      <c r="Q880" s="34">
        <v>3</v>
      </c>
    </row>
    <row r="881" ht="20.35" customHeight="1">
      <c r="A881" t="s" s="59">
        <v>1952</v>
      </c>
      <c r="B881" t="s" s="59">
        <v>106</v>
      </c>
      <c r="C881" t="s" s="59">
        <v>2004</v>
      </c>
      <c r="D881" s="34">
        <f>VLOOKUP(C881,'BIO - Tableau 2-1'!$A$4:$B$28,2)</f>
        <v>1</v>
      </c>
      <c r="E881" s="34">
        <v>25</v>
      </c>
      <c r="F881" t="s" s="59">
        <v>3384</v>
      </c>
      <c r="G881" t="s" s="59">
        <v>2021</v>
      </c>
      <c r="H881" t="s" s="59">
        <v>1988</v>
      </c>
      <c r="I881" t="s" s="59">
        <v>1056</v>
      </c>
      <c r="J881" t="s" s="59">
        <v>1056</v>
      </c>
      <c r="K881" s="34">
        <v>73</v>
      </c>
      <c r="L881" s="34">
        <v>213</v>
      </c>
      <c r="M881" s="34">
        <v>2010</v>
      </c>
      <c r="N881" t="s" s="59">
        <v>42</v>
      </c>
      <c r="O881" s="34">
        <v>5</v>
      </c>
      <c r="P881" s="34">
        <v>3</v>
      </c>
      <c r="Q881" s="34">
        <v>123</v>
      </c>
    </row>
    <row r="882" ht="20.35" customHeight="1">
      <c r="A882" t="s" s="59">
        <v>1953</v>
      </c>
      <c r="B882" t="s" s="59">
        <v>219</v>
      </c>
      <c r="C882" t="s" s="59">
        <v>1982</v>
      </c>
      <c r="D882" s="34">
        <f>VLOOKUP(C882,'BIO - Tableau 2-1'!$A$4:$B$28,2)</f>
        <v>16</v>
      </c>
      <c r="E882" s="34">
        <v>33</v>
      </c>
      <c r="F882" t="s" s="59">
        <v>3385</v>
      </c>
      <c r="G882" t="s" s="59">
        <v>2431</v>
      </c>
      <c r="H882" t="s" s="59">
        <v>1991</v>
      </c>
      <c r="I882" t="s" s="59">
        <v>1059</v>
      </c>
      <c r="J882" t="s" s="59">
        <v>1059</v>
      </c>
      <c r="K882" s="34">
        <v>71</v>
      </c>
      <c r="L882" s="34">
        <v>195</v>
      </c>
      <c r="M882" s="34">
        <v>2003</v>
      </c>
      <c r="N882" t="s" s="59">
        <v>2011</v>
      </c>
      <c r="O882" s="34">
        <v>1</v>
      </c>
      <c r="P882" s="34">
        <v>17</v>
      </c>
      <c r="Q882" s="34">
        <v>17</v>
      </c>
    </row>
    <row r="883" ht="32.35" customHeight="1">
      <c r="A883" t="s" s="59">
        <v>1954</v>
      </c>
      <c r="B883" t="s" s="59">
        <v>87</v>
      </c>
      <c r="C883" t="s" s="59">
        <v>1979</v>
      </c>
      <c r="D883" s="34">
        <f>VLOOKUP(C883,'BIO - Tableau 2-1'!$A$4:$B$28,2)</f>
        <v>8</v>
      </c>
      <c r="E883" s="34">
        <v>29</v>
      </c>
      <c r="F883" t="s" s="59">
        <v>3386</v>
      </c>
      <c r="G883" t="s" s="59">
        <v>3387</v>
      </c>
      <c r="H883" t="s" s="59">
        <v>2029</v>
      </c>
      <c r="I883" t="s" s="59">
        <v>1059</v>
      </c>
      <c r="J883" t="s" s="59">
        <v>1059</v>
      </c>
      <c r="K883" s="34">
        <v>74</v>
      </c>
      <c r="L883" s="34">
        <v>212</v>
      </c>
      <c r="M883" s="34">
        <v>2008</v>
      </c>
      <c r="N883" t="s" s="59">
        <v>2066</v>
      </c>
      <c r="O883" s="34">
        <v>7</v>
      </c>
      <c r="P883" s="34">
        <v>3</v>
      </c>
      <c r="Q883" s="34">
        <v>184</v>
      </c>
    </row>
    <row r="884" ht="20.35" customHeight="1">
      <c r="A884" t="s" s="59">
        <v>1955</v>
      </c>
      <c r="B884" t="s" s="59">
        <v>205</v>
      </c>
      <c r="C884" t="s" s="59">
        <v>1979</v>
      </c>
      <c r="D884" s="34">
        <f>VLOOKUP(C884,'BIO - Tableau 2-1'!$A$4:$B$28,2)</f>
        <v>8</v>
      </c>
      <c r="E884" s="34">
        <v>27</v>
      </c>
      <c r="F884" t="s" s="59">
        <v>3388</v>
      </c>
      <c r="G884" t="s" s="59">
        <v>3389</v>
      </c>
      <c r="H884" t="s" s="59">
        <v>2613</v>
      </c>
      <c r="I884" t="s" s="59">
        <v>1059</v>
      </c>
      <c r="J884" t="s" s="59">
        <v>1059</v>
      </c>
      <c r="K884" s="34">
        <v>75</v>
      </c>
      <c r="L884" s="34">
        <v>217</v>
      </c>
      <c r="M884" s="34">
        <v>2010</v>
      </c>
      <c r="N884" t="s" s="59">
        <v>60</v>
      </c>
      <c r="O884" s="34">
        <v>7</v>
      </c>
      <c r="P884" s="34">
        <v>30</v>
      </c>
      <c r="Q884" s="34">
        <v>210</v>
      </c>
    </row>
    <row r="885" ht="32.35" customHeight="1">
      <c r="A885" t="s" s="59">
        <v>1956</v>
      </c>
      <c r="B885" t="s" s="59">
        <v>71</v>
      </c>
      <c r="C885" t="s" s="59">
        <v>1979</v>
      </c>
      <c r="D885" s="34">
        <f>VLOOKUP(C885,'BIO - Tableau 2-1'!$A$4:$B$28,2)</f>
        <v>8</v>
      </c>
      <c r="E885" s="34">
        <v>20</v>
      </c>
      <c r="F885" t="s" s="59">
        <v>3390</v>
      </c>
      <c r="G885" t="s" s="59">
        <v>2984</v>
      </c>
      <c r="H885" t="s" s="59">
        <v>2029</v>
      </c>
      <c r="I885" t="s" s="59">
        <v>1059</v>
      </c>
      <c r="J885" t="s" s="59">
        <v>1059</v>
      </c>
      <c r="K885" s="34">
        <v>74</v>
      </c>
      <c r="L885" s="34">
        <v>209</v>
      </c>
      <c r="M885" s="34">
        <v>2015</v>
      </c>
      <c r="N885" t="s" s="59">
        <v>71</v>
      </c>
      <c r="O885" s="34">
        <v>1</v>
      </c>
      <c r="P885" s="34">
        <v>8</v>
      </c>
      <c r="Q885" s="34">
        <v>8</v>
      </c>
    </row>
    <row r="886" ht="20.35" customHeight="1">
      <c r="A886" t="s" s="59">
        <v>1957</v>
      </c>
      <c r="B886" t="s" s="59">
        <v>96</v>
      </c>
      <c r="C886" t="s" s="59">
        <v>1979</v>
      </c>
      <c r="D886" s="34">
        <f>VLOOKUP(C886,'BIO - Tableau 2-1'!$A$4:$B$28,2)</f>
        <v>8</v>
      </c>
      <c r="E886" s="34">
        <v>21</v>
      </c>
      <c r="F886" t="s" s="59">
        <v>3391</v>
      </c>
      <c r="G886" t="s" s="59">
        <v>2706</v>
      </c>
      <c r="H886" t="s" s="59">
        <v>2078</v>
      </c>
      <c r="I886" t="s" s="59">
        <v>1056</v>
      </c>
      <c r="J886" t="s" s="59">
        <v>1056</v>
      </c>
      <c r="K886" s="34">
        <v>74</v>
      </c>
      <c r="L886" s="34">
        <v>209</v>
      </c>
      <c r="M886" t="s" s="59">
        <v>2051</v>
      </c>
      <c r="N886" t="s" s="59">
        <v>2051</v>
      </c>
      <c r="O886" t="s" s="59">
        <v>2051</v>
      </c>
      <c r="P886" t="s" s="59">
        <v>2051</v>
      </c>
      <c r="Q886" t="s" s="59">
        <v>2051</v>
      </c>
    </row>
    <row r="887" ht="20.35" customHeight="1">
      <c r="A887" t="s" s="59">
        <v>1958</v>
      </c>
      <c r="B887" t="s" s="59">
        <v>56</v>
      </c>
      <c r="C887" t="s" s="59">
        <v>1996</v>
      </c>
      <c r="D887" s="34">
        <f>VLOOKUP(C887,'BIO - Tableau 2-1'!$A$4:$B$28,2)</f>
        <v>7</v>
      </c>
      <c r="E887" s="34">
        <v>27</v>
      </c>
      <c r="F887" t="s" s="59">
        <v>3392</v>
      </c>
      <c r="G887" t="s" s="59">
        <v>1987</v>
      </c>
      <c r="H887" t="s" s="59">
        <v>1988</v>
      </c>
      <c r="I887" t="s" s="59">
        <v>1056</v>
      </c>
      <c r="J887" t="s" s="59">
        <v>1056</v>
      </c>
      <c r="K887" s="34">
        <v>75</v>
      </c>
      <c r="L887" s="34">
        <v>209</v>
      </c>
      <c r="M887" s="34">
        <v>2009</v>
      </c>
      <c r="N887" t="s" s="59">
        <v>87</v>
      </c>
      <c r="O887" s="34">
        <v>1</v>
      </c>
      <c r="P887" s="34">
        <v>13</v>
      </c>
      <c r="Q887" s="34">
        <v>13</v>
      </c>
    </row>
    <row r="888" ht="20.35" customHeight="1">
      <c r="A888" t="s" s="59">
        <v>1959</v>
      </c>
      <c r="B888" t="s" s="59">
        <v>219</v>
      </c>
      <c r="C888" t="s" s="59">
        <v>1996</v>
      </c>
      <c r="D888" s="34">
        <f>VLOOKUP(C888,'BIO - Tableau 2-1'!$A$4:$B$28,2)</f>
        <v>7</v>
      </c>
      <c r="E888" s="34">
        <v>25</v>
      </c>
      <c r="F888" t="s" s="59">
        <v>3393</v>
      </c>
      <c r="G888" t="s" s="59">
        <v>2254</v>
      </c>
      <c r="H888" t="s" s="59">
        <v>1988</v>
      </c>
      <c r="I888" t="s" s="59">
        <v>1056</v>
      </c>
      <c r="J888" t="s" s="59">
        <v>1056</v>
      </c>
      <c r="K888" s="34">
        <v>73</v>
      </c>
      <c r="L888" s="34">
        <v>196</v>
      </c>
      <c r="M888" t="s" s="59">
        <v>2051</v>
      </c>
      <c r="N888" t="s" s="59">
        <v>2051</v>
      </c>
      <c r="O888" t="s" s="59">
        <v>2051</v>
      </c>
      <c r="P888" t="s" s="59">
        <v>2051</v>
      </c>
      <c r="Q888" t="s" s="59">
        <v>2051</v>
      </c>
    </row>
    <row r="889" ht="32.35" customHeight="1">
      <c r="A889" t="s" s="59">
        <v>1960</v>
      </c>
      <c r="B889" t="s" s="59">
        <v>74</v>
      </c>
      <c r="C889" t="s" s="59">
        <v>1982</v>
      </c>
      <c r="D889" s="34">
        <f>VLOOKUP(C889,'BIO - Tableau 2-1'!$A$4:$B$28,2)</f>
        <v>16</v>
      </c>
      <c r="E889" s="34">
        <v>30</v>
      </c>
      <c r="F889" t="s" s="59">
        <v>3394</v>
      </c>
      <c r="G889" t="s" s="59">
        <v>3395</v>
      </c>
      <c r="H889" t="s" s="59">
        <v>1999</v>
      </c>
      <c r="I889" t="s" s="59">
        <v>1056</v>
      </c>
      <c r="J889" t="s" s="59">
        <v>1056</v>
      </c>
      <c r="K889" s="34">
        <v>74</v>
      </c>
      <c r="L889" s="34">
        <v>208</v>
      </c>
      <c r="M889" s="34">
        <v>2008</v>
      </c>
      <c r="N889" t="s" s="59">
        <v>74</v>
      </c>
      <c r="O889" s="34">
        <v>3</v>
      </c>
      <c r="P889" s="34">
        <v>18</v>
      </c>
      <c r="Q889" s="34">
        <v>79</v>
      </c>
    </row>
    <row r="890" ht="20.35" customHeight="1">
      <c r="A890" t="s" s="59">
        <v>1961</v>
      </c>
      <c r="B890" t="s" s="59">
        <v>60</v>
      </c>
      <c r="C890" t="s" s="59">
        <v>1979</v>
      </c>
      <c r="D890" s="34">
        <f>VLOOKUP(C890,'BIO - Tableau 2-1'!$A$4:$B$28,2)</f>
        <v>8</v>
      </c>
      <c r="E890" s="34">
        <v>41</v>
      </c>
      <c r="F890" t="s" s="59">
        <v>3396</v>
      </c>
      <c r="G890" t="s" s="59">
        <v>2898</v>
      </c>
      <c r="H890" s="32"/>
      <c r="I890" t="s" s="59">
        <v>1111</v>
      </c>
      <c r="J890" t="s" s="59">
        <v>1111</v>
      </c>
      <c r="K890" s="34">
        <v>81</v>
      </c>
      <c r="L890" s="34">
        <v>250</v>
      </c>
      <c r="M890" s="34">
        <v>1996</v>
      </c>
      <c r="N890" t="s" s="59">
        <v>38</v>
      </c>
      <c r="O890" s="34">
        <v>3</v>
      </c>
      <c r="P890" s="34">
        <v>4</v>
      </c>
      <c r="Q890" s="34">
        <v>56</v>
      </c>
    </row>
    <row r="891" ht="20.35" customHeight="1">
      <c r="A891" t="s" s="59">
        <v>1962</v>
      </c>
      <c r="B891" t="s" s="59">
        <v>87</v>
      </c>
      <c r="C891" t="s" s="59">
        <v>2004</v>
      </c>
      <c r="D891" s="34">
        <f>VLOOKUP(C891,'BIO - Tableau 2-1'!$A$4:$B$28,2)</f>
        <v>1</v>
      </c>
      <c r="E891" s="34">
        <v>24</v>
      </c>
      <c r="F891" t="s" s="59">
        <v>2397</v>
      </c>
      <c r="G891" t="s" s="59">
        <v>3397</v>
      </c>
      <c r="H891" s="32"/>
      <c r="I891" t="s" s="59">
        <v>1963</v>
      </c>
      <c r="J891" t="s" s="59">
        <v>1963</v>
      </c>
      <c r="K891" s="34">
        <v>74</v>
      </c>
      <c r="L891" s="34">
        <v>207</v>
      </c>
      <c r="M891" s="34">
        <v>2012</v>
      </c>
      <c r="N891" t="s" s="59">
        <v>87</v>
      </c>
      <c r="O891" s="34">
        <v>1</v>
      </c>
      <c r="P891" s="34">
        <v>14</v>
      </c>
      <c r="Q891" s="34">
        <v>14</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5.xml><?xml version="1.0" encoding="utf-8"?>
<worksheet xmlns:r="http://schemas.openxmlformats.org/officeDocument/2006/relationships" xmlns="http://schemas.openxmlformats.org/spreadsheetml/2006/main">
  <sheetPr>
    <pageSetUpPr fitToPage="1"/>
  </sheetPr>
  <dimension ref="A2:B28"/>
  <sheetViews>
    <sheetView workbookViewId="0" showGridLines="0" defaultGridColor="1">
      <pane topLeftCell="B4" xSplit="1" ySplit="3" activePane="bottomRight" state="frozen"/>
    </sheetView>
  </sheetViews>
  <sheetFormatPr defaultColWidth="16.3333" defaultRowHeight="13.45" customHeight="1" outlineLevelRow="0" outlineLevelCol="0"/>
  <cols>
    <col min="1" max="1" width="16.3516" style="60" customWidth="1"/>
    <col min="2" max="2" width="16.3516" style="60" customWidth="1"/>
    <col min="3" max="256" width="16.3516" style="60" customWidth="1"/>
  </cols>
  <sheetData>
    <row r="1" ht="14.55" customHeight="1">
      <c r="A1" t="s" s="61">
        <v>3398</v>
      </c>
      <c r="B1" s="61"/>
    </row>
    <row r="2" ht="13.3" customHeight="1">
      <c r="A2" s="62"/>
      <c r="B2" s="62"/>
    </row>
    <row r="3" ht="16.6" customHeight="1">
      <c r="A3" t="s" s="63">
        <v>3400</v>
      </c>
      <c r="B3" s="64"/>
    </row>
    <row r="4" ht="13.3" customHeight="1">
      <c r="A4" t="s" s="65">
        <v>2004</v>
      </c>
      <c r="B4" s="66">
        <v>1</v>
      </c>
    </row>
    <row r="5" ht="13" customHeight="1">
      <c r="A5" t="s" s="67">
        <v>3401</v>
      </c>
      <c r="B5" s="68">
        <v>2</v>
      </c>
    </row>
    <row r="6" ht="13" customHeight="1">
      <c r="A6" t="s" s="67">
        <v>3402</v>
      </c>
      <c r="B6" s="68">
        <v>3</v>
      </c>
    </row>
    <row r="7" ht="13" customHeight="1">
      <c r="A7" t="s" s="67">
        <v>3403</v>
      </c>
      <c r="B7" s="68">
        <v>4</v>
      </c>
    </row>
    <row r="8" ht="13" customHeight="1">
      <c r="A8" t="s" s="67">
        <v>3404</v>
      </c>
      <c r="B8" s="68">
        <v>5</v>
      </c>
    </row>
    <row r="9" ht="13" customHeight="1">
      <c r="A9" t="s" s="67">
        <v>3405</v>
      </c>
      <c r="B9" s="68">
        <v>6</v>
      </c>
    </row>
    <row r="10" ht="13" customHeight="1">
      <c r="A10" t="s" s="67">
        <v>3406</v>
      </c>
      <c r="B10" s="68">
        <v>7</v>
      </c>
    </row>
    <row r="11" ht="13" customHeight="1">
      <c r="A11" t="s" s="67">
        <v>1979</v>
      </c>
      <c r="B11" s="68">
        <v>8</v>
      </c>
    </row>
    <row r="12" ht="13" customHeight="1">
      <c r="A12" t="s" s="67">
        <v>3407</v>
      </c>
      <c r="B12" s="68">
        <v>9</v>
      </c>
    </row>
    <row r="13" ht="13" customHeight="1">
      <c r="A13" t="s" s="67">
        <v>3408</v>
      </c>
      <c r="B13" s="68">
        <v>10</v>
      </c>
    </row>
    <row r="14" ht="13" customHeight="1">
      <c r="A14" t="s" s="67">
        <v>3409</v>
      </c>
      <c r="B14" s="68">
        <v>11</v>
      </c>
    </row>
    <row r="15" ht="13" customHeight="1">
      <c r="A15" t="s" s="67">
        <v>3410</v>
      </c>
      <c r="B15" s="68">
        <v>12</v>
      </c>
    </row>
    <row r="16" ht="13" customHeight="1">
      <c r="A16" t="s" s="67">
        <v>3411</v>
      </c>
      <c r="B16" s="68">
        <v>13</v>
      </c>
    </row>
    <row r="17" ht="13" customHeight="1">
      <c r="A17" t="s" s="67">
        <v>3412</v>
      </c>
      <c r="B17" s="68">
        <v>14</v>
      </c>
    </row>
    <row r="18" ht="13" customHeight="1">
      <c r="A18" t="s" s="67">
        <v>3413</v>
      </c>
      <c r="B18" s="68">
        <v>15</v>
      </c>
    </row>
    <row r="19" ht="13" customHeight="1">
      <c r="A19" t="s" s="67">
        <v>12</v>
      </c>
      <c r="B19" s="68">
        <v>16</v>
      </c>
    </row>
    <row r="20" ht="13" customHeight="1">
      <c r="A20" t="s" s="67">
        <v>3414</v>
      </c>
      <c r="B20" s="68">
        <v>3</v>
      </c>
    </row>
    <row r="21" ht="13" customHeight="1">
      <c r="A21" t="s" s="67">
        <v>3415</v>
      </c>
      <c r="B21" s="68">
        <v>5</v>
      </c>
    </row>
    <row r="22" ht="13" customHeight="1">
      <c r="A22" t="s" s="67">
        <v>3416</v>
      </c>
      <c r="B22" s="68">
        <v>6</v>
      </c>
    </row>
    <row r="23" ht="13" customHeight="1">
      <c r="A23" t="s" s="67">
        <v>3417</v>
      </c>
      <c r="B23" s="68">
        <v>7</v>
      </c>
    </row>
    <row r="24" ht="13" customHeight="1">
      <c r="A24" t="s" s="67">
        <v>3418</v>
      </c>
      <c r="B24" s="68">
        <v>7</v>
      </c>
    </row>
    <row r="25" ht="13" customHeight="1">
      <c r="A25" t="s" s="67">
        <v>3419</v>
      </c>
      <c r="B25" s="68">
        <v>7</v>
      </c>
    </row>
    <row r="26" ht="13" customHeight="1">
      <c r="A26" t="s" s="67">
        <v>3420</v>
      </c>
      <c r="B26" s="68">
        <v>7</v>
      </c>
    </row>
    <row r="27" ht="13" customHeight="1">
      <c r="A27" t="s" s="67">
        <v>3421</v>
      </c>
      <c r="B27" s="68">
        <v>7</v>
      </c>
    </row>
    <row r="28" ht="13" customHeight="1">
      <c r="A28" s="67"/>
      <c r="B28" s="68"/>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6.xml><?xml version="1.0" encoding="utf-8"?>
<worksheet xmlns:r="http://schemas.openxmlformats.org/officeDocument/2006/relationships" xmlns="http://schemas.openxmlformats.org/spreadsheetml/2006/main">
  <sheetPr>
    <pageSetUpPr fitToPage="1"/>
  </sheetPr>
  <dimension ref="A2:B11"/>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69" customWidth="1"/>
    <col min="2" max="2" width="16.3516" style="69" customWidth="1"/>
    <col min="3" max="256" width="16.3516" style="69" customWidth="1"/>
  </cols>
  <sheetData>
    <row r="1" ht="28" customHeight="1">
      <c r="A1" t="s" s="7">
        <v>3422</v>
      </c>
      <c r="B1" s="7"/>
    </row>
    <row r="2" ht="20.55" customHeight="1">
      <c r="A2" s="70"/>
      <c r="B2" s="70"/>
    </row>
    <row r="3" ht="20.55" customHeight="1">
      <c r="A3" s="71"/>
      <c r="B3" s="72"/>
    </row>
    <row r="4" ht="20.35" customHeight="1">
      <c r="A4" s="73"/>
      <c r="B4" s="30"/>
    </row>
    <row r="5" ht="20.35" customHeight="1">
      <c r="A5" s="73"/>
      <c r="B5" s="30"/>
    </row>
    <row r="6" ht="20.35" customHeight="1">
      <c r="A6" s="73"/>
      <c r="B6" s="30"/>
    </row>
    <row r="7" ht="20.35" customHeight="1">
      <c r="A7" s="73"/>
      <c r="B7" s="30"/>
    </row>
    <row r="8" ht="20.35" customHeight="1">
      <c r="A8" s="73"/>
      <c r="B8" s="30"/>
    </row>
    <row r="9" ht="20.35" customHeight="1">
      <c r="A9" s="73"/>
      <c r="B9" s="30"/>
    </row>
    <row r="10" ht="20.35" customHeight="1">
      <c r="A10" s="73"/>
      <c r="B10" s="30"/>
    </row>
    <row r="11" ht="20.35" customHeight="1">
      <c r="A11" s="73"/>
      <c r="B11" s="30"/>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7.xml><?xml version="1.0" encoding="utf-8"?>
<worksheet xmlns:r="http://schemas.openxmlformats.org/officeDocument/2006/relationships" xmlns="http://schemas.openxmlformats.org/spreadsheetml/2006/main">
  <sheetPr>
    <pageSetUpPr fitToPage="1"/>
  </sheetPr>
  <dimension ref="A1:F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27.8438" style="74" customWidth="1"/>
    <col min="2" max="2" width="6.26562" style="74" customWidth="1"/>
    <col min="3" max="3" width="10.0781" style="74" customWidth="1"/>
    <col min="4" max="4" width="11.4062" style="74" customWidth="1"/>
    <col min="5" max="5" width="11.4062" style="74" customWidth="1"/>
    <col min="6" max="6" width="11.4062" style="74" customWidth="1"/>
    <col min="7" max="256" width="16.3516" style="74" customWidth="1"/>
  </cols>
  <sheetData>
    <row r="1" ht="32.55" customHeight="1">
      <c r="A1" t="s" s="42">
        <v>6</v>
      </c>
      <c r="B1" t="s" s="75">
        <v>3425</v>
      </c>
      <c r="C1" t="s" s="75">
        <v>3426</v>
      </c>
      <c r="D1" t="s" s="75">
        <v>3427</v>
      </c>
      <c r="E1" t="s" s="75">
        <v>3428</v>
      </c>
      <c r="F1" t="s" s="76">
        <v>3429</v>
      </c>
    </row>
    <row r="2" ht="20.55" customHeight="1">
      <c r="A2" t="s" s="77">
        <v>37</v>
      </c>
      <c r="B2" s="78">
        <f>VLOOKUP('STATS 17-18'!AB3,'CK - HITS'!$A$3:$B$69,2)</f>
        <v>41</v>
      </c>
      <c r="C2" s="79">
        <f>IF('STATS 17-18'!G3&lt;400,IF(B2&gt;80,80,B2),B2)</f>
        <v>41</v>
      </c>
      <c r="D2" s="79">
        <f>IF('STATS 17-18'!G3&lt;200,IF(C2&gt;73,73,C2),C2)</f>
        <v>41</v>
      </c>
      <c r="E2" s="79">
        <f>IF('STATS 17-18'!G3&lt;400,IF(D2&lt;60,60,D2),D2)</f>
        <v>60</v>
      </c>
      <c r="F2" s="80">
        <f>IF('STATS 17-18'!G3&lt;200,IF(E2&lt;53,53,E2),E2)</f>
        <v>60</v>
      </c>
    </row>
    <row r="3" ht="20.35" customHeight="1">
      <c r="A3" t="s" s="38">
        <v>39</v>
      </c>
      <c r="B3" s="81">
        <f>VLOOKUP('STATS 17-18'!AB4,'CK - HITS'!$A$3:$B$69,2)</f>
        <v>95</v>
      </c>
      <c r="C3" s="33">
        <f>IF('STATS 17-18'!G4&lt;400,IF(B3&gt;80,80,B3),B3)</f>
        <v>80</v>
      </c>
      <c r="D3" s="33">
        <f>IF('STATS 17-18'!G4&lt;200,IF(C3&gt;73,73,C3),C3)</f>
        <v>73</v>
      </c>
      <c r="E3" s="33">
        <f>IF('STATS 17-18'!G4&lt;400,IF(D3&lt;60,60,D3),D3)</f>
        <v>73</v>
      </c>
      <c r="F3" s="82">
        <f>IF('STATS 17-18'!G4&lt;200,IF(E3&lt;53,53,E3),E3)</f>
        <v>73</v>
      </c>
    </row>
    <row r="4" ht="20.35" customHeight="1">
      <c r="A4" t="s" s="38">
        <v>41</v>
      </c>
      <c r="B4" s="81">
        <f>VLOOKUP('STATS 17-18'!AB5,'CK - HITS'!$A$3:$B$69,2)</f>
        <v>45</v>
      </c>
      <c r="C4" s="33">
        <f>IF('STATS 17-18'!G5&lt;400,IF(B4&gt;80,80,B4),B4)</f>
        <v>45</v>
      </c>
      <c r="D4" s="33">
        <f>IF('STATS 17-18'!G5&lt;200,IF(C4&gt;73,73,C4),C4)</f>
        <v>45</v>
      </c>
      <c r="E4" s="33">
        <f>IF('STATS 17-18'!G5&lt;400,IF(D4&lt;60,60,D4),D4)</f>
        <v>45</v>
      </c>
      <c r="F4" s="82">
        <f>IF('STATS 17-18'!G5&lt;200,IF(E4&lt;53,53,E4),E4)</f>
        <v>45</v>
      </c>
    </row>
    <row r="5" ht="20.35" customHeight="1">
      <c r="A5" t="s" s="38">
        <v>43</v>
      </c>
      <c r="B5" s="81">
        <f>VLOOKUP('STATS 17-18'!AB6,'CK - HITS'!$A$3:$B$69,2)</f>
        <v>33</v>
      </c>
      <c r="C5" s="33">
        <f>IF('STATS 17-18'!G6&lt;400,IF(B5&gt;80,80,B5),B5)</f>
        <v>33</v>
      </c>
      <c r="D5" s="33">
        <f>IF('STATS 17-18'!G6&lt;200,IF(C5&gt;73,73,C5),C5)</f>
        <v>33</v>
      </c>
      <c r="E5" s="33">
        <f>IF('STATS 17-18'!G6&lt;400,IF(D5&lt;60,60,D5),D5)</f>
        <v>60</v>
      </c>
      <c r="F5" s="82">
        <f>IF('STATS 17-18'!G6&lt;200,IF(E5&lt;53,53,E5),E5)</f>
        <v>60</v>
      </c>
    </row>
    <row r="6" ht="20.35" customHeight="1">
      <c r="A6" t="s" s="38">
        <v>45</v>
      </c>
      <c r="B6" s="81">
        <f>VLOOKUP('STATS 17-18'!AB7,'CK - HITS'!$A$3:$B$69,2)</f>
        <v>39</v>
      </c>
      <c r="C6" s="33">
        <f>IF('STATS 17-18'!G7&lt;400,IF(B6&gt;80,80,B6),B6)</f>
        <v>39</v>
      </c>
      <c r="D6" s="33">
        <f>IF('STATS 17-18'!G7&lt;200,IF(C6&gt;73,73,C6),C6)</f>
        <v>39</v>
      </c>
      <c r="E6" s="33">
        <f>IF('STATS 17-18'!G7&lt;400,IF(D6&lt;60,60,D6),D6)</f>
        <v>60</v>
      </c>
      <c r="F6" s="82">
        <f>IF('STATS 17-18'!G7&lt;200,IF(E6&lt;53,53,E6),E6)</f>
        <v>60</v>
      </c>
    </row>
    <row r="7" ht="20.35" customHeight="1">
      <c r="A7" t="s" s="38">
        <v>47</v>
      </c>
      <c r="B7" s="81">
        <f>VLOOKUP('STATS 17-18'!AB8,'CK - HITS'!$A$3:$B$69,2)</f>
        <v>97</v>
      </c>
      <c r="C7" s="33">
        <f>IF('STATS 17-18'!G8&lt;400,IF(B7&gt;80,80,B7),B7)</f>
        <v>80</v>
      </c>
      <c r="D7" s="33">
        <f>IF('STATS 17-18'!G8&lt;200,IF(C7&gt;73,73,C7),C7)</f>
        <v>73</v>
      </c>
      <c r="E7" s="33">
        <f>IF('STATS 17-18'!G8&lt;400,IF(D7&lt;60,60,D7),D7)</f>
        <v>73</v>
      </c>
      <c r="F7" s="82">
        <f>IF('STATS 17-18'!G8&lt;200,IF(E7&lt;53,53,E7),E7)</f>
        <v>73</v>
      </c>
    </row>
    <row r="8" ht="20.35" customHeight="1">
      <c r="A8" t="s" s="38">
        <v>49</v>
      </c>
      <c r="B8" s="81">
        <f>VLOOKUP('STATS 17-18'!AB9,'CK - HITS'!$A$3:$B$69,2)</f>
        <v>87</v>
      </c>
      <c r="C8" s="33">
        <f>IF('STATS 17-18'!G9&lt;400,IF(B8&gt;80,80,B8),B8)</f>
        <v>80</v>
      </c>
      <c r="D8" s="33">
        <f>IF('STATS 17-18'!G9&lt;200,IF(C8&gt;73,73,C8),C8)</f>
        <v>80</v>
      </c>
      <c r="E8" s="33">
        <f>IF('STATS 17-18'!G9&lt;400,IF(D8&lt;60,60,D8),D8)</f>
        <v>80</v>
      </c>
      <c r="F8" s="82">
        <f>IF('STATS 17-18'!G9&lt;200,IF(E8&lt;53,53,E8),E8)</f>
        <v>80</v>
      </c>
    </row>
    <row r="9" ht="20.35" customHeight="1">
      <c r="A9" t="s" s="38">
        <v>51</v>
      </c>
      <c r="B9" s="81">
        <f>VLOOKUP('STATS 17-18'!AB10,'CK - HITS'!$A$3:$B$69,2)</f>
        <v>43</v>
      </c>
      <c r="C9" s="33">
        <f>IF('STATS 17-18'!G10&lt;400,IF(B9&gt;80,80,B9),B9)</f>
        <v>43</v>
      </c>
      <c r="D9" s="33">
        <f>IF('STATS 17-18'!G10&lt;200,IF(C9&gt;73,73,C9),C9)</f>
        <v>43</v>
      </c>
      <c r="E9" s="33">
        <f>IF('STATS 17-18'!G10&lt;400,IF(D9&lt;60,60,D9),D9)</f>
        <v>60</v>
      </c>
      <c r="F9" s="82">
        <f>IF('STATS 17-18'!G10&lt;200,IF(E9&lt;53,53,E9),E9)</f>
        <v>60</v>
      </c>
    </row>
    <row r="10" ht="20.35" customHeight="1">
      <c r="A10" t="s" s="38">
        <v>53</v>
      </c>
      <c r="B10" s="81">
        <f>VLOOKUP('STATS 17-18'!AB11,'CK - HITS'!$A$3:$B$69,2)</f>
        <v>49</v>
      </c>
      <c r="C10" s="33">
        <f>IF('STATS 17-18'!G11&lt;400,IF(B10&gt;80,80,B10),B10)</f>
        <v>49</v>
      </c>
      <c r="D10" s="33">
        <f>IF('STATS 17-18'!G11&lt;200,IF(C10&gt;73,73,C10),C10)</f>
        <v>49</v>
      </c>
      <c r="E10" s="33">
        <f>IF('STATS 17-18'!G11&lt;400,IF(D10&lt;60,60,D10),D10)</f>
        <v>49</v>
      </c>
      <c r="F10" s="82">
        <f>IF('STATS 17-18'!G11&lt;200,IF(E10&lt;53,53,E10),E10)</f>
        <v>49</v>
      </c>
    </row>
    <row r="11" ht="20.35" customHeight="1">
      <c r="A11" t="s" s="38">
        <v>55</v>
      </c>
      <c r="B11" s="81">
        <f>VLOOKUP('STATS 17-18'!AB12,'CK - HITS'!$A$3:$B$69,2)</f>
        <v>90</v>
      </c>
      <c r="C11" s="33">
        <f>IF('STATS 17-18'!G12&lt;400,IF(B11&gt;80,80,B11),B11)</f>
        <v>90</v>
      </c>
      <c r="D11" s="33">
        <f>IF('STATS 17-18'!G12&lt;200,IF(C11&gt;73,73,C11),C11)</f>
        <v>90</v>
      </c>
      <c r="E11" s="33">
        <f>IF('STATS 17-18'!G12&lt;400,IF(D11&lt;60,60,D11),D11)</f>
        <v>90</v>
      </c>
      <c r="F11" s="82">
        <f>IF('STATS 17-18'!G12&lt;200,IF(E11&lt;53,53,E11),E11)</f>
        <v>90</v>
      </c>
    </row>
    <row r="12" ht="20.35" customHeight="1">
      <c r="A12" t="s" s="38">
        <v>57</v>
      </c>
      <c r="B12" s="81">
        <f>VLOOKUP('STATS 17-18'!AB13,'CK - HITS'!$A$3:$B$69,2)</f>
        <v>91</v>
      </c>
      <c r="C12" s="33">
        <f>IF('STATS 17-18'!G13&lt;400,IF(B12&gt;80,80,B12),B12)</f>
        <v>91</v>
      </c>
      <c r="D12" s="33">
        <f>IF('STATS 17-18'!G13&lt;200,IF(C12&gt;73,73,C12),C12)</f>
        <v>91</v>
      </c>
      <c r="E12" s="33">
        <f>IF('STATS 17-18'!G13&lt;400,IF(D12&lt;60,60,D12),D12)</f>
        <v>91</v>
      </c>
      <c r="F12" s="82">
        <f>IF('STATS 17-18'!G13&lt;200,IF(E12&lt;53,53,E12),E12)</f>
        <v>91</v>
      </c>
    </row>
    <row r="13" ht="20.35" customHeight="1">
      <c r="A13" t="s" s="38">
        <v>59</v>
      </c>
      <c r="B13" s="81">
        <f>VLOOKUP('STATS 17-18'!AB14,'CK - HITS'!$A$3:$B$69,2)</f>
        <v>83</v>
      </c>
      <c r="C13" s="33">
        <f>IF('STATS 17-18'!G14&lt;400,IF(B13&gt;80,80,B13),B13)</f>
        <v>83</v>
      </c>
      <c r="D13" s="33">
        <f>IF('STATS 17-18'!G14&lt;200,IF(C13&gt;73,73,C13),C13)</f>
        <v>83</v>
      </c>
      <c r="E13" s="33">
        <f>IF('STATS 17-18'!G14&lt;400,IF(D13&lt;60,60,D13),D13)</f>
        <v>83</v>
      </c>
      <c r="F13" s="82">
        <f>IF('STATS 17-18'!G14&lt;200,IF(E13&lt;53,53,E13),E13)</f>
        <v>83</v>
      </c>
    </row>
    <row r="14" ht="20.35" customHeight="1">
      <c r="A14" t="s" s="38">
        <v>61</v>
      </c>
      <c r="B14" s="81">
        <f>VLOOKUP('STATS 17-18'!AB15,'CK - HITS'!$A$3:$B$69,2)</f>
        <v>60</v>
      </c>
      <c r="C14" s="33">
        <f>IF('STATS 17-18'!G15&lt;400,IF(B14&gt;80,80,B14),B14)</f>
        <v>60</v>
      </c>
      <c r="D14" s="33">
        <f>IF('STATS 17-18'!G15&lt;200,IF(C14&gt;73,73,C14),C14)</f>
        <v>60</v>
      </c>
      <c r="E14" s="33">
        <f>IF('STATS 17-18'!G15&lt;400,IF(D14&lt;60,60,D14),D14)</f>
        <v>60</v>
      </c>
      <c r="F14" s="82">
        <f>IF('STATS 17-18'!G15&lt;200,IF(E14&lt;53,53,E14),E14)</f>
        <v>60</v>
      </c>
    </row>
    <row r="15" ht="20.35" customHeight="1">
      <c r="A15" t="s" s="38">
        <v>62</v>
      </c>
      <c r="B15" s="81">
        <f>VLOOKUP('STATS 17-18'!AB16,'CK - HITS'!$A$3:$B$69,2)</f>
        <v>67</v>
      </c>
      <c r="C15" s="33">
        <f>IF('STATS 17-18'!G16&lt;400,IF(B15&gt;80,80,B15),B15)</f>
        <v>67</v>
      </c>
      <c r="D15" s="33">
        <f>IF('STATS 17-18'!G16&lt;200,IF(C15&gt;73,73,C15),C15)</f>
        <v>67</v>
      </c>
      <c r="E15" s="33">
        <f>IF('STATS 17-18'!G16&lt;400,IF(D15&lt;60,60,D15),D15)</f>
        <v>67</v>
      </c>
      <c r="F15" s="82">
        <f>IF('STATS 17-18'!G16&lt;200,IF(E15&lt;53,53,E15),E15)</f>
        <v>67</v>
      </c>
    </row>
    <row r="16" ht="20.35" customHeight="1">
      <c r="A16" t="s" s="38">
        <v>64</v>
      </c>
      <c r="B16" s="81">
        <f>VLOOKUP('STATS 17-18'!AB17,'CK - HITS'!$A$3:$B$69,2)</f>
        <v>82</v>
      </c>
      <c r="C16" s="33">
        <f>IF('STATS 17-18'!G17&lt;400,IF(B16&gt;80,80,B16),B16)</f>
        <v>80</v>
      </c>
      <c r="D16" s="33">
        <f>IF('STATS 17-18'!G17&lt;200,IF(C16&gt;73,73,C16),C16)</f>
        <v>80</v>
      </c>
      <c r="E16" s="33">
        <f>IF('STATS 17-18'!G17&lt;400,IF(D16&lt;60,60,D16),D16)</f>
        <v>80</v>
      </c>
      <c r="F16" s="82">
        <f>IF('STATS 17-18'!G17&lt;200,IF(E16&lt;53,53,E16),E16)</f>
        <v>80</v>
      </c>
    </row>
    <row r="17" ht="20.35" customHeight="1">
      <c r="A17" t="s" s="38">
        <v>65</v>
      </c>
      <c r="B17" s="81">
        <f>VLOOKUP('STATS 17-18'!AB18,'CK - HITS'!$A$3:$B$69,2)</f>
        <v>56</v>
      </c>
      <c r="C17" s="33">
        <f>IF('STATS 17-18'!G18&lt;400,IF(B17&gt;80,80,B17),B17)</f>
        <v>56</v>
      </c>
      <c r="D17" s="33">
        <f>IF('STATS 17-18'!G18&lt;200,IF(C17&gt;73,73,C17),C17)</f>
        <v>56</v>
      </c>
      <c r="E17" s="33">
        <f>IF('STATS 17-18'!G18&lt;400,IF(D17&lt;60,60,D17),D17)</f>
        <v>56</v>
      </c>
      <c r="F17" s="82">
        <f>IF('STATS 17-18'!G18&lt;200,IF(E17&lt;53,53,E17),E17)</f>
        <v>56</v>
      </c>
    </row>
    <row r="18" ht="20.35" customHeight="1">
      <c r="A18" t="s" s="38">
        <v>66</v>
      </c>
      <c r="B18" s="81">
        <f>VLOOKUP('STATS 17-18'!AB19,'CK - HITS'!$A$3:$B$69,2)</f>
        <v>36</v>
      </c>
      <c r="C18" s="33">
        <f>IF('STATS 17-18'!G19&lt;400,IF(B18&gt;80,80,B18),B18)</f>
        <v>36</v>
      </c>
      <c r="D18" s="33">
        <f>IF('STATS 17-18'!G19&lt;200,IF(C18&gt;73,73,C18),C18)</f>
        <v>36</v>
      </c>
      <c r="E18" s="33">
        <f>IF('STATS 17-18'!G19&lt;400,IF(D18&lt;60,60,D18),D18)</f>
        <v>36</v>
      </c>
      <c r="F18" s="82">
        <f>IF('STATS 17-18'!G19&lt;200,IF(E18&lt;53,53,E18),E18)</f>
        <v>36</v>
      </c>
    </row>
    <row r="19" ht="20.35" customHeight="1">
      <c r="A19" t="s" s="38">
        <v>67</v>
      </c>
      <c r="B19" s="81">
        <f>VLOOKUP('STATS 17-18'!AB20,'CK - HITS'!$A$3:$B$69,2)</f>
        <v>33</v>
      </c>
      <c r="C19" s="33">
        <f>IF('STATS 17-18'!G20&lt;400,IF(B19&gt;80,80,B19),B19)</f>
        <v>33</v>
      </c>
      <c r="D19" s="33">
        <f>IF('STATS 17-18'!G20&lt;200,IF(C19&gt;73,73,C19),C19)</f>
        <v>33</v>
      </c>
      <c r="E19" s="33">
        <f>IF('STATS 17-18'!G20&lt;400,IF(D19&lt;60,60,D19),D19)</f>
        <v>60</v>
      </c>
      <c r="F19" s="82">
        <f>IF('STATS 17-18'!G20&lt;200,IF(E19&lt;53,53,E19),E19)</f>
        <v>60</v>
      </c>
    </row>
    <row r="20" ht="20.35" customHeight="1">
      <c r="A20" t="s" s="38">
        <v>69</v>
      </c>
      <c r="B20" s="81">
        <f>VLOOKUP('STATS 17-18'!AB21,'CK - HITS'!$A$3:$B$69,2)</f>
        <v>92</v>
      </c>
      <c r="C20" s="33">
        <f>IF('STATS 17-18'!G21&lt;400,IF(B20&gt;80,80,B20),B20)</f>
        <v>92</v>
      </c>
      <c r="D20" s="33">
        <f>IF('STATS 17-18'!G21&lt;200,IF(C20&gt;73,73,C20),C20)</f>
        <v>92</v>
      </c>
      <c r="E20" s="33">
        <f>IF('STATS 17-18'!G21&lt;400,IF(D20&lt;60,60,D20),D20)</f>
        <v>92</v>
      </c>
      <c r="F20" s="82">
        <f>IF('STATS 17-18'!G21&lt;200,IF(E20&lt;53,53,E20),E20)</f>
        <v>92</v>
      </c>
    </row>
    <row r="21" ht="20.35" customHeight="1">
      <c r="A21" t="s" s="38">
        <v>70</v>
      </c>
      <c r="B21" s="81">
        <f>VLOOKUP('STATS 17-18'!AB22,'CK - HITS'!$A$3:$B$69,2)</f>
        <v>33</v>
      </c>
      <c r="C21" s="33">
        <f>IF('STATS 17-18'!G22&lt;400,IF(B21&gt;80,80,B21),B21)</f>
        <v>33</v>
      </c>
      <c r="D21" s="33">
        <f>IF('STATS 17-18'!G22&lt;200,IF(C21&gt;73,73,C21),C21)</f>
        <v>33</v>
      </c>
      <c r="E21" s="33">
        <f>IF('STATS 17-18'!G22&lt;400,IF(D21&lt;60,60,D21),D21)</f>
        <v>60</v>
      </c>
      <c r="F21" s="82">
        <f>IF('STATS 17-18'!G22&lt;200,IF(E21&lt;53,53,E21),E21)</f>
        <v>60</v>
      </c>
    </row>
    <row r="22" ht="20.35" customHeight="1">
      <c r="A22" t="s" s="38">
        <v>72</v>
      </c>
      <c r="B22" s="81">
        <f>VLOOKUP('STATS 17-18'!AB23,'CK - HITS'!$A$3:$B$69,2)</f>
        <v>63</v>
      </c>
      <c r="C22" s="33">
        <f>IF('STATS 17-18'!G23&lt;400,IF(B22&gt;80,80,B22),B22)</f>
        <v>63</v>
      </c>
      <c r="D22" s="33">
        <f>IF('STATS 17-18'!G23&lt;200,IF(C22&gt;73,73,C22),C22)</f>
        <v>63</v>
      </c>
      <c r="E22" s="33">
        <f>IF('STATS 17-18'!G23&lt;400,IF(D22&lt;60,60,D22),D22)</f>
        <v>63</v>
      </c>
      <c r="F22" s="82">
        <f>IF('STATS 17-18'!G23&lt;200,IF(E22&lt;53,53,E22),E22)</f>
        <v>63</v>
      </c>
    </row>
    <row r="23" ht="20.35" customHeight="1">
      <c r="A23" t="s" s="38">
        <v>73</v>
      </c>
      <c r="B23" s="81">
        <f>VLOOKUP('STATS 17-18'!AB24,'CK - HITS'!$A$3:$B$69,2)</f>
        <v>65</v>
      </c>
      <c r="C23" s="33">
        <f>IF('STATS 17-18'!G24&lt;400,IF(B23&gt;80,80,B23),B23)</f>
        <v>65</v>
      </c>
      <c r="D23" s="33">
        <f>IF('STATS 17-18'!G24&lt;200,IF(C23&gt;73,73,C23),C23)</f>
        <v>65</v>
      </c>
      <c r="E23" s="33">
        <f>IF('STATS 17-18'!G24&lt;400,IF(D23&lt;60,60,D23),D23)</f>
        <v>65</v>
      </c>
      <c r="F23" s="82">
        <f>IF('STATS 17-18'!G24&lt;200,IF(E23&lt;53,53,E23),E23)</f>
        <v>65</v>
      </c>
    </row>
    <row r="24" ht="20.35" customHeight="1">
      <c r="A24" t="s" s="38">
        <v>75</v>
      </c>
      <c r="B24" s="81">
        <f>VLOOKUP('STATS 17-18'!AB25,'CK - HITS'!$A$3:$B$69,2)</f>
        <v>66</v>
      </c>
      <c r="C24" s="33">
        <f>IF('STATS 17-18'!G25&lt;400,IF(B24&gt;80,80,B24),B24)</f>
        <v>66</v>
      </c>
      <c r="D24" s="33">
        <f>IF('STATS 17-18'!G25&lt;200,IF(C24&gt;73,73,C24),C24)</f>
        <v>66</v>
      </c>
      <c r="E24" s="33">
        <f>IF('STATS 17-18'!G25&lt;400,IF(D24&lt;60,60,D24),D24)</f>
        <v>66</v>
      </c>
      <c r="F24" s="82">
        <f>IF('STATS 17-18'!G25&lt;200,IF(E24&lt;53,53,E24),E24)</f>
        <v>66</v>
      </c>
    </row>
    <row r="25" ht="20.35" customHeight="1">
      <c r="A25" t="s" s="38">
        <v>76</v>
      </c>
      <c r="B25" s="81">
        <f>VLOOKUP('STATS 17-18'!AB26,'CK - HITS'!$A$3:$B$69,2)</f>
        <v>44</v>
      </c>
      <c r="C25" s="33">
        <f>IF('STATS 17-18'!G26&lt;400,IF(B25&gt;80,80,B25),B25)</f>
        <v>44</v>
      </c>
      <c r="D25" s="33">
        <f>IF('STATS 17-18'!G26&lt;200,IF(C25&gt;73,73,C25),C25)</f>
        <v>44</v>
      </c>
      <c r="E25" s="33">
        <f>IF('STATS 17-18'!G26&lt;400,IF(D25&lt;60,60,D25),D25)</f>
        <v>44</v>
      </c>
      <c r="F25" s="82">
        <f>IF('STATS 17-18'!G26&lt;200,IF(E25&lt;53,53,E25),E25)</f>
        <v>44</v>
      </c>
    </row>
    <row r="26" ht="20.35" customHeight="1">
      <c r="A26" t="s" s="38">
        <v>78</v>
      </c>
      <c r="B26" s="81">
        <f>VLOOKUP('STATS 17-18'!AB27,'CK - HITS'!$A$3:$B$69,2)</f>
        <v>70</v>
      </c>
      <c r="C26" s="33">
        <f>IF('STATS 17-18'!G27&lt;400,IF(B26&gt;80,80,B26),B26)</f>
        <v>70</v>
      </c>
      <c r="D26" s="33">
        <f>IF('STATS 17-18'!G27&lt;200,IF(C26&gt;73,73,C26),C26)</f>
        <v>70</v>
      </c>
      <c r="E26" s="33">
        <f>IF('STATS 17-18'!G27&lt;400,IF(D26&lt;60,60,D26),D26)</f>
        <v>70</v>
      </c>
      <c r="F26" s="82">
        <f>IF('STATS 17-18'!G27&lt;200,IF(E26&lt;53,53,E26),E26)</f>
        <v>70</v>
      </c>
    </row>
    <row r="27" ht="20.35" customHeight="1">
      <c r="A27" t="s" s="38">
        <v>79</v>
      </c>
      <c r="B27" s="81">
        <f>VLOOKUP('STATS 17-18'!AB28,'CK - HITS'!$A$3:$B$69,2)</f>
        <v>93</v>
      </c>
      <c r="C27" s="33">
        <f>IF('STATS 17-18'!G28&lt;400,IF(B27&gt;80,80,B27),B27)</f>
        <v>80</v>
      </c>
      <c r="D27" s="33">
        <f>IF('STATS 17-18'!G28&lt;200,IF(C27&gt;73,73,C27),C27)</f>
        <v>73</v>
      </c>
      <c r="E27" s="33">
        <f>IF('STATS 17-18'!G28&lt;400,IF(D27&lt;60,60,D27),D27)</f>
        <v>73</v>
      </c>
      <c r="F27" s="82">
        <f>IF('STATS 17-18'!G28&lt;200,IF(E27&lt;53,53,E27),E27)</f>
        <v>73</v>
      </c>
    </row>
    <row r="28" ht="20.35" customHeight="1">
      <c r="A28" t="s" s="38">
        <v>81</v>
      </c>
      <c r="B28" s="81">
        <f>VLOOKUP('STATS 17-18'!AB29,'CK - HITS'!$A$3:$B$69,2)</f>
        <v>39</v>
      </c>
      <c r="C28" s="33">
        <f>IF('STATS 17-18'!G29&lt;400,IF(B28&gt;80,80,B28),B28)</f>
        <v>39</v>
      </c>
      <c r="D28" s="33">
        <f>IF('STATS 17-18'!G29&lt;200,IF(C28&gt;73,73,C28),C28)</f>
        <v>39</v>
      </c>
      <c r="E28" s="33">
        <f>IF('STATS 17-18'!G29&lt;400,IF(D28&lt;60,60,D28),D28)</f>
        <v>39</v>
      </c>
      <c r="F28" s="82">
        <f>IF('STATS 17-18'!G29&lt;200,IF(E28&lt;53,53,E28),E28)</f>
        <v>39</v>
      </c>
    </row>
    <row r="29" ht="20.35" customHeight="1">
      <c r="A29" t="s" s="38">
        <v>82</v>
      </c>
      <c r="B29" s="81">
        <f>VLOOKUP('STATS 17-18'!AB30,'CK - HITS'!$A$3:$B$69,2)</f>
        <v>58</v>
      </c>
      <c r="C29" s="33">
        <f>IF('STATS 17-18'!G30&lt;400,IF(B29&gt;80,80,B29),B29)</f>
        <v>58</v>
      </c>
      <c r="D29" s="33">
        <f>IF('STATS 17-18'!G30&lt;200,IF(C29&gt;73,73,C29),C29)</f>
        <v>58</v>
      </c>
      <c r="E29" s="33">
        <f>IF('STATS 17-18'!G30&lt;400,IF(D29&lt;60,60,D29),D29)</f>
        <v>58</v>
      </c>
      <c r="F29" s="82">
        <f>IF('STATS 17-18'!G30&lt;200,IF(E29&lt;53,53,E29),E29)</f>
        <v>58</v>
      </c>
    </row>
    <row r="30" ht="20.35" customHeight="1">
      <c r="A30" t="s" s="38">
        <v>83</v>
      </c>
      <c r="B30" s="81">
        <f>VLOOKUP('STATS 17-18'!AB31,'CK - HITS'!$A$3:$B$69,2)</f>
        <v>51</v>
      </c>
      <c r="C30" s="33">
        <f>IF('STATS 17-18'!G31&lt;400,IF(B30&gt;80,80,B30),B30)</f>
        <v>51</v>
      </c>
      <c r="D30" s="33">
        <f>IF('STATS 17-18'!G31&lt;200,IF(C30&gt;73,73,C30),C30)</f>
        <v>51</v>
      </c>
      <c r="E30" s="33">
        <f>IF('STATS 17-18'!G31&lt;400,IF(D30&lt;60,60,D30),D30)</f>
        <v>51</v>
      </c>
      <c r="F30" s="82">
        <f>IF('STATS 17-18'!G31&lt;200,IF(E30&lt;53,53,E30),E30)</f>
        <v>51</v>
      </c>
    </row>
    <row r="31" ht="20.35" customHeight="1">
      <c r="A31" t="s" s="38">
        <v>84</v>
      </c>
      <c r="B31" s="81">
        <f>VLOOKUP('STATS 17-18'!AB32,'CK - HITS'!$A$3:$B$69,2)</f>
        <v>47</v>
      </c>
      <c r="C31" s="33">
        <f>IF('STATS 17-18'!G32&lt;400,IF(B31&gt;80,80,B31),B31)</f>
        <v>47</v>
      </c>
      <c r="D31" s="33">
        <f>IF('STATS 17-18'!G32&lt;200,IF(C31&gt;73,73,C31),C31)</f>
        <v>47</v>
      </c>
      <c r="E31" s="33">
        <f>IF('STATS 17-18'!G32&lt;400,IF(D31&lt;60,60,D31),D31)</f>
        <v>47</v>
      </c>
      <c r="F31" s="82">
        <f>IF('STATS 17-18'!G32&lt;200,IF(E31&lt;53,53,E31),E31)</f>
        <v>47</v>
      </c>
    </row>
    <row r="32" ht="20.35" customHeight="1">
      <c r="A32" t="s" s="38">
        <v>85</v>
      </c>
      <c r="B32" s="81">
        <f>VLOOKUP('STATS 17-18'!AB33,'CK - HITS'!$A$3:$B$69,2)</f>
        <v>57</v>
      </c>
      <c r="C32" s="33">
        <f>IF('STATS 17-18'!G33&lt;400,IF(B32&gt;80,80,B32),B32)</f>
        <v>57</v>
      </c>
      <c r="D32" s="33">
        <f>IF('STATS 17-18'!G33&lt;200,IF(C32&gt;73,73,C32),C32)</f>
        <v>57</v>
      </c>
      <c r="E32" s="33">
        <f>IF('STATS 17-18'!G33&lt;400,IF(D32&lt;60,60,D32),D32)</f>
        <v>57</v>
      </c>
      <c r="F32" s="82">
        <f>IF('STATS 17-18'!G33&lt;200,IF(E32&lt;53,53,E32),E32)</f>
        <v>57</v>
      </c>
    </row>
    <row r="33" ht="20.35" customHeight="1">
      <c r="A33" t="s" s="38">
        <v>86</v>
      </c>
      <c r="B33" s="81">
        <f>VLOOKUP('STATS 17-18'!AB34,'CK - HITS'!$A$3:$B$69,2)</f>
        <v>33</v>
      </c>
      <c r="C33" s="33">
        <f>IF('STATS 17-18'!G34&lt;400,IF(B33&gt;80,80,B33),B33)</f>
        <v>33</v>
      </c>
      <c r="D33" s="33">
        <f>IF('STATS 17-18'!G34&lt;200,IF(C33&gt;73,73,C33),C33)</f>
        <v>33</v>
      </c>
      <c r="E33" s="33">
        <f>IF('STATS 17-18'!G34&lt;400,IF(D33&lt;60,60,D33),D33)</f>
        <v>60</v>
      </c>
      <c r="F33" s="82">
        <f>IF('STATS 17-18'!G34&lt;200,IF(E33&lt;53,53,E33),E33)</f>
        <v>60</v>
      </c>
    </row>
    <row r="34" ht="20.35" customHeight="1">
      <c r="A34" t="s" s="38">
        <v>88</v>
      </c>
      <c r="B34" s="81">
        <f>VLOOKUP('STATS 17-18'!AB35,'CK - HITS'!$A$3:$B$69,2)</f>
        <v>67</v>
      </c>
      <c r="C34" s="33">
        <f>IF('STATS 17-18'!G35&lt;400,IF(B34&gt;80,80,B34),B34)</f>
        <v>67</v>
      </c>
      <c r="D34" s="33">
        <f>IF('STATS 17-18'!G35&lt;200,IF(C34&gt;73,73,C34),C34)</f>
        <v>67</v>
      </c>
      <c r="E34" s="33">
        <f>IF('STATS 17-18'!G35&lt;400,IF(D34&lt;60,60,D34),D34)</f>
        <v>67</v>
      </c>
      <c r="F34" s="82">
        <f>IF('STATS 17-18'!G35&lt;200,IF(E34&lt;53,53,E34),E34)</f>
        <v>67</v>
      </c>
    </row>
    <row r="35" ht="20.35" customHeight="1">
      <c r="A35" t="s" s="38">
        <v>89</v>
      </c>
      <c r="B35" s="81">
        <f>VLOOKUP('STATS 17-18'!AB36,'CK - HITS'!$A$3:$B$69,2)</f>
        <v>85</v>
      </c>
      <c r="C35" s="33">
        <f>IF('STATS 17-18'!G36&lt;400,IF(B35&gt;80,80,B35),B35)</f>
        <v>85</v>
      </c>
      <c r="D35" s="33">
        <f>IF('STATS 17-18'!G36&lt;200,IF(C35&gt;73,73,C35),C35)</f>
        <v>85</v>
      </c>
      <c r="E35" s="33">
        <f>IF('STATS 17-18'!G36&lt;400,IF(D35&lt;60,60,D35),D35)</f>
        <v>85</v>
      </c>
      <c r="F35" s="82">
        <f>IF('STATS 17-18'!G36&lt;200,IF(E35&lt;53,53,E35),E35)</f>
        <v>85</v>
      </c>
    </row>
    <row r="36" ht="20.35" customHeight="1">
      <c r="A36" t="s" s="38">
        <v>90</v>
      </c>
      <c r="B36" s="81">
        <f>VLOOKUP('STATS 17-18'!AB37,'CK - HITS'!$A$3:$B$69,2)</f>
        <v>39</v>
      </c>
      <c r="C36" s="33">
        <f>IF('STATS 17-18'!G37&lt;400,IF(B36&gt;80,80,B36),B36)</f>
        <v>39</v>
      </c>
      <c r="D36" s="33">
        <f>IF('STATS 17-18'!G37&lt;200,IF(C36&gt;73,73,C36),C36)</f>
        <v>39</v>
      </c>
      <c r="E36" s="33">
        <f>IF('STATS 17-18'!G37&lt;400,IF(D36&lt;60,60,D36),D36)</f>
        <v>39</v>
      </c>
      <c r="F36" s="82">
        <f>IF('STATS 17-18'!G37&lt;200,IF(E36&lt;53,53,E36),E36)</f>
        <v>39</v>
      </c>
    </row>
    <row r="37" ht="20.35" customHeight="1">
      <c r="A37" t="s" s="38">
        <v>92</v>
      </c>
      <c r="B37" s="81">
        <f>VLOOKUP('STATS 17-18'!AB38,'CK - HITS'!$A$3:$B$69,2)</f>
        <v>51</v>
      </c>
      <c r="C37" s="33">
        <f>IF('STATS 17-18'!G38&lt;400,IF(B37&gt;80,80,B37),B37)</f>
        <v>51</v>
      </c>
      <c r="D37" s="33">
        <f>IF('STATS 17-18'!G38&lt;200,IF(C37&gt;73,73,C37),C37)</f>
        <v>51</v>
      </c>
      <c r="E37" s="33">
        <f>IF('STATS 17-18'!G38&lt;400,IF(D37&lt;60,60,D37),D37)</f>
        <v>51</v>
      </c>
      <c r="F37" s="82">
        <f>IF('STATS 17-18'!G38&lt;200,IF(E37&lt;53,53,E37),E37)</f>
        <v>51</v>
      </c>
    </row>
    <row r="38" ht="20.35" customHeight="1">
      <c r="A38" t="s" s="38">
        <v>94</v>
      </c>
      <c r="B38" s="81">
        <f>VLOOKUP('STATS 17-18'!AB39,'CK - HITS'!$A$3:$B$69,2)</f>
        <v>46</v>
      </c>
      <c r="C38" s="33">
        <f>IF('STATS 17-18'!G39&lt;400,IF(B38&gt;80,80,B38),B38)</f>
        <v>46</v>
      </c>
      <c r="D38" s="33">
        <f>IF('STATS 17-18'!G39&lt;200,IF(C38&gt;73,73,C38),C38)</f>
        <v>46</v>
      </c>
      <c r="E38" s="33">
        <f>IF('STATS 17-18'!G39&lt;400,IF(D38&lt;60,60,D38),D38)</f>
        <v>46</v>
      </c>
      <c r="F38" s="82">
        <f>IF('STATS 17-18'!G39&lt;200,IF(E38&lt;53,53,E38),E38)</f>
        <v>46</v>
      </c>
    </row>
    <row r="39" ht="20.35" customHeight="1">
      <c r="A39" t="s" s="38">
        <v>95</v>
      </c>
      <c r="B39" s="81">
        <f>VLOOKUP('STATS 17-18'!AB40,'CK - HITS'!$A$3:$B$69,2)</f>
        <v>67</v>
      </c>
      <c r="C39" s="33">
        <f>IF('STATS 17-18'!G40&lt;400,IF(B39&gt;80,80,B39),B39)</f>
        <v>67</v>
      </c>
      <c r="D39" s="33">
        <f>IF('STATS 17-18'!G40&lt;200,IF(C39&gt;73,73,C39),C39)</f>
        <v>67</v>
      </c>
      <c r="E39" s="33">
        <f>IF('STATS 17-18'!G40&lt;400,IF(D39&lt;60,60,D39),D39)</f>
        <v>67</v>
      </c>
      <c r="F39" s="82">
        <f>IF('STATS 17-18'!G40&lt;200,IF(E39&lt;53,53,E39),E39)</f>
        <v>67</v>
      </c>
    </row>
    <row r="40" ht="20.35" customHeight="1">
      <c r="A40" t="s" s="38">
        <v>97</v>
      </c>
      <c r="B40" s="81">
        <f>VLOOKUP('STATS 17-18'!AB41,'CK - HITS'!$A$3:$B$69,2)</f>
        <v>38</v>
      </c>
      <c r="C40" s="33">
        <f>IF('STATS 17-18'!G41&lt;400,IF(B40&gt;80,80,B40),B40)</f>
        <v>38</v>
      </c>
      <c r="D40" s="33">
        <f>IF('STATS 17-18'!G41&lt;200,IF(C40&gt;73,73,C40),C40)</f>
        <v>38</v>
      </c>
      <c r="E40" s="33">
        <f>IF('STATS 17-18'!G41&lt;400,IF(D40&lt;60,60,D40),D40)</f>
        <v>38</v>
      </c>
      <c r="F40" s="82">
        <f>IF('STATS 17-18'!G41&lt;200,IF(E40&lt;53,53,E40),E40)</f>
        <v>38</v>
      </c>
    </row>
    <row r="41" ht="20.35" customHeight="1">
      <c r="A41" t="s" s="38">
        <v>98</v>
      </c>
      <c r="B41" s="81">
        <f>VLOOKUP('STATS 17-18'!AB42,'CK - HITS'!$A$3:$B$69,2)</f>
        <v>84</v>
      </c>
      <c r="C41" s="33">
        <f>IF('STATS 17-18'!G42&lt;400,IF(B41&gt;80,80,B41),B41)</f>
        <v>84</v>
      </c>
      <c r="D41" s="33">
        <f>IF('STATS 17-18'!G42&lt;200,IF(C41&gt;73,73,C41),C41)</f>
        <v>84</v>
      </c>
      <c r="E41" s="33">
        <f>IF('STATS 17-18'!G42&lt;400,IF(D41&lt;60,60,D41),D41)</f>
        <v>84</v>
      </c>
      <c r="F41" s="82">
        <f>IF('STATS 17-18'!G42&lt;200,IF(E41&lt;53,53,E41),E41)</f>
        <v>84</v>
      </c>
    </row>
    <row r="42" ht="20.35" customHeight="1">
      <c r="A42" t="s" s="38">
        <v>100</v>
      </c>
      <c r="B42" s="81">
        <f>VLOOKUP('STATS 17-18'!AB43,'CK - HITS'!$A$3:$B$69,2)</f>
        <v>53</v>
      </c>
      <c r="C42" s="33">
        <f>IF('STATS 17-18'!G43&lt;400,IF(B42&gt;80,80,B42),B42)</f>
        <v>53</v>
      </c>
      <c r="D42" s="33">
        <f>IF('STATS 17-18'!G43&lt;200,IF(C42&gt;73,73,C42),C42)</f>
        <v>53</v>
      </c>
      <c r="E42" s="33">
        <f>IF('STATS 17-18'!G43&lt;400,IF(D42&lt;60,60,D42),D42)</f>
        <v>60</v>
      </c>
      <c r="F42" s="82">
        <f>IF('STATS 17-18'!G43&lt;200,IF(E42&lt;53,53,E42),E42)</f>
        <v>60</v>
      </c>
    </row>
    <row r="43" ht="20.35" customHeight="1">
      <c r="A43" t="s" s="38">
        <v>101</v>
      </c>
      <c r="B43" s="81">
        <f>VLOOKUP('STATS 17-18'!AB44,'CK - HITS'!$A$3:$B$69,2)</f>
        <v>63</v>
      </c>
      <c r="C43" s="33">
        <f>IF('STATS 17-18'!G44&lt;400,IF(B43&gt;80,80,B43),B43)</f>
        <v>63</v>
      </c>
      <c r="D43" s="33">
        <f>IF('STATS 17-18'!G44&lt;200,IF(C43&gt;73,73,C43),C43)</f>
        <v>63</v>
      </c>
      <c r="E43" s="33">
        <f>IF('STATS 17-18'!G44&lt;400,IF(D43&lt;60,60,D43),D43)</f>
        <v>63</v>
      </c>
      <c r="F43" s="82">
        <f>IF('STATS 17-18'!G44&lt;200,IF(E43&lt;53,53,E43),E43)</f>
        <v>63</v>
      </c>
    </row>
    <row r="44" ht="20.35" customHeight="1">
      <c r="A44" t="s" s="38">
        <v>102</v>
      </c>
      <c r="B44" s="81">
        <f>VLOOKUP('STATS 17-18'!AB45,'CK - HITS'!$A$3:$B$69,2)</f>
        <v>53</v>
      </c>
      <c r="C44" s="33">
        <f>IF('STATS 17-18'!G45&lt;400,IF(B44&gt;80,80,B44),B44)</f>
        <v>53</v>
      </c>
      <c r="D44" s="33">
        <f>IF('STATS 17-18'!G45&lt;200,IF(C44&gt;73,73,C44),C44)</f>
        <v>53</v>
      </c>
      <c r="E44" s="33">
        <f>IF('STATS 17-18'!G45&lt;400,IF(D44&lt;60,60,D44),D44)</f>
        <v>53</v>
      </c>
      <c r="F44" s="82">
        <f>IF('STATS 17-18'!G45&lt;200,IF(E44&lt;53,53,E44),E44)</f>
        <v>53</v>
      </c>
    </row>
    <row r="45" ht="20.35" customHeight="1">
      <c r="A45" t="s" s="38">
        <v>103</v>
      </c>
      <c r="B45" s="81">
        <f>VLOOKUP('STATS 17-18'!AB46,'CK - HITS'!$A$3:$B$69,2)</f>
        <v>38</v>
      </c>
      <c r="C45" s="33">
        <f>IF('STATS 17-18'!G46&lt;400,IF(B45&gt;80,80,B45),B45)</f>
        <v>38</v>
      </c>
      <c r="D45" s="33">
        <f>IF('STATS 17-18'!G46&lt;200,IF(C45&gt;73,73,C45),C45)</f>
        <v>38</v>
      </c>
      <c r="E45" s="33">
        <f>IF('STATS 17-18'!G46&lt;400,IF(D45&lt;60,60,D45),D45)</f>
        <v>38</v>
      </c>
      <c r="F45" s="82">
        <f>IF('STATS 17-18'!G46&lt;200,IF(E45&lt;53,53,E45),E45)</f>
        <v>38</v>
      </c>
    </row>
    <row r="46" ht="20.35" customHeight="1">
      <c r="A46" t="s" s="38">
        <v>105</v>
      </c>
      <c r="B46" s="81">
        <f>VLOOKUP('STATS 17-18'!AB47,'CK - HITS'!$A$3:$B$69,2)</f>
        <v>91</v>
      </c>
      <c r="C46" s="33">
        <f>IF('STATS 17-18'!G47&lt;400,IF(B46&gt;80,80,B46),B46)</f>
        <v>91</v>
      </c>
      <c r="D46" s="33">
        <f>IF('STATS 17-18'!G47&lt;200,IF(C46&gt;73,73,C46),C46)</f>
        <v>91</v>
      </c>
      <c r="E46" s="33">
        <f>IF('STATS 17-18'!G47&lt;400,IF(D46&lt;60,60,D46),D46)</f>
        <v>91</v>
      </c>
      <c r="F46" s="82">
        <f>IF('STATS 17-18'!G47&lt;200,IF(E46&lt;53,53,E46),E46)</f>
        <v>91</v>
      </c>
    </row>
    <row r="47" ht="20.35" customHeight="1">
      <c r="A47" t="s" s="38">
        <v>107</v>
      </c>
      <c r="B47" s="81">
        <f>VLOOKUP('STATS 17-18'!AB48,'CK - HITS'!$A$3:$B$69,2)</f>
        <v>97</v>
      </c>
      <c r="C47" s="33">
        <f>IF('STATS 17-18'!G48&lt;400,IF(B47&gt;80,80,B47),B47)</f>
        <v>80</v>
      </c>
      <c r="D47" s="33">
        <f>IF('STATS 17-18'!G48&lt;200,IF(C47&gt;73,73,C47),C47)</f>
        <v>73</v>
      </c>
      <c r="E47" s="33">
        <f>IF('STATS 17-18'!G48&lt;400,IF(D47&lt;60,60,D47),D47)</f>
        <v>73</v>
      </c>
      <c r="F47" s="82">
        <f>IF('STATS 17-18'!G48&lt;200,IF(E47&lt;53,53,E47),E47)</f>
        <v>73</v>
      </c>
    </row>
    <row r="48" ht="20.35" customHeight="1">
      <c r="A48" t="s" s="38">
        <v>108</v>
      </c>
      <c r="B48" s="81">
        <f>VLOOKUP('STATS 17-18'!AB49,'CK - HITS'!$A$3:$B$69,2)</f>
        <v>51</v>
      </c>
      <c r="C48" s="33">
        <f>IF('STATS 17-18'!G49&lt;400,IF(B48&gt;80,80,B48),B48)</f>
        <v>51</v>
      </c>
      <c r="D48" s="33">
        <f>IF('STATS 17-18'!G49&lt;200,IF(C48&gt;73,73,C48),C48)</f>
        <v>51</v>
      </c>
      <c r="E48" s="33">
        <f>IF('STATS 17-18'!G49&lt;400,IF(D48&lt;60,60,D48),D48)</f>
        <v>60</v>
      </c>
      <c r="F48" s="82">
        <f>IF('STATS 17-18'!G49&lt;200,IF(E48&lt;53,53,E48),E48)</f>
        <v>60</v>
      </c>
    </row>
    <row r="49" ht="20.35" customHeight="1">
      <c r="A49" t="s" s="38">
        <v>109</v>
      </c>
      <c r="B49" s="81">
        <f>VLOOKUP('STATS 17-18'!AB50,'CK - HITS'!$A$3:$B$69,2)</f>
        <v>97</v>
      </c>
      <c r="C49" s="33">
        <f>IF('STATS 17-18'!G50&lt;400,IF(B49&gt;80,80,B49),B49)</f>
        <v>80</v>
      </c>
      <c r="D49" s="33">
        <f>IF('STATS 17-18'!G50&lt;200,IF(C49&gt;73,73,C49),C49)</f>
        <v>73</v>
      </c>
      <c r="E49" s="33">
        <f>IF('STATS 17-18'!G50&lt;400,IF(D49&lt;60,60,D49),D49)</f>
        <v>73</v>
      </c>
      <c r="F49" s="82">
        <f>IF('STATS 17-18'!G50&lt;200,IF(E49&lt;53,53,E49),E49)</f>
        <v>73</v>
      </c>
    </row>
    <row r="50" ht="20.35" customHeight="1">
      <c r="A50" t="s" s="38">
        <v>110</v>
      </c>
      <c r="B50" s="81">
        <f>VLOOKUP('STATS 17-18'!AB51,'CK - HITS'!$A$3:$B$69,2)</f>
        <v>90</v>
      </c>
      <c r="C50" s="33">
        <f>IF('STATS 17-18'!G51&lt;400,IF(B50&gt;80,80,B50),B50)</f>
        <v>80</v>
      </c>
      <c r="D50" s="33">
        <f>IF('STATS 17-18'!G51&lt;200,IF(C50&gt;73,73,C50),C50)</f>
        <v>73</v>
      </c>
      <c r="E50" s="33">
        <f>IF('STATS 17-18'!G51&lt;400,IF(D50&lt;60,60,D50),D50)</f>
        <v>73</v>
      </c>
      <c r="F50" s="82">
        <f>IF('STATS 17-18'!G51&lt;200,IF(E50&lt;53,53,E50),E50)</f>
        <v>73</v>
      </c>
    </row>
    <row r="51" ht="20.35" customHeight="1">
      <c r="A51" t="s" s="38">
        <v>111</v>
      </c>
      <c r="B51" s="81">
        <f>VLOOKUP('STATS 17-18'!AB52,'CK - HITS'!$A$3:$B$69,2)</f>
        <v>51</v>
      </c>
      <c r="C51" s="33">
        <f>IF('STATS 17-18'!G52&lt;400,IF(B51&gt;80,80,B51),B51)</f>
        <v>51</v>
      </c>
      <c r="D51" s="33">
        <f>IF('STATS 17-18'!G52&lt;200,IF(C51&gt;73,73,C51),C51)</f>
        <v>51</v>
      </c>
      <c r="E51" s="33">
        <f>IF('STATS 17-18'!G52&lt;400,IF(D51&lt;60,60,D51),D51)</f>
        <v>51</v>
      </c>
      <c r="F51" s="82">
        <f>IF('STATS 17-18'!G52&lt;200,IF(E51&lt;53,53,E51),E51)</f>
        <v>51</v>
      </c>
    </row>
    <row r="52" ht="20.35" customHeight="1">
      <c r="A52" t="s" s="38">
        <v>112</v>
      </c>
      <c r="B52" s="81">
        <f>VLOOKUP('STATS 17-18'!AB53,'CK - HITS'!$A$3:$B$69,2)</f>
        <v>35</v>
      </c>
      <c r="C52" s="33">
        <f>IF('STATS 17-18'!G53&lt;400,IF(B52&gt;80,80,B52),B52)</f>
        <v>35</v>
      </c>
      <c r="D52" s="33">
        <f>IF('STATS 17-18'!G53&lt;200,IF(C52&gt;73,73,C52),C52)</f>
        <v>35</v>
      </c>
      <c r="E52" s="33">
        <f>IF('STATS 17-18'!G53&lt;400,IF(D52&lt;60,60,D52),D52)</f>
        <v>35</v>
      </c>
      <c r="F52" s="82">
        <f>IF('STATS 17-18'!G53&lt;200,IF(E52&lt;53,53,E52),E52)</f>
        <v>35</v>
      </c>
    </row>
    <row r="53" ht="20.35" customHeight="1">
      <c r="A53" t="s" s="38">
        <v>113</v>
      </c>
      <c r="B53" s="81">
        <f>VLOOKUP('STATS 17-18'!AB54,'CK - HITS'!$A$3:$B$69,2)</f>
        <v>60</v>
      </c>
      <c r="C53" s="33">
        <f>IF('STATS 17-18'!G54&lt;400,IF(B53&gt;80,80,B53),B53)</f>
        <v>60</v>
      </c>
      <c r="D53" s="33">
        <f>IF('STATS 17-18'!G54&lt;200,IF(C53&gt;73,73,C53),C53)</f>
        <v>60</v>
      </c>
      <c r="E53" s="33">
        <f>IF('STATS 17-18'!G54&lt;400,IF(D53&lt;60,60,D53),D53)</f>
        <v>60</v>
      </c>
      <c r="F53" s="82">
        <f>IF('STATS 17-18'!G54&lt;200,IF(E53&lt;53,53,E53),E53)</f>
        <v>60</v>
      </c>
    </row>
    <row r="54" ht="20.35" customHeight="1">
      <c r="A54" t="s" s="38">
        <v>115</v>
      </c>
      <c r="B54" s="81">
        <f>VLOOKUP('STATS 17-18'!AB55,'CK - HITS'!$A$3:$B$69,2)</f>
        <v>69</v>
      </c>
      <c r="C54" s="33">
        <f>IF('STATS 17-18'!G55&lt;400,IF(B54&gt;80,80,B54),B54)</f>
        <v>69</v>
      </c>
      <c r="D54" s="33">
        <f>IF('STATS 17-18'!G55&lt;200,IF(C54&gt;73,73,C54),C54)</f>
        <v>69</v>
      </c>
      <c r="E54" s="33">
        <f>IF('STATS 17-18'!G55&lt;400,IF(D54&lt;60,60,D54),D54)</f>
        <v>69</v>
      </c>
      <c r="F54" s="82">
        <f>IF('STATS 17-18'!G55&lt;200,IF(E54&lt;53,53,E54),E54)</f>
        <v>69</v>
      </c>
    </row>
    <row r="55" ht="20.35" customHeight="1">
      <c r="A55" t="s" s="38">
        <v>116</v>
      </c>
      <c r="B55" s="81">
        <f>VLOOKUP('STATS 17-18'!AB56,'CK - HITS'!$A$3:$B$69,2)</f>
        <v>96</v>
      </c>
      <c r="C55" s="33">
        <f>IF('STATS 17-18'!G56&lt;400,IF(B55&gt;80,80,B55),B55)</f>
        <v>80</v>
      </c>
      <c r="D55" s="33">
        <f>IF('STATS 17-18'!G56&lt;200,IF(C55&gt;73,73,C55),C55)</f>
        <v>73</v>
      </c>
      <c r="E55" s="33">
        <f>IF('STATS 17-18'!G56&lt;400,IF(D55&lt;60,60,D55),D55)</f>
        <v>73</v>
      </c>
      <c r="F55" s="82">
        <f>IF('STATS 17-18'!G56&lt;200,IF(E55&lt;53,53,E55),E55)</f>
        <v>73</v>
      </c>
    </row>
    <row r="56" ht="20.35" customHeight="1">
      <c r="A56" t="s" s="38">
        <v>117</v>
      </c>
      <c r="B56" s="81">
        <f>VLOOKUP('STATS 17-18'!AB57,'CK - HITS'!$A$3:$B$69,2)</f>
        <v>60</v>
      </c>
      <c r="C56" s="33">
        <f>IF('STATS 17-18'!G57&lt;400,IF(B56&gt;80,80,B56),B56)</f>
        <v>60</v>
      </c>
      <c r="D56" s="33">
        <f>IF('STATS 17-18'!G57&lt;200,IF(C56&gt;73,73,C56),C56)</f>
        <v>60</v>
      </c>
      <c r="E56" s="33">
        <f>IF('STATS 17-18'!G57&lt;400,IF(D56&lt;60,60,D56),D56)</f>
        <v>60</v>
      </c>
      <c r="F56" s="82">
        <f>IF('STATS 17-18'!G57&lt;200,IF(E56&lt;53,53,E56),E56)</f>
        <v>60</v>
      </c>
    </row>
    <row r="57" ht="20.35" customHeight="1">
      <c r="A57" t="s" s="38">
        <v>118</v>
      </c>
      <c r="B57" s="81">
        <f>VLOOKUP('STATS 17-18'!AB58,'CK - HITS'!$A$3:$B$69,2)</f>
        <v>40</v>
      </c>
      <c r="C57" s="33">
        <f>IF('STATS 17-18'!G58&lt;400,IF(B57&gt;80,80,B57),B57)</f>
        <v>40</v>
      </c>
      <c r="D57" s="33">
        <f>IF('STATS 17-18'!G58&lt;200,IF(C57&gt;73,73,C57),C57)</f>
        <v>40</v>
      </c>
      <c r="E57" s="33">
        <f>IF('STATS 17-18'!G58&lt;400,IF(D57&lt;60,60,D57),D57)</f>
        <v>40</v>
      </c>
      <c r="F57" s="82">
        <f>IF('STATS 17-18'!G58&lt;200,IF(E57&lt;53,53,E57),E57)</f>
        <v>40</v>
      </c>
    </row>
    <row r="58" ht="20.35" customHeight="1">
      <c r="A58" t="s" s="38">
        <v>120</v>
      </c>
      <c r="B58" s="81">
        <f>VLOOKUP('STATS 17-18'!AB59,'CK - HITS'!$A$3:$B$69,2)</f>
        <v>73</v>
      </c>
      <c r="C58" s="33">
        <f>IF('STATS 17-18'!G59&lt;400,IF(B58&gt;80,80,B58),B58)</f>
        <v>73</v>
      </c>
      <c r="D58" s="33">
        <f>IF('STATS 17-18'!G59&lt;200,IF(C58&gt;73,73,C58),C58)</f>
        <v>73</v>
      </c>
      <c r="E58" s="33">
        <f>IF('STATS 17-18'!G59&lt;400,IF(D58&lt;60,60,D58),D58)</f>
        <v>73</v>
      </c>
      <c r="F58" s="82">
        <f>IF('STATS 17-18'!G59&lt;200,IF(E58&lt;53,53,E58),E58)</f>
        <v>73</v>
      </c>
    </row>
    <row r="59" ht="20.35" customHeight="1">
      <c r="A59" t="s" s="38">
        <v>122</v>
      </c>
      <c r="B59" s="81">
        <f>VLOOKUP('STATS 17-18'!AB60,'CK - HITS'!$A$3:$B$69,2)</f>
        <v>72</v>
      </c>
      <c r="C59" s="33">
        <f>IF('STATS 17-18'!G60&lt;400,IF(B59&gt;80,80,B59),B59)</f>
        <v>72</v>
      </c>
      <c r="D59" s="33">
        <f>IF('STATS 17-18'!G60&lt;200,IF(C59&gt;73,73,C59),C59)</f>
        <v>72</v>
      </c>
      <c r="E59" s="33">
        <f>IF('STATS 17-18'!G60&lt;400,IF(D59&lt;60,60,D59),D59)</f>
        <v>72</v>
      </c>
      <c r="F59" s="82">
        <f>IF('STATS 17-18'!G60&lt;200,IF(E59&lt;53,53,E59),E59)</f>
        <v>72</v>
      </c>
    </row>
    <row r="60" ht="20.35" customHeight="1">
      <c r="A60" t="s" s="38">
        <v>123</v>
      </c>
      <c r="B60" s="81">
        <f>VLOOKUP('STATS 17-18'!AB61,'CK - HITS'!$A$3:$B$69,2)</f>
        <v>91</v>
      </c>
      <c r="C60" s="33">
        <f>IF('STATS 17-18'!G61&lt;400,IF(B60&gt;80,80,B60),B60)</f>
        <v>91</v>
      </c>
      <c r="D60" s="33">
        <f>IF('STATS 17-18'!G61&lt;200,IF(C60&gt;73,73,C60),C60)</f>
        <v>91</v>
      </c>
      <c r="E60" s="33">
        <f>IF('STATS 17-18'!G61&lt;400,IF(D60&lt;60,60,D60),D60)</f>
        <v>91</v>
      </c>
      <c r="F60" s="82">
        <f>IF('STATS 17-18'!G61&lt;200,IF(E60&lt;53,53,E60),E60)</f>
        <v>91</v>
      </c>
    </row>
    <row r="61" ht="20.35" customHeight="1">
      <c r="A61" t="s" s="38">
        <v>124</v>
      </c>
      <c r="B61" s="81">
        <f>VLOOKUP('STATS 17-18'!AB62,'CK - HITS'!$A$3:$B$69,2)</f>
        <v>52</v>
      </c>
      <c r="C61" s="33">
        <f>IF('STATS 17-18'!G62&lt;400,IF(B61&gt;80,80,B61),B61)</f>
        <v>52</v>
      </c>
      <c r="D61" s="33">
        <f>IF('STATS 17-18'!G62&lt;200,IF(C61&gt;73,73,C61),C61)</f>
        <v>52</v>
      </c>
      <c r="E61" s="33">
        <f>IF('STATS 17-18'!G62&lt;400,IF(D61&lt;60,60,D61),D61)</f>
        <v>52</v>
      </c>
      <c r="F61" s="82">
        <f>IF('STATS 17-18'!G62&lt;200,IF(E61&lt;53,53,E61),E61)</f>
        <v>52</v>
      </c>
    </row>
    <row r="62" ht="20.35" customHeight="1">
      <c r="A62" t="s" s="38">
        <v>126</v>
      </c>
      <c r="B62" s="81">
        <f>VLOOKUP('STATS 17-18'!AB63,'CK - HITS'!$A$3:$B$69,2)</f>
        <v>45</v>
      </c>
      <c r="C62" s="33">
        <f>IF('STATS 17-18'!G63&lt;400,IF(B62&gt;80,80,B62),B62)</f>
        <v>45</v>
      </c>
      <c r="D62" s="33">
        <f>IF('STATS 17-18'!G63&lt;200,IF(C62&gt;73,73,C62),C62)</f>
        <v>45</v>
      </c>
      <c r="E62" s="33">
        <f>IF('STATS 17-18'!G63&lt;400,IF(D62&lt;60,60,D62),D62)</f>
        <v>60</v>
      </c>
      <c r="F62" s="82">
        <f>IF('STATS 17-18'!G63&lt;200,IF(E62&lt;53,53,E62),E62)</f>
        <v>60</v>
      </c>
    </row>
    <row r="63" ht="20.35" customHeight="1">
      <c r="A63" t="s" s="38">
        <v>127</v>
      </c>
      <c r="B63" s="81">
        <f>VLOOKUP('STATS 17-18'!AB64,'CK - HITS'!$A$3:$B$69,2)</f>
        <v>65</v>
      </c>
      <c r="C63" s="33">
        <f>IF('STATS 17-18'!G64&lt;400,IF(B63&gt;80,80,B63),B63)</f>
        <v>65</v>
      </c>
      <c r="D63" s="33">
        <f>IF('STATS 17-18'!G64&lt;200,IF(C63&gt;73,73,C63),C63)</f>
        <v>65</v>
      </c>
      <c r="E63" s="33">
        <f>IF('STATS 17-18'!G64&lt;400,IF(D63&lt;60,60,D63),D63)</f>
        <v>65</v>
      </c>
      <c r="F63" s="82">
        <f>IF('STATS 17-18'!G64&lt;200,IF(E63&lt;53,53,E63),E63)</f>
        <v>65</v>
      </c>
    </row>
    <row r="64" ht="20.35" customHeight="1">
      <c r="A64" t="s" s="38">
        <v>128</v>
      </c>
      <c r="B64" s="81">
        <f>VLOOKUP('STATS 17-18'!AB65,'CK - HITS'!$A$3:$B$69,2)</f>
        <v>70</v>
      </c>
      <c r="C64" s="33">
        <f>IF('STATS 17-18'!G65&lt;400,IF(B64&gt;80,80,B64),B64)</f>
        <v>70</v>
      </c>
      <c r="D64" s="33">
        <f>IF('STATS 17-18'!G65&lt;200,IF(C64&gt;73,73,C64),C64)</f>
        <v>70</v>
      </c>
      <c r="E64" s="33">
        <f>IF('STATS 17-18'!G65&lt;400,IF(D64&lt;60,60,D64),D64)</f>
        <v>70</v>
      </c>
      <c r="F64" s="82">
        <f>IF('STATS 17-18'!G65&lt;200,IF(E64&lt;53,53,E64),E64)</f>
        <v>70</v>
      </c>
    </row>
    <row r="65" ht="20.35" customHeight="1">
      <c r="A65" t="s" s="38">
        <v>129</v>
      </c>
      <c r="B65" s="81">
        <f>VLOOKUP('STATS 17-18'!AB66,'CK - HITS'!$A$3:$B$69,2)</f>
        <v>62</v>
      </c>
      <c r="C65" s="33">
        <f>IF('STATS 17-18'!G66&lt;400,IF(B65&gt;80,80,B65),B65)</f>
        <v>62</v>
      </c>
      <c r="D65" s="33">
        <f>IF('STATS 17-18'!G66&lt;200,IF(C65&gt;73,73,C65),C65)</f>
        <v>62</v>
      </c>
      <c r="E65" s="33">
        <f>IF('STATS 17-18'!G66&lt;400,IF(D65&lt;60,60,D65),D65)</f>
        <v>62</v>
      </c>
      <c r="F65" s="82">
        <f>IF('STATS 17-18'!G66&lt;200,IF(E65&lt;53,53,E65),E65)</f>
        <v>62</v>
      </c>
    </row>
    <row r="66" ht="20.35" customHeight="1">
      <c r="A66" t="s" s="38">
        <v>130</v>
      </c>
      <c r="B66" s="81">
        <f>VLOOKUP('STATS 17-18'!AB67,'CK - HITS'!$A$3:$B$69,2)</f>
        <v>58</v>
      </c>
      <c r="C66" s="33">
        <f>IF('STATS 17-18'!G67&lt;400,IF(B66&gt;80,80,B66),B66)</f>
        <v>58</v>
      </c>
      <c r="D66" s="33">
        <f>IF('STATS 17-18'!G67&lt;200,IF(C66&gt;73,73,C66),C66)</f>
        <v>58</v>
      </c>
      <c r="E66" s="33">
        <f>IF('STATS 17-18'!G67&lt;400,IF(D66&lt;60,60,D66),D66)</f>
        <v>58</v>
      </c>
      <c r="F66" s="82">
        <f>IF('STATS 17-18'!G67&lt;200,IF(E66&lt;53,53,E66),E66)</f>
        <v>58</v>
      </c>
    </row>
    <row r="67" ht="20.35" customHeight="1">
      <c r="A67" t="s" s="38">
        <v>132</v>
      </c>
      <c r="B67" s="81">
        <f>VLOOKUP('STATS 17-18'!AB68,'CK - HITS'!$A$3:$B$69,2)</f>
        <v>60</v>
      </c>
      <c r="C67" s="33">
        <f>IF('STATS 17-18'!G68&lt;400,IF(B67&gt;80,80,B67),B67)</f>
        <v>60</v>
      </c>
      <c r="D67" s="33">
        <f>IF('STATS 17-18'!G68&lt;200,IF(C67&gt;73,73,C67),C67)</f>
        <v>60</v>
      </c>
      <c r="E67" s="33">
        <f>IF('STATS 17-18'!G68&lt;400,IF(D67&lt;60,60,D67),D67)</f>
        <v>60</v>
      </c>
      <c r="F67" s="82">
        <f>IF('STATS 17-18'!G68&lt;200,IF(E67&lt;53,53,E67),E67)</f>
        <v>60</v>
      </c>
    </row>
    <row r="68" ht="20.35" customHeight="1">
      <c r="A68" t="s" s="38">
        <v>133</v>
      </c>
      <c r="B68" s="81">
        <f>VLOOKUP('STATS 17-18'!AB69,'CK - HITS'!$A$3:$B$69,2)</f>
        <v>99</v>
      </c>
      <c r="C68" s="33">
        <f>IF('STATS 17-18'!G69&lt;400,IF(B68&gt;80,80,B68),B68)</f>
        <v>80</v>
      </c>
      <c r="D68" s="33">
        <f>IF('STATS 17-18'!G69&lt;200,IF(C68&gt;73,73,C68),C68)</f>
        <v>73</v>
      </c>
      <c r="E68" s="33">
        <f>IF('STATS 17-18'!G69&lt;400,IF(D68&lt;60,60,D68),D68)</f>
        <v>73</v>
      </c>
      <c r="F68" s="82">
        <f>IF('STATS 17-18'!G69&lt;200,IF(E68&lt;53,53,E68),E68)</f>
        <v>73</v>
      </c>
    </row>
    <row r="69" ht="20.35" customHeight="1">
      <c r="A69" t="s" s="38">
        <v>134</v>
      </c>
      <c r="B69" s="81">
        <f>VLOOKUP('STATS 17-18'!AB70,'CK - HITS'!$A$3:$B$69,2)</f>
        <v>78</v>
      </c>
      <c r="C69" s="33">
        <f>IF('STATS 17-18'!G70&lt;400,IF(B69&gt;80,80,B69),B69)</f>
        <v>78</v>
      </c>
      <c r="D69" s="33">
        <f>IF('STATS 17-18'!G70&lt;200,IF(C69&gt;73,73,C69),C69)</f>
        <v>78</v>
      </c>
      <c r="E69" s="33">
        <f>IF('STATS 17-18'!G70&lt;400,IF(D69&lt;60,60,D69),D69)</f>
        <v>78</v>
      </c>
      <c r="F69" s="82">
        <f>IF('STATS 17-18'!G70&lt;200,IF(E69&lt;53,53,E69),E69)</f>
        <v>78</v>
      </c>
    </row>
    <row r="70" ht="20.35" customHeight="1">
      <c r="A70" t="s" s="38">
        <v>135</v>
      </c>
      <c r="B70" s="81">
        <f>VLOOKUP('STATS 17-18'!AB71,'CK - HITS'!$A$3:$B$69,2)</f>
        <v>49</v>
      </c>
      <c r="C70" s="33">
        <f>IF('STATS 17-18'!G71&lt;400,IF(B70&gt;80,80,B70),B70)</f>
        <v>49</v>
      </c>
      <c r="D70" s="33">
        <f>IF('STATS 17-18'!G71&lt;200,IF(C70&gt;73,73,C70),C70)</f>
        <v>49</v>
      </c>
      <c r="E70" s="33">
        <f>IF('STATS 17-18'!G71&lt;400,IF(D70&lt;60,60,D70),D70)</f>
        <v>49</v>
      </c>
      <c r="F70" s="82">
        <f>IF('STATS 17-18'!G71&lt;200,IF(E70&lt;53,53,E70),E70)</f>
        <v>49</v>
      </c>
    </row>
    <row r="71" ht="20.35" customHeight="1">
      <c r="A71" t="s" s="38">
        <v>136</v>
      </c>
      <c r="B71" s="81">
        <f>VLOOKUP('STATS 17-18'!AB72,'CK - HITS'!$A$3:$B$69,2)</f>
        <v>97</v>
      </c>
      <c r="C71" s="33">
        <f>IF('STATS 17-18'!G72&lt;400,IF(B71&gt;80,80,B71),B71)</f>
        <v>80</v>
      </c>
      <c r="D71" s="33">
        <f>IF('STATS 17-18'!G72&lt;200,IF(C71&gt;73,73,C71),C71)</f>
        <v>73</v>
      </c>
      <c r="E71" s="33">
        <f>IF('STATS 17-18'!G72&lt;400,IF(D71&lt;60,60,D71),D71)</f>
        <v>73</v>
      </c>
      <c r="F71" s="82">
        <f>IF('STATS 17-18'!G72&lt;200,IF(E71&lt;53,53,E71),E71)</f>
        <v>73</v>
      </c>
    </row>
    <row r="72" ht="20.35" customHeight="1">
      <c r="A72" t="s" s="38">
        <v>137</v>
      </c>
      <c r="B72" s="81">
        <f>VLOOKUP('STATS 17-18'!AB73,'CK - HITS'!$A$3:$B$69,2)</f>
        <v>87</v>
      </c>
      <c r="C72" s="33">
        <f>IF('STATS 17-18'!G73&lt;400,IF(B72&gt;80,80,B72),B72)</f>
        <v>87</v>
      </c>
      <c r="D72" s="33">
        <f>IF('STATS 17-18'!G73&lt;200,IF(C72&gt;73,73,C72),C72)</f>
        <v>87</v>
      </c>
      <c r="E72" s="33">
        <f>IF('STATS 17-18'!G73&lt;400,IF(D72&lt;60,60,D72),D72)</f>
        <v>87</v>
      </c>
      <c r="F72" s="82">
        <f>IF('STATS 17-18'!G73&lt;200,IF(E72&lt;53,53,E72),E72)</f>
        <v>87</v>
      </c>
    </row>
    <row r="73" ht="20.35" customHeight="1">
      <c r="A73" t="s" s="38">
        <v>138</v>
      </c>
      <c r="B73" s="81">
        <f>VLOOKUP('STATS 17-18'!AB74,'CK - HITS'!$A$3:$B$69,2)</f>
        <v>74</v>
      </c>
      <c r="C73" s="33">
        <f>IF('STATS 17-18'!G74&lt;400,IF(B73&gt;80,80,B73),B73)</f>
        <v>74</v>
      </c>
      <c r="D73" s="33">
        <f>IF('STATS 17-18'!G74&lt;200,IF(C73&gt;73,73,C73),C73)</f>
        <v>74</v>
      </c>
      <c r="E73" s="33">
        <f>IF('STATS 17-18'!G74&lt;400,IF(D73&lt;60,60,D73),D73)</f>
        <v>74</v>
      </c>
      <c r="F73" s="82">
        <f>IF('STATS 17-18'!G74&lt;200,IF(E73&lt;53,53,E73),E73)</f>
        <v>74</v>
      </c>
    </row>
    <row r="74" ht="20.35" customHeight="1">
      <c r="A74" t="s" s="38">
        <v>139</v>
      </c>
      <c r="B74" s="81">
        <f>VLOOKUP('STATS 17-18'!AB75,'CK - HITS'!$A$3:$B$69,2)</f>
        <v>57</v>
      </c>
      <c r="C74" s="33">
        <f>IF('STATS 17-18'!G75&lt;400,IF(B74&gt;80,80,B74),B74)</f>
        <v>57</v>
      </c>
      <c r="D74" s="33">
        <f>IF('STATS 17-18'!G75&lt;200,IF(C74&gt;73,73,C74),C74)</f>
        <v>57</v>
      </c>
      <c r="E74" s="33">
        <f>IF('STATS 17-18'!G75&lt;400,IF(D74&lt;60,60,D74),D74)</f>
        <v>57</v>
      </c>
      <c r="F74" s="82">
        <f>IF('STATS 17-18'!G75&lt;200,IF(E74&lt;53,53,E74),E74)</f>
        <v>57</v>
      </c>
    </row>
    <row r="75" ht="20.35" customHeight="1">
      <c r="A75" t="s" s="38">
        <v>140</v>
      </c>
      <c r="B75" s="81">
        <f>VLOOKUP('STATS 17-18'!AB76,'CK - HITS'!$A$3:$B$69,2)</f>
        <v>40</v>
      </c>
      <c r="C75" s="33">
        <f>IF('STATS 17-18'!G76&lt;400,IF(B75&gt;80,80,B75),B75)</f>
        <v>40</v>
      </c>
      <c r="D75" s="33">
        <f>IF('STATS 17-18'!G76&lt;200,IF(C75&gt;73,73,C75),C75)</f>
        <v>40</v>
      </c>
      <c r="E75" s="33">
        <f>IF('STATS 17-18'!G76&lt;400,IF(D75&lt;60,60,D75),D75)</f>
        <v>40</v>
      </c>
      <c r="F75" s="82">
        <f>IF('STATS 17-18'!G76&lt;200,IF(E75&lt;53,53,E75),E75)</f>
        <v>40</v>
      </c>
    </row>
    <row r="76" ht="20.35" customHeight="1">
      <c r="A76" t="s" s="38">
        <v>141</v>
      </c>
      <c r="B76" s="81">
        <f>VLOOKUP('STATS 17-18'!AB77,'CK - HITS'!$A$3:$B$69,2)</f>
        <v>34</v>
      </c>
      <c r="C76" s="33">
        <f>IF('STATS 17-18'!G77&lt;400,IF(B76&gt;80,80,B76),B76)</f>
        <v>34</v>
      </c>
      <c r="D76" s="33">
        <f>IF('STATS 17-18'!G77&lt;200,IF(C76&gt;73,73,C76),C76)</f>
        <v>34</v>
      </c>
      <c r="E76" s="33">
        <f>IF('STATS 17-18'!G77&lt;400,IF(D76&lt;60,60,D76),D76)</f>
        <v>34</v>
      </c>
      <c r="F76" s="82">
        <f>IF('STATS 17-18'!G77&lt;200,IF(E76&lt;53,53,E76),E76)</f>
        <v>34</v>
      </c>
    </row>
    <row r="77" ht="20.35" customHeight="1">
      <c r="A77" t="s" s="38">
        <v>142</v>
      </c>
      <c r="B77" s="81">
        <f>VLOOKUP('STATS 17-18'!AB78,'CK - HITS'!$A$3:$B$69,2)</f>
        <v>33</v>
      </c>
      <c r="C77" s="33">
        <f>IF('STATS 17-18'!G78&lt;400,IF(B77&gt;80,80,B77),B77)</f>
        <v>33</v>
      </c>
      <c r="D77" s="33">
        <f>IF('STATS 17-18'!G78&lt;200,IF(C77&gt;73,73,C77),C77)</f>
        <v>33</v>
      </c>
      <c r="E77" s="33">
        <f>IF('STATS 17-18'!G78&lt;400,IF(D77&lt;60,60,D77),D77)</f>
        <v>33</v>
      </c>
      <c r="F77" s="82">
        <f>IF('STATS 17-18'!G78&lt;200,IF(E77&lt;53,53,E77),E77)</f>
        <v>33</v>
      </c>
    </row>
    <row r="78" ht="20.35" customHeight="1">
      <c r="A78" t="s" s="38">
        <v>143</v>
      </c>
      <c r="B78" s="81">
        <f>VLOOKUP('STATS 17-18'!AB79,'CK - HITS'!$A$3:$B$69,2)</f>
        <v>60</v>
      </c>
      <c r="C78" s="33">
        <f>IF('STATS 17-18'!G79&lt;400,IF(B78&gt;80,80,B78),B78)</f>
        <v>60</v>
      </c>
      <c r="D78" s="33">
        <f>IF('STATS 17-18'!G79&lt;200,IF(C78&gt;73,73,C78),C78)</f>
        <v>60</v>
      </c>
      <c r="E78" s="33">
        <f>IF('STATS 17-18'!G79&lt;400,IF(D78&lt;60,60,D78),D78)</f>
        <v>60</v>
      </c>
      <c r="F78" s="82">
        <f>IF('STATS 17-18'!G79&lt;200,IF(E78&lt;53,53,E78),E78)</f>
        <v>60</v>
      </c>
    </row>
    <row r="79" ht="20.35" customHeight="1">
      <c r="A79" t="s" s="38">
        <v>144</v>
      </c>
      <c r="B79" s="81">
        <f>VLOOKUP('STATS 17-18'!AB80,'CK - HITS'!$A$3:$B$69,2)</f>
        <v>83</v>
      </c>
      <c r="C79" s="33">
        <f>IF('STATS 17-18'!G80&lt;400,IF(B79&gt;80,80,B79),B79)</f>
        <v>80</v>
      </c>
      <c r="D79" s="33">
        <f>IF('STATS 17-18'!G80&lt;200,IF(C79&gt;73,73,C79),C79)</f>
        <v>73</v>
      </c>
      <c r="E79" s="33">
        <f>IF('STATS 17-18'!G80&lt;400,IF(D79&lt;60,60,D79),D79)</f>
        <v>73</v>
      </c>
      <c r="F79" s="82">
        <f>IF('STATS 17-18'!G80&lt;200,IF(E79&lt;53,53,E79),E79)</f>
        <v>73</v>
      </c>
    </row>
    <row r="80" ht="20.35" customHeight="1">
      <c r="A80" t="s" s="38">
        <v>145</v>
      </c>
      <c r="B80" s="81">
        <f>VLOOKUP('STATS 17-18'!AB81,'CK - HITS'!$A$3:$B$69,2)</f>
        <v>46</v>
      </c>
      <c r="C80" s="33">
        <f>IF('STATS 17-18'!G81&lt;400,IF(B80&gt;80,80,B80),B80)</f>
        <v>46</v>
      </c>
      <c r="D80" s="33">
        <f>IF('STATS 17-18'!G81&lt;200,IF(C80&gt;73,73,C80),C80)</f>
        <v>46</v>
      </c>
      <c r="E80" s="33">
        <f>IF('STATS 17-18'!G81&lt;400,IF(D80&lt;60,60,D80),D80)</f>
        <v>60</v>
      </c>
      <c r="F80" s="82">
        <f>IF('STATS 17-18'!G81&lt;200,IF(E80&lt;53,53,E80),E80)</f>
        <v>60</v>
      </c>
    </row>
    <row r="81" ht="20.35" customHeight="1">
      <c r="A81" t="s" s="38">
        <v>146</v>
      </c>
      <c r="B81" s="81">
        <f>VLOOKUP('STATS 17-18'!AB82,'CK - HITS'!$A$3:$B$69,2)</f>
        <v>93</v>
      </c>
      <c r="C81" s="33">
        <f>IF('STATS 17-18'!G82&lt;400,IF(B81&gt;80,80,B81),B81)</f>
        <v>93</v>
      </c>
      <c r="D81" s="33">
        <f>IF('STATS 17-18'!G82&lt;200,IF(C81&gt;73,73,C81),C81)</f>
        <v>93</v>
      </c>
      <c r="E81" s="33">
        <f>IF('STATS 17-18'!G82&lt;400,IF(D81&lt;60,60,D81),D81)</f>
        <v>93</v>
      </c>
      <c r="F81" s="82">
        <f>IF('STATS 17-18'!G82&lt;200,IF(E81&lt;53,53,E81),E81)</f>
        <v>93</v>
      </c>
    </row>
    <row r="82" ht="20.35" customHeight="1">
      <c r="A82" t="s" s="38">
        <v>147</v>
      </c>
      <c r="B82" s="81">
        <f>VLOOKUP('STATS 17-18'!AB83,'CK - HITS'!$A$3:$B$69,2)</f>
        <v>34</v>
      </c>
      <c r="C82" s="33">
        <f>IF('STATS 17-18'!G83&lt;400,IF(B82&gt;80,80,B82),B82)</f>
        <v>34</v>
      </c>
      <c r="D82" s="33">
        <f>IF('STATS 17-18'!G83&lt;200,IF(C82&gt;73,73,C82),C82)</f>
        <v>34</v>
      </c>
      <c r="E82" s="33">
        <f>IF('STATS 17-18'!G83&lt;400,IF(D82&lt;60,60,D82),D82)</f>
        <v>34</v>
      </c>
      <c r="F82" s="82">
        <f>IF('STATS 17-18'!G83&lt;200,IF(E82&lt;53,53,E82),E82)</f>
        <v>34</v>
      </c>
    </row>
    <row r="83" ht="20.35" customHeight="1">
      <c r="A83" t="s" s="38">
        <v>148</v>
      </c>
      <c r="B83" s="81">
        <f>VLOOKUP('STATS 17-18'!AB84,'CK - HITS'!$A$3:$B$69,2)</f>
        <v>83</v>
      </c>
      <c r="C83" s="33">
        <f>IF('STATS 17-18'!G84&lt;400,IF(B83&gt;80,80,B83),B83)</f>
        <v>83</v>
      </c>
      <c r="D83" s="33">
        <f>IF('STATS 17-18'!G84&lt;200,IF(C83&gt;73,73,C83),C83)</f>
        <v>83</v>
      </c>
      <c r="E83" s="33">
        <f>IF('STATS 17-18'!G84&lt;400,IF(D83&lt;60,60,D83),D83)</f>
        <v>83</v>
      </c>
      <c r="F83" s="82">
        <f>IF('STATS 17-18'!G84&lt;200,IF(E83&lt;53,53,E83),E83)</f>
        <v>83</v>
      </c>
    </row>
    <row r="84" ht="20.35" customHeight="1">
      <c r="A84" t="s" s="38">
        <v>150</v>
      </c>
      <c r="B84" s="81">
        <f>VLOOKUP('STATS 17-18'!AB85,'CK - HITS'!$A$3:$B$69,2)</f>
        <v>84</v>
      </c>
      <c r="C84" s="33">
        <f>IF('STATS 17-18'!G85&lt;400,IF(B84&gt;80,80,B84),B84)</f>
        <v>80</v>
      </c>
      <c r="D84" s="33">
        <f>IF('STATS 17-18'!G85&lt;200,IF(C84&gt;73,73,C84),C84)</f>
        <v>73</v>
      </c>
      <c r="E84" s="33">
        <f>IF('STATS 17-18'!G85&lt;400,IF(D84&lt;60,60,D84),D84)</f>
        <v>73</v>
      </c>
      <c r="F84" s="82">
        <f>IF('STATS 17-18'!G85&lt;200,IF(E84&lt;53,53,E84),E84)</f>
        <v>73</v>
      </c>
    </row>
    <row r="85" ht="20.35" customHeight="1">
      <c r="A85" t="s" s="38">
        <v>151</v>
      </c>
      <c r="B85" s="81">
        <f>VLOOKUP('STATS 17-18'!AB86,'CK - HITS'!$A$3:$B$69,2)</f>
        <v>79</v>
      </c>
      <c r="C85" s="33">
        <f>IF('STATS 17-18'!G86&lt;400,IF(B85&gt;80,80,B85),B85)</f>
        <v>79</v>
      </c>
      <c r="D85" s="33">
        <f>IF('STATS 17-18'!G86&lt;200,IF(C85&gt;73,73,C85),C85)</f>
        <v>79</v>
      </c>
      <c r="E85" s="33">
        <f>IF('STATS 17-18'!G86&lt;400,IF(D85&lt;60,60,D85),D85)</f>
        <v>79</v>
      </c>
      <c r="F85" s="82">
        <f>IF('STATS 17-18'!G86&lt;200,IF(E85&lt;53,53,E85),E85)</f>
        <v>79</v>
      </c>
    </row>
    <row r="86" ht="20.35" customHeight="1">
      <c r="A86" t="s" s="38">
        <v>152</v>
      </c>
      <c r="B86" s="81">
        <f>VLOOKUP('STATS 17-18'!AB87,'CK - HITS'!$A$3:$B$69,2)</f>
        <v>78</v>
      </c>
      <c r="C86" s="33">
        <f>IF('STATS 17-18'!G87&lt;400,IF(B86&gt;80,80,B86),B86)</f>
        <v>78</v>
      </c>
      <c r="D86" s="33">
        <f>IF('STATS 17-18'!G87&lt;200,IF(C86&gt;73,73,C86),C86)</f>
        <v>78</v>
      </c>
      <c r="E86" s="33">
        <f>IF('STATS 17-18'!G87&lt;400,IF(D86&lt;60,60,D86),D86)</f>
        <v>78</v>
      </c>
      <c r="F86" s="82">
        <f>IF('STATS 17-18'!G87&lt;200,IF(E86&lt;53,53,E86),E86)</f>
        <v>78</v>
      </c>
    </row>
    <row r="87" ht="20.35" customHeight="1">
      <c r="A87" t="s" s="38">
        <v>153</v>
      </c>
      <c r="B87" s="81">
        <f>VLOOKUP('STATS 17-18'!AB88,'CK - HITS'!$A$3:$B$69,2)</f>
        <v>46</v>
      </c>
      <c r="C87" s="33">
        <f>IF('STATS 17-18'!G88&lt;400,IF(B87&gt;80,80,B87),B87)</f>
        <v>46</v>
      </c>
      <c r="D87" s="33">
        <f>IF('STATS 17-18'!G88&lt;200,IF(C87&gt;73,73,C87),C87)</f>
        <v>46</v>
      </c>
      <c r="E87" s="33">
        <f>IF('STATS 17-18'!G88&lt;400,IF(D87&lt;60,60,D87),D87)</f>
        <v>46</v>
      </c>
      <c r="F87" s="82">
        <f>IF('STATS 17-18'!G88&lt;200,IF(E87&lt;53,53,E87),E87)</f>
        <v>46</v>
      </c>
    </row>
    <row r="88" ht="20.35" customHeight="1">
      <c r="A88" t="s" s="38">
        <v>154</v>
      </c>
      <c r="B88" s="81">
        <f>VLOOKUP('STATS 17-18'!AB89,'CK - HITS'!$A$3:$B$69,2)</f>
        <v>69</v>
      </c>
      <c r="C88" s="33">
        <f>IF('STATS 17-18'!G89&lt;400,IF(B88&gt;80,80,B88),B88)</f>
        <v>69</v>
      </c>
      <c r="D88" s="33">
        <f>IF('STATS 17-18'!G89&lt;200,IF(C88&gt;73,73,C88),C88)</f>
        <v>69</v>
      </c>
      <c r="E88" s="33">
        <f>IF('STATS 17-18'!G89&lt;400,IF(D88&lt;60,60,D88),D88)</f>
        <v>69</v>
      </c>
      <c r="F88" s="82">
        <f>IF('STATS 17-18'!G89&lt;200,IF(E88&lt;53,53,E88),E88)</f>
        <v>69</v>
      </c>
    </row>
    <row r="89" ht="20.35" customHeight="1">
      <c r="A89" t="s" s="38">
        <v>155</v>
      </c>
      <c r="B89" s="81">
        <f>VLOOKUP('STATS 17-18'!AB90,'CK - HITS'!$A$3:$B$69,2)</f>
        <v>97</v>
      </c>
      <c r="C89" s="33">
        <f>IF('STATS 17-18'!G90&lt;400,IF(B89&gt;80,80,B89),B89)</f>
        <v>80</v>
      </c>
      <c r="D89" s="33">
        <f>IF('STATS 17-18'!G90&lt;200,IF(C89&gt;73,73,C89),C89)</f>
        <v>73</v>
      </c>
      <c r="E89" s="33">
        <f>IF('STATS 17-18'!G90&lt;400,IF(D89&lt;60,60,D89),D89)</f>
        <v>73</v>
      </c>
      <c r="F89" s="82">
        <f>IF('STATS 17-18'!G90&lt;200,IF(E89&lt;53,53,E89),E89)</f>
        <v>73</v>
      </c>
    </row>
    <row r="90" ht="20.35" customHeight="1">
      <c r="A90" t="s" s="38">
        <v>156</v>
      </c>
      <c r="B90" s="81">
        <f>VLOOKUP('STATS 17-18'!AB91,'CK - HITS'!$A$3:$B$69,2)</f>
        <v>61</v>
      </c>
      <c r="C90" s="33">
        <f>IF('STATS 17-18'!G91&lt;400,IF(B90&gt;80,80,B90),B90)</f>
        <v>61</v>
      </c>
      <c r="D90" s="33">
        <f>IF('STATS 17-18'!G91&lt;200,IF(C90&gt;73,73,C90),C90)</f>
        <v>61</v>
      </c>
      <c r="E90" s="33">
        <f>IF('STATS 17-18'!G91&lt;400,IF(D90&lt;60,60,D90),D90)</f>
        <v>61</v>
      </c>
      <c r="F90" s="82">
        <f>IF('STATS 17-18'!G91&lt;200,IF(E90&lt;53,53,E90),E90)</f>
        <v>61</v>
      </c>
    </row>
    <row r="91" ht="20.35" customHeight="1">
      <c r="A91" t="s" s="38">
        <v>157</v>
      </c>
      <c r="B91" s="81">
        <f>VLOOKUP('STATS 17-18'!AB92,'CK - HITS'!$A$3:$B$69,2)</f>
        <v>92</v>
      </c>
      <c r="C91" s="33">
        <f>IF('STATS 17-18'!G92&lt;400,IF(B91&gt;80,80,B91),B91)</f>
        <v>92</v>
      </c>
      <c r="D91" s="33">
        <f>IF('STATS 17-18'!G92&lt;200,IF(C91&gt;73,73,C91),C91)</f>
        <v>92</v>
      </c>
      <c r="E91" s="33">
        <f>IF('STATS 17-18'!G92&lt;400,IF(D91&lt;60,60,D91),D91)</f>
        <v>92</v>
      </c>
      <c r="F91" s="82">
        <f>IF('STATS 17-18'!G92&lt;200,IF(E91&lt;53,53,E91),E91)</f>
        <v>92</v>
      </c>
    </row>
    <row r="92" ht="20.35" customHeight="1">
      <c r="A92" t="s" s="38">
        <v>158</v>
      </c>
      <c r="B92" s="81">
        <f>VLOOKUP('STATS 17-18'!AB93,'CK - HITS'!$A$3:$B$69,2)</f>
        <v>78</v>
      </c>
      <c r="C92" s="33">
        <f>IF('STATS 17-18'!G93&lt;400,IF(B92&gt;80,80,B92),B92)</f>
        <v>78</v>
      </c>
      <c r="D92" s="33">
        <f>IF('STATS 17-18'!G93&lt;200,IF(C92&gt;73,73,C92),C92)</f>
        <v>78</v>
      </c>
      <c r="E92" s="33">
        <f>IF('STATS 17-18'!G93&lt;400,IF(D92&lt;60,60,D92),D92)</f>
        <v>78</v>
      </c>
      <c r="F92" s="82">
        <f>IF('STATS 17-18'!G93&lt;200,IF(E92&lt;53,53,E92),E92)</f>
        <v>78</v>
      </c>
    </row>
    <row r="93" ht="20.35" customHeight="1">
      <c r="A93" t="s" s="38">
        <v>159</v>
      </c>
      <c r="B93" s="81">
        <f>VLOOKUP('STATS 17-18'!AB94,'CK - HITS'!$A$3:$B$69,2)</f>
        <v>61</v>
      </c>
      <c r="C93" s="33">
        <f>IF('STATS 17-18'!G94&lt;400,IF(B93&gt;80,80,B93),B93)</f>
        <v>61</v>
      </c>
      <c r="D93" s="33">
        <f>IF('STATS 17-18'!G94&lt;200,IF(C93&gt;73,73,C93),C93)</f>
        <v>61</v>
      </c>
      <c r="E93" s="33">
        <f>IF('STATS 17-18'!G94&lt;400,IF(D93&lt;60,60,D93),D93)</f>
        <v>61</v>
      </c>
      <c r="F93" s="82">
        <f>IF('STATS 17-18'!G94&lt;200,IF(E93&lt;53,53,E93),E93)</f>
        <v>61</v>
      </c>
    </row>
    <row r="94" ht="20.35" customHeight="1">
      <c r="A94" t="s" s="38">
        <v>160</v>
      </c>
      <c r="B94" s="81">
        <f>VLOOKUP('STATS 17-18'!AB95,'CK - HITS'!$A$3:$B$69,2)</f>
        <v>97</v>
      </c>
      <c r="C94" s="33">
        <f>IF('STATS 17-18'!G95&lt;400,IF(B94&gt;80,80,B94),B94)</f>
        <v>80</v>
      </c>
      <c r="D94" s="33">
        <f>IF('STATS 17-18'!G95&lt;200,IF(C94&gt;73,73,C94),C94)</f>
        <v>73</v>
      </c>
      <c r="E94" s="33">
        <f>IF('STATS 17-18'!G95&lt;400,IF(D94&lt;60,60,D94),D94)</f>
        <v>73</v>
      </c>
      <c r="F94" s="82">
        <f>IF('STATS 17-18'!G95&lt;200,IF(E94&lt;53,53,E94),E94)</f>
        <v>73</v>
      </c>
    </row>
    <row r="95" ht="20.35" customHeight="1">
      <c r="A95" t="s" s="38">
        <v>161</v>
      </c>
      <c r="B95" s="81">
        <f>VLOOKUP('STATS 17-18'!AB96,'CK - HITS'!$A$3:$B$69,2)</f>
        <v>56</v>
      </c>
      <c r="C95" s="33">
        <f>IF('STATS 17-18'!G96&lt;400,IF(B95&gt;80,80,B95),B95)</f>
        <v>56</v>
      </c>
      <c r="D95" s="33">
        <f>IF('STATS 17-18'!G96&lt;200,IF(C95&gt;73,73,C95),C95)</f>
        <v>56</v>
      </c>
      <c r="E95" s="33">
        <f>IF('STATS 17-18'!G96&lt;400,IF(D95&lt;60,60,D95),D95)</f>
        <v>56</v>
      </c>
      <c r="F95" s="82">
        <f>IF('STATS 17-18'!G96&lt;200,IF(E95&lt;53,53,E95),E95)</f>
        <v>56</v>
      </c>
    </row>
    <row r="96" ht="20.35" customHeight="1">
      <c r="A96" t="s" s="38">
        <v>162</v>
      </c>
      <c r="B96" s="81">
        <f>VLOOKUP('STATS 17-18'!AB97,'CK - HITS'!$A$3:$B$69,2)</f>
        <v>41</v>
      </c>
      <c r="C96" s="33">
        <f>IF('STATS 17-18'!G97&lt;400,IF(B96&gt;80,80,B96),B96)</f>
        <v>41</v>
      </c>
      <c r="D96" s="33">
        <f>IF('STATS 17-18'!G97&lt;200,IF(C96&gt;73,73,C96),C96)</f>
        <v>41</v>
      </c>
      <c r="E96" s="33">
        <f>IF('STATS 17-18'!G97&lt;400,IF(D96&lt;60,60,D96),D96)</f>
        <v>41</v>
      </c>
      <c r="F96" s="82">
        <f>IF('STATS 17-18'!G97&lt;200,IF(E96&lt;53,53,E96),E96)</f>
        <v>41</v>
      </c>
    </row>
    <row r="97" ht="20.35" customHeight="1">
      <c r="A97" t="s" s="38">
        <v>163</v>
      </c>
      <c r="B97" s="81">
        <f>VLOOKUP('STATS 17-18'!AB98,'CK - HITS'!$A$3:$B$69,2)</f>
        <v>71</v>
      </c>
      <c r="C97" s="33">
        <f>IF('STATS 17-18'!G98&lt;400,IF(B97&gt;80,80,B97),B97)</f>
        <v>71</v>
      </c>
      <c r="D97" s="33">
        <f>IF('STATS 17-18'!G98&lt;200,IF(C97&gt;73,73,C97),C97)</f>
        <v>71</v>
      </c>
      <c r="E97" s="33">
        <f>IF('STATS 17-18'!G98&lt;400,IF(D97&lt;60,60,D97),D97)</f>
        <v>71</v>
      </c>
      <c r="F97" s="82">
        <f>IF('STATS 17-18'!G98&lt;200,IF(E97&lt;53,53,E97),E97)</f>
        <v>71</v>
      </c>
    </row>
    <row r="98" ht="20.35" customHeight="1">
      <c r="A98" t="s" s="38">
        <v>164</v>
      </c>
      <c r="B98" s="81">
        <f>VLOOKUP('STATS 17-18'!AB99,'CK - HITS'!$A$3:$B$69,2)</f>
        <v>74</v>
      </c>
      <c r="C98" s="33">
        <f>IF('STATS 17-18'!G99&lt;400,IF(B98&gt;80,80,B98),B98)</f>
        <v>74</v>
      </c>
      <c r="D98" s="33">
        <f>IF('STATS 17-18'!G99&lt;200,IF(C98&gt;73,73,C98),C98)</f>
        <v>74</v>
      </c>
      <c r="E98" s="33">
        <f>IF('STATS 17-18'!G99&lt;400,IF(D98&lt;60,60,D98),D98)</f>
        <v>74</v>
      </c>
      <c r="F98" s="82">
        <f>IF('STATS 17-18'!G99&lt;200,IF(E98&lt;53,53,E98),E98)</f>
        <v>74</v>
      </c>
    </row>
    <row r="99" ht="20.35" customHeight="1">
      <c r="A99" t="s" s="38">
        <v>166</v>
      </c>
      <c r="B99" s="81">
        <f>VLOOKUP('STATS 17-18'!AB100,'CK - HITS'!$A$3:$B$69,2)</f>
        <v>89</v>
      </c>
      <c r="C99" s="33">
        <f>IF('STATS 17-18'!G100&lt;400,IF(B99&gt;80,80,B99),B99)</f>
        <v>89</v>
      </c>
      <c r="D99" s="33">
        <f>IF('STATS 17-18'!G100&lt;200,IF(C99&gt;73,73,C99),C99)</f>
        <v>89</v>
      </c>
      <c r="E99" s="33">
        <f>IF('STATS 17-18'!G100&lt;400,IF(D99&lt;60,60,D99),D99)</f>
        <v>89</v>
      </c>
      <c r="F99" s="82">
        <f>IF('STATS 17-18'!G100&lt;200,IF(E99&lt;53,53,E99),E99)</f>
        <v>89</v>
      </c>
    </row>
    <row r="100" ht="20.35" customHeight="1">
      <c r="A100" t="s" s="38">
        <v>167</v>
      </c>
      <c r="B100" s="81">
        <f>VLOOKUP('STATS 17-18'!AB101,'CK - HITS'!$A$3:$B$69,2)</f>
        <v>39</v>
      </c>
      <c r="C100" s="33">
        <f>IF('STATS 17-18'!G101&lt;400,IF(B100&gt;80,80,B100),B100)</f>
        <v>39</v>
      </c>
      <c r="D100" s="33">
        <f>IF('STATS 17-18'!G101&lt;200,IF(C100&gt;73,73,C100),C100)</f>
        <v>39</v>
      </c>
      <c r="E100" s="33">
        <f>IF('STATS 17-18'!G101&lt;400,IF(D100&lt;60,60,D100),D100)</f>
        <v>39</v>
      </c>
      <c r="F100" s="82">
        <f>IF('STATS 17-18'!G101&lt;200,IF(E100&lt;53,53,E100),E100)</f>
        <v>39</v>
      </c>
    </row>
    <row r="101" ht="20.35" customHeight="1">
      <c r="A101" t="s" s="38">
        <v>168</v>
      </c>
      <c r="B101" s="81">
        <f>VLOOKUP('STATS 17-18'!AB102,'CK - HITS'!$A$3:$B$69,2)</f>
        <v>98</v>
      </c>
      <c r="C101" s="33">
        <f>IF('STATS 17-18'!G102&lt;400,IF(B101&gt;80,80,B101),B101)</f>
        <v>80</v>
      </c>
      <c r="D101" s="33">
        <f>IF('STATS 17-18'!G102&lt;200,IF(C101&gt;73,73,C101),C101)</f>
        <v>73</v>
      </c>
      <c r="E101" s="33">
        <f>IF('STATS 17-18'!G102&lt;400,IF(D101&lt;60,60,D101),D101)</f>
        <v>73</v>
      </c>
      <c r="F101" s="82">
        <f>IF('STATS 17-18'!G102&lt;200,IF(E101&lt;53,53,E101),E101)</f>
        <v>73</v>
      </c>
    </row>
    <row r="102" ht="20.35" customHeight="1">
      <c r="A102" t="s" s="38">
        <v>169</v>
      </c>
      <c r="B102" s="81">
        <f>VLOOKUP('STATS 17-18'!AB103,'CK - HITS'!$A$3:$B$69,2)</f>
        <v>40</v>
      </c>
      <c r="C102" s="33">
        <f>IF('STATS 17-18'!G103&lt;400,IF(B102&gt;80,80,B102),B102)</f>
        <v>40</v>
      </c>
      <c r="D102" s="33">
        <f>IF('STATS 17-18'!G103&lt;200,IF(C102&gt;73,73,C102),C102)</f>
        <v>40</v>
      </c>
      <c r="E102" s="33">
        <f>IF('STATS 17-18'!G103&lt;400,IF(D102&lt;60,60,D102),D102)</f>
        <v>40</v>
      </c>
      <c r="F102" s="82">
        <f>IF('STATS 17-18'!G103&lt;200,IF(E102&lt;53,53,E102),E102)</f>
        <v>40</v>
      </c>
    </row>
    <row r="103" ht="20.35" customHeight="1">
      <c r="A103" t="s" s="38">
        <v>170</v>
      </c>
      <c r="B103" s="81">
        <f>VLOOKUP('STATS 17-18'!AB104,'CK - HITS'!$A$3:$B$69,2)</f>
        <v>59</v>
      </c>
      <c r="C103" s="33">
        <f>IF('STATS 17-18'!G104&lt;400,IF(B103&gt;80,80,B103),B103)</f>
        <v>59</v>
      </c>
      <c r="D103" s="33">
        <f>IF('STATS 17-18'!G104&lt;200,IF(C103&gt;73,73,C103),C103)</f>
        <v>59</v>
      </c>
      <c r="E103" s="33">
        <f>IF('STATS 17-18'!G104&lt;400,IF(D103&lt;60,60,D103),D103)</f>
        <v>59</v>
      </c>
      <c r="F103" s="82">
        <f>IF('STATS 17-18'!G104&lt;200,IF(E103&lt;53,53,E103),E103)</f>
        <v>59</v>
      </c>
    </row>
    <row r="104" ht="20.35" customHeight="1">
      <c r="A104" t="s" s="38">
        <v>171</v>
      </c>
      <c r="B104" s="81">
        <f>VLOOKUP('STATS 17-18'!AB105,'CK - HITS'!$A$3:$B$69,2)</f>
        <v>63</v>
      </c>
      <c r="C104" s="33">
        <f>IF('STATS 17-18'!G105&lt;400,IF(B104&gt;80,80,B104),B104)</f>
        <v>63</v>
      </c>
      <c r="D104" s="33">
        <f>IF('STATS 17-18'!G105&lt;200,IF(C104&gt;73,73,C104),C104)</f>
        <v>63</v>
      </c>
      <c r="E104" s="33">
        <f>IF('STATS 17-18'!G105&lt;400,IF(D104&lt;60,60,D104),D104)</f>
        <v>63</v>
      </c>
      <c r="F104" s="82">
        <f>IF('STATS 17-18'!G105&lt;200,IF(E104&lt;53,53,E104),E104)</f>
        <v>63</v>
      </c>
    </row>
    <row r="105" ht="20.35" customHeight="1">
      <c r="A105" t="s" s="38">
        <v>172</v>
      </c>
      <c r="B105" s="81">
        <f>VLOOKUP('STATS 17-18'!AB106,'CK - HITS'!$A$3:$B$69,2)</f>
        <v>57</v>
      </c>
      <c r="C105" s="33">
        <f>IF('STATS 17-18'!G106&lt;400,IF(B105&gt;80,80,B105),B105)</f>
        <v>57</v>
      </c>
      <c r="D105" s="33">
        <f>IF('STATS 17-18'!G106&lt;200,IF(C105&gt;73,73,C105),C105)</f>
        <v>57</v>
      </c>
      <c r="E105" s="33">
        <f>IF('STATS 17-18'!G106&lt;400,IF(D105&lt;60,60,D105),D105)</f>
        <v>57</v>
      </c>
      <c r="F105" s="82">
        <f>IF('STATS 17-18'!G106&lt;200,IF(E105&lt;53,53,E105),E105)</f>
        <v>57</v>
      </c>
    </row>
    <row r="106" ht="20.35" customHeight="1">
      <c r="A106" t="s" s="38">
        <v>173</v>
      </c>
      <c r="B106" s="81">
        <f>VLOOKUP('STATS 17-18'!AB107,'CK - HITS'!$A$3:$B$69,2)</f>
        <v>80</v>
      </c>
      <c r="C106" s="33">
        <f>IF('STATS 17-18'!G107&lt;400,IF(B106&gt;80,80,B106),B106)</f>
        <v>80</v>
      </c>
      <c r="D106" s="33">
        <f>IF('STATS 17-18'!G107&lt;200,IF(C106&gt;73,73,C106),C106)</f>
        <v>80</v>
      </c>
      <c r="E106" s="33">
        <f>IF('STATS 17-18'!G107&lt;400,IF(D106&lt;60,60,D106),D106)</f>
        <v>80</v>
      </c>
      <c r="F106" s="82">
        <f>IF('STATS 17-18'!G107&lt;200,IF(E106&lt;53,53,E106),E106)</f>
        <v>80</v>
      </c>
    </row>
    <row r="107" ht="20.35" customHeight="1">
      <c r="A107" t="s" s="38">
        <v>175</v>
      </c>
      <c r="B107" s="81">
        <f>VLOOKUP('STATS 17-18'!AB108,'CK - HITS'!$A$3:$B$69,2)</f>
        <v>86</v>
      </c>
      <c r="C107" s="33">
        <f>IF('STATS 17-18'!G108&lt;400,IF(B107&gt;80,80,B107),B107)</f>
        <v>86</v>
      </c>
      <c r="D107" s="33">
        <f>IF('STATS 17-18'!G108&lt;200,IF(C107&gt;73,73,C107),C107)</f>
        <v>86</v>
      </c>
      <c r="E107" s="33">
        <f>IF('STATS 17-18'!G108&lt;400,IF(D107&lt;60,60,D107),D107)</f>
        <v>86</v>
      </c>
      <c r="F107" s="82">
        <f>IF('STATS 17-18'!G108&lt;200,IF(E107&lt;53,53,E107),E107)</f>
        <v>86</v>
      </c>
    </row>
    <row r="108" ht="20.35" customHeight="1">
      <c r="A108" t="s" s="38">
        <v>176</v>
      </c>
      <c r="B108" s="81">
        <f>VLOOKUP('STATS 17-18'!AB109,'CK - HITS'!$A$3:$B$69,2)</f>
        <v>72</v>
      </c>
      <c r="C108" s="33">
        <f>IF('STATS 17-18'!G109&lt;400,IF(B108&gt;80,80,B108),B108)</f>
        <v>72</v>
      </c>
      <c r="D108" s="33">
        <f>IF('STATS 17-18'!G109&lt;200,IF(C108&gt;73,73,C108),C108)</f>
        <v>72</v>
      </c>
      <c r="E108" s="33">
        <f>IF('STATS 17-18'!G109&lt;400,IF(D108&lt;60,60,D108),D108)</f>
        <v>72</v>
      </c>
      <c r="F108" s="82">
        <f>IF('STATS 17-18'!G109&lt;200,IF(E108&lt;53,53,E108),E108)</f>
        <v>72</v>
      </c>
    </row>
    <row r="109" ht="20.35" customHeight="1">
      <c r="A109" t="s" s="38">
        <v>177</v>
      </c>
      <c r="B109" s="81">
        <f>VLOOKUP('STATS 17-18'!AB110,'CK - HITS'!$A$3:$B$69,2)</f>
        <v>56</v>
      </c>
      <c r="C109" s="33">
        <f>IF('STATS 17-18'!G110&lt;400,IF(B109&gt;80,80,B109),B109)</f>
        <v>56</v>
      </c>
      <c r="D109" s="33">
        <f>IF('STATS 17-18'!G110&lt;200,IF(C109&gt;73,73,C109),C109)</f>
        <v>56</v>
      </c>
      <c r="E109" s="33">
        <f>IF('STATS 17-18'!G110&lt;400,IF(D109&lt;60,60,D109),D109)</f>
        <v>56</v>
      </c>
      <c r="F109" s="82">
        <f>IF('STATS 17-18'!G110&lt;200,IF(E109&lt;53,53,E109),E109)</f>
        <v>56</v>
      </c>
    </row>
    <row r="110" ht="20.35" customHeight="1">
      <c r="A110" t="s" s="38">
        <v>178</v>
      </c>
      <c r="B110" s="81">
        <f>VLOOKUP('STATS 17-18'!AB111,'CK - HITS'!$A$3:$B$69,2)</f>
        <v>56</v>
      </c>
      <c r="C110" s="33">
        <f>IF('STATS 17-18'!G111&lt;400,IF(B110&gt;80,80,B110),B110)</f>
        <v>56</v>
      </c>
      <c r="D110" s="33">
        <f>IF('STATS 17-18'!G111&lt;200,IF(C110&gt;73,73,C110),C110)</f>
        <v>56</v>
      </c>
      <c r="E110" s="33">
        <f>IF('STATS 17-18'!G111&lt;400,IF(D110&lt;60,60,D110),D110)</f>
        <v>60</v>
      </c>
      <c r="F110" s="82">
        <f>IF('STATS 17-18'!G111&lt;200,IF(E110&lt;53,53,E110),E110)</f>
        <v>60</v>
      </c>
    </row>
    <row r="111" ht="20.35" customHeight="1">
      <c r="A111" t="s" s="38">
        <v>179</v>
      </c>
      <c r="B111" s="81">
        <f>VLOOKUP('STATS 17-18'!AB112,'CK - HITS'!$A$3:$B$69,2)</f>
        <v>37</v>
      </c>
      <c r="C111" s="33">
        <f>IF('STATS 17-18'!G112&lt;400,IF(B111&gt;80,80,B111),B111)</f>
        <v>37</v>
      </c>
      <c r="D111" s="33">
        <f>IF('STATS 17-18'!G112&lt;200,IF(C111&gt;73,73,C111),C111)</f>
        <v>37</v>
      </c>
      <c r="E111" s="33">
        <f>IF('STATS 17-18'!G112&lt;400,IF(D111&lt;60,60,D111),D111)</f>
        <v>37</v>
      </c>
      <c r="F111" s="82">
        <f>IF('STATS 17-18'!G112&lt;200,IF(E111&lt;53,53,E111),E111)</f>
        <v>37</v>
      </c>
    </row>
    <row r="112" ht="20.35" customHeight="1">
      <c r="A112" t="s" s="38">
        <v>180</v>
      </c>
      <c r="B112" s="81">
        <f>VLOOKUP('STATS 17-18'!AB113,'CK - HITS'!$A$3:$B$69,2)</f>
        <v>53</v>
      </c>
      <c r="C112" s="33">
        <f>IF('STATS 17-18'!G113&lt;400,IF(B112&gt;80,80,B112),B112)</f>
        <v>53</v>
      </c>
      <c r="D112" s="33">
        <f>IF('STATS 17-18'!G113&lt;200,IF(C112&gt;73,73,C112),C112)</f>
        <v>53</v>
      </c>
      <c r="E112" s="33">
        <f>IF('STATS 17-18'!G113&lt;400,IF(D112&lt;60,60,D112),D112)</f>
        <v>53</v>
      </c>
      <c r="F112" s="82">
        <f>IF('STATS 17-18'!G113&lt;200,IF(E112&lt;53,53,E112),E112)</f>
        <v>53</v>
      </c>
    </row>
    <row r="113" ht="20.35" customHeight="1">
      <c r="A113" t="s" s="38">
        <v>181</v>
      </c>
      <c r="B113" s="81">
        <f>VLOOKUP('STATS 17-18'!AB114,'CK - HITS'!$A$3:$B$69,2)</f>
        <v>96</v>
      </c>
      <c r="C113" s="33">
        <f>IF('STATS 17-18'!G114&lt;400,IF(B113&gt;80,80,B113),B113)</f>
        <v>96</v>
      </c>
      <c r="D113" s="33">
        <f>IF('STATS 17-18'!G114&lt;200,IF(C113&gt;73,73,C113),C113)</f>
        <v>96</v>
      </c>
      <c r="E113" s="33">
        <f>IF('STATS 17-18'!G114&lt;400,IF(D113&lt;60,60,D113),D113)</f>
        <v>96</v>
      </c>
      <c r="F113" s="82">
        <f>IF('STATS 17-18'!G114&lt;200,IF(E113&lt;53,53,E113),E113)</f>
        <v>96</v>
      </c>
    </row>
    <row r="114" ht="20.35" customHeight="1">
      <c r="A114" t="s" s="38">
        <v>182</v>
      </c>
      <c r="B114" s="81">
        <f>VLOOKUP('STATS 17-18'!AB115,'CK - HITS'!$A$3:$B$69,2)</f>
        <v>85</v>
      </c>
      <c r="C114" s="33">
        <f>IF('STATS 17-18'!G115&lt;400,IF(B114&gt;80,80,B114),B114)</f>
        <v>85</v>
      </c>
      <c r="D114" s="33">
        <f>IF('STATS 17-18'!G115&lt;200,IF(C114&gt;73,73,C114),C114)</f>
        <v>85</v>
      </c>
      <c r="E114" s="33">
        <f>IF('STATS 17-18'!G115&lt;400,IF(D114&lt;60,60,D114),D114)</f>
        <v>85</v>
      </c>
      <c r="F114" s="82">
        <f>IF('STATS 17-18'!G115&lt;200,IF(E114&lt;53,53,E114),E114)</f>
        <v>85</v>
      </c>
    </row>
    <row r="115" ht="20.35" customHeight="1">
      <c r="A115" t="s" s="38">
        <v>183</v>
      </c>
      <c r="B115" s="81">
        <f>VLOOKUP('STATS 17-18'!AB116,'CK - HITS'!$A$3:$B$69,2)</f>
        <v>35</v>
      </c>
      <c r="C115" s="33">
        <f>IF('STATS 17-18'!G116&lt;400,IF(B115&gt;80,80,B115),B115)</f>
        <v>35</v>
      </c>
      <c r="D115" s="33">
        <f>IF('STATS 17-18'!G116&lt;200,IF(C115&gt;73,73,C115),C115)</f>
        <v>35</v>
      </c>
      <c r="E115" s="33">
        <f>IF('STATS 17-18'!G116&lt;400,IF(D115&lt;60,60,D115),D115)</f>
        <v>35</v>
      </c>
      <c r="F115" s="82">
        <f>IF('STATS 17-18'!G116&lt;200,IF(E115&lt;53,53,E115),E115)</f>
        <v>35</v>
      </c>
    </row>
    <row r="116" ht="20.35" customHeight="1">
      <c r="A116" t="s" s="38">
        <v>184</v>
      </c>
      <c r="B116" s="81">
        <f>VLOOKUP('STATS 17-18'!AB117,'CK - HITS'!$A$3:$B$69,2)</f>
        <v>71</v>
      </c>
      <c r="C116" s="33">
        <f>IF('STATS 17-18'!G117&lt;400,IF(B116&gt;80,80,B116),B116)</f>
        <v>71</v>
      </c>
      <c r="D116" s="33">
        <f>IF('STATS 17-18'!G117&lt;200,IF(C116&gt;73,73,C116),C116)</f>
        <v>71</v>
      </c>
      <c r="E116" s="33">
        <f>IF('STATS 17-18'!G117&lt;400,IF(D116&lt;60,60,D116),D116)</f>
        <v>71</v>
      </c>
      <c r="F116" s="82">
        <f>IF('STATS 17-18'!G117&lt;200,IF(E116&lt;53,53,E116),E116)</f>
        <v>71</v>
      </c>
    </row>
    <row r="117" ht="20.35" customHeight="1">
      <c r="A117" t="s" s="38">
        <v>185</v>
      </c>
      <c r="B117" s="81">
        <f>VLOOKUP('STATS 17-18'!AB118,'CK - HITS'!$A$3:$B$69,2)</f>
        <v>60</v>
      </c>
      <c r="C117" s="33">
        <f>IF('STATS 17-18'!G118&lt;400,IF(B117&gt;80,80,B117),B117)</f>
        <v>60</v>
      </c>
      <c r="D117" s="33">
        <f>IF('STATS 17-18'!G118&lt;200,IF(C117&gt;73,73,C117),C117)</f>
        <v>60</v>
      </c>
      <c r="E117" s="33">
        <f>IF('STATS 17-18'!G118&lt;400,IF(D117&lt;60,60,D117),D117)</f>
        <v>60</v>
      </c>
      <c r="F117" s="82">
        <f>IF('STATS 17-18'!G118&lt;200,IF(E117&lt;53,53,E117),E117)</f>
        <v>60</v>
      </c>
    </row>
    <row r="118" ht="20.35" customHeight="1">
      <c r="A118" t="s" s="38">
        <v>186</v>
      </c>
      <c r="B118" s="81">
        <f>VLOOKUP('STATS 17-18'!AB119,'CK - HITS'!$A$3:$B$69,2)</f>
        <v>60</v>
      </c>
      <c r="C118" s="33">
        <f>IF('STATS 17-18'!G119&lt;400,IF(B118&gt;80,80,B118),B118)</f>
        <v>60</v>
      </c>
      <c r="D118" s="33">
        <f>IF('STATS 17-18'!G119&lt;200,IF(C118&gt;73,73,C118),C118)</f>
        <v>60</v>
      </c>
      <c r="E118" s="33">
        <f>IF('STATS 17-18'!G119&lt;400,IF(D118&lt;60,60,D118),D118)</f>
        <v>60</v>
      </c>
      <c r="F118" s="82">
        <f>IF('STATS 17-18'!G119&lt;200,IF(E118&lt;53,53,E118),E118)</f>
        <v>60</v>
      </c>
    </row>
    <row r="119" ht="20.35" customHeight="1">
      <c r="A119" t="s" s="38">
        <v>187</v>
      </c>
      <c r="B119" s="81">
        <f>VLOOKUP('STATS 17-18'!AB120,'CK - HITS'!$A$3:$B$69,2)</f>
        <v>72</v>
      </c>
      <c r="C119" s="33">
        <f>IF('STATS 17-18'!G120&lt;400,IF(B119&gt;80,80,B119),B119)</f>
        <v>72</v>
      </c>
      <c r="D119" s="33">
        <f>IF('STATS 17-18'!G120&lt;200,IF(C119&gt;73,73,C119),C119)</f>
        <v>72</v>
      </c>
      <c r="E119" s="33">
        <f>IF('STATS 17-18'!G120&lt;400,IF(D119&lt;60,60,D119),D119)</f>
        <v>72</v>
      </c>
      <c r="F119" s="82">
        <f>IF('STATS 17-18'!G120&lt;200,IF(E119&lt;53,53,E119),E119)</f>
        <v>72</v>
      </c>
    </row>
    <row r="120" ht="20.35" customHeight="1">
      <c r="A120" t="s" s="38">
        <v>188</v>
      </c>
      <c r="B120" s="81">
        <f>VLOOKUP('STATS 17-18'!AB121,'CK - HITS'!$A$3:$B$69,2)</f>
        <v>42</v>
      </c>
      <c r="C120" s="33">
        <f>IF('STATS 17-18'!G121&lt;400,IF(B120&gt;80,80,B120),B120)</f>
        <v>42</v>
      </c>
      <c r="D120" s="33">
        <f>IF('STATS 17-18'!G121&lt;200,IF(C120&gt;73,73,C120),C120)</f>
        <v>42</v>
      </c>
      <c r="E120" s="33">
        <f>IF('STATS 17-18'!G121&lt;400,IF(D120&lt;60,60,D120),D120)</f>
        <v>60</v>
      </c>
      <c r="F120" s="82">
        <f>IF('STATS 17-18'!G121&lt;200,IF(E120&lt;53,53,E120),E120)</f>
        <v>60</v>
      </c>
    </row>
    <row r="121" ht="20.35" customHeight="1">
      <c r="A121" t="s" s="38">
        <v>189</v>
      </c>
      <c r="B121" s="81">
        <f>VLOOKUP('STATS 17-18'!AB122,'CK - HITS'!$A$3:$B$69,2)</f>
        <v>49</v>
      </c>
      <c r="C121" s="33">
        <f>IF('STATS 17-18'!G122&lt;400,IF(B121&gt;80,80,B121),B121)</f>
        <v>49</v>
      </c>
      <c r="D121" s="33">
        <f>IF('STATS 17-18'!G122&lt;200,IF(C121&gt;73,73,C121),C121)</f>
        <v>49</v>
      </c>
      <c r="E121" s="33">
        <f>IF('STATS 17-18'!G122&lt;400,IF(D121&lt;60,60,D121),D121)</f>
        <v>49</v>
      </c>
      <c r="F121" s="82">
        <f>IF('STATS 17-18'!G122&lt;200,IF(E121&lt;53,53,E121),E121)</f>
        <v>49</v>
      </c>
    </row>
    <row r="122" ht="20.35" customHeight="1">
      <c r="A122" t="s" s="38">
        <v>191</v>
      </c>
      <c r="B122" s="81">
        <f>VLOOKUP('STATS 17-18'!AB123,'CK - HITS'!$A$3:$B$69,2)</f>
        <v>89</v>
      </c>
      <c r="C122" s="33">
        <f>IF('STATS 17-18'!G123&lt;400,IF(B122&gt;80,80,B122),B122)</f>
        <v>80</v>
      </c>
      <c r="D122" s="33">
        <f>IF('STATS 17-18'!G123&lt;200,IF(C122&gt;73,73,C122),C122)</f>
        <v>73</v>
      </c>
      <c r="E122" s="33">
        <f>IF('STATS 17-18'!G123&lt;400,IF(D122&lt;60,60,D122),D122)</f>
        <v>73</v>
      </c>
      <c r="F122" s="82">
        <f>IF('STATS 17-18'!G123&lt;200,IF(E122&lt;53,53,E122),E122)</f>
        <v>73</v>
      </c>
    </row>
    <row r="123" ht="20.35" customHeight="1">
      <c r="A123" t="s" s="38">
        <v>192</v>
      </c>
      <c r="B123" s="81">
        <f>VLOOKUP('STATS 17-18'!AB124,'CK - HITS'!$A$3:$B$69,2)</f>
        <v>65</v>
      </c>
      <c r="C123" s="33">
        <f>IF('STATS 17-18'!G124&lt;400,IF(B123&gt;80,80,B123),B123)</f>
        <v>65</v>
      </c>
      <c r="D123" s="33">
        <f>IF('STATS 17-18'!G124&lt;200,IF(C123&gt;73,73,C123),C123)</f>
        <v>65</v>
      </c>
      <c r="E123" s="33">
        <f>IF('STATS 17-18'!G124&lt;400,IF(D123&lt;60,60,D123),D123)</f>
        <v>65</v>
      </c>
      <c r="F123" s="82">
        <f>IF('STATS 17-18'!G124&lt;200,IF(E123&lt;53,53,E123),E123)</f>
        <v>65</v>
      </c>
    </row>
    <row r="124" ht="20.35" customHeight="1">
      <c r="A124" t="s" s="38">
        <v>193</v>
      </c>
      <c r="B124" s="81">
        <f>VLOOKUP('STATS 17-18'!AB125,'CK - HITS'!$A$3:$B$69,2)</f>
        <v>65</v>
      </c>
      <c r="C124" s="33">
        <f>IF('STATS 17-18'!G125&lt;400,IF(B124&gt;80,80,B124),B124)</f>
        <v>65</v>
      </c>
      <c r="D124" s="33">
        <f>IF('STATS 17-18'!G125&lt;200,IF(C124&gt;73,73,C124),C124)</f>
        <v>65</v>
      </c>
      <c r="E124" s="33">
        <f>IF('STATS 17-18'!G125&lt;400,IF(D124&lt;60,60,D124),D124)</f>
        <v>65</v>
      </c>
      <c r="F124" s="82">
        <f>IF('STATS 17-18'!G125&lt;200,IF(E124&lt;53,53,E124),E124)</f>
        <v>65</v>
      </c>
    </row>
    <row r="125" ht="20.35" customHeight="1">
      <c r="A125" t="s" s="38">
        <v>194</v>
      </c>
      <c r="B125" s="81">
        <f>VLOOKUP('STATS 17-18'!AB126,'CK - HITS'!$A$3:$B$69,2)</f>
        <v>84</v>
      </c>
      <c r="C125" s="33">
        <f>IF('STATS 17-18'!G126&lt;400,IF(B125&gt;80,80,B125),B125)</f>
        <v>84</v>
      </c>
      <c r="D125" s="33">
        <f>IF('STATS 17-18'!G126&lt;200,IF(C125&gt;73,73,C125),C125)</f>
        <v>84</v>
      </c>
      <c r="E125" s="33">
        <f>IF('STATS 17-18'!G126&lt;400,IF(D125&lt;60,60,D125),D125)</f>
        <v>84</v>
      </c>
      <c r="F125" s="82">
        <f>IF('STATS 17-18'!G126&lt;200,IF(E125&lt;53,53,E125),E125)</f>
        <v>84</v>
      </c>
    </row>
    <row r="126" ht="20.35" customHeight="1">
      <c r="A126" t="s" s="38">
        <v>195</v>
      </c>
      <c r="B126" s="81">
        <f>VLOOKUP('STATS 17-18'!AB127,'CK - HITS'!$A$3:$B$69,2)</f>
        <v>47</v>
      </c>
      <c r="C126" s="33">
        <f>IF('STATS 17-18'!G127&lt;400,IF(B126&gt;80,80,B126),B126)</f>
        <v>47</v>
      </c>
      <c r="D126" s="33">
        <f>IF('STATS 17-18'!G127&lt;200,IF(C126&gt;73,73,C126),C126)</f>
        <v>47</v>
      </c>
      <c r="E126" s="33">
        <f>IF('STATS 17-18'!G127&lt;400,IF(D126&lt;60,60,D126),D126)</f>
        <v>47</v>
      </c>
      <c r="F126" s="82">
        <f>IF('STATS 17-18'!G127&lt;200,IF(E126&lt;53,53,E126),E126)</f>
        <v>47</v>
      </c>
    </row>
    <row r="127" ht="20.35" customHeight="1">
      <c r="A127" t="s" s="38">
        <v>196</v>
      </c>
      <c r="B127" s="81">
        <f>VLOOKUP('STATS 17-18'!AB128,'CK - HITS'!$A$3:$B$69,2)</f>
        <v>53</v>
      </c>
      <c r="C127" s="33">
        <f>IF('STATS 17-18'!G128&lt;400,IF(B127&gt;80,80,B127),B127)</f>
        <v>53</v>
      </c>
      <c r="D127" s="33">
        <f>IF('STATS 17-18'!G128&lt;200,IF(C127&gt;73,73,C127),C127)</f>
        <v>53</v>
      </c>
      <c r="E127" s="33">
        <f>IF('STATS 17-18'!G128&lt;400,IF(D127&lt;60,60,D127),D127)</f>
        <v>53</v>
      </c>
      <c r="F127" s="82">
        <f>IF('STATS 17-18'!G128&lt;200,IF(E127&lt;53,53,E127),E127)</f>
        <v>53</v>
      </c>
    </row>
    <row r="128" ht="20.35" customHeight="1">
      <c r="A128" t="s" s="38">
        <v>197</v>
      </c>
      <c r="B128" s="81">
        <f>VLOOKUP('STATS 17-18'!AB129,'CK - HITS'!$A$3:$B$69,2)</f>
        <v>68</v>
      </c>
      <c r="C128" s="33">
        <f>IF('STATS 17-18'!G129&lt;400,IF(B128&gt;80,80,B128),B128)</f>
        <v>68</v>
      </c>
      <c r="D128" s="33">
        <f>IF('STATS 17-18'!G129&lt;200,IF(C128&gt;73,73,C128),C128)</f>
        <v>68</v>
      </c>
      <c r="E128" s="33">
        <f>IF('STATS 17-18'!G129&lt;400,IF(D128&lt;60,60,D128),D128)</f>
        <v>68</v>
      </c>
      <c r="F128" s="82">
        <f>IF('STATS 17-18'!G129&lt;200,IF(E128&lt;53,53,E128),E128)</f>
        <v>68</v>
      </c>
    </row>
    <row r="129" ht="20.35" customHeight="1">
      <c r="A129" t="s" s="38">
        <v>198</v>
      </c>
      <c r="B129" s="81">
        <f>VLOOKUP('STATS 17-18'!AB130,'CK - HITS'!$A$3:$B$69,2)</f>
        <v>52</v>
      </c>
      <c r="C129" s="33">
        <f>IF('STATS 17-18'!G130&lt;400,IF(B129&gt;80,80,B129),B129)</f>
        <v>52</v>
      </c>
      <c r="D129" s="33">
        <f>IF('STATS 17-18'!G130&lt;200,IF(C129&gt;73,73,C129),C129)</f>
        <v>52</v>
      </c>
      <c r="E129" s="33">
        <f>IF('STATS 17-18'!G130&lt;400,IF(D129&lt;60,60,D129),D129)</f>
        <v>52</v>
      </c>
      <c r="F129" s="82">
        <f>IF('STATS 17-18'!G130&lt;200,IF(E129&lt;53,53,E129),E129)</f>
        <v>52</v>
      </c>
    </row>
    <row r="130" ht="20.35" customHeight="1">
      <c r="A130" t="s" s="38">
        <v>199</v>
      </c>
      <c r="B130" s="81">
        <f>VLOOKUP('STATS 17-18'!AB131,'CK - HITS'!$A$3:$B$69,2)</f>
        <v>91</v>
      </c>
      <c r="C130" s="33">
        <f>IF('STATS 17-18'!G131&lt;400,IF(B130&gt;80,80,B130),B130)</f>
        <v>80</v>
      </c>
      <c r="D130" s="33">
        <f>IF('STATS 17-18'!G131&lt;200,IF(C130&gt;73,73,C130),C130)</f>
        <v>80</v>
      </c>
      <c r="E130" s="33">
        <f>IF('STATS 17-18'!G131&lt;400,IF(D130&lt;60,60,D130),D130)</f>
        <v>80</v>
      </c>
      <c r="F130" s="82">
        <f>IF('STATS 17-18'!G131&lt;200,IF(E130&lt;53,53,E130),E130)</f>
        <v>80</v>
      </c>
    </row>
    <row r="131" ht="20.35" customHeight="1">
      <c r="A131" t="s" s="38">
        <v>200</v>
      </c>
      <c r="B131" s="81">
        <f>VLOOKUP('STATS 17-18'!AB132,'CK - HITS'!$A$3:$B$69,2)</f>
        <v>49</v>
      </c>
      <c r="C131" s="33">
        <f>IF('STATS 17-18'!G132&lt;400,IF(B131&gt;80,80,B131),B131)</f>
        <v>49</v>
      </c>
      <c r="D131" s="33">
        <f>IF('STATS 17-18'!G132&lt;200,IF(C131&gt;73,73,C131),C131)</f>
        <v>49</v>
      </c>
      <c r="E131" s="33">
        <f>IF('STATS 17-18'!G132&lt;400,IF(D131&lt;60,60,D131),D131)</f>
        <v>49</v>
      </c>
      <c r="F131" s="82">
        <f>IF('STATS 17-18'!G132&lt;200,IF(E131&lt;53,53,E131),E131)</f>
        <v>49</v>
      </c>
    </row>
    <row r="132" ht="20.35" customHeight="1">
      <c r="A132" t="s" s="38">
        <v>202</v>
      </c>
      <c r="B132" s="81">
        <f>VLOOKUP('STATS 17-18'!AB133,'CK - HITS'!$A$3:$B$69,2)</f>
        <v>95</v>
      </c>
      <c r="C132" s="33">
        <f>IF('STATS 17-18'!G133&lt;400,IF(B132&gt;80,80,B132),B132)</f>
        <v>95</v>
      </c>
      <c r="D132" s="33">
        <f>IF('STATS 17-18'!G133&lt;200,IF(C132&gt;73,73,C132),C132)</f>
        <v>95</v>
      </c>
      <c r="E132" s="33">
        <f>IF('STATS 17-18'!G133&lt;400,IF(D132&lt;60,60,D132),D132)</f>
        <v>95</v>
      </c>
      <c r="F132" s="82">
        <f>IF('STATS 17-18'!G133&lt;200,IF(E132&lt;53,53,E132),E132)</f>
        <v>95</v>
      </c>
    </row>
    <row r="133" ht="20.35" customHeight="1">
      <c r="A133" t="s" s="38">
        <v>203</v>
      </c>
      <c r="B133" s="81">
        <f>VLOOKUP('STATS 17-18'!AB134,'CK - HITS'!$A$3:$B$69,2)</f>
        <v>83</v>
      </c>
      <c r="C133" s="33">
        <f>IF('STATS 17-18'!G134&lt;400,IF(B133&gt;80,80,B133),B133)</f>
        <v>83</v>
      </c>
      <c r="D133" s="33">
        <f>IF('STATS 17-18'!G134&lt;200,IF(C133&gt;73,73,C133),C133)</f>
        <v>83</v>
      </c>
      <c r="E133" s="33">
        <f>IF('STATS 17-18'!G134&lt;400,IF(D133&lt;60,60,D133),D133)</f>
        <v>83</v>
      </c>
      <c r="F133" s="82">
        <f>IF('STATS 17-18'!G134&lt;200,IF(E133&lt;53,53,E133),E133)</f>
        <v>83</v>
      </c>
    </row>
    <row r="134" ht="20.35" customHeight="1">
      <c r="A134" t="s" s="38">
        <v>204</v>
      </c>
      <c r="B134" s="81">
        <f>VLOOKUP('STATS 17-18'!AB135,'CK - HITS'!$A$3:$B$69,2)</f>
        <v>58</v>
      </c>
      <c r="C134" s="33">
        <f>IF('STATS 17-18'!G135&lt;400,IF(B134&gt;80,80,B134),B134)</f>
        <v>58</v>
      </c>
      <c r="D134" s="33">
        <f>IF('STATS 17-18'!G135&lt;200,IF(C134&gt;73,73,C134),C134)</f>
        <v>58</v>
      </c>
      <c r="E134" s="33">
        <f>IF('STATS 17-18'!G135&lt;400,IF(D134&lt;60,60,D134),D134)</f>
        <v>58</v>
      </c>
      <c r="F134" s="82">
        <f>IF('STATS 17-18'!G135&lt;200,IF(E134&lt;53,53,E134),E134)</f>
        <v>58</v>
      </c>
    </row>
    <row r="135" ht="20.35" customHeight="1">
      <c r="A135" t="s" s="38">
        <v>206</v>
      </c>
      <c r="B135" s="81">
        <f>VLOOKUP('STATS 17-18'!AB136,'CK - HITS'!$A$3:$B$69,2)</f>
        <v>48</v>
      </c>
      <c r="C135" s="33">
        <f>IF('STATS 17-18'!G136&lt;400,IF(B135&gt;80,80,B135),B135)</f>
        <v>48</v>
      </c>
      <c r="D135" s="33">
        <f>IF('STATS 17-18'!G136&lt;200,IF(C135&gt;73,73,C135),C135)</f>
        <v>48</v>
      </c>
      <c r="E135" s="33">
        <f>IF('STATS 17-18'!G136&lt;400,IF(D135&lt;60,60,D135),D135)</f>
        <v>48</v>
      </c>
      <c r="F135" s="82">
        <f>IF('STATS 17-18'!G136&lt;200,IF(E135&lt;53,53,E135),E135)</f>
        <v>48</v>
      </c>
    </row>
    <row r="136" ht="20.35" customHeight="1">
      <c r="A136" t="s" s="38">
        <v>207</v>
      </c>
      <c r="B136" s="81">
        <f>VLOOKUP('STATS 17-18'!AB137,'CK - HITS'!$A$3:$B$69,2)</f>
        <v>59</v>
      </c>
      <c r="C136" s="33">
        <f>IF('STATS 17-18'!G137&lt;400,IF(B136&gt;80,80,B136),B136)</f>
        <v>59</v>
      </c>
      <c r="D136" s="33">
        <f>IF('STATS 17-18'!G137&lt;200,IF(C136&gt;73,73,C136),C136)</f>
        <v>59</v>
      </c>
      <c r="E136" s="33">
        <f>IF('STATS 17-18'!G137&lt;400,IF(D136&lt;60,60,D136),D136)</f>
        <v>60</v>
      </c>
      <c r="F136" s="82">
        <f>IF('STATS 17-18'!G137&lt;200,IF(E136&lt;53,53,E136),E136)</f>
        <v>60</v>
      </c>
    </row>
    <row r="137" ht="20.35" customHeight="1">
      <c r="A137" t="s" s="38">
        <v>208</v>
      </c>
      <c r="B137" s="81">
        <f>VLOOKUP('STATS 17-18'!AB138,'CK - HITS'!$A$3:$B$69,2)</f>
        <v>33</v>
      </c>
      <c r="C137" s="33">
        <f>IF('STATS 17-18'!G138&lt;400,IF(B137&gt;80,80,B137),B137)</f>
        <v>33</v>
      </c>
      <c r="D137" s="33">
        <f>IF('STATS 17-18'!G138&lt;200,IF(C137&gt;73,73,C137),C137)</f>
        <v>33</v>
      </c>
      <c r="E137" s="33">
        <f>IF('STATS 17-18'!G138&lt;400,IF(D137&lt;60,60,D137),D137)</f>
        <v>60</v>
      </c>
      <c r="F137" s="82">
        <f>IF('STATS 17-18'!G138&lt;200,IF(E137&lt;53,53,E137),E137)</f>
        <v>60</v>
      </c>
    </row>
    <row r="138" ht="20.35" customHeight="1">
      <c r="A138" t="s" s="38">
        <v>209</v>
      </c>
      <c r="B138" s="81">
        <f>VLOOKUP('STATS 17-18'!AB139,'CK - HITS'!$A$3:$B$69,2)</f>
        <v>40</v>
      </c>
      <c r="C138" s="33">
        <f>IF('STATS 17-18'!G139&lt;400,IF(B138&gt;80,80,B138),B138)</f>
        <v>40</v>
      </c>
      <c r="D138" s="33">
        <f>IF('STATS 17-18'!G139&lt;200,IF(C138&gt;73,73,C138),C138)</f>
        <v>40</v>
      </c>
      <c r="E138" s="33">
        <f>IF('STATS 17-18'!G139&lt;400,IF(D138&lt;60,60,D138),D138)</f>
        <v>40</v>
      </c>
      <c r="F138" s="82">
        <f>IF('STATS 17-18'!G139&lt;200,IF(E138&lt;53,53,E138),E138)</f>
        <v>40</v>
      </c>
    </row>
    <row r="139" ht="20.35" customHeight="1">
      <c r="A139" t="s" s="38">
        <v>210</v>
      </c>
      <c r="B139" s="81">
        <f>VLOOKUP('STATS 17-18'!AB140,'CK - HITS'!$A$3:$B$69,2)</f>
        <v>79</v>
      </c>
      <c r="C139" s="33">
        <f>IF('STATS 17-18'!G140&lt;400,IF(B139&gt;80,80,B139),B139)</f>
        <v>79</v>
      </c>
      <c r="D139" s="33">
        <f>IF('STATS 17-18'!G140&lt;200,IF(C139&gt;73,73,C139),C139)</f>
        <v>79</v>
      </c>
      <c r="E139" s="33">
        <f>IF('STATS 17-18'!G140&lt;400,IF(D139&lt;60,60,D139),D139)</f>
        <v>79</v>
      </c>
      <c r="F139" s="82">
        <f>IF('STATS 17-18'!G140&lt;200,IF(E139&lt;53,53,E139),E139)</f>
        <v>79</v>
      </c>
    </row>
    <row r="140" ht="20.35" customHeight="1">
      <c r="A140" t="s" s="38">
        <v>211</v>
      </c>
      <c r="B140" s="81">
        <f>VLOOKUP('STATS 17-18'!AB141,'CK - HITS'!$A$3:$B$69,2)</f>
        <v>48</v>
      </c>
      <c r="C140" s="33">
        <f>IF('STATS 17-18'!G141&lt;400,IF(B140&gt;80,80,B140),B140)</f>
        <v>48</v>
      </c>
      <c r="D140" s="33">
        <f>IF('STATS 17-18'!G141&lt;200,IF(C140&gt;73,73,C140),C140)</f>
        <v>48</v>
      </c>
      <c r="E140" s="33">
        <f>IF('STATS 17-18'!G141&lt;400,IF(D140&lt;60,60,D140),D140)</f>
        <v>48</v>
      </c>
      <c r="F140" s="82">
        <f>IF('STATS 17-18'!G141&lt;200,IF(E140&lt;53,53,E140),E140)</f>
        <v>48</v>
      </c>
    </row>
    <row r="141" ht="20.35" customHeight="1">
      <c r="A141" t="s" s="38">
        <v>212</v>
      </c>
      <c r="B141" s="81">
        <f>VLOOKUP('STATS 17-18'!AB142,'CK - HITS'!$A$3:$B$69,2)</f>
        <v>88</v>
      </c>
      <c r="C141" s="33">
        <f>IF('STATS 17-18'!G142&lt;400,IF(B141&gt;80,80,B141),B141)</f>
        <v>80</v>
      </c>
      <c r="D141" s="33">
        <f>IF('STATS 17-18'!G142&lt;200,IF(C141&gt;73,73,C141),C141)</f>
        <v>73</v>
      </c>
      <c r="E141" s="33">
        <f>IF('STATS 17-18'!G142&lt;400,IF(D141&lt;60,60,D141),D141)</f>
        <v>73</v>
      </c>
      <c r="F141" s="82">
        <f>IF('STATS 17-18'!G142&lt;200,IF(E141&lt;53,53,E141),E141)</f>
        <v>73</v>
      </c>
    </row>
    <row r="142" ht="20.35" customHeight="1">
      <c r="A142" t="s" s="38">
        <v>213</v>
      </c>
      <c r="B142" s="81">
        <f>VLOOKUP('STATS 17-18'!AB143,'CK - HITS'!$A$3:$B$69,2)</f>
        <v>84</v>
      </c>
      <c r="C142" s="33">
        <f>IF('STATS 17-18'!G143&lt;400,IF(B142&gt;80,80,B142),B142)</f>
        <v>84</v>
      </c>
      <c r="D142" s="33">
        <f>IF('STATS 17-18'!G143&lt;200,IF(C142&gt;73,73,C142),C142)</f>
        <v>84</v>
      </c>
      <c r="E142" s="33">
        <f>IF('STATS 17-18'!G143&lt;400,IF(D142&lt;60,60,D142),D142)</f>
        <v>84</v>
      </c>
      <c r="F142" s="82">
        <f>IF('STATS 17-18'!G143&lt;200,IF(E142&lt;53,53,E142),E142)</f>
        <v>84</v>
      </c>
    </row>
    <row r="143" ht="20.35" customHeight="1">
      <c r="A143" t="s" s="38">
        <v>214</v>
      </c>
      <c r="B143" s="81">
        <f>VLOOKUP('STATS 17-18'!AB144,'CK - HITS'!$A$3:$B$69,2)</f>
        <v>45</v>
      </c>
      <c r="C143" s="33">
        <f>IF('STATS 17-18'!G144&lt;400,IF(B143&gt;80,80,B143),B143)</f>
        <v>45</v>
      </c>
      <c r="D143" s="33">
        <f>IF('STATS 17-18'!G144&lt;200,IF(C143&gt;73,73,C143),C143)</f>
        <v>45</v>
      </c>
      <c r="E143" s="33">
        <f>IF('STATS 17-18'!G144&lt;400,IF(D143&lt;60,60,D143),D143)</f>
        <v>45</v>
      </c>
      <c r="F143" s="82">
        <f>IF('STATS 17-18'!G144&lt;200,IF(E143&lt;53,53,E143),E143)</f>
        <v>45</v>
      </c>
    </row>
    <row r="144" ht="20.35" customHeight="1">
      <c r="A144" t="s" s="38">
        <v>215</v>
      </c>
      <c r="B144" s="81">
        <f>VLOOKUP('STATS 17-18'!AB145,'CK - HITS'!$A$3:$B$69,2)</f>
        <v>69</v>
      </c>
      <c r="C144" s="33">
        <f>IF('STATS 17-18'!G145&lt;400,IF(B144&gt;80,80,B144),B144)</f>
        <v>69</v>
      </c>
      <c r="D144" s="33">
        <f>IF('STATS 17-18'!G145&lt;200,IF(C144&gt;73,73,C144),C144)</f>
        <v>69</v>
      </c>
      <c r="E144" s="33">
        <f>IF('STATS 17-18'!G145&lt;400,IF(D144&lt;60,60,D144),D144)</f>
        <v>69</v>
      </c>
      <c r="F144" s="82">
        <f>IF('STATS 17-18'!G145&lt;200,IF(E144&lt;53,53,E144),E144)</f>
        <v>69</v>
      </c>
    </row>
    <row r="145" ht="20.35" customHeight="1">
      <c r="A145" t="s" s="38">
        <v>216</v>
      </c>
      <c r="B145" s="81">
        <f>VLOOKUP('STATS 17-18'!AB146,'CK - HITS'!$A$3:$B$69,2)</f>
        <v>72</v>
      </c>
      <c r="C145" s="33">
        <f>IF('STATS 17-18'!G146&lt;400,IF(B145&gt;80,80,B145),B145)</f>
        <v>72</v>
      </c>
      <c r="D145" s="33">
        <f>IF('STATS 17-18'!G146&lt;200,IF(C145&gt;73,73,C145),C145)</f>
        <v>72</v>
      </c>
      <c r="E145" s="33">
        <f>IF('STATS 17-18'!G146&lt;400,IF(D145&lt;60,60,D145),D145)</f>
        <v>72</v>
      </c>
      <c r="F145" s="82">
        <f>IF('STATS 17-18'!G146&lt;200,IF(E145&lt;53,53,E145),E145)</f>
        <v>72</v>
      </c>
    </row>
    <row r="146" ht="20.35" customHeight="1">
      <c r="A146" t="s" s="38">
        <v>217</v>
      </c>
      <c r="B146" s="81">
        <f>VLOOKUP('STATS 17-18'!AB147,'CK - HITS'!$A$3:$B$69,2)</f>
        <v>95</v>
      </c>
      <c r="C146" s="33">
        <f>IF('STATS 17-18'!G147&lt;400,IF(B146&gt;80,80,B146),B146)</f>
        <v>95</v>
      </c>
      <c r="D146" s="33">
        <f>IF('STATS 17-18'!G147&lt;200,IF(C146&gt;73,73,C146),C146)</f>
        <v>95</v>
      </c>
      <c r="E146" s="33">
        <f>IF('STATS 17-18'!G147&lt;400,IF(D146&lt;60,60,D146),D146)</f>
        <v>95</v>
      </c>
      <c r="F146" s="82">
        <f>IF('STATS 17-18'!G147&lt;200,IF(E146&lt;53,53,E146),E146)</f>
        <v>95</v>
      </c>
    </row>
    <row r="147" ht="20.35" customHeight="1">
      <c r="A147" t="s" s="38">
        <v>218</v>
      </c>
      <c r="B147" s="81">
        <f>VLOOKUP('STATS 17-18'!AB148,'CK - HITS'!$A$3:$B$69,2)</f>
        <v>33</v>
      </c>
      <c r="C147" s="33">
        <f>IF('STATS 17-18'!G148&lt;400,IF(B147&gt;80,80,B147),B147)</f>
        <v>33</v>
      </c>
      <c r="D147" s="33">
        <f>IF('STATS 17-18'!G148&lt;200,IF(C147&gt;73,73,C147),C147)</f>
        <v>33</v>
      </c>
      <c r="E147" s="33">
        <f>IF('STATS 17-18'!G148&lt;400,IF(D147&lt;60,60,D147),D147)</f>
        <v>60</v>
      </c>
      <c r="F147" s="82">
        <f>IF('STATS 17-18'!G148&lt;200,IF(E147&lt;53,53,E147),E147)</f>
        <v>60</v>
      </c>
    </row>
    <row r="148" ht="20.35" customHeight="1">
      <c r="A148" t="s" s="38">
        <v>220</v>
      </c>
      <c r="B148" s="81">
        <f>VLOOKUP('STATS 17-18'!AB149,'CK - HITS'!$A$3:$B$69,2)</f>
        <v>44</v>
      </c>
      <c r="C148" s="33">
        <f>IF('STATS 17-18'!G149&lt;400,IF(B148&gt;80,80,B148),B148)</f>
        <v>44</v>
      </c>
      <c r="D148" s="33">
        <f>IF('STATS 17-18'!G149&lt;200,IF(C148&gt;73,73,C148),C148)</f>
        <v>44</v>
      </c>
      <c r="E148" s="33">
        <f>IF('STATS 17-18'!G149&lt;400,IF(D148&lt;60,60,D148),D148)</f>
        <v>44</v>
      </c>
      <c r="F148" s="82">
        <f>IF('STATS 17-18'!G149&lt;200,IF(E148&lt;53,53,E148),E148)</f>
        <v>44</v>
      </c>
    </row>
    <row r="149" ht="20.35" customHeight="1">
      <c r="A149" t="s" s="38">
        <v>221</v>
      </c>
      <c r="B149" s="81">
        <f>VLOOKUP('STATS 17-18'!AB150,'CK - HITS'!$A$3:$B$69,2)</f>
        <v>36</v>
      </c>
      <c r="C149" s="33">
        <f>IF('STATS 17-18'!G150&lt;400,IF(B149&gt;80,80,B149),B149)</f>
        <v>36</v>
      </c>
      <c r="D149" s="33">
        <f>IF('STATS 17-18'!G150&lt;200,IF(C149&gt;73,73,C149),C149)</f>
        <v>36</v>
      </c>
      <c r="E149" s="33">
        <f>IF('STATS 17-18'!G150&lt;400,IF(D149&lt;60,60,D149),D149)</f>
        <v>60</v>
      </c>
      <c r="F149" s="82">
        <f>IF('STATS 17-18'!G150&lt;200,IF(E149&lt;53,53,E149),E149)</f>
        <v>60</v>
      </c>
    </row>
    <row r="150" ht="20.35" customHeight="1">
      <c r="A150" t="s" s="38">
        <v>222</v>
      </c>
      <c r="B150" s="81">
        <f>VLOOKUP('STATS 17-18'!AB151,'CK - HITS'!$A$3:$B$69,2)</f>
        <v>63</v>
      </c>
      <c r="C150" s="33">
        <f>IF('STATS 17-18'!G151&lt;400,IF(B150&gt;80,80,B150),B150)</f>
        <v>63</v>
      </c>
      <c r="D150" s="33">
        <f>IF('STATS 17-18'!G151&lt;200,IF(C150&gt;73,73,C150),C150)</f>
        <v>63</v>
      </c>
      <c r="E150" s="33">
        <f>IF('STATS 17-18'!G151&lt;400,IF(D150&lt;60,60,D150),D150)</f>
        <v>63</v>
      </c>
      <c r="F150" s="82">
        <f>IF('STATS 17-18'!G151&lt;200,IF(E150&lt;53,53,E150),E150)</f>
        <v>63</v>
      </c>
    </row>
    <row r="151" ht="20.35" customHeight="1">
      <c r="A151" t="s" s="38">
        <v>223</v>
      </c>
      <c r="B151" s="81">
        <f>VLOOKUP('STATS 17-18'!AB152,'CK - HITS'!$A$3:$B$69,2)</f>
        <v>40</v>
      </c>
      <c r="C151" s="33">
        <f>IF('STATS 17-18'!G152&lt;400,IF(B151&gt;80,80,B151),B151)</f>
        <v>40</v>
      </c>
      <c r="D151" s="33">
        <f>IF('STATS 17-18'!G152&lt;200,IF(C151&gt;73,73,C151),C151)</f>
        <v>40</v>
      </c>
      <c r="E151" s="33">
        <f>IF('STATS 17-18'!G152&lt;400,IF(D151&lt;60,60,D151),D151)</f>
        <v>40</v>
      </c>
      <c r="F151" s="82">
        <f>IF('STATS 17-18'!G152&lt;200,IF(E151&lt;53,53,E151),E151)</f>
        <v>40</v>
      </c>
    </row>
    <row r="152" ht="20.35" customHeight="1">
      <c r="A152" t="s" s="38">
        <v>224</v>
      </c>
      <c r="B152" s="81">
        <f>VLOOKUP('STATS 17-18'!AB153,'CK - HITS'!$A$3:$B$69,2)</f>
        <v>34</v>
      </c>
      <c r="C152" s="33">
        <f>IF('STATS 17-18'!G153&lt;400,IF(B152&gt;80,80,B152),B152)</f>
        <v>34</v>
      </c>
      <c r="D152" s="33">
        <f>IF('STATS 17-18'!G153&lt;200,IF(C152&gt;73,73,C152),C152)</f>
        <v>34</v>
      </c>
      <c r="E152" s="33">
        <f>IF('STATS 17-18'!G153&lt;400,IF(D152&lt;60,60,D152),D152)</f>
        <v>34</v>
      </c>
      <c r="F152" s="82">
        <f>IF('STATS 17-18'!G153&lt;200,IF(E152&lt;53,53,E152),E152)</f>
        <v>34</v>
      </c>
    </row>
    <row r="153" ht="20.35" customHeight="1">
      <c r="A153" t="s" s="38">
        <v>225</v>
      </c>
      <c r="B153" s="81">
        <f>VLOOKUP('STATS 17-18'!AB154,'CK - HITS'!$A$3:$B$69,2)</f>
        <v>42</v>
      </c>
      <c r="C153" s="33">
        <f>IF('STATS 17-18'!G154&lt;400,IF(B153&gt;80,80,B153),B153)</f>
        <v>42</v>
      </c>
      <c r="D153" s="33">
        <f>IF('STATS 17-18'!G154&lt;200,IF(C153&gt;73,73,C153),C153)</f>
        <v>42</v>
      </c>
      <c r="E153" s="33">
        <f>IF('STATS 17-18'!G154&lt;400,IF(D153&lt;60,60,D153),D153)</f>
        <v>60</v>
      </c>
      <c r="F153" s="82">
        <f>IF('STATS 17-18'!G154&lt;200,IF(E153&lt;53,53,E153),E153)</f>
        <v>60</v>
      </c>
    </row>
    <row r="154" ht="20.35" customHeight="1">
      <c r="A154" t="s" s="38">
        <v>226</v>
      </c>
      <c r="B154" s="81">
        <f>VLOOKUP('STATS 17-18'!AB155,'CK - HITS'!$A$3:$B$69,2)</f>
        <v>44</v>
      </c>
      <c r="C154" s="33">
        <f>IF('STATS 17-18'!G155&lt;400,IF(B154&gt;80,80,B154),B154)</f>
        <v>44</v>
      </c>
      <c r="D154" s="33">
        <f>IF('STATS 17-18'!G155&lt;200,IF(C154&gt;73,73,C154),C154)</f>
        <v>44</v>
      </c>
      <c r="E154" s="33">
        <f>IF('STATS 17-18'!G155&lt;400,IF(D154&lt;60,60,D154),D154)</f>
        <v>44</v>
      </c>
      <c r="F154" s="82">
        <f>IF('STATS 17-18'!G155&lt;200,IF(E154&lt;53,53,E154),E154)</f>
        <v>44</v>
      </c>
    </row>
    <row r="155" ht="20.35" customHeight="1">
      <c r="A155" t="s" s="38">
        <v>227</v>
      </c>
      <c r="B155" s="81">
        <f>VLOOKUP('STATS 17-18'!AB156,'CK - HITS'!$A$3:$B$69,2)</f>
        <v>68</v>
      </c>
      <c r="C155" s="33">
        <f>IF('STATS 17-18'!G156&lt;400,IF(B155&gt;80,80,B155),B155)</f>
        <v>68</v>
      </c>
      <c r="D155" s="33">
        <f>IF('STATS 17-18'!G156&lt;200,IF(C155&gt;73,73,C155),C155)</f>
        <v>68</v>
      </c>
      <c r="E155" s="33">
        <f>IF('STATS 17-18'!G156&lt;400,IF(D155&lt;60,60,D155),D155)</f>
        <v>68</v>
      </c>
      <c r="F155" s="82">
        <f>IF('STATS 17-18'!G156&lt;200,IF(E155&lt;53,53,E155),E155)</f>
        <v>68</v>
      </c>
    </row>
    <row r="156" ht="20.35" customHeight="1">
      <c r="A156" t="s" s="38">
        <v>228</v>
      </c>
      <c r="B156" s="81">
        <f>VLOOKUP('STATS 17-18'!AB157,'CK - HITS'!$A$3:$B$69,2)</f>
        <v>54</v>
      </c>
      <c r="C156" s="33">
        <f>IF('STATS 17-18'!G157&lt;400,IF(B156&gt;80,80,B156),B156)</f>
        <v>54</v>
      </c>
      <c r="D156" s="33">
        <f>IF('STATS 17-18'!G157&lt;200,IF(C156&gt;73,73,C156),C156)</f>
        <v>54</v>
      </c>
      <c r="E156" s="33">
        <f>IF('STATS 17-18'!G157&lt;400,IF(D156&lt;60,60,D156),D156)</f>
        <v>54</v>
      </c>
      <c r="F156" s="82">
        <f>IF('STATS 17-18'!G157&lt;200,IF(E156&lt;53,53,E156),E156)</f>
        <v>54</v>
      </c>
    </row>
    <row r="157" ht="20.35" customHeight="1">
      <c r="A157" t="s" s="38">
        <v>229</v>
      </c>
      <c r="B157" s="81">
        <f>VLOOKUP('STATS 17-18'!AB158,'CK - HITS'!$A$3:$B$69,2)</f>
        <v>69</v>
      </c>
      <c r="C157" s="33">
        <f>IF('STATS 17-18'!G158&lt;400,IF(B157&gt;80,80,B157),B157)</f>
        <v>69</v>
      </c>
      <c r="D157" s="33">
        <f>IF('STATS 17-18'!G158&lt;200,IF(C157&gt;73,73,C157),C157)</f>
        <v>69</v>
      </c>
      <c r="E157" s="33">
        <f>IF('STATS 17-18'!G158&lt;400,IF(D157&lt;60,60,D157),D157)</f>
        <v>69</v>
      </c>
      <c r="F157" s="82">
        <f>IF('STATS 17-18'!G158&lt;200,IF(E157&lt;53,53,E157),E157)</f>
        <v>69</v>
      </c>
    </row>
    <row r="158" ht="20.35" customHeight="1">
      <c r="A158" t="s" s="38">
        <v>230</v>
      </c>
      <c r="B158" s="81">
        <f>VLOOKUP('STATS 17-18'!AB159,'CK - HITS'!$A$3:$B$69,2)</f>
        <v>91</v>
      </c>
      <c r="C158" s="33">
        <f>IF('STATS 17-18'!G159&lt;400,IF(B158&gt;80,80,B158),B158)</f>
        <v>91</v>
      </c>
      <c r="D158" s="33">
        <f>IF('STATS 17-18'!G159&lt;200,IF(C158&gt;73,73,C158),C158)</f>
        <v>91</v>
      </c>
      <c r="E158" s="33">
        <f>IF('STATS 17-18'!G159&lt;400,IF(D158&lt;60,60,D158),D158)</f>
        <v>91</v>
      </c>
      <c r="F158" s="82">
        <f>IF('STATS 17-18'!G159&lt;200,IF(E158&lt;53,53,E158),E158)</f>
        <v>91</v>
      </c>
    </row>
    <row r="159" ht="20.35" customHeight="1">
      <c r="A159" t="s" s="38">
        <v>231</v>
      </c>
      <c r="B159" s="81">
        <f>VLOOKUP('STATS 17-18'!AB160,'CK - HITS'!$A$3:$B$69,2)</f>
        <v>86</v>
      </c>
      <c r="C159" s="33">
        <f>IF('STATS 17-18'!G160&lt;400,IF(B159&gt;80,80,B159),B159)</f>
        <v>86</v>
      </c>
      <c r="D159" s="33">
        <f>IF('STATS 17-18'!G160&lt;200,IF(C159&gt;73,73,C159),C159)</f>
        <v>86</v>
      </c>
      <c r="E159" s="33">
        <f>IF('STATS 17-18'!G160&lt;400,IF(D159&lt;60,60,D159),D159)</f>
        <v>86</v>
      </c>
      <c r="F159" s="82">
        <f>IF('STATS 17-18'!G160&lt;200,IF(E159&lt;53,53,E159),E159)</f>
        <v>86</v>
      </c>
    </row>
    <row r="160" ht="20.35" customHeight="1">
      <c r="A160" t="s" s="38">
        <v>232</v>
      </c>
      <c r="B160" s="81">
        <f>VLOOKUP('STATS 17-18'!AB161,'CK - HITS'!$A$3:$B$69,2)</f>
        <v>39</v>
      </c>
      <c r="C160" s="33">
        <f>IF('STATS 17-18'!G161&lt;400,IF(B160&gt;80,80,B160),B160)</f>
        <v>39</v>
      </c>
      <c r="D160" s="33">
        <f>IF('STATS 17-18'!G161&lt;200,IF(C160&gt;73,73,C160),C160)</f>
        <v>39</v>
      </c>
      <c r="E160" s="33">
        <f>IF('STATS 17-18'!G161&lt;400,IF(D160&lt;60,60,D160),D160)</f>
        <v>60</v>
      </c>
      <c r="F160" s="82">
        <f>IF('STATS 17-18'!G161&lt;200,IF(E160&lt;53,53,E160),E160)</f>
        <v>60</v>
      </c>
    </row>
    <row r="161" ht="20.35" customHeight="1">
      <c r="A161" t="s" s="38">
        <v>233</v>
      </c>
      <c r="B161" s="81">
        <f>VLOOKUP('STATS 17-18'!AB162,'CK - HITS'!$A$3:$B$69,2)</f>
        <v>50</v>
      </c>
      <c r="C161" s="33">
        <f>IF('STATS 17-18'!G162&lt;400,IF(B161&gt;80,80,B161),B161)</f>
        <v>50</v>
      </c>
      <c r="D161" s="33">
        <f>IF('STATS 17-18'!G162&lt;200,IF(C161&gt;73,73,C161),C161)</f>
        <v>50</v>
      </c>
      <c r="E161" s="33">
        <f>IF('STATS 17-18'!G162&lt;400,IF(D161&lt;60,60,D161),D161)</f>
        <v>50</v>
      </c>
      <c r="F161" s="82">
        <f>IF('STATS 17-18'!G162&lt;200,IF(E161&lt;53,53,E161),E161)</f>
        <v>50</v>
      </c>
    </row>
    <row r="162" ht="20.35" customHeight="1">
      <c r="A162" t="s" s="38">
        <v>234</v>
      </c>
      <c r="B162" s="81">
        <f>VLOOKUP('STATS 17-18'!AB163,'CK - HITS'!$A$3:$B$69,2)</f>
        <v>92</v>
      </c>
      <c r="C162" s="33">
        <f>IF('STATS 17-18'!G163&lt;400,IF(B162&gt;80,80,B162),B162)</f>
        <v>92</v>
      </c>
      <c r="D162" s="33">
        <f>IF('STATS 17-18'!G163&lt;200,IF(C162&gt;73,73,C162),C162)</f>
        <v>92</v>
      </c>
      <c r="E162" s="33">
        <f>IF('STATS 17-18'!G163&lt;400,IF(D162&lt;60,60,D162),D162)</f>
        <v>92</v>
      </c>
      <c r="F162" s="82">
        <f>IF('STATS 17-18'!G163&lt;200,IF(E162&lt;53,53,E162),E162)</f>
        <v>92</v>
      </c>
    </row>
    <row r="163" ht="20.35" customHeight="1">
      <c r="A163" t="s" s="38">
        <v>235</v>
      </c>
      <c r="B163" s="81">
        <f>VLOOKUP('STATS 17-18'!AB164,'CK - HITS'!$A$3:$B$69,2)</f>
        <v>71</v>
      </c>
      <c r="C163" s="33">
        <f>IF('STATS 17-18'!G164&lt;400,IF(B163&gt;80,80,B163),B163)</f>
        <v>71</v>
      </c>
      <c r="D163" s="33">
        <f>IF('STATS 17-18'!G164&lt;200,IF(C163&gt;73,73,C163),C163)</f>
        <v>71</v>
      </c>
      <c r="E163" s="33">
        <f>IF('STATS 17-18'!G164&lt;400,IF(D163&lt;60,60,D163),D163)</f>
        <v>71</v>
      </c>
      <c r="F163" s="82">
        <f>IF('STATS 17-18'!G164&lt;200,IF(E163&lt;53,53,E163),E163)</f>
        <v>71</v>
      </c>
    </row>
    <row r="164" ht="20.35" customHeight="1">
      <c r="A164" t="s" s="38">
        <v>236</v>
      </c>
      <c r="B164" s="81">
        <f>VLOOKUP('STATS 17-18'!AB165,'CK - HITS'!$A$3:$B$69,2)</f>
        <v>43</v>
      </c>
      <c r="C164" s="33">
        <f>IF('STATS 17-18'!G165&lt;400,IF(B164&gt;80,80,B164),B164)</f>
        <v>43</v>
      </c>
      <c r="D164" s="33">
        <f>IF('STATS 17-18'!G165&lt;200,IF(C164&gt;73,73,C164),C164)</f>
        <v>43</v>
      </c>
      <c r="E164" s="33">
        <f>IF('STATS 17-18'!G165&lt;400,IF(D164&lt;60,60,D164),D164)</f>
        <v>43</v>
      </c>
      <c r="F164" s="82">
        <f>IF('STATS 17-18'!G165&lt;200,IF(E164&lt;53,53,E164),E164)</f>
        <v>43</v>
      </c>
    </row>
    <row r="165" ht="20.35" customHeight="1">
      <c r="A165" t="s" s="38">
        <v>237</v>
      </c>
      <c r="B165" s="81">
        <f>VLOOKUP('STATS 17-18'!AB166,'CK - HITS'!$A$3:$B$69,2)</f>
        <v>81</v>
      </c>
      <c r="C165" s="33">
        <f>IF('STATS 17-18'!G166&lt;400,IF(B165&gt;80,80,B165),B165)</f>
        <v>81</v>
      </c>
      <c r="D165" s="33">
        <f>IF('STATS 17-18'!G166&lt;200,IF(C165&gt;73,73,C165),C165)</f>
        <v>81</v>
      </c>
      <c r="E165" s="33">
        <f>IF('STATS 17-18'!G166&lt;400,IF(D165&lt;60,60,D165),D165)</f>
        <v>81</v>
      </c>
      <c r="F165" s="82">
        <f>IF('STATS 17-18'!G166&lt;200,IF(E165&lt;53,53,E165),E165)</f>
        <v>81</v>
      </c>
    </row>
    <row r="166" ht="20.35" customHeight="1">
      <c r="A166" t="s" s="38">
        <v>238</v>
      </c>
      <c r="B166" s="81">
        <f>VLOOKUP('STATS 17-18'!AB167,'CK - HITS'!$A$3:$B$69,2)</f>
        <v>62</v>
      </c>
      <c r="C166" s="33">
        <f>IF('STATS 17-18'!G167&lt;400,IF(B166&gt;80,80,B166),B166)</f>
        <v>62</v>
      </c>
      <c r="D166" s="33">
        <f>IF('STATS 17-18'!G167&lt;200,IF(C166&gt;73,73,C166),C166)</f>
        <v>62</v>
      </c>
      <c r="E166" s="33">
        <f>IF('STATS 17-18'!G167&lt;400,IF(D166&lt;60,60,D166),D166)</f>
        <v>62</v>
      </c>
      <c r="F166" s="82">
        <f>IF('STATS 17-18'!G167&lt;200,IF(E166&lt;53,53,E166),E166)</f>
        <v>62</v>
      </c>
    </row>
    <row r="167" ht="20.35" customHeight="1">
      <c r="A167" t="s" s="38">
        <v>239</v>
      </c>
      <c r="B167" s="81">
        <f>VLOOKUP('STATS 17-18'!AB168,'CK - HITS'!$A$3:$B$69,2)</f>
        <v>71</v>
      </c>
      <c r="C167" s="33">
        <f>IF('STATS 17-18'!G168&lt;400,IF(B167&gt;80,80,B167),B167)</f>
        <v>71</v>
      </c>
      <c r="D167" s="33">
        <f>IF('STATS 17-18'!G168&lt;200,IF(C167&gt;73,73,C167),C167)</f>
        <v>71</v>
      </c>
      <c r="E167" s="33">
        <f>IF('STATS 17-18'!G168&lt;400,IF(D167&lt;60,60,D167),D167)</f>
        <v>71</v>
      </c>
      <c r="F167" s="82">
        <f>IF('STATS 17-18'!G168&lt;200,IF(E167&lt;53,53,E167),E167)</f>
        <v>71</v>
      </c>
    </row>
    <row r="168" ht="20.35" customHeight="1">
      <c r="A168" t="s" s="38">
        <v>240</v>
      </c>
      <c r="B168" s="81">
        <f>VLOOKUP('STATS 17-18'!AB169,'CK - HITS'!$A$3:$B$69,2)</f>
        <v>53</v>
      </c>
      <c r="C168" s="33">
        <f>IF('STATS 17-18'!G169&lt;400,IF(B168&gt;80,80,B168),B168)</f>
        <v>53</v>
      </c>
      <c r="D168" s="33">
        <f>IF('STATS 17-18'!G169&lt;200,IF(C168&gt;73,73,C168),C168)</f>
        <v>53</v>
      </c>
      <c r="E168" s="33">
        <f>IF('STATS 17-18'!G169&lt;400,IF(D168&lt;60,60,D168),D168)</f>
        <v>60</v>
      </c>
      <c r="F168" s="82">
        <f>IF('STATS 17-18'!G169&lt;200,IF(E168&lt;53,53,E168),E168)</f>
        <v>60</v>
      </c>
    </row>
    <row r="169" ht="20.35" customHeight="1">
      <c r="A169" t="s" s="38">
        <v>241</v>
      </c>
      <c r="B169" s="81">
        <f>VLOOKUP('STATS 17-18'!AB170,'CK - HITS'!$A$3:$B$69,2)</f>
        <v>56</v>
      </c>
      <c r="C169" s="33">
        <f>IF('STATS 17-18'!G170&lt;400,IF(B169&gt;80,80,B169),B169)</f>
        <v>56</v>
      </c>
      <c r="D169" s="33">
        <f>IF('STATS 17-18'!G170&lt;200,IF(C169&gt;73,73,C169),C169)</f>
        <v>56</v>
      </c>
      <c r="E169" s="33">
        <f>IF('STATS 17-18'!G170&lt;400,IF(D169&lt;60,60,D169),D169)</f>
        <v>60</v>
      </c>
      <c r="F169" s="82">
        <f>IF('STATS 17-18'!G170&lt;200,IF(E169&lt;53,53,E169),E169)</f>
        <v>60</v>
      </c>
    </row>
    <row r="170" ht="20.35" customHeight="1">
      <c r="A170" t="s" s="38">
        <v>242</v>
      </c>
      <c r="B170" s="81">
        <f>VLOOKUP('STATS 17-18'!AB171,'CK - HITS'!$A$3:$B$69,2)</f>
        <v>46</v>
      </c>
      <c r="C170" s="33">
        <f>IF('STATS 17-18'!G171&lt;400,IF(B170&gt;80,80,B170),B170)</f>
        <v>46</v>
      </c>
      <c r="D170" s="33">
        <f>IF('STATS 17-18'!G171&lt;200,IF(C170&gt;73,73,C170),C170)</f>
        <v>46</v>
      </c>
      <c r="E170" s="33">
        <f>IF('STATS 17-18'!G171&lt;400,IF(D170&lt;60,60,D170),D170)</f>
        <v>60</v>
      </c>
      <c r="F170" s="82">
        <f>IF('STATS 17-18'!G171&lt;200,IF(E170&lt;53,53,E170),E170)</f>
        <v>60</v>
      </c>
    </row>
    <row r="171" ht="20.35" customHeight="1">
      <c r="A171" t="s" s="38">
        <v>243</v>
      </c>
      <c r="B171" s="81">
        <f>VLOOKUP('STATS 17-18'!AB172,'CK - HITS'!$A$3:$B$69,2)</f>
        <v>62</v>
      </c>
      <c r="C171" s="33">
        <f>IF('STATS 17-18'!G172&lt;400,IF(B171&gt;80,80,B171),B171)</f>
        <v>62</v>
      </c>
      <c r="D171" s="33">
        <f>IF('STATS 17-18'!G172&lt;200,IF(C171&gt;73,73,C171),C171)</f>
        <v>62</v>
      </c>
      <c r="E171" s="33">
        <f>IF('STATS 17-18'!G172&lt;400,IF(D171&lt;60,60,D171),D171)</f>
        <v>62</v>
      </c>
      <c r="F171" s="82">
        <f>IF('STATS 17-18'!G172&lt;200,IF(E171&lt;53,53,E171),E171)</f>
        <v>62</v>
      </c>
    </row>
    <row r="172" ht="20.35" customHeight="1">
      <c r="A172" t="s" s="38">
        <v>244</v>
      </c>
      <c r="B172" s="81">
        <f>VLOOKUP('STATS 17-18'!AB173,'CK - HITS'!$A$3:$B$69,2)</f>
        <v>64</v>
      </c>
      <c r="C172" s="33">
        <f>IF('STATS 17-18'!G173&lt;400,IF(B172&gt;80,80,B172),B172)</f>
        <v>64</v>
      </c>
      <c r="D172" s="33">
        <f>IF('STATS 17-18'!G173&lt;200,IF(C172&gt;73,73,C172),C172)</f>
        <v>64</v>
      </c>
      <c r="E172" s="33">
        <f>IF('STATS 17-18'!G173&lt;400,IF(D172&lt;60,60,D172),D172)</f>
        <v>64</v>
      </c>
      <c r="F172" s="82">
        <f>IF('STATS 17-18'!G173&lt;200,IF(E172&lt;53,53,E172),E172)</f>
        <v>64</v>
      </c>
    </row>
    <row r="173" ht="20.35" customHeight="1">
      <c r="A173" t="s" s="38">
        <v>245</v>
      </c>
      <c r="B173" s="81">
        <f>VLOOKUP('STATS 17-18'!AB174,'CK - HITS'!$A$3:$B$69,2)</f>
        <v>77</v>
      </c>
      <c r="C173" s="33">
        <f>IF('STATS 17-18'!G174&lt;400,IF(B173&gt;80,80,B173),B173)</f>
        <v>77</v>
      </c>
      <c r="D173" s="33">
        <f>IF('STATS 17-18'!G174&lt;200,IF(C173&gt;73,73,C173),C173)</f>
        <v>77</v>
      </c>
      <c r="E173" s="33">
        <f>IF('STATS 17-18'!G174&lt;400,IF(D173&lt;60,60,D173),D173)</f>
        <v>77</v>
      </c>
      <c r="F173" s="82">
        <f>IF('STATS 17-18'!G174&lt;200,IF(E173&lt;53,53,E173),E173)</f>
        <v>77</v>
      </c>
    </row>
    <row r="174" ht="20.35" customHeight="1">
      <c r="A174" t="s" s="38">
        <v>246</v>
      </c>
      <c r="B174" s="81">
        <f>VLOOKUP('STATS 17-18'!AB175,'CK - HITS'!$A$3:$B$69,2)</f>
        <v>83</v>
      </c>
      <c r="C174" s="33">
        <f>IF('STATS 17-18'!G175&lt;400,IF(B174&gt;80,80,B174),B174)</f>
        <v>83</v>
      </c>
      <c r="D174" s="33">
        <f>IF('STATS 17-18'!G175&lt;200,IF(C174&gt;73,73,C174),C174)</f>
        <v>83</v>
      </c>
      <c r="E174" s="33">
        <f>IF('STATS 17-18'!G175&lt;400,IF(D174&lt;60,60,D174),D174)</f>
        <v>83</v>
      </c>
      <c r="F174" s="82">
        <f>IF('STATS 17-18'!G175&lt;200,IF(E174&lt;53,53,E174),E174)</f>
        <v>83</v>
      </c>
    </row>
    <row r="175" ht="20.35" customHeight="1">
      <c r="A175" t="s" s="38">
        <v>247</v>
      </c>
      <c r="B175" s="81">
        <f>VLOOKUP('STATS 17-18'!AB176,'CK - HITS'!$A$3:$B$69,2)</f>
        <v>67</v>
      </c>
      <c r="C175" s="33">
        <f>IF('STATS 17-18'!G176&lt;400,IF(B175&gt;80,80,B175),B175)</f>
        <v>67</v>
      </c>
      <c r="D175" s="33">
        <f>IF('STATS 17-18'!G176&lt;200,IF(C175&gt;73,73,C175),C175)</f>
        <v>67</v>
      </c>
      <c r="E175" s="33">
        <f>IF('STATS 17-18'!G176&lt;400,IF(D175&lt;60,60,D175),D175)</f>
        <v>67</v>
      </c>
      <c r="F175" s="82">
        <f>IF('STATS 17-18'!G176&lt;200,IF(E175&lt;53,53,E175),E175)</f>
        <v>67</v>
      </c>
    </row>
    <row r="176" ht="20.35" customHeight="1">
      <c r="A176" t="s" s="38">
        <v>249</v>
      </c>
      <c r="B176" s="81">
        <f>VLOOKUP('STATS 17-18'!AB177,'CK - HITS'!$A$3:$B$69,2)</f>
        <v>38</v>
      </c>
      <c r="C176" s="33">
        <f>IF('STATS 17-18'!G177&lt;400,IF(B176&gt;80,80,B176),B176)</f>
        <v>38</v>
      </c>
      <c r="D176" s="33">
        <f>IF('STATS 17-18'!G177&lt;200,IF(C176&gt;73,73,C176),C176)</f>
        <v>38</v>
      </c>
      <c r="E176" s="33">
        <f>IF('STATS 17-18'!G177&lt;400,IF(D176&lt;60,60,D176),D176)</f>
        <v>38</v>
      </c>
      <c r="F176" s="82">
        <f>IF('STATS 17-18'!G177&lt;200,IF(E176&lt;53,53,E176),E176)</f>
        <v>38</v>
      </c>
    </row>
    <row r="177" ht="20.35" customHeight="1">
      <c r="A177" t="s" s="38">
        <v>250</v>
      </c>
      <c r="B177" s="81">
        <f>VLOOKUP('STATS 17-18'!AB178,'CK - HITS'!$A$3:$B$69,2)</f>
        <v>97</v>
      </c>
      <c r="C177" s="33">
        <f>IF('STATS 17-18'!G178&lt;400,IF(B177&gt;80,80,B177),B177)</f>
        <v>80</v>
      </c>
      <c r="D177" s="33">
        <f>IF('STATS 17-18'!G178&lt;200,IF(C177&gt;73,73,C177),C177)</f>
        <v>80</v>
      </c>
      <c r="E177" s="33">
        <f>IF('STATS 17-18'!G178&lt;400,IF(D177&lt;60,60,D177),D177)</f>
        <v>80</v>
      </c>
      <c r="F177" s="82">
        <f>IF('STATS 17-18'!G178&lt;200,IF(E177&lt;53,53,E177),E177)</f>
        <v>80</v>
      </c>
    </row>
    <row r="178" ht="20.35" customHeight="1">
      <c r="A178" t="s" s="38">
        <v>251</v>
      </c>
      <c r="B178" s="81">
        <f>VLOOKUP('STATS 17-18'!AB179,'CK - HITS'!$A$3:$B$69,2)</f>
        <v>37</v>
      </c>
      <c r="C178" s="33">
        <f>IF('STATS 17-18'!G179&lt;400,IF(B178&gt;80,80,B178),B178)</f>
        <v>37</v>
      </c>
      <c r="D178" s="33">
        <f>IF('STATS 17-18'!G179&lt;200,IF(C178&gt;73,73,C178),C178)</f>
        <v>37</v>
      </c>
      <c r="E178" s="33">
        <f>IF('STATS 17-18'!G179&lt;400,IF(D178&lt;60,60,D178),D178)</f>
        <v>37</v>
      </c>
      <c r="F178" s="82">
        <f>IF('STATS 17-18'!G179&lt;200,IF(E178&lt;53,53,E178),E178)</f>
        <v>37</v>
      </c>
    </row>
    <row r="179" ht="20.35" customHeight="1">
      <c r="A179" t="s" s="38">
        <v>252</v>
      </c>
      <c r="B179" s="81">
        <f>VLOOKUP('STATS 17-18'!AB180,'CK - HITS'!$A$3:$B$69,2)</f>
        <v>96</v>
      </c>
      <c r="C179" s="33">
        <f>IF('STATS 17-18'!G180&lt;400,IF(B179&gt;80,80,B179),B179)</f>
        <v>96</v>
      </c>
      <c r="D179" s="33">
        <f>IF('STATS 17-18'!G180&lt;200,IF(C179&gt;73,73,C179),C179)</f>
        <v>96</v>
      </c>
      <c r="E179" s="33">
        <f>IF('STATS 17-18'!G180&lt;400,IF(D179&lt;60,60,D179),D179)</f>
        <v>96</v>
      </c>
      <c r="F179" s="82">
        <f>IF('STATS 17-18'!G180&lt;200,IF(E179&lt;53,53,E179),E179)</f>
        <v>96</v>
      </c>
    </row>
    <row r="180" ht="20.35" customHeight="1">
      <c r="A180" t="s" s="38">
        <v>254</v>
      </c>
      <c r="B180" s="81">
        <f>VLOOKUP('STATS 17-18'!AB181,'CK - HITS'!$A$3:$B$69,2)</f>
        <v>70</v>
      </c>
      <c r="C180" s="33">
        <f>IF('STATS 17-18'!G181&lt;400,IF(B180&gt;80,80,B180),B180)</f>
        <v>70</v>
      </c>
      <c r="D180" s="33">
        <f>IF('STATS 17-18'!G181&lt;200,IF(C180&gt;73,73,C180),C180)</f>
        <v>70</v>
      </c>
      <c r="E180" s="33">
        <f>IF('STATS 17-18'!G181&lt;400,IF(D180&lt;60,60,D180),D180)</f>
        <v>70</v>
      </c>
      <c r="F180" s="82">
        <f>IF('STATS 17-18'!G181&lt;200,IF(E180&lt;53,53,E180),E180)</f>
        <v>70</v>
      </c>
    </row>
    <row r="181" ht="20.35" customHeight="1">
      <c r="A181" t="s" s="38">
        <v>255</v>
      </c>
      <c r="B181" s="81">
        <f>VLOOKUP('STATS 17-18'!AB182,'CK - HITS'!$A$3:$B$69,2)</f>
        <v>39</v>
      </c>
      <c r="C181" s="33">
        <f>IF('STATS 17-18'!G182&lt;400,IF(B181&gt;80,80,B181),B181)</f>
        <v>39</v>
      </c>
      <c r="D181" s="33">
        <f>IF('STATS 17-18'!G182&lt;200,IF(C181&gt;73,73,C181),C181)</f>
        <v>39</v>
      </c>
      <c r="E181" s="33">
        <f>IF('STATS 17-18'!G182&lt;400,IF(D181&lt;60,60,D181),D181)</f>
        <v>39</v>
      </c>
      <c r="F181" s="82">
        <f>IF('STATS 17-18'!G182&lt;200,IF(E181&lt;53,53,E181),E181)</f>
        <v>39</v>
      </c>
    </row>
    <row r="182" ht="20.35" customHeight="1">
      <c r="A182" t="s" s="38">
        <v>256</v>
      </c>
      <c r="B182" s="81">
        <f>VLOOKUP('STATS 17-18'!AB183,'CK - HITS'!$A$3:$B$69,2)</f>
        <v>63</v>
      </c>
      <c r="C182" s="33">
        <f>IF('STATS 17-18'!G183&lt;400,IF(B182&gt;80,80,B182),B182)</f>
        <v>63</v>
      </c>
      <c r="D182" s="33">
        <f>IF('STATS 17-18'!G183&lt;200,IF(C182&gt;73,73,C182),C182)</f>
        <v>63</v>
      </c>
      <c r="E182" s="33">
        <f>IF('STATS 17-18'!G183&lt;400,IF(D182&lt;60,60,D182),D182)</f>
        <v>63</v>
      </c>
      <c r="F182" s="82">
        <f>IF('STATS 17-18'!G183&lt;200,IF(E182&lt;53,53,E182),E182)</f>
        <v>63</v>
      </c>
    </row>
    <row r="183" ht="20.35" customHeight="1">
      <c r="A183" t="s" s="38">
        <v>257</v>
      </c>
      <c r="B183" s="81">
        <f>VLOOKUP('STATS 17-18'!AB184,'CK - HITS'!$A$3:$B$69,2)</f>
        <v>72</v>
      </c>
      <c r="C183" s="33">
        <f>IF('STATS 17-18'!G184&lt;400,IF(B183&gt;80,80,B183),B183)</f>
        <v>72</v>
      </c>
      <c r="D183" s="33">
        <f>IF('STATS 17-18'!G184&lt;200,IF(C183&gt;73,73,C183),C183)</f>
        <v>72</v>
      </c>
      <c r="E183" s="33">
        <f>IF('STATS 17-18'!G184&lt;400,IF(D183&lt;60,60,D183),D183)</f>
        <v>72</v>
      </c>
      <c r="F183" s="82">
        <f>IF('STATS 17-18'!G184&lt;200,IF(E183&lt;53,53,E183),E183)</f>
        <v>72</v>
      </c>
    </row>
    <row r="184" ht="20.35" customHeight="1">
      <c r="A184" t="s" s="38">
        <v>258</v>
      </c>
      <c r="B184" s="81">
        <f>VLOOKUP('STATS 17-18'!AB185,'CK - HITS'!$A$3:$B$69,2)</f>
        <v>88</v>
      </c>
      <c r="C184" s="33">
        <f>IF('STATS 17-18'!G185&lt;400,IF(B184&gt;80,80,B184),B184)</f>
        <v>88</v>
      </c>
      <c r="D184" s="33">
        <f>IF('STATS 17-18'!G185&lt;200,IF(C184&gt;73,73,C184),C184)</f>
        <v>88</v>
      </c>
      <c r="E184" s="33">
        <f>IF('STATS 17-18'!G185&lt;400,IF(D184&lt;60,60,D184),D184)</f>
        <v>88</v>
      </c>
      <c r="F184" s="82">
        <f>IF('STATS 17-18'!G185&lt;200,IF(E184&lt;53,53,E184),E184)</f>
        <v>88</v>
      </c>
    </row>
    <row r="185" ht="20.35" customHeight="1">
      <c r="A185" t="s" s="38">
        <v>259</v>
      </c>
      <c r="B185" s="81">
        <f>VLOOKUP('STATS 17-18'!AB186,'CK - HITS'!$A$3:$B$69,2)</f>
        <v>96</v>
      </c>
      <c r="C185" s="33">
        <f>IF('STATS 17-18'!G186&lt;400,IF(B185&gt;80,80,B185),B185)</f>
        <v>80</v>
      </c>
      <c r="D185" s="33">
        <f>IF('STATS 17-18'!G186&lt;200,IF(C185&gt;73,73,C185),C185)</f>
        <v>73</v>
      </c>
      <c r="E185" s="33">
        <f>IF('STATS 17-18'!G186&lt;400,IF(D185&lt;60,60,D185),D185)</f>
        <v>73</v>
      </c>
      <c r="F185" s="82">
        <f>IF('STATS 17-18'!G186&lt;200,IF(E185&lt;53,53,E185),E185)</f>
        <v>73</v>
      </c>
    </row>
    <row r="186" ht="20.35" customHeight="1">
      <c r="A186" t="s" s="38">
        <v>260</v>
      </c>
      <c r="B186" s="81">
        <f>VLOOKUP('STATS 17-18'!AB187,'CK - HITS'!$A$3:$B$69,2)</f>
        <v>44</v>
      </c>
      <c r="C186" s="33">
        <f>IF('STATS 17-18'!G187&lt;400,IF(B186&gt;80,80,B186),B186)</f>
        <v>44</v>
      </c>
      <c r="D186" s="33">
        <f>IF('STATS 17-18'!G187&lt;200,IF(C186&gt;73,73,C186),C186)</f>
        <v>44</v>
      </c>
      <c r="E186" s="33">
        <f>IF('STATS 17-18'!G187&lt;400,IF(D186&lt;60,60,D186),D186)</f>
        <v>60</v>
      </c>
      <c r="F186" s="82">
        <f>IF('STATS 17-18'!G187&lt;200,IF(E186&lt;53,53,E186),E186)</f>
        <v>60</v>
      </c>
    </row>
    <row r="187" ht="20.35" customHeight="1">
      <c r="A187" t="s" s="38">
        <v>261</v>
      </c>
      <c r="B187" s="81">
        <f>VLOOKUP('STATS 17-18'!AB188,'CK - HITS'!$A$3:$B$69,2)</f>
        <v>33</v>
      </c>
      <c r="C187" s="33">
        <f>IF('STATS 17-18'!G188&lt;400,IF(B187&gt;80,80,B187),B187)</f>
        <v>33</v>
      </c>
      <c r="D187" s="33">
        <f>IF('STATS 17-18'!G188&lt;200,IF(C187&gt;73,73,C187),C187)</f>
        <v>33</v>
      </c>
      <c r="E187" s="33">
        <f>IF('STATS 17-18'!G188&lt;400,IF(D187&lt;60,60,D187),D187)</f>
        <v>60</v>
      </c>
      <c r="F187" s="82">
        <f>IF('STATS 17-18'!G188&lt;200,IF(E187&lt;53,53,E187),E187)</f>
        <v>60</v>
      </c>
    </row>
    <row r="188" ht="20.35" customHeight="1">
      <c r="A188" t="s" s="38">
        <v>262</v>
      </c>
      <c r="B188" s="81">
        <f>VLOOKUP('STATS 17-18'!AB189,'CK - HITS'!$A$3:$B$69,2)</f>
        <v>36</v>
      </c>
      <c r="C188" s="33">
        <f>IF('STATS 17-18'!G189&lt;400,IF(B188&gt;80,80,B188),B188)</f>
        <v>36</v>
      </c>
      <c r="D188" s="33">
        <f>IF('STATS 17-18'!G189&lt;200,IF(C188&gt;73,73,C188),C188)</f>
        <v>36</v>
      </c>
      <c r="E188" s="33">
        <f>IF('STATS 17-18'!G189&lt;400,IF(D188&lt;60,60,D188),D188)</f>
        <v>36</v>
      </c>
      <c r="F188" s="82">
        <f>IF('STATS 17-18'!G189&lt;200,IF(E188&lt;53,53,E188),E188)</f>
        <v>36</v>
      </c>
    </row>
    <row r="189" ht="20.35" customHeight="1">
      <c r="A189" t="s" s="38">
        <v>263</v>
      </c>
      <c r="B189" s="81">
        <f>VLOOKUP('STATS 17-18'!AB190,'CK - HITS'!$A$3:$B$69,2)</f>
        <v>33</v>
      </c>
      <c r="C189" s="33">
        <f>IF('STATS 17-18'!G190&lt;400,IF(B189&gt;80,80,B189),B189)</f>
        <v>33</v>
      </c>
      <c r="D189" s="33">
        <f>IF('STATS 17-18'!G190&lt;200,IF(C189&gt;73,73,C189),C189)</f>
        <v>33</v>
      </c>
      <c r="E189" s="33">
        <f>IF('STATS 17-18'!G190&lt;400,IF(D189&lt;60,60,D189),D189)</f>
        <v>33</v>
      </c>
      <c r="F189" s="82">
        <f>IF('STATS 17-18'!G190&lt;200,IF(E189&lt;53,53,E189),E189)</f>
        <v>33</v>
      </c>
    </row>
    <row r="190" ht="20.35" customHeight="1">
      <c r="A190" t="s" s="38">
        <v>264</v>
      </c>
      <c r="B190" s="81">
        <f>VLOOKUP('STATS 17-18'!AB191,'CK - HITS'!$A$3:$B$69,2)</f>
        <v>68</v>
      </c>
      <c r="C190" s="33">
        <f>IF('STATS 17-18'!G191&lt;400,IF(B190&gt;80,80,B190),B190)</f>
        <v>68</v>
      </c>
      <c r="D190" s="33">
        <f>IF('STATS 17-18'!G191&lt;200,IF(C190&gt;73,73,C190),C190)</f>
        <v>68</v>
      </c>
      <c r="E190" s="33">
        <f>IF('STATS 17-18'!G191&lt;400,IF(D190&lt;60,60,D190),D190)</f>
        <v>68</v>
      </c>
      <c r="F190" s="82">
        <f>IF('STATS 17-18'!G191&lt;200,IF(E190&lt;53,53,E190),E190)</f>
        <v>68</v>
      </c>
    </row>
    <row r="191" ht="20.35" customHeight="1">
      <c r="A191" t="s" s="38">
        <v>265</v>
      </c>
      <c r="B191" s="81">
        <f>VLOOKUP('STATS 17-18'!AB192,'CK - HITS'!$A$3:$B$69,2)</f>
        <v>54</v>
      </c>
      <c r="C191" s="33">
        <f>IF('STATS 17-18'!G192&lt;400,IF(B191&gt;80,80,B191),B191)</f>
        <v>54</v>
      </c>
      <c r="D191" s="33">
        <f>IF('STATS 17-18'!G192&lt;200,IF(C191&gt;73,73,C191),C191)</f>
        <v>54</v>
      </c>
      <c r="E191" s="33">
        <f>IF('STATS 17-18'!G192&lt;400,IF(D191&lt;60,60,D191),D191)</f>
        <v>54</v>
      </c>
      <c r="F191" s="82">
        <f>IF('STATS 17-18'!G192&lt;200,IF(E191&lt;53,53,E191),E191)</f>
        <v>54</v>
      </c>
    </row>
    <row r="192" ht="20.35" customHeight="1">
      <c r="A192" t="s" s="38">
        <v>266</v>
      </c>
      <c r="B192" s="81">
        <f>VLOOKUP('STATS 17-18'!AB193,'CK - HITS'!$A$3:$B$69,2)</f>
        <v>51</v>
      </c>
      <c r="C192" s="33">
        <f>IF('STATS 17-18'!G193&lt;400,IF(B192&gt;80,80,B192),B192)</f>
        <v>51</v>
      </c>
      <c r="D192" s="33">
        <f>IF('STATS 17-18'!G193&lt;200,IF(C192&gt;73,73,C192),C192)</f>
        <v>51</v>
      </c>
      <c r="E192" s="33">
        <f>IF('STATS 17-18'!G193&lt;400,IF(D192&lt;60,60,D192),D192)</f>
        <v>60</v>
      </c>
      <c r="F192" s="82">
        <f>IF('STATS 17-18'!G193&lt;200,IF(E192&lt;53,53,E192),E192)</f>
        <v>60</v>
      </c>
    </row>
    <row r="193" ht="20.35" customHeight="1">
      <c r="A193" t="s" s="38">
        <v>267</v>
      </c>
      <c r="B193" s="81">
        <f>VLOOKUP('STATS 17-18'!AB194,'CK - HITS'!$A$3:$B$69,2)</f>
        <v>98</v>
      </c>
      <c r="C193" s="33">
        <f>IF('STATS 17-18'!G194&lt;400,IF(B193&gt;80,80,B193),B193)</f>
        <v>80</v>
      </c>
      <c r="D193" s="33">
        <f>IF('STATS 17-18'!G194&lt;200,IF(C193&gt;73,73,C193),C193)</f>
        <v>80</v>
      </c>
      <c r="E193" s="33">
        <f>IF('STATS 17-18'!G194&lt;400,IF(D193&lt;60,60,D193),D193)</f>
        <v>80</v>
      </c>
      <c r="F193" s="82">
        <f>IF('STATS 17-18'!G194&lt;200,IF(E193&lt;53,53,E193),E193)</f>
        <v>80</v>
      </c>
    </row>
    <row r="194" ht="20.35" customHeight="1">
      <c r="A194" t="s" s="38">
        <v>269</v>
      </c>
      <c r="B194" s="81">
        <f>VLOOKUP('STATS 17-18'!AB195,'CK - HITS'!$A$3:$B$69,2)</f>
        <v>68</v>
      </c>
      <c r="C194" s="33">
        <f>IF('STATS 17-18'!G195&lt;400,IF(B194&gt;80,80,B194),B194)</f>
        <v>68</v>
      </c>
      <c r="D194" s="33">
        <f>IF('STATS 17-18'!G195&lt;200,IF(C194&gt;73,73,C194),C194)</f>
        <v>68</v>
      </c>
      <c r="E194" s="33">
        <f>IF('STATS 17-18'!G195&lt;400,IF(D194&lt;60,60,D194),D194)</f>
        <v>68</v>
      </c>
      <c r="F194" s="82">
        <f>IF('STATS 17-18'!G195&lt;200,IF(E194&lt;53,53,E194),E194)</f>
        <v>68</v>
      </c>
    </row>
    <row r="195" ht="20.35" customHeight="1">
      <c r="A195" t="s" s="38">
        <v>270</v>
      </c>
      <c r="B195" s="81">
        <f>VLOOKUP('STATS 17-18'!AB196,'CK - HITS'!$A$3:$B$69,2)</f>
        <v>74</v>
      </c>
      <c r="C195" s="33">
        <f>IF('STATS 17-18'!G196&lt;400,IF(B195&gt;80,80,B195),B195)</f>
        <v>74</v>
      </c>
      <c r="D195" s="33">
        <f>IF('STATS 17-18'!G196&lt;200,IF(C195&gt;73,73,C195),C195)</f>
        <v>74</v>
      </c>
      <c r="E195" s="33">
        <f>IF('STATS 17-18'!G196&lt;400,IF(D195&lt;60,60,D195),D195)</f>
        <v>74</v>
      </c>
      <c r="F195" s="82">
        <f>IF('STATS 17-18'!G196&lt;200,IF(E195&lt;53,53,E195),E195)</f>
        <v>74</v>
      </c>
    </row>
    <row r="196" ht="20.35" customHeight="1">
      <c r="A196" t="s" s="38">
        <v>271</v>
      </c>
      <c r="B196" s="81">
        <f>VLOOKUP('STATS 17-18'!AB197,'CK - HITS'!$A$3:$B$69,2)</f>
        <v>49</v>
      </c>
      <c r="C196" s="33">
        <f>IF('STATS 17-18'!G197&lt;400,IF(B196&gt;80,80,B196),B196)</f>
        <v>49</v>
      </c>
      <c r="D196" s="33">
        <f>IF('STATS 17-18'!G197&lt;200,IF(C196&gt;73,73,C196),C196)</f>
        <v>49</v>
      </c>
      <c r="E196" s="33">
        <f>IF('STATS 17-18'!G197&lt;400,IF(D196&lt;60,60,D196),D196)</f>
        <v>60</v>
      </c>
      <c r="F196" s="82">
        <f>IF('STATS 17-18'!G197&lt;200,IF(E196&lt;53,53,E196),E196)</f>
        <v>60</v>
      </c>
    </row>
    <row r="197" ht="20.35" customHeight="1">
      <c r="A197" t="s" s="38">
        <v>272</v>
      </c>
      <c r="B197" s="81">
        <f>VLOOKUP('STATS 17-18'!AB198,'CK - HITS'!$A$3:$B$69,2)</f>
        <v>53</v>
      </c>
      <c r="C197" s="33">
        <f>IF('STATS 17-18'!G198&lt;400,IF(B197&gt;80,80,B197),B197)</f>
        <v>53</v>
      </c>
      <c r="D197" s="33">
        <f>IF('STATS 17-18'!G198&lt;200,IF(C197&gt;73,73,C197),C197)</f>
        <v>53</v>
      </c>
      <c r="E197" s="33">
        <f>IF('STATS 17-18'!G198&lt;400,IF(D197&lt;60,60,D197),D197)</f>
        <v>53</v>
      </c>
      <c r="F197" s="82">
        <f>IF('STATS 17-18'!G198&lt;200,IF(E197&lt;53,53,E197),E197)</f>
        <v>53</v>
      </c>
    </row>
    <row r="198" ht="20.35" customHeight="1">
      <c r="A198" t="s" s="38">
        <v>273</v>
      </c>
      <c r="B198" s="81">
        <f>VLOOKUP('STATS 17-18'!AB199,'CK - HITS'!$A$3:$B$69,2)</f>
        <v>59</v>
      </c>
      <c r="C198" s="33">
        <f>IF('STATS 17-18'!G199&lt;400,IF(B198&gt;80,80,B198),B198)</f>
        <v>59</v>
      </c>
      <c r="D198" s="33">
        <f>IF('STATS 17-18'!G199&lt;200,IF(C198&gt;73,73,C198),C198)</f>
        <v>59</v>
      </c>
      <c r="E198" s="33">
        <f>IF('STATS 17-18'!G199&lt;400,IF(D198&lt;60,60,D198),D198)</f>
        <v>59</v>
      </c>
      <c r="F198" s="82">
        <f>IF('STATS 17-18'!G199&lt;200,IF(E198&lt;53,53,E198),E198)</f>
        <v>59</v>
      </c>
    </row>
    <row r="199" ht="20.35" customHeight="1">
      <c r="A199" t="s" s="38">
        <v>274</v>
      </c>
      <c r="B199" s="81">
        <f>VLOOKUP('STATS 17-18'!AB200,'CK - HITS'!$A$3:$B$69,2)</f>
        <v>67</v>
      </c>
      <c r="C199" s="33">
        <f>IF('STATS 17-18'!G200&lt;400,IF(B199&gt;80,80,B199),B199)</f>
        <v>67</v>
      </c>
      <c r="D199" s="33">
        <f>IF('STATS 17-18'!G200&lt;200,IF(C199&gt;73,73,C199),C199)</f>
        <v>67</v>
      </c>
      <c r="E199" s="33">
        <f>IF('STATS 17-18'!G200&lt;400,IF(D199&lt;60,60,D199),D199)</f>
        <v>67</v>
      </c>
      <c r="F199" s="82">
        <f>IF('STATS 17-18'!G200&lt;200,IF(E199&lt;53,53,E199),E199)</f>
        <v>67</v>
      </c>
    </row>
    <row r="200" ht="20.35" customHeight="1">
      <c r="A200" t="s" s="38">
        <v>275</v>
      </c>
      <c r="B200" s="81">
        <f>VLOOKUP('STATS 17-18'!AB201,'CK - HITS'!$A$3:$B$69,2)</f>
        <v>74</v>
      </c>
      <c r="C200" s="33">
        <f>IF('STATS 17-18'!G201&lt;400,IF(B200&gt;80,80,B200),B200)</f>
        <v>74</v>
      </c>
      <c r="D200" s="33">
        <f>IF('STATS 17-18'!G201&lt;200,IF(C200&gt;73,73,C200),C200)</f>
        <v>74</v>
      </c>
      <c r="E200" s="33">
        <f>IF('STATS 17-18'!G201&lt;400,IF(D200&lt;60,60,D200),D200)</f>
        <v>74</v>
      </c>
      <c r="F200" s="82">
        <f>IF('STATS 17-18'!G201&lt;200,IF(E200&lt;53,53,E200),E200)</f>
        <v>74</v>
      </c>
    </row>
    <row r="201" ht="20.35" customHeight="1">
      <c r="A201" t="s" s="38">
        <v>276</v>
      </c>
      <c r="B201" s="81">
        <f>VLOOKUP('STATS 17-18'!AB202,'CK - HITS'!$A$3:$B$69,2)</f>
        <v>87</v>
      </c>
      <c r="C201" s="33">
        <f>IF('STATS 17-18'!G202&lt;400,IF(B201&gt;80,80,B201),B201)</f>
        <v>87</v>
      </c>
      <c r="D201" s="33">
        <f>IF('STATS 17-18'!G202&lt;200,IF(C201&gt;73,73,C201),C201)</f>
        <v>87</v>
      </c>
      <c r="E201" s="33">
        <f>IF('STATS 17-18'!G202&lt;400,IF(D201&lt;60,60,D201),D201)</f>
        <v>87</v>
      </c>
      <c r="F201" s="82">
        <f>IF('STATS 17-18'!G202&lt;200,IF(E201&lt;53,53,E201),E201)</f>
        <v>87</v>
      </c>
    </row>
    <row r="202" ht="20.35" customHeight="1">
      <c r="A202" t="s" s="38">
        <v>277</v>
      </c>
      <c r="B202" s="81">
        <f>VLOOKUP('STATS 17-18'!AB203,'CK - HITS'!$A$3:$B$69,2)</f>
        <v>36</v>
      </c>
      <c r="C202" s="33">
        <f>IF('STATS 17-18'!G203&lt;400,IF(B202&gt;80,80,B202),B202)</f>
        <v>36</v>
      </c>
      <c r="D202" s="33">
        <f>IF('STATS 17-18'!G203&lt;200,IF(C202&gt;73,73,C202),C202)</f>
        <v>36</v>
      </c>
      <c r="E202" s="33">
        <f>IF('STATS 17-18'!G203&lt;400,IF(D202&lt;60,60,D202),D202)</f>
        <v>36</v>
      </c>
      <c r="F202" s="82">
        <f>IF('STATS 17-18'!G203&lt;200,IF(E202&lt;53,53,E202),E202)</f>
        <v>36</v>
      </c>
    </row>
    <row r="203" ht="20.35" customHeight="1">
      <c r="A203" t="s" s="38">
        <v>278</v>
      </c>
      <c r="B203" s="81">
        <f>VLOOKUP('STATS 17-18'!AB204,'CK - HITS'!$A$3:$B$69,2)</f>
        <v>57</v>
      </c>
      <c r="C203" s="33">
        <f>IF('STATS 17-18'!G204&lt;400,IF(B203&gt;80,80,B203),B203)</f>
        <v>57</v>
      </c>
      <c r="D203" s="33">
        <f>IF('STATS 17-18'!G204&lt;200,IF(C203&gt;73,73,C203),C203)</f>
        <v>57</v>
      </c>
      <c r="E203" s="33">
        <f>IF('STATS 17-18'!G204&lt;400,IF(D203&lt;60,60,D203),D203)</f>
        <v>57</v>
      </c>
      <c r="F203" s="82">
        <f>IF('STATS 17-18'!G204&lt;200,IF(E203&lt;53,53,E203),E203)</f>
        <v>57</v>
      </c>
    </row>
    <row r="204" ht="20.35" customHeight="1">
      <c r="A204" t="s" s="38">
        <v>279</v>
      </c>
      <c r="B204" s="81">
        <f>VLOOKUP('STATS 17-18'!AB205,'CK - HITS'!$A$3:$B$69,2)</f>
        <v>35</v>
      </c>
      <c r="C204" s="33">
        <f>IF('STATS 17-18'!G205&lt;400,IF(B204&gt;80,80,B204),B204)</f>
        <v>35</v>
      </c>
      <c r="D204" s="33">
        <f>IF('STATS 17-18'!G205&lt;200,IF(C204&gt;73,73,C204),C204)</f>
        <v>35</v>
      </c>
      <c r="E204" s="33">
        <f>IF('STATS 17-18'!G205&lt;400,IF(D204&lt;60,60,D204),D204)</f>
        <v>35</v>
      </c>
      <c r="F204" s="82">
        <f>IF('STATS 17-18'!G205&lt;200,IF(E204&lt;53,53,E204),E204)</f>
        <v>35</v>
      </c>
    </row>
    <row r="205" ht="20.35" customHeight="1">
      <c r="A205" t="s" s="38">
        <v>280</v>
      </c>
      <c r="B205" s="81">
        <f>VLOOKUP('STATS 17-18'!AB206,'CK - HITS'!$A$3:$B$69,2)</f>
        <v>76</v>
      </c>
      <c r="C205" s="33">
        <f>IF('STATS 17-18'!G206&lt;400,IF(B205&gt;80,80,B205),B205)</f>
        <v>76</v>
      </c>
      <c r="D205" s="33">
        <f>IF('STATS 17-18'!G206&lt;200,IF(C205&gt;73,73,C205),C205)</f>
        <v>76</v>
      </c>
      <c r="E205" s="33">
        <f>IF('STATS 17-18'!G206&lt;400,IF(D205&lt;60,60,D205),D205)</f>
        <v>76</v>
      </c>
      <c r="F205" s="82">
        <f>IF('STATS 17-18'!G206&lt;200,IF(E205&lt;53,53,E205),E205)</f>
        <v>76</v>
      </c>
    </row>
    <row r="206" ht="20.35" customHeight="1">
      <c r="A206" t="s" s="38">
        <v>281</v>
      </c>
      <c r="B206" s="81">
        <f>VLOOKUP('STATS 17-18'!AB207,'CK - HITS'!$A$3:$B$69,2)</f>
        <v>40</v>
      </c>
      <c r="C206" s="33">
        <f>IF('STATS 17-18'!G207&lt;400,IF(B206&gt;80,80,B206),B206)</f>
        <v>40</v>
      </c>
      <c r="D206" s="33">
        <f>IF('STATS 17-18'!G207&lt;200,IF(C206&gt;73,73,C206),C206)</f>
        <v>40</v>
      </c>
      <c r="E206" s="33">
        <f>IF('STATS 17-18'!G207&lt;400,IF(D206&lt;60,60,D206),D206)</f>
        <v>40</v>
      </c>
      <c r="F206" s="82">
        <f>IF('STATS 17-18'!G207&lt;200,IF(E206&lt;53,53,E206),E206)</f>
        <v>40</v>
      </c>
    </row>
    <row r="207" ht="20.35" customHeight="1">
      <c r="A207" t="s" s="38">
        <v>282</v>
      </c>
      <c r="B207" s="81">
        <f>VLOOKUP('STATS 17-18'!AB208,'CK - HITS'!$A$3:$B$69,2)</f>
        <v>51</v>
      </c>
      <c r="C207" s="33">
        <f>IF('STATS 17-18'!G208&lt;400,IF(B207&gt;80,80,B207),B207)</f>
        <v>51</v>
      </c>
      <c r="D207" s="33">
        <f>IF('STATS 17-18'!G208&lt;200,IF(C207&gt;73,73,C207),C207)</f>
        <v>51</v>
      </c>
      <c r="E207" s="33">
        <f>IF('STATS 17-18'!G208&lt;400,IF(D207&lt;60,60,D207),D207)</f>
        <v>51</v>
      </c>
      <c r="F207" s="82">
        <f>IF('STATS 17-18'!G208&lt;200,IF(E207&lt;53,53,E207),E207)</f>
        <v>51</v>
      </c>
    </row>
    <row r="208" ht="20.35" customHeight="1">
      <c r="A208" t="s" s="38">
        <v>283</v>
      </c>
      <c r="B208" s="81">
        <f>VLOOKUP('STATS 17-18'!AB209,'CK - HITS'!$A$3:$B$69,2)</f>
        <v>69</v>
      </c>
      <c r="C208" s="33">
        <f>IF('STATS 17-18'!G209&lt;400,IF(B208&gt;80,80,B208),B208)</f>
        <v>69</v>
      </c>
      <c r="D208" s="33">
        <f>IF('STATS 17-18'!G209&lt;200,IF(C208&gt;73,73,C208),C208)</f>
        <v>69</v>
      </c>
      <c r="E208" s="33">
        <f>IF('STATS 17-18'!G209&lt;400,IF(D208&lt;60,60,D208),D208)</f>
        <v>69</v>
      </c>
      <c r="F208" s="82">
        <f>IF('STATS 17-18'!G209&lt;200,IF(E208&lt;53,53,E208),E208)</f>
        <v>69</v>
      </c>
    </row>
    <row r="209" ht="20.35" customHeight="1">
      <c r="A209" t="s" s="38">
        <v>284</v>
      </c>
      <c r="B209" s="81">
        <f>VLOOKUP('STATS 17-18'!AB210,'CK - HITS'!$A$3:$B$69,2)</f>
        <v>52</v>
      </c>
      <c r="C209" s="33">
        <f>IF('STATS 17-18'!G210&lt;400,IF(B209&gt;80,80,B209),B209)</f>
        <v>52</v>
      </c>
      <c r="D209" s="33">
        <f>IF('STATS 17-18'!G210&lt;200,IF(C209&gt;73,73,C209),C209)</f>
        <v>52</v>
      </c>
      <c r="E209" s="33">
        <f>IF('STATS 17-18'!G210&lt;400,IF(D209&lt;60,60,D209),D209)</f>
        <v>52</v>
      </c>
      <c r="F209" s="82">
        <f>IF('STATS 17-18'!G210&lt;200,IF(E209&lt;53,53,E209),E209)</f>
        <v>52</v>
      </c>
    </row>
    <row r="210" ht="20.35" customHeight="1">
      <c r="A210" t="s" s="38">
        <v>285</v>
      </c>
      <c r="B210" s="81">
        <f>VLOOKUP('STATS 17-18'!AB211,'CK - HITS'!$A$3:$B$69,2)</f>
        <v>93</v>
      </c>
      <c r="C210" s="33">
        <f>IF('STATS 17-18'!G211&lt;400,IF(B210&gt;80,80,B210),B210)</f>
        <v>93</v>
      </c>
      <c r="D210" s="33">
        <f>IF('STATS 17-18'!G211&lt;200,IF(C210&gt;73,73,C210),C210)</f>
        <v>93</v>
      </c>
      <c r="E210" s="33">
        <f>IF('STATS 17-18'!G211&lt;400,IF(D210&lt;60,60,D210),D210)</f>
        <v>93</v>
      </c>
      <c r="F210" s="82">
        <f>IF('STATS 17-18'!G211&lt;200,IF(E210&lt;53,53,E210),E210)</f>
        <v>93</v>
      </c>
    </row>
    <row r="211" ht="20.35" customHeight="1">
      <c r="A211" t="s" s="38">
        <v>286</v>
      </c>
      <c r="B211" s="81">
        <f>VLOOKUP('STATS 17-18'!AB212,'CK - HITS'!$A$3:$B$69,2)</f>
        <v>84</v>
      </c>
      <c r="C211" s="33">
        <f>IF('STATS 17-18'!G212&lt;400,IF(B211&gt;80,80,B211),B211)</f>
        <v>80</v>
      </c>
      <c r="D211" s="33">
        <f>IF('STATS 17-18'!G212&lt;200,IF(C211&gt;73,73,C211),C211)</f>
        <v>73</v>
      </c>
      <c r="E211" s="33">
        <f>IF('STATS 17-18'!G212&lt;400,IF(D211&lt;60,60,D211),D211)</f>
        <v>73</v>
      </c>
      <c r="F211" s="82">
        <f>IF('STATS 17-18'!G212&lt;200,IF(E211&lt;53,53,E211),E211)</f>
        <v>73</v>
      </c>
    </row>
    <row r="212" ht="20.35" customHeight="1">
      <c r="A212" t="s" s="38">
        <v>287</v>
      </c>
      <c r="B212" s="81">
        <f>VLOOKUP('STATS 17-18'!AB213,'CK - HITS'!$A$3:$B$69,2)</f>
        <v>97</v>
      </c>
      <c r="C212" s="33">
        <f>IF('STATS 17-18'!G213&lt;400,IF(B212&gt;80,80,B212),B212)</f>
        <v>80</v>
      </c>
      <c r="D212" s="33">
        <f>IF('STATS 17-18'!G213&lt;200,IF(C212&gt;73,73,C212),C212)</f>
        <v>73</v>
      </c>
      <c r="E212" s="33">
        <f>IF('STATS 17-18'!G213&lt;400,IF(D212&lt;60,60,D212),D212)</f>
        <v>73</v>
      </c>
      <c r="F212" s="82">
        <f>IF('STATS 17-18'!G213&lt;200,IF(E212&lt;53,53,E212),E212)</f>
        <v>73</v>
      </c>
    </row>
    <row r="213" ht="20.35" customHeight="1">
      <c r="A213" t="s" s="38">
        <v>288</v>
      </c>
      <c r="B213" s="81">
        <f>VLOOKUP('STATS 17-18'!AB214,'CK - HITS'!$A$3:$B$69,2)</f>
        <v>53</v>
      </c>
      <c r="C213" s="33">
        <f>IF('STATS 17-18'!G214&lt;400,IF(B213&gt;80,80,B213),B213)</f>
        <v>53</v>
      </c>
      <c r="D213" s="33">
        <f>IF('STATS 17-18'!G214&lt;200,IF(C213&gt;73,73,C213),C213)</f>
        <v>53</v>
      </c>
      <c r="E213" s="33">
        <f>IF('STATS 17-18'!G214&lt;400,IF(D213&lt;60,60,D213),D213)</f>
        <v>60</v>
      </c>
      <c r="F213" s="82">
        <f>IF('STATS 17-18'!G214&lt;200,IF(E213&lt;53,53,E213),E213)</f>
        <v>60</v>
      </c>
    </row>
    <row r="214" ht="20.35" customHeight="1">
      <c r="A214" t="s" s="38">
        <v>289</v>
      </c>
      <c r="B214" s="81">
        <f>VLOOKUP('STATS 17-18'!AB215,'CK - HITS'!$A$3:$B$69,2)</f>
        <v>87</v>
      </c>
      <c r="C214" s="33">
        <f>IF('STATS 17-18'!G215&lt;400,IF(B214&gt;80,80,B214),B214)</f>
        <v>87</v>
      </c>
      <c r="D214" s="33">
        <f>IF('STATS 17-18'!G215&lt;200,IF(C214&gt;73,73,C214),C214)</f>
        <v>87</v>
      </c>
      <c r="E214" s="33">
        <f>IF('STATS 17-18'!G215&lt;400,IF(D214&lt;60,60,D214),D214)</f>
        <v>87</v>
      </c>
      <c r="F214" s="82">
        <f>IF('STATS 17-18'!G215&lt;200,IF(E214&lt;53,53,E214),E214)</f>
        <v>87</v>
      </c>
    </row>
    <row r="215" ht="20.35" customHeight="1">
      <c r="A215" t="s" s="38">
        <v>290</v>
      </c>
      <c r="B215" s="81">
        <f>VLOOKUP('STATS 17-18'!AB216,'CK - HITS'!$A$3:$B$69,2)</f>
        <v>81</v>
      </c>
      <c r="C215" s="33">
        <f>IF('STATS 17-18'!G216&lt;400,IF(B215&gt;80,80,B215),B215)</f>
        <v>80</v>
      </c>
      <c r="D215" s="33">
        <f>IF('STATS 17-18'!G216&lt;200,IF(C215&gt;73,73,C215),C215)</f>
        <v>73</v>
      </c>
      <c r="E215" s="33">
        <f>IF('STATS 17-18'!G216&lt;400,IF(D215&lt;60,60,D215),D215)</f>
        <v>73</v>
      </c>
      <c r="F215" s="82">
        <f>IF('STATS 17-18'!G216&lt;200,IF(E215&lt;53,53,E215),E215)</f>
        <v>73</v>
      </c>
    </row>
    <row r="216" ht="20.35" customHeight="1">
      <c r="A216" t="s" s="38">
        <v>291</v>
      </c>
      <c r="B216" s="81">
        <f>VLOOKUP('STATS 17-18'!AB217,'CK - HITS'!$A$3:$B$69,2)</f>
        <v>62</v>
      </c>
      <c r="C216" s="33">
        <f>IF('STATS 17-18'!G217&lt;400,IF(B216&gt;80,80,B216),B216)</f>
        <v>62</v>
      </c>
      <c r="D216" s="33">
        <f>IF('STATS 17-18'!G217&lt;200,IF(C216&gt;73,73,C216),C216)</f>
        <v>62</v>
      </c>
      <c r="E216" s="33">
        <f>IF('STATS 17-18'!G217&lt;400,IF(D216&lt;60,60,D216),D216)</f>
        <v>62</v>
      </c>
      <c r="F216" s="82">
        <f>IF('STATS 17-18'!G217&lt;200,IF(E216&lt;53,53,E216),E216)</f>
        <v>62</v>
      </c>
    </row>
    <row r="217" ht="20.35" customHeight="1">
      <c r="A217" t="s" s="38">
        <v>292</v>
      </c>
      <c r="B217" s="81">
        <f>VLOOKUP('STATS 17-18'!AB218,'CK - HITS'!$A$3:$B$69,2)</f>
        <v>72</v>
      </c>
      <c r="C217" s="33">
        <f>IF('STATS 17-18'!G218&lt;400,IF(B217&gt;80,80,B217),B217)</f>
        <v>72</v>
      </c>
      <c r="D217" s="33">
        <f>IF('STATS 17-18'!G218&lt;200,IF(C217&gt;73,73,C217),C217)</f>
        <v>72</v>
      </c>
      <c r="E217" s="33">
        <f>IF('STATS 17-18'!G218&lt;400,IF(D217&lt;60,60,D217),D217)</f>
        <v>72</v>
      </c>
      <c r="F217" s="82">
        <f>IF('STATS 17-18'!G218&lt;200,IF(E217&lt;53,53,E217),E217)</f>
        <v>72</v>
      </c>
    </row>
    <row r="218" ht="20.35" customHeight="1">
      <c r="A218" t="s" s="38">
        <v>293</v>
      </c>
      <c r="B218" s="81">
        <f>VLOOKUP('STATS 17-18'!AB219,'CK - HITS'!$A$3:$B$69,2)</f>
        <v>53</v>
      </c>
      <c r="C218" s="33">
        <f>IF('STATS 17-18'!G219&lt;400,IF(B218&gt;80,80,B218),B218)</f>
        <v>53</v>
      </c>
      <c r="D218" s="33">
        <f>IF('STATS 17-18'!G219&lt;200,IF(C218&gt;73,73,C218),C218)</f>
        <v>53</v>
      </c>
      <c r="E218" s="33">
        <f>IF('STATS 17-18'!G219&lt;400,IF(D218&lt;60,60,D218),D218)</f>
        <v>53</v>
      </c>
      <c r="F218" s="82">
        <f>IF('STATS 17-18'!G219&lt;200,IF(E218&lt;53,53,E218),E218)</f>
        <v>53</v>
      </c>
    </row>
    <row r="219" ht="20.35" customHeight="1">
      <c r="A219" t="s" s="38">
        <v>294</v>
      </c>
      <c r="B219" s="81">
        <f>VLOOKUP('STATS 17-18'!AB220,'CK - HITS'!$A$3:$B$69,2)</f>
        <v>52</v>
      </c>
      <c r="C219" s="33">
        <f>IF('STATS 17-18'!G220&lt;400,IF(B219&gt;80,80,B219),B219)</f>
        <v>52</v>
      </c>
      <c r="D219" s="33">
        <f>IF('STATS 17-18'!G220&lt;200,IF(C219&gt;73,73,C219),C219)</f>
        <v>52</v>
      </c>
      <c r="E219" s="33">
        <f>IF('STATS 17-18'!G220&lt;400,IF(D219&lt;60,60,D219),D219)</f>
        <v>60</v>
      </c>
      <c r="F219" s="82">
        <f>IF('STATS 17-18'!G220&lt;200,IF(E219&lt;53,53,E219),E219)</f>
        <v>60</v>
      </c>
    </row>
    <row r="220" ht="20.35" customHeight="1">
      <c r="A220" t="s" s="38">
        <v>295</v>
      </c>
      <c r="B220" s="81">
        <f>VLOOKUP('STATS 17-18'!AB221,'CK - HITS'!$A$3:$B$69,2)</f>
        <v>70</v>
      </c>
      <c r="C220" s="33">
        <f>IF('STATS 17-18'!G221&lt;400,IF(B220&gt;80,80,B220),B220)</f>
        <v>70</v>
      </c>
      <c r="D220" s="33">
        <f>IF('STATS 17-18'!G221&lt;200,IF(C220&gt;73,73,C220),C220)</f>
        <v>70</v>
      </c>
      <c r="E220" s="33">
        <f>IF('STATS 17-18'!G221&lt;400,IF(D220&lt;60,60,D220),D220)</f>
        <v>70</v>
      </c>
      <c r="F220" s="82">
        <f>IF('STATS 17-18'!G221&lt;200,IF(E220&lt;53,53,E220),E220)</f>
        <v>70</v>
      </c>
    </row>
    <row r="221" ht="20.35" customHeight="1">
      <c r="A221" t="s" s="38">
        <v>296</v>
      </c>
      <c r="B221" s="81">
        <f>VLOOKUP('STATS 17-18'!AB222,'CK - HITS'!$A$3:$B$69,2)</f>
        <v>59</v>
      </c>
      <c r="C221" s="33">
        <f>IF('STATS 17-18'!G222&lt;400,IF(B221&gt;80,80,B221),B221)</f>
        <v>59</v>
      </c>
      <c r="D221" s="33">
        <f>IF('STATS 17-18'!G222&lt;200,IF(C221&gt;73,73,C221),C221)</f>
        <v>59</v>
      </c>
      <c r="E221" s="33">
        <f>IF('STATS 17-18'!G222&lt;400,IF(D221&lt;60,60,D221),D221)</f>
        <v>59</v>
      </c>
      <c r="F221" s="82">
        <f>IF('STATS 17-18'!G222&lt;200,IF(E221&lt;53,53,E221),E221)</f>
        <v>59</v>
      </c>
    </row>
    <row r="222" ht="20.35" customHeight="1">
      <c r="A222" t="s" s="38">
        <v>297</v>
      </c>
      <c r="B222" s="81">
        <f>VLOOKUP('STATS 17-18'!AB223,'CK - HITS'!$A$3:$B$69,2)</f>
        <v>70</v>
      </c>
      <c r="C222" s="33">
        <f>IF('STATS 17-18'!G223&lt;400,IF(B222&gt;80,80,B222),B222)</f>
        <v>70</v>
      </c>
      <c r="D222" s="33">
        <f>IF('STATS 17-18'!G223&lt;200,IF(C222&gt;73,73,C222),C222)</f>
        <v>70</v>
      </c>
      <c r="E222" s="33">
        <f>IF('STATS 17-18'!G223&lt;400,IF(D222&lt;60,60,D222),D222)</f>
        <v>70</v>
      </c>
      <c r="F222" s="82">
        <f>IF('STATS 17-18'!G223&lt;200,IF(E222&lt;53,53,E222),E222)</f>
        <v>70</v>
      </c>
    </row>
    <row r="223" ht="20.35" customHeight="1">
      <c r="A223" t="s" s="38">
        <v>298</v>
      </c>
      <c r="B223" s="81">
        <f>VLOOKUP('STATS 17-18'!AB224,'CK - HITS'!$A$3:$B$69,2)</f>
        <v>40</v>
      </c>
      <c r="C223" s="33">
        <f>IF('STATS 17-18'!G224&lt;400,IF(B223&gt;80,80,B223),B223)</f>
        <v>40</v>
      </c>
      <c r="D223" s="33">
        <f>IF('STATS 17-18'!G224&lt;200,IF(C223&gt;73,73,C223),C223)</f>
        <v>40</v>
      </c>
      <c r="E223" s="33">
        <f>IF('STATS 17-18'!G224&lt;400,IF(D223&lt;60,60,D223),D223)</f>
        <v>60</v>
      </c>
      <c r="F223" s="82">
        <f>IF('STATS 17-18'!G224&lt;200,IF(E223&lt;53,53,E223),E223)</f>
        <v>60</v>
      </c>
    </row>
    <row r="224" ht="20.35" customHeight="1">
      <c r="A224" t="s" s="38">
        <v>299</v>
      </c>
      <c r="B224" s="81">
        <f>VLOOKUP('STATS 17-18'!AB225,'CK - HITS'!$A$3:$B$69,2)</f>
        <v>42</v>
      </c>
      <c r="C224" s="33">
        <f>IF('STATS 17-18'!G225&lt;400,IF(B224&gt;80,80,B224),B224)</f>
        <v>42</v>
      </c>
      <c r="D224" s="33">
        <f>IF('STATS 17-18'!G225&lt;200,IF(C224&gt;73,73,C224),C224)</f>
        <v>42</v>
      </c>
      <c r="E224" s="33">
        <f>IF('STATS 17-18'!G225&lt;400,IF(D224&lt;60,60,D224),D224)</f>
        <v>42</v>
      </c>
      <c r="F224" s="82">
        <f>IF('STATS 17-18'!G225&lt;200,IF(E224&lt;53,53,E224),E224)</f>
        <v>42</v>
      </c>
    </row>
    <row r="225" ht="20.35" customHeight="1">
      <c r="A225" t="s" s="38">
        <v>300</v>
      </c>
      <c r="B225" s="81">
        <f>VLOOKUP('STATS 17-18'!AB226,'CK - HITS'!$A$3:$B$69,2)</f>
        <v>66</v>
      </c>
      <c r="C225" s="33">
        <f>IF('STATS 17-18'!G226&lt;400,IF(B225&gt;80,80,B225),B225)</f>
        <v>66</v>
      </c>
      <c r="D225" s="33">
        <f>IF('STATS 17-18'!G226&lt;200,IF(C225&gt;73,73,C225),C225)</f>
        <v>66</v>
      </c>
      <c r="E225" s="33">
        <f>IF('STATS 17-18'!G226&lt;400,IF(D225&lt;60,60,D225),D225)</f>
        <v>66</v>
      </c>
      <c r="F225" s="82">
        <f>IF('STATS 17-18'!G226&lt;200,IF(E225&lt;53,53,E225),E225)</f>
        <v>66</v>
      </c>
    </row>
    <row r="226" ht="20.35" customHeight="1">
      <c r="A226" t="s" s="38">
        <v>301</v>
      </c>
      <c r="B226" s="81">
        <f>VLOOKUP('STATS 17-18'!AB227,'CK - HITS'!$A$3:$B$69,2)</f>
        <v>39</v>
      </c>
      <c r="C226" s="33">
        <f>IF('STATS 17-18'!G227&lt;400,IF(B226&gt;80,80,B226),B226)</f>
        <v>39</v>
      </c>
      <c r="D226" s="33">
        <f>IF('STATS 17-18'!G227&lt;200,IF(C226&gt;73,73,C226),C226)</f>
        <v>39</v>
      </c>
      <c r="E226" s="33">
        <f>IF('STATS 17-18'!G227&lt;400,IF(D226&lt;60,60,D226),D226)</f>
        <v>39</v>
      </c>
      <c r="F226" s="82">
        <f>IF('STATS 17-18'!G227&lt;200,IF(E226&lt;53,53,E226),E226)</f>
        <v>39</v>
      </c>
    </row>
    <row r="227" ht="20.35" customHeight="1">
      <c r="A227" t="s" s="38">
        <v>302</v>
      </c>
      <c r="B227" s="81">
        <f>VLOOKUP('STATS 17-18'!AB228,'CK - HITS'!$A$3:$B$69,2)</f>
        <v>56</v>
      </c>
      <c r="C227" s="33">
        <f>IF('STATS 17-18'!G228&lt;400,IF(B227&gt;80,80,B227),B227)</f>
        <v>56</v>
      </c>
      <c r="D227" s="33">
        <f>IF('STATS 17-18'!G228&lt;200,IF(C227&gt;73,73,C227),C227)</f>
        <v>56</v>
      </c>
      <c r="E227" s="33">
        <f>IF('STATS 17-18'!G228&lt;400,IF(D227&lt;60,60,D227),D227)</f>
        <v>56</v>
      </c>
      <c r="F227" s="82">
        <f>IF('STATS 17-18'!G228&lt;200,IF(E227&lt;53,53,E227),E227)</f>
        <v>56</v>
      </c>
    </row>
    <row r="228" ht="20.35" customHeight="1">
      <c r="A228" t="s" s="38">
        <v>304</v>
      </c>
      <c r="B228" s="81">
        <f>VLOOKUP('STATS 17-18'!AB230,'CK - HITS'!$A$3:$B$69,2)</f>
        <v>47</v>
      </c>
      <c r="C228" s="33">
        <f>IF('STATS 17-18'!G230&lt;400,IF(B228&gt;80,80,B228),B228)</f>
        <v>47</v>
      </c>
      <c r="D228" s="33">
        <f>IF('STATS 17-18'!G230&lt;200,IF(C228&gt;73,73,C228),C228)</f>
        <v>47</v>
      </c>
      <c r="E228" s="33">
        <f>IF('STATS 17-18'!G230&lt;400,IF(D228&lt;60,60,D228),D228)</f>
        <v>47</v>
      </c>
      <c r="F228" s="82">
        <f>IF('STATS 17-18'!G230&lt;200,IF(E228&lt;53,53,E228),E228)</f>
        <v>47</v>
      </c>
    </row>
    <row r="229" ht="20.35" customHeight="1">
      <c r="A229" t="s" s="38">
        <v>305</v>
      </c>
      <c r="B229" s="81">
        <f>VLOOKUP('STATS 17-18'!AB231,'CK - HITS'!$A$3:$B$69,2)</f>
        <v>69</v>
      </c>
      <c r="C229" s="33">
        <f>IF('STATS 17-18'!G231&lt;400,IF(B229&gt;80,80,B229),B229)</f>
        <v>69</v>
      </c>
      <c r="D229" s="33">
        <f>IF('STATS 17-18'!G231&lt;200,IF(C229&gt;73,73,C229),C229)</f>
        <v>69</v>
      </c>
      <c r="E229" s="33">
        <f>IF('STATS 17-18'!G231&lt;400,IF(D229&lt;60,60,D229),D229)</f>
        <v>69</v>
      </c>
      <c r="F229" s="82">
        <f>IF('STATS 17-18'!G231&lt;200,IF(E229&lt;53,53,E229),E229)</f>
        <v>69</v>
      </c>
    </row>
    <row r="230" ht="20.35" customHeight="1">
      <c r="A230" t="s" s="38">
        <v>306</v>
      </c>
      <c r="B230" s="81">
        <f>VLOOKUP('STATS 17-18'!AB232,'CK - HITS'!$A$3:$B$69,2)</f>
        <v>93</v>
      </c>
      <c r="C230" s="33">
        <f>IF('STATS 17-18'!G232&lt;400,IF(B230&gt;80,80,B230),B230)</f>
        <v>93</v>
      </c>
      <c r="D230" s="33">
        <f>IF('STATS 17-18'!G232&lt;200,IF(C230&gt;73,73,C230),C230)</f>
        <v>93</v>
      </c>
      <c r="E230" s="33">
        <f>IF('STATS 17-18'!G232&lt;400,IF(D230&lt;60,60,D230),D230)</f>
        <v>93</v>
      </c>
      <c r="F230" s="82">
        <f>IF('STATS 17-18'!G232&lt;200,IF(E230&lt;53,53,E230),E230)</f>
        <v>93</v>
      </c>
    </row>
    <row r="231" ht="20.35" customHeight="1">
      <c r="A231" t="s" s="38">
        <v>307</v>
      </c>
      <c r="B231" s="81">
        <f>VLOOKUP('STATS 17-18'!AB233,'CK - HITS'!$A$3:$B$69,2)</f>
        <v>77</v>
      </c>
      <c r="C231" s="33">
        <f>IF('STATS 17-18'!G233&lt;400,IF(B231&gt;80,80,B231),B231)</f>
        <v>77</v>
      </c>
      <c r="D231" s="33">
        <f>IF('STATS 17-18'!G233&lt;200,IF(C231&gt;73,73,C231),C231)</f>
        <v>77</v>
      </c>
      <c r="E231" s="33">
        <f>IF('STATS 17-18'!G233&lt;400,IF(D231&lt;60,60,D231),D231)</f>
        <v>77</v>
      </c>
      <c r="F231" s="82">
        <f>IF('STATS 17-18'!G233&lt;200,IF(E231&lt;53,53,E231),E231)</f>
        <v>77</v>
      </c>
    </row>
    <row r="232" ht="20.35" customHeight="1">
      <c r="A232" t="s" s="38">
        <v>308</v>
      </c>
      <c r="B232" s="81">
        <f>VLOOKUP('STATS 17-18'!AB234,'CK - HITS'!$A$3:$B$69,2)</f>
        <v>87</v>
      </c>
      <c r="C232" s="33">
        <f>IF('STATS 17-18'!G234&lt;400,IF(B232&gt;80,80,B232),B232)</f>
        <v>87</v>
      </c>
      <c r="D232" s="33">
        <f>IF('STATS 17-18'!G234&lt;200,IF(C232&gt;73,73,C232),C232)</f>
        <v>87</v>
      </c>
      <c r="E232" s="33">
        <f>IF('STATS 17-18'!G234&lt;400,IF(D232&lt;60,60,D232),D232)</f>
        <v>87</v>
      </c>
      <c r="F232" s="82">
        <f>IF('STATS 17-18'!G234&lt;200,IF(E232&lt;53,53,E232),E232)</f>
        <v>87</v>
      </c>
    </row>
    <row r="233" ht="20.35" customHeight="1">
      <c r="A233" t="s" s="38">
        <v>309</v>
      </c>
      <c r="B233" s="81">
        <f>VLOOKUP('STATS 17-18'!AB235,'CK - HITS'!$A$3:$B$69,2)</f>
        <v>79</v>
      </c>
      <c r="C233" s="33">
        <f>IF('STATS 17-18'!G235&lt;400,IF(B233&gt;80,80,B233),B233)</f>
        <v>79</v>
      </c>
      <c r="D233" s="33">
        <f>IF('STATS 17-18'!G235&lt;200,IF(C233&gt;73,73,C233),C233)</f>
        <v>73</v>
      </c>
      <c r="E233" s="33">
        <f>IF('STATS 17-18'!G235&lt;400,IF(D233&lt;60,60,D233),D233)</f>
        <v>73</v>
      </c>
      <c r="F233" s="82">
        <f>IF('STATS 17-18'!G235&lt;200,IF(E233&lt;53,53,E233),E233)</f>
        <v>73</v>
      </c>
    </row>
    <row r="234" ht="20.35" customHeight="1">
      <c r="A234" t="s" s="38">
        <v>310</v>
      </c>
      <c r="B234" s="81">
        <f>VLOOKUP('STATS 17-18'!AB236,'CK - HITS'!$A$3:$B$69,2)</f>
        <v>39</v>
      </c>
      <c r="C234" s="33">
        <f>IF('STATS 17-18'!G236&lt;400,IF(B234&gt;80,80,B234),B234)</f>
        <v>39</v>
      </c>
      <c r="D234" s="33">
        <f>IF('STATS 17-18'!G236&lt;200,IF(C234&gt;73,73,C234),C234)</f>
        <v>39</v>
      </c>
      <c r="E234" s="33">
        <f>IF('STATS 17-18'!G236&lt;400,IF(D234&lt;60,60,D234),D234)</f>
        <v>39</v>
      </c>
      <c r="F234" s="82">
        <f>IF('STATS 17-18'!G236&lt;200,IF(E234&lt;53,53,E234),E234)</f>
        <v>39</v>
      </c>
    </row>
    <row r="235" ht="20.35" customHeight="1">
      <c r="A235" t="s" s="38">
        <v>311</v>
      </c>
      <c r="B235" s="81">
        <f>VLOOKUP('STATS 17-18'!AB237,'CK - HITS'!$A$3:$B$69,2)</f>
        <v>52</v>
      </c>
      <c r="C235" s="33">
        <f>IF('STATS 17-18'!G237&lt;400,IF(B235&gt;80,80,B235),B235)</f>
        <v>52</v>
      </c>
      <c r="D235" s="33">
        <f>IF('STATS 17-18'!G237&lt;200,IF(C235&gt;73,73,C235),C235)</f>
        <v>52</v>
      </c>
      <c r="E235" s="33">
        <f>IF('STATS 17-18'!G237&lt;400,IF(D235&lt;60,60,D235),D235)</f>
        <v>52</v>
      </c>
      <c r="F235" s="82">
        <f>IF('STATS 17-18'!G237&lt;200,IF(E235&lt;53,53,E235),E235)</f>
        <v>52</v>
      </c>
    </row>
    <row r="236" ht="20.35" customHeight="1">
      <c r="A236" t="s" s="38">
        <v>312</v>
      </c>
      <c r="B236" s="81">
        <f>VLOOKUP('STATS 17-18'!AB238,'CK - HITS'!$A$3:$B$69,2)</f>
        <v>41</v>
      </c>
      <c r="C236" s="33">
        <f>IF('STATS 17-18'!G238&lt;400,IF(B236&gt;80,80,B236),B236)</f>
        <v>41</v>
      </c>
      <c r="D236" s="33">
        <f>IF('STATS 17-18'!G238&lt;200,IF(C236&gt;73,73,C236),C236)</f>
        <v>41</v>
      </c>
      <c r="E236" s="33">
        <f>IF('STATS 17-18'!G238&lt;400,IF(D236&lt;60,60,D236),D236)</f>
        <v>41</v>
      </c>
      <c r="F236" s="82">
        <f>IF('STATS 17-18'!G238&lt;200,IF(E236&lt;53,53,E236),E236)</f>
        <v>41</v>
      </c>
    </row>
    <row r="237" ht="20.35" customHeight="1">
      <c r="A237" t="s" s="38">
        <v>313</v>
      </c>
      <c r="B237" s="81">
        <f>VLOOKUP('STATS 17-18'!AB239,'CK - HITS'!$A$3:$B$69,2)</f>
        <v>46</v>
      </c>
      <c r="C237" s="33">
        <f>IF('STATS 17-18'!G239&lt;400,IF(B237&gt;80,80,B237),B237)</f>
        <v>46</v>
      </c>
      <c r="D237" s="33">
        <f>IF('STATS 17-18'!G239&lt;200,IF(C237&gt;73,73,C237),C237)</f>
        <v>46</v>
      </c>
      <c r="E237" s="33">
        <f>IF('STATS 17-18'!G239&lt;400,IF(D237&lt;60,60,D237),D237)</f>
        <v>46</v>
      </c>
      <c r="F237" s="82">
        <f>IF('STATS 17-18'!G239&lt;200,IF(E237&lt;53,53,E237),E237)</f>
        <v>46</v>
      </c>
    </row>
    <row r="238" ht="20.35" customHeight="1">
      <c r="A238" t="s" s="38">
        <v>314</v>
      </c>
      <c r="B238" s="81">
        <f>VLOOKUP('STATS 17-18'!AB240,'CK - HITS'!$A$3:$B$69,2)</f>
        <v>71</v>
      </c>
      <c r="C238" s="33">
        <f>IF('STATS 17-18'!G240&lt;400,IF(B238&gt;80,80,B238),B238)</f>
        <v>71</v>
      </c>
      <c r="D238" s="33">
        <f>IF('STATS 17-18'!G240&lt;200,IF(C238&gt;73,73,C238),C238)</f>
        <v>71</v>
      </c>
      <c r="E238" s="33">
        <f>IF('STATS 17-18'!G240&lt;400,IF(D238&lt;60,60,D238),D238)</f>
        <v>71</v>
      </c>
      <c r="F238" s="82">
        <f>IF('STATS 17-18'!G240&lt;200,IF(E238&lt;53,53,E238),E238)</f>
        <v>71</v>
      </c>
    </row>
    <row r="239" ht="20.35" customHeight="1">
      <c r="A239" t="s" s="38">
        <v>315</v>
      </c>
      <c r="B239" s="81">
        <f>VLOOKUP('STATS 17-18'!AB241,'CK - HITS'!$A$3:$B$69,2)</f>
        <v>70</v>
      </c>
      <c r="C239" s="33">
        <f>IF('STATS 17-18'!G241&lt;400,IF(B239&gt;80,80,B239),B239)</f>
        <v>70</v>
      </c>
      <c r="D239" s="33">
        <f>IF('STATS 17-18'!G241&lt;200,IF(C239&gt;73,73,C239),C239)</f>
        <v>70</v>
      </c>
      <c r="E239" s="33">
        <f>IF('STATS 17-18'!G241&lt;400,IF(D239&lt;60,60,D239),D239)</f>
        <v>70</v>
      </c>
      <c r="F239" s="82">
        <f>IF('STATS 17-18'!G241&lt;200,IF(E239&lt;53,53,E239),E239)</f>
        <v>70</v>
      </c>
    </row>
    <row r="240" ht="20.35" customHeight="1">
      <c r="A240" t="s" s="38">
        <v>316</v>
      </c>
      <c r="B240" s="81">
        <f>VLOOKUP('STATS 17-18'!AB242,'CK - HITS'!$A$3:$B$69,2)</f>
        <v>52</v>
      </c>
      <c r="C240" s="33">
        <f>IF('STATS 17-18'!G242&lt;400,IF(B240&gt;80,80,B240),B240)</f>
        <v>52</v>
      </c>
      <c r="D240" s="33">
        <f>IF('STATS 17-18'!G242&lt;200,IF(C240&gt;73,73,C240),C240)</f>
        <v>52</v>
      </c>
      <c r="E240" s="33">
        <f>IF('STATS 17-18'!G242&lt;400,IF(D240&lt;60,60,D240),D240)</f>
        <v>52</v>
      </c>
      <c r="F240" s="82">
        <f>IF('STATS 17-18'!G242&lt;200,IF(E240&lt;53,53,E240),E240)</f>
        <v>52</v>
      </c>
    </row>
    <row r="241" ht="20.35" customHeight="1">
      <c r="A241" t="s" s="38">
        <v>317</v>
      </c>
      <c r="B241" s="81">
        <f>VLOOKUP('STATS 17-18'!AB243,'CK - HITS'!$A$3:$B$69,2)</f>
        <v>33</v>
      </c>
      <c r="C241" s="33">
        <f>IF('STATS 17-18'!G243&lt;400,IF(B241&gt;80,80,B241),B241)</f>
        <v>33</v>
      </c>
      <c r="D241" s="33">
        <f>IF('STATS 17-18'!G243&lt;200,IF(C241&gt;73,73,C241),C241)</f>
        <v>33</v>
      </c>
      <c r="E241" s="33">
        <f>IF('STATS 17-18'!G243&lt;400,IF(D241&lt;60,60,D241),D241)</f>
        <v>60</v>
      </c>
      <c r="F241" s="82">
        <f>IF('STATS 17-18'!G243&lt;200,IF(E241&lt;53,53,E241),E241)</f>
        <v>60</v>
      </c>
    </row>
    <row r="242" ht="20.35" customHeight="1">
      <c r="A242" t="s" s="38">
        <v>318</v>
      </c>
      <c r="B242" s="81">
        <f>VLOOKUP('STATS 17-18'!AB244,'CK - HITS'!$A$3:$B$69,2)</f>
        <v>35</v>
      </c>
      <c r="C242" s="33">
        <f>IF('STATS 17-18'!G244&lt;400,IF(B242&gt;80,80,B242),B242)</f>
        <v>35</v>
      </c>
      <c r="D242" s="33">
        <f>IF('STATS 17-18'!G244&lt;200,IF(C242&gt;73,73,C242),C242)</f>
        <v>35</v>
      </c>
      <c r="E242" s="33">
        <f>IF('STATS 17-18'!G244&lt;400,IF(D242&lt;60,60,D242),D242)</f>
        <v>60</v>
      </c>
      <c r="F242" s="82">
        <f>IF('STATS 17-18'!G244&lt;200,IF(E242&lt;53,53,E242),E242)</f>
        <v>60</v>
      </c>
    </row>
    <row r="243" ht="20.35" customHeight="1">
      <c r="A243" t="s" s="38">
        <v>319</v>
      </c>
      <c r="B243" s="81">
        <f>VLOOKUP('STATS 17-18'!AB245,'CK - HITS'!$A$3:$B$69,2)</f>
        <v>61</v>
      </c>
      <c r="C243" s="33">
        <f>IF('STATS 17-18'!G245&lt;400,IF(B243&gt;80,80,B243),B243)</f>
        <v>61</v>
      </c>
      <c r="D243" s="33">
        <f>IF('STATS 17-18'!G245&lt;200,IF(C243&gt;73,73,C243),C243)</f>
        <v>61</v>
      </c>
      <c r="E243" s="33">
        <f>IF('STATS 17-18'!G245&lt;400,IF(D243&lt;60,60,D243),D243)</f>
        <v>61</v>
      </c>
      <c r="F243" s="82">
        <f>IF('STATS 17-18'!G245&lt;200,IF(E243&lt;53,53,E243),E243)</f>
        <v>61</v>
      </c>
    </row>
    <row r="244" ht="20.35" customHeight="1">
      <c r="A244" t="s" s="38">
        <v>320</v>
      </c>
      <c r="B244" s="81">
        <f>VLOOKUP('STATS 17-18'!AB246,'CK - HITS'!$A$3:$B$69,2)</f>
        <v>81</v>
      </c>
      <c r="C244" s="33">
        <f>IF('STATS 17-18'!G246&lt;400,IF(B244&gt;80,80,B244),B244)</f>
        <v>80</v>
      </c>
      <c r="D244" s="33">
        <f>IF('STATS 17-18'!G246&lt;200,IF(C244&gt;73,73,C244),C244)</f>
        <v>80</v>
      </c>
      <c r="E244" s="33">
        <f>IF('STATS 17-18'!G246&lt;400,IF(D244&lt;60,60,D244),D244)</f>
        <v>80</v>
      </c>
      <c r="F244" s="82">
        <f>IF('STATS 17-18'!G246&lt;200,IF(E244&lt;53,53,E244),E244)</f>
        <v>80</v>
      </c>
    </row>
    <row r="245" ht="20.35" customHeight="1">
      <c r="A245" t="s" s="38">
        <v>321</v>
      </c>
      <c r="B245" s="81">
        <f>VLOOKUP('STATS 17-18'!AB247,'CK - HITS'!$A$3:$B$69,2)</f>
        <v>82</v>
      </c>
      <c r="C245" s="33">
        <f>IF('STATS 17-18'!G247&lt;400,IF(B245&gt;80,80,B245),B245)</f>
        <v>82</v>
      </c>
      <c r="D245" s="33">
        <f>IF('STATS 17-18'!G247&lt;200,IF(C245&gt;73,73,C245),C245)</f>
        <v>82</v>
      </c>
      <c r="E245" s="33">
        <f>IF('STATS 17-18'!G247&lt;400,IF(D245&lt;60,60,D245),D245)</f>
        <v>82</v>
      </c>
      <c r="F245" s="82">
        <f>IF('STATS 17-18'!G247&lt;200,IF(E245&lt;53,53,E245),E245)</f>
        <v>82</v>
      </c>
    </row>
    <row r="246" ht="20.35" customHeight="1">
      <c r="A246" t="s" s="38">
        <v>322</v>
      </c>
      <c r="B246" s="81">
        <f>VLOOKUP('STATS 17-18'!AB248,'CK - HITS'!$A$3:$B$69,2)</f>
        <v>82</v>
      </c>
      <c r="C246" s="33">
        <f>IF('STATS 17-18'!G248&lt;400,IF(B246&gt;80,80,B246),B246)</f>
        <v>80</v>
      </c>
      <c r="D246" s="33">
        <f>IF('STATS 17-18'!G248&lt;200,IF(C246&gt;73,73,C246),C246)</f>
        <v>80</v>
      </c>
      <c r="E246" s="33">
        <f>IF('STATS 17-18'!G248&lt;400,IF(D246&lt;60,60,D246),D246)</f>
        <v>80</v>
      </c>
      <c r="F246" s="82">
        <f>IF('STATS 17-18'!G248&lt;200,IF(E246&lt;53,53,E246),E246)</f>
        <v>80</v>
      </c>
    </row>
    <row r="247" ht="20.35" customHeight="1">
      <c r="A247" t="s" s="38">
        <v>323</v>
      </c>
      <c r="B247" s="81">
        <f>VLOOKUP('STATS 17-18'!AB249,'CK - HITS'!$A$3:$B$69,2)</f>
        <v>69</v>
      </c>
      <c r="C247" s="33">
        <f>IF('STATS 17-18'!G249&lt;400,IF(B247&gt;80,80,B247),B247)</f>
        <v>69</v>
      </c>
      <c r="D247" s="33">
        <f>IF('STATS 17-18'!G249&lt;200,IF(C247&gt;73,73,C247),C247)</f>
        <v>69</v>
      </c>
      <c r="E247" s="33">
        <f>IF('STATS 17-18'!G249&lt;400,IF(D247&lt;60,60,D247),D247)</f>
        <v>69</v>
      </c>
      <c r="F247" s="82">
        <f>IF('STATS 17-18'!G249&lt;200,IF(E247&lt;53,53,E247),E247)</f>
        <v>69</v>
      </c>
    </row>
    <row r="248" ht="20.35" customHeight="1">
      <c r="A248" t="s" s="38">
        <v>324</v>
      </c>
      <c r="B248" s="81">
        <f>VLOOKUP('STATS 17-18'!AB250,'CK - HITS'!$A$3:$B$69,2)</f>
        <v>68</v>
      </c>
      <c r="C248" s="33">
        <f>IF('STATS 17-18'!G250&lt;400,IF(B248&gt;80,80,B248),B248)</f>
        <v>68</v>
      </c>
      <c r="D248" s="33">
        <f>IF('STATS 17-18'!G250&lt;200,IF(C248&gt;73,73,C248),C248)</f>
        <v>68</v>
      </c>
      <c r="E248" s="33">
        <f>IF('STATS 17-18'!G250&lt;400,IF(D248&lt;60,60,D248),D248)</f>
        <v>68</v>
      </c>
      <c r="F248" s="82">
        <f>IF('STATS 17-18'!G250&lt;200,IF(E248&lt;53,53,E248),E248)</f>
        <v>68</v>
      </c>
    </row>
    <row r="249" ht="20.35" customHeight="1">
      <c r="A249" t="s" s="38">
        <v>325</v>
      </c>
      <c r="B249" s="81">
        <f>VLOOKUP('STATS 17-18'!AB251,'CK - HITS'!$A$3:$B$69,2)</f>
        <v>85</v>
      </c>
      <c r="C249" s="33">
        <f>IF('STATS 17-18'!G251&lt;400,IF(B249&gt;80,80,B249),B249)</f>
        <v>85</v>
      </c>
      <c r="D249" s="33">
        <f>IF('STATS 17-18'!G251&lt;200,IF(C249&gt;73,73,C249),C249)</f>
        <v>85</v>
      </c>
      <c r="E249" s="33">
        <f>IF('STATS 17-18'!G251&lt;400,IF(D249&lt;60,60,D249),D249)</f>
        <v>85</v>
      </c>
      <c r="F249" s="82">
        <f>IF('STATS 17-18'!G251&lt;200,IF(E249&lt;53,53,E249),E249)</f>
        <v>85</v>
      </c>
    </row>
    <row r="250" ht="20.35" customHeight="1">
      <c r="A250" t="s" s="38">
        <v>326</v>
      </c>
      <c r="B250" s="81">
        <f>VLOOKUP('STATS 17-18'!AB252,'CK - HITS'!$A$3:$B$69,2)</f>
        <v>49</v>
      </c>
      <c r="C250" s="33">
        <f>IF('STATS 17-18'!G252&lt;400,IF(B250&gt;80,80,B250),B250)</f>
        <v>49</v>
      </c>
      <c r="D250" s="33">
        <f>IF('STATS 17-18'!G252&lt;200,IF(C250&gt;73,73,C250),C250)</f>
        <v>49</v>
      </c>
      <c r="E250" s="33">
        <f>IF('STATS 17-18'!G252&lt;400,IF(D250&lt;60,60,D250),D250)</f>
        <v>49</v>
      </c>
      <c r="F250" s="82">
        <f>IF('STATS 17-18'!G252&lt;200,IF(E250&lt;53,53,E250),E250)</f>
        <v>49</v>
      </c>
    </row>
    <row r="251" ht="20.35" customHeight="1">
      <c r="A251" t="s" s="38">
        <v>327</v>
      </c>
      <c r="B251" s="81">
        <f>VLOOKUP('STATS 17-18'!AB253,'CK - HITS'!$A$3:$B$69,2)</f>
        <v>43</v>
      </c>
      <c r="C251" s="33">
        <f>IF('STATS 17-18'!G253&lt;400,IF(B251&gt;80,80,B251),B251)</f>
        <v>43</v>
      </c>
      <c r="D251" s="33">
        <f>IF('STATS 17-18'!G253&lt;200,IF(C251&gt;73,73,C251),C251)</f>
        <v>43</v>
      </c>
      <c r="E251" s="33">
        <f>IF('STATS 17-18'!G253&lt;400,IF(D251&lt;60,60,D251),D251)</f>
        <v>43</v>
      </c>
      <c r="F251" s="82">
        <f>IF('STATS 17-18'!G253&lt;200,IF(E251&lt;53,53,E251),E251)</f>
        <v>43</v>
      </c>
    </row>
    <row r="252" ht="20.35" customHeight="1">
      <c r="A252" t="s" s="38">
        <v>328</v>
      </c>
      <c r="B252" s="81">
        <f>VLOOKUP('STATS 17-18'!AB254,'CK - HITS'!$A$3:$B$69,2)</f>
        <v>64</v>
      </c>
      <c r="C252" s="33">
        <f>IF('STATS 17-18'!G254&lt;400,IF(B252&gt;80,80,B252),B252)</f>
        <v>64</v>
      </c>
      <c r="D252" s="33">
        <f>IF('STATS 17-18'!G254&lt;200,IF(C252&gt;73,73,C252),C252)</f>
        <v>64</v>
      </c>
      <c r="E252" s="33">
        <f>IF('STATS 17-18'!G254&lt;400,IF(D252&lt;60,60,D252),D252)</f>
        <v>64</v>
      </c>
      <c r="F252" s="82">
        <f>IF('STATS 17-18'!G254&lt;200,IF(E252&lt;53,53,E252),E252)</f>
        <v>64</v>
      </c>
    </row>
    <row r="253" ht="20.35" customHeight="1">
      <c r="A253" t="s" s="38">
        <v>330</v>
      </c>
      <c r="B253" s="81">
        <f>VLOOKUP('STATS 17-18'!AB255,'CK - HITS'!$A$3:$B$69,2)</f>
        <v>58</v>
      </c>
      <c r="C253" s="33">
        <f>IF('STATS 17-18'!G255&lt;400,IF(B253&gt;80,80,B253),B253)</f>
        <v>58</v>
      </c>
      <c r="D253" s="33">
        <f>IF('STATS 17-18'!G255&lt;200,IF(C253&gt;73,73,C253),C253)</f>
        <v>58</v>
      </c>
      <c r="E253" s="33">
        <f>IF('STATS 17-18'!G255&lt;400,IF(D253&lt;60,60,D253),D253)</f>
        <v>58</v>
      </c>
      <c r="F253" s="82">
        <f>IF('STATS 17-18'!G255&lt;200,IF(E253&lt;53,53,E253),E253)</f>
        <v>58</v>
      </c>
    </row>
    <row r="254" ht="20.35" customHeight="1">
      <c r="A254" t="s" s="38">
        <v>331</v>
      </c>
      <c r="B254" s="81">
        <f>VLOOKUP('STATS 17-18'!AB256,'CK - HITS'!$A$3:$B$69,2)</f>
        <v>66</v>
      </c>
      <c r="C254" s="33">
        <f>IF('STATS 17-18'!G256&lt;400,IF(B254&gt;80,80,B254),B254)</f>
        <v>66</v>
      </c>
      <c r="D254" s="33">
        <f>IF('STATS 17-18'!G256&lt;200,IF(C254&gt;73,73,C254),C254)</f>
        <v>66</v>
      </c>
      <c r="E254" s="33">
        <f>IF('STATS 17-18'!G256&lt;400,IF(D254&lt;60,60,D254),D254)</f>
        <v>66</v>
      </c>
      <c r="F254" s="82">
        <f>IF('STATS 17-18'!G256&lt;200,IF(E254&lt;53,53,E254),E254)</f>
        <v>66</v>
      </c>
    </row>
    <row r="255" ht="20.35" customHeight="1">
      <c r="A255" t="s" s="38">
        <v>332</v>
      </c>
      <c r="B255" s="81">
        <f>VLOOKUP('STATS 17-18'!AB257,'CK - HITS'!$A$3:$B$69,2)</f>
        <v>88</v>
      </c>
      <c r="C255" s="33">
        <f>IF('STATS 17-18'!G257&lt;400,IF(B255&gt;80,80,B255),B255)</f>
        <v>88</v>
      </c>
      <c r="D255" s="33">
        <f>IF('STATS 17-18'!G257&lt;200,IF(C255&gt;73,73,C255),C255)</f>
        <v>88</v>
      </c>
      <c r="E255" s="33">
        <f>IF('STATS 17-18'!G257&lt;400,IF(D255&lt;60,60,D255),D255)</f>
        <v>88</v>
      </c>
      <c r="F255" s="82">
        <f>IF('STATS 17-18'!G257&lt;200,IF(E255&lt;53,53,E255),E255)</f>
        <v>88</v>
      </c>
    </row>
    <row r="256" ht="20.35" customHeight="1">
      <c r="A256" t="s" s="38">
        <v>333</v>
      </c>
      <c r="B256" s="81">
        <f>VLOOKUP('STATS 17-18'!AB258,'CK - HITS'!$A$3:$B$69,2)</f>
        <v>55</v>
      </c>
      <c r="C256" s="33">
        <f>IF('STATS 17-18'!G258&lt;400,IF(B256&gt;80,80,B256),B256)</f>
        <v>55</v>
      </c>
      <c r="D256" s="33">
        <f>IF('STATS 17-18'!G258&lt;200,IF(C256&gt;73,73,C256),C256)</f>
        <v>55</v>
      </c>
      <c r="E256" s="33">
        <f>IF('STATS 17-18'!G258&lt;400,IF(D256&lt;60,60,D256),D256)</f>
        <v>55</v>
      </c>
      <c r="F256" s="82">
        <f>IF('STATS 17-18'!G258&lt;200,IF(E256&lt;53,53,E256),E256)</f>
        <v>55</v>
      </c>
    </row>
    <row r="257" ht="20.35" customHeight="1">
      <c r="A257" t="s" s="38">
        <v>334</v>
      </c>
      <c r="B257" s="81">
        <f>VLOOKUP('STATS 17-18'!AB259,'CK - HITS'!$A$3:$B$69,2)</f>
        <v>75</v>
      </c>
      <c r="C257" s="33">
        <f>IF('STATS 17-18'!G259&lt;400,IF(B257&gt;80,80,B257),B257)</f>
        <v>75</v>
      </c>
      <c r="D257" s="33">
        <f>IF('STATS 17-18'!G259&lt;200,IF(C257&gt;73,73,C257),C257)</f>
        <v>73</v>
      </c>
      <c r="E257" s="33">
        <f>IF('STATS 17-18'!G259&lt;400,IF(D257&lt;60,60,D257),D257)</f>
        <v>73</v>
      </c>
      <c r="F257" s="82">
        <f>IF('STATS 17-18'!G259&lt;200,IF(E257&lt;53,53,E257),E257)</f>
        <v>73</v>
      </c>
    </row>
    <row r="258" ht="20.35" customHeight="1">
      <c r="A258" t="s" s="38">
        <v>335</v>
      </c>
      <c r="B258" s="81">
        <f>VLOOKUP('STATS 17-18'!AB260,'CK - HITS'!$A$3:$B$69,2)</f>
        <v>73</v>
      </c>
      <c r="C258" s="33">
        <f>IF('STATS 17-18'!G260&lt;400,IF(B258&gt;80,80,B258),B258)</f>
        <v>73</v>
      </c>
      <c r="D258" s="33">
        <f>IF('STATS 17-18'!G260&lt;200,IF(C258&gt;73,73,C258),C258)</f>
        <v>73</v>
      </c>
      <c r="E258" s="33">
        <f>IF('STATS 17-18'!G260&lt;400,IF(D258&lt;60,60,D258),D258)</f>
        <v>73</v>
      </c>
      <c r="F258" s="82">
        <f>IF('STATS 17-18'!G260&lt;200,IF(E258&lt;53,53,E258),E258)</f>
        <v>73</v>
      </c>
    </row>
    <row r="259" ht="20.35" customHeight="1">
      <c r="A259" t="s" s="38">
        <v>337</v>
      </c>
      <c r="B259" s="81">
        <f>VLOOKUP('STATS 17-18'!AB261,'CK - HITS'!$A$3:$B$69,2)</f>
        <v>95</v>
      </c>
      <c r="C259" s="33">
        <f>IF('STATS 17-18'!G261&lt;400,IF(B259&gt;80,80,B259),B259)</f>
        <v>95</v>
      </c>
      <c r="D259" s="33">
        <f>IF('STATS 17-18'!G261&lt;200,IF(C259&gt;73,73,C259),C259)</f>
        <v>95</v>
      </c>
      <c r="E259" s="33">
        <f>IF('STATS 17-18'!G261&lt;400,IF(D259&lt;60,60,D259),D259)</f>
        <v>95</v>
      </c>
      <c r="F259" s="82">
        <f>IF('STATS 17-18'!G261&lt;200,IF(E259&lt;53,53,E259),E259)</f>
        <v>95</v>
      </c>
    </row>
    <row r="260" ht="20.35" customHeight="1">
      <c r="A260" t="s" s="38">
        <v>338</v>
      </c>
      <c r="B260" s="81">
        <f>VLOOKUP('STATS 17-18'!AB262,'CK - HITS'!$A$3:$B$69,2)</f>
        <v>59</v>
      </c>
      <c r="C260" s="33">
        <f>IF('STATS 17-18'!G262&lt;400,IF(B260&gt;80,80,B260),B260)</f>
        <v>59</v>
      </c>
      <c r="D260" s="33">
        <f>IF('STATS 17-18'!G262&lt;200,IF(C260&gt;73,73,C260),C260)</f>
        <v>59</v>
      </c>
      <c r="E260" s="33">
        <f>IF('STATS 17-18'!G262&lt;400,IF(D260&lt;60,60,D260),D260)</f>
        <v>59</v>
      </c>
      <c r="F260" s="82">
        <f>IF('STATS 17-18'!G262&lt;200,IF(E260&lt;53,53,E260),E260)</f>
        <v>59</v>
      </c>
    </row>
    <row r="261" ht="20.35" customHeight="1">
      <c r="A261" t="s" s="38">
        <v>339</v>
      </c>
      <c r="B261" s="81">
        <f>VLOOKUP('STATS 17-18'!AB263,'CK - HITS'!$A$3:$B$69,2)</f>
        <v>61</v>
      </c>
      <c r="C261" s="33">
        <f>IF('STATS 17-18'!G263&lt;400,IF(B261&gt;80,80,B261),B261)</f>
        <v>61</v>
      </c>
      <c r="D261" s="33">
        <f>IF('STATS 17-18'!G263&lt;200,IF(C261&gt;73,73,C261),C261)</f>
        <v>61</v>
      </c>
      <c r="E261" s="33">
        <f>IF('STATS 17-18'!G263&lt;400,IF(D261&lt;60,60,D261),D261)</f>
        <v>61</v>
      </c>
      <c r="F261" s="82">
        <f>IF('STATS 17-18'!G263&lt;200,IF(E261&lt;53,53,E261),E261)</f>
        <v>61</v>
      </c>
    </row>
    <row r="262" ht="20.35" customHeight="1">
      <c r="A262" t="s" s="38">
        <v>340</v>
      </c>
      <c r="B262" s="81">
        <f>VLOOKUP('STATS 17-18'!AB264,'CK - HITS'!$A$3:$B$69,2)</f>
        <v>66</v>
      </c>
      <c r="C262" s="33">
        <f>IF('STATS 17-18'!G264&lt;400,IF(B262&gt;80,80,B262),B262)</f>
        <v>66</v>
      </c>
      <c r="D262" s="33">
        <f>IF('STATS 17-18'!G264&lt;200,IF(C262&gt;73,73,C262),C262)</f>
        <v>66</v>
      </c>
      <c r="E262" s="33">
        <f>IF('STATS 17-18'!G264&lt;400,IF(D262&lt;60,60,D262),D262)</f>
        <v>66</v>
      </c>
      <c r="F262" s="82">
        <f>IF('STATS 17-18'!G264&lt;200,IF(E262&lt;53,53,E262),E262)</f>
        <v>66</v>
      </c>
    </row>
    <row r="263" ht="20.35" customHeight="1">
      <c r="A263" t="s" s="38">
        <v>341</v>
      </c>
      <c r="B263" s="81">
        <f>VLOOKUP('STATS 17-18'!AB265,'CK - HITS'!$A$3:$B$69,2)</f>
        <v>67</v>
      </c>
      <c r="C263" s="33">
        <f>IF('STATS 17-18'!G265&lt;400,IF(B263&gt;80,80,B263),B263)</f>
        <v>67</v>
      </c>
      <c r="D263" s="33">
        <f>IF('STATS 17-18'!G265&lt;200,IF(C263&gt;73,73,C263),C263)</f>
        <v>67</v>
      </c>
      <c r="E263" s="33">
        <f>IF('STATS 17-18'!G265&lt;400,IF(D263&lt;60,60,D263),D263)</f>
        <v>67</v>
      </c>
      <c r="F263" s="82">
        <f>IF('STATS 17-18'!G265&lt;200,IF(E263&lt;53,53,E263),E263)</f>
        <v>67</v>
      </c>
    </row>
    <row r="264" ht="20.35" customHeight="1">
      <c r="A264" t="s" s="38">
        <v>342</v>
      </c>
      <c r="B264" s="81">
        <f>VLOOKUP('STATS 17-18'!AB266,'CK - HITS'!$A$3:$B$69,2)</f>
        <v>59</v>
      </c>
      <c r="C264" s="33">
        <f>IF('STATS 17-18'!G266&lt;400,IF(B264&gt;80,80,B264),B264)</f>
        <v>59</v>
      </c>
      <c r="D264" s="33">
        <f>IF('STATS 17-18'!G266&lt;200,IF(C264&gt;73,73,C264),C264)</f>
        <v>59</v>
      </c>
      <c r="E264" s="33">
        <f>IF('STATS 17-18'!G266&lt;400,IF(D264&lt;60,60,D264),D264)</f>
        <v>60</v>
      </c>
      <c r="F264" s="82">
        <f>IF('STATS 17-18'!G266&lt;200,IF(E264&lt;53,53,E264),E264)</f>
        <v>60</v>
      </c>
    </row>
    <row r="265" ht="20.35" customHeight="1">
      <c r="A265" t="s" s="38">
        <v>343</v>
      </c>
      <c r="B265" s="81">
        <f>VLOOKUP('STATS 17-18'!AB267,'CK - HITS'!$A$3:$B$69,2)</f>
        <v>72</v>
      </c>
      <c r="C265" s="33">
        <f>IF('STATS 17-18'!G267&lt;400,IF(B265&gt;80,80,B265),B265)</f>
        <v>72</v>
      </c>
      <c r="D265" s="33">
        <f>IF('STATS 17-18'!G267&lt;200,IF(C265&gt;73,73,C265),C265)</f>
        <v>72</v>
      </c>
      <c r="E265" s="33">
        <f>IF('STATS 17-18'!G267&lt;400,IF(D265&lt;60,60,D265),D265)</f>
        <v>72</v>
      </c>
      <c r="F265" s="82">
        <f>IF('STATS 17-18'!G267&lt;200,IF(E265&lt;53,53,E265),E265)</f>
        <v>72</v>
      </c>
    </row>
    <row r="266" ht="20.35" customHeight="1">
      <c r="A266" t="s" s="38">
        <v>344</v>
      </c>
      <c r="B266" s="81">
        <f>VLOOKUP('STATS 17-18'!AB268,'CK - HITS'!$A$3:$B$69,2)</f>
        <v>51</v>
      </c>
      <c r="C266" s="33">
        <f>IF('STATS 17-18'!G268&lt;400,IF(B266&gt;80,80,B266),B266)</f>
        <v>51</v>
      </c>
      <c r="D266" s="33">
        <f>IF('STATS 17-18'!G268&lt;200,IF(C266&gt;73,73,C266),C266)</f>
        <v>51</v>
      </c>
      <c r="E266" s="33">
        <f>IF('STATS 17-18'!G268&lt;400,IF(D266&lt;60,60,D266),D266)</f>
        <v>51</v>
      </c>
      <c r="F266" s="82">
        <f>IF('STATS 17-18'!G268&lt;200,IF(E266&lt;53,53,E266),E266)</f>
        <v>51</v>
      </c>
    </row>
    <row r="267" ht="20.35" customHeight="1">
      <c r="A267" t="s" s="38">
        <v>345</v>
      </c>
      <c r="B267" s="81">
        <f>VLOOKUP('STATS 17-18'!AB269,'CK - HITS'!$A$3:$B$69,2)</f>
        <v>88</v>
      </c>
      <c r="C267" s="33">
        <f>IF('STATS 17-18'!G269&lt;400,IF(B267&gt;80,80,B267),B267)</f>
        <v>88</v>
      </c>
      <c r="D267" s="33">
        <f>IF('STATS 17-18'!G269&lt;200,IF(C267&gt;73,73,C267),C267)</f>
        <v>88</v>
      </c>
      <c r="E267" s="33">
        <f>IF('STATS 17-18'!G269&lt;400,IF(D267&lt;60,60,D267),D267)</f>
        <v>88</v>
      </c>
      <c r="F267" s="82">
        <f>IF('STATS 17-18'!G269&lt;200,IF(E267&lt;53,53,E267),E267)</f>
        <v>88</v>
      </c>
    </row>
    <row r="268" ht="20.35" customHeight="1">
      <c r="A268" t="s" s="38">
        <v>346</v>
      </c>
      <c r="B268" s="81">
        <f>VLOOKUP('STATS 17-18'!AB270,'CK - HITS'!$A$3:$B$69,2)</f>
        <v>56</v>
      </c>
      <c r="C268" s="33">
        <f>IF('STATS 17-18'!G270&lt;400,IF(B268&gt;80,80,B268),B268)</f>
        <v>56</v>
      </c>
      <c r="D268" s="33">
        <f>IF('STATS 17-18'!G270&lt;200,IF(C268&gt;73,73,C268),C268)</f>
        <v>56</v>
      </c>
      <c r="E268" s="33">
        <f>IF('STATS 17-18'!G270&lt;400,IF(D268&lt;60,60,D268),D268)</f>
        <v>56</v>
      </c>
      <c r="F268" s="82">
        <f>IF('STATS 17-18'!G270&lt;200,IF(E268&lt;53,53,E268),E268)</f>
        <v>56</v>
      </c>
    </row>
    <row r="269" ht="20.35" customHeight="1">
      <c r="A269" t="s" s="38">
        <v>347</v>
      </c>
      <c r="B269" s="81">
        <f>VLOOKUP('STATS 17-18'!AB271,'CK - HITS'!$A$3:$B$69,2)</f>
        <v>71</v>
      </c>
      <c r="C269" s="33">
        <f>IF('STATS 17-18'!G271&lt;400,IF(B269&gt;80,80,B269),B269)</f>
        <v>71</v>
      </c>
      <c r="D269" s="33">
        <f>IF('STATS 17-18'!G271&lt;200,IF(C269&gt;73,73,C269),C269)</f>
        <v>71</v>
      </c>
      <c r="E269" s="33">
        <f>IF('STATS 17-18'!G271&lt;400,IF(D269&lt;60,60,D269),D269)</f>
        <v>71</v>
      </c>
      <c r="F269" s="82">
        <f>IF('STATS 17-18'!G271&lt;200,IF(E269&lt;53,53,E269),E269)</f>
        <v>71</v>
      </c>
    </row>
    <row r="270" ht="20.35" customHeight="1">
      <c r="A270" t="s" s="38">
        <v>348</v>
      </c>
      <c r="B270" s="81">
        <f>VLOOKUP('STATS 17-18'!AB272,'CK - HITS'!$A$3:$B$69,2)</f>
        <v>92</v>
      </c>
      <c r="C270" s="33">
        <f>IF('STATS 17-18'!G272&lt;400,IF(B270&gt;80,80,B270),B270)</f>
        <v>80</v>
      </c>
      <c r="D270" s="33">
        <f>IF('STATS 17-18'!G272&lt;200,IF(C270&gt;73,73,C270),C270)</f>
        <v>73</v>
      </c>
      <c r="E270" s="33">
        <f>IF('STATS 17-18'!G272&lt;400,IF(D270&lt;60,60,D270),D270)</f>
        <v>73</v>
      </c>
      <c r="F270" s="82">
        <f>IF('STATS 17-18'!G272&lt;200,IF(E270&lt;53,53,E270),E270)</f>
        <v>73</v>
      </c>
    </row>
    <row r="271" ht="20.35" customHeight="1">
      <c r="A271" t="s" s="38">
        <v>349</v>
      </c>
      <c r="B271" s="81">
        <f>VLOOKUP('STATS 17-18'!AB273,'CK - HITS'!$A$3:$B$69,2)</f>
        <v>37</v>
      </c>
      <c r="C271" s="33">
        <f>IF('STATS 17-18'!G273&lt;400,IF(B271&gt;80,80,B271),B271)</f>
        <v>37</v>
      </c>
      <c r="D271" s="33">
        <f>IF('STATS 17-18'!G273&lt;200,IF(C271&gt;73,73,C271),C271)</f>
        <v>37</v>
      </c>
      <c r="E271" s="33">
        <f>IF('STATS 17-18'!G273&lt;400,IF(D271&lt;60,60,D271),D271)</f>
        <v>37</v>
      </c>
      <c r="F271" s="82">
        <f>IF('STATS 17-18'!G273&lt;200,IF(E271&lt;53,53,E271),E271)</f>
        <v>37</v>
      </c>
    </row>
    <row r="272" ht="20.35" customHeight="1">
      <c r="A272" t="s" s="38">
        <v>350</v>
      </c>
      <c r="B272" s="81">
        <f>VLOOKUP('STATS 17-18'!AB274,'CK - HITS'!$A$3:$B$69,2)</f>
        <v>77</v>
      </c>
      <c r="C272" s="33">
        <f>IF('STATS 17-18'!G274&lt;400,IF(B272&gt;80,80,B272),B272)</f>
        <v>77</v>
      </c>
      <c r="D272" s="33">
        <f>IF('STATS 17-18'!G274&lt;200,IF(C272&gt;73,73,C272),C272)</f>
        <v>73</v>
      </c>
      <c r="E272" s="33">
        <f>IF('STATS 17-18'!G274&lt;400,IF(D272&lt;60,60,D272),D272)</f>
        <v>73</v>
      </c>
      <c r="F272" s="82">
        <f>IF('STATS 17-18'!G274&lt;200,IF(E272&lt;53,53,E272),E272)</f>
        <v>73</v>
      </c>
    </row>
    <row r="273" ht="20.35" customHeight="1">
      <c r="A273" t="s" s="38">
        <v>351</v>
      </c>
      <c r="B273" s="81">
        <f>VLOOKUP('STATS 17-18'!AB275,'CK - HITS'!$A$3:$B$69,2)</f>
        <v>78</v>
      </c>
      <c r="C273" s="33">
        <f>IF('STATS 17-18'!G275&lt;400,IF(B273&gt;80,80,B273),B273)</f>
        <v>78</v>
      </c>
      <c r="D273" s="33">
        <f>IF('STATS 17-18'!G275&lt;200,IF(C273&gt;73,73,C273),C273)</f>
        <v>78</v>
      </c>
      <c r="E273" s="33">
        <f>IF('STATS 17-18'!G275&lt;400,IF(D273&lt;60,60,D273),D273)</f>
        <v>78</v>
      </c>
      <c r="F273" s="82">
        <f>IF('STATS 17-18'!G275&lt;200,IF(E273&lt;53,53,E273),E273)</f>
        <v>78</v>
      </c>
    </row>
    <row r="274" ht="20.35" customHeight="1">
      <c r="A274" t="s" s="38">
        <v>352</v>
      </c>
      <c r="B274" s="81">
        <f>VLOOKUP('STATS 17-18'!AB276,'CK - HITS'!$A$3:$B$69,2)</f>
        <v>68</v>
      </c>
      <c r="C274" s="33">
        <f>IF('STATS 17-18'!G276&lt;400,IF(B274&gt;80,80,B274),B274)</f>
        <v>68</v>
      </c>
      <c r="D274" s="33">
        <f>IF('STATS 17-18'!G276&lt;200,IF(C274&gt;73,73,C274),C274)</f>
        <v>68</v>
      </c>
      <c r="E274" s="33">
        <f>IF('STATS 17-18'!G276&lt;400,IF(D274&lt;60,60,D274),D274)</f>
        <v>68</v>
      </c>
      <c r="F274" s="82">
        <f>IF('STATS 17-18'!G276&lt;200,IF(E274&lt;53,53,E274),E274)</f>
        <v>68</v>
      </c>
    </row>
    <row r="275" ht="20.35" customHeight="1">
      <c r="A275" t="s" s="38">
        <v>353</v>
      </c>
      <c r="B275" s="81">
        <f>VLOOKUP('STATS 17-18'!AB277,'CK - HITS'!$A$3:$B$69,2)</f>
        <v>67</v>
      </c>
      <c r="C275" s="33">
        <f>IF('STATS 17-18'!G277&lt;400,IF(B275&gt;80,80,B275),B275)</f>
        <v>67</v>
      </c>
      <c r="D275" s="33">
        <f>IF('STATS 17-18'!G277&lt;200,IF(C275&gt;73,73,C275),C275)</f>
        <v>67</v>
      </c>
      <c r="E275" s="33">
        <f>IF('STATS 17-18'!G277&lt;400,IF(D275&lt;60,60,D275),D275)</f>
        <v>67</v>
      </c>
      <c r="F275" s="82">
        <f>IF('STATS 17-18'!G277&lt;200,IF(E275&lt;53,53,E275),E275)</f>
        <v>67</v>
      </c>
    </row>
    <row r="276" ht="20.35" customHeight="1">
      <c r="A276" t="s" s="38">
        <v>354</v>
      </c>
      <c r="B276" s="81">
        <f>VLOOKUP('STATS 17-18'!AB278,'CK - HITS'!$A$3:$B$69,2)</f>
        <v>33</v>
      </c>
      <c r="C276" s="33">
        <f>IF('STATS 17-18'!G278&lt;400,IF(B276&gt;80,80,B276),B276)</f>
        <v>33</v>
      </c>
      <c r="D276" s="33">
        <f>IF('STATS 17-18'!G278&lt;200,IF(C276&gt;73,73,C276),C276)</f>
        <v>33</v>
      </c>
      <c r="E276" s="33">
        <f>IF('STATS 17-18'!G278&lt;400,IF(D276&lt;60,60,D276),D276)</f>
        <v>60</v>
      </c>
      <c r="F276" s="82">
        <f>IF('STATS 17-18'!G278&lt;200,IF(E276&lt;53,53,E276),E276)</f>
        <v>60</v>
      </c>
    </row>
    <row r="277" ht="20.35" customHeight="1">
      <c r="A277" t="s" s="38">
        <v>355</v>
      </c>
      <c r="B277" s="81">
        <f>VLOOKUP('STATS 17-18'!AB279,'CK - HITS'!$A$3:$B$69,2)</f>
        <v>51</v>
      </c>
      <c r="C277" s="33">
        <f>IF('STATS 17-18'!G279&lt;400,IF(B277&gt;80,80,B277),B277)</f>
        <v>51</v>
      </c>
      <c r="D277" s="33">
        <f>IF('STATS 17-18'!G279&lt;200,IF(C277&gt;73,73,C277),C277)</f>
        <v>51</v>
      </c>
      <c r="E277" s="33">
        <f>IF('STATS 17-18'!G279&lt;400,IF(D277&lt;60,60,D277),D277)</f>
        <v>51</v>
      </c>
      <c r="F277" s="82">
        <f>IF('STATS 17-18'!G279&lt;200,IF(E277&lt;53,53,E277),E277)</f>
        <v>51</v>
      </c>
    </row>
    <row r="278" ht="20.35" customHeight="1">
      <c r="A278" t="s" s="38">
        <v>356</v>
      </c>
      <c r="B278" s="81">
        <f>VLOOKUP('STATS 17-18'!AB280,'CK - HITS'!$A$3:$B$69,2)</f>
        <v>33</v>
      </c>
      <c r="C278" s="33">
        <f>IF('STATS 17-18'!G280&lt;400,IF(B278&gt;80,80,B278),B278)</f>
        <v>33</v>
      </c>
      <c r="D278" s="33">
        <f>IF('STATS 17-18'!G280&lt;200,IF(C278&gt;73,73,C278),C278)</f>
        <v>33</v>
      </c>
      <c r="E278" s="33">
        <f>IF('STATS 17-18'!G280&lt;400,IF(D278&lt;60,60,D278),D278)</f>
        <v>60</v>
      </c>
      <c r="F278" s="82">
        <f>IF('STATS 17-18'!G280&lt;200,IF(E278&lt;53,53,E278),E278)</f>
        <v>60</v>
      </c>
    </row>
    <row r="279" ht="20.35" customHeight="1">
      <c r="A279" t="s" s="38">
        <v>357</v>
      </c>
      <c r="B279" s="81">
        <f>VLOOKUP('STATS 17-18'!AB281,'CK - HITS'!$A$3:$B$69,2)</f>
        <v>39</v>
      </c>
      <c r="C279" s="33">
        <f>IF('STATS 17-18'!G281&lt;400,IF(B279&gt;80,80,B279),B279)</f>
        <v>39</v>
      </c>
      <c r="D279" s="33">
        <f>IF('STATS 17-18'!G281&lt;200,IF(C279&gt;73,73,C279),C279)</f>
        <v>39</v>
      </c>
      <c r="E279" s="33">
        <f>IF('STATS 17-18'!G281&lt;400,IF(D279&lt;60,60,D279),D279)</f>
        <v>60</v>
      </c>
      <c r="F279" s="82">
        <f>IF('STATS 17-18'!G281&lt;200,IF(E279&lt;53,53,E279),E279)</f>
        <v>60</v>
      </c>
    </row>
    <row r="280" ht="20.35" customHeight="1">
      <c r="A280" t="s" s="38">
        <v>358</v>
      </c>
      <c r="B280" s="81">
        <f>VLOOKUP('STATS 17-18'!AB282,'CK - HITS'!$A$3:$B$69,2)</f>
        <v>55</v>
      </c>
      <c r="C280" s="33">
        <f>IF('STATS 17-18'!G282&lt;400,IF(B280&gt;80,80,B280),B280)</f>
        <v>55</v>
      </c>
      <c r="D280" s="33">
        <f>IF('STATS 17-18'!G282&lt;200,IF(C280&gt;73,73,C280),C280)</f>
        <v>55</v>
      </c>
      <c r="E280" s="33">
        <f>IF('STATS 17-18'!G282&lt;400,IF(D280&lt;60,60,D280),D280)</f>
        <v>60</v>
      </c>
      <c r="F280" s="82">
        <f>IF('STATS 17-18'!G282&lt;200,IF(E280&lt;53,53,E280),E280)</f>
        <v>60</v>
      </c>
    </row>
    <row r="281" ht="20.35" customHeight="1">
      <c r="A281" t="s" s="38">
        <v>359</v>
      </c>
      <c r="B281" s="81">
        <f>VLOOKUP('STATS 17-18'!AB283,'CK - HITS'!$A$3:$B$69,2)</f>
        <v>61</v>
      </c>
      <c r="C281" s="33">
        <f>IF('STATS 17-18'!G283&lt;400,IF(B281&gt;80,80,B281),B281)</f>
        <v>61</v>
      </c>
      <c r="D281" s="33">
        <f>IF('STATS 17-18'!G283&lt;200,IF(C281&gt;73,73,C281),C281)</f>
        <v>61</v>
      </c>
      <c r="E281" s="33">
        <f>IF('STATS 17-18'!G283&lt;400,IF(D281&lt;60,60,D281),D281)</f>
        <v>61</v>
      </c>
      <c r="F281" s="82">
        <f>IF('STATS 17-18'!G283&lt;200,IF(E281&lt;53,53,E281),E281)</f>
        <v>61</v>
      </c>
    </row>
    <row r="282" ht="20.35" customHeight="1">
      <c r="A282" t="s" s="38">
        <v>360</v>
      </c>
      <c r="B282" s="81">
        <f>VLOOKUP('STATS 17-18'!AB284,'CK - HITS'!$A$3:$B$69,2)</f>
        <v>77</v>
      </c>
      <c r="C282" s="33">
        <f>IF('STATS 17-18'!G284&lt;400,IF(B282&gt;80,80,B282),B282)</f>
        <v>77</v>
      </c>
      <c r="D282" s="33">
        <f>IF('STATS 17-18'!G284&lt;200,IF(C282&gt;73,73,C282),C282)</f>
        <v>77</v>
      </c>
      <c r="E282" s="33">
        <f>IF('STATS 17-18'!G284&lt;400,IF(D282&lt;60,60,D282),D282)</f>
        <v>77</v>
      </c>
      <c r="F282" s="82">
        <f>IF('STATS 17-18'!G284&lt;200,IF(E282&lt;53,53,E282),E282)</f>
        <v>77</v>
      </c>
    </row>
    <row r="283" ht="20.35" customHeight="1">
      <c r="A283" t="s" s="38">
        <v>362</v>
      </c>
      <c r="B283" s="81">
        <f>VLOOKUP('STATS 17-18'!AB285,'CK - HITS'!$A$3:$B$69,2)</f>
        <v>91</v>
      </c>
      <c r="C283" s="33">
        <f>IF('STATS 17-18'!G285&lt;400,IF(B283&gt;80,80,B283),B283)</f>
        <v>80</v>
      </c>
      <c r="D283" s="33">
        <f>IF('STATS 17-18'!G285&lt;200,IF(C283&gt;73,73,C283),C283)</f>
        <v>80</v>
      </c>
      <c r="E283" s="33">
        <f>IF('STATS 17-18'!G285&lt;400,IF(D283&lt;60,60,D283),D283)</f>
        <v>80</v>
      </c>
      <c r="F283" s="82">
        <f>IF('STATS 17-18'!G285&lt;200,IF(E283&lt;53,53,E283),E283)</f>
        <v>80</v>
      </c>
    </row>
    <row r="284" ht="20.35" customHeight="1">
      <c r="A284" t="s" s="38">
        <v>363</v>
      </c>
      <c r="B284" s="81">
        <f>VLOOKUP('STATS 17-18'!AB286,'CK - HITS'!$A$3:$B$69,2)</f>
        <v>33</v>
      </c>
      <c r="C284" s="33">
        <f>IF('STATS 17-18'!G286&lt;400,IF(B284&gt;80,80,B284),B284)</f>
        <v>33</v>
      </c>
      <c r="D284" s="33">
        <f>IF('STATS 17-18'!G286&lt;200,IF(C284&gt;73,73,C284),C284)</f>
        <v>33</v>
      </c>
      <c r="E284" s="33">
        <f>IF('STATS 17-18'!G286&lt;400,IF(D284&lt;60,60,D284),D284)</f>
        <v>60</v>
      </c>
      <c r="F284" s="82">
        <f>IF('STATS 17-18'!G286&lt;200,IF(E284&lt;53,53,E284),E284)</f>
        <v>60</v>
      </c>
    </row>
    <row r="285" ht="20.35" customHeight="1">
      <c r="A285" t="s" s="38">
        <v>364</v>
      </c>
      <c r="B285" s="81">
        <f>VLOOKUP('STATS 17-18'!AB287,'CK - HITS'!$A$3:$B$69,2)</f>
        <v>41</v>
      </c>
      <c r="C285" s="33">
        <f>IF('STATS 17-18'!G287&lt;400,IF(B285&gt;80,80,B285),B285)</f>
        <v>41</v>
      </c>
      <c r="D285" s="33">
        <f>IF('STATS 17-18'!G287&lt;200,IF(C285&gt;73,73,C285),C285)</f>
        <v>41</v>
      </c>
      <c r="E285" s="33">
        <f>IF('STATS 17-18'!G287&lt;400,IF(D285&lt;60,60,D285),D285)</f>
        <v>41</v>
      </c>
      <c r="F285" s="82">
        <f>IF('STATS 17-18'!G287&lt;200,IF(E285&lt;53,53,E285),E285)</f>
        <v>41</v>
      </c>
    </row>
    <row r="286" ht="20.35" customHeight="1">
      <c r="A286" t="s" s="38">
        <v>365</v>
      </c>
      <c r="B286" s="81">
        <f>VLOOKUP('STATS 17-18'!AB288,'CK - HITS'!$A$3:$B$69,2)</f>
        <v>91</v>
      </c>
      <c r="C286" s="33">
        <f>IF('STATS 17-18'!G288&lt;400,IF(B286&gt;80,80,B286),B286)</f>
        <v>80</v>
      </c>
      <c r="D286" s="33">
        <f>IF('STATS 17-18'!G288&lt;200,IF(C286&gt;73,73,C286),C286)</f>
        <v>73</v>
      </c>
      <c r="E286" s="33">
        <f>IF('STATS 17-18'!G288&lt;400,IF(D286&lt;60,60,D286),D286)</f>
        <v>73</v>
      </c>
      <c r="F286" s="82">
        <f>IF('STATS 17-18'!G288&lt;200,IF(E286&lt;53,53,E286),E286)</f>
        <v>73</v>
      </c>
    </row>
    <row r="287" ht="20.35" customHeight="1">
      <c r="A287" t="s" s="38">
        <v>366</v>
      </c>
      <c r="B287" s="81">
        <f>VLOOKUP('STATS 17-18'!AB289,'CK - HITS'!$A$3:$B$69,2)</f>
        <v>83</v>
      </c>
      <c r="C287" s="33">
        <f>IF('STATS 17-18'!G289&lt;400,IF(B287&gt;80,80,B287),B287)</f>
        <v>83</v>
      </c>
      <c r="D287" s="33">
        <f>IF('STATS 17-18'!G289&lt;200,IF(C287&gt;73,73,C287),C287)</f>
        <v>83</v>
      </c>
      <c r="E287" s="33">
        <f>IF('STATS 17-18'!G289&lt;400,IF(D287&lt;60,60,D287),D287)</f>
        <v>83</v>
      </c>
      <c r="F287" s="82">
        <f>IF('STATS 17-18'!G289&lt;200,IF(E287&lt;53,53,E287),E287)</f>
        <v>83</v>
      </c>
    </row>
    <row r="288" ht="20.35" customHeight="1">
      <c r="A288" t="s" s="38">
        <v>367</v>
      </c>
      <c r="B288" s="81">
        <f>VLOOKUP('STATS 17-18'!AB290,'CK - HITS'!$A$3:$B$69,2)</f>
        <v>51</v>
      </c>
      <c r="C288" s="33">
        <f>IF('STATS 17-18'!G290&lt;400,IF(B288&gt;80,80,B288),B288)</f>
        <v>51</v>
      </c>
      <c r="D288" s="33">
        <f>IF('STATS 17-18'!G290&lt;200,IF(C288&gt;73,73,C288),C288)</f>
        <v>51</v>
      </c>
      <c r="E288" s="33">
        <f>IF('STATS 17-18'!G290&lt;400,IF(D288&lt;60,60,D288),D288)</f>
        <v>51</v>
      </c>
      <c r="F288" s="82">
        <f>IF('STATS 17-18'!G290&lt;200,IF(E288&lt;53,53,E288),E288)</f>
        <v>51</v>
      </c>
    </row>
    <row r="289" ht="20.35" customHeight="1">
      <c r="A289" t="s" s="38">
        <v>368</v>
      </c>
      <c r="B289" s="81">
        <f>VLOOKUP('STATS 17-18'!AB291,'CK - HITS'!$A$3:$B$69,2)</f>
        <v>59</v>
      </c>
      <c r="C289" s="33">
        <f>IF('STATS 17-18'!G291&lt;400,IF(B289&gt;80,80,B289),B289)</f>
        <v>59</v>
      </c>
      <c r="D289" s="33">
        <f>IF('STATS 17-18'!G291&lt;200,IF(C289&gt;73,73,C289),C289)</f>
        <v>59</v>
      </c>
      <c r="E289" s="33">
        <f>IF('STATS 17-18'!G291&lt;400,IF(D289&lt;60,60,D289),D289)</f>
        <v>59</v>
      </c>
      <c r="F289" s="82">
        <f>IF('STATS 17-18'!G291&lt;200,IF(E289&lt;53,53,E289),E289)</f>
        <v>59</v>
      </c>
    </row>
    <row r="290" ht="20.35" customHeight="1">
      <c r="A290" t="s" s="38">
        <v>369</v>
      </c>
      <c r="B290" s="81">
        <f>VLOOKUP('STATS 17-18'!AB292,'CK - HITS'!$A$3:$B$69,2)</f>
        <v>62</v>
      </c>
      <c r="C290" s="33">
        <f>IF('STATS 17-18'!G292&lt;400,IF(B290&gt;80,80,B290),B290)</f>
        <v>62</v>
      </c>
      <c r="D290" s="33">
        <f>IF('STATS 17-18'!G292&lt;200,IF(C290&gt;73,73,C290),C290)</f>
        <v>62</v>
      </c>
      <c r="E290" s="33">
        <f>IF('STATS 17-18'!G292&lt;400,IF(D290&lt;60,60,D290),D290)</f>
        <v>62</v>
      </c>
      <c r="F290" s="82">
        <f>IF('STATS 17-18'!G292&lt;200,IF(E290&lt;53,53,E290),E290)</f>
        <v>62</v>
      </c>
    </row>
    <row r="291" ht="20.35" customHeight="1">
      <c r="A291" t="s" s="38">
        <v>370</v>
      </c>
      <c r="B291" s="81">
        <f>VLOOKUP('STATS 17-18'!AB293,'CK - HITS'!$A$3:$B$69,2)</f>
        <v>42</v>
      </c>
      <c r="C291" s="33">
        <f>IF('STATS 17-18'!G293&lt;400,IF(B291&gt;80,80,B291),B291)</f>
        <v>42</v>
      </c>
      <c r="D291" s="33">
        <f>IF('STATS 17-18'!G293&lt;200,IF(C291&gt;73,73,C291),C291)</f>
        <v>42</v>
      </c>
      <c r="E291" s="33">
        <f>IF('STATS 17-18'!G293&lt;400,IF(D291&lt;60,60,D291),D291)</f>
        <v>42</v>
      </c>
      <c r="F291" s="82">
        <f>IF('STATS 17-18'!G293&lt;200,IF(E291&lt;53,53,E291),E291)</f>
        <v>42</v>
      </c>
    </row>
    <row r="292" ht="20.35" customHeight="1">
      <c r="A292" t="s" s="38">
        <v>371</v>
      </c>
      <c r="B292" s="81">
        <f>VLOOKUP('STATS 17-18'!AB294,'CK - HITS'!$A$3:$B$69,2)</f>
        <v>54</v>
      </c>
      <c r="C292" s="33">
        <f>IF('STATS 17-18'!G294&lt;400,IF(B292&gt;80,80,B292),B292)</f>
        <v>54</v>
      </c>
      <c r="D292" s="33">
        <f>IF('STATS 17-18'!G294&lt;200,IF(C292&gt;73,73,C292),C292)</f>
        <v>54</v>
      </c>
      <c r="E292" s="33">
        <f>IF('STATS 17-18'!G294&lt;400,IF(D292&lt;60,60,D292),D292)</f>
        <v>54</v>
      </c>
      <c r="F292" s="82">
        <f>IF('STATS 17-18'!G294&lt;200,IF(E292&lt;53,53,E292),E292)</f>
        <v>54</v>
      </c>
    </row>
    <row r="293" ht="20.35" customHeight="1">
      <c r="A293" t="s" s="38">
        <v>372</v>
      </c>
      <c r="B293" s="81">
        <f>VLOOKUP('STATS 17-18'!AB295,'CK - HITS'!$A$3:$B$69,2)</f>
        <v>49</v>
      </c>
      <c r="C293" s="33">
        <f>IF('STATS 17-18'!G295&lt;400,IF(B293&gt;80,80,B293),B293)</f>
        <v>49</v>
      </c>
      <c r="D293" s="33">
        <f>IF('STATS 17-18'!G295&lt;200,IF(C293&gt;73,73,C293),C293)</f>
        <v>49</v>
      </c>
      <c r="E293" s="33">
        <f>IF('STATS 17-18'!G295&lt;400,IF(D293&lt;60,60,D293),D293)</f>
        <v>60</v>
      </c>
      <c r="F293" s="82">
        <f>IF('STATS 17-18'!G295&lt;200,IF(E293&lt;53,53,E293),E293)</f>
        <v>60</v>
      </c>
    </row>
    <row r="294" ht="20.35" customHeight="1">
      <c r="A294" t="s" s="38">
        <v>373</v>
      </c>
      <c r="B294" s="81">
        <f>VLOOKUP('STATS 17-18'!AB296,'CK - HITS'!$A$3:$B$69,2)</f>
        <v>41</v>
      </c>
      <c r="C294" s="33">
        <f>IF('STATS 17-18'!G296&lt;400,IF(B294&gt;80,80,B294),B294)</f>
        <v>41</v>
      </c>
      <c r="D294" s="33">
        <f>IF('STATS 17-18'!G296&lt;200,IF(C294&gt;73,73,C294),C294)</f>
        <v>41</v>
      </c>
      <c r="E294" s="33">
        <f>IF('STATS 17-18'!G296&lt;400,IF(D294&lt;60,60,D294),D294)</f>
        <v>41</v>
      </c>
      <c r="F294" s="82">
        <f>IF('STATS 17-18'!G296&lt;200,IF(E294&lt;53,53,E294),E294)</f>
        <v>41</v>
      </c>
    </row>
    <row r="295" ht="20.35" customHeight="1">
      <c r="A295" t="s" s="38">
        <v>374</v>
      </c>
      <c r="B295" s="81">
        <f>VLOOKUP('STATS 17-18'!AB297,'CK - HITS'!$A$3:$B$69,2)</f>
        <v>74</v>
      </c>
      <c r="C295" s="33">
        <f>IF('STATS 17-18'!G297&lt;400,IF(B295&gt;80,80,B295),B295)</f>
        <v>74</v>
      </c>
      <c r="D295" s="33">
        <f>IF('STATS 17-18'!G297&lt;200,IF(C295&gt;73,73,C295),C295)</f>
        <v>74</v>
      </c>
      <c r="E295" s="33">
        <f>IF('STATS 17-18'!G297&lt;400,IF(D295&lt;60,60,D295),D295)</f>
        <v>74</v>
      </c>
      <c r="F295" s="82">
        <f>IF('STATS 17-18'!G297&lt;200,IF(E295&lt;53,53,E295),E295)</f>
        <v>74</v>
      </c>
    </row>
    <row r="296" ht="20.35" customHeight="1">
      <c r="A296" t="s" s="38">
        <v>376</v>
      </c>
      <c r="B296" s="81">
        <f>VLOOKUP('STATS 17-18'!AB298,'CK - HITS'!$A$3:$B$69,2)</f>
        <v>43</v>
      </c>
      <c r="C296" s="33">
        <f>IF('STATS 17-18'!G298&lt;400,IF(B296&gt;80,80,B296),B296)</f>
        <v>43</v>
      </c>
      <c r="D296" s="33">
        <f>IF('STATS 17-18'!G298&lt;200,IF(C296&gt;73,73,C296),C296)</f>
        <v>43</v>
      </c>
      <c r="E296" s="33">
        <f>IF('STATS 17-18'!G298&lt;400,IF(D296&lt;60,60,D296),D296)</f>
        <v>43</v>
      </c>
      <c r="F296" s="82">
        <f>IF('STATS 17-18'!G298&lt;200,IF(E296&lt;53,53,E296),E296)</f>
        <v>43</v>
      </c>
    </row>
    <row r="297" ht="20.35" customHeight="1">
      <c r="A297" t="s" s="38">
        <v>377</v>
      </c>
      <c r="B297" s="81">
        <f>VLOOKUP('STATS 17-18'!AB299,'CK - HITS'!$A$3:$B$69,2)</f>
        <v>36</v>
      </c>
      <c r="C297" s="33">
        <f>IF('STATS 17-18'!G299&lt;400,IF(B297&gt;80,80,B297),B297)</f>
        <v>36</v>
      </c>
      <c r="D297" s="33">
        <f>IF('STATS 17-18'!G299&lt;200,IF(C297&gt;73,73,C297),C297)</f>
        <v>36</v>
      </c>
      <c r="E297" s="33">
        <f>IF('STATS 17-18'!G299&lt;400,IF(D297&lt;60,60,D297),D297)</f>
        <v>36</v>
      </c>
      <c r="F297" s="82">
        <f>IF('STATS 17-18'!G299&lt;200,IF(E297&lt;53,53,E297),E297)</f>
        <v>36</v>
      </c>
    </row>
    <row r="298" ht="20.35" customHeight="1">
      <c r="A298" t="s" s="38">
        <v>378</v>
      </c>
      <c r="B298" s="81">
        <f>VLOOKUP('STATS 17-18'!AB300,'CK - HITS'!$A$3:$B$69,2)</f>
        <v>44</v>
      </c>
      <c r="C298" s="33">
        <f>IF('STATS 17-18'!G300&lt;400,IF(B298&gt;80,80,B298),B298)</f>
        <v>44</v>
      </c>
      <c r="D298" s="33">
        <f>IF('STATS 17-18'!G300&lt;200,IF(C298&gt;73,73,C298),C298)</f>
        <v>44</v>
      </c>
      <c r="E298" s="33">
        <f>IF('STATS 17-18'!G300&lt;400,IF(D298&lt;60,60,D298),D298)</f>
        <v>44</v>
      </c>
      <c r="F298" s="82">
        <f>IF('STATS 17-18'!G300&lt;200,IF(E298&lt;53,53,E298),E298)</f>
        <v>44</v>
      </c>
    </row>
    <row r="299" ht="20.35" customHeight="1">
      <c r="A299" t="s" s="38">
        <v>379</v>
      </c>
      <c r="B299" s="81">
        <f>VLOOKUP('STATS 17-18'!AB301,'CK - HITS'!$A$3:$B$69,2)</f>
        <v>80</v>
      </c>
      <c r="C299" s="33">
        <f>IF('STATS 17-18'!G301&lt;400,IF(B299&gt;80,80,B299),B299)</f>
        <v>80</v>
      </c>
      <c r="D299" s="33">
        <f>IF('STATS 17-18'!G301&lt;200,IF(C299&gt;73,73,C299),C299)</f>
        <v>73</v>
      </c>
      <c r="E299" s="33">
        <f>IF('STATS 17-18'!G301&lt;400,IF(D299&lt;60,60,D299),D299)</f>
        <v>73</v>
      </c>
      <c r="F299" s="82">
        <f>IF('STATS 17-18'!G301&lt;200,IF(E299&lt;53,53,E299),E299)</f>
        <v>73</v>
      </c>
    </row>
    <row r="300" ht="20.35" customHeight="1">
      <c r="A300" t="s" s="38">
        <v>380</v>
      </c>
      <c r="B300" s="81">
        <f>VLOOKUP('STATS 17-18'!AB302,'CK - HITS'!$A$3:$B$69,2)</f>
        <v>71</v>
      </c>
      <c r="C300" s="33">
        <f>IF('STATS 17-18'!G302&lt;400,IF(B300&gt;80,80,B300),B300)</f>
        <v>71</v>
      </c>
      <c r="D300" s="33">
        <f>IF('STATS 17-18'!G302&lt;200,IF(C300&gt;73,73,C300),C300)</f>
        <v>71</v>
      </c>
      <c r="E300" s="33">
        <f>IF('STATS 17-18'!G302&lt;400,IF(D300&lt;60,60,D300),D300)</f>
        <v>71</v>
      </c>
      <c r="F300" s="82">
        <f>IF('STATS 17-18'!G302&lt;200,IF(E300&lt;53,53,E300),E300)</f>
        <v>71</v>
      </c>
    </row>
    <row r="301" ht="20.35" customHeight="1">
      <c r="A301" t="s" s="38">
        <v>381</v>
      </c>
      <c r="B301" s="81">
        <f>VLOOKUP('STATS 17-18'!AB303,'CK - HITS'!$A$3:$B$69,2)</f>
        <v>39</v>
      </c>
      <c r="C301" s="33">
        <f>IF('STATS 17-18'!G303&lt;400,IF(B301&gt;80,80,B301),B301)</f>
        <v>39</v>
      </c>
      <c r="D301" s="33">
        <f>IF('STATS 17-18'!G303&lt;200,IF(C301&gt;73,73,C301),C301)</f>
        <v>39</v>
      </c>
      <c r="E301" s="33">
        <f>IF('STATS 17-18'!G303&lt;400,IF(D301&lt;60,60,D301),D301)</f>
        <v>60</v>
      </c>
      <c r="F301" s="82">
        <f>IF('STATS 17-18'!G303&lt;200,IF(E301&lt;53,53,E301),E301)</f>
        <v>60</v>
      </c>
    </row>
    <row r="302" ht="20.35" customHeight="1">
      <c r="A302" t="s" s="38">
        <v>382</v>
      </c>
      <c r="B302" s="81">
        <f>VLOOKUP('STATS 17-18'!AB304,'CK - HITS'!$A$3:$B$69,2)</f>
        <v>63</v>
      </c>
      <c r="C302" s="33">
        <f>IF('STATS 17-18'!G304&lt;400,IF(B302&gt;80,80,B302),B302)</f>
        <v>63</v>
      </c>
      <c r="D302" s="33">
        <f>IF('STATS 17-18'!G304&lt;200,IF(C302&gt;73,73,C302),C302)</f>
        <v>63</v>
      </c>
      <c r="E302" s="33">
        <f>IF('STATS 17-18'!G304&lt;400,IF(D302&lt;60,60,D302),D302)</f>
        <v>63</v>
      </c>
      <c r="F302" s="82">
        <f>IF('STATS 17-18'!G304&lt;200,IF(E302&lt;53,53,E302),E302)</f>
        <v>63</v>
      </c>
    </row>
    <row r="303" ht="20.35" customHeight="1">
      <c r="A303" t="s" s="38">
        <v>383</v>
      </c>
      <c r="B303" s="81">
        <f>VLOOKUP('STATS 17-18'!AB305,'CK - HITS'!$A$3:$B$69,2)</f>
        <v>69</v>
      </c>
      <c r="C303" s="33">
        <f>IF('STATS 17-18'!G305&lt;400,IF(B303&gt;80,80,B303),B303)</f>
        <v>69</v>
      </c>
      <c r="D303" s="33">
        <f>IF('STATS 17-18'!G305&lt;200,IF(C303&gt;73,73,C303),C303)</f>
        <v>69</v>
      </c>
      <c r="E303" s="33">
        <f>IF('STATS 17-18'!G305&lt;400,IF(D303&lt;60,60,D303),D303)</f>
        <v>69</v>
      </c>
      <c r="F303" s="82">
        <f>IF('STATS 17-18'!G305&lt;200,IF(E303&lt;53,53,E303),E303)</f>
        <v>69</v>
      </c>
    </row>
    <row r="304" ht="20.35" customHeight="1">
      <c r="A304" t="s" s="38">
        <v>384</v>
      </c>
      <c r="B304" s="81">
        <f>VLOOKUP('STATS 17-18'!AB306,'CK - HITS'!$A$3:$B$69,2)</f>
        <v>68</v>
      </c>
      <c r="C304" s="33">
        <f>IF('STATS 17-18'!G306&lt;400,IF(B304&gt;80,80,B304),B304)</f>
        <v>68</v>
      </c>
      <c r="D304" s="33">
        <f>IF('STATS 17-18'!G306&lt;200,IF(C304&gt;73,73,C304),C304)</f>
        <v>68</v>
      </c>
      <c r="E304" s="33">
        <f>IF('STATS 17-18'!G306&lt;400,IF(D304&lt;60,60,D304),D304)</f>
        <v>68</v>
      </c>
      <c r="F304" s="82">
        <f>IF('STATS 17-18'!G306&lt;200,IF(E304&lt;53,53,E304),E304)</f>
        <v>68</v>
      </c>
    </row>
    <row r="305" ht="20.35" customHeight="1">
      <c r="A305" t="s" s="38">
        <v>385</v>
      </c>
      <c r="B305" s="81">
        <f>VLOOKUP('STATS 17-18'!AB307,'CK - HITS'!$A$3:$B$69,2)</f>
        <v>78</v>
      </c>
      <c r="C305" s="33">
        <f>IF('STATS 17-18'!G307&lt;400,IF(B305&gt;80,80,B305),B305)</f>
        <v>78</v>
      </c>
      <c r="D305" s="33">
        <f>IF('STATS 17-18'!G307&lt;200,IF(C305&gt;73,73,C305),C305)</f>
        <v>78</v>
      </c>
      <c r="E305" s="33">
        <f>IF('STATS 17-18'!G307&lt;400,IF(D305&lt;60,60,D305),D305)</f>
        <v>78</v>
      </c>
      <c r="F305" s="82">
        <f>IF('STATS 17-18'!G307&lt;200,IF(E305&lt;53,53,E305),E305)</f>
        <v>78</v>
      </c>
    </row>
    <row r="306" ht="20.35" customHeight="1">
      <c r="A306" t="s" s="38">
        <v>387</v>
      </c>
      <c r="B306" s="81">
        <f>VLOOKUP('STATS 17-18'!AB308,'CK - HITS'!$A$3:$B$69,2)</f>
        <v>47</v>
      </c>
      <c r="C306" s="33">
        <f>IF('STATS 17-18'!G308&lt;400,IF(B306&gt;80,80,B306),B306)</f>
        <v>47</v>
      </c>
      <c r="D306" s="33">
        <f>IF('STATS 17-18'!G308&lt;200,IF(C306&gt;73,73,C306),C306)</f>
        <v>47</v>
      </c>
      <c r="E306" s="33">
        <f>IF('STATS 17-18'!G308&lt;400,IF(D306&lt;60,60,D306),D306)</f>
        <v>47</v>
      </c>
      <c r="F306" s="82">
        <f>IF('STATS 17-18'!G308&lt;200,IF(E306&lt;53,53,E306),E306)</f>
        <v>47</v>
      </c>
    </row>
    <row r="307" ht="20.35" customHeight="1">
      <c r="A307" t="s" s="38">
        <v>388</v>
      </c>
      <c r="B307" s="81">
        <f>VLOOKUP('STATS 17-18'!AB309,'CK - HITS'!$A$3:$B$69,2)</f>
        <v>96</v>
      </c>
      <c r="C307" s="33">
        <f>IF('STATS 17-18'!G309&lt;400,IF(B307&gt;80,80,B307),B307)</f>
        <v>80</v>
      </c>
      <c r="D307" s="33">
        <f>IF('STATS 17-18'!G309&lt;200,IF(C307&gt;73,73,C307),C307)</f>
        <v>73</v>
      </c>
      <c r="E307" s="33">
        <f>IF('STATS 17-18'!G309&lt;400,IF(D307&lt;60,60,D307),D307)</f>
        <v>73</v>
      </c>
      <c r="F307" s="82">
        <f>IF('STATS 17-18'!G309&lt;200,IF(E307&lt;53,53,E307),E307)</f>
        <v>73</v>
      </c>
    </row>
    <row r="308" ht="20.35" customHeight="1">
      <c r="A308" t="s" s="38">
        <v>390</v>
      </c>
      <c r="B308" s="81">
        <f>VLOOKUP('STATS 17-18'!AB310,'CK - HITS'!$A$3:$B$69,2)</f>
        <v>50</v>
      </c>
      <c r="C308" s="33">
        <f>IF('STATS 17-18'!G310&lt;400,IF(B308&gt;80,80,B308),B308)</f>
        <v>50</v>
      </c>
      <c r="D308" s="33">
        <f>IF('STATS 17-18'!G310&lt;200,IF(C308&gt;73,73,C308),C308)</f>
        <v>50</v>
      </c>
      <c r="E308" s="33">
        <f>IF('STATS 17-18'!G310&lt;400,IF(D308&lt;60,60,D308),D308)</f>
        <v>60</v>
      </c>
      <c r="F308" s="82">
        <f>IF('STATS 17-18'!G310&lt;200,IF(E308&lt;53,53,E308),E308)</f>
        <v>60</v>
      </c>
    </row>
    <row r="309" ht="20.35" customHeight="1">
      <c r="A309" t="s" s="38">
        <v>391</v>
      </c>
      <c r="B309" s="81">
        <f>VLOOKUP('STATS 17-18'!AB311,'CK - HITS'!$A$3:$B$69,2)</f>
        <v>86</v>
      </c>
      <c r="C309" s="33">
        <f>IF('STATS 17-18'!G311&lt;400,IF(B309&gt;80,80,B309),B309)</f>
        <v>80</v>
      </c>
      <c r="D309" s="33">
        <f>IF('STATS 17-18'!G311&lt;200,IF(C309&gt;73,73,C309),C309)</f>
        <v>73</v>
      </c>
      <c r="E309" s="33">
        <f>IF('STATS 17-18'!G311&lt;400,IF(D309&lt;60,60,D309),D309)</f>
        <v>73</v>
      </c>
      <c r="F309" s="82">
        <f>IF('STATS 17-18'!G311&lt;200,IF(E309&lt;53,53,E309),E309)</f>
        <v>73</v>
      </c>
    </row>
    <row r="310" ht="20.35" customHeight="1">
      <c r="A310" t="s" s="38">
        <v>392</v>
      </c>
      <c r="B310" s="81">
        <f>VLOOKUP('STATS 17-18'!AB312,'CK - HITS'!$A$3:$B$69,2)</f>
        <v>88</v>
      </c>
      <c r="C310" s="33">
        <f>IF('STATS 17-18'!G312&lt;400,IF(B310&gt;80,80,B310),B310)</f>
        <v>88</v>
      </c>
      <c r="D310" s="33">
        <f>IF('STATS 17-18'!G312&lt;200,IF(C310&gt;73,73,C310),C310)</f>
        <v>88</v>
      </c>
      <c r="E310" s="33">
        <f>IF('STATS 17-18'!G312&lt;400,IF(D310&lt;60,60,D310),D310)</f>
        <v>88</v>
      </c>
      <c r="F310" s="82">
        <f>IF('STATS 17-18'!G312&lt;200,IF(E310&lt;53,53,E310),E310)</f>
        <v>88</v>
      </c>
    </row>
    <row r="311" ht="20.35" customHeight="1">
      <c r="A311" t="s" s="38">
        <v>393</v>
      </c>
      <c r="B311" s="81">
        <f>VLOOKUP('STATS 17-18'!AB313,'CK - HITS'!$A$3:$B$69,2)</f>
        <v>92</v>
      </c>
      <c r="C311" s="33">
        <f>IF('STATS 17-18'!G313&lt;400,IF(B311&gt;80,80,B311),B311)</f>
        <v>92</v>
      </c>
      <c r="D311" s="33">
        <f>IF('STATS 17-18'!G313&lt;200,IF(C311&gt;73,73,C311),C311)</f>
        <v>92</v>
      </c>
      <c r="E311" s="33">
        <f>IF('STATS 17-18'!G313&lt;400,IF(D311&lt;60,60,D311),D311)</f>
        <v>92</v>
      </c>
      <c r="F311" s="82">
        <f>IF('STATS 17-18'!G313&lt;200,IF(E311&lt;53,53,E311),E311)</f>
        <v>92</v>
      </c>
    </row>
    <row r="312" ht="20.35" customHeight="1">
      <c r="A312" t="s" s="38">
        <v>394</v>
      </c>
      <c r="B312" s="81">
        <f>VLOOKUP('STATS 17-18'!AB314,'CK - HITS'!$A$3:$B$69,2)</f>
        <v>58</v>
      </c>
      <c r="C312" s="33">
        <f>IF('STATS 17-18'!G314&lt;400,IF(B312&gt;80,80,B312),B312)</f>
        <v>58</v>
      </c>
      <c r="D312" s="33">
        <f>IF('STATS 17-18'!G314&lt;200,IF(C312&gt;73,73,C312),C312)</f>
        <v>58</v>
      </c>
      <c r="E312" s="33">
        <f>IF('STATS 17-18'!G314&lt;400,IF(D312&lt;60,60,D312),D312)</f>
        <v>60</v>
      </c>
      <c r="F312" s="82">
        <f>IF('STATS 17-18'!G314&lt;200,IF(E312&lt;53,53,E312),E312)</f>
        <v>60</v>
      </c>
    </row>
    <row r="313" ht="20.35" customHeight="1">
      <c r="A313" t="s" s="38">
        <v>395</v>
      </c>
      <c r="B313" s="81">
        <f>VLOOKUP('STATS 17-18'!AB315,'CK - HITS'!$A$3:$B$69,2)</f>
        <v>95</v>
      </c>
      <c r="C313" s="33">
        <f>IF('STATS 17-18'!G315&lt;400,IF(B313&gt;80,80,B313),B313)</f>
        <v>80</v>
      </c>
      <c r="D313" s="33">
        <f>IF('STATS 17-18'!G315&lt;200,IF(C313&gt;73,73,C313),C313)</f>
        <v>80</v>
      </c>
      <c r="E313" s="33">
        <f>IF('STATS 17-18'!G315&lt;400,IF(D313&lt;60,60,D313),D313)</f>
        <v>80</v>
      </c>
      <c r="F313" s="82">
        <f>IF('STATS 17-18'!G315&lt;200,IF(E313&lt;53,53,E313),E313)</f>
        <v>80</v>
      </c>
    </row>
    <row r="314" ht="20.35" customHeight="1">
      <c r="A314" t="s" s="38">
        <v>397</v>
      </c>
      <c r="B314" s="81">
        <f>VLOOKUP('STATS 17-18'!AB316,'CK - HITS'!$A$3:$B$69,2)</f>
        <v>71</v>
      </c>
      <c r="C314" s="33">
        <f>IF('STATS 17-18'!G316&lt;400,IF(B314&gt;80,80,B314),B314)</f>
        <v>71</v>
      </c>
      <c r="D314" s="33">
        <f>IF('STATS 17-18'!G316&lt;200,IF(C314&gt;73,73,C314),C314)</f>
        <v>71</v>
      </c>
      <c r="E314" s="33">
        <f>IF('STATS 17-18'!G316&lt;400,IF(D314&lt;60,60,D314),D314)</f>
        <v>71</v>
      </c>
      <c r="F314" s="82">
        <f>IF('STATS 17-18'!G316&lt;200,IF(E314&lt;53,53,E314),E314)</f>
        <v>71</v>
      </c>
    </row>
    <row r="315" ht="20.35" customHeight="1">
      <c r="A315" t="s" s="38">
        <v>398</v>
      </c>
      <c r="B315" s="81">
        <f>VLOOKUP('STATS 17-18'!AB317,'CK - HITS'!$A$3:$B$69,2)</f>
        <v>95</v>
      </c>
      <c r="C315" s="33">
        <f>IF('STATS 17-18'!G317&lt;400,IF(B315&gt;80,80,B315),B315)</f>
        <v>95</v>
      </c>
      <c r="D315" s="33">
        <f>IF('STATS 17-18'!G317&lt;200,IF(C315&gt;73,73,C315),C315)</f>
        <v>95</v>
      </c>
      <c r="E315" s="33">
        <f>IF('STATS 17-18'!G317&lt;400,IF(D315&lt;60,60,D315),D315)</f>
        <v>95</v>
      </c>
      <c r="F315" s="82">
        <f>IF('STATS 17-18'!G317&lt;200,IF(E315&lt;53,53,E315),E315)</f>
        <v>95</v>
      </c>
    </row>
    <row r="316" ht="20.35" customHeight="1">
      <c r="A316" t="s" s="38">
        <v>399</v>
      </c>
      <c r="B316" s="81">
        <f>VLOOKUP('STATS 17-18'!AB318,'CK - HITS'!$A$3:$B$69,2)</f>
        <v>64</v>
      </c>
      <c r="C316" s="33">
        <f>IF('STATS 17-18'!G318&lt;400,IF(B316&gt;80,80,B316),B316)</f>
        <v>64</v>
      </c>
      <c r="D316" s="33">
        <f>IF('STATS 17-18'!G318&lt;200,IF(C316&gt;73,73,C316),C316)</f>
        <v>64</v>
      </c>
      <c r="E316" s="33">
        <f>IF('STATS 17-18'!G318&lt;400,IF(D316&lt;60,60,D316),D316)</f>
        <v>64</v>
      </c>
      <c r="F316" s="82">
        <f>IF('STATS 17-18'!G318&lt;200,IF(E316&lt;53,53,E316),E316)</f>
        <v>64</v>
      </c>
    </row>
    <row r="317" ht="20.35" customHeight="1">
      <c r="A317" t="s" s="38">
        <v>400</v>
      </c>
      <c r="B317" s="81">
        <f>VLOOKUP('STATS 17-18'!AB319,'CK - HITS'!$A$3:$B$69,2)</f>
        <v>33</v>
      </c>
      <c r="C317" s="33">
        <f>IF('STATS 17-18'!G319&lt;400,IF(B317&gt;80,80,B317),B317)</f>
        <v>33</v>
      </c>
      <c r="D317" s="33">
        <f>IF('STATS 17-18'!G319&lt;200,IF(C317&gt;73,73,C317),C317)</f>
        <v>33</v>
      </c>
      <c r="E317" s="33">
        <f>IF('STATS 17-18'!G319&lt;400,IF(D317&lt;60,60,D317),D317)</f>
        <v>60</v>
      </c>
      <c r="F317" s="82">
        <f>IF('STATS 17-18'!G319&lt;200,IF(E317&lt;53,53,E317),E317)</f>
        <v>60</v>
      </c>
    </row>
    <row r="318" ht="20.35" customHeight="1">
      <c r="A318" t="s" s="38">
        <v>401</v>
      </c>
      <c r="B318" s="81">
        <f>VLOOKUP('STATS 17-18'!AB320,'CK - HITS'!$A$3:$B$69,2)</f>
        <v>64</v>
      </c>
      <c r="C318" s="33">
        <f>IF('STATS 17-18'!G320&lt;400,IF(B318&gt;80,80,B318),B318)</f>
        <v>64</v>
      </c>
      <c r="D318" s="33">
        <f>IF('STATS 17-18'!G320&lt;200,IF(C318&gt;73,73,C318),C318)</f>
        <v>64</v>
      </c>
      <c r="E318" s="33">
        <f>IF('STATS 17-18'!G320&lt;400,IF(D318&lt;60,60,D318),D318)</f>
        <v>64</v>
      </c>
      <c r="F318" s="82">
        <f>IF('STATS 17-18'!G320&lt;200,IF(E318&lt;53,53,E318),E318)</f>
        <v>64</v>
      </c>
    </row>
    <row r="319" ht="20.35" customHeight="1">
      <c r="A319" t="s" s="38">
        <v>402</v>
      </c>
      <c r="B319" s="81">
        <f>VLOOKUP('STATS 17-18'!AB321,'CK - HITS'!$A$3:$B$69,2)</f>
        <v>75</v>
      </c>
      <c r="C319" s="33">
        <f>IF('STATS 17-18'!G321&lt;400,IF(B319&gt;80,80,B319),B319)</f>
        <v>75</v>
      </c>
      <c r="D319" s="33">
        <f>IF('STATS 17-18'!G321&lt;200,IF(C319&gt;73,73,C319),C319)</f>
        <v>75</v>
      </c>
      <c r="E319" s="33">
        <f>IF('STATS 17-18'!G321&lt;400,IF(D319&lt;60,60,D319),D319)</f>
        <v>75</v>
      </c>
      <c r="F319" s="82">
        <f>IF('STATS 17-18'!G321&lt;200,IF(E319&lt;53,53,E319),E319)</f>
        <v>75</v>
      </c>
    </row>
    <row r="320" ht="20.35" customHeight="1">
      <c r="A320" t="s" s="38">
        <v>403</v>
      </c>
      <c r="B320" s="81">
        <f>VLOOKUP('STATS 17-18'!AB322,'CK - HITS'!$A$3:$B$69,2)</f>
        <v>44</v>
      </c>
      <c r="C320" s="33">
        <f>IF('STATS 17-18'!G322&lt;400,IF(B320&gt;80,80,B320),B320)</f>
        <v>44</v>
      </c>
      <c r="D320" s="33">
        <f>IF('STATS 17-18'!G322&lt;200,IF(C320&gt;73,73,C320),C320)</f>
        <v>44</v>
      </c>
      <c r="E320" s="33">
        <f>IF('STATS 17-18'!G322&lt;400,IF(D320&lt;60,60,D320),D320)</f>
        <v>44</v>
      </c>
      <c r="F320" s="82">
        <f>IF('STATS 17-18'!G322&lt;200,IF(E320&lt;53,53,E320),E320)</f>
        <v>44</v>
      </c>
    </row>
    <row r="321" ht="20.35" customHeight="1">
      <c r="A321" t="s" s="38">
        <v>404</v>
      </c>
      <c r="B321" s="81">
        <f>VLOOKUP('STATS 17-18'!AB323,'CK - HITS'!$A$3:$B$69,2)</f>
        <v>50</v>
      </c>
      <c r="C321" s="33">
        <f>IF('STATS 17-18'!G323&lt;400,IF(B321&gt;80,80,B321),B321)</f>
        <v>50</v>
      </c>
      <c r="D321" s="33">
        <f>IF('STATS 17-18'!G323&lt;200,IF(C321&gt;73,73,C321),C321)</f>
        <v>50</v>
      </c>
      <c r="E321" s="33">
        <f>IF('STATS 17-18'!G323&lt;400,IF(D321&lt;60,60,D321),D321)</f>
        <v>50</v>
      </c>
      <c r="F321" s="82">
        <f>IF('STATS 17-18'!G323&lt;200,IF(E321&lt;53,53,E321),E321)</f>
        <v>50</v>
      </c>
    </row>
    <row r="322" ht="20.35" customHeight="1">
      <c r="A322" t="s" s="38">
        <v>405</v>
      </c>
      <c r="B322" s="81">
        <f>VLOOKUP('STATS 17-18'!AB324,'CK - HITS'!$A$3:$B$69,2)</f>
        <v>50</v>
      </c>
      <c r="C322" s="33">
        <f>IF('STATS 17-18'!G324&lt;400,IF(B322&gt;80,80,B322),B322)</f>
        <v>50</v>
      </c>
      <c r="D322" s="33">
        <f>IF('STATS 17-18'!G324&lt;200,IF(C322&gt;73,73,C322),C322)</f>
        <v>50</v>
      </c>
      <c r="E322" s="33">
        <f>IF('STATS 17-18'!G324&lt;400,IF(D322&lt;60,60,D322),D322)</f>
        <v>50</v>
      </c>
      <c r="F322" s="82">
        <f>IF('STATS 17-18'!G324&lt;200,IF(E322&lt;53,53,E322),E322)</f>
        <v>50</v>
      </c>
    </row>
    <row r="323" ht="20.35" customHeight="1">
      <c r="A323" t="s" s="38">
        <v>406</v>
      </c>
      <c r="B323" s="81">
        <f>VLOOKUP('STATS 17-18'!AB325,'CK - HITS'!$A$3:$B$69,2)</f>
        <v>57</v>
      </c>
      <c r="C323" s="33">
        <f>IF('STATS 17-18'!G325&lt;400,IF(B323&gt;80,80,B323),B323)</f>
        <v>57</v>
      </c>
      <c r="D323" s="33">
        <f>IF('STATS 17-18'!G325&lt;200,IF(C323&gt;73,73,C323),C323)</f>
        <v>57</v>
      </c>
      <c r="E323" s="33">
        <f>IF('STATS 17-18'!G325&lt;400,IF(D323&lt;60,60,D323),D323)</f>
        <v>57</v>
      </c>
      <c r="F323" s="82">
        <f>IF('STATS 17-18'!G325&lt;200,IF(E323&lt;53,53,E323),E323)</f>
        <v>57</v>
      </c>
    </row>
    <row r="324" ht="20.35" customHeight="1">
      <c r="A324" t="s" s="38">
        <v>407</v>
      </c>
      <c r="B324" s="81">
        <f>VLOOKUP('STATS 17-18'!AB326,'CK - HITS'!$A$3:$B$69,2)</f>
        <v>64</v>
      </c>
      <c r="C324" s="33">
        <f>IF('STATS 17-18'!G326&lt;400,IF(B324&gt;80,80,B324),B324)</f>
        <v>64</v>
      </c>
      <c r="D324" s="33">
        <f>IF('STATS 17-18'!G326&lt;200,IF(C324&gt;73,73,C324),C324)</f>
        <v>64</v>
      </c>
      <c r="E324" s="33">
        <f>IF('STATS 17-18'!G326&lt;400,IF(D324&lt;60,60,D324),D324)</f>
        <v>64</v>
      </c>
      <c r="F324" s="82">
        <f>IF('STATS 17-18'!G326&lt;200,IF(E324&lt;53,53,E324),E324)</f>
        <v>64</v>
      </c>
    </row>
    <row r="325" ht="20.35" customHeight="1">
      <c r="A325" t="s" s="38">
        <v>408</v>
      </c>
      <c r="B325" s="81">
        <f>VLOOKUP('STATS 17-18'!AB327,'CK - HITS'!$A$3:$B$69,2)</f>
        <v>37</v>
      </c>
      <c r="C325" s="33">
        <f>IF('STATS 17-18'!G327&lt;400,IF(B325&gt;80,80,B325),B325)</f>
        <v>37</v>
      </c>
      <c r="D325" s="33">
        <f>IF('STATS 17-18'!G327&lt;200,IF(C325&gt;73,73,C325),C325)</f>
        <v>37</v>
      </c>
      <c r="E325" s="33">
        <f>IF('STATS 17-18'!G327&lt;400,IF(D325&lt;60,60,D325),D325)</f>
        <v>60</v>
      </c>
      <c r="F325" s="82">
        <f>IF('STATS 17-18'!G327&lt;200,IF(E325&lt;53,53,E325),E325)</f>
        <v>60</v>
      </c>
    </row>
    <row r="326" ht="20.35" customHeight="1">
      <c r="A326" t="s" s="38">
        <v>409</v>
      </c>
      <c r="B326" s="81">
        <f>VLOOKUP('STATS 17-18'!AB328,'CK - HITS'!$A$3:$B$69,2)</f>
        <v>63</v>
      </c>
      <c r="C326" s="33">
        <f>IF('STATS 17-18'!G328&lt;400,IF(B326&gt;80,80,B326),B326)</f>
        <v>63</v>
      </c>
      <c r="D326" s="33">
        <f>IF('STATS 17-18'!G328&lt;200,IF(C326&gt;73,73,C326),C326)</f>
        <v>63</v>
      </c>
      <c r="E326" s="33">
        <f>IF('STATS 17-18'!G328&lt;400,IF(D326&lt;60,60,D326),D326)</f>
        <v>63</v>
      </c>
      <c r="F326" s="82">
        <f>IF('STATS 17-18'!G328&lt;200,IF(E326&lt;53,53,E326),E326)</f>
        <v>63</v>
      </c>
    </row>
    <row r="327" ht="20.35" customHeight="1">
      <c r="A327" t="s" s="38">
        <v>410</v>
      </c>
      <c r="B327" s="81">
        <f>VLOOKUP('STATS 17-18'!AB329,'CK - HITS'!$A$3:$B$69,2)</f>
        <v>34</v>
      </c>
      <c r="C327" s="33">
        <f>IF('STATS 17-18'!G329&lt;400,IF(B327&gt;80,80,B327),B327)</f>
        <v>34</v>
      </c>
      <c r="D327" s="33">
        <f>IF('STATS 17-18'!G329&lt;200,IF(C327&gt;73,73,C327),C327)</f>
        <v>34</v>
      </c>
      <c r="E327" s="33">
        <f>IF('STATS 17-18'!G329&lt;400,IF(D327&lt;60,60,D327),D327)</f>
        <v>34</v>
      </c>
      <c r="F327" s="82">
        <f>IF('STATS 17-18'!G329&lt;200,IF(E327&lt;53,53,E327),E327)</f>
        <v>34</v>
      </c>
    </row>
    <row r="328" ht="20.35" customHeight="1">
      <c r="A328" t="s" s="38">
        <v>411</v>
      </c>
      <c r="B328" s="81">
        <f>VLOOKUP('STATS 17-18'!AB330,'CK - HITS'!$A$3:$B$69,2)</f>
        <v>42</v>
      </c>
      <c r="C328" s="33">
        <f>IF('STATS 17-18'!G330&lt;400,IF(B328&gt;80,80,B328),B328)</f>
        <v>42</v>
      </c>
      <c r="D328" s="33">
        <f>IF('STATS 17-18'!G330&lt;200,IF(C328&gt;73,73,C328),C328)</f>
        <v>42</v>
      </c>
      <c r="E328" s="33">
        <f>IF('STATS 17-18'!G330&lt;400,IF(D328&lt;60,60,D328),D328)</f>
        <v>42</v>
      </c>
      <c r="F328" s="82">
        <f>IF('STATS 17-18'!G330&lt;200,IF(E328&lt;53,53,E328),E328)</f>
        <v>42</v>
      </c>
    </row>
    <row r="329" ht="20.35" customHeight="1">
      <c r="A329" t="s" s="38">
        <v>412</v>
      </c>
      <c r="B329" s="81">
        <f>VLOOKUP('STATS 17-18'!AB331,'CK - HITS'!$A$3:$B$69,2)</f>
        <v>85</v>
      </c>
      <c r="C329" s="33">
        <f>IF('STATS 17-18'!G331&lt;400,IF(B329&gt;80,80,B329),B329)</f>
        <v>80</v>
      </c>
      <c r="D329" s="33">
        <f>IF('STATS 17-18'!G331&lt;200,IF(C329&gt;73,73,C329),C329)</f>
        <v>73</v>
      </c>
      <c r="E329" s="33">
        <f>IF('STATS 17-18'!G331&lt;400,IF(D329&lt;60,60,D329),D329)</f>
        <v>73</v>
      </c>
      <c r="F329" s="82">
        <f>IF('STATS 17-18'!G331&lt;200,IF(E329&lt;53,53,E329),E329)</f>
        <v>73</v>
      </c>
    </row>
    <row r="330" ht="20.35" customHeight="1">
      <c r="A330" t="s" s="38">
        <v>413</v>
      </c>
      <c r="B330" s="81">
        <f>VLOOKUP('STATS 17-18'!AB332,'CK - HITS'!$A$3:$B$69,2)</f>
        <v>66</v>
      </c>
      <c r="C330" s="33">
        <f>IF('STATS 17-18'!G332&lt;400,IF(B330&gt;80,80,B330),B330)</f>
        <v>66</v>
      </c>
      <c r="D330" s="33">
        <f>IF('STATS 17-18'!G332&lt;200,IF(C330&gt;73,73,C330),C330)</f>
        <v>66</v>
      </c>
      <c r="E330" s="33">
        <f>IF('STATS 17-18'!G332&lt;400,IF(D330&lt;60,60,D330),D330)</f>
        <v>66</v>
      </c>
      <c r="F330" s="82">
        <f>IF('STATS 17-18'!G332&lt;200,IF(E330&lt;53,53,E330),E330)</f>
        <v>66</v>
      </c>
    </row>
    <row r="331" ht="20.35" customHeight="1">
      <c r="A331" t="s" s="38">
        <v>415</v>
      </c>
      <c r="B331" s="81">
        <f>VLOOKUP('STATS 17-18'!AB333,'CK - HITS'!$A$3:$B$69,2)</f>
        <v>81</v>
      </c>
      <c r="C331" s="33">
        <f>IF('STATS 17-18'!G333&lt;400,IF(B331&gt;80,80,B331),B331)</f>
        <v>81</v>
      </c>
      <c r="D331" s="33">
        <f>IF('STATS 17-18'!G333&lt;200,IF(C331&gt;73,73,C331),C331)</f>
        <v>81</v>
      </c>
      <c r="E331" s="33">
        <f>IF('STATS 17-18'!G333&lt;400,IF(D331&lt;60,60,D331),D331)</f>
        <v>81</v>
      </c>
      <c r="F331" s="82">
        <f>IF('STATS 17-18'!G333&lt;200,IF(E331&lt;53,53,E331),E331)</f>
        <v>81</v>
      </c>
    </row>
    <row r="332" ht="20.35" customHeight="1">
      <c r="A332" t="s" s="38">
        <v>416</v>
      </c>
      <c r="B332" s="81">
        <f>VLOOKUP('STATS 17-18'!AB334,'CK - HITS'!$A$3:$B$69,2)</f>
        <v>90</v>
      </c>
      <c r="C332" s="33">
        <f>IF('STATS 17-18'!G334&lt;400,IF(B332&gt;80,80,B332),B332)</f>
        <v>90</v>
      </c>
      <c r="D332" s="33">
        <f>IF('STATS 17-18'!G334&lt;200,IF(C332&gt;73,73,C332),C332)</f>
        <v>90</v>
      </c>
      <c r="E332" s="33">
        <f>IF('STATS 17-18'!G334&lt;400,IF(D332&lt;60,60,D332),D332)</f>
        <v>90</v>
      </c>
      <c r="F332" s="82">
        <f>IF('STATS 17-18'!G334&lt;200,IF(E332&lt;53,53,E332),E332)</f>
        <v>90</v>
      </c>
    </row>
    <row r="333" ht="20.35" customHeight="1">
      <c r="A333" t="s" s="38">
        <v>417</v>
      </c>
      <c r="B333" s="81">
        <f>VLOOKUP('STATS 17-18'!AB335,'CK - HITS'!$A$3:$B$69,2)</f>
        <v>75</v>
      </c>
      <c r="C333" s="33">
        <f>IF('STATS 17-18'!G335&lt;400,IF(B333&gt;80,80,B333),B333)</f>
        <v>75</v>
      </c>
      <c r="D333" s="33">
        <f>IF('STATS 17-18'!G335&lt;200,IF(C333&gt;73,73,C333),C333)</f>
        <v>75</v>
      </c>
      <c r="E333" s="33">
        <f>IF('STATS 17-18'!G335&lt;400,IF(D333&lt;60,60,D333),D333)</f>
        <v>75</v>
      </c>
      <c r="F333" s="82">
        <f>IF('STATS 17-18'!G335&lt;200,IF(E333&lt;53,53,E333),E333)</f>
        <v>75</v>
      </c>
    </row>
    <row r="334" ht="20.35" customHeight="1">
      <c r="A334" t="s" s="38">
        <v>418</v>
      </c>
      <c r="B334" s="81">
        <f>VLOOKUP('STATS 17-18'!AB336,'CK - HITS'!$A$3:$B$69,2)</f>
        <v>64</v>
      </c>
      <c r="C334" s="33">
        <f>IF('STATS 17-18'!G336&lt;400,IF(B334&gt;80,80,B334),B334)</f>
        <v>64</v>
      </c>
      <c r="D334" s="33">
        <f>IF('STATS 17-18'!G336&lt;200,IF(C334&gt;73,73,C334),C334)</f>
        <v>64</v>
      </c>
      <c r="E334" s="33">
        <f>IF('STATS 17-18'!G336&lt;400,IF(D334&lt;60,60,D334),D334)</f>
        <v>64</v>
      </c>
      <c r="F334" s="82">
        <f>IF('STATS 17-18'!G336&lt;200,IF(E334&lt;53,53,E334),E334)</f>
        <v>64</v>
      </c>
    </row>
    <row r="335" ht="20.35" customHeight="1">
      <c r="A335" t="s" s="38">
        <v>419</v>
      </c>
      <c r="B335" s="81">
        <f>VLOOKUP('STATS 17-18'!AB337,'CK - HITS'!$A$3:$B$69,2)</f>
        <v>89</v>
      </c>
      <c r="C335" s="33">
        <f>IF('STATS 17-18'!G337&lt;400,IF(B335&gt;80,80,B335),B335)</f>
        <v>89</v>
      </c>
      <c r="D335" s="33">
        <f>IF('STATS 17-18'!G337&lt;200,IF(C335&gt;73,73,C335),C335)</f>
        <v>89</v>
      </c>
      <c r="E335" s="33">
        <f>IF('STATS 17-18'!G337&lt;400,IF(D335&lt;60,60,D335),D335)</f>
        <v>89</v>
      </c>
      <c r="F335" s="82">
        <f>IF('STATS 17-18'!G337&lt;200,IF(E335&lt;53,53,E335),E335)</f>
        <v>89</v>
      </c>
    </row>
    <row r="336" ht="20.35" customHeight="1">
      <c r="A336" t="s" s="38">
        <v>421</v>
      </c>
      <c r="B336" s="81">
        <f>VLOOKUP('STATS 17-18'!AB338,'CK - HITS'!$A$3:$B$69,2)</f>
        <v>48</v>
      </c>
      <c r="C336" s="33">
        <f>IF('STATS 17-18'!G338&lt;400,IF(B336&gt;80,80,B336),B336)</f>
        <v>48</v>
      </c>
      <c r="D336" s="33">
        <f>IF('STATS 17-18'!G338&lt;200,IF(C336&gt;73,73,C336),C336)</f>
        <v>48</v>
      </c>
      <c r="E336" s="33">
        <f>IF('STATS 17-18'!G338&lt;400,IF(D336&lt;60,60,D336),D336)</f>
        <v>48</v>
      </c>
      <c r="F336" s="82">
        <f>IF('STATS 17-18'!G338&lt;200,IF(E336&lt;53,53,E336),E336)</f>
        <v>48</v>
      </c>
    </row>
    <row r="337" ht="20.35" customHeight="1">
      <c r="A337" t="s" s="38">
        <v>422</v>
      </c>
      <c r="B337" s="81">
        <f>VLOOKUP('STATS 17-18'!AB339,'CK - HITS'!$A$3:$B$69,2)</f>
        <v>69</v>
      </c>
      <c r="C337" s="33">
        <f>IF('STATS 17-18'!G339&lt;400,IF(B337&gt;80,80,B337),B337)</f>
        <v>69</v>
      </c>
      <c r="D337" s="33">
        <f>IF('STATS 17-18'!G339&lt;200,IF(C337&gt;73,73,C337),C337)</f>
        <v>69</v>
      </c>
      <c r="E337" s="33">
        <f>IF('STATS 17-18'!G339&lt;400,IF(D337&lt;60,60,D337),D337)</f>
        <v>69</v>
      </c>
      <c r="F337" s="82">
        <f>IF('STATS 17-18'!G339&lt;200,IF(E337&lt;53,53,E337),E337)</f>
        <v>69</v>
      </c>
    </row>
    <row r="338" ht="20.35" customHeight="1">
      <c r="A338" t="s" s="38">
        <v>424</v>
      </c>
      <c r="B338" s="81">
        <f>VLOOKUP('STATS 17-18'!AB340,'CK - HITS'!$A$3:$B$69,2)</f>
        <v>39</v>
      </c>
      <c r="C338" s="33">
        <f>IF('STATS 17-18'!G340&lt;400,IF(B338&gt;80,80,B338),B338)</f>
        <v>39</v>
      </c>
      <c r="D338" s="33">
        <f>IF('STATS 17-18'!G340&lt;200,IF(C338&gt;73,73,C338),C338)</f>
        <v>39</v>
      </c>
      <c r="E338" s="33">
        <f>IF('STATS 17-18'!G340&lt;400,IF(D338&lt;60,60,D338),D338)</f>
        <v>39</v>
      </c>
      <c r="F338" s="82">
        <f>IF('STATS 17-18'!G340&lt;200,IF(E338&lt;53,53,E338),E338)</f>
        <v>39</v>
      </c>
    </row>
    <row r="339" ht="20.35" customHeight="1">
      <c r="A339" t="s" s="38">
        <v>425</v>
      </c>
      <c r="B339" s="81">
        <f>VLOOKUP('STATS 17-18'!AB341,'CK - HITS'!$A$3:$B$69,2)</f>
        <v>47</v>
      </c>
      <c r="C339" s="33">
        <f>IF('STATS 17-18'!G341&lt;400,IF(B339&gt;80,80,B339),B339)</f>
        <v>47</v>
      </c>
      <c r="D339" s="33">
        <f>IF('STATS 17-18'!G341&lt;200,IF(C339&gt;73,73,C339),C339)</f>
        <v>47</v>
      </c>
      <c r="E339" s="33">
        <f>IF('STATS 17-18'!G341&lt;400,IF(D339&lt;60,60,D339),D339)</f>
        <v>47</v>
      </c>
      <c r="F339" s="82">
        <f>IF('STATS 17-18'!G341&lt;200,IF(E339&lt;53,53,E339),E339)</f>
        <v>47</v>
      </c>
    </row>
    <row r="340" ht="20.35" customHeight="1">
      <c r="A340" t="s" s="38">
        <v>426</v>
      </c>
      <c r="B340" s="81">
        <f>VLOOKUP('STATS 17-18'!AB342,'CK - HITS'!$A$3:$B$69,2)</f>
        <v>60</v>
      </c>
      <c r="C340" s="33">
        <f>IF('STATS 17-18'!G342&lt;400,IF(B340&gt;80,80,B340),B340)</f>
        <v>60</v>
      </c>
      <c r="D340" s="33">
        <f>IF('STATS 17-18'!G342&lt;200,IF(C340&gt;73,73,C340),C340)</f>
        <v>60</v>
      </c>
      <c r="E340" s="33">
        <f>IF('STATS 17-18'!G342&lt;400,IF(D340&lt;60,60,D340),D340)</f>
        <v>60</v>
      </c>
      <c r="F340" s="82">
        <f>IF('STATS 17-18'!G342&lt;200,IF(E340&lt;53,53,E340),E340)</f>
        <v>60</v>
      </c>
    </row>
    <row r="341" ht="20.35" customHeight="1">
      <c r="A341" t="s" s="38">
        <v>427</v>
      </c>
      <c r="B341" s="81">
        <f>VLOOKUP('STATS 17-18'!AB343,'CK - HITS'!$A$3:$B$69,2)</f>
        <v>89</v>
      </c>
      <c r="C341" s="33">
        <f>IF('STATS 17-18'!G343&lt;400,IF(B341&gt;80,80,B341),B341)</f>
        <v>80</v>
      </c>
      <c r="D341" s="33">
        <f>IF('STATS 17-18'!G343&lt;200,IF(C341&gt;73,73,C341),C341)</f>
        <v>73</v>
      </c>
      <c r="E341" s="33">
        <f>IF('STATS 17-18'!G343&lt;400,IF(D341&lt;60,60,D341),D341)</f>
        <v>73</v>
      </c>
      <c r="F341" s="82">
        <f>IF('STATS 17-18'!G343&lt;200,IF(E341&lt;53,53,E341),E341)</f>
        <v>73</v>
      </c>
    </row>
    <row r="342" ht="20.35" customHeight="1">
      <c r="A342" t="s" s="38">
        <v>428</v>
      </c>
      <c r="B342" s="81">
        <f>VLOOKUP('STATS 17-18'!AB344,'CK - HITS'!$A$3:$B$69,2)</f>
        <v>54</v>
      </c>
      <c r="C342" s="33">
        <f>IF('STATS 17-18'!G344&lt;400,IF(B342&gt;80,80,B342),B342)</f>
        <v>54</v>
      </c>
      <c r="D342" s="33">
        <f>IF('STATS 17-18'!G344&lt;200,IF(C342&gt;73,73,C342),C342)</f>
        <v>54</v>
      </c>
      <c r="E342" s="33">
        <f>IF('STATS 17-18'!G344&lt;400,IF(D342&lt;60,60,D342),D342)</f>
        <v>60</v>
      </c>
      <c r="F342" s="82">
        <f>IF('STATS 17-18'!G344&lt;200,IF(E342&lt;53,53,E342),E342)</f>
        <v>60</v>
      </c>
    </row>
    <row r="343" ht="20.35" customHeight="1">
      <c r="A343" t="s" s="38">
        <v>429</v>
      </c>
      <c r="B343" s="81">
        <f>VLOOKUP('STATS 17-18'!AB345,'CK - HITS'!$A$3:$B$69,2)</f>
        <v>92</v>
      </c>
      <c r="C343" s="33">
        <f>IF('STATS 17-18'!G345&lt;400,IF(B343&gt;80,80,B343),B343)</f>
        <v>92</v>
      </c>
      <c r="D343" s="33">
        <f>IF('STATS 17-18'!G345&lt;200,IF(C343&gt;73,73,C343),C343)</f>
        <v>92</v>
      </c>
      <c r="E343" s="33">
        <f>IF('STATS 17-18'!G345&lt;400,IF(D343&lt;60,60,D343),D343)</f>
        <v>92</v>
      </c>
      <c r="F343" s="82">
        <f>IF('STATS 17-18'!G345&lt;200,IF(E343&lt;53,53,E343),E343)</f>
        <v>92</v>
      </c>
    </row>
    <row r="344" ht="20.35" customHeight="1">
      <c r="A344" t="s" s="38">
        <v>430</v>
      </c>
      <c r="B344" s="81">
        <f>VLOOKUP('STATS 17-18'!AB346,'CK - HITS'!$A$3:$B$69,2)</f>
        <v>56</v>
      </c>
      <c r="C344" s="33">
        <f>IF('STATS 17-18'!G346&lt;400,IF(B344&gt;80,80,B344),B344)</f>
        <v>56</v>
      </c>
      <c r="D344" s="33">
        <f>IF('STATS 17-18'!G346&lt;200,IF(C344&gt;73,73,C344),C344)</f>
        <v>56</v>
      </c>
      <c r="E344" s="33">
        <f>IF('STATS 17-18'!G346&lt;400,IF(D344&lt;60,60,D344),D344)</f>
        <v>56</v>
      </c>
      <c r="F344" s="82">
        <f>IF('STATS 17-18'!G346&lt;200,IF(E344&lt;53,53,E344),E344)</f>
        <v>56</v>
      </c>
    </row>
    <row r="345" ht="20.35" customHeight="1">
      <c r="A345" t="s" s="38">
        <v>431</v>
      </c>
      <c r="B345" s="81">
        <f>VLOOKUP('STATS 17-18'!AB347,'CK - HITS'!$A$3:$B$69,2)</f>
        <v>62</v>
      </c>
      <c r="C345" s="33">
        <f>IF('STATS 17-18'!G347&lt;400,IF(B345&gt;80,80,B345),B345)</f>
        <v>62</v>
      </c>
      <c r="D345" s="33">
        <f>IF('STATS 17-18'!G347&lt;200,IF(C345&gt;73,73,C345),C345)</f>
        <v>62</v>
      </c>
      <c r="E345" s="33">
        <f>IF('STATS 17-18'!G347&lt;400,IF(D345&lt;60,60,D345),D345)</f>
        <v>62</v>
      </c>
      <c r="F345" s="82">
        <f>IF('STATS 17-18'!G347&lt;200,IF(E345&lt;53,53,E345),E345)</f>
        <v>62</v>
      </c>
    </row>
    <row r="346" ht="20.35" customHeight="1">
      <c r="A346" t="s" s="38">
        <v>432</v>
      </c>
      <c r="B346" s="81">
        <f>VLOOKUP('STATS 17-18'!AB348,'CK - HITS'!$A$3:$B$69,2)</f>
        <v>49</v>
      </c>
      <c r="C346" s="33">
        <f>IF('STATS 17-18'!G348&lt;400,IF(B346&gt;80,80,B346),B346)</f>
        <v>49</v>
      </c>
      <c r="D346" s="33">
        <f>IF('STATS 17-18'!G348&lt;200,IF(C346&gt;73,73,C346),C346)</f>
        <v>49</v>
      </c>
      <c r="E346" s="33">
        <f>IF('STATS 17-18'!G348&lt;400,IF(D346&lt;60,60,D346),D346)</f>
        <v>49</v>
      </c>
      <c r="F346" s="82">
        <f>IF('STATS 17-18'!G348&lt;200,IF(E346&lt;53,53,E346),E346)</f>
        <v>49</v>
      </c>
    </row>
    <row r="347" ht="20.35" customHeight="1">
      <c r="A347" t="s" s="38">
        <v>433</v>
      </c>
      <c r="B347" s="81">
        <f>VLOOKUP('STATS 17-18'!AB349,'CK - HITS'!$A$3:$B$69,2)</f>
        <v>62</v>
      </c>
      <c r="C347" s="33">
        <f>IF('STATS 17-18'!G349&lt;400,IF(B347&gt;80,80,B347),B347)</f>
        <v>62</v>
      </c>
      <c r="D347" s="33">
        <f>IF('STATS 17-18'!G349&lt;200,IF(C347&gt;73,73,C347),C347)</f>
        <v>62</v>
      </c>
      <c r="E347" s="33">
        <f>IF('STATS 17-18'!G349&lt;400,IF(D347&lt;60,60,D347),D347)</f>
        <v>62</v>
      </c>
      <c r="F347" s="82">
        <f>IF('STATS 17-18'!G349&lt;200,IF(E347&lt;53,53,E347),E347)</f>
        <v>62</v>
      </c>
    </row>
    <row r="348" ht="20.35" customHeight="1">
      <c r="A348" t="s" s="38">
        <v>434</v>
      </c>
      <c r="B348" s="81">
        <f>VLOOKUP('STATS 17-18'!AB350,'CK - HITS'!$A$3:$B$69,2)</f>
        <v>79</v>
      </c>
      <c r="C348" s="33">
        <f>IF('STATS 17-18'!G350&lt;400,IF(B348&gt;80,80,B348),B348)</f>
        <v>79</v>
      </c>
      <c r="D348" s="33">
        <f>IF('STATS 17-18'!G350&lt;200,IF(C348&gt;73,73,C348),C348)</f>
        <v>79</v>
      </c>
      <c r="E348" s="33">
        <f>IF('STATS 17-18'!G350&lt;400,IF(D348&lt;60,60,D348),D348)</f>
        <v>79</v>
      </c>
      <c r="F348" s="82">
        <f>IF('STATS 17-18'!G350&lt;200,IF(E348&lt;53,53,E348),E348)</f>
        <v>79</v>
      </c>
    </row>
    <row r="349" ht="20.35" customHeight="1">
      <c r="A349" t="s" s="38">
        <v>435</v>
      </c>
      <c r="B349" s="81">
        <f>VLOOKUP('STATS 17-18'!AB351,'CK - HITS'!$A$3:$B$69,2)</f>
        <v>40</v>
      </c>
      <c r="C349" s="33">
        <f>IF('STATS 17-18'!G351&lt;400,IF(B349&gt;80,80,B349),B349)</f>
        <v>40</v>
      </c>
      <c r="D349" s="33">
        <f>IF('STATS 17-18'!G351&lt;200,IF(C349&gt;73,73,C349),C349)</f>
        <v>40</v>
      </c>
      <c r="E349" s="33">
        <f>IF('STATS 17-18'!G351&lt;400,IF(D349&lt;60,60,D349),D349)</f>
        <v>40</v>
      </c>
      <c r="F349" s="82">
        <f>IF('STATS 17-18'!G351&lt;200,IF(E349&lt;53,53,E349),E349)</f>
        <v>40</v>
      </c>
    </row>
    <row r="350" ht="20.35" customHeight="1">
      <c r="A350" t="s" s="38">
        <v>436</v>
      </c>
      <c r="B350" s="81">
        <f>VLOOKUP('STATS 17-18'!AB352,'CK - HITS'!$A$3:$B$69,2)</f>
        <v>74</v>
      </c>
      <c r="C350" s="33">
        <f>IF('STATS 17-18'!G352&lt;400,IF(B350&gt;80,80,B350),B350)</f>
        <v>74</v>
      </c>
      <c r="D350" s="33">
        <f>IF('STATS 17-18'!G352&lt;200,IF(C350&gt;73,73,C350),C350)</f>
        <v>74</v>
      </c>
      <c r="E350" s="33">
        <f>IF('STATS 17-18'!G352&lt;400,IF(D350&lt;60,60,D350),D350)</f>
        <v>74</v>
      </c>
      <c r="F350" s="82">
        <f>IF('STATS 17-18'!G352&lt;200,IF(E350&lt;53,53,E350),E350)</f>
        <v>74</v>
      </c>
    </row>
    <row r="351" ht="20.35" customHeight="1">
      <c r="A351" t="s" s="38">
        <v>437</v>
      </c>
      <c r="B351" s="81">
        <f>VLOOKUP('STATS 17-18'!AB353,'CK - HITS'!$A$3:$B$69,2)</f>
        <v>75</v>
      </c>
      <c r="C351" s="33">
        <f>IF('STATS 17-18'!G353&lt;400,IF(B351&gt;80,80,B351),B351)</f>
        <v>75</v>
      </c>
      <c r="D351" s="33">
        <f>IF('STATS 17-18'!G353&lt;200,IF(C351&gt;73,73,C351),C351)</f>
        <v>75</v>
      </c>
      <c r="E351" s="33">
        <f>IF('STATS 17-18'!G353&lt;400,IF(D351&lt;60,60,D351),D351)</f>
        <v>75</v>
      </c>
      <c r="F351" s="82">
        <f>IF('STATS 17-18'!G353&lt;200,IF(E351&lt;53,53,E351),E351)</f>
        <v>75</v>
      </c>
    </row>
    <row r="352" ht="20.35" customHeight="1">
      <c r="A352" t="s" s="38">
        <v>438</v>
      </c>
      <c r="B352" s="81">
        <f>VLOOKUP('STATS 17-18'!AB354,'CK - HITS'!$A$3:$B$69,2)</f>
        <v>74</v>
      </c>
      <c r="C352" s="33">
        <f>IF('STATS 17-18'!G354&lt;400,IF(B352&gt;80,80,B352),B352)</f>
        <v>74</v>
      </c>
      <c r="D352" s="33">
        <f>IF('STATS 17-18'!G354&lt;200,IF(C352&gt;73,73,C352),C352)</f>
        <v>74</v>
      </c>
      <c r="E352" s="33">
        <f>IF('STATS 17-18'!G354&lt;400,IF(D352&lt;60,60,D352),D352)</f>
        <v>74</v>
      </c>
      <c r="F352" s="82">
        <f>IF('STATS 17-18'!G354&lt;200,IF(E352&lt;53,53,E352),E352)</f>
        <v>74</v>
      </c>
    </row>
    <row r="353" ht="20.35" customHeight="1">
      <c r="A353" t="s" s="38">
        <v>439</v>
      </c>
      <c r="B353" s="81">
        <f>VLOOKUP('STATS 17-18'!AB355,'CK - HITS'!$A$3:$B$69,2)</f>
        <v>90</v>
      </c>
      <c r="C353" s="33">
        <f>IF('STATS 17-18'!G355&lt;400,IF(B353&gt;80,80,B353),B353)</f>
        <v>90</v>
      </c>
      <c r="D353" s="33">
        <f>IF('STATS 17-18'!G355&lt;200,IF(C353&gt;73,73,C353),C353)</f>
        <v>90</v>
      </c>
      <c r="E353" s="33">
        <f>IF('STATS 17-18'!G355&lt;400,IF(D353&lt;60,60,D353),D353)</f>
        <v>90</v>
      </c>
      <c r="F353" s="82">
        <f>IF('STATS 17-18'!G355&lt;200,IF(E353&lt;53,53,E353),E353)</f>
        <v>90</v>
      </c>
    </row>
    <row r="354" ht="20.35" customHeight="1">
      <c r="A354" t="s" s="38">
        <v>440</v>
      </c>
      <c r="B354" s="81">
        <f>VLOOKUP('STATS 17-18'!AB356,'CK - HITS'!$A$3:$B$69,2)</f>
        <v>63</v>
      </c>
      <c r="C354" s="33">
        <f>IF('STATS 17-18'!G356&lt;400,IF(B354&gt;80,80,B354),B354)</f>
        <v>63</v>
      </c>
      <c r="D354" s="33">
        <f>IF('STATS 17-18'!G356&lt;200,IF(C354&gt;73,73,C354),C354)</f>
        <v>63</v>
      </c>
      <c r="E354" s="33">
        <f>IF('STATS 17-18'!G356&lt;400,IF(D354&lt;60,60,D354),D354)</f>
        <v>63</v>
      </c>
      <c r="F354" s="82">
        <f>IF('STATS 17-18'!G356&lt;200,IF(E354&lt;53,53,E354),E354)</f>
        <v>63</v>
      </c>
    </row>
    <row r="355" ht="20.35" customHeight="1">
      <c r="A355" t="s" s="38">
        <v>441</v>
      </c>
      <c r="B355" s="81">
        <f>VLOOKUP('STATS 17-18'!AB357,'CK - HITS'!$A$3:$B$69,2)</f>
        <v>46</v>
      </c>
      <c r="C355" s="33">
        <f>IF('STATS 17-18'!G357&lt;400,IF(B355&gt;80,80,B355),B355)</f>
        <v>46</v>
      </c>
      <c r="D355" s="33">
        <f>IF('STATS 17-18'!G357&lt;200,IF(C355&gt;73,73,C355),C355)</f>
        <v>46</v>
      </c>
      <c r="E355" s="33">
        <f>IF('STATS 17-18'!G357&lt;400,IF(D355&lt;60,60,D355),D355)</f>
        <v>46</v>
      </c>
      <c r="F355" s="82">
        <f>IF('STATS 17-18'!G357&lt;200,IF(E355&lt;53,53,E355),E355)</f>
        <v>46</v>
      </c>
    </row>
    <row r="356" ht="20.35" customHeight="1">
      <c r="A356" t="s" s="38">
        <v>442</v>
      </c>
      <c r="B356" s="81">
        <f>VLOOKUP('STATS 17-18'!AB358,'CK - HITS'!$A$3:$B$69,2)</f>
        <v>62</v>
      </c>
      <c r="C356" s="33">
        <f>IF('STATS 17-18'!G358&lt;400,IF(B356&gt;80,80,B356),B356)</f>
        <v>62</v>
      </c>
      <c r="D356" s="33">
        <f>IF('STATS 17-18'!G358&lt;200,IF(C356&gt;73,73,C356),C356)</f>
        <v>62</v>
      </c>
      <c r="E356" s="33">
        <f>IF('STATS 17-18'!G358&lt;400,IF(D356&lt;60,60,D356),D356)</f>
        <v>62</v>
      </c>
      <c r="F356" s="82">
        <f>IF('STATS 17-18'!G358&lt;200,IF(E356&lt;53,53,E356),E356)</f>
        <v>62</v>
      </c>
    </row>
    <row r="357" ht="20.35" customHeight="1">
      <c r="A357" t="s" s="38">
        <v>444</v>
      </c>
      <c r="B357" s="81">
        <f>VLOOKUP('STATS 17-18'!AB359,'CK - HITS'!$A$3:$B$69,2)</f>
        <v>35</v>
      </c>
      <c r="C357" s="33">
        <f>IF('STATS 17-18'!G359&lt;400,IF(B357&gt;80,80,B357),B357)</f>
        <v>35</v>
      </c>
      <c r="D357" s="33">
        <f>IF('STATS 17-18'!G359&lt;200,IF(C357&gt;73,73,C357),C357)</f>
        <v>35</v>
      </c>
      <c r="E357" s="33">
        <f>IF('STATS 17-18'!G359&lt;400,IF(D357&lt;60,60,D357),D357)</f>
        <v>35</v>
      </c>
      <c r="F357" s="82">
        <f>IF('STATS 17-18'!G359&lt;200,IF(E357&lt;53,53,E357),E357)</f>
        <v>35</v>
      </c>
    </row>
    <row r="358" ht="20.35" customHeight="1">
      <c r="A358" t="s" s="38">
        <v>445</v>
      </c>
      <c r="B358" s="81">
        <f>VLOOKUP('STATS 17-18'!AB360,'CK - HITS'!$A$3:$B$69,2)</f>
        <v>44</v>
      </c>
      <c r="C358" s="33">
        <f>IF('STATS 17-18'!G360&lt;400,IF(B358&gt;80,80,B358),B358)</f>
        <v>44</v>
      </c>
      <c r="D358" s="33">
        <f>IF('STATS 17-18'!G360&lt;200,IF(C358&gt;73,73,C358),C358)</f>
        <v>44</v>
      </c>
      <c r="E358" s="33">
        <f>IF('STATS 17-18'!G360&lt;400,IF(D358&lt;60,60,D358),D358)</f>
        <v>44</v>
      </c>
      <c r="F358" s="82">
        <f>IF('STATS 17-18'!G360&lt;200,IF(E358&lt;53,53,E358),E358)</f>
        <v>44</v>
      </c>
    </row>
    <row r="359" ht="20.35" customHeight="1">
      <c r="A359" t="s" s="38">
        <v>446</v>
      </c>
      <c r="B359" s="81">
        <f>VLOOKUP('STATS 17-18'!AB361,'CK - HITS'!$A$3:$B$69,2)</f>
        <v>45</v>
      </c>
      <c r="C359" s="33">
        <f>IF('STATS 17-18'!G361&lt;400,IF(B359&gt;80,80,B359),B359)</f>
        <v>45</v>
      </c>
      <c r="D359" s="33">
        <f>IF('STATS 17-18'!G361&lt;200,IF(C359&gt;73,73,C359),C359)</f>
        <v>45</v>
      </c>
      <c r="E359" s="33">
        <f>IF('STATS 17-18'!G361&lt;400,IF(D359&lt;60,60,D359),D359)</f>
        <v>45</v>
      </c>
      <c r="F359" s="82">
        <f>IF('STATS 17-18'!G361&lt;200,IF(E359&lt;53,53,E359),E359)</f>
        <v>45</v>
      </c>
    </row>
    <row r="360" ht="20.35" customHeight="1">
      <c r="A360" t="s" s="38">
        <v>447</v>
      </c>
      <c r="B360" s="81">
        <f>VLOOKUP('STATS 17-18'!AB362,'CK - HITS'!$A$3:$B$69,2)</f>
        <v>44</v>
      </c>
      <c r="C360" s="33">
        <f>IF('STATS 17-18'!G362&lt;400,IF(B360&gt;80,80,B360),B360)</f>
        <v>44</v>
      </c>
      <c r="D360" s="33">
        <f>IF('STATS 17-18'!G362&lt;200,IF(C360&gt;73,73,C360),C360)</f>
        <v>44</v>
      </c>
      <c r="E360" s="33">
        <f>IF('STATS 17-18'!G362&lt;400,IF(D360&lt;60,60,D360),D360)</f>
        <v>44</v>
      </c>
      <c r="F360" s="82">
        <f>IF('STATS 17-18'!G362&lt;200,IF(E360&lt;53,53,E360),E360)</f>
        <v>44</v>
      </c>
    </row>
    <row r="361" ht="20.35" customHeight="1">
      <c r="A361" t="s" s="38">
        <v>448</v>
      </c>
      <c r="B361" s="81">
        <f>VLOOKUP('STATS 17-18'!AB363,'CK - HITS'!$A$3:$B$69,2)</f>
        <v>68</v>
      </c>
      <c r="C361" s="33">
        <f>IF('STATS 17-18'!G363&lt;400,IF(B361&gt;80,80,B361),B361)</f>
        <v>68</v>
      </c>
      <c r="D361" s="33">
        <f>IF('STATS 17-18'!G363&lt;200,IF(C361&gt;73,73,C361),C361)</f>
        <v>68</v>
      </c>
      <c r="E361" s="33">
        <f>IF('STATS 17-18'!G363&lt;400,IF(D361&lt;60,60,D361),D361)</f>
        <v>68</v>
      </c>
      <c r="F361" s="82">
        <f>IF('STATS 17-18'!G363&lt;200,IF(E361&lt;53,53,E361),E361)</f>
        <v>68</v>
      </c>
    </row>
    <row r="362" ht="20.35" customHeight="1">
      <c r="A362" t="s" s="38">
        <v>449</v>
      </c>
      <c r="B362" s="81">
        <f>VLOOKUP('STATS 17-18'!AB364,'CK - HITS'!$A$3:$B$69,2)</f>
        <v>78</v>
      </c>
      <c r="C362" s="33">
        <f>IF('STATS 17-18'!G364&lt;400,IF(B362&gt;80,80,B362),B362)</f>
        <v>78</v>
      </c>
      <c r="D362" s="33">
        <f>IF('STATS 17-18'!G364&lt;200,IF(C362&gt;73,73,C362),C362)</f>
        <v>78</v>
      </c>
      <c r="E362" s="33">
        <f>IF('STATS 17-18'!G364&lt;400,IF(D362&lt;60,60,D362),D362)</f>
        <v>78</v>
      </c>
      <c r="F362" s="82">
        <f>IF('STATS 17-18'!G364&lt;200,IF(E362&lt;53,53,E362),E362)</f>
        <v>78</v>
      </c>
    </row>
    <row r="363" ht="20.35" customHeight="1">
      <c r="A363" t="s" s="38">
        <v>450</v>
      </c>
      <c r="B363" s="81">
        <f>VLOOKUP('STATS 17-18'!AB365,'CK - HITS'!$A$3:$B$69,2)</f>
        <v>86</v>
      </c>
      <c r="C363" s="33">
        <f>IF('STATS 17-18'!G365&lt;400,IF(B363&gt;80,80,B363),B363)</f>
        <v>86</v>
      </c>
      <c r="D363" s="33">
        <f>IF('STATS 17-18'!G365&lt;200,IF(C363&gt;73,73,C363),C363)</f>
        <v>86</v>
      </c>
      <c r="E363" s="33">
        <f>IF('STATS 17-18'!G365&lt;400,IF(D363&lt;60,60,D363),D363)</f>
        <v>86</v>
      </c>
      <c r="F363" s="82">
        <f>IF('STATS 17-18'!G365&lt;200,IF(E363&lt;53,53,E363),E363)</f>
        <v>86</v>
      </c>
    </row>
    <row r="364" ht="20.35" customHeight="1">
      <c r="A364" t="s" s="38">
        <v>452</v>
      </c>
      <c r="B364" s="81">
        <f>VLOOKUP('STATS 17-18'!AB366,'CK - HITS'!$A$3:$B$69,2)</f>
        <v>38</v>
      </c>
      <c r="C364" s="33">
        <f>IF('STATS 17-18'!G366&lt;400,IF(B364&gt;80,80,B364),B364)</f>
        <v>38</v>
      </c>
      <c r="D364" s="33">
        <f>IF('STATS 17-18'!G366&lt;200,IF(C364&gt;73,73,C364),C364)</f>
        <v>38</v>
      </c>
      <c r="E364" s="33">
        <f>IF('STATS 17-18'!G366&lt;400,IF(D364&lt;60,60,D364),D364)</f>
        <v>38</v>
      </c>
      <c r="F364" s="82">
        <f>IF('STATS 17-18'!G366&lt;200,IF(E364&lt;53,53,E364),E364)</f>
        <v>38</v>
      </c>
    </row>
    <row r="365" ht="20.35" customHeight="1">
      <c r="A365" t="s" s="38">
        <v>453</v>
      </c>
      <c r="B365" s="81">
        <f>VLOOKUP('STATS 17-18'!AB367,'CK - HITS'!$A$3:$B$69,2)</f>
        <v>38</v>
      </c>
      <c r="C365" s="33">
        <f>IF('STATS 17-18'!G367&lt;400,IF(B365&gt;80,80,B365),B365)</f>
        <v>38</v>
      </c>
      <c r="D365" s="33">
        <f>IF('STATS 17-18'!G367&lt;200,IF(C365&gt;73,73,C365),C365)</f>
        <v>38</v>
      </c>
      <c r="E365" s="33">
        <f>IF('STATS 17-18'!G367&lt;400,IF(D365&lt;60,60,D365),D365)</f>
        <v>60</v>
      </c>
      <c r="F365" s="82">
        <f>IF('STATS 17-18'!G367&lt;200,IF(E365&lt;53,53,E365),E365)</f>
        <v>60</v>
      </c>
    </row>
    <row r="366" ht="20.35" customHeight="1">
      <c r="A366" t="s" s="38">
        <v>454</v>
      </c>
      <c r="B366" s="81">
        <f>VLOOKUP('STATS 17-18'!AB368,'CK - HITS'!$A$3:$B$69,2)</f>
        <v>61</v>
      </c>
      <c r="C366" s="33">
        <f>IF('STATS 17-18'!G368&lt;400,IF(B366&gt;80,80,B366),B366)</f>
        <v>61</v>
      </c>
      <c r="D366" s="33">
        <f>IF('STATS 17-18'!G368&lt;200,IF(C366&gt;73,73,C366),C366)</f>
        <v>61</v>
      </c>
      <c r="E366" s="33">
        <f>IF('STATS 17-18'!G368&lt;400,IF(D366&lt;60,60,D366),D366)</f>
        <v>61</v>
      </c>
      <c r="F366" s="82">
        <f>IF('STATS 17-18'!G368&lt;200,IF(E366&lt;53,53,E366),E366)</f>
        <v>61</v>
      </c>
    </row>
    <row r="367" ht="20.35" customHeight="1">
      <c r="A367" t="s" s="38">
        <v>455</v>
      </c>
      <c r="B367" s="81">
        <f>VLOOKUP('STATS 17-18'!AB369,'CK - HITS'!$A$3:$B$69,2)</f>
        <v>93</v>
      </c>
      <c r="C367" s="33">
        <f>IF('STATS 17-18'!G369&lt;400,IF(B367&gt;80,80,B367),B367)</f>
        <v>80</v>
      </c>
      <c r="D367" s="33">
        <f>IF('STATS 17-18'!G369&lt;200,IF(C367&gt;73,73,C367),C367)</f>
        <v>73</v>
      </c>
      <c r="E367" s="33">
        <f>IF('STATS 17-18'!G369&lt;400,IF(D367&lt;60,60,D367),D367)</f>
        <v>73</v>
      </c>
      <c r="F367" s="82">
        <f>IF('STATS 17-18'!G369&lt;200,IF(E367&lt;53,53,E367),E367)</f>
        <v>73</v>
      </c>
    </row>
    <row r="368" ht="20.35" customHeight="1">
      <c r="A368" t="s" s="38">
        <v>456</v>
      </c>
      <c r="B368" s="81">
        <f>VLOOKUP('STATS 17-18'!AB370,'CK - HITS'!$A$3:$B$69,2)</f>
        <v>51</v>
      </c>
      <c r="C368" s="33">
        <f>IF('STATS 17-18'!G370&lt;400,IF(B368&gt;80,80,B368),B368)</f>
        <v>51</v>
      </c>
      <c r="D368" s="33">
        <f>IF('STATS 17-18'!G370&lt;200,IF(C368&gt;73,73,C368),C368)</f>
        <v>51</v>
      </c>
      <c r="E368" s="33">
        <f>IF('STATS 17-18'!G370&lt;400,IF(D368&lt;60,60,D368),D368)</f>
        <v>51</v>
      </c>
      <c r="F368" s="82">
        <f>IF('STATS 17-18'!G370&lt;200,IF(E368&lt;53,53,E368),E368)</f>
        <v>51</v>
      </c>
    </row>
    <row r="369" ht="20.35" customHeight="1">
      <c r="A369" t="s" s="38">
        <v>457</v>
      </c>
      <c r="B369" s="81">
        <f>VLOOKUP('STATS 17-18'!AB371,'CK - HITS'!$A$3:$B$69,2)</f>
        <v>49</v>
      </c>
      <c r="C369" s="33">
        <f>IF('STATS 17-18'!G371&lt;400,IF(B369&gt;80,80,B369),B369)</f>
        <v>49</v>
      </c>
      <c r="D369" s="33">
        <f>IF('STATS 17-18'!G371&lt;200,IF(C369&gt;73,73,C369),C369)</f>
        <v>49</v>
      </c>
      <c r="E369" s="33">
        <f>IF('STATS 17-18'!G371&lt;400,IF(D369&lt;60,60,D369),D369)</f>
        <v>49</v>
      </c>
      <c r="F369" s="82">
        <f>IF('STATS 17-18'!G371&lt;200,IF(E369&lt;53,53,E369),E369)</f>
        <v>49</v>
      </c>
    </row>
    <row r="370" ht="20.35" customHeight="1">
      <c r="A370" t="s" s="38">
        <v>458</v>
      </c>
      <c r="B370" s="81">
        <f>VLOOKUP('STATS 17-18'!AB372,'CK - HITS'!$A$3:$B$69,2)</f>
        <v>33</v>
      </c>
      <c r="C370" s="33">
        <f>IF('STATS 17-18'!G372&lt;400,IF(B370&gt;80,80,B370),B370)</f>
        <v>33</v>
      </c>
      <c r="D370" s="33">
        <f>IF('STATS 17-18'!G372&lt;200,IF(C370&gt;73,73,C370),C370)</f>
        <v>33</v>
      </c>
      <c r="E370" s="33">
        <f>IF('STATS 17-18'!G372&lt;400,IF(D370&lt;60,60,D370),D370)</f>
        <v>60</v>
      </c>
      <c r="F370" s="82">
        <f>IF('STATS 17-18'!G372&lt;200,IF(E370&lt;53,53,E370),E370)</f>
        <v>60</v>
      </c>
    </row>
    <row r="371" ht="20.35" customHeight="1">
      <c r="A371" t="s" s="38">
        <v>459</v>
      </c>
      <c r="B371" s="81">
        <f>VLOOKUP('STATS 17-18'!AB373,'CK - HITS'!$A$3:$B$69,2)</f>
        <v>90</v>
      </c>
      <c r="C371" s="33">
        <f>IF('STATS 17-18'!G373&lt;400,IF(B371&gt;80,80,B371),B371)</f>
        <v>90</v>
      </c>
      <c r="D371" s="33">
        <f>IF('STATS 17-18'!G373&lt;200,IF(C371&gt;73,73,C371),C371)</f>
        <v>90</v>
      </c>
      <c r="E371" s="33">
        <f>IF('STATS 17-18'!G373&lt;400,IF(D371&lt;60,60,D371),D371)</f>
        <v>90</v>
      </c>
      <c r="F371" s="82">
        <f>IF('STATS 17-18'!G373&lt;200,IF(E371&lt;53,53,E371),E371)</f>
        <v>90</v>
      </c>
    </row>
    <row r="372" ht="20.35" customHeight="1">
      <c r="A372" t="s" s="38">
        <v>461</v>
      </c>
      <c r="B372" s="81">
        <f>VLOOKUP('STATS 17-18'!AB374,'CK - HITS'!$A$3:$B$69,2)</f>
        <v>50</v>
      </c>
      <c r="C372" s="33">
        <f>IF('STATS 17-18'!G374&lt;400,IF(B372&gt;80,80,B372),B372)</f>
        <v>50</v>
      </c>
      <c r="D372" s="33">
        <f>IF('STATS 17-18'!G374&lt;200,IF(C372&gt;73,73,C372),C372)</f>
        <v>50</v>
      </c>
      <c r="E372" s="33">
        <f>IF('STATS 17-18'!G374&lt;400,IF(D372&lt;60,60,D372),D372)</f>
        <v>50</v>
      </c>
      <c r="F372" s="82">
        <f>IF('STATS 17-18'!G374&lt;200,IF(E372&lt;53,53,E372),E372)</f>
        <v>50</v>
      </c>
    </row>
    <row r="373" ht="20.35" customHeight="1">
      <c r="A373" t="s" s="38">
        <v>462</v>
      </c>
      <c r="B373" s="81">
        <f>VLOOKUP('STATS 17-18'!AB375,'CK - HITS'!$A$3:$B$69,2)</f>
        <v>92</v>
      </c>
      <c r="C373" s="33">
        <f>IF('STATS 17-18'!G375&lt;400,IF(B373&gt;80,80,B373),B373)</f>
        <v>80</v>
      </c>
      <c r="D373" s="33">
        <f>IF('STATS 17-18'!G375&lt;200,IF(C373&gt;73,73,C373),C373)</f>
        <v>80</v>
      </c>
      <c r="E373" s="33">
        <f>IF('STATS 17-18'!G375&lt;400,IF(D373&lt;60,60,D373),D373)</f>
        <v>80</v>
      </c>
      <c r="F373" s="82">
        <f>IF('STATS 17-18'!G375&lt;200,IF(E373&lt;53,53,E373),E373)</f>
        <v>80</v>
      </c>
    </row>
    <row r="374" ht="20.35" customHeight="1">
      <c r="A374" t="s" s="38">
        <v>463</v>
      </c>
      <c r="B374" s="81">
        <f>VLOOKUP('STATS 17-18'!AB376,'CK - HITS'!$A$3:$B$69,2)</f>
        <v>51</v>
      </c>
      <c r="C374" s="33">
        <f>IF('STATS 17-18'!G376&lt;400,IF(B374&gt;80,80,B374),B374)</f>
        <v>51</v>
      </c>
      <c r="D374" s="33">
        <f>IF('STATS 17-18'!G376&lt;200,IF(C374&gt;73,73,C374),C374)</f>
        <v>51</v>
      </c>
      <c r="E374" s="33">
        <f>IF('STATS 17-18'!G376&lt;400,IF(D374&lt;60,60,D374),D374)</f>
        <v>60</v>
      </c>
      <c r="F374" s="82">
        <f>IF('STATS 17-18'!G376&lt;200,IF(E374&lt;53,53,E374),E374)</f>
        <v>60</v>
      </c>
    </row>
    <row r="375" ht="20.35" customHeight="1">
      <c r="A375" t="s" s="38">
        <v>464</v>
      </c>
      <c r="B375" s="81">
        <f>VLOOKUP('STATS 17-18'!AB377,'CK - HITS'!$A$3:$B$69,2)</f>
        <v>43</v>
      </c>
      <c r="C375" s="33">
        <f>IF('STATS 17-18'!G377&lt;400,IF(B375&gt;80,80,B375),B375)</f>
        <v>43</v>
      </c>
      <c r="D375" s="33">
        <f>IF('STATS 17-18'!G377&lt;200,IF(C375&gt;73,73,C375),C375)</f>
        <v>43</v>
      </c>
      <c r="E375" s="33">
        <f>IF('STATS 17-18'!G377&lt;400,IF(D375&lt;60,60,D375),D375)</f>
        <v>43</v>
      </c>
      <c r="F375" s="82">
        <f>IF('STATS 17-18'!G377&lt;200,IF(E375&lt;53,53,E375),E375)</f>
        <v>43</v>
      </c>
    </row>
    <row r="376" ht="20.35" customHeight="1">
      <c r="A376" t="s" s="38">
        <v>465</v>
      </c>
      <c r="B376" s="81">
        <f>VLOOKUP('STATS 17-18'!AB378,'CK - HITS'!$A$3:$B$69,2)</f>
        <v>35</v>
      </c>
      <c r="C376" s="33">
        <f>IF('STATS 17-18'!G378&lt;400,IF(B376&gt;80,80,B376),B376)</f>
        <v>35</v>
      </c>
      <c r="D376" s="33">
        <f>IF('STATS 17-18'!G378&lt;200,IF(C376&gt;73,73,C376),C376)</f>
        <v>35</v>
      </c>
      <c r="E376" s="33">
        <f>IF('STATS 17-18'!G378&lt;400,IF(D376&lt;60,60,D376),D376)</f>
        <v>35</v>
      </c>
      <c r="F376" s="82">
        <f>IF('STATS 17-18'!G378&lt;200,IF(E376&lt;53,53,E376),E376)</f>
        <v>35</v>
      </c>
    </row>
    <row r="377" ht="20.35" customHeight="1">
      <c r="A377" t="s" s="38">
        <v>466</v>
      </c>
      <c r="B377" s="81">
        <f>VLOOKUP('STATS 17-18'!AB379,'CK - HITS'!$A$3:$B$69,2)</f>
        <v>56</v>
      </c>
      <c r="C377" s="33">
        <f>IF('STATS 17-18'!G379&lt;400,IF(B377&gt;80,80,B377),B377)</f>
        <v>56</v>
      </c>
      <c r="D377" s="33">
        <f>IF('STATS 17-18'!G379&lt;200,IF(C377&gt;73,73,C377),C377)</f>
        <v>56</v>
      </c>
      <c r="E377" s="33">
        <f>IF('STATS 17-18'!G379&lt;400,IF(D377&lt;60,60,D377),D377)</f>
        <v>56</v>
      </c>
      <c r="F377" s="82">
        <f>IF('STATS 17-18'!G379&lt;200,IF(E377&lt;53,53,E377),E377)</f>
        <v>56</v>
      </c>
    </row>
    <row r="378" ht="20.35" customHeight="1">
      <c r="A378" t="s" s="38">
        <v>467</v>
      </c>
      <c r="B378" s="81">
        <f>VLOOKUP('STATS 17-18'!AB380,'CK - HITS'!$A$3:$B$69,2)</f>
        <v>62</v>
      </c>
      <c r="C378" s="33">
        <f>IF('STATS 17-18'!G380&lt;400,IF(B378&gt;80,80,B378),B378)</f>
        <v>62</v>
      </c>
      <c r="D378" s="33">
        <f>IF('STATS 17-18'!G380&lt;200,IF(C378&gt;73,73,C378),C378)</f>
        <v>62</v>
      </c>
      <c r="E378" s="33">
        <f>IF('STATS 17-18'!G380&lt;400,IF(D378&lt;60,60,D378),D378)</f>
        <v>62</v>
      </c>
      <c r="F378" s="82">
        <f>IF('STATS 17-18'!G380&lt;200,IF(E378&lt;53,53,E378),E378)</f>
        <v>62</v>
      </c>
    </row>
    <row r="379" ht="20.35" customHeight="1">
      <c r="A379" t="s" s="38">
        <v>468</v>
      </c>
      <c r="B379" s="81">
        <f>VLOOKUP('STATS 17-18'!AB381,'CK - HITS'!$A$3:$B$69,2)</f>
        <v>48</v>
      </c>
      <c r="C379" s="33">
        <f>IF('STATS 17-18'!G381&lt;400,IF(B379&gt;80,80,B379),B379)</f>
        <v>48</v>
      </c>
      <c r="D379" s="33">
        <f>IF('STATS 17-18'!G381&lt;200,IF(C379&gt;73,73,C379),C379)</f>
        <v>48</v>
      </c>
      <c r="E379" s="33">
        <f>IF('STATS 17-18'!G381&lt;400,IF(D379&lt;60,60,D379),D379)</f>
        <v>48</v>
      </c>
      <c r="F379" s="82">
        <f>IF('STATS 17-18'!G381&lt;200,IF(E379&lt;53,53,E379),E379)</f>
        <v>48</v>
      </c>
    </row>
    <row r="380" ht="20.35" customHeight="1">
      <c r="A380" t="s" s="38">
        <v>469</v>
      </c>
      <c r="B380" s="81">
        <f>VLOOKUP('STATS 17-18'!AB382,'CK - HITS'!$A$3:$B$69,2)</f>
        <v>40</v>
      </c>
      <c r="C380" s="33">
        <f>IF('STATS 17-18'!G382&lt;400,IF(B380&gt;80,80,B380),B380)</f>
        <v>40</v>
      </c>
      <c r="D380" s="33">
        <f>IF('STATS 17-18'!G382&lt;200,IF(C380&gt;73,73,C380),C380)</f>
        <v>40</v>
      </c>
      <c r="E380" s="33">
        <f>IF('STATS 17-18'!G382&lt;400,IF(D380&lt;60,60,D380),D380)</f>
        <v>60</v>
      </c>
      <c r="F380" s="82">
        <f>IF('STATS 17-18'!G382&lt;200,IF(E380&lt;53,53,E380),E380)</f>
        <v>60</v>
      </c>
    </row>
    <row r="381" ht="20.35" customHeight="1">
      <c r="A381" t="s" s="38">
        <v>470</v>
      </c>
      <c r="B381" s="81">
        <f>VLOOKUP('STATS 17-18'!AB383,'CK - HITS'!$A$3:$B$69,2)</f>
        <v>33</v>
      </c>
      <c r="C381" s="33">
        <f>IF('STATS 17-18'!G383&lt;400,IF(B381&gt;80,80,B381),B381)</f>
        <v>33</v>
      </c>
      <c r="D381" s="33">
        <f>IF('STATS 17-18'!G383&lt;200,IF(C381&gt;73,73,C381),C381)</f>
        <v>33</v>
      </c>
      <c r="E381" s="33">
        <f>IF('STATS 17-18'!G383&lt;400,IF(D381&lt;60,60,D381),D381)</f>
        <v>60</v>
      </c>
      <c r="F381" s="82">
        <f>IF('STATS 17-18'!G383&lt;200,IF(E381&lt;53,53,E381),E381)</f>
        <v>60</v>
      </c>
    </row>
    <row r="382" ht="20.35" customHeight="1">
      <c r="A382" t="s" s="38">
        <v>471</v>
      </c>
      <c r="B382" s="81">
        <f>VLOOKUP('STATS 17-18'!AB384,'CK - HITS'!$A$3:$B$69,2)</f>
        <v>73</v>
      </c>
      <c r="C382" s="33">
        <f>IF('STATS 17-18'!G384&lt;400,IF(B382&gt;80,80,B382),B382)</f>
        <v>73</v>
      </c>
      <c r="D382" s="33">
        <f>IF('STATS 17-18'!G384&lt;200,IF(C382&gt;73,73,C382),C382)</f>
        <v>73</v>
      </c>
      <c r="E382" s="33">
        <f>IF('STATS 17-18'!G384&lt;400,IF(D382&lt;60,60,D382),D382)</f>
        <v>73</v>
      </c>
      <c r="F382" s="82">
        <f>IF('STATS 17-18'!G384&lt;200,IF(E382&lt;53,53,E382),E382)</f>
        <v>73</v>
      </c>
    </row>
    <row r="383" ht="20.35" customHeight="1">
      <c r="A383" t="s" s="38">
        <v>472</v>
      </c>
      <c r="B383" s="81">
        <f>VLOOKUP('STATS 17-18'!AB385,'CK - HITS'!$A$3:$B$69,2)</f>
        <v>97</v>
      </c>
      <c r="C383" s="33">
        <f>IF('STATS 17-18'!G385&lt;400,IF(B383&gt;80,80,B383),B383)</f>
        <v>80</v>
      </c>
      <c r="D383" s="33">
        <f>IF('STATS 17-18'!G385&lt;200,IF(C383&gt;73,73,C383),C383)</f>
        <v>73</v>
      </c>
      <c r="E383" s="33">
        <f>IF('STATS 17-18'!G385&lt;400,IF(D383&lt;60,60,D383),D383)</f>
        <v>73</v>
      </c>
      <c r="F383" s="82">
        <f>IF('STATS 17-18'!G385&lt;200,IF(E383&lt;53,53,E383),E383)</f>
        <v>73</v>
      </c>
    </row>
    <row r="384" ht="20.35" customHeight="1">
      <c r="A384" t="s" s="38">
        <v>473</v>
      </c>
      <c r="B384" s="81">
        <f>VLOOKUP('STATS 17-18'!AB386,'CK - HITS'!$A$3:$B$69,2)</f>
        <v>55</v>
      </c>
      <c r="C384" s="33">
        <f>IF('STATS 17-18'!G386&lt;400,IF(B384&gt;80,80,B384),B384)</f>
        <v>55</v>
      </c>
      <c r="D384" s="33">
        <f>IF('STATS 17-18'!G386&lt;200,IF(C384&gt;73,73,C384),C384)</f>
        <v>55</v>
      </c>
      <c r="E384" s="33">
        <f>IF('STATS 17-18'!G386&lt;400,IF(D384&lt;60,60,D384),D384)</f>
        <v>55</v>
      </c>
      <c r="F384" s="82">
        <f>IF('STATS 17-18'!G386&lt;200,IF(E384&lt;53,53,E384),E384)</f>
        <v>55</v>
      </c>
    </row>
    <row r="385" ht="20.35" customHeight="1">
      <c r="A385" t="s" s="38">
        <v>474</v>
      </c>
      <c r="B385" s="81">
        <f>VLOOKUP('STATS 17-18'!AB387,'CK - HITS'!$A$3:$B$69,2)</f>
        <v>68</v>
      </c>
      <c r="C385" s="33">
        <f>IF('STATS 17-18'!G387&lt;400,IF(B385&gt;80,80,B385),B385)</f>
        <v>68</v>
      </c>
      <c r="D385" s="33">
        <f>IF('STATS 17-18'!G387&lt;200,IF(C385&gt;73,73,C385),C385)</f>
        <v>68</v>
      </c>
      <c r="E385" s="33">
        <f>IF('STATS 17-18'!G387&lt;400,IF(D385&lt;60,60,D385),D385)</f>
        <v>68</v>
      </c>
      <c r="F385" s="82">
        <f>IF('STATS 17-18'!G387&lt;200,IF(E385&lt;53,53,E385),E385)</f>
        <v>68</v>
      </c>
    </row>
    <row r="386" ht="20.35" customHeight="1">
      <c r="A386" t="s" s="38">
        <v>475</v>
      </c>
      <c r="B386" s="81">
        <f>VLOOKUP('STATS 17-18'!AB388,'CK - HITS'!$A$3:$B$69,2)</f>
        <v>39</v>
      </c>
      <c r="C386" s="33">
        <f>IF('STATS 17-18'!G388&lt;400,IF(B386&gt;80,80,B386),B386)</f>
        <v>39</v>
      </c>
      <c r="D386" s="33">
        <f>IF('STATS 17-18'!G388&lt;200,IF(C386&gt;73,73,C386),C386)</f>
        <v>39</v>
      </c>
      <c r="E386" s="33">
        <f>IF('STATS 17-18'!G388&lt;400,IF(D386&lt;60,60,D386),D386)</f>
        <v>39</v>
      </c>
      <c r="F386" s="82">
        <f>IF('STATS 17-18'!G388&lt;200,IF(E386&lt;53,53,E386),E386)</f>
        <v>39</v>
      </c>
    </row>
    <row r="387" ht="20.35" customHeight="1">
      <c r="A387" t="s" s="38">
        <v>476</v>
      </c>
      <c r="B387" s="81">
        <f>VLOOKUP('STATS 17-18'!AB389,'CK - HITS'!$A$3:$B$69,2)</f>
        <v>47</v>
      </c>
      <c r="C387" s="33">
        <f>IF('STATS 17-18'!G389&lt;400,IF(B387&gt;80,80,B387),B387)</f>
        <v>47</v>
      </c>
      <c r="D387" s="33">
        <f>IF('STATS 17-18'!G389&lt;200,IF(C387&gt;73,73,C387),C387)</f>
        <v>47</v>
      </c>
      <c r="E387" s="33">
        <f>IF('STATS 17-18'!G389&lt;400,IF(D387&lt;60,60,D387),D387)</f>
        <v>47</v>
      </c>
      <c r="F387" s="82">
        <f>IF('STATS 17-18'!G389&lt;200,IF(E387&lt;53,53,E387),E387)</f>
        <v>47</v>
      </c>
    </row>
    <row r="388" ht="20.35" customHeight="1">
      <c r="A388" t="s" s="38">
        <v>477</v>
      </c>
      <c r="B388" s="81">
        <f>VLOOKUP('STATS 17-18'!AB390,'CK - HITS'!$A$3:$B$69,2)</f>
        <v>80</v>
      </c>
      <c r="C388" s="33">
        <f>IF('STATS 17-18'!G390&lt;400,IF(B388&gt;80,80,B388),B388)</f>
        <v>80</v>
      </c>
      <c r="D388" s="33">
        <f>IF('STATS 17-18'!G390&lt;200,IF(C388&gt;73,73,C388),C388)</f>
        <v>80</v>
      </c>
      <c r="E388" s="33">
        <f>IF('STATS 17-18'!G390&lt;400,IF(D388&lt;60,60,D388),D388)</f>
        <v>80</v>
      </c>
      <c r="F388" s="82">
        <f>IF('STATS 17-18'!G390&lt;200,IF(E388&lt;53,53,E388),E388)</f>
        <v>80</v>
      </c>
    </row>
    <row r="389" ht="20.35" customHeight="1">
      <c r="A389" t="s" s="38">
        <v>478</v>
      </c>
      <c r="B389" s="81">
        <f>VLOOKUP('STATS 17-18'!AB391,'CK - HITS'!$A$3:$B$69,2)</f>
        <v>65</v>
      </c>
      <c r="C389" s="33">
        <f>IF('STATS 17-18'!G391&lt;400,IF(B389&gt;80,80,B389),B389)</f>
        <v>65</v>
      </c>
      <c r="D389" s="33">
        <f>IF('STATS 17-18'!G391&lt;200,IF(C389&gt;73,73,C389),C389)</f>
        <v>65</v>
      </c>
      <c r="E389" s="33">
        <f>IF('STATS 17-18'!G391&lt;400,IF(D389&lt;60,60,D389),D389)</f>
        <v>65</v>
      </c>
      <c r="F389" s="82">
        <f>IF('STATS 17-18'!G391&lt;200,IF(E389&lt;53,53,E389),E389)</f>
        <v>65</v>
      </c>
    </row>
    <row r="390" ht="20.35" customHeight="1">
      <c r="A390" t="s" s="38">
        <v>479</v>
      </c>
      <c r="B390" s="81">
        <f>VLOOKUP('STATS 17-18'!AB392,'CK - HITS'!$A$3:$B$69,2)</f>
        <v>77</v>
      </c>
      <c r="C390" s="33">
        <f>IF('STATS 17-18'!G392&lt;400,IF(B390&gt;80,80,B390),B390)</f>
        <v>77</v>
      </c>
      <c r="D390" s="33">
        <f>IF('STATS 17-18'!G392&lt;200,IF(C390&gt;73,73,C390),C390)</f>
        <v>73</v>
      </c>
      <c r="E390" s="33">
        <f>IF('STATS 17-18'!G392&lt;400,IF(D390&lt;60,60,D390),D390)</f>
        <v>73</v>
      </c>
      <c r="F390" s="82">
        <f>IF('STATS 17-18'!G392&lt;200,IF(E390&lt;53,53,E390),E390)</f>
        <v>73</v>
      </c>
    </row>
    <row r="391" ht="20.35" customHeight="1">
      <c r="A391" t="s" s="38">
        <v>480</v>
      </c>
      <c r="B391" s="81">
        <f>VLOOKUP('STATS 17-18'!AB393,'CK - HITS'!$A$3:$B$69,2)</f>
        <v>82</v>
      </c>
      <c r="C391" s="33">
        <f>IF('STATS 17-18'!G393&lt;400,IF(B391&gt;80,80,B391),B391)</f>
        <v>80</v>
      </c>
      <c r="D391" s="33">
        <f>IF('STATS 17-18'!G393&lt;200,IF(C391&gt;73,73,C391),C391)</f>
        <v>80</v>
      </c>
      <c r="E391" s="33">
        <f>IF('STATS 17-18'!G393&lt;400,IF(D391&lt;60,60,D391),D391)</f>
        <v>80</v>
      </c>
      <c r="F391" s="82">
        <f>IF('STATS 17-18'!G393&lt;200,IF(E391&lt;53,53,E391),E391)</f>
        <v>80</v>
      </c>
    </row>
    <row r="392" ht="20.35" customHeight="1">
      <c r="A392" t="s" s="38">
        <v>481</v>
      </c>
      <c r="B392" s="81">
        <f>VLOOKUP('STATS 17-18'!AB394,'CK - HITS'!$A$3:$B$69,2)</f>
        <v>63</v>
      </c>
      <c r="C392" s="33">
        <f>IF('STATS 17-18'!G394&lt;400,IF(B392&gt;80,80,B392),B392)</f>
        <v>63</v>
      </c>
      <c r="D392" s="33">
        <f>IF('STATS 17-18'!G394&lt;200,IF(C392&gt;73,73,C392),C392)</f>
        <v>63</v>
      </c>
      <c r="E392" s="33">
        <f>IF('STATS 17-18'!G394&lt;400,IF(D392&lt;60,60,D392),D392)</f>
        <v>63</v>
      </c>
      <c r="F392" s="82">
        <f>IF('STATS 17-18'!G394&lt;200,IF(E392&lt;53,53,E392),E392)</f>
        <v>63</v>
      </c>
    </row>
    <row r="393" ht="20.35" customHeight="1">
      <c r="A393" t="s" s="38">
        <v>482</v>
      </c>
      <c r="B393" s="81">
        <f>VLOOKUP('STATS 17-18'!AB395,'CK - HITS'!$A$3:$B$69,2)</f>
        <v>83</v>
      </c>
      <c r="C393" s="33">
        <f>IF('STATS 17-18'!G395&lt;400,IF(B393&gt;80,80,B393),B393)</f>
        <v>83</v>
      </c>
      <c r="D393" s="33">
        <f>IF('STATS 17-18'!G395&lt;200,IF(C393&gt;73,73,C393),C393)</f>
        <v>83</v>
      </c>
      <c r="E393" s="33">
        <f>IF('STATS 17-18'!G395&lt;400,IF(D393&lt;60,60,D393),D393)</f>
        <v>83</v>
      </c>
      <c r="F393" s="82">
        <f>IF('STATS 17-18'!G395&lt;200,IF(E393&lt;53,53,E393),E393)</f>
        <v>83</v>
      </c>
    </row>
    <row r="394" ht="20.35" customHeight="1">
      <c r="A394" t="s" s="38">
        <v>483</v>
      </c>
      <c r="B394" s="81">
        <f>VLOOKUP('STATS 17-18'!AB396,'CK - HITS'!$A$3:$B$69,2)</f>
        <v>43</v>
      </c>
      <c r="C394" s="33">
        <f>IF('STATS 17-18'!G396&lt;400,IF(B394&gt;80,80,B394),B394)</f>
        <v>43</v>
      </c>
      <c r="D394" s="33">
        <f>IF('STATS 17-18'!G396&lt;200,IF(C394&gt;73,73,C394),C394)</f>
        <v>43</v>
      </c>
      <c r="E394" s="33">
        <f>IF('STATS 17-18'!G396&lt;400,IF(D394&lt;60,60,D394),D394)</f>
        <v>43</v>
      </c>
      <c r="F394" s="82">
        <f>IF('STATS 17-18'!G396&lt;200,IF(E394&lt;53,53,E394),E394)</f>
        <v>43</v>
      </c>
    </row>
    <row r="395" ht="20.35" customHeight="1">
      <c r="A395" t="s" s="38">
        <v>484</v>
      </c>
      <c r="B395" s="81">
        <f>VLOOKUP('STATS 17-18'!AB397,'CK - HITS'!$A$3:$B$69,2)</f>
        <v>74</v>
      </c>
      <c r="C395" s="33">
        <f>IF('STATS 17-18'!G397&lt;400,IF(B395&gt;80,80,B395),B395)</f>
        <v>74</v>
      </c>
      <c r="D395" s="33">
        <f>IF('STATS 17-18'!G397&lt;200,IF(C395&gt;73,73,C395),C395)</f>
        <v>73</v>
      </c>
      <c r="E395" s="33">
        <f>IF('STATS 17-18'!G397&lt;400,IF(D395&lt;60,60,D395),D395)</f>
        <v>73</v>
      </c>
      <c r="F395" s="82">
        <f>IF('STATS 17-18'!G397&lt;200,IF(E395&lt;53,53,E395),E395)</f>
        <v>73</v>
      </c>
    </row>
    <row r="396" ht="20.35" customHeight="1">
      <c r="A396" t="s" s="38">
        <v>485</v>
      </c>
      <c r="B396" s="81">
        <f>VLOOKUP('STATS 17-18'!AB398,'CK - HITS'!$A$3:$B$69,2)</f>
        <v>67</v>
      </c>
      <c r="C396" s="33">
        <f>IF('STATS 17-18'!G398&lt;400,IF(B396&gt;80,80,B396),B396)</f>
        <v>67</v>
      </c>
      <c r="D396" s="33">
        <f>IF('STATS 17-18'!G398&lt;200,IF(C396&gt;73,73,C396),C396)</f>
        <v>67</v>
      </c>
      <c r="E396" s="33">
        <f>IF('STATS 17-18'!G398&lt;400,IF(D396&lt;60,60,D396),D396)</f>
        <v>67</v>
      </c>
      <c r="F396" s="82">
        <f>IF('STATS 17-18'!G398&lt;200,IF(E396&lt;53,53,E396),E396)</f>
        <v>67</v>
      </c>
    </row>
    <row r="397" ht="20.35" customHeight="1">
      <c r="A397" t="s" s="38">
        <v>487</v>
      </c>
      <c r="B397" s="81">
        <f>VLOOKUP('STATS 17-18'!AB399,'CK - HITS'!$A$3:$B$69,2)</f>
        <v>57</v>
      </c>
      <c r="C397" s="33">
        <f>IF('STATS 17-18'!G399&lt;400,IF(B397&gt;80,80,B397),B397)</f>
        <v>57</v>
      </c>
      <c r="D397" s="33">
        <f>IF('STATS 17-18'!G399&lt;200,IF(C397&gt;73,73,C397),C397)</f>
        <v>57</v>
      </c>
      <c r="E397" s="33">
        <f>IF('STATS 17-18'!G399&lt;400,IF(D397&lt;60,60,D397),D397)</f>
        <v>57</v>
      </c>
      <c r="F397" s="82">
        <f>IF('STATS 17-18'!G399&lt;200,IF(E397&lt;53,53,E397),E397)</f>
        <v>57</v>
      </c>
    </row>
    <row r="398" ht="20.35" customHeight="1">
      <c r="A398" t="s" s="38">
        <v>488</v>
      </c>
      <c r="B398" s="81">
        <f>VLOOKUP('STATS 17-18'!AB400,'CK - HITS'!$A$3:$B$69,2)</f>
        <v>46</v>
      </c>
      <c r="C398" s="33">
        <f>IF('STATS 17-18'!G400&lt;400,IF(B398&gt;80,80,B398),B398)</f>
        <v>46</v>
      </c>
      <c r="D398" s="33">
        <f>IF('STATS 17-18'!G400&lt;200,IF(C398&gt;73,73,C398),C398)</f>
        <v>46</v>
      </c>
      <c r="E398" s="33">
        <f>IF('STATS 17-18'!G400&lt;400,IF(D398&lt;60,60,D398),D398)</f>
        <v>46</v>
      </c>
      <c r="F398" s="82">
        <f>IF('STATS 17-18'!G400&lt;200,IF(E398&lt;53,53,E398),E398)</f>
        <v>46</v>
      </c>
    </row>
    <row r="399" ht="20.35" customHeight="1">
      <c r="A399" t="s" s="38">
        <v>489</v>
      </c>
      <c r="B399" s="81">
        <f>VLOOKUP('STATS 17-18'!AB401,'CK - HITS'!$A$3:$B$69,2)</f>
        <v>68</v>
      </c>
      <c r="C399" s="33">
        <f>IF('STATS 17-18'!G401&lt;400,IF(B399&gt;80,80,B399),B399)</f>
        <v>68</v>
      </c>
      <c r="D399" s="33">
        <f>IF('STATS 17-18'!G401&lt;200,IF(C399&gt;73,73,C399),C399)</f>
        <v>68</v>
      </c>
      <c r="E399" s="33">
        <f>IF('STATS 17-18'!G401&lt;400,IF(D399&lt;60,60,D399),D399)</f>
        <v>68</v>
      </c>
      <c r="F399" s="82">
        <f>IF('STATS 17-18'!G401&lt;200,IF(E399&lt;53,53,E399),E399)</f>
        <v>68</v>
      </c>
    </row>
    <row r="400" ht="20.35" customHeight="1">
      <c r="A400" t="s" s="38">
        <v>490</v>
      </c>
      <c r="B400" s="81">
        <f>VLOOKUP('STATS 17-18'!AB402,'CK - HITS'!$A$3:$B$69,2)</f>
        <v>66</v>
      </c>
      <c r="C400" s="33">
        <f>IF('STATS 17-18'!G402&lt;400,IF(B400&gt;80,80,B400),B400)</f>
        <v>66</v>
      </c>
      <c r="D400" s="33">
        <f>IF('STATS 17-18'!G402&lt;200,IF(C400&gt;73,73,C400),C400)</f>
        <v>66</v>
      </c>
      <c r="E400" s="33">
        <f>IF('STATS 17-18'!G402&lt;400,IF(D400&lt;60,60,D400),D400)</f>
        <v>66</v>
      </c>
      <c r="F400" s="82">
        <f>IF('STATS 17-18'!G402&lt;200,IF(E400&lt;53,53,E400),E400)</f>
        <v>66</v>
      </c>
    </row>
    <row r="401" ht="20.35" customHeight="1">
      <c r="A401" t="s" s="38">
        <v>491</v>
      </c>
      <c r="B401" s="81">
        <f>VLOOKUP('STATS 17-18'!AB403,'CK - HITS'!$A$3:$B$69,2)</f>
        <v>84</v>
      </c>
      <c r="C401" s="33">
        <f>IF('STATS 17-18'!G403&lt;400,IF(B401&gt;80,80,B401),B401)</f>
        <v>84</v>
      </c>
      <c r="D401" s="33">
        <f>IF('STATS 17-18'!G403&lt;200,IF(C401&gt;73,73,C401),C401)</f>
        <v>84</v>
      </c>
      <c r="E401" s="33">
        <f>IF('STATS 17-18'!G403&lt;400,IF(D401&lt;60,60,D401),D401)</f>
        <v>84</v>
      </c>
      <c r="F401" s="82">
        <f>IF('STATS 17-18'!G403&lt;200,IF(E401&lt;53,53,E401),E401)</f>
        <v>84</v>
      </c>
    </row>
    <row r="402" ht="20.35" customHeight="1">
      <c r="A402" t="s" s="38">
        <v>492</v>
      </c>
      <c r="B402" s="81">
        <f>VLOOKUP('STATS 17-18'!AB404,'CK - HITS'!$A$3:$B$69,2)</f>
        <v>36</v>
      </c>
      <c r="C402" s="33">
        <f>IF('STATS 17-18'!G404&lt;400,IF(B402&gt;80,80,B402),B402)</f>
        <v>36</v>
      </c>
      <c r="D402" s="33">
        <f>IF('STATS 17-18'!G404&lt;200,IF(C402&gt;73,73,C402),C402)</f>
        <v>36</v>
      </c>
      <c r="E402" s="33">
        <f>IF('STATS 17-18'!G404&lt;400,IF(D402&lt;60,60,D402),D402)</f>
        <v>60</v>
      </c>
      <c r="F402" s="82">
        <f>IF('STATS 17-18'!G404&lt;200,IF(E402&lt;53,53,E402),E402)</f>
        <v>60</v>
      </c>
    </row>
    <row r="403" ht="20.35" customHeight="1">
      <c r="A403" t="s" s="38">
        <v>493</v>
      </c>
      <c r="B403" s="81">
        <f>VLOOKUP('STATS 17-18'!AB405,'CK - HITS'!$A$3:$B$69,2)</f>
        <v>56</v>
      </c>
      <c r="C403" s="33">
        <f>IF('STATS 17-18'!G405&lt;400,IF(B403&gt;80,80,B403),B403)</f>
        <v>56</v>
      </c>
      <c r="D403" s="33">
        <f>IF('STATS 17-18'!G405&lt;200,IF(C403&gt;73,73,C403),C403)</f>
        <v>56</v>
      </c>
      <c r="E403" s="33">
        <f>IF('STATS 17-18'!G405&lt;400,IF(D403&lt;60,60,D403),D403)</f>
        <v>56</v>
      </c>
      <c r="F403" s="82">
        <f>IF('STATS 17-18'!G405&lt;200,IF(E403&lt;53,53,E403),E403)</f>
        <v>56</v>
      </c>
    </row>
    <row r="404" ht="20.35" customHeight="1">
      <c r="A404" t="s" s="38">
        <v>494</v>
      </c>
      <c r="B404" s="81">
        <f>VLOOKUP('STATS 17-18'!AB406,'CK - HITS'!$A$3:$B$69,2)</f>
        <v>74</v>
      </c>
      <c r="C404" s="33">
        <f>IF('STATS 17-18'!G406&lt;400,IF(B404&gt;80,80,B404),B404)</f>
        <v>74</v>
      </c>
      <c r="D404" s="33">
        <f>IF('STATS 17-18'!G406&lt;200,IF(C404&gt;73,73,C404),C404)</f>
        <v>74</v>
      </c>
      <c r="E404" s="33">
        <f>IF('STATS 17-18'!G406&lt;400,IF(D404&lt;60,60,D404),D404)</f>
        <v>74</v>
      </c>
      <c r="F404" s="82">
        <f>IF('STATS 17-18'!G406&lt;200,IF(E404&lt;53,53,E404),E404)</f>
        <v>74</v>
      </c>
    </row>
    <row r="405" ht="20.35" customHeight="1">
      <c r="A405" t="s" s="38">
        <v>495</v>
      </c>
      <c r="B405" s="81">
        <f>VLOOKUP('STATS 17-18'!AB407,'CK - HITS'!$A$3:$B$69,2)</f>
        <v>38</v>
      </c>
      <c r="C405" s="33">
        <f>IF('STATS 17-18'!G407&lt;400,IF(B405&gt;80,80,B405),B405)</f>
        <v>38</v>
      </c>
      <c r="D405" s="33">
        <f>IF('STATS 17-18'!G407&lt;200,IF(C405&gt;73,73,C405),C405)</f>
        <v>38</v>
      </c>
      <c r="E405" s="33">
        <f>IF('STATS 17-18'!G407&lt;400,IF(D405&lt;60,60,D405),D405)</f>
        <v>38</v>
      </c>
      <c r="F405" s="82">
        <f>IF('STATS 17-18'!G407&lt;200,IF(E405&lt;53,53,E405),E405)</f>
        <v>38</v>
      </c>
    </row>
    <row r="406" ht="20.35" customHeight="1">
      <c r="A406" t="s" s="38">
        <v>496</v>
      </c>
      <c r="B406" s="81">
        <f>VLOOKUP('STATS 17-18'!AB408,'CK - HITS'!$A$3:$B$69,2)</f>
        <v>55</v>
      </c>
      <c r="C406" s="33">
        <f>IF('STATS 17-18'!G408&lt;400,IF(B406&gt;80,80,B406),B406)</f>
        <v>55</v>
      </c>
      <c r="D406" s="33">
        <f>IF('STATS 17-18'!G408&lt;200,IF(C406&gt;73,73,C406),C406)</f>
        <v>55</v>
      </c>
      <c r="E406" s="33">
        <f>IF('STATS 17-18'!G408&lt;400,IF(D406&lt;60,60,D406),D406)</f>
        <v>55</v>
      </c>
      <c r="F406" s="82">
        <f>IF('STATS 17-18'!G408&lt;200,IF(E406&lt;53,53,E406),E406)</f>
        <v>55</v>
      </c>
    </row>
    <row r="407" ht="20.35" customHeight="1">
      <c r="A407" t="s" s="38">
        <v>497</v>
      </c>
      <c r="B407" s="81">
        <f>VLOOKUP('STATS 17-18'!AB409,'CK - HITS'!$A$3:$B$69,2)</f>
        <v>95</v>
      </c>
      <c r="C407" s="33">
        <f>IF('STATS 17-18'!G409&lt;400,IF(B407&gt;80,80,B407),B407)</f>
        <v>95</v>
      </c>
      <c r="D407" s="33">
        <f>IF('STATS 17-18'!G409&lt;200,IF(C407&gt;73,73,C407),C407)</f>
        <v>95</v>
      </c>
      <c r="E407" s="33">
        <f>IF('STATS 17-18'!G409&lt;400,IF(D407&lt;60,60,D407),D407)</f>
        <v>95</v>
      </c>
      <c r="F407" s="82">
        <f>IF('STATS 17-18'!G409&lt;200,IF(E407&lt;53,53,E407),E407)</f>
        <v>95</v>
      </c>
    </row>
    <row r="408" ht="20.35" customHeight="1">
      <c r="A408" t="s" s="38">
        <v>498</v>
      </c>
      <c r="B408" s="81">
        <f>VLOOKUP('STATS 17-18'!AB410,'CK - HITS'!$A$3:$B$69,2)</f>
        <v>38</v>
      </c>
      <c r="C408" s="33">
        <f>IF('STATS 17-18'!G410&lt;400,IF(B408&gt;80,80,B408),B408)</f>
        <v>38</v>
      </c>
      <c r="D408" s="33">
        <f>IF('STATS 17-18'!G410&lt;200,IF(C408&gt;73,73,C408),C408)</f>
        <v>38</v>
      </c>
      <c r="E408" s="33">
        <f>IF('STATS 17-18'!G410&lt;400,IF(D408&lt;60,60,D408),D408)</f>
        <v>38</v>
      </c>
      <c r="F408" s="82">
        <f>IF('STATS 17-18'!G410&lt;200,IF(E408&lt;53,53,E408),E408)</f>
        <v>38</v>
      </c>
    </row>
    <row r="409" ht="20.35" customHeight="1">
      <c r="A409" t="s" s="38">
        <v>499</v>
      </c>
      <c r="B409" s="81">
        <f>VLOOKUP('STATS 17-18'!AB411,'CK - HITS'!$A$3:$B$69,2)</f>
        <v>67</v>
      </c>
      <c r="C409" s="33">
        <f>IF('STATS 17-18'!G411&lt;400,IF(B409&gt;80,80,B409),B409)</f>
        <v>67</v>
      </c>
      <c r="D409" s="33">
        <f>IF('STATS 17-18'!G411&lt;200,IF(C409&gt;73,73,C409),C409)</f>
        <v>67</v>
      </c>
      <c r="E409" s="33">
        <f>IF('STATS 17-18'!G411&lt;400,IF(D409&lt;60,60,D409),D409)</f>
        <v>67</v>
      </c>
      <c r="F409" s="82">
        <f>IF('STATS 17-18'!G411&lt;200,IF(E409&lt;53,53,E409),E409)</f>
        <v>67</v>
      </c>
    </row>
    <row r="410" ht="20.35" customHeight="1">
      <c r="A410" t="s" s="38">
        <v>500</v>
      </c>
      <c r="B410" s="81">
        <f>VLOOKUP('STATS 17-18'!AB412,'CK - HITS'!$A$3:$B$69,2)</f>
        <v>86</v>
      </c>
      <c r="C410" s="33">
        <f>IF('STATS 17-18'!G412&lt;400,IF(B410&gt;80,80,B410),B410)</f>
        <v>80</v>
      </c>
      <c r="D410" s="33">
        <f>IF('STATS 17-18'!G412&lt;200,IF(C410&gt;73,73,C410),C410)</f>
        <v>73</v>
      </c>
      <c r="E410" s="33">
        <f>IF('STATS 17-18'!G412&lt;400,IF(D410&lt;60,60,D410),D410)</f>
        <v>73</v>
      </c>
      <c r="F410" s="82">
        <f>IF('STATS 17-18'!G412&lt;200,IF(E410&lt;53,53,E410),E410)</f>
        <v>73</v>
      </c>
    </row>
    <row r="411" ht="20.35" customHeight="1">
      <c r="A411" t="s" s="38">
        <v>501</v>
      </c>
      <c r="B411" s="81">
        <f>VLOOKUP('STATS 17-18'!AB413,'CK - HITS'!$A$3:$B$69,2)</f>
        <v>36</v>
      </c>
      <c r="C411" s="33">
        <f>IF('STATS 17-18'!G413&lt;400,IF(B411&gt;80,80,B411),B411)</f>
        <v>36</v>
      </c>
      <c r="D411" s="33">
        <f>IF('STATS 17-18'!G413&lt;200,IF(C411&gt;73,73,C411),C411)</f>
        <v>36</v>
      </c>
      <c r="E411" s="33">
        <f>IF('STATS 17-18'!G413&lt;400,IF(D411&lt;60,60,D411),D411)</f>
        <v>36</v>
      </c>
      <c r="F411" s="82">
        <f>IF('STATS 17-18'!G413&lt;200,IF(E411&lt;53,53,E411),E411)</f>
        <v>36</v>
      </c>
    </row>
    <row r="412" ht="20.35" customHeight="1">
      <c r="A412" t="s" s="38">
        <v>502</v>
      </c>
      <c r="B412" s="81">
        <f>VLOOKUP('STATS 17-18'!AB414,'CK - HITS'!$A$3:$B$69,2)</f>
        <v>72</v>
      </c>
      <c r="C412" s="33">
        <f>IF('STATS 17-18'!G414&lt;400,IF(B412&gt;80,80,B412),B412)</f>
        <v>72</v>
      </c>
      <c r="D412" s="33">
        <f>IF('STATS 17-18'!G414&lt;200,IF(C412&gt;73,73,C412),C412)</f>
        <v>72</v>
      </c>
      <c r="E412" s="33">
        <f>IF('STATS 17-18'!G414&lt;400,IF(D412&lt;60,60,D412),D412)</f>
        <v>72</v>
      </c>
      <c r="F412" s="82">
        <f>IF('STATS 17-18'!G414&lt;200,IF(E412&lt;53,53,E412),E412)</f>
        <v>72</v>
      </c>
    </row>
    <row r="413" ht="20.35" customHeight="1">
      <c r="A413" t="s" s="38">
        <v>503</v>
      </c>
      <c r="B413" s="81">
        <f>VLOOKUP('STATS 17-18'!AB415,'CK - HITS'!$A$3:$B$69,2)</f>
        <v>33</v>
      </c>
      <c r="C413" s="33">
        <f>IF('STATS 17-18'!G415&lt;400,IF(B413&gt;80,80,B413),B413)</f>
        <v>33</v>
      </c>
      <c r="D413" s="33">
        <f>IF('STATS 17-18'!G415&lt;200,IF(C413&gt;73,73,C413),C413)</f>
        <v>33</v>
      </c>
      <c r="E413" s="33">
        <f>IF('STATS 17-18'!G415&lt;400,IF(D413&lt;60,60,D413),D413)</f>
        <v>33</v>
      </c>
      <c r="F413" s="82">
        <f>IF('STATS 17-18'!G415&lt;200,IF(E413&lt;53,53,E413),E413)</f>
        <v>33</v>
      </c>
    </row>
    <row r="414" ht="20.35" customHeight="1">
      <c r="A414" t="s" s="38">
        <v>504</v>
      </c>
      <c r="B414" s="81">
        <f>VLOOKUP('STATS 17-18'!AB416,'CK - HITS'!$A$3:$B$69,2)</f>
        <v>55</v>
      </c>
      <c r="C414" s="33">
        <f>IF('STATS 17-18'!G416&lt;400,IF(B414&gt;80,80,B414),B414)</f>
        <v>55</v>
      </c>
      <c r="D414" s="33">
        <f>IF('STATS 17-18'!G416&lt;200,IF(C414&gt;73,73,C414),C414)</f>
        <v>55</v>
      </c>
      <c r="E414" s="33">
        <f>IF('STATS 17-18'!G416&lt;400,IF(D414&lt;60,60,D414),D414)</f>
        <v>55</v>
      </c>
      <c r="F414" s="82">
        <f>IF('STATS 17-18'!G416&lt;200,IF(E414&lt;53,53,E414),E414)</f>
        <v>55</v>
      </c>
    </row>
    <row r="415" ht="20.35" customHeight="1">
      <c r="A415" t="s" s="38">
        <v>506</v>
      </c>
      <c r="B415" s="81">
        <f>VLOOKUP('STATS 17-18'!AB417,'CK - HITS'!$A$3:$B$69,2)</f>
        <v>59</v>
      </c>
      <c r="C415" s="33">
        <f>IF('STATS 17-18'!G417&lt;400,IF(B415&gt;80,80,B415),B415)</f>
        <v>59</v>
      </c>
      <c r="D415" s="33">
        <f>IF('STATS 17-18'!G417&lt;200,IF(C415&gt;73,73,C415),C415)</f>
        <v>59</v>
      </c>
      <c r="E415" s="33">
        <f>IF('STATS 17-18'!G417&lt;400,IF(D415&lt;60,60,D415),D415)</f>
        <v>59</v>
      </c>
      <c r="F415" s="82">
        <f>IF('STATS 17-18'!G417&lt;200,IF(E415&lt;53,53,E415),E415)</f>
        <v>59</v>
      </c>
    </row>
    <row r="416" ht="20.35" customHeight="1">
      <c r="A416" t="s" s="38">
        <v>507</v>
      </c>
      <c r="B416" s="81">
        <f>VLOOKUP('STATS 17-18'!AB418,'CK - HITS'!$A$3:$B$69,2)</f>
        <v>37</v>
      </c>
      <c r="C416" s="33">
        <f>IF('STATS 17-18'!G418&lt;400,IF(B416&gt;80,80,B416),B416)</f>
        <v>37</v>
      </c>
      <c r="D416" s="33">
        <f>IF('STATS 17-18'!G418&lt;200,IF(C416&gt;73,73,C416),C416)</f>
        <v>37</v>
      </c>
      <c r="E416" s="33">
        <f>IF('STATS 17-18'!G418&lt;400,IF(D416&lt;60,60,D416),D416)</f>
        <v>37</v>
      </c>
      <c r="F416" s="82">
        <f>IF('STATS 17-18'!G418&lt;200,IF(E416&lt;53,53,E416),E416)</f>
        <v>37</v>
      </c>
    </row>
    <row r="417" ht="20.35" customHeight="1">
      <c r="A417" t="s" s="38">
        <v>508</v>
      </c>
      <c r="B417" s="81">
        <f>VLOOKUP('STATS 17-18'!AB419,'CK - HITS'!$A$3:$B$69,2)</f>
        <v>48</v>
      </c>
      <c r="C417" s="33">
        <f>IF('STATS 17-18'!G419&lt;400,IF(B417&gt;80,80,B417),B417)</f>
        <v>48</v>
      </c>
      <c r="D417" s="33">
        <f>IF('STATS 17-18'!G419&lt;200,IF(C417&gt;73,73,C417),C417)</f>
        <v>48</v>
      </c>
      <c r="E417" s="33">
        <f>IF('STATS 17-18'!G419&lt;400,IF(D417&lt;60,60,D417),D417)</f>
        <v>48</v>
      </c>
      <c r="F417" s="82">
        <f>IF('STATS 17-18'!G419&lt;200,IF(E417&lt;53,53,E417),E417)</f>
        <v>48</v>
      </c>
    </row>
    <row r="418" ht="20.35" customHeight="1">
      <c r="A418" t="s" s="38">
        <v>509</v>
      </c>
      <c r="B418" s="81">
        <f>VLOOKUP('STATS 17-18'!AB420,'CK - HITS'!$A$3:$B$69,2)</f>
        <v>67</v>
      </c>
      <c r="C418" s="33">
        <f>IF('STATS 17-18'!G420&lt;400,IF(B418&gt;80,80,B418),B418)</f>
        <v>67</v>
      </c>
      <c r="D418" s="33">
        <f>IF('STATS 17-18'!G420&lt;200,IF(C418&gt;73,73,C418),C418)</f>
        <v>67</v>
      </c>
      <c r="E418" s="33">
        <f>IF('STATS 17-18'!G420&lt;400,IF(D418&lt;60,60,D418),D418)</f>
        <v>67</v>
      </c>
      <c r="F418" s="82">
        <f>IF('STATS 17-18'!G420&lt;200,IF(E418&lt;53,53,E418),E418)</f>
        <v>67</v>
      </c>
    </row>
    <row r="419" ht="20.35" customHeight="1">
      <c r="A419" t="s" s="38">
        <v>510</v>
      </c>
      <c r="B419" s="81">
        <f>VLOOKUP('STATS 17-18'!AB421,'CK - HITS'!$A$3:$B$69,2)</f>
        <v>40</v>
      </c>
      <c r="C419" s="33">
        <f>IF('STATS 17-18'!G421&lt;400,IF(B419&gt;80,80,B419),B419)</f>
        <v>40</v>
      </c>
      <c r="D419" s="33">
        <f>IF('STATS 17-18'!G421&lt;200,IF(C419&gt;73,73,C419),C419)</f>
        <v>40</v>
      </c>
      <c r="E419" s="33">
        <f>IF('STATS 17-18'!G421&lt;400,IF(D419&lt;60,60,D419),D419)</f>
        <v>40</v>
      </c>
      <c r="F419" s="82">
        <f>IF('STATS 17-18'!G421&lt;200,IF(E419&lt;53,53,E419),E419)</f>
        <v>40</v>
      </c>
    </row>
    <row r="420" ht="20.35" customHeight="1">
      <c r="A420" t="s" s="38">
        <v>511</v>
      </c>
      <c r="B420" s="81">
        <f>VLOOKUP('STATS 17-18'!AB422,'CK - HITS'!$A$3:$B$69,2)</f>
        <v>63</v>
      </c>
      <c r="C420" s="33">
        <f>IF('STATS 17-18'!G422&lt;400,IF(B420&gt;80,80,B420),B420)</f>
        <v>63</v>
      </c>
      <c r="D420" s="33">
        <f>IF('STATS 17-18'!G422&lt;200,IF(C420&gt;73,73,C420),C420)</f>
        <v>63</v>
      </c>
      <c r="E420" s="33">
        <f>IF('STATS 17-18'!G422&lt;400,IF(D420&lt;60,60,D420),D420)</f>
        <v>63</v>
      </c>
      <c r="F420" s="82">
        <f>IF('STATS 17-18'!G422&lt;200,IF(E420&lt;53,53,E420),E420)</f>
        <v>63</v>
      </c>
    </row>
    <row r="421" ht="20.35" customHeight="1">
      <c r="A421" t="s" s="38">
        <v>512</v>
      </c>
      <c r="B421" s="81">
        <f>VLOOKUP('STATS 17-18'!AB423,'CK - HITS'!$A$3:$B$69,2)</f>
        <v>38</v>
      </c>
      <c r="C421" s="33">
        <f>IF('STATS 17-18'!G423&lt;400,IF(B421&gt;80,80,B421),B421)</f>
        <v>38</v>
      </c>
      <c r="D421" s="33">
        <f>IF('STATS 17-18'!G423&lt;200,IF(C421&gt;73,73,C421),C421)</f>
        <v>38</v>
      </c>
      <c r="E421" s="33">
        <f>IF('STATS 17-18'!G423&lt;400,IF(D421&lt;60,60,D421),D421)</f>
        <v>38</v>
      </c>
      <c r="F421" s="82">
        <f>IF('STATS 17-18'!G423&lt;200,IF(E421&lt;53,53,E421),E421)</f>
        <v>38</v>
      </c>
    </row>
    <row r="422" ht="20.35" customHeight="1">
      <c r="A422" t="s" s="38">
        <v>513</v>
      </c>
      <c r="B422" s="81">
        <f>VLOOKUP('STATS 17-18'!AB424,'CK - HITS'!$A$3:$B$69,2)</f>
        <v>74</v>
      </c>
      <c r="C422" s="33">
        <f>IF('STATS 17-18'!G424&lt;400,IF(B422&gt;80,80,B422),B422)</f>
        <v>74</v>
      </c>
      <c r="D422" s="33">
        <f>IF('STATS 17-18'!G424&lt;200,IF(C422&gt;73,73,C422),C422)</f>
        <v>74</v>
      </c>
      <c r="E422" s="33">
        <f>IF('STATS 17-18'!G424&lt;400,IF(D422&lt;60,60,D422),D422)</f>
        <v>74</v>
      </c>
      <c r="F422" s="82">
        <f>IF('STATS 17-18'!G424&lt;200,IF(E422&lt;53,53,E422),E422)</f>
        <v>74</v>
      </c>
    </row>
    <row r="423" ht="20.35" customHeight="1">
      <c r="A423" t="s" s="38">
        <v>514</v>
      </c>
      <c r="B423" s="81">
        <f>VLOOKUP('STATS 17-18'!AB425,'CK - HITS'!$A$3:$B$69,2)</f>
        <v>41</v>
      </c>
      <c r="C423" s="33">
        <f>IF('STATS 17-18'!G425&lt;400,IF(B423&gt;80,80,B423),B423)</f>
        <v>41</v>
      </c>
      <c r="D423" s="33">
        <f>IF('STATS 17-18'!G425&lt;200,IF(C423&gt;73,73,C423),C423)</f>
        <v>41</v>
      </c>
      <c r="E423" s="33">
        <f>IF('STATS 17-18'!G425&lt;400,IF(D423&lt;60,60,D423),D423)</f>
        <v>41</v>
      </c>
      <c r="F423" s="82">
        <f>IF('STATS 17-18'!G425&lt;200,IF(E423&lt;53,53,E423),E423)</f>
        <v>41</v>
      </c>
    </row>
    <row r="424" ht="20.35" customHeight="1">
      <c r="A424" t="s" s="38">
        <v>515</v>
      </c>
      <c r="B424" s="81">
        <f>VLOOKUP('STATS 17-18'!AB426,'CK - HITS'!$A$3:$B$69,2)</f>
        <v>45</v>
      </c>
      <c r="C424" s="33">
        <f>IF('STATS 17-18'!G426&lt;400,IF(B424&gt;80,80,B424),B424)</f>
        <v>45</v>
      </c>
      <c r="D424" s="33">
        <f>IF('STATS 17-18'!G426&lt;200,IF(C424&gt;73,73,C424),C424)</f>
        <v>45</v>
      </c>
      <c r="E424" s="33">
        <f>IF('STATS 17-18'!G426&lt;400,IF(D424&lt;60,60,D424),D424)</f>
        <v>45</v>
      </c>
      <c r="F424" s="82">
        <f>IF('STATS 17-18'!G426&lt;200,IF(E424&lt;53,53,E424),E424)</f>
        <v>45</v>
      </c>
    </row>
    <row r="425" ht="20.35" customHeight="1">
      <c r="A425" t="s" s="38">
        <v>516</v>
      </c>
      <c r="B425" s="81">
        <f>VLOOKUP('STATS 17-18'!AB427,'CK - HITS'!$A$3:$B$69,2)</f>
        <v>63</v>
      </c>
      <c r="C425" s="33">
        <f>IF('STATS 17-18'!G427&lt;400,IF(B425&gt;80,80,B425),B425)</f>
        <v>63</v>
      </c>
      <c r="D425" s="33">
        <f>IF('STATS 17-18'!G427&lt;200,IF(C425&gt;73,73,C425),C425)</f>
        <v>63</v>
      </c>
      <c r="E425" s="33">
        <f>IF('STATS 17-18'!G427&lt;400,IF(D425&lt;60,60,D425),D425)</f>
        <v>63</v>
      </c>
      <c r="F425" s="82">
        <f>IF('STATS 17-18'!G427&lt;200,IF(E425&lt;53,53,E425),E425)</f>
        <v>63</v>
      </c>
    </row>
    <row r="426" ht="20.35" customHeight="1">
      <c r="A426" t="s" s="38">
        <v>517</v>
      </c>
      <c r="B426" s="81">
        <f>VLOOKUP('STATS 17-18'!AB428,'CK - HITS'!$A$3:$B$69,2)</f>
        <v>77</v>
      </c>
      <c r="C426" s="33">
        <f>IF('STATS 17-18'!G428&lt;400,IF(B426&gt;80,80,B426),B426)</f>
        <v>77</v>
      </c>
      <c r="D426" s="33">
        <f>IF('STATS 17-18'!G428&lt;200,IF(C426&gt;73,73,C426),C426)</f>
        <v>77</v>
      </c>
      <c r="E426" s="33">
        <f>IF('STATS 17-18'!G428&lt;400,IF(D426&lt;60,60,D426),D426)</f>
        <v>77</v>
      </c>
      <c r="F426" s="82">
        <f>IF('STATS 17-18'!G428&lt;200,IF(E426&lt;53,53,E426),E426)</f>
        <v>77</v>
      </c>
    </row>
    <row r="427" ht="20.35" customHeight="1">
      <c r="A427" t="s" s="38">
        <v>518</v>
      </c>
      <c r="B427" s="81">
        <f>VLOOKUP('STATS 17-18'!AB429,'CK - HITS'!$A$3:$B$69,2)</f>
        <v>91</v>
      </c>
      <c r="C427" s="33">
        <f>IF('STATS 17-18'!G429&lt;400,IF(B427&gt;80,80,B427),B427)</f>
        <v>91</v>
      </c>
      <c r="D427" s="33">
        <f>IF('STATS 17-18'!G429&lt;200,IF(C427&gt;73,73,C427),C427)</f>
        <v>91</v>
      </c>
      <c r="E427" s="33">
        <f>IF('STATS 17-18'!G429&lt;400,IF(D427&lt;60,60,D427),D427)</f>
        <v>91</v>
      </c>
      <c r="F427" s="82">
        <f>IF('STATS 17-18'!G429&lt;200,IF(E427&lt;53,53,E427),E427)</f>
        <v>91</v>
      </c>
    </row>
    <row r="428" ht="20.35" customHeight="1">
      <c r="A428" t="s" s="38">
        <v>519</v>
      </c>
      <c r="B428" s="81">
        <f>VLOOKUP('STATS 17-18'!AB430,'CK - HITS'!$A$3:$B$69,2)</f>
        <v>55</v>
      </c>
      <c r="C428" s="33">
        <f>IF('STATS 17-18'!G430&lt;400,IF(B428&gt;80,80,B428),B428)</f>
        <v>55</v>
      </c>
      <c r="D428" s="33">
        <f>IF('STATS 17-18'!G430&lt;200,IF(C428&gt;73,73,C428),C428)</f>
        <v>55</v>
      </c>
      <c r="E428" s="33">
        <f>IF('STATS 17-18'!G430&lt;400,IF(D428&lt;60,60,D428),D428)</f>
        <v>55</v>
      </c>
      <c r="F428" s="82">
        <f>IF('STATS 17-18'!G430&lt;200,IF(E428&lt;53,53,E428),E428)</f>
        <v>55</v>
      </c>
    </row>
    <row r="429" ht="20.35" customHeight="1">
      <c r="A429" t="s" s="38">
        <v>520</v>
      </c>
      <c r="B429" s="81">
        <f>VLOOKUP('STATS 17-18'!AB431,'CK - HITS'!$A$3:$B$69,2)</f>
        <v>41</v>
      </c>
      <c r="C429" s="33">
        <f>IF('STATS 17-18'!G431&lt;400,IF(B429&gt;80,80,B429),B429)</f>
        <v>41</v>
      </c>
      <c r="D429" s="33">
        <f>IF('STATS 17-18'!G431&lt;200,IF(C429&gt;73,73,C429),C429)</f>
        <v>41</v>
      </c>
      <c r="E429" s="33">
        <f>IF('STATS 17-18'!G431&lt;400,IF(D429&lt;60,60,D429),D429)</f>
        <v>60</v>
      </c>
      <c r="F429" s="82">
        <f>IF('STATS 17-18'!G431&lt;200,IF(E429&lt;53,53,E429),E429)</f>
        <v>60</v>
      </c>
    </row>
    <row r="430" ht="20.35" customHeight="1">
      <c r="A430" t="s" s="38">
        <v>521</v>
      </c>
      <c r="B430" s="81">
        <f>VLOOKUP('STATS 17-18'!AB432,'CK - HITS'!$A$3:$B$69,2)</f>
        <v>69</v>
      </c>
      <c r="C430" s="33">
        <f>IF('STATS 17-18'!G432&lt;400,IF(B430&gt;80,80,B430),B430)</f>
        <v>69</v>
      </c>
      <c r="D430" s="33">
        <f>IF('STATS 17-18'!G432&lt;200,IF(C430&gt;73,73,C430),C430)</f>
        <v>69</v>
      </c>
      <c r="E430" s="33">
        <f>IF('STATS 17-18'!G432&lt;400,IF(D430&lt;60,60,D430),D430)</f>
        <v>69</v>
      </c>
      <c r="F430" s="82">
        <f>IF('STATS 17-18'!G432&lt;200,IF(E430&lt;53,53,E430),E430)</f>
        <v>69</v>
      </c>
    </row>
    <row r="431" ht="20.35" customHeight="1">
      <c r="A431" t="s" s="38">
        <v>522</v>
      </c>
      <c r="B431" s="81">
        <f>VLOOKUP('STATS 17-18'!AB433,'CK - HITS'!$A$3:$B$69,2)</f>
        <v>79</v>
      </c>
      <c r="C431" s="33">
        <f>IF('STATS 17-18'!G433&lt;400,IF(B431&gt;80,80,B431),B431)</f>
        <v>79</v>
      </c>
      <c r="D431" s="33">
        <f>IF('STATS 17-18'!G433&lt;200,IF(C431&gt;73,73,C431),C431)</f>
        <v>79</v>
      </c>
      <c r="E431" s="33">
        <f>IF('STATS 17-18'!G433&lt;400,IF(D431&lt;60,60,D431),D431)</f>
        <v>79</v>
      </c>
      <c r="F431" s="82">
        <f>IF('STATS 17-18'!G433&lt;200,IF(E431&lt;53,53,E431),E431)</f>
        <v>79</v>
      </c>
    </row>
    <row r="432" ht="20.35" customHeight="1">
      <c r="A432" t="s" s="38">
        <v>523</v>
      </c>
      <c r="B432" s="81">
        <f>VLOOKUP('STATS 17-18'!AB434,'CK - HITS'!$A$3:$B$69,2)</f>
        <v>59</v>
      </c>
      <c r="C432" s="33">
        <f>IF('STATS 17-18'!G434&lt;400,IF(B432&gt;80,80,B432),B432)</f>
        <v>59</v>
      </c>
      <c r="D432" s="33">
        <f>IF('STATS 17-18'!G434&lt;200,IF(C432&gt;73,73,C432),C432)</f>
        <v>59</v>
      </c>
      <c r="E432" s="33">
        <f>IF('STATS 17-18'!G434&lt;400,IF(D432&lt;60,60,D432),D432)</f>
        <v>60</v>
      </c>
      <c r="F432" s="82">
        <f>IF('STATS 17-18'!G434&lt;200,IF(E432&lt;53,53,E432),E432)</f>
        <v>60</v>
      </c>
    </row>
    <row r="433" ht="20.35" customHeight="1">
      <c r="A433" t="s" s="38">
        <v>524</v>
      </c>
      <c r="B433" s="81">
        <f>VLOOKUP('STATS 17-18'!AB435,'CK - HITS'!$A$3:$B$69,2)</f>
        <v>36</v>
      </c>
      <c r="C433" s="33">
        <f>IF('STATS 17-18'!G435&lt;400,IF(B433&gt;80,80,B433),B433)</f>
        <v>36</v>
      </c>
      <c r="D433" s="33">
        <f>IF('STATS 17-18'!G435&lt;200,IF(C433&gt;73,73,C433),C433)</f>
        <v>36</v>
      </c>
      <c r="E433" s="33">
        <f>IF('STATS 17-18'!G435&lt;400,IF(D433&lt;60,60,D433),D433)</f>
        <v>36</v>
      </c>
      <c r="F433" s="82">
        <f>IF('STATS 17-18'!G435&lt;200,IF(E433&lt;53,53,E433),E433)</f>
        <v>36</v>
      </c>
    </row>
    <row r="434" ht="20.35" customHeight="1">
      <c r="A434" t="s" s="38">
        <v>525</v>
      </c>
      <c r="B434" s="81">
        <f>VLOOKUP('STATS 17-18'!AB436,'CK - HITS'!$A$3:$B$69,2)</f>
        <v>58</v>
      </c>
      <c r="C434" s="33">
        <f>IF('STATS 17-18'!G436&lt;400,IF(B434&gt;80,80,B434),B434)</f>
        <v>58</v>
      </c>
      <c r="D434" s="33">
        <f>IF('STATS 17-18'!G436&lt;200,IF(C434&gt;73,73,C434),C434)</f>
        <v>58</v>
      </c>
      <c r="E434" s="33">
        <f>IF('STATS 17-18'!G436&lt;400,IF(D434&lt;60,60,D434),D434)</f>
        <v>58</v>
      </c>
      <c r="F434" s="82">
        <f>IF('STATS 17-18'!G436&lt;200,IF(E434&lt;53,53,E434),E434)</f>
        <v>58</v>
      </c>
    </row>
    <row r="435" ht="20.35" customHeight="1">
      <c r="A435" t="s" s="38">
        <v>526</v>
      </c>
      <c r="B435" s="81">
        <f>VLOOKUP('STATS 17-18'!AB437,'CK - HITS'!$A$3:$B$69,2)</f>
        <v>67</v>
      </c>
      <c r="C435" s="33">
        <f>IF('STATS 17-18'!G437&lt;400,IF(B435&gt;80,80,B435),B435)</f>
        <v>67</v>
      </c>
      <c r="D435" s="33">
        <f>IF('STATS 17-18'!G437&lt;200,IF(C435&gt;73,73,C435),C435)</f>
        <v>67</v>
      </c>
      <c r="E435" s="33">
        <f>IF('STATS 17-18'!G437&lt;400,IF(D435&lt;60,60,D435),D435)</f>
        <v>67</v>
      </c>
      <c r="F435" s="82">
        <f>IF('STATS 17-18'!G437&lt;200,IF(E435&lt;53,53,E435),E435)</f>
        <v>67</v>
      </c>
    </row>
    <row r="436" ht="20.35" customHeight="1">
      <c r="A436" t="s" s="38">
        <v>527</v>
      </c>
      <c r="B436" s="81">
        <f>VLOOKUP('STATS 17-18'!AB438,'CK - HITS'!$A$3:$B$69,2)</f>
        <v>56</v>
      </c>
      <c r="C436" s="33">
        <f>IF('STATS 17-18'!G438&lt;400,IF(B436&gt;80,80,B436),B436)</f>
        <v>56</v>
      </c>
      <c r="D436" s="33">
        <f>IF('STATS 17-18'!G438&lt;200,IF(C436&gt;73,73,C436),C436)</f>
        <v>56</v>
      </c>
      <c r="E436" s="33">
        <f>IF('STATS 17-18'!G438&lt;400,IF(D436&lt;60,60,D436),D436)</f>
        <v>60</v>
      </c>
      <c r="F436" s="82">
        <f>IF('STATS 17-18'!G438&lt;200,IF(E436&lt;53,53,E436),E436)</f>
        <v>60</v>
      </c>
    </row>
    <row r="437" ht="20.35" customHeight="1">
      <c r="A437" t="s" s="38">
        <v>528</v>
      </c>
      <c r="B437" s="81">
        <f>VLOOKUP('STATS 17-18'!AB439,'CK - HITS'!$A$3:$B$69,2)</f>
        <v>71</v>
      </c>
      <c r="C437" s="33">
        <f>IF('STATS 17-18'!G439&lt;400,IF(B437&gt;80,80,B437),B437)</f>
        <v>71</v>
      </c>
      <c r="D437" s="33">
        <f>IF('STATS 17-18'!G439&lt;200,IF(C437&gt;73,73,C437),C437)</f>
        <v>71</v>
      </c>
      <c r="E437" s="33">
        <f>IF('STATS 17-18'!G439&lt;400,IF(D437&lt;60,60,D437),D437)</f>
        <v>71</v>
      </c>
      <c r="F437" s="82">
        <f>IF('STATS 17-18'!G439&lt;200,IF(E437&lt;53,53,E437),E437)</f>
        <v>71</v>
      </c>
    </row>
    <row r="438" ht="20.35" customHeight="1">
      <c r="A438" t="s" s="38">
        <v>529</v>
      </c>
      <c r="B438" s="81">
        <f>VLOOKUP('STATS 17-18'!AB440,'CK - HITS'!$A$3:$B$69,2)</f>
        <v>89</v>
      </c>
      <c r="C438" s="33">
        <f>IF('STATS 17-18'!G440&lt;400,IF(B438&gt;80,80,B438),B438)</f>
        <v>89</v>
      </c>
      <c r="D438" s="33">
        <f>IF('STATS 17-18'!G440&lt;200,IF(C438&gt;73,73,C438),C438)</f>
        <v>89</v>
      </c>
      <c r="E438" s="33">
        <f>IF('STATS 17-18'!G440&lt;400,IF(D438&lt;60,60,D438),D438)</f>
        <v>89</v>
      </c>
      <c r="F438" s="82">
        <f>IF('STATS 17-18'!G440&lt;200,IF(E438&lt;53,53,E438),E438)</f>
        <v>89</v>
      </c>
    </row>
    <row r="439" ht="20.35" customHeight="1">
      <c r="A439" t="s" s="38">
        <v>531</v>
      </c>
      <c r="B439" s="81">
        <f>VLOOKUP('STATS 17-18'!AB441,'CK - HITS'!$A$3:$B$69,2)</f>
        <v>33</v>
      </c>
      <c r="C439" s="33">
        <f>IF('STATS 17-18'!G441&lt;400,IF(B439&gt;80,80,B439),B439)</f>
        <v>33</v>
      </c>
      <c r="D439" s="33">
        <f>IF('STATS 17-18'!G441&lt;200,IF(C439&gt;73,73,C439),C439)</f>
        <v>33</v>
      </c>
      <c r="E439" s="33">
        <f>IF('STATS 17-18'!G441&lt;400,IF(D439&lt;60,60,D439),D439)</f>
        <v>33</v>
      </c>
      <c r="F439" s="82">
        <f>IF('STATS 17-18'!G441&lt;200,IF(E439&lt;53,53,E439),E439)</f>
        <v>33</v>
      </c>
    </row>
    <row r="440" ht="20.35" customHeight="1">
      <c r="A440" t="s" s="38">
        <v>532</v>
      </c>
      <c r="B440" s="81">
        <f>VLOOKUP('STATS 17-18'!AB442,'CK - HITS'!$A$3:$B$69,2)</f>
        <v>83</v>
      </c>
      <c r="C440" s="33">
        <f>IF('STATS 17-18'!G442&lt;400,IF(B440&gt;80,80,B440),B440)</f>
        <v>83</v>
      </c>
      <c r="D440" s="33">
        <f>IF('STATS 17-18'!G442&lt;200,IF(C440&gt;73,73,C440),C440)</f>
        <v>83</v>
      </c>
      <c r="E440" s="33">
        <f>IF('STATS 17-18'!G442&lt;400,IF(D440&lt;60,60,D440),D440)</f>
        <v>83</v>
      </c>
      <c r="F440" s="82">
        <f>IF('STATS 17-18'!G442&lt;200,IF(E440&lt;53,53,E440),E440)</f>
        <v>83</v>
      </c>
    </row>
    <row r="441" ht="20.35" customHeight="1">
      <c r="A441" t="s" s="38">
        <v>533</v>
      </c>
      <c r="B441" s="81">
        <f>VLOOKUP('STATS 17-18'!AB443,'CK - HITS'!$A$3:$B$69,2)</f>
        <v>83</v>
      </c>
      <c r="C441" s="33">
        <f>IF('STATS 17-18'!G443&lt;400,IF(B441&gt;80,80,B441),B441)</f>
        <v>80</v>
      </c>
      <c r="D441" s="33">
        <f>IF('STATS 17-18'!G443&lt;200,IF(C441&gt;73,73,C441),C441)</f>
        <v>80</v>
      </c>
      <c r="E441" s="33">
        <f>IF('STATS 17-18'!G443&lt;400,IF(D441&lt;60,60,D441),D441)</f>
        <v>80</v>
      </c>
      <c r="F441" s="82">
        <f>IF('STATS 17-18'!G443&lt;200,IF(E441&lt;53,53,E441),E441)</f>
        <v>80</v>
      </c>
    </row>
    <row r="442" ht="20.35" customHeight="1">
      <c r="A442" t="s" s="38">
        <v>535</v>
      </c>
      <c r="B442" s="81">
        <f>VLOOKUP('STATS 17-18'!AB444,'CK - HITS'!$A$3:$B$69,2)</f>
        <v>34</v>
      </c>
      <c r="C442" s="33">
        <f>IF('STATS 17-18'!G444&lt;400,IF(B442&gt;80,80,B442),B442)</f>
        <v>34</v>
      </c>
      <c r="D442" s="33">
        <f>IF('STATS 17-18'!G444&lt;200,IF(C442&gt;73,73,C442),C442)</f>
        <v>34</v>
      </c>
      <c r="E442" s="33">
        <f>IF('STATS 17-18'!G444&lt;400,IF(D442&lt;60,60,D442),D442)</f>
        <v>60</v>
      </c>
      <c r="F442" s="82">
        <f>IF('STATS 17-18'!G444&lt;200,IF(E442&lt;53,53,E442),E442)</f>
        <v>60</v>
      </c>
    </row>
    <row r="443" ht="20.35" customHeight="1">
      <c r="A443" t="s" s="38">
        <v>536</v>
      </c>
      <c r="B443" s="81">
        <f>VLOOKUP('STATS 17-18'!AB445,'CK - HITS'!$A$3:$B$69,2)</f>
        <v>76</v>
      </c>
      <c r="C443" s="33">
        <f>IF('STATS 17-18'!G445&lt;400,IF(B443&gt;80,80,B443),B443)</f>
        <v>76</v>
      </c>
      <c r="D443" s="33">
        <f>IF('STATS 17-18'!G445&lt;200,IF(C443&gt;73,73,C443),C443)</f>
        <v>76</v>
      </c>
      <c r="E443" s="33">
        <f>IF('STATS 17-18'!G445&lt;400,IF(D443&lt;60,60,D443),D443)</f>
        <v>76</v>
      </c>
      <c r="F443" s="82">
        <f>IF('STATS 17-18'!G445&lt;200,IF(E443&lt;53,53,E443),E443)</f>
        <v>76</v>
      </c>
    </row>
    <row r="444" ht="20.35" customHeight="1">
      <c r="A444" t="s" s="38">
        <v>537</v>
      </c>
      <c r="B444" s="81">
        <f>VLOOKUP('STATS 17-18'!AB446,'CK - HITS'!$A$3:$B$69,2)</f>
        <v>67</v>
      </c>
      <c r="C444" s="33">
        <f>IF('STATS 17-18'!G446&lt;400,IF(B444&gt;80,80,B444),B444)</f>
        <v>67</v>
      </c>
      <c r="D444" s="33">
        <f>IF('STATS 17-18'!G446&lt;200,IF(C444&gt;73,73,C444),C444)</f>
        <v>67</v>
      </c>
      <c r="E444" s="33">
        <f>IF('STATS 17-18'!G446&lt;400,IF(D444&lt;60,60,D444),D444)</f>
        <v>67</v>
      </c>
      <c r="F444" s="82">
        <f>IF('STATS 17-18'!G446&lt;200,IF(E444&lt;53,53,E444),E444)</f>
        <v>67</v>
      </c>
    </row>
    <row r="445" ht="20.35" customHeight="1">
      <c r="A445" t="s" s="38">
        <v>538</v>
      </c>
      <c r="B445" s="81">
        <f>VLOOKUP('STATS 17-18'!AB447,'CK - HITS'!$A$3:$B$69,2)</f>
        <v>33</v>
      </c>
      <c r="C445" s="33">
        <f>IF('STATS 17-18'!G447&lt;400,IF(B445&gt;80,80,B445),B445)</f>
        <v>33</v>
      </c>
      <c r="D445" s="33">
        <f>IF('STATS 17-18'!G447&lt;200,IF(C445&gt;73,73,C445),C445)</f>
        <v>33</v>
      </c>
      <c r="E445" s="33">
        <f>IF('STATS 17-18'!G447&lt;400,IF(D445&lt;60,60,D445),D445)</f>
        <v>60</v>
      </c>
      <c r="F445" s="82">
        <f>IF('STATS 17-18'!G447&lt;200,IF(E445&lt;53,53,E445),E445)</f>
        <v>60</v>
      </c>
    </row>
    <row r="446" ht="20.35" customHeight="1">
      <c r="A446" t="s" s="38">
        <v>539</v>
      </c>
      <c r="B446" s="81">
        <f>VLOOKUP('STATS 17-18'!AB448,'CK - HITS'!$A$3:$B$69,2)</f>
        <v>85</v>
      </c>
      <c r="C446" s="33">
        <f>IF('STATS 17-18'!G448&lt;400,IF(B446&gt;80,80,B446),B446)</f>
        <v>85</v>
      </c>
      <c r="D446" s="33">
        <f>IF('STATS 17-18'!G448&lt;200,IF(C446&gt;73,73,C446),C446)</f>
        <v>85</v>
      </c>
      <c r="E446" s="33">
        <f>IF('STATS 17-18'!G448&lt;400,IF(D446&lt;60,60,D446),D446)</f>
        <v>85</v>
      </c>
      <c r="F446" s="82">
        <f>IF('STATS 17-18'!G448&lt;200,IF(E446&lt;53,53,E446),E446)</f>
        <v>85</v>
      </c>
    </row>
    <row r="447" ht="20.35" customHeight="1">
      <c r="A447" t="s" s="38">
        <v>540</v>
      </c>
      <c r="B447" s="81">
        <f>VLOOKUP('STATS 17-18'!AB449,'CK - HITS'!$A$3:$B$69,2)</f>
        <v>46</v>
      </c>
      <c r="C447" s="33">
        <f>IF('STATS 17-18'!G449&lt;400,IF(B447&gt;80,80,B447),B447)</f>
        <v>46</v>
      </c>
      <c r="D447" s="33">
        <f>IF('STATS 17-18'!G449&lt;200,IF(C447&gt;73,73,C447),C447)</f>
        <v>46</v>
      </c>
      <c r="E447" s="33">
        <f>IF('STATS 17-18'!G449&lt;400,IF(D447&lt;60,60,D447),D447)</f>
        <v>46</v>
      </c>
      <c r="F447" s="82">
        <f>IF('STATS 17-18'!G449&lt;200,IF(E447&lt;53,53,E447),E447)</f>
        <v>46</v>
      </c>
    </row>
    <row r="448" ht="20.35" customHeight="1">
      <c r="A448" t="s" s="38">
        <v>541</v>
      </c>
      <c r="B448" s="81">
        <f>VLOOKUP('STATS 17-18'!AB450,'CK - HITS'!$A$3:$B$69,2)</f>
        <v>42</v>
      </c>
      <c r="C448" s="33">
        <f>IF('STATS 17-18'!G450&lt;400,IF(B448&gt;80,80,B448),B448)</f>
        <v>42</v>
      </c>
      <c r="D448" s="33">
        <f>IF('STATS 17-18'!G450&lt;200,IF(C448&gt;73,73,C448),C448)</f>
        <v>42</v>
      </c>
      <c r="E448" s="33">
        <f>IF('STATS 17-18'!G450&lt;400,IF(D448&lt;60,60,D448),D448)</f>
        <v>42</v>
      </c>
      <c r="F448" s="82">
        <f>IF('STATS 17-18'!G450&lt;200,IF(E448&lt;53,53,E448),E448)</f>
        <v>42</v>
      </c>
    </row>
    <row r="449" ht="20.35" customHeight="1">
      <c r="A449" t="s" s="38">
        <v>543</v>
      </c>
      <c r="B449" s="81">
        <f>VLOOKUP('STATS 17-18'!AB451,'CK - HITS'!$A$3:$B$69,2)</f>
        <v>84</v>
      </c>
      <c r="C449" s="33">
        <f>IF('STATS 17-18'!G451&lt;400,IF(B449&gt;80,80,B449),B449)</f>
        <v>84</v>
      </c>
      <c r="D449" s="33">
        <f>IF('STATS 17-18'!G451&lt;200,IF(C449&gt;73,73,C449),C449)</f>
        <v>84</v>
      </c>
      <c r="E449" s="33">
        <f>IF('STATS 17-18'!G451&lt;400,IF(D449&lt;60,60,D449),D449)</f>
        <v>84</v>
      </c>
      <c r="F449" s="82">
        <f>IF('STATS 17-18'!G451&lt;200,IF(E449&lt;53,53,E449),E449)</f>
        <v>84</v>
      </c>
    </row>
    <row r="450" ht="20.35" customHeight="1">
      <c r="A450" t="s" s="38">
        <v>544</v>
      </c>
      <c r="B450" s="81">
        <f>VLOOKUP('STATS 17-18'!AB452,'CK - HITS'!$A$3:$B$69,2)</f>
        <v>81</v>
      </c>
      <c r="C450" s="33">
        <f>IF('STATS 17-18'!G452&lt;400,IF(B450&gt;80,80,B450),B450)</f>
        <v>80</v>
      </c>
      <c r="D450" s="33">
        <f>IF('STATS 17-18'!G452&lt;200,IF(C450&gt;73,73,C450),C450)</f>
        <v>73</v>
      </c>
      <c r="E450" s="33">
        <f>IF('STATS 17-18'!G452&lt;400,IF(D450&lt;60,60,D450),D450)</f>
        <v>73</v>
      </c>
      <c r="F450" s="82">
        <f>IF('STATS 17-18'!G452&lt;200,IF(E450&lt;53,53,E450),E450)</f>
        <v>73</v>
      </c>
    </row>
    <row r="451" ht="20.35" customHeight="1">
      <c r="A451" t="s" s="38">
        <v>545</v>
      </c>
      <c r="B451" s="81">
        <f>VLOOKUP('STATS 17-18'!AB453,'CK - HITS'!$A$3:$B$69,2)</f>
        <v>84</v>
      </c>
      <c r="C451" s="33">
        <f>IF('STATS 17-18'!G453&lt;400,IF(B451&gt;80,80,B451),B451)</f>
        <v>80</v>
      </c>
      <c r="D451" s="33">
        <f>IF('STATS 17-18'!G453&lt;200,IF(C451&gt;73,73,C451),C451)</f>
        <v>73</v>
      </c>
      <c r="E451" s="33">
        <f>IF('STATS 17-18'!G453&lt;400,IF(D451&lt;60,60,D451),D451)</f>
        <v>73</v>
      </c>
      <c r="F451" s="82">
        <f>IF('STATS 17-18'!G453&lt;200,IF(E451&lt;53,53,E451),E451)</f>
        <v>73</v>
      </c>
    </row>
    <row r="452" ht="20.35" customHeight="1">
      <c r="A452" t="s" s="38">
        <v>546</v>
      </c>
      <c r="B452" s="81">
        <f>VLOOKUP('STATS 17-18'!AB454,'CK - HITS'!$A$3:$B$69,2)</f>
        <v>67</v>
      </c>
      <c r="C452" s="33">
        <f>IF('STATS 17-18'!G454&lt;400,IF(B452&gt;80,80,B452),B452)</f>
        <v>67</v>
      </c>
      <c r="D452" s="33">
        <f>IF('STATS 17-18'!G454&lt;200,IF(C452&gt;73,73,C452),C452)</f>
        <v>67</v>
      </c>
      <c r="E452" s="33">
        <f>IF('STATS 17-18'!G454&lt;400,IF(D452&lt;60,60,D452),D452)</f>
        <v>67</v>
      </c>
      <c r="F452" s="82">
        <f>IF('STATS 17-18'!G454&lt;200,IF(E452&lt;53,53,E452),E452)</f>
        <v>67</v>
      </c>
    </row>
    <row r="453" ht="20.35" customHeight="1">
      <c r="A453" t="s" s="38">
        <v>547</v>
      </c>
      <c r="B453" s="81">
        <f>VLOOKUP('STATS 17-18'!AB455,'CK - HITS'!$A$3:$B$69,2)</f>
        <v>88</v>
      </c>
      <c r="C453" s="33">
        <f>IF('STATS 17-18'!G455&lt;400,IF(B453&gt;80,80,B453),B453)</f>
        <v>88</v>
      </c>
      <c r="D453" s="33">
        <f>IF('STATS 17-18'!G455&lt;200,IF(C453&gt;73,73,C453),C453)</f>
        <v>88</v>
      </c>
      <c r="E453" s="33">
        <f>IF('STATS 17-18'!G455&lt;400,IF(D453&lt;60,60,D453),D453)</f>
        <v>88</v>
      </c>
      <c r="F453" s="82">
        <f>IF('STATS 17-18'!G455&lt;200,IF(E453&lt;53,53,E453),E453)</f>
        <v>88</v>
      </c>
    </row>
    <row r="454" ht="20.35" customHeight="1">
      <c r="A454" t="s" s="38">
        <v>548</v>
      </c>
      <c r="B454" s="81">
        <f>VLOOKUP('STATS 17-18'!AB456,'CK - HITS'!$A$3:$B$69,2)</f>
        <v>64</v>
      </c>
      <c r="C454" s="33">
        <f>IF('STATS 17-18'!G456&lt;400,IF(B454&gt;80,80,B454),B454)</f>
        <v>64</v>
      </c>
      <c r="D454" s="33">
        <f>IF('STATS 17-18'!G456&lt;200,IF(C454&gt;73,73,C454),C454)</f>
        <v>64</v>
      </c>
      <c r="E454" s="33">
        <f>IF('STATS 17-18'!G456&lt;400,IF(D454&lt;60,60,D454),D454)</f>
        <v>64</v>
      </c>
      <c r="F454" s="82">
        <f>IF('STATS 17-18'!G456&lt;200,IF(E454&lt;53,53,E454),E454)</f>
        <v>64</v>
      </c>
    </row>
    <row r="455" ht="20.35" customHeight="1">
      <c r="A455" t="s" s="38">
        <v>549</v>
      </c>
      <c r="B455" s="81">
        <f>VLOOKUP('STATS 17-18'!AB457,'CK - HITS'!$A$3:$B$69,2)</f>
        <v>56</v>
      </c>
      <c r="C455" s="33">
        <f>IF('STATS 17-18'!G457&lt;400,IF(B455&gt;80,80,B455),B455)</f>
        <v>56</v>
      </c>
      <c r="D455" s="33">
        <f>IF('STATS 17-18'!G457&lt;200,IF(C455&gt;73,73,C455),C455)</f>
        <v>56</v>
      </c>
      <c r="E455" s="33">
        <f>IF('STATS 17-18'!G457&lt;400,IF(D455&lt;60,60,D455),D455)</f>
        <v>60</v>
      </c>
      <c r="F455" s="82">
        <f>IF('STATS 17-18'!G457&lt;200,IF(E455&lt;53,53,E455),E455)</f>
        <v>60</v>
      </c>
    </row>
    <row r="456" ht="20.35" customHeight="1">
      <c r="A456" t="s" s="38">
        <v>550</v>
      </c>
      <c r="B456" s="81">
        <f>VLOOKUP('STATS 17-18'!AB458,'CK - HITS'!$A$3:$B$69,2)</f>
        <v>33</v>
      </c>
      <c r="C456" s="33">
        <f>IF('STATS 17-18'!G458&lt;400,IF(B456&gt;80,80,B456),B456)</f>
        <v>33</v>
      </c>
      <c r="D456" s="33">
        <f>IF('STATS 17-18'!G458&lt;200,IF(C456&gt;73,73,C456),C456)</f>
        <v>33</v>
      </c>
      <c r="E456" s="33">
        <f>IF('STATS 17-18'!G458&lt;400,IF(D456&lt;60,60,D456),D456)</f>
        <v>60</v>
      </c>
      <c r="F456" s="82">
        <f>IF('STATS 17-18'!G458&lt;200,IF(E456&lt;53,53,E456),E456)</f>
        <v>60</v>
      </c>
    </row>
    <row r="457" ht="20.35" customHeight="1">
      <c r="A457" t="s" s="38">
        <v>551</v>
      </c>
      <c r="B457" s="81">
        <f>VLOOKUP('STATS 17-18'!AB459,'CK - HITS'!$A$3:$B$69,2)</f>
        <v>41</v>
      </c>
      <c r="C457" s="33">
        <f>IF('STATS 17-18'!G459&lt;400,IF(B457&gt;80,80,B457),B457)</f>
        <v>41</v>
      </c>
      <c r="D457" s="33">
        <f>IF('STATS 17-18'!G459&lt;200,IF(C457&gt;73,73,C457),C457)</f>
        <v>41</v>
      </c>
      <c r="E457" s="33">
        <f>IF('STATS 17-18'!G459&lt;400,IF(D457&lt;60,60,D457),D457)</f>
        <v>41</v>
      </c>
      <c r="F457" s="82">
        <f>IF('STATS 17-18'!G459&lt;200,IF(E457&lt;53,53,E457),E457)</f>
        <v>41</v>
      </c>
    </row>
    <row r="458" ht="20.35" customHeight="1">
      <c r="A458" t="s" s="38">
        <v>552</v>
      </c>
      <c r="B458" s="81">
        <f>VLOOKUP('STATS 17-18'!AB460,'CK - HITS'!$A$3:$B$69,2)</f>
        <v>56</v>
      </c>
      <c r="C458" s="33">
        <f>IF('STATS 17-18'!G460&lt;400,IF(B458&gt;80,80,B458),B458)</f>
        <v>56</v>
      </c>
      <c r="D458" s="33">
        <f>IF('STATS 17-18'!G460&lt;200,IF(C458&gt;73,73,C458),C458)</f>
        <v>56</v>
      </c>
      <c r="E458" s="33">
        <f>IF('STATS 17-18'!G460&lt;400,IF(D458&lt;60,60,D458),D458)</f>
        <v>56</v>
      </c>
      <c r="F458" s="82">
        <f>IF('STATS 17-18'!G460&lt;200,IF(E458&lt;53,53,E458),E458)</f>
        <v>56</v>
      </c>
    </row>
    <row r="459" ht="20.35" customHeight="1">
      <c r="A459" t="s" s="38">
        <v>553</v>
      </c>
      <c r="B459" s="81">
        <f>VLOOKUP('STATS 17-18'!AB461,'CK - HITS'!$A$3:$B$69,2)</f>
        <v>50</v>
      </c>
      <c r="C459" s="33">
        <f>IF('STATS 17-18'!G461&lt;400,IF(B459&gt;80,80,B459),B459)</f>
        <v>50</v>
      </c>
      <c r="D459" s="33">
        <f>IF('STATS 17-18'!G461&lt;200,IF(C459&gt;73,73,C459),C459)</f>
        <v>50</v>
      </c>
      <c r="E459" s="33">
        <f>IF('STATS 17-18'!G461&lt;400,IF(D459&lt;60,60,D459),D459)</f>
        <v>60</v>
      </c>
      <c r="F459" s="82">
        <f>IF('STATS 17-18'!G461&lt;200,IF(E459&lt;53,53,E459),E459)</f>
        <v>60</v>
      </c>
    </row>
    <row r="460" ht="20.35" customHeight="1">
      <c r="A460" t="s" s="38">
        <v>554</v>
      </c>
      <c r="B460" s="81">
        <f>VLOOKUP('STATS 17-18'!AB462,'CK - HITS'!$A$3:$B$69,2)</f>
        <v>65</v>
      </c>
      <c r="C460" s="33">
        <f>IF('STATS 17-18'!G462&lt;400,IF(B460&gt;80,80,B460),B460)</f>
        <v>65</v>
      </c>
      <c r="D460" s="33">
        <f>IF('STATS 17-18'!G462&lt;200,IF(C460&gt;73,73,C460),C460)</f>
        <v>65</v>
      </c>
      <c r="E460" s="33">
        <f>IF('STATS 17-18'!G462&lt;400,IF(D460&lt;60,60,D460),D460)</f>
        <v>65</v>
      </c>
      <c r="F460" s="82">
        <f>IF('STATS 17-18'!G462&lt;200,IF(E460&lt;53,53,E460),E460)</f>
        <v>65</v>
      </c>
    </row>
    <row r="461" ht="20.35" customHeight="1">
      <c r="A461" t="s" s="38">
        <v>555</v>
      </c>
      <c r="B461" s="81">
        <f>VLOOKUP('STATS 17-18'!AB463,'CK - HITS'!$A$3:$B$69,2)</f>
        <v>68</v>
      </c>
      <c r="C461" s="33">
        <f>IF('STATS 17-18'!G463&lt;400,IF(B461&gt;80,80,B461),B461)</f>
        <v>68</v>
      </c>
      <c r="D461" s="33">
        <f>IF('STATS 17-18'!G463&lt;200,IF(C461&gt;73,73,C461),C461)</f>
        <v>68</v>
      </c>
      <c r="E461" s="33">
        <f>IF('STATS 17-18'!G463&lt;400,IF(D461&lt;60,60,D461),D461)</f>
        <v>68</v>
      </c>
      <c r="F461" s="82">
        <f>IF('STATS 17-18'!G463&lt;200,IF(E461&lt;53,53,E461),E461)</f>
        <v>68</v>
      </c>
    </row>
    <row r="462" ht="20.35" customHeight="1">
      <c r="A462" t="s" s="38">
        <v>556</v>
      </c>
      <c r="B462" s="81">
        <f>VLOOKUP('STATS 17-18'!AB464,'CK - HITS'!$A$3:$B$69,2)</f>
        <v>83</v>
      </c>
      <c r="C462" s="33">
        <f>IF('STATS 17-18'!G464&lt;400,IF(B462&gt;80,80,B462),B462)</f>
        <v>83</v>
      </c>
      <c r="D462" s="33">
        <f>IF('STATS 17-18'!G464&lt;200,IF(C462&gt;73,73,C462),C462)</f>
        <v>83</v>
      </c>
      <c r="E462" s="33">
        <f>IF('STATS 17-18'!G464&lt;400,IF(D462&lt;60,60,D462),D462)</f>
        <v>83</v>
      </c>
      <c r="F462" s="82">
        <f>IF('STATS 17-18'!G464&lt;200,IF(E462&lt;53,53,E462),E462)</f>
        <v>83</v>
      </c>
    </row>
    <row r="463" ht="20.35" customHeight="1">
      <c r="A463" t="s" s="38">
        <v>557</v>
      </c>
      <c r="B463" s="81">
        <f>VLOOKUP('STATS 17-18'!AB465,'CK - HITS'!$A$3:$B$69,2)</f>
        <v>45</v>
      </c>
      <c r="C463" s="33">
        <f>IF('STATS 17-18'!G465&lt;400,IF(B463&gt;80,80,B463),B463)</f>
        <v>45</v>
      </c>
      <c r="D463" s="33">
        <f>IF('STATS 17-18'!G465&lt;200,IF(C463&gt;73,73,C463),C463)</f>
        <v>45</v>
      </c>
      <c r="E463" s="33">
        <f>IF('STATS 17-18'!G465&lt;400,IF(D463&lt;60,60,D463),D463)</f>
        <v>60</v>
      </c>
      <c r="F463" s="82">
        <f>IF('STATS 17-18'!G465&lt;200,IF(E463&lt;53,53,E463),E463)</f>
        <v>60</v>
      </c>
    </row>
    <row r="464" ht="20.35" customHeight="1">
      <c r="A464" t="s" s="38">
        <v>558</v>
      </c>
      <c r="B464" s="81">
        <f>VLOOKUP('STATS 17-18'!AB466,'CK - HITS'!$A$3:$B$69,2)</f>
        <v>34</v>
      </c>
      <c r="C464" s="33">
        <f>IF('STATS 17-18'!G466&lt;400,IF(B464&gt;80,80,B464),B464)</f>
        <v>34</v>
      </c>
      <c r="D464" s="33">
        <f>IF('STATS 17-18'!G466&lt;200,IF(C464&gt;73,73,C464),C464)</f>
        <v>34</v>
      </c>
      <c r="E464" s="33">
        <f>IF('STATS 17-18'!G466&lt;400,IF(D464&lt;60,60,D464),D464)</f>
        <v>34</v>
      </c>
      <c r="F464" s="82">
        <f>IF('STATS 17-18'!G466&lt;200,IF(E464&lt;53,53,E464),E464)</f>
        <v>34</v>
      </c>
    </row>
    <row r="465" ht="20.35" customHeight="1">
      <c r="A465" t="s" s="38">
        <v>559</v>
      </c>
      <c r="B465" s="81">
        <f>VLOOKUP('STATS 17-18'!AB467,'CK - HITS'!$A$3:$B$69,2)</f>
        <v>60</v>
      </c>
      <c r="C465" s="33">
        <f>IF('STATS 17-18'!G467&lt;400,IF(B465&gt;80,80,B465),B465)</f>
        <v>60</v>
      </c>
      <c r="D465" s="33">
        <f>IF('STATS 17-18'!G467&lt;200,IF(C465&gt;73,73,C465),C465)</f>
        <v>60</v>
      </c>
      <c r="E465" s="33">
        <f>IF('STATS 17-18'!G467&lt;400,IF(D465&lt;60,60,D465),D465)</f>
        <v>60</v>
      </c>
      <c r="F465" s="82">
        <f>IF('STATS 17-18'!G467&lt;200,IF(E465&lt;53,53,E465),E465)</f>
        <v>60</v>
      </c>
    </row>
    <row r="466" ht="20.35" customHeight="1">
      <c r="A466" t="s" s="38">
        <v>560</v>
      </c>
      <c r="B466" s="81">
        <f>VLOOKUP('STATS 17-18'!AB468,'CK - HITS'!$A$3:$B$69,2)</f>
        <v>97</v>
      </c>
      <c r="C466" s="33">
        <f>IF('STATS 17-18'!G468&lt;400,IF(B466&gt;80,80,B466),B466)</f>
        <v>80</v>
      </c>
      <c r="D466" s="33">
        <f>IF('STATS 17-18'!G468&lt;200,IF(C466&gt;73,73,C466),C466)</f>
        <v>73</v>
      </c>
      <c r="E466" s="33">
        <f>IF('STATS 17-18'!G468&lt;400,IF(D466&lt;60,60,D466),D466)</f>
        <v>73</v>
      </c>
      <c r="F466" s="82">
        <f>IF('STATS 17-18'!G468&lt;200,IF(E466&lt;53,53,E466),E466)</f>
        <v>73</v>
      </c>
    </row>
    <row r="467" ht="20.35" customHeight="1">
      <c r="A467" t="s" s="38">
        <v>561</v>
      </c>
      <c r="B467" s="81">
        <f>VLOOKUP('STATS 17-18'!AB469,'CK - HITS'!$A$3:$B$69,2)</f>
        <v>80</v>
      </c>
      <c r="C467" s="33">
        <f>IF('STATS 17-18'!G469&lt;400,IF(B467&gt;80,80,B467),B467)</f>
        <v>80</v>
      </c>
      <c r="D467" s="33">
        <f>IF('STATS 17-18'!G469&lt;200,IF(C467&gt;73,73,C467),C467)</f>
        <v>80</v>
      </c>
      <c r="E467" s="33">
        <f>IF('STATS 17-18'!G469&lt;400,IF(D467&lt;60,60,D467),D467)</f>
        <v>80</v>
      </c>
      <c r="F467" s="82">
        <f>IF('STATS 17-18'!G469&lt;200,IF(E467&lt;53,53,E467),E467)</f>
        <v>80</v>
      </c>
    </row>
    <row r="468" ht="20.35" customHeight="1">
      <c r="A468" t="s" s="38">
        <v>562</v>
      </c>
      <c r="B468" s="81">
        <f>VLOOKUP('STATS 17-18'!AB470,'CK - HITS'!$A$3:$B$69,2)</f>
        <v>76</v>
      </c>
      <c r="C468" s="33">
        <f>IF('STATS 17-18'!G470&lt;400,IF(B468&gt;80,80,B468),B468)</f>
        <v>76</v>
      </c>
      <c r="D468" s="33">
        <f>IF('STATS 17-18'!G470&lt;200,IF(C468&gt;73,73,C468),C468)</f>
        <v>76</v>
      </c>
      <c r="E468" s="33">
        <f>IF('STATS 17-18'!G470&lt;400,IF(D468&lt;60,60,D468),D468)</f>
        <v>76</v>
      </c>
      <c r="F468" s="82">
        <f>IF('STATS 17-18'!G470&lt;200,IF(E468&lt;53,53,E468),E468)</f>
        <v>76</v>
      </c>
    </row>
    <row r="469" ht="20.35" customHeight="1">
      <c r="A469" t="s" s="38">
        <v>563</v>
      </c>
      <c r="B469" s="81">
        <f>VLOOKUP('STATS 17-18'!AB471,'CK - HITS'!$A$3:$B$69,2)</f>
        <v>74</v>
      </c>
      <c r="C469" s="33">
        <f>IF('STATS 17-18'!G471&lt;400,IF(B469&gt;80,80,B469),B469)</f>
        <v>74</v>
      </c>
      <c r="D469" s="33">
        <f>IF('STATS 17-18'!G471&lt;200,IF(C469&gt;73,73,C469),C469)</f>
        <v>74</v>
      </c>
      <c r="E469" s="33">
        <f>IF('STATS 17-18'!G471&lt;400,IF(D469&lt;60,60,D469),D469)</f>
        <v>74</v>
      </c>
      <c r="F469" s="82">
        <f>IF('STATS 17-18'!G471&lt;200,IF(E469&lt;53,53,E469),E469)</f>
        <v>74</v>
      </c>
    </row>
    <row r="470" ht="20.35" customHeight="1">
      <c r="A470" t="s" s="38">
        <v>564</v>
      </c>
      <c r="B470" s="81">
        <f>VLOOKUP('STATS 17-18'!AB472,'CK - HITS'!$A$3:$B$69,2)</f>
        <v>41</v>
      </c>
      <c r="C470" s="33">
        <f>IF('STATS 17-18'!G472&lt;400,IF(B470&gt;80,80,B470),B470)</f>
        <v>41</v>
      </c>
      <c r="D470" s="33">
        <f>IF('STATS 17-18'!G472&lt;200,IF(C470&gt;73,73,C470),C470)</f>
        <v>41</v>
      </c>
      <c r="E470" s="33">
        <f>IF('STATS 17-18'!G472&lt;400,IF(D470&lt;60,60,D470),D470)</f>
        <v>41</v>
      </c>
      <c r="F470" s="82">
        <f>IF('STATS 17-18'!G472&lt;200,IF(E470&lt;53,53,E470),E470)</f>
        <v>41</v>
      </c>
    </row>
    <row r="471" ht="20.35" customHeight="1">
      <c r="A471" t="s" s="38">
        <v>565</v>
      </c>
      <c r="B471" s="81">
        <f>VLOOKUP('STATS 17-18'!AB473,'CK - HITS'!$A$3:$B$69,2)</f>
        <v>62</v>
      </c>
      <c r="C471" s="33">
        <f>IF('STATS 17-18'!G473&lt;400,IF(B471&gt;80,80,B471),B471)</f>
        <v>62</v>
      </c>
      <c r="D471" s="33">
        <f>IF('STATS 17-18'!G473&lt;200,IF(C471&gt;73,73,C471),C471)</f>
        <v>62</v>
      </c>
      <c r="E471" s="33">
        <f>IF('STATS 17-18'!G473&lt;400,IF(D471&lt;60,60,D471),D471)</f>
        <v>62</v>
      </c>
      <c r="F471" s="82">
        <f>IF('STATS 17-18'!G473&lt;200,IF(E471&lt;53,53,E471),E471)</f>
        <v>62</v>
      </c>
    </row>
    <row r="472" ht="20.35" customHeight="1">
      <c r="A472" t="s" s="38">
        <v>566</v>
      </c>
      <c r="B472" s="81">
        <f>VLOOKUP('STATS 17-18'!AB474,'CK - HITS'!$A$3:$B$69,2)</f>
        <v>42</v>
      </c>
      <c r="C472" s="33">
        <f>IF('STATS 17-18'!G474&lt;400,IF(B472&gt;80,80,B472),B472)</f>
        <v>42</v>
      </c>
      <c r="D472" s="33">
        <f>IF('STATS 17-18'!G474&lt;200,IF(C472&gt;73,73,C472),C472)</f>
        <v>42</v>
      </c>
      <c r="E472" s="33">
        <f>IF('STATS 17-18'!G474&lt;400,IF(D472&lt;60,60,D472),D472)</f>
        <v>42</v>
      </c>
      <c r="F472" s="82">
        <f>IF('STATS 17-18'!G474&lt;200,IF(E472&lt;53,53,E472),E472)</f>
        <v>42</v>
      </c>
    </row>
    <row r="473" ht="20.35" customHeight="1">
      <c r="A473" t="s" s="38">
        <v>567</v>
      </c>
      <c r="B473" s="81">
        <f>VLOOKUP('STATS 17-18'!AB475,'CK - HITS'!$A$3:$B$69,2)</f>
        <v>40</v>
      </c>
      <c r="C473" s="33">
        <f>IF('STATS 17-18'!G475&lt;400,IF(B473&gt;80,80,B473),B473)</f>
        <v>40</v>
      </c>
      <c r="D473" s="33">
        <f>IF('STATS 17-18'!G475&lt;200,IF(C473&gt;73,73,C473),C473)</f>
        <v>40</v>
      </c>
      <c r="E473" s="33">
        <f>IF('STATS 17-18'!G475&lt;400,IF(D473&lt;60,60,D473),D473)</f>
        <v>40</v>
      </c>
      <c r="F473" s="82">
        <f>IF('STATS 17-18'!G475&lt;200,IF(E473&lt;53,53,E473),E473)</f>
        <v>40</v>
      </c>
    </row>
    <row r="474" ht="20.35" customHeight="1">
      <c r="A474" t="s" s="38">
        <v>568</v>
      </c>
      <c r="B474" s="81">
        <f>VLOOKUP('STATS 17-18'!AB476,'CK - HITS'!$A$3:$B$69,2)</f>
        <v>89</v>
      </c>
      <c r="C474" s="33">
        <f>IF('STATS 17-18'!G476&lt;400,IF(B474&gt;80,80,B474),B474)</f>
        <v>80</v>
      </c>
      <c r="D474" s="33">
        <f>IF('STATS 17-18'!G476&lt;200,IF(C474&gt;73,73,C474),C474)</f>
        <v>73</v>
      </c>
      <c r="E474" s="33">
        <f>IF('STATS 17-18'!G476&lt;400,IF(D474&lt;60,60,D474),D474)</f>
        <v>73</v>
      </c>
      <c r="F474" s="82">
        <f>IF('STATS 17-18'!G476&lt;200,IF(E474&lt;53,53,E474),E474)</f>
        <v>73</v>
      </c>
    </row>
    <row r="475" ht="20.35" customHeight="1">
      <c r="A475" t="s" s="38">
        <v>569</v>
      </c>
      <c r="B475" s="81">
        <f>VLOOKUP('STATS 17-18'!AB477,'CK - HITS'!$A$3:$B$69,2)</f>
        <v>43</v>
      </c>
      <c r="C475" s="33">
        <f>IF('STATS 17-18'!G477&lt;400,IF(B475&gt;80,80,B475),B475)</f>
        <v>43</v>
      </c>
      <c r="D475" s="33">
        <f>IF('STATS 17-18'!G477&lt;200,IF(C475&gt;73,73,C475),C475)</f>
        <v>43</v>
      </c>
      <c r="E475" s="33">
        <f>IF('STATS 17-18'!G477&lt;400,IF(D475&lt;60,60,D475),D475)</f>
        <v>60</v>
      </c>
      <c r="F475" s="82">
        <f>IF('STATS 17-18'!G477&lt;200,IF(E475&lt;53,53,E475),E475)</f>
        <v>60</v>
      </c>
    </row>
    <row r="476" ht="20.35" customHeight="1">
      <c r="A476" t="s" s="38">
        <v>570</v>
      </c>
      <c r="B476" s="81">
        <f>VLOOKUP('STATS 17-18'!AB478,'CK - HITS'!$A$3:$B$69,2)</f>
        <v>51</v>
      </c>
      <c r="C476" s="33">
        <f>IF('STATS 17-18'!G478&lt;400,IF(B476&gt;80,80,B476),B476)</f>
        <v>51</v>
      </c>
      <c r="D476" s="33">
        <f>IF('STATS 17-18'!G478&lt;200,IF(C476&gt;73,73,C476),C476)</f>
        <v>51</v>
      </c>
      <c r="E476" s="33">
        <f>IF('STATS 17-18'!G478&lt;400,IF(D476&lt;60,60,D476),D476)</f>
        <v>51</v>
      </c>
      <c r="F476" s="82">
        <f>IF('STATS 17-18'!G478&lt;200,IF(E476&lt;53,53,E476),E476)</f>
        <v>51</v>
      </c>
    </row>
    <row r="477" ht="20.35" customHeight="1">
      <c r="A477" t="s" s="38">
        <v>571</v>
      </c>
      <c r="B477" s="81">
        <f>VLOOKUP('STATS 17-18'!AB479,'CK - HITS'!$A$3:$B$69,2)</f>
        <v>84</v>
      </c>
      <c r="C477" s="33">
        <f>IF('STATS 17-18'!G479&lt;400,IF(B477&gt;80,80,B477),B477)</f>
        <v>84</v>
      </c>
      <c r="D477" s="33">
        <f>IF('STATS 17-18'!G479&lt;200,IF(C477&gt;73,73,C477),C477)</f>
        <v>84</v>
      </c>
      <c r="E477" s="33">
        <f>IF('STATS 17-18'!G479&lt;400,IF(D477&lt;60,60,D477),D477)</f>
        <v>84</v>
      </c>
      <c r="F477" s="82">
        <f>IF('STATS 17-18'!G479&lt;200,IF(E477&lt;53,53,E477),E477)</f>
        <v>84</v>
      </c>
    </row>
    <row r="478" ht="20.35" customHeight="1">
      <c r="A478" t="s" s="38">
        <v>572</v>
      </c>
      <c r="B478" s="81">
        <f>VLOOKUP('STATS 17-18'!AB480,'CK - HITS'!$A$3:$B$69,2)</f>
        <v>79</v>
      </c>
      <c r="C478" s="33">
        <f>IF('STATS 17-18'!G480&lt;400,IF(B478&gt;80,80,B478),B478)</f>
        <v>79</v>
      </c>
      <c r="D478" s="33">
        <f>IF('STATS 17-18'!G480&lt;200,IF(C478&gt;73,73,C478),C478)</f>
        <v>73</v>
      </c>
      <c r="E478" s="33">
        <f>IF('STATS 17-18'!G480&lt;400,IF(D478&lt;60,60,D478),D478)</f>
        <v>73</v>
      </c>
      <c r="F478" s="82">
        <f>IF('STATS 17-18'!G480&lt;200,IF(E478&lt;53,53,E478),E478)</f>
        <v>73</v>
      </c>
    </row>
    <row r="479" ht="20.35" customHeight="1">
      <c r="A479" t="s" s="38">
        <v>573</v>
      </c>
      <c r="B479" s="81">
        <f>VLOOKUP('STATS 17-18'!AB481,'CK - HITS'!$A$3:$B$69,2)</f>
        <v>55</v>
      </c>
      <c r="C479" s="33">
        <f>IF('STATS 17-18'!G481&lt;400,IF(B479&gt;80,80,B479),B479)</f>
        <v>55</v>
      </c>
      <c r="D479" s="33">
        <f>IF('STATS 17-18'!G481&lt;200,IF(C479&gt;73,73,C479),C479)</f>
        <v>55</v>
      </c>
      <c r="E479" s="33">
        <f>IF('STATS 17-18'!G481&lt;400,IF(D479&lt;60,60,D479),D479)</f>
        <v>55</v>
      </c>
      <c r="F479" s="82">
        <f>IF('STATS 17-18'!G481&lt;200,IF(E479&lt;53,53,E479),E479)</f>
        <v>55</v>
      </c>
    </row>
    <row r="480" ht="20.35" customHeight="1">
      <c r="A480" t="s" s="38">
        <v>574</v>
      </c>
      <c r="B480" s="81">
        <f>VLOOKUP('STATS 17-18'!AB482,'CK - HITS'!$A$3:$B$69,2)</f>
        <v>59</v>
      </c>
      <c r="C480" s="33">
        <f>IF('STATS 17-18'!G482&lt;400,IF(B480&gt;80,80,B480),B480)</f>
        <v>59</v>
      </c>
      <c r="D480" s="33">
        <f>IF('STATS 17-18'!G482&lt;200,IF(C480&gt;73,73,C480),C480)</f>
        <v>59</v>
      </c>
      <c r="E480" s="33">
        <f>IF('STATS 17-18'!G482&lt;400,IF(D480&lt;60,60,D480),D480)</f>
        <v>59</v>
      </c>
      <c r="F480" s="82">
        <f>IF('STATS 17-18'!G482&lt;200,IF(E480&lt;53,53,E480),E480)</f>
        <v>59</v>
      </c>
    </row>
    <row r="481" ht="20.35" customHeight="1">
      <c r="A481" t="s" s="38">
        <v>575</v>
      </c>
      <c r="B481" s="81">
        <f>VLOOKUP('STATS 17-18'!AB483,'CK - HITS'!$A$3:$B$69,2)</f>
        <v>36</v>
      </c>
      <c r="C481" s="33">
        <f>IF('STATS 17-18'!G483&lt;400,IF(B481&gt;80,80,B481),B481)</f>
        <v>36</v>
      </c>
      <c r="D481" s="33">
        <f>IF('STATS 17-18'!G483&lt;200,IF(C481&gt;73,73,C481),C481)</f>
        <v>36</v>
      </c>
      <c r="E481" s="33">
        <f>IF('STATS 17-18'!G483&lt;400,IF(D481&lt;60,60,D481),D481)</f>
        <v>60</v>
      </c>
      <c r="F481" s="82">
        <f>IF('STATS 17-18'!G483&lt;200,IF(E481&lt;53,53,E481),E481)</f>
        <v>60</v>
      </c>
    </row>
    <row r="482" ht="20.35" customHeight="1">
      <c r="A482" t="s" s="38">
        <v>576</v>
      </c>
      <c r="B482" s="81">
        <f>VLOOKUP('STATS 17-18'!AB484,'CK - HITS'!$A$3:$B$69,2)</f>
        <v>92</v>
      </c>
      <c r="C482" s="33">
        <f>IF('STATS 17-18'!G484&lt;400,IF(B482&gt;80,80,B482),B482)</f>
        <v>80</v>
      </c>
      <c r="D482" s="33">
        <f>IF('STATS 17-18'!G484&lt;200,IF(C482&gt;73,73,C482),C482)</f>
        <v>80</v>
      </c>
      <c r="E482" s="33">
        <f>IF('STATS 17-18'!G484&lt;400,IF(D482&lt;60,60,D482),D482)</f>
        <v>80</v>
      </c>
      <c r="F482" s="82">
        <f>IF('STATS 17-18'!G484&lt;200,IF(E482&lt;53,53,E482),E482)</f>
        <v>80</v>
      </c>
    </row>
    <row r="483" ht="20.35" customHeight="1">
      <c r="A483" t="s" s="38">
        <v>577</v>
      </c>
      <c r="B483" s="81">
        <f>VLOOKUP('STATS 17-18'!AB485,'CK - HITS'!$A$3:$B$69,2)</f>
        <v>64</v>
      </c>
      <c r="C483" s="33">
        <f>IF('STATS 17-18'!G485&lt;400,IF(B483&gt;80,80,B483),B483)</f>
        <v>64</v>
      </c>
      <c r="D483" s="33">
        <f>IF('STATS 17-18'!G485&lt;200,IF(C483&gt;73,73,C483),C483)</f>
        <v>64</v>
      </c>
      <c r="E483" s="33">
        <f>IF('STATS 17-18'!G485&lt;400,IF(D483&lt;60,60,D483),D483)</f>
        <v>64</v>
      </c>
      <c r="F483" s="82">
        <f>IF('STATS 17-18'!G485&lt;200,IF(E483&lt;53,53,E483),E483)</f>
        <v>64</v>
      </c>
    </row>
    <row r="484" ht="20.35" customHeight="1">
      <c r="A484" t="s" s="38">
        <v>578</v>
      </c>
      <c r="B484" s="81">
        <f>VLOOKUP('STATS 17-18'!AB486,'CK - HITS'!$A$3:$B$69,2)</f>
        <v>95</v>
      </c>
      <c r="C484" s="33">
        <f>IF('STATS 17-18'!G486&lt;400,IF(B484&gt;80,80,B484),B484)</f>
        <v>80</v>
      </c>
      <c r="D484" s="33">
        <f>IF('STATS 17-18'!G486&lt;200,IF(C484&gt;73,73,C484),C484)</f>
        <v>73</v>
      </c>
      <c r="E484" s="33">
        <f>IF('STATS 17-18'!G486&lt;400,IF(D484&lt;60,60,D484),D484)</f>
        <v>73</v>
      </c>
      <c r="F484" s="82">
        <f>IF('STATS 17-18'!G486&lt;200,IF(E484&lt;53,53,E484),E484)</f>
        <v>73</v>
      </c>
    </row>
    <row r="485" ht="20.35" customHeight="1">
      <c r="A485" t="s" s="38">
        <v>579</v>
      </c>
      <c r="B485" s="81">
        <f>VLOOKUP('STATS 17-18'!AB487,'CK - HITS'!$A$3:$B$69,2)</f>
        <v>96</v>
      </c>
      <c r="C485" s="33">
        <f>IF('STATS 17-18'!G487&lt;400,IF(B485&gt;80,80,B485),B485)</f>
        <v>96</v>
      </c>
      <c r="D485" s="33">
        <f>IF('STATS 17-18'!G487&lt;200,IF(C485&gt;73,73,C485),C485)</f>
        <v>96</v>
      </c>
      <c r="E485" s="33">
        <f>IF('STATS 17-18'!G487&lt;400,IF(D485&lt;60,60,D485),D485)</f>
        <v>96</v>
      </c>
      <c r="F485" s="82">
        <f>IF('STATS 17-18'!G487&lt;200,IF(E485&lt;53,53,E485),E485)</f>
        <v>96</v>
      </c>
    </row>
    <row r="486" ht="20.35" customHeight="1">
      <c r="A486" t="s" s="38">
        <v>580</v>
      </c>
      <c r="B486" s="81">
        <f>VLOOKUP('STATS 17-18'!AB488,'CK - HITS'!$A$3:$B$69,2)</f>
        <v>34</v>
      </c>
      <c r="C486" s="33">
        <f>IF('STATS 17-18'!G488&lt;400,IF(B486&gt;80,80,B486),B486)</f>
        <v>34</v>
      </c>
      <c r="D486" s="33">
        <f>IF('STATS 17-18'!G488&lt;200,IF(C486&gt;73,73,C486),C486)</f>
        <v>34</v>
      </c>
      <c r="E486" s="33">
        <f>IF('STATS 17-18'!G488&lt;400,IF(D486&lt;60,60,D486),D486)</f>
        <v>34</v>
      </c>
      <c r="F486" s="82">
        <f>IF('STATS 17-18'!G488&lt;200,IF(E486&lt;53,53,E486),E486)</f>
        <v>34</v>
      </c>
    </row>
    <row r="487" ht="20.35" customHeight="1">
      <c r="A487" t="s" s="38">
        <v>581</v>
      </c>
      <c r="B487" s="81">
        <f>VLOOKUP('STATS 17-18'!AB489,'CK - HITS'!$A$3:$B$69,2)</f>
        <v>91</v>
      </c>
      <c r="C487" s="33">
        <f>IF('STATS 17-18'!G489&lt;400,IF(B487&gt;80,80,B487),B487)</f>
        <v>80</v>
      </c>
      <c r="D487" s="33">
        <f>IF('STATS 17-18'!G489&lt;200,IF(C487&gt;73,73,C487),C487)</f>
        <v>73</v>
      </c>
      <c r="E487" s="33">
        <f>IF('STATS 17-18'!G489&lt;400,IF(D487&lt;60,60,D487),D487)</f>
        <v>73</v>
      </c>
      <c r="F487" s="82">
        <f>IF('STATS 17-18'!G489&lt;200,IF(E487&lt;53,53,E487),E487)</f>
        <v>73</v>
      </c>
    </row>
    <row r="488" ht="20.35" customHeight="1">
      <c r="A488" t="s" s="38">
        <v>582</v>
      </c>
      <c r="B488" s="81">
        <f>VLOOKUP('STATS 17-18'!AB490,'CK - HITS'!$A$3:$B$69,2)</f>
        <v>54</v>
      </c>
      <c r="C488" s="33">
        <f>IF('STATS 17-18'!G490&lt;400,IF(B488&gt;80,80,B488),B488)</f>
        <v>54</v>
      </c>
      <c r="D488" s="33">
        <f>IF('STATS 17-18'!G490&lt;200,IF(C488&gt;73,73,C488),C488)</f>
        <v>54</v>
      </c>
      <c r="E488" s="33">
        <f>IF('STATS 17-18'!G490&lt;400,IF(D488&lt;60,60,D488),D488)</f>
        <v>54</v>
      </c>
      <c r="F488" s="82">
        <f>IF('STATS 17-18'!G490&lt;200,IF(E488&lt;53,53,E488),E488)</f>
        <v>54</v>
      </c>
    </row>
    <row r="489" ht="20.35" customHeight="1">
      <c r="A489" t="s" s="38">
        <v>583</v>
      </c>
      <c r="B489" s="81">
        <f>VLOOKUP('STATS 17-18'!AB491,'CK - HITS'!$A$3:$B$69,2)</f>
        <v>69</v>
      </c>
      <c r="C489" s="33">
        <f>IF('STATS 17-18'!G491&lt;400,IF(B489&gt;80,80,B489),B489)</f>
        <v>69</v>
      </c>
      <c r="D489" s="33">
        <f>IF('STATS 17-18'!G491&lt;200,IF(C489&gt;73,73,C489),C489)</f>
        <v>69</v>
      </c>
      <c r="E489" s="33">
        <f>IF('STATS 17-18'!G491&lt;400,IF(D489&lt;60,60,D489),D489)</f>
        <v>69</v>
      </c>
      <c r="F489" s="82">
        <f>IF('STATS 17-18'!G491&lt;200,IF(E489&lt;53,53,E489),E489)</f>
        <v>69</v>
      </c>
    </row>
    <row r="490" ht="20.35" customHeight="1">
      <c r="A490" t="s" s="38">
        <v>584</v>
      </c>
      <c r="B490" s="81">
        <f>VLOOKUP('STATS 17-18'!AB492,'CK - HITS'!$A$3:$B$69,2)</f>
        <v>67</v>
      </c>
      <c r="C490" s="33">
        <f>IF('STATS 17-18'!G492&lt;400,IF(B490&gt;80,80,B490),B490)</f>
        <v>67</v>
      </c>
      <c r="D490" s="33">
        <f>IF('STATS 17-18'!G492&lt;200,IF(C490&gt;73,73,C490),C490)</f>
        <v>67</v>
      </c>
      <c r="E490" s="33">
        <f>IF('STATS 17-18'!G492&lt;400,IF(D490&lt;60,60,D490),D490)</f>
        <v>67</v>
      </c>
      <c r="F490" s="82">
        <f>IF('STATS 17-18'!G492&lt;200,IF(E490&lt;53,53,E490),E490)</f>
        <v>67</v>
      </c>
    </row>
    <row r="491" ht="20.35" customHeight="1">
      <c r="A491" t="s" s="38">
        <v>585</v>
      </c>
      <c r="B491" s="81">
        <f>VLOOKUP('STATS 17-18'!AB493,'CK - HITS'!$A$3:$B$69,2)</f>
        <v>94</v>
      </c>
      <c r="C491" s="33">
        <f>IF('STATS 17-18'!G493&lt;400,IF(B491&gt;80,80,B491),B491)</f>
        <v>80</v>
      </c>
      <c r="D491" s="33">
        <f>IF('STATS 17-18'!G493&lt;200,IF(C491&gt;73,73,C491),C491)</f>
        <v>73</v>
      </c>
      <c r="E491" s="33">
        <f>IF('STATS 17-18'!G493&lt;400,IF(D491&lt;60,60,D491),D491)</f>
        <v>73</v>
      </c>
      <c r="F491" s="82">
        <f>IF('STATS 17-18'!G493&lt;200,IF(E491&lt;53,53,E491),E491)</f>
        <v>73</v>
      </c>
    </row>
    <row r="492" ht="20.35" customHeight="1">
      <c r="A492" t="s" s="38">
        <v>586</v>
      </c>
      <c r="B492" s="81">
        <f>VLOOKUP('STATS 17-18'!AB494,'CK - HITS'!$A$3:$B$69,2)</f>
        <v>35</v>
      </c>
      <c r="C492" s="33">
        <f>IF('STATS 17-18'!G494&lt;400,IF(B492&gt;80,80,B492),B492)</f>
        <v>35</v>
      </c>
      <c r="D492" s="33">
        <f>IF('STATS 17-18'!G494&lt;200,IF(C492&gt;73,73,C492),C492)</f>
        <v>35</v>
      </c>
      <c r="E492" s="33">
        <f>IF('STATS 17-18'!G494&lt;400,IF(D492&lt;60,60,D492),D492)</f>
        <v>35</v>
      </c>
      <c r="F492" s="82">
        <f>IF('STATS 17-18'!G494&lt;200,IF(E492&lt;53,53,E492),E492)</f>
        <v>35</v>
      </c>
    </row>
    <row r="493" ht="20.35" customHeight="1">
      <c r="A493" t="s" s="38">
        <v>588</v>
      </c>
      <c r="B493" s="81">
        <f>VLOOKUP('STATS 17-18'!AB495,'CK - HITS'!$A$3:$B$69,2)</f>
        <v>95</v>
      </c>
      <c r="C493" s="33">
        <f>IF('STATS 17-18'!G495&lt;400,IF(B493&gt;80,80,B493),B493)</f>
        <v>95</v>
      </c>
      <c r="D493" s="33">
        <f>IF('STATS 17-18'!G495&lt;200,IF(C493&gt;73,73,C493),C493)</f>
        <v>95</v>
      </c>
      <c r="E493" s="33">
        <f>IF('STATS 17-18'!G495&lt;400,IF(D493&lt;60,60,D493),D493)</f>
        <v>95</v>
      </c>
      <c r="F493" s="82">
        <f>IF('STATS 17-18'!G495&lt;200,IF(E493&lt;53,53,E493),E493)</f>
        <v>95</v>
      </c>
    </row>
    <row r="494" ht="20.35" customHeight="1">
      <c r="A494" t="s" s="38">
        <v>589</v>
      </c>
      <c r="B494" s="81">
        <f>VLOOKUP('STATS 17-18'!AB496,'CK - HITS'!$A$3:$B$69,2)</f>
        <v>77</v>
      </c>
      <c r="C494" s="33">
        <f>IF('STATS 17-18'!G496&lt;400,IF(B494&gt;80,80,B494),B494)</f>
        <v>77</v>
      </c>
      <c r="D494" s="33">
        <f>IF('STATS 17-18'!G496&lt;200,IF(C494&gt;73,73,C494),C494)</f>
        <v>73</v>
      </c>
      <c r="E494" s="33">
        <f>IF('STATS 17-18'!G496&lt;400,IF(D494&lt;60,60,D494),D494)</f>
        <v>73</v>
      </c>
      <c r="F494" s="82">
        <f>IF('STATS 17-18'!G496&lt;200,IF(E494&lt;53,53,E494),E494)</f>
        <v>73</v>
      </c>
    </row>
    <row r="495" ht="20.35" customHeight="1">
      <c r="A495" t="s" s="38">
        <v>590</v>
      </c>
      <c r="B495" s="81">
        <f>VLOOKUP('STATS 17-18'!AB497,'CK - HITS'!$A$3:$B$69,2)</f>
        <v>56</v>
      </c>
      <c r="C495" s="33">
        <f>IF('STATS 17-18'!G497&lt;400,IF(B495&gt;80,80,B495),B495)</f>
        <v>56</v>
      </c>
      <c r="D495" s="33">
        <f>IF('STATS 17-18'!G497&lt;200,IF(C495&gt;73,73,C495),C495)</f>
        <v>56</v>
      </c>
      <c r="E495" s="33">
        <f>IF('STATS 17-18'!G497&lt;400,IF(D495&lt;60,60,D495),D495)</f>
        <v>56</v>
      </c>
      <c r="F495" s="82">
        <f>IF('STATS 17-18'!G497&lt;200,IF(E495&lt;53,53,E495),E495)</f>
        <v>56</v>
      </c>
    </row>
    <row r="496" ht="20.35" customHeight="1">
      <c r="A496" t="s" s="38">
        <v>591</v>
      </c>
      <c r="B496" s="81">
        <f>VLOOKUP('STATS 17-18'!AB498,'CK - HITS'!$A$3:$B$69,2)</f>
        <v>61</v>
      </c>
      <c r="C496" s="33">
        <f>IF('STATS 17-18'!G498&lt;400,IF(B496&gt;80,80,B496),B496)</f>
        <v>61</v>
      </c>
      <c r="D496" s="33">
        <f>IF('STATS 17-18'!G498&lt;200,IF(C496&gt;73,73,C496),C496)</f>
        <v>61</v>
      </c>
      <c r="E496" s="33">
        <f>IF('STATS 17-18'!G498&lt;400,IF(D496&lt;60,60,D496),D496)</f>
        <v>61</v>
      </c>
      <c r="F496" s="82">
        <f>IF('STATS 17-18'!G498&lt;200,IF(E496&lt;53,53,E496),E496)</f>
        <v>61</v>
      </c>
    </row>
    <row r="497" ht="20.35" customHeight="1">
      <c r="A497" t="s" s="38">
        <v>592</v>
      </c>
      <c r="B497" s="81">
        <f>VLOOKUP('STATS 17-18'!AB499,'CK - HITS'!$A$3:$B$69,2)</f>
        <v>96</v>
      </c>
      <c r="C497" s="33">
        <f>IF('STATS 17-18'!G499&lt;400,IF(B497&gt;80,80,B497),B497)</f>
        <v>80</v>
      </c>
      <c r="D497" s="33">
        <f>IF('STATS 17-18'!G499&lt;200,IF(C497&gt;73,73,C497),C497)</f>
        <v>73</v>
      </c>
      <c r="E497" s="33">
        <f>IF('STATS 17-18'!G499&lt;400,IF(D497&lt;60,60,D497),D497)</f>
        <v>73</v>
      </c>
      <c r="F497" s="82">
        <f>IF('STATS 17-18'!G499&lt;200,IF(E497&lt;53,53,E497),E497)</f>
        <v>73</v>
      </c>
    </row>
    <row r="498" ht="20.35" customHeight="1">
      <c r="A498" t="s" s="38">
        <v>593</v>
      </c>
      <c r="B498" s="81">
        <f>VLOOKUP('STATS 17-18'!AB500,'CK - HITS'!$A$3:$B$69,2)</f>
        <v>68</v>
      </c>
      <c r="C498" s="33">
        <f>IF('STATS 17-18'!G500&lt;400,IF(B498&gt;80,80,B498),B498)</f>
        <v>68</v>
      </c>
      <c r="D498" s="33">
        <f>IF('STATS 17-18'!G500&lt;200,IF(C498&gt;73,73,C498),C498)</f>
        <v>68</v>
      </c>
      <c r="E498" s="33">
        <f>IF('STATS 17-18'!G500&lt;400,IF(D498&lt;60,60,D498),D498)</f>
        <v>68</v>
      </c>
      <c r="F498" s="82">
        <f>IF('STATS 17-18'!G500&lt;200,IF(E498&lt;53,53,E498),E498)</f>
        <v>68</v>
      </c>
    </row>
    <row r="499" ht="20.35" customHeight="1">
      <c r="A499" t="s" s="38">
        <v>594</v>
      </c>
      <c r="B499" s="81">
        <f>VLOOKUP('STATS 17-18'!AB501,'CK - HITS'!$A$3:$B$69,2)</f>
        <v>91</v>
      </c>
      <c r="C499" s="33">
        <f>IF('STATS 17-18'!G501&lt;400,IF(B499&gt;80,80,B499),B499)</f>
        <v>91</v>
      </c>
      <c r="D499" s="33">
        <f>IF('STATS 17-18'!G501&lt;200,IF(C499&gt;73,73,C499),C499)</f>
        <v>91</v>
      </c>
      <c r="E499" s="33">
        <f>IF('STATS 17-18'!G501&lt;400,IF(D499&lt;60,60,D499),D499)</f>
        <v>91</v>
      </c>
      <c r="F499" s="82">
        <f>IF('STATS 17-18'!G501&lt;200,IF(E499&lt;53,53,E499),E499)</f>
        <v>91</v>
      </c>
    </row>
    <row r="500" ht="20.35" customHeight="1">
      <c r="A500" t="s" s="38">
        <v>595</v>
      </c>
      <c r="B500" s="81">
        <f>VLOOKUP('STATS 17-18'!AB502,'CK - HITS'!$A$3:$B$69,2)</f>
        <v>40</v>
      </c>
      <c r="C500" s="33">
        <f>IF('STATS 17-18'!G502&lt;400,IF(B500&gt;80,80,B500),B500)</f>
        <v>40</v>
      </c>
      <c r="D500" s="33">
        <f>IF('STATS 17-18'!G502&lt;200,IF(C500&gt;73,73,C500),C500)</f>
        <v>40</v>
      </c>
      <c r="E500" s="33">
        <f>IF('STATS 17-18'!G502&lt;400,IF(D500&lt;60,60,D500),D500)</f>
        <v>40</v>
      </c>
      <c r="F500" s="82">
        <f>IF('STATS 17-18'!G502&lt;200,IF(E500&lt;53,53,E500),E500)</f>
        <v>40</v>
      </c>
    </row>
    <row r="501" ht="20.35" customHeight="1">
      <c r="A501" t="s" s="38">
        <v>596</v>
      </c>
      <c r="B501" s="81">
        <f>VLOOKUP('STATS 17-18'!AB503,'CK - HITS'!$A$3:$B$69,2)</f>
        <v>92</v>
      </c>
      <c r="C501" s="33">
        <f>IF('STATS 17-18'!G503&lt;400,IF(B501&gt;80,80,B501),B501)</f>
        <v>80</v>
      </c>
      <c r="D501" s="33">
        <f>IF('STATS 17-18'!G503&lt;200,IF(C501&gt;73,73,C501),C501)</f>
        <v>73</v>
      </c>
      <c r="E501" s="33">
        <f>IF('STATS 17-18'!G503&lt;400,IF(D501&lt;60,60,D501),D501)</f>
        <v>73</v>
      </c>
      <c r="F501" s="82">
        <f>IF('STATS 17-18'!G503&lt;200,IF(E501&lt;53,53,E501),E501)</f>
        <v>73</v>
      </c>
    </row>
    <row r="502" ht="20.35" customHeight="1">
      <c r="A502" t="s" s="38">
        <v>597</v>
      </c>
      <c r="B502" s="81">
        <f>VLOOKUP('STATS 17-18'!AB504,'CK - HITS'!$A$3:$B$69,2)</f>
        <v>75</v>
      </c>
      <c r="C502" s="33">
        <f>IF('STATS 17-18'!G504&lt;400,IF(B502&gt;80,80,B502),B502)</f>
        <v>75</v>
      </c>
      <c r="D502" s="33">
        <f>IF('STATS 17-18'!G504&lt;200,IF(C502&gt;73,73,C502),C502)</f>
        <v>73</v>
      </c>
      <c r="E502" s="33">
        <f>IF('STATS 17-18'!G504&lt;400,IF(D502&lt;60,60,D502),D502)</f>
        <v>73</v>
      </c>
      <c r="F502" s="82">
        <f>IF('STATS 17-18'!G504&lt;200,IF(E502&lt;53,53,E502),E502)</f>
        <v>73</v>
      </c>
    </row>
    <row r="503" ht="20.35" customHeight="1">
      <c r="A503" t="s" s="38">
        <v>598</v>
      </c>
      <c r="B503" s="81">
        <f>VLOOKUP('STATS 17-18'!AB505,'CK - HITS'!$A$3:$B$69,2)</f>
        <v>42</v>
      </c>
      <c r="C503" s="33">
        <f>IF('STATS 17-18'!G505&lt;400,IF(B503&gt;80,80,B503),B503)</f>
        <v>42</v>
      </c>
      <c r="D503" s="33">
        <f>IF('STATS 17-18'!G505&lt;200,IF(C503&gt;73,73,C503),C503)</f>
        <v>42</v>
      </c>
      <c r="E503" s="33">
        <f>IF('STATS 17-18'!G505&lt;400,IF(D503&lt;60,60,D503),D503)</f>
        <v>60</v>
      </c>
      <c r="F503" s="82">
        <f>IF('STATS 17-18'!G505&lt;200,IF(E503&lt;53,53,E503),E503)</f>
        <v>60</v>
      </c>
    </row>
    <row r="504" ht="20.35" customHeight="1">
      <c r="A504" t="s" s="38">
        <v>599</v>
      </c>
      <c r="B504" s="81">
        <f>VLOOKUP('STATS 17-18'!AB506,'CK - HITS'!$A$3:$B$69,2)</f>
        <v>38</v>
      </c>
      <c r="C504" s="33">
        <f>IF('STATS 17-18'!G506&lt;400,IF(B504&gt;80,80,B504),B504)</f>
        <v>38</v>
      </c>
      <c r="D504" s="33">
        <f>IF('STATS 17-18'!G506&lt;200,IF(C504&gt;73,73,C504),C504)</f>
        <v>38</v>
      </c>
      <c r="E504" s="33">
        <f>IF('STATS 17-18'!G506&lt;400,IF(D504&lt;60,60,D504),D504)</f>
        <v>38</v>
      </c>
      <c r="F504" s="82">
        <f>IF('STATS 17-18'!G506&lt;200,IF(E504&lt;53,53,E504),E504)</f>
        <v>38</v>
      </c>
    </row>
    <row r="505" ht="20.35" customHeight="1">
      <c r="A505" t="s" s="38">
        <v>600</v>
      </c>
      <c r="B505" s="81">
        <f>VLOOKUP('STATS 17-18'!AB507,'CK - HITS'!$A$3:$B$69,2)</f>
        <v>82</v>
      </c>
      <c r="C505" s="33">
        <f>IF('STATS 17-18'!G507&lt;400,IF(B505&gt;80,80,B505),B505)</f>
        <v>82</v>
      </c>
      <c r="D505" s="33">
        <f>IF('STATS 17-18'!G507&lt;200,IF(C505&gt;73,73,C505),C505)</f>
        <v>82</v>
      </c>
      <c r="E505" s="33">
        <f>IF('STATS 17-18'!G507&lt;400,IF(D505&lt;60,60,D505),D505)</f>
        <v>82</v>
      </c>
      <c r="F505" s="82">
        <f>IF('STATS 17-18'!G507&lt;200,IF(E505&lt;53,53,E505),E505)</f>
        <v>82</v>
      </c>
    </row>
    <row r="506" ht="20.35" customHeight="1">
      <c r="A506" t="s" s="38">
        <v>602</v>
      </c>
      <c r="B506" s="81">
        <f>VLOOKUP('STATS 17-18'!AB508,'CK - HITS'!$A$3:$B$69,2)</f>
        <v>33</v>
      </c>
      <c r="C506" s="33">
        <f>IF('STATS 17-18'!G508&lt;400,IF(B506&gt;80,80,B506),B506)</f>
        <v>33</v>
      </c>
      <c r="D506" s="33">
        <f>IF('STATS 17-18'!G508&lt;200,IF(C506&gt;73,73,C506),C506)</f>
        <v>33</v>
      </c>
      <c r="E506" s="33">
        <f>IF('STATS 17-18'!G508&lt;400,IF(D506&lt;60,60,D506),D506)</f>
        <v>33</v>
      </c>
      <c r="F506" s="82">
        <f>IF('STATS 17-18'!G508&lt;200,IF(E506&lt;53,53,E506),E506)</f>
        <v>33</v>
      </c>
    </row>
    <row r="507" ht="20.35" customHeight="1">
      <c r="A507" t="s" s="38">
        <v>603</v>
      </c>
      <c r="B507" s="81">
        <f>VLOOKUP('STATS 17-18'!AB509,'CK - HITS'!$A$3:$B$69,2)</f>
        <v>59</v>
      </c>
      <c r="C507" s="33">
        <f>IF('STATS 17-18'!G509&lt;400,IF(B507&gt;80,80,B507),B507)</f>
        <v>59</v>
      </c>
      <c r="D507" s="33">
        <f>IF('STATS 17-18'!G509&lt;200,IF(C507&gt;73,73,C507),C507)</f>
        <v>59</v>
      </c>
      <c r="E507" s="33">
        <f>IF('STATS 17-18'!G509&lt;400,IF(D507&lt;60,60,D507),D507)</f>
        <v>60</v>
      </c>
      <c r="F507" s="82">
        <f>IF('STATS 17-18'!G509&lt;200,IF(E507&lt;53,53,E507),E507)</f>
        <v>60</v>
      </c>
    </row>
    <row r="508" ht="20.35" customHeight="1">
      <c r="A508" t="s" s="38">
        <v>604</v>
      </c>
      <c r="B508" s="81">
        <f>VLOOKUP('STATS 17-18'!AB510,'CK - HITS'!$A$3:$B$69,2)</f>
        <v>68</v>
      </c>
      <c r="C508" s="33">
        <f>IF('STATS 17-18'!G510&lt;400,IF(B508&gt;80,80,B508),B508)</f>
        <v>68</v>
      </c>
      <c r="D508" s="33">
        <f>IF('STATS 17-18'!G510&lt;200,IF(C508&gt;73,73,C508),C508)</f>
        <v>68</v>
      </c>
      <c r="E508" s="33">
        <f>IF('STATS 17-18'!G510&lt;400,IF(D508&lt;60,60,D508),D508)</f>
        <v>68</v>
      </c>
      <c r="F508" s="82">
        <f>IF('STATS 17-18'!G510&lt;200,IF(E508&lt;53,53,E508),E508)</f>
        <v>68</v>
      </c>
    </row>
    <row r="509" ht="20.35" customHeight="1">
      <c r="A509" t="s" s="38">
        <v>605</v>
      </c>
      <c r="B509" s="81">
        <f>VLOOKUP('STATS 17-18'!AB511,'CK - HITS'!$A$3:$B$69,2)</f>
        <v>81</v>
      </c>
      <c r="C509" s="33">
        <f>IF('STATS 17-18'!G511&lt;400,IF(B509&gt;80,80,B509),B509)</f>
        <v>80</v>
      </c>
      <c r="D509" s="33">
        <f>IF('STATS 17-18'!G511&lt;200,IF(C509&gt;73,73,C509),C509)</f>
        <v>73</v>
      </c>
      <c r="E509" s="33">
        <f>IF('STATS 17-18'!G511&lt;400,IF(D509&lt;60,60,D509),D509)</f>
        <v>73</v>
      </c>
      <c r="F509" s="82">
        <f>IF('STATS 17-18'!G511&lt;200,IF(E509&lt;53,53,E509),E509)</f>
        <v>73</v>
      </c>
    </row>
    <row r="510" ht="20.35" customHeight="1">
      <c r="A510" t="s" s="38">
        <v>606</v>
      </c>
      <c r="B510" s="81">
        <f>VLOOKUP('STATS 17-18'!AB512,'CK - HITS'!$A$3:$B$69,2)</f>
        <v>86</v>
      </c>
      <c r="C510" s="33">
        <f>IF('STATS 17-18'!G512&lt;400,IF(B510&gt;80,80,B510),B510)</f>
        <v>86</v>
      </c>
      <c r="D510" s="33">
        <f>IF('STATS 17-18'!G512&lt;200,IF(C510&gt;73,73,C510),C510)</f>
        <v>86</v>
      </c>
      <c r="E510" s="33">
        <f>IF('STATS 17-18'!G512&lt;400,IF(D510&lt;60,60,D510),D510)</f>
        <v>86</v>
      </c>
      <c r="F510" s="82">
        <f>IF('STATS 17-18'!G512&lt;200,IF(E510&lt;53,53,E510),E510)</f>
        <v>86</v>
      </c>
    </row>
    <row r="511" ht="20.35" customHeight="1">
      <c r="A511" t="s" s="38">
        <v>607</v>
      </c>
      <c r="B511" s="81">
        <f>VLOOKUP('STATS 17-18'!AB513,'CK - HITS'!$A$3:$B$69,2)</f>
        <v>86</v>
      </c>
      <c r="C511" s="33">
        <f>IF('STATS 17-18'!G513&lt;400,IF(B511&gt;80,80,B511),B511)</f>
        <v>86</v>
      </c>
      <c r="D511" s="33">
        <f>IF('STATS 17-18'!G513&lt;200,IF(C511&gt;73,73,C511),C511)</f>
        <v>86</v>
      </c>
      <c r="E511" s="33">
        <f>IF('STATS 17-18'!G513&lt;400,IF(D511&lt;60,60,D511),D511)</f>
        <v>86</v>
      </c>
      <c r="F511" s="82">
        <f>IF('STATS 17-18'!G513&lt;200,IF(E511&lt;53,53,E511),E511)</f>
        <v>86</v>
      </c>
    </row>
    <row r="512" ht="20.35" customHeight="1">
      <c r="A512" t="s" s="38">
        <v>608</v>
      </c>
      <c r="B512" s="81">
        <f>VLOOKUP('STATS 17-18'!AB514,'CK - HITS'!$A$3:$B$69,2)</f>
        <v>84</v>
      </c>
      <c r="C512" s="33">
        <f>IF('STATS 17-18'!G514&lt;400,IF(B512&gt;80,80,B512),B512)</f>
        <v>80</v>
      </c>
      <c r="D512" s="33">
        <f>IF('STATS 17-18'!G514&lt;200,IF(C512&gt;73,73,C512),C512)</f>
        <v>80</v>
      </c>
      <c r="E512" s="33">
        <f>IF('STATS 17-18'!G514&lt;400,IF(D512&lt;60,60,D512),D512)</f>
        <v>80</v>
      </c>
      <c r="F512" s="82">
        <f>IF('STATS 17-18'!G514&lt;200,IF(E512&lt;53,53,E512),E512)</f>
        <v>80</v>
      </c>
    </row>
    <row r="513" ht="20.35" customHeight="1">
      <c r="A513" t="s" s="38">
        <v>609</v>
      </c>
      <c r="B513" s="81">
        <f>VLOOKUP('STATS 17-18'!AB515,'CK - HITS'!$A$3:$B$69,2)</f>
        <v>93</v>
      </c>
      <c r="C513" s="33">
        <f>IF('STATS 17-18'!G515&lt;400,IF(B513&gt;80,80,B513),B513)</f>
        <v>93</v>
      </c>
      <c r="D513" s="33">
        <f>IF('STATS 17-18'!G515&lt;200,IF(C513&gt;73,73,C513),C513)</f>
        <v>93</v>
      </c>
      <c r="E513" s="33">
        <f>IF('STATS 17-18'!G515&lt;400,IF(D513&lt;60,60,D513),D513)</f>
        <v>93</v>
      </c>
      <c r="F513" s="82">
        <f>IF('STATS 17-18'!G515&lt;200,IF(E513&lt;53,53,E513),E513)</f>
        <v>93</v>
      </c>
    </row>
    <row r="514" ht="20.35" customHeight="1">
      <c r="A514" t="s" s="38">
        <v>610</v>
      </c>
      <c r="B514" s="81">
        <f>VLOOKUP('STATS 17-18'!AB516,'CK - HITS'!$A$3:$B$69,2)</f>
        <v>97</v>
      </c>
      <c r="C514" s="33">
        <f>IF('STATS 17-18'!G516&lt;400,IF(B514&gt;80,80,B514),B514)</f>
        <v>80</v>
      </c>
      <c r="D514" s="33">
        <f>IF('STATS 17-18'!G516&lt;200,IF(C514&gt;73,73,C514),C514)</f>
        <v>80</v>
      </c>
      <c r="E514" s="33">
        <f>IF('STATS 17-18'!G516&lt;400,IF(D514&lt;60,60,D514),D514)</f>
        <v>80</v>
      </c>
      <c r="F514" s="82">
        <f>IF('STATS 17-18'!G516&lt;200,IF(E514&lt;53,53,E514),E514)</f>
        <v>80</v>
      </c>
    </row>
    <row r="515" ht="20.35" customHeight="1">
      <c r="A515" t="s" s="38">
        <v>611</v>
      </c>
      <c r="B515" s="81">
        <f>VLOOKUP('STATS 17-18'!AB517,'CK - HITS'!$A$3:$B$69,2)</f>
        <v>80</v>
      </c>
      <c r="C515" s="33">
        <f>IF('STATS 17-18'!G517&lt;400,IF(B515&gt;80,80,B515),B515)</f>
        <v>80</v>
      </c>
      <c r="D515" s="33">
        <f>IF('STATS 17-18'!G517&lt;200,IF(C515&gt;73,73,C515),C515)</f>
        <v>80</v>
      </c>
      <c r="E515" s="33">
        <f>IF('STATS 17-18'!G517&lt;400,IF(D515&lt;60,60,D515),D515)</f>
        <v>80</v>
      </c>
      <c r="F515" s="82">
        <f>IF('STATS 17-18'!G517&lt;200,IF(E515&lt;53,53,E515),E515)</f>
        <v>80</v>
      </c>
    </row>
    <row r="516" ht="20.35" customHeight="1">
      <c r="A516" t="s" s="38">
        <v>612</v>
      </c>
      <c r="B516" s="81">
        <f>VLOOKUP('STATS 17-18'!AB518,'CK - HITS'!$A$3:$B$69,2)</f>
        <v>61</v>
      </c>
      <c r="C516" s="33">
        <f>IF('STATS 17-18'!G518&lt;400,IF(B516&gt;80,80,B516),B516)</f>
        <v>61</v>
      </c>
      <c r="D516" s="33">
        <f>IF('STATS 17-18'!G518&lt;200,IF(C516&gt;73,73,C516),C516)</f>
        <v>61</v>
      </c>
      <c r="E516" s="33">
        <f>IF('STATS 17-18'!G518&lt;400,IF(D516&lt;60,60,D516),D516)</f>
        <v>61</v>
      </c>
      <c r="F516" s="82">
        <f>IF('STATS 17-18'!G518&lt;200,IF(E516&lt;53,53,E516),E516)</f>
        <v>61</v>
      </c>
    </row>
    <row r="517" ht="20.35" customHeight="1">
      <c r="A517" t="s" s="38">
        <v>613</v>
      </c>
      <c r="B517" s="81">
        <f>VLOOKUP('STATS 17-18'!AB519,'CK - HITS'!$A$3:$B$69,2)</f>
        <v>75</v>
      </c>
      <c r="C517" s="33">
        <f>IF('STATS 17-18'!G519&lt;400,IF(B517&gt;80,80,B517),B517)</f>
        <v>75</v>
      </c>
      <c r="D517" s="33">
        <f>IF('STATS 17-18'!G519&lt;200,IF(C517&gt;73,73,C517),C517)</f>
        <v>75</v>
      </c>
      <c r="E517" s="33">
        <f>IF('STATS 17-18'!G519&lt;400,IF(D517&lt;60,60,D517),D517)</f>
        <v>75</v>
      </c>
      <c r="F517" s="82">
        <f>IF('STATS 17-18'!G519&lt;200,IF(E517&lt;53,53,E517),E517)</f>
        <v>75</v>
      </c>
    </row>
    <row r="518" ht="20.35" customHeight="1">
      <c r="A518" t="s" s="38">
        <v>615</v>
      </c>
      <c r="B518" s="81">
        <f>VLOOKUP('STATS 17-18'!AB520,'CK - HITS'!$A$3:$B$69,2)</f>
        <v>34</v>
      </c>
      <c r="C518" s="33">
        <f>IF('STATS 17-18'!G520&lt;400,IF(B518&gt;80,80,B518),B518)</f>
        <v>34</v>
      </c>
      <c r="D518" s="33">
        <f>IF('STATS 17-18'!G520&lt;200,IF(C518&gt;73,73,C518),C518)</f>
        <v>34</v>
      </c>
      <c r="E518" s="33">
        <f>IF('STATS 17-18'!G520&lt;400,IF(D518&lt;60,60,D518),D518)</f>
        <v>34</v>
      </c>
      <c r="F518" s="82">
        <f>IF('STATS 17-18'!G520&lt;200,IF(E518&lt;53,53,E518),E518)</f>
        <v>34</v>
      </c>
    </row>
    <row r="519" ht="20.35" customHeight="1">
      <c r="A519" t="s" s="38">
        <v>616</v>
      </c>
      <c r="B519" s="81">
        <f>VLOOKUP('STATS 17-18'!AB521,'CK - HITS'!$A$3:$B$69,2)</f>
        <v>79</v>
      </c>
      <c r="C519" s="33">
        <f>IF('STATS 17-18'!G521&lt;400,IF(B519&gt;80,80,B519),B519)</f>
        <v>79</v>
      </c>
      <c r="D519" s="33">
        <f>IF('STATS 17-18'!G521&lt;200,IF(C519&gt;73,73,C519),C519)</f>
        <v>79</v>
      </c>
      <c r="E519" s="33">
        <f>IF('STATS 17-18'!G521&lt;400,IF(D519&lt;60,60,D519),D519)</f>
        <v>79</v>
      </c>
      <c r="F519" s="82">
        <f>IF('STATS 17-18'!G521&lt;200,IF(E519&lt;53,53,E519),E519)</f>
        <v>79</v>
      </c>
    </row>
    <row r="520" ht="20.35" customHeight="1">
      <c r="A520" t="s" s="38">
        <v>617</v>
      </c>
      <c r="B520" s="81">
        <f>VLOOKUP('STATS 17-18'!AB522,'CK - HITS'!$A$3:$B$69,2)</f>
        <v>56</v>
      </c>
      <c r="C520" s="33">
        <f>IF('STATS 17-18'!G522&lt;400,IF(B520&gt;80,80,B520),B520)</f>
        <v>56</v>
      </c>
      <c r="D520" s="33">
        <f>IF('STATS 17-18'!G522&lt;200,IF(C520&gt;73,73,C520),C520)</f>
        <v>56</v>
      </c>
      <c r="E520" s="33">
        <f>IF('STATS 17-18'!G522&lt;400,IF(D520&lt;60,60,D520),D520)</f>
        <v>56</v>
      </c>
      <c r="F520" s="82">
        <f>IF('STATS 17-18'!G522&lt;200,IF(E520&lt;53,53,E520),E520)</f>
        <v>56</v>
      </c>
    </row>
    <row r="521" ht="20.35" customHeight="1">
      <c r="A521" t="s" s="38">
        <v>618</v>
      </c>
      <c r="B521" s="81">
        <f>VLOOKUP('STATS 17-18'!AB523,'CK - HITS'!$A$3:$B$69,2)</f>
        <v>51</v>
      </c>
      <c r="C521" s="33">
        <f>IF('STATS 17-18'!G523&lt;400,IF(B521&gt;80,80,B521),B521)</f>
        <v>51</v>
      </c>
      <c r="D521" s="33">
        <f>IF('STATS 17-18'!G523&lt;200,IF(C521&gt;73,73,C521),C521)</f>
        <v>51</v>
      </c>
      <c r="E521" s="33">
        <f>IF('STATS 17-18'!G523&lt;400,IF(D521&lt;60,60,D521),D521)</f>
        <v>51</v>
      </c>
      <c r="F521" s="82">
        <f>IF('STATS 17-18'!G523&lt;200,IF(E521&lt;53,53,E521),E521)</f>
        <v>51</v>
      </c>
    </row>
    <row r="522" ht="20.35" customHeight="1">
      <c r="A522" t="s" s="38">
        <v>619</v>
      </c>
      <c r="B522" s="81">
        <f>VLOOKUP('STATS 17-18'!AB524,'CK - HITS'!$A$3:$B$69,2)</f>
        <v>95</v>
      </c>
      <c r="C522" s="33">
        <f>IF('STATS 17-18'!G524&lt;400,IF(B522&gt;80,80,B522),B522)</f>
        <v>95</v>
      </c>
      <c r="D522" s="33">
        <f>IF('STATS 17-18'!G524&lt;200,IF(C522&gt;73,73,C522),C522)</f>
        <v>95</v>
      </c>
      <c r="E522" s="33">
        <f>IF('STATS 17-18'!G524&lt;400,IF(D522&lt;60,60,D522),D522)</f>
        <v>95</v>
      </c>
      <c r="F522" s="82">
        <f>IF('STATS 17-18'!G524&lt;200,IF(E522&lt;53,53,E522),E522)</f>
        <v>95</v>
      </c>
    </row>
    <row r="523" ht="20.35" customHeight="1">
      <c r="A523" t="s" s="38">
        <v>620</v>
      </c>
      <c r="B523" s="81">
        <f>VLOOKUP('STATS 17-18'!AB525,'CK - HITS'!$A$3:$B$69,2)</f>
        <v>36</v>
      </c>
      <c r="C523" s="33">
        <f>IF('STATS 17-18'!G525&lt;400,IF(B523&gt;80,80,B523),B523)</f>
        <v>36</v>
      </c>
      <c r="D523" s="33">
        <f>IF('STATS 17-18'!G525&lt;200,IF(C523&gt;73,73,C523),C523)</f>
        <v>36</v>
      </c>
      <c r="E523" s="33">
        <f>IF('STATS 17-18'!G525&lt;400,IF(D523&lt;60,60,D523),D523)</f>
        <v>36</v>
      </c>
      <c r="F523" s="82">
        <f>IF('STATS 17-18'!G525&lt;200,IF(E523&lt;53,53,E523),E523)</f>
        <v>36</v>
      </c>
    </row>
    <row r="524" ht="20.35" customHeight="1">
      <c r="A524" t="s" s="38">
        <v>621</v>
      </c>
      <c r="B524" s="81">
        <f>VLOOKUP('STATS 17-18'!AB526,'CK - HITS'!$A$3:$B$69,2)</f>
        <v>75</v>
      </c>
      <c r="C524" s="33">
        <f>IF('STATS 17-18'!G526&lt;400,IF(B524&gt;80,80,B524),B524)</f>
        <v>75</v>
      </c>
      <c r="D524" s="33">
        <f>IF('STATS 17-18'!G526&lt;200,IF(C524&gt;73,73,C524),C524)</f>
        <v>75</v>
      </c>
      <c r="E524" s="33">
        <f>IF('STATS 17-18'!G526&lt;400,IF(D524&lt;60,60,D524),D524)</f>
        <v>75</v>
      </c>
      <c r="F524" s="82">
        <f>IF('STATS 17-18'!G526&lt;200,IF(E524&lt;53,53,E524),E524)</f>
        <v>75</v>
      </c>
    </row>
    <row r="525" ht="20.35" customHeight="1">
      <c r="A525" t="s" s="38">
        <v>622</v>
      </c>
      <c r="B525" s="81">
        <f>VLOOKUP('STATS 17-18'!AB527,'CK - HITS'!$A$3:$B$69,2)</f>
        <v>57</v>
      </c>
      <c r="C525" s="33">
        <f>IF('STATS 17-18'!G527&lt;400,IF(B525&gt;80,80,B525),B525)</f>
        <v>57</v>
      </c>
      <c r="D525" s="33">
        <f>IF('STATS 17-18'!G527&lt;200,IF(C525&gt;73,73,C525),C525)</f>
        <v>57</v>
      </c>
      <c r="E525" s="33">
        <f>IF('STATS 17-18'!G527&lt;400,IF(D525&lt;60,60,D525),D525)</f>
        <v>60</v>
      </c>
      <c r="F525" s="82">
        <f>IF('STATS 17-18'!G527&lt;200,IF(E525&lt;53,53,E525),E525)</f>
        <v>60</v>
      </c>
    </row>
    <row r="526" ht="20.35" customHeight="1">
      <c r="A526" t="s" s="38">
        <v>623</v>
      </c>
      <c r="B526" s="81">
        <f>VLOOKUP('STATS 17-18'!AB528,'CK - HITS'!$A$3:$B$69,2)</f>
        <v>66</v>
      </c>
      <c r="C526" s="33">
        <f>IF('STATS 17-18'!G528&lt;400,IF(B526&gt;80,80,B526),B526)</f>
        <v>66</v>
      </c>
      <c r="D526" s="33">
        <f>IF('STATS 17-18'!G528&lt;200,IF(C526&gt;73,73,C526),C526)</f>
        <v>66</v>
      </c>
      <c r="E526" s="33">
        <f>IF('STATS 17-18'!G528&lt;400,IF(D526&lt;60,60,D526),D526)</f>
        <v>66</v>
      </c>
      <c r="F526" s="82">
        <f>IF('STATS 17-18'!G528&lt;200,IF(E526&lt;53,53,E526),E526)</f>
        <v>66</v>
      </c>
    </row>
    <row r="527" ht="20.35" customHeight="1">
      <c r="A527" t="s" s="38">
        <v>624</v>
      </c>
      <c r="B527" s="81">
        <f>VLOOKUP('STATS 17-18'!AB529,'CK - HITS'!$A$3:$B$69,2)</f>
        <v>87</v>
      </c>
      <c r="C527" s="33">
        <f>IF('STATS 17-18'!G529&lt;400,IF(B527&gt;80,80,B527),B527)</f>
        <v>80</v>
      </c>
      <c r="D527" s="33">
        <f>IF('STATS 17-18'!G529&lt;200,IF(C527&gt;73,73,C527),C527)</f>
        <v>73</v>
      </c>
      <c r="E527" s="33">
        <f>IF('STATS 17-18'!G529&lt;400,IF(D527&lt;60,60,D527),D527)</f>
        <v>73</v>
      </c>
      <c r="F527" s="82">
        <f>IF('STATS 17-18'!G529&lt;200,IF(E527&lt;53,53,E527),E527)</f>
        <v>73</v>
      </c>
    </row>
    <row r="528" ht="20.35" customHeight="1">
      <c r="A528" t="s" s="38">
        <v>625</v>
      </c>
      <c r="B528" s="81">
        <f>VLOOKUP('STATS 17-18'!AB530,'CK - HITS'!$A$3:$B$69,2)</f>
        <v>36</v>
      </c>
      <c r="C528" s="33">
        <f>IF('STATS 17-18'!G530&lt;400,IF(B528&gt;80,80,B528),B528)</f>
        <v>36</v>
      </c>
      <c r="D528" s="33">
        <f>IF('STATS 17-18'!G530&lt;200,IF(C528&gt;73,73,C528),C528)</f>
        <v>36</v>
      </c>
      <c r="E528" s="33">
        <f>IF('STATS 17-18'!G530&lt;400,IF(D528&lt;60,60,D528),D528)</f>
        <v>36</v>
      </c>
      <c r="F528" s="82">
        <f>IF('STATS 17-18'!G530&lt;200,IF(E528&lt;53,53,E528),E528)</f>
        <v>36</v>
      </c>
    </row>
    <row r="529" ht="20.35" customHeight="1">
      <c r="A529" t="s" s="38">
        <v>627</v>
      </c>
      <c r="B529" s="81">
        <f>VLOOKUP('STATS 17-18'!AB531,'CK - HITS'!$A$3:$B$69,2)</f>
        <v>73</v>
      </c>
      <c r="C529" s="33">
        <f>IF('STATS 17-18'!G531&lt;400,IF(B529&gt;80,80,B529),B529)</f>
        <v>73</v>
      </c>
      <c r="D529" s="33">
        <f>IF('STATS 17-18'!G531&lt;200,IF(C529&gt;73,73,C529),C529)</f>
        <v>73</v>
      </c>
      <c r="E529" s="33">
        <f>IF('STATS 17-18'!G531&lt;400,IF(D529&lt;60,60,D529),D529)</f>
        <v>73</v>
      </c>
      <c r="F529" s="82">
        <f>IF('STATS 17-18'!G531&lt;200,IF(E529&lt;53,53,E529),E529)</f>
        <v>73</v>
      </c>
    </row>
    <row r="530" ht="20.35" customHeight="1">
      <c r="A530" t="s" s="38">
        <v>628</v>
      </c>
      <c r="B530" s="81">
        <f>VLOOKUP('STATS 17-18'!AB532,'CK - HITS'!$A$3:$B$69,2)</f>
        <v>70</v>
      </c>
      <c r="C530" s="33">
        <f>IF('STATS 17-18'!G532&lt;400,IF(B530&gt;80,80,B530),B530)</f>
        <v>70</v>
      </c>
      <c r="D530" s="33">
        <f>IF('STATS 17-18'!G532&lt;200,IF(C530&gt;73,73,C530),C530)</f>
        <v>70</v>
      </c>
      <c r="E530" s="33">
        <f>IF('STATS 17-18'!G532&lt;400,IF(D530&lt;60,60,D530),D530)</f>
        <v>70</v>
      </c>
      <c r="F530" s="82">
        <f>IF('STATS 17-18'!G532&lt;200,IF(E530&lt;53,53,E530),E530)</f>
        <v>70</v>
      </c>
    </row>
    <row r="531" ht="20.35" customHeight="1">
      <c r="A531" t="s" s="38">
        <v>630</v>
      </c>
      <c r="B531" s="81">
        <f>VLOOKUP('STATS 17-18'!AB533,'CK - HITS'!$A$3:$B$69,2)</f>
        <v>43</v>
      </c>
      <c r="C531" s="33">
        <f>IF('STATS 17-18'!G533&lt;400,IF(B531&gt;80,80,B531),B531)</f>
        <v>43</v>
      </c>
      <c r="D531" s="33">
        <f>IF('STATS 17-18'!G533&lt;200,IF(C531&gt;73,73,C531),C531)</f>
        <v>43</v>
      </c>
      <c r="E531" s="33">
        <f>IF('STATS 17-18'!G533&lt;400,IF(D531&lt;60,60,D531),D531)</f>
        <v>43</v>
      </c>
      <c r="F531" s="82">
        <f>IF('STATS 17-18'!G533&lt;200,IF(E531&lt;53,53,E531),E531)</f>
        <v>43</v>
      </c>
    </row>
    <row r="532" ht="20.35" customHeight="1">
      <c r="A532" t="s" s="38">
        <v>631</v>
      </c>
      <c r="B532" s="81">
        <f>VLOOKUP('STATS 17-18'!AB534,'CK - HITS'!$A$3:$B$69,2)</f>
        <v>97</v>
      </c>
      <c r="C532" s="33">
        <f>IF('STATS 17-18'!G534&lt;400,IF(B532&gt;80,80,B532),B532)</f>
        <v>97</v>
      </c>
      <c r="D532" s="33">
        <f>IF('STATS 17-18'!G534&lt;200,IF(C532&gt;73,73,C532),C532)</f>
        <v>97</v>
      </c>
      <c r="E532" s="33">
        <f>IF('STATS 17-18'!G534&lt;400,IF(D532&lt;60,60,D532),D532)</f>
        <v>97</v>
      </c>
      <c r="F532" s="82">
        <f>IF('STATS 17-18'!G534&lt;200,IF(E532&lt;53,53,E532),E532)</f>
        <v>97</v>
      </c>
    </row>
    <row r="533" ht="20.35" customHeight="1">
      <c r="A533" t="s" s="38">
        <v>632</v>
      </c>
      <c r="B533" s="81">
        <f>VLOOKUP('STATS 17-18'!AB535,'CK - HITS'!$A$3:$B$69,2)</f>
        <v>51</v>
      </c>
      <c r="C533" s="33">
        <f>IF('STATS 17-18'!G535&lt;400,IF(B533&gt;80,80,B533),B533)</f>
        <v>51</v>
      </c>
      <c r="D533" s="33">
        <f>IF('STATS 17-18'!G535&lt;200,IF(C533&gt;73,73,C533),C533)</f>
        <v>51</v>
      </c>
      <c r="E533" s="33">
        <f>IF('STATS 17-18'!G535&lt;400,IF(D533&lt;60,60,D533),D533)</f>
        <v>51</v>
      </c>
      <c r="F533" s="82">
        <f>IF('STATS 17-18'!G535&lt;200,IF(E533&lt;53,53,E533),E533)</f>
        <v>51</v>
      </c>
    </row>
    <row r="534" ht="20.35" customHeight="1">
      <c r="A534" t="s" s="38">
        <v>633</v>
      </c>
      <c r="B534" s="81">
        <f>VLOOKUP('STATS 17-18'!AB536,'CK - HITS'!$A$3:$B$69,2)</f>
        <v>46</v>
      </c>
      <c r="C534" s="33">
        <f>IF('STATS 17-18'!G536&lt;400,IF(B534&gt;80,80,B534),B534)</f>
        <v>46</v>
      </c>
      <c r="D534" s="33">
        <f>IF('STATS 17-18'!G536&lt;200,IF(C534&gt;73,73,C534),C534)</f>
        <v>46</v>
      </c>
      <c r="E534" s="33">
        <f>IF('STATS 17-18'!G536&lt;400,IF(D534&lt;60,60,D534),D534)</f>
        <v>46</v>
      </c>
      <c r="F534" s="82">
        <f>IF('STATS 17-18'!G536&lt;200,IF(E534&lt;53,53,E534),E534)</f>
        <v>46</v>
      </c>
    </row>
    <row r="535" ht="20.35" customHeight="1">
      <c r="A535" t="s" s="38">
        <v>634</v>
      </c>
      <c r="B535" s="81">
        <f>VLOOKUP('STATS 17-18'!AB537,'CK - HITS'!$A$3:$B$69,2)</f>
        <v>57</v>
      </c>
      <c r="C535" s="33">
        <f>IF('STATS 17-18'!G537&lt;400,IF(B535&gt;80,80,B535),B535)</f>
        <v>57</v>
      </c>
      <c r="D535" s="33">
        <f>IF('STATS 17-18'!G537&lt;200,IF(C535&gt;73,73,C535),C535)</f>
        <v>57</v>
      </c>
      <c r="E535" s="33">
        <f>IF('STATS 17-18'!G537&lt;400,IF(D535&lt;60,60,D535),D535)</f>
        <v>57</v>
      </c>
      <c r="F535" s="82">
        <f>IF('STATS 17-18'!G537&lt;200,IF(E535&lt;53,53,E535),E535)</f>
        <v>57</v>
      </c>
    </row>
    <row r="536" ht="20.35" customHeight="1">
      <c r="A536" t="s" s="38">
        <v>636</v>
      </c>
      <c r="B536" s="81">
        <f>VLOOKUP('STATS 17-18'!AB538,'CK - HITS'!$A$3:$B$69,2)</f>
        <v>60</v>
      </c>
      <c r="C536" s="33">
        <f>IF('STATS 17-18'!G538&lt;400,IF(B536&gt;80,80,B536),B536)</f>
        <v>60</v>
      </c>
      <c r="D536" s="33">
        <f>IF('STATS 17-18'!G538&lt;200,IF(C536&gt;73,73,C536),C536)</f>
        <v>60</v>
      </c>
      <c r="E536" s="33">
        <f>IF('STATS 17-18'!G538&lt;400,IF(D536&lt;60,60,D536),D536)</f>
        <v>60</v>
      </c>
      <c r="F536" s="82">
        <f>IF('STATS 17-18'!G538&lt;200,IF(E536&lt;53,53,E536),E536)</f>
        <v>60</v>
      </c>
    </row>
    <row r="537" ht="20.35" customHeight="1">
      <c r="A537" t="s" s="38">
        <v>637</v>
      </c>
      <c r="B537" s="81">
        <f>VLOOKUP('STATS 17-18'!AB539,'CK - HITS'!$A$3:$B$69,2)</f>
        <v>50</v>
      </c>
      <c r="C537" s="33">
        <f>IF('STATS 17-18'!G539&lt;400,IF(B537&gt;80,80,B537),B537)</f>
        <v>50</v>
      </c>
      <c r="D537" s="33">
        <f>IF('STATS 17-18'!G539&lt;200,IF(C537&gt;73,73,C537),C537)</f>
        <v>50</v>
      </c>
      <c r="E537" s="33">
        <f>IF('STATS 17-18'!G539&lt;400,IF(D537&lt;60,60,D537),D537)</f>
        <v>50</v>
      </c>
      <c r="F537" s="82">
        <f>IF('STATS 17-18'!G539&lt;200,IF(E537&lt;53,53,E537),E537)</f>
        <v>50</v>
      </c>
    </row>
    <row r="538" ht="20.35" customHeight="1">
      <c r="A538" t="s" s="38">
        <v>638</v>
      </c>
      <c r="B538" s="81">
        <f>VLOOKUP('STATS 17-18'!AB540,'CK - HITS'!$A$3:$B$69,2)</f>
        <v>50</v>
      </c>
      <c r="C538" s="33">
        <f>IF('STATS 17-18'!G540&lt;400,IF(B538&gt;80,80,B538),B538)</f>
        <v>50</v>
      </c>
      <c r="D538" s="33">
        <f>IF('STATS 17-18'!G540&lt;200,IF(C538&gt;73,73,C538),C538)</f>
        <v>50</v>
      </c>
      <c r="E538" s="33">
        <f>IF('STATS 17-18'!G540&lt;400,IF(D538&lt;60,60,D538),D538)</f>
        <v>50</v>
      </c>
      <c r="F538" s="82">
        <f>IF('STATS 17-18'!G540&lt;200,IF(E538&lt;53,53,E538),E538)</f>
        <v>50</v>
      </c>
    </row>
    <row r="539" ht="20.35" customHeight="1">
      <c r="A539" t="s" s="38">
        <v>639</v>
      </c>
      <c r="B539" s="81">
        <f>VLOOKUP('STATS 17-18'!AB541,'CK - HITS'!$A$3:$B$69,2)</f>
        <v>62</v>
      </c>
      <c r="C539" s="33">
        <f>IF('STATS 17-18'!G541&lt;400,IF(B539&gt;80,80,B539),B539)</f>
        <v>62</v>
      </c>
      <c r="D539" s="33">
        <f>IF('STATS 17-18'!G541&lt;200,IF(C539&gt;73,73,C539),C539)</f>
        <v>62</v>
      </c>
      <c r="E539" s="33">
        <f>IF('STATS 17-18'!G541&lt;400,IF(D539&lt;60,60,D539),D539)</f>
        <v>62</v>
      </c>
      <c r="F539" s="82">
        <f>IF('STATS 17-18'!G541&lt;200,IF(E539&lt;53,53,E539),E539)</f>
        <v>62</v>
      </c>
    </row>
    <row r="540" ht="20.35" customHeight="1">
      <c r="A540" t="s" s="38">
        <v>640</v>
      </c>
      <c r="B540" s="81">
        <f>VLOOKUP('STATS 17-18'!AB542,'CK - HITS'!$A$3:$B$69,2)</f>
        <v>87</v>
      </c>
      <c r="C540" s="33">
        <f>IF('STATS 17-18'!G542&lt;400,IF(B540&gt;80,80,B540),B540)</f>
        <v>80</v>
      </c>
      <c r="D540" s="33">
        <f>IF('STATS 17-18'!G542&lt;200,IF(C540&gt;73,73,C540),C540)</f>
        <v>73</v>
      </c>
      <c r="E540" s="33">
        <f>IF('STATS 17-18'!G542&lt;400,IF(D540&lt;60,60,D540),D540)</f>
        <v>73</v>
      </c>
      <c r="F540" s="82">
        <f>IF('STATS 17-18'!G542&lt;200,IF(E540&lt;53,53,E540),E540)</f>
        <v>73</v>
      </c>
    </row>
    <row r="541" ht="20.35" customHeight="1">
      <c r="A541" t="s" s="38">
        <v>641</v>
      </c>
      <c r="B541" s="81">
        <f>VLOOKUP('STATS 17-18'!AB543,'CK - HITS'!$A$3:$B$69,2)</f>
        <v>55</v>
      </c>
      <c r="C541" s="33">
        <f>IF('STATS 17-18'!G543&lt;400,IF(B541&gt;80,80,B541),B541)</f>
        <v>55</v>
      </c>
      <c r="D541" s="33">
        <f>IF('STATS 17-18'!G543&lt;200,IF(C541&gt;73,73,C541),C541)</f>
        <v>55</v>
      </c>
      <c r="E541" s="33">
        <f>IF('STATS 17-18'!G543&lt;400,IF(D541&lt;60,60,D541),D541)</f>
        <v>55</v>
      </c>
      <c r="F541" s="82">
        <f>IF('STATS 17-18'!G543&lt;200,IF(E541&lt;53,53,E541),E541)</f>
        <v>55</v>
      </c>
    </row>
    <row r="542" ht="20.35" customHeight="1">
      <c r="A542" t="s" s="38">
        <v>642</v>
      </c>
      <c r="B542" s="81">
        <f>VLOOKUP('STATS 17-18'!AB544,'CK - HITS'!$A$3:$B$69,2)</f>
        <v>77</v>
      </c>
      <c r="C542" s="33">
        <f>IF('STATS 17-18'!G544&lt;400,IF(B542&gt;80,80,B542),B542)</f>
        <v>77</v>
      </c>
      <c r="D542" s="33">
        <f>IF('STATS 17-18'!G544&lt;200,IF(C542&gt;73,73,C542),C542)</f>
        <v>77</v>
      </c>
      <c r="E542" s="33">
        <f>IF('STATS 17-18'!G544&lt;400,IF(D542&lt;60,60,D542),D542)</f>
        <v>77</v>
      </c>
      <c r="F542" s="82">
        <f>IF('STATS 17-18'!G544&lt;200,IF(E542&lt;53,53,E542),E542)</f>
        <v>77</v>
      </c>
    </row>
    <row r="543" ht="20.35" customHeight="1">
      <c r="A543" t="s" s="38">
        <v>643</v>
      </c>
      <c r="B543" s="81">
        <f>VLOOKUP('STATS 17-18'!AB545,'CK - HITS'!$A$3:$B$69,2)</f>
        <v>49</v>
      </c>
      <c r="C543" s="33">
        <f>IF('STATS 17-18'!G545&lt;400,IF(B543&gt;80,80,B543),B543)</f>
        <v>49</v>
      </c>
      <c r="D543" s="33">
        <f>IF('STATS 17-18'!G545&lt;200,IF(C543&gt;73,73,C543),C543)</f>
        <v>49</v>
      </c>
      <c r="E543" s="33">
        <f>IF('STATS 17-18'!G545&lt;400,IF(D543&lt;60,60,D543),D543)</f>
        <v>49</v>
      </c>
      <c r="F543" s="82">
        <f>IF('STATS 17-18'!G545&lt;200,IF(E543&lt;53,53,E543),E543)</f>
        <v>49</v>
      </c>
    </row>
    <row r="544" ht="20.35" customHeight="1">
      <c r="A544" t="s" s="38">
        <v>644</v>
      </c>
      <c r="B544" s="81">
        <f>VLOOKUP('STATS 17-18'!AB546,'CK - HITS'!$A$3:$B$69,2)</f>
        <v>77</v>
      </c>
      <c r="C544" s="33">
        <f>IF('STATS 17-18'!G546&lt;400,IF(B544&gt;80,80,B544),B544)</f>
        <v>77</v>
      </c>
      <c r="D544" s="33">
        <f>IF('STATS 17-18'!G546&lt;200,IF(C544&gt;73,73,C544),C544)</f>
        <v>77</v>
      </c>
      <c r="E544" s="33">
        <f>IF('STATS 17-18'!G546&lt;400,IF(D544&lt;60,60,D544),D544)</f>
        <v>77</v>
      </c>
      <c r="F544" s="82">
        <f>IF('STATS 17-18'!G546&lt;200,IF(E544&lt;53,53,E544),E544)</f>
        <v>77</v>
      </c>
    </row>
    <row r="545" ht="20.35" customHeight="1">
      <c r="A545" t="s" s="38">
        <v>645</v>
      </c>
      <c r="B545" s="81">
        <f>VLOOKUP('STATS 17-18'!AB547,'CK - HITS'!$A$3:$B$69,2)</f>
        <v>80</v>
      </c>
      <c r="C545" s="33">
        <f>IF('STATS 17-18'!G547&lt;400,IF(B545&gt;80,80,B545),B545)</f>
        <v>80</v>
      </c>
      <c r="D545" s="33">
        <f>IF('STATS 17-18'!G547&lt;200,IF(C545&gt;73,73,C545),C545)</f>
        <v>80</v>
      </c>
      <c r="E545" s="33">
        <f>IF('STATS 17-18'!G547&lt;400,IF(D545&lt;60,60,D545),D545)</f>
        <v>80</v>
      </c>
      <c r="F545" s="82">
        <f>IF('STATS 17-18'!G547&lt;200,IF(E545&lt;53,53,E545),E545)</f>
        <v>80</v>
      </c>
    </row>
    <row r="546" ht="20.35" customHeight="1">
      <c r="A546" t="s" s="38">
        <v>646</v>
      </c>
      <c r="B546" s="81">
        <f>VLOOKUP('STATS 17-18'!AB548,'CK - HITS'!$A$3:$B$69,2)</f>
        <v>42</v>
      </c>
      <c r="C546" s="33">
        <f>IF('STATS 17-18'!G548&lt;400,IF(B546&gt;80,80,B546),B546)</f>
        <v>42</v>
      </c>
      <c r="D546" s="33">
        <f>IF('STATS 17-18'!G548&lt;200,IF(C546&gt;73,73,C546),C546)</f>
        <v>42</v>
      </c>
      <c r="E546" s="33">
        <f>IF('STATS 17-18'!G548&lt;400,IF(D546&lt;60,60,D546),D546)</f>
        <v>60</v>
      </c>
      <c r="F546" s="82">
        <f>IF('STATS 17-18'!G548&lt;200,IF(E546&lt;53,53,E546),E546)</f>
        <v>60</v>
      </c>
    </row>
    <row r="547" ht="20.35" customHeight="1">
      <c r="A547" t="s" s="38">
        <v>647</v>
      </c>
      <c r="B547" s="81">
        <f>VLOOKUP('STATS 17-18'!AB549,'CK - HITS'!$A$3:$B$69,2)</f>
        <v>33</v>
      </c>
      <c r="C547" s="33">
        <f>IF('STATS 17-18'!G549&lt;400,IF(B547&gt;80,80,B547),B547)</f>
        <v>33</v>
      </c>
      <c r="D547" s="33">
        <f>IF('STATS 17-18'!G549&lt;200,IF(C547&gt;73,73,C547),C547)</f>
        <v>33</v>
      </c>
      <c r="E547" s="33">
        <f>IF('STATS 17-18'!G549&lt;400,IF(D547&lt;60,60,D547),D547)</f>
        <v>60</v>
      </c>
      <c r="F547" s="82">
        <f>IF('STATS 17-18'!G549&lt;200,IF(E547&lt;53,53,E547),E547)</f>
        <v>60</v>
      </c>
    </row>
    <row r="548" ht="20.35" customHeight="1">
      <c r="A548" t="s" s="38">
        <v>648</v>
      </c>
      <c r="B548" s="81">
        <f>VLOOKUP('STATS 17-18'!AB550,'CK - HITS'!$A$3:$B$69,2)</f>
        <v>34</v>
      </c>
      <c r="C548" s="33">
        <f>IF('STATS 17-18'!G550&lt;400,IF(B548&gt;80,80,B548),B548)</f>
        <v>34</v>
      </c>
      <c r="D548" s="33">
        <f>IF('STATS 17-18'!G550&lt;200,IF(C548&gt;73,73,C548),C548)</f>
        <v>34</v>
      </c>
      <c r="E548" s="33">
        <f>IF('STATS 17-18'!G550&lt;400,IF(D548&lt;60,60,D548),D548)</f>
        <v>34</v>
      </c>
      <c r="F548" s="82">
        <f>IF('STATS 17-18'!G550&lt;200,IF(E548&lt;53,53,E548),E548)</f>
        <v>34</v>
      </c>
    </row>
    <row r="549" ht="20.35" customHeight="1">
      <c r="A549" t="s" s="38">
        <v>649</v>
      </c>
      <c r="B549" s="81">
        <f>VLOOKUP('STATS 17-18'!AB551,'CK - HITS'!$A$3:$B$69,2)</f>
        <v>79</v>
      </c>
      <c r="C549" s="33">
        <f>IF('STATS 17-18'!G551&lt;400,IF(B549&gt;80,80,B549),B549)</f>
        <v>79</v>
      </c>
      <c r="D549" s="33">
        <f>IF('STATS 17-18'!G551&lt;200,IF(C549&gt;73,73,C549),C549)</f>
        <v>79</v>
      </c>
      <c r="E549" s="33">
        <f>IF('STATS 17-18'!G551&lt;400,IF(D549&lt;60,60,D549),D549)</f>
        <v>79</v>
      </c>
      <c r="F549" s="82">
        <f>IF('STATS 17-18'!G551&lt;200,IF(E549&lt;53,53,E549),E549)</f>
        <v>79</v>
      </c>
    </row>
    <row r="550" ht="20.35" customHeight="1">
      <c r="A550" t="s" s="38">
        <v>650</v>
      </c>
      <c r="B550" s="81">
        <f>VLOOKUP('STATS 17-18'!AB552,'CK - HITS'!$A$3:$B$69,2)</f>
        <v>48</v>
      </c>
      <c r="C550" s="33">
        <f>IF('STATS 17-18'!G552&lt;400,IF(B550&gt;80,80,B550),B550)</f>
        <v>48</v>
      </c>
      <c r="D550" s="33">
        <f>IF('STATS 17-18'!G552&lt;200,IF(C550&gt;73,73,C550),C550)</f>
        <v>48</v>
      </c>
      <c r="E550" s="33">
        <f>IF('STATS 17-18'!G552&lt;400,IF(D550&lt;60,60,D550),D550)</f>
        <v>48</v>
      </c>
      <c r="F550" s="82">
        <f>IF('STATS 17-18'!G552&lt;200,IF(E550&lt;53,53,E550),E550)</f>
        <v>48</v>
      </c>
    </row>
    <row r="551" ht="20.35" customHeight="1">
      <c r="A551" t="s" s="38">
        <v>651</v>
      </c>
      <c r="B551" s="81">
        <f>VLOOKUP('STATS 17-18'!AB553,'CK - HITS'!$A$3:$B$69,2)</f>
        <v>82</v>
      </c>
      <c r="C551" s="33">
        <f>IF('STATS 17-18'!G553&lt;400,IF(B551&gt;80,80,B551),B551)</f>
        <v>80</v>
      </c>
      <c r="D551" s="33">
        <f>IF('STATS 17-18'!G553&lt;200,IF(C551&gt;73,73,C551),C551)</f>
        <v>80</v>
      </c>
      <c r="E551" s="33">
        <f>IF('STATS 17-18'!G553&lt;400,IF(D551&lt;60,60,D551),D551)</f>
        <v>80</v>
      </c>
      <c r="F551" s="82">
        <f>IF('STATS 17-18'!G553&lt;200,IF(E551&lt;53,53,E551),E551)</f>
        <v>80</v>
      </c>
    </row>
    <row r="552" ht="20.35" customHeight="1">
      <c r="A552" t="s" s="38">
        <v>652</v>
      </c>
      <c r="B552" s="81">
        <f>VLOOKUP('STATS 17-18'!AB554,'CK - HITS'!$A$3:$B$69,2)</f>
        <v>93</v>
      </c>
      <c r="C552" s="33">
        <f>IF('STATS 17-18'!G554&lt;400,IF(B552&gt;80,80,B552),B552)</f>
        <v>80</v>
      </c>
      <c r="D552" s="33">
        <f>IF('STATS 17-18'!G554&lt;200,IF(C552&gt;73,73,C552),C552)</f>
        <v>73</v>
      </c>
      <c r="E552" s="33">
        <f>IF('STATS 17-18'!G554&lt;400,IF(D552&lt;60,60,D552),D552)</f>
        <v>73</v>
      </c>
      <c r="F552" s="82">
        <f>IF('STATS 17-18'!G554&lt;200,IF(E552&lt;53,53,E552),E552)</f>
        <v>73</v>
      </c>
    </row>
    <row r="553" ht="20.35" customHeight="1">
      <c r="A553" t="s" s="38">
        <v>654</v>
      </c>
      <c r="B553" s="81">
        <f>VLOOKUP('STATS 17-18'!AB555,'CK - HITS'!$A$3:$B$69,2)</f>
        <v>79</v>
      </c>
      <c r="C553" s="33">
        <f>IF('STATS 17-18'!G555&lt;400,IF(B553&gt;80,80,B553),B553)</f>
        <v>79</v>
      </c>
      <c r="D553" s="33">
        <f>IF('STATS 17-18'!G555&lt;200,IF(C553&gt;73,73,C553),C553)</f>
        <v>79</v>
      </c>
      <c r="E553" s="33">
        <f>IF('STATS 17-18'!G555&lt;400,IF(D553&lt;60,60,D553),D553)</f>
        <v>79</v>
      </c>
      <c r="F553" s="82">
        <f>IF('STATS 17-18'!G555&lt;200,IF(E553&lt;53,53,E553),E553)</f>
        <v>79</v>
      </c>
    </row>
    <row r="554" ht="20.35" customHeight="1">
      <c r="A554" t="s" s="38">
        <v>655</v>
      </c>
      <c r="B554" s="81">
        <f>VLOOKUP('STATS 17-18'!AB556,'CK - HITS'!$A$3:$B$69,2)</f>
        <v>60</v>
      </c>
      <c r="C554" s="33">
        <f>IF('STATS 17-18'!G556&lt;400,IF(B554&gt;80,80,B554),B554)</f>
        <v>60</v>
      </c>
      <c r="D554" s="33">
        <f>IF('STATS 17-18'!G556&lt;200,IF(C554&gt;73,73,C554),C554)</f>
        <v>60</v>
      </c>
      <c r="E554" s="33">
        <f>IF('STATS 17-18'!G556&lt;400,IF(D554&lt;60,60,D554),D554)</f>
        <v>60</v>
      </c>
      <c r="F554" s="82">
        <f>IF('STATS 17-18'!G556&lt;200,IF(E554&lt;53,53,E554),E554)</f>
        <v>60</v>
      </c>
    </row>
    <row r="555" ht="20.35" customHeight="1">
      <c r="A555" t="s" s="38">
        <v>656</v>
      </c>
      <c r="B555" s="81">
        <f>VLOOKUP('STATS 17-18'!AB557,'CK - HITS'!$A$3:$B$69,2)</f>
        <v>35</v>
      </c>
      <c r="C555" s="33">
        <f>IF('STATS 17-18'!G557&lt;400,IF(B555&gt;80,80,B555),B555)</f>
        <v>35</v>
      </c>
      <c r="D555" s="33">
        <f>IF('STATS 17-18'!G557&lt;200,IF(C555&gt;73,73,C555),C555)</f>
        <v>35</v>
      </c>
      <c r="E555" s="33">
        <f>IF('STATS 17-18'!G557&lt;400,IF(D555&lt;60,60,D555),D555)</f>
        <v>35</v>
      </c>
      <c r="F555" s="82">
        <f>IF('STATS 17-18'!G557&lt;200,IF(E555&lt;53,53,E555),E555)</f>
        <v>35</v>
      </c>
    </row>
    <row r="556" ht="20.35" customHeight="1">
      <c r="A556" t="s" s="38">
        <v>657</v>
      </c>
      <c r="B556" s="81">
        <f>VLOOKUP('STATS 17-18'!AB558,'CK - HITS'!$A$3:$B$69,2)</f>
        <v>48</v>
      </c>
      <c r="C556" s="33">
        <f>IF('STATS 17-18'!G558&lt;400,IF(B556&gt;80,80,B556),B556)</f>
        <v>48</v>
      </c>
      <c r="D556" s="33">
        <f>IF('STATS 17-18'!G558&lt;200,IF(C556&gt;73,73,C556),C556)</f>
        <v>48</v>
      </c>
      <c r="E556" s="33">
        <f>IF('STATS 17-18'!G558&lt;400,IF(D556&lt;60,60,D556),D556)</f>
        <v>48</v>
      </c>
      <c r="F556" s="82">
        <f>IF('STATS 17-18'!G558&lt;200,IF(E556&lt;53,53,E556),E556)</f>
        <v>48</v>
      </c>
    </row>
    <row r="557" ht="20.35" customHeight="1">
      <c r="A557" t="s" s="38">
        <v>659</v>
      </c>
      <c r="B557" s="81">
        <f>VLOOKUP('STATS 17-18'!AB559,'CK - HITS'!$A$3:$B$69,2)</f>
        <v>62</v>
      </c>
      <c r="C557" s="33">
        <f>IF('STATS 17-18'!G559&lt;400,IF(B557&gt;80,80,B557),B557)</f>
        <v>62</v>
      </c>
      <c r="D557" s="33">
        <f>IF('STATS 17-18'!G559&lt;200,IF(C557&gt;73,73,C557),C557)</f>
        <v>62</v>
      </c>
      <c r="E557" s="33">
        <f>IF('STATS 17-18'!G559&lt;400,IF(D557&lt;60,60,D557),D557)</f>
        <v>62</v>
      </c>
      <c r="F557" s="82">
        <f>IF('STATS 17-18'!G559&lt;200,IF(E557&lt;53,53,E557),E557)</f>
        <v>62</v>
      </c>
    </row>
    <row r="558" ht="20.35" customHeight="1">
      <c r="A558" t="s" s="38">
        <v>660</v>
      </c>
      <c r="B558" s="81">
        <f>VLOOKUP('STATS 17-18'!AB560,'CK - HITS'!$A$3:$B$69,2)</f>
        <v>50</v>
      </c>
      <c r="C558" s="33">
        <f>IF('STATS 17-18'!G560&lt;400,IF(B558&gt;80,80,B558),B558)</f>
        <v>50</v>
      </c>
      <c r="D558" s="33">
        <f>IF('STATS 17-18'!G560&lt;200,IF(C558&gt;73,73,C558),C558)</f>
        <v>50</v>
      </c>
      <c r="E558" s="33">
        <f>IF('STATS 17-18'!G560&lt;400,IF(D558&lt;60,60,D558),D558)</f>
        <v>50</v>
      </c>
      <c r="F558" s="82">
        <f>IF('STATS 17-18'!G560&lt;200,IF(E558&lt;53,53,E558),E558)</f>
        <v>50</v>
      </c>
    </row>
    <row r="559" ht="20.35" customHeight="1">
      <c r="A559" t="s" s="38">
        <v>661</v>
      </c>
      <c r="B559" s="81">
        <f>VLOOKUP('STATS 17-18'!AB561,'CK - HITS'!$A$3:$B$69,2)</f>
        <v>94</v>
      </c>
      <c r="C559" s="33">
        <f>IF('STATS 17-18'!G561&lt;400,IF(B559&gt;80,80,B559),B559)</f>
        <v>94</v>
      </c>
      <c r="D559" s="33">
        <f>IF('STATS 17-18'!G561&lt;200,IF(C559&gt;73,73,C559),C559)</f>
        <v>94</v>
      </c>
      <c r="E559" s="33">
        <f>IF('STATS 17-18'!G561&lt;400,IF(D559&lt;60,60,D559),D559)</f>
        <v>94</v>
      </c>
      <c r="F559" s="82">
        <f>IF('STATS 17-18'!G561&lt;200,IF(E559&lt;53,53,E559),E559)</f>
        <v>94</v>
      </c>
    </row>
    <row r="560" ht="20.35" customHeight="1">
      <c r="A560" t="s" s="38">
        <v>662</v>
      </c>
      <c r="B560" s="81">
        <f>VLOOKUP('STATS 17-18'!AB562,'CK - HITS'!$A$3:$B$69,2)</f>
        <v>61</v>
      </c>
      <c r="C560" s="33">
        <f>IF('STATS 17-18'!G562&lt;400,IF(B560&gt;80,80,B560),B560)</f>
        <v>61</v>
      </c>
      <c r="D560" s="33">
        <f>IF('STATS 17-18'!G562&lt;200,IF(C560&gt;73,73,C560),C560)</f>
        <v>61</v>
      </c>
      <c r="E560" s="33">
        <f>IF('STATS 17-18'!G562&lt;400,IF(D560&lt;60,60,D560),D560)</f>
        <v>61</v>
      </c>
      <c r="F560" s="82">
        <f>IF('STATS 17-18'!G562&lt;200,IF(E560&lt;53,53,E560),E560)</f>
        <v>61</v>
      </c>
    </row>
    <row r="561" ht="20.35" customHeight="1">
      <c r="A561" t="s" s="38">
        <v>663</v>
      </c>
      <c r="B561" s="81">
        <f>VLOOKUP('STATS 17-18'!AB563,'CK - HITS'!$A$3:$B$69,2)</f>
        <v>78</v>
      </c>
      <c r="C561" s="33">
        <f>IF('STATS 17-18'!G563&lt;400,IF(B561&gt;80,80,B561),B561)</f>
        <v>78</v>
      </c>
      <c r="D561" s="33">
        <f>IF('STATS 17-18'!G563&lt;200,IF(C561&gt;73,73,C561),C561)</f>
        <v>78</v>
      </c>
      <c r="E561" s="33">
        <f>IF('STATS 17-18'!G563&lt;400,IF(D561&lt;60,60,D561),D561)</f>
        <v>78</v>
      </c>
      <c r="F561" s="82">
        <f>IF('STATS 17-18'!G563&lt;200,IF(E561&lt;53,53,E561),E561)</f>
        <v>78</v>
      </c>
    </row>
    <row r="562" ht="20.35" customHeight="1">
      <c r="A562" t="s" s="38">
        <v>664</v>
      </c>
      <c r="B562" s="81">
        <f>VLOOKUP('STATS 17-18'!AB564,'CK - HITS'!$A$3:$B$69,2)</f>
        <v>98</v>
      </c>
      <c r="C562" s="33">
        <f>IF('STATS 17-18'!G564&lt;400,IF(B562&gt;80,80,B562),B562)</f>
        <v>80</v>
      </c>
      <c r="D562" s="33">
        <f>IF('STATS 17-18'!G564&lt;200,IF(C562&gt;73,73,C562),C562)</f>
        <v>80</v>
      </c>
      <c r="E562" s="33">
        <f>IF('STATS 17-18'!G564&lt;400,IF(D562&lt;60,60,D562),D562)</f>
        <v>80</v>
      </c>
      <c r="F562" s="82">
        <f>IF('STATS 17-18'!G564&lt;200,IF(E562&lt;53,53,E562),E562)</f>
        <v>80</v>
      </c>
    </row>
    <row r="563" ht="20.35" customHeight="1">
      <c r="A563" t="s" s="38">
        <v>665</v>
      </c>
      <c r="B563" s="81">
        <f>VLOOKUP('STATS 17-18'!AB565,'CK - HITS'!$A$3:$B$69,2)</f>
        <v>55</v>
      </c>
      <c r="C563" s="33">
        <f>IF('STATS 17-18'!G565&lt;400,IF(B563&gt;80,80,B563),B563)</f>
        <v>55</v>
      </c>
      <c r="D563" s="33">
        <f>IF('STATS 17-18'!G565&lt;200,IF(C563&gt;73,73,C563),C563)</f>
        <v>55</v>
      </c>
      <c r="E563" s="33">
        <f>IF('STATS 17-18'!G565&lt;400,IF(D563&lt;60,60,D563),D563)</f>
        <v>60</v>
      </c>
      <c r="F563" s="82">
        <f>IF('STATS 17-18'!G565&lt;200,IF(E563&lt;53,53,E563),E563)</f>
        <v>60</v>
      </c>
    </row>
    <row r="564" ht="20.35" customHeight="1">
      <c r="A564" t="s" s="38">
        <v>666</v>
      </c>
      <c r="B564" s="81">
        <f>VLOOKUP('STATS 17-18'!AB566,'CK - HITS'!$A$3:$B$69,2)</f>
        <v>39</v>
      </c>
      <c r="C564" s="33">
        <f>IF('STATS 17-18'!G566&lt;400,IF(B564&gt;80,80,B564),B564)</f>
        <v>39</v>
      </c>
      <c r="D564" s="33">
        <f>IF('STATS 17-18'!G566&lt;200,IF(C564&gt;73,73,C564),C564)</f>
        <v>39</v>
      </c>
      <c r="E564" s="33">
        <f>IF('STATS 17-18'!G566&lt;400,IF(D564&lt;60,60,D564),D564)</f>
        <v>39</v>
      </c>
      <c r="F564" s="82">
        <f>IF('STATS 17-18'!G566&lt;200,IF(E564&lt;53,53,E564),E564)</f>
        <v>39</v>
      </c>
    </row>
    <row r="565" ht="20.35" customHeight="1">
      <c r="A565" t="s" s="38">
        <v>667</v>
      </c>
      <c r="B565" s="81">
        <f>VLOOKUP('STATS 17-18'!AB567,'CK - HITS'!$A$3:$B$69,2)</f>
        <v>64</v>
      </c>
      <c r="C565" s="33">
        <f>IF('STATS 17-18'!G567&lt;400,IF(B565&gt;80,80,B565),B565)</f>
        <v>64</v>
      </c>
      <c r="D565" s="33">
        <f>IF('STATS 17-18'!G567&lt;200,IF(C565&gt;73,73,C565),C565)</f>
        <v>64</v>
      </c>
      <c r="E565" s="33">
        <f>IF('STATS 17-18'!G567&lt;400,IF(D565&lt;60,60,D565),D565)</f>
        <v>64</v>
      </c>
      <c r="F565" s="82">
        <f>IF('STATS 17-18'!G567&lt;200,IF(E565&lt;53,53,E565),E565)</f>
        <v>64</v>
      </c>
    </row>
    <row r="566" ht="20.35" customHeight="1">
      <c r="A566" t="s" s="38">
        <v>668</v>
      </c>
      <c r="B566" s="81">
        <f>VLOOKUP('STATS 17-18'!AB568,'CK - HITS'!$A$3:$B$69,2)</f>
        <v>73</v>
      </c>
      <c r="C566" s="33">
        <f>IF('STATS 17-18'!G568&lt;400,IF(B566&gt;80,80,B566),B566)</f>
        <v>73</v>
      </c>
      <c r="D566" s="33">
        <f>IF('STATS 17-18'!G568&lt;200,IF(C566&gt;73,73,C566),C566)</f>
        <v>73</v>
      </c>
      <c r="E566" s="33">
        <f>IF('STATS 17-18'!G568&lt;400,IF(D566&lt;60,60,D566),D566)</f>
        <v>73</v>
      </c>
      <c r="F566" s="82">
        <f>IF('STATS 17-18'!G568&lt;200,IF(E566&lt;53,53,E566),E566)</f>
        <v>73</v>
      </c>
    </row>
    <row r="567" ht="20.35" customHeight="1">
      <c r="A567" t="s" s="38">
        <v>669</v>
      </c>
      <c r="B567" s="81">
        <f>VLOOKUP('STATS 17-18'!AB569,'CK - HITS'!$A$3:$B$69,2)</f>
        <v>73</v>
      </c>
      <c r="C567" s="33">
        <f>IF('STATS 17-18'!G569&lt;400,IF(B567&gt;80,80,B567),B567)</f>
        <v>73</v>
      </c>
      <c r="D567" s="33">
        <f>IF('STATS 17-18'!G569&lt;200,IF(C567&gt;73,73,C567),C567)</f>
        <v>73</v>
      </c>
      <c r="E567" s="33">
        <f>IF('STATS 17-18'!G569&lt;400,IF(D567&lt;60,60,D567),D567)</f>
        <v>73</v>
      </c>
      <c r="F567" s="82">
        <f>IF('STATS 17-18'!G569&lt;200,IF(E567&lt;53,53,E567),E567)</f>
        <v>73</v>
      </c>
    </row>
    <row r="568" ht="20.35" customHeight="1">
      <c r="A568" t="s" s="38">
        <v>670</v>
      </c>
      <c r="B568" s="81">
        <f>VLOOKUP('STATS 17-18'!AB570,'CK - HITS'!$A$3:$B$69,2)</f>
        <v>52</v>
      </c>
      <c r="C568" s="33">
        <f>IF('STATS 17-18'!G570&lt;400,IF(B568&gt;80,80,B568),B568)</f>
        <v>52</v>
      </c>
      <c r="D568" s="33">
        <f>IF('STATS 17-18'!G570&lt;200,IF(C568&gt;73,73,C568),C568)</f>
        <v>52</v>
      </c>
      <c r="E568" s="33">
        <f>IF('STATS 17-18'!G570&lt;400,IF(D568&lt;60,60,D568),D568)</f>
        <v>60</v>
      </c>
      <c r="F568" s="82">
        <f>IF('STATS 17-18'!G570&lt;200,IF(E568&lt;53,53,E568),E568)</f>
        <v>60</v>
      </c>
    </row>
    <row r="569" ht="20.35" customHeight="1">
      <c r="A569" t="s" s="38">
        <v>671</v>
      </c>
      <c r="B569" s="81">
        <f>VLOOKUP('STATS 17-18'!AB571,'CK - HITS'!$A$3:$B$69,2)</f>
        <v>56</v>
      </c>
      <c r="C569" s="33">
        <f>IF('STATS 17-18'!G571&lt;400,IF(B569&gt;80,80,B569),B569)</f>
        <v>56</v>
      </c>
      <c r="D569" s="33">
        <f>IF('STATS 17-18'!G571&lt;200,IF(C569&gt;73,73,C569),C569)</f>
        <v>56</v>
      </c>
      <c r="E569" s="33">
        <f>IF('STATS 17-18'!G571&lt;400,IF(D569&lt;60,60,D569),D569)</f>
        <v>60</v>
      </c>
      <c r="F569" s="82">
        <f>IF('STATS 17-18'!G571&lt;200,IF(E569&lt;53,53,E569),E569)</f>
        <v>60</v>
      </c>
    </row>
    <row r="570" ht="20.35" customHeight="1">
      <c r="A570" t="s" s="38">
        <v>672</v>
      </c>
      <c r="B570" s="81">
        <f>VLOOKUP('STATS 17-18'!AB572,'CK - HITS'!$A$3:$B$69,2)</f>
        <v>66</v>
      </c>
      <c r="C570" s="33">
        <f>IF('STATS 17-18'!G572&lt;400,IF(B570&gt;80,80,B570),B570)</f>
        <v>66</v>
      </c>
      <c r="D570" s="33">
        <f>IF('STATS 17-18'!G572&lt;200,IF(C570&gt;73,73,C570),C570)</f>
        <v>66</v>
      </c>
      <c r="E570" s="33">
        <f>IF('STATS 17-18'!G572&lt;400,IF(D570&lt;60,60,D570),D570)</f>
        <v>66</v>
      </c>
      <c r="F570" s="82">
        <f>IF('STATS 17-18'!G572&lt;200,IF(E570&lt;53,53,E570),E570)</f>
        <v>66</v>
      </c>
    </row>
    <row r="571" ht="20.35" customHeight="1">
      <c r="A571" t="s" s="38">
        <v>673</v>
      </c>
      <c r="B571" s="81">
        <f>VLOOKUP('STATS 17-18'!AB573,'CK - HITS'!$A$3:$B$69,2)</f>
        <v>61</v>
      </c>
      <c r="C571" s="33">
        <f>IF('STATS 17-18'!G573&lt;400,IF(B571&gt;80,80,B571),B571)</f>
        <v>61</v>
      </c>
      <c r="D571" s="33">
        <f>IF('STATS 17-18'!G573&lt;200,IF(C571&gt;73,73,C571),C571)</f>
        <v>61</v>
      </c>
      <c r="E571" s="33">
        <f>IF('STATS 17-18'!G573&lt;400,IF(D571&lt;60,60,D571),D571)</f>
        <v>61</v>
      </c>
      <c r="F571" s="82">
        <f>IF('STATS 17-18'!G573&lt;200,IF(E571&lt;53,53,E571),E571)</f>
        <v>61</v>
      </c>
    </row>
    <row r="572" ht="20.35" customHeight="1">
      <c r="A572" t="s" s="38">
        <v>674</v>
      </c>
      <c r="B572" s="81">
        <f>VLOOKUP('STATS 17-18'!AB574,'CK - HITS'!$A$3:$B$69,2)</f>
        <v>47</v>
      </c>
      <c r="C572" s="33">
        <f>IF('STATS 17-18'!G574&lt;400,IF(B572&gt;80,80,B572),B572)</f>
        <v>47</v>
      </c>
      <c r="D572" s="33">
        <f>IF('STATS 17-18'!G574&lt;200,IF(C572&gt;73,73,C572),C572)</f>
        <v>47</v>
      </c>
      <c r="E572" s="33">
        <f>IF('STATS 17-18'!G574&lt;400,IF(D572&lt;60,60,D572),D572)</f>
        <v>47</v>
      </c>
      <c r="F572" s="82">
        <f>IF('STATS 17-18'!G574&lt;200,IF(E572&lt;53,53,E572),E572)</f>
        <v>47</v>
      </c>
    </row>
    <row r="573" ht="20.35" customHeight="1">
      <c r="A573" t="s" s="38">
        <v>675</v>
      </c>
      <c r="B573" s="81">
        <f>VLOOKUP('STATS 17-18'!AB575,'CK - HITS'!$A$3:$B$69,2)</f>
        <v>34</v>
      </c>
      <c r="C573" s="33">
        <f>IF('STATS 17-18'!G575&lt;400,IF(B573&gt;80,80,B573),B573)</f>
        <v>34</v>
      </c>
      <c r="D573" s="33">
        <f>IF('STATS 17-18'!G575&lt;200,IF(C573&gt;73,73,C573),C573)</f>
        <v>34</v>
      </c>
      <c r="E573" s="33">
        <f>IF('STATS 17-18'!G575&lt;400,IF(D573&lt;60,60,D573),D573)</f>
        <v>34</v>
      </c>
      <c r="F573" s="82">
        <f>IF('STATS 17-18'!G575&lt;200,IF(E573&lt;53,53,E573),E573)</f>
        <v>34</v>
      </c>
    </row>
    <row r="574" ht="20.35" customHeight="1">
      <c r="A574" t="s" s="38">
        <v>676</v>
      </c>
      <c r="B574" s="81">
        <f>VLOOKUP('STATS 17-18'!AB576,'CK - HITS'!$A$3:$B$69,2)</f>
        <v>45</v>
      </c>
      <c r="C574" s="33">
        <f>IF('STATS 17-18'!G576&lt;400,IF(B574&gt;80,80,B574),B574)</f>
        <v>45</v>
      </c>
      <c r="D574" s="33">
        <f>IF('STATS 17-18'!G576&lt;200,IF(C574&gt;73,73,C574),C574)</f>
        <v>45</v>
      </c>
      <c r="E574" s="33">
        <f>IF('STATS 17-18'!G576&lt;400,IF(D574&lt;60,60,D574),D574)</f>
        <v>45</v>
      </c>
      <c r="F574" s="82">
        <f>IF('STATS 17-18'!G576&lt;200,IF(E574&lt;53,53,E574),E574)</f>
        <v>45</v>
      </c>
    </row>
    <row r="575" ht="20.35" customHeight="1">
      <c r="A575" t="s" s="38">
        <v>677</v>
      </c>
      <c r="B575" s="81">
        <f>VLOOKUP('STATS 17-18'!AB577,'CK - HITS'!$A$3:$B$69,2)</f>
        <v>95</v>
      </c>
      <c r="C575" s="33">
        <f>IF('STATS 17-18'!G577&lt;400,IF(B575&gt;80,80,B575),B575)</f>
        <v>80</v>
      </c>
      <c r="D575" s="33">
        <f>IF('STATS 17-18'!G577&lt;200,IF(C575&gt;73,73,C575),C575)</f>
        <v>80</v>
      </c>
      <c r="E575" s="33">
        <f>IF('STATS 17-18'!G577&lt;400,IF(D575&lt;60,60,D575),D575)</f>
        <v>80</v>
      </c>
      <c r="F575" s="82">
        <f>IF('STATS 17-18'!G577&lt;200,IF(E575&lt;53,53,E575),E575)</f>
        <v>80</v>
      </c>
    </row>
    <row r="576" ht="20.35" customHeight="1">
      <c r="A576" t="s" s="38">
        <v>678</v>
      </c>
      <c r="B576" s="81">
        <f>VLOOKUP('STATS 17-18'!AB578,'CK - HITS'!$A$3:$B$69,2)</f>
        <v>72</v>
      </c>
      <c r="C576" s="33">
        <f>IF('STATS 17-18'!G578&lt;400,IF(B576&gt;80,80,B576),B576)</f>
        <v>72</v>
      </c>
      <c r="D576" s="33">
        <f>IF('STATS 17-18'!G578&lt;200,IF(C576&gt;73,73,C576),C576)</f>
        <v>72</v>
      </c>
      <c r="E576" s="33">
        <f>IF('STATS 17-18'!G578&lt;400,IF(D576&lt;60,60,D576),D576)</f>
        <v>72</v>
      </c>
      <c r="F576" s="82">
        <f>IF('STATS 17-18'!G578&lt;200,IF(E576&lt;53,53,E576),E576)</f>
        <v>72</v>
      </c>
    </row>
    <row r="577" ht="20.35" customHeight="1">
      <c r="A577" t="s" s="38">
        <v>679</v>
      </c>
      <c r="B577" s="81">
        <f>VLOOKUP('STATS 17-18'!AB579,'CK - HITS'!$A$3:$B$69,2)</f>
        <v>91</v>
      </c>
      <c r="C577" s="33">
        <f>IF('STATS 17-18'!G579&lt;400,IF(B577&gt;80,80,B577),B577)</f>
        <v>80</v>
      </c>
      <c r="D577" s="33">
        <f>IF('STATS 17-18'!G579&lt;200,IF(C577&gt;73,73,C577),C577)</f>
        <v>80</v>
      </c>
      <c r="E577" s="33">
        <f>IF('STATS 17-18'!G579&lt;400,IF(D577&lt;60,60,D577),D577)</f>
        <v>80</v>
      </c>
      <c r="F577" s="82">
        <f>IF('STATS 17-18'!G579&lt;200,IF(E577&lt;53,53,E577),E577)</f>
        <v>80</v>
      </c>
    </row>
    <row r="578" ht="20.35" customHeight="1">
      <c r="A578" t="s" s="38">
        <v>680</v>
      </c>
      <c r="B578" s="81">
        <f>VLOOKUP('STATS 17-18'!AB580,'CK - HITS'!$A$3:$B$69,2)</f>
        <v>68</v>
      </c>
      <c r="C578" s="33">
        <f>IF('STATS 17-18'!G580&lt;400,IF(B578&gt;80,80,B578),B578)</f>
        <v>68</v>
      </c>
      <c r="D578" s="33">
        <f>IF('STATS 17-18'!G580&lt;200,IF(C578&gt;73,73,C578),C578)</f>
        <v>68</v>
      </c>
      <c r="E578" s="33">
        <f>IF('STATS 17-18'!G580&lt;400,IF(D578&lt;60,60,D578),D578)</f>
        <v>68</v>
      </c>
      <c r="F578" s="82">
        <f>IF('STATS 17-18'!G580&lt;200,IF(E578&lt;53,53,E578),E578)</f>
        <v>68</v>
      </c>
    </row>
    <row r="579" ht="20.35" customHeight="1">
      <c r="A579" t="s" s="38">
        <v>681</v>
      </c>
      <c r="B579" s="81">
        <f>VLOOKUP('STATS 17-18'!AB581,'CK - HITS'!$A$3:$B$69,2)</f>
        <v>54</v>
      </c>
      <c r="C579" s="33">
        <f>IF('STATS 17-18'!G581&lt;400,IF(B579&gt;80,80,B579),B579)</f>
        <v>54</v>
      </c>
      <c r="D579" s="33">
        <f>IF('STATS 17-18'!G581&lt;200,IF(C579&gt;73,73,C579),C579)</f>
        <v>54</v>
      </c>
      <c r="E579" s="33">
        <f>IF('STATS 17-18'!G581&lt;400,IF(D579&lt;60,60,D579),D579)</f>
        <v>60</v>
      </c>
      <c r="F579" s="82">
        <f>IF('STATS 17-18'!G581&lt;200,IF(E579&lt;53,53,E579),E579)</f>
        <v>60</v>
      </c>
    </row>
    <row r="580" ht="20.35" customHeight="1">
      <c r="A580" t="s" s="38">
        <v>682</v>
      </c>
      <c r="B580" s="81">
        <f>VLOOKUP('STATS 17-18'!AB582,'CK - HITS'!$A$3:$B$69,2)</f>
        <v>89</v>
      </c>
      <c r="C580" s="33">
        <f>IF('STATS 17-18'!G582&lt;400,IF(B580&gt;80,80,B580),B580)</f>
        <v>80</v>
      </c>
      <c r="D580" s="33">
        <f>IF('STATS 17-18'!G582&lt;200,IF(C580&gt;73,73,C580),C580)</f>
        <v>73</v>
      </c>
      <c r="E580" s="33">
        <f>IF('STATS 17-18'!G582&lt;400,IF(D580&lt;60,60,D580),D580)</f>
        <v>73</v>
      </c>
      <c r="F580" s="82">
        <f>IF('STATS 17-18'!G582&lt;200,IF(E580&lt;53,53,E580),E580)</f>
        <v>73</v>
      </c>
    </row>
    <row r="581" ht="20.35" customHeight="1">
      <c r="A581" t="s" s="38">
        <v>683</v>
      </c>
      <c r="B581" s="81">
        <f>VLOOKUP('STATS 17-18'!AB583,'CK - HITS'!$A$3:$B$69,2)</f>
        <v>91</v>
      </c>
      <c r="C581" s="33">
        <f>IF('STATS 17-18'!G583&lt;400,IF(B581&gt;80,80,B581),B581)</f>
        <v>80</v>
      </c>
      <c r="D581" s="33">
        <f>IF('STATS 17-18'!G583&lt;200,IF(C581&gt;73,73,C581),C581)</f>
        <v>73</v>
      </c>
      <c r="E581" s="33">
        <f>IF('STATS 17-18'!G583&lt;400,IF(D581&lt;60,60,D581),D581)</f>
        <v>73</v>
      </c>
      <c r="F581" s="82">
        <f>IF('STATS 17-18'!G583&lt;200,IF(E581&lt;53,53,E581),E581)</f>
        <v>73</v>
      </c>
    </row>
    <row r="582" ht="20.35" customHeight="1">
      <c r="A582" t="s" s="38">
        <v>684</v>
      </c>
      <c r="B582" s="81">
        <f>VLOOKUP('STATS 17-18'!AB584,'CK - HITS'!$A$3:$B$69,2)</f>
        <v>36</v>
      </c>
      <c r="C582" s="33">
        <f>IF('STATS 17-18'!G584&lt;400,IF(B582&gt;80,80,B582),B582)</f>
        <v>36</v>
      </c>
      <c r="D582" s="33">
        <f>IF('STATS 17-18'!G584&lt;200,IF(C582&gt;73,73,C582),C582)</f>
        <v>36</v>
      </c>
      <c r="E582" s="33">
        <f>IF('STATS 17-18'!G584&lt;400,IF(D582&lt;60,60,D582),D582)</f>
        <v>60</v>
      </c>
      <c r="F582" s="82">
        <f>IF('STATS 17-18'!G584&lt;200,IF(E582&lt;53,53,E582),E582)</f>
        <v>60</v>
      </c>
    </row>
    <row r="583" ht="20.35" customHeight="1">
      <c r="A583" t="s" s="38">
        <v>685</v>
      </c>
      <c r="B583" s="81">
        <f>VLOOKUP('STATS 17-18'!AB585,'CK - HITS'!$A$3:$B$69,2)</f>
        <v>85</v>
      </c>
      <c r="C583" s="33">
        <f>IF('STATS 17-18'!G585&lt;400,IF(B583&gt;80,80,B583),B583)</f>
        <v>85</v>
      </c>
      <c r="D583" s="33">
        <f>IF('STATS 17-18'!G585&lt;200,IF(C583&gt;73,73,C583),C583)</f>
        <v>85</v>
      </c>
      <c r="E583" s="33">
        <f>IF('STATS 17-18'!G585&lt;400,IF(D583&lt;60,60,D583),D583)</f>
        <v>85</v>
      </c>
      <c r="F583" s="82">
        <f>IF('STATS 17-18'!G585&lt;200,IF(E583&lt;53,53,E583),E583)</f>
        <v>85</v>
      </c>
    </row>
    <row r="584" ht="20.35" customHeight="1">
      <c r="A584" t="s" s="38">
        <v>686</v>
      </c>
      <c r="B584" s="81">
        <f>VLOOKUP('STATS 17-18'!AB586,'CK - HITS'!$A$3:$B$69,2)</f>
        <v>48</v>
      </c>
      <c r="C584" s="33">
        <f>IF('STATS 17-18'!G586&lt;400,IF(B584&gt;80,80,B584),B584)</f>
        <v>48</v>
      </c>
      <c r="D584" s="33">
        <f>IF('STATS 17-18'!G586&lt;200,IF(C584&gt;73,73,C584),C584)</f>
        <v>48</v>
      </c>
      <c r="E584" s="33">
        <f>IF('STATS 17-18'!G586&lt;400,IF(D584&lt;60,60,D584),D584)</f>
        <v>48</v>
      </c>
      <c r="F584" s="82">
        <f>IF('STATS 17-18'!G586&lt;200,IF(E584&lt;53,53,E584),E584)</f>
        <v>48</v>
      </c>
    </row>
    <row r="585" ht="20.35" customHeight="1">
      <c r="A585" t="s" s="38">
        <v>687</v>
      </c>
      <c r="B585" s="81">
        <f>VLOOKUP('STATS 17-18'!AB587,'CK - HITS'!$A$3:$B$69,2)</f>
        <v>56</v>
      </c>
      <c r="C585" s="33">
        <f>IF('STATS 17-18'!G587&lt;400,IF(B585&gt;80,80,B585),B585)</f>
        <v>56</v>
      </c>
      <c r="D585" s="33">
        <f>IF('STATS 17-18'!G587&lt;200,IF(C585&gt;73,73,C585),C585)</f>
        <v>56</v>
      </c>
      <c r="E585" s="33">
        <f>IF('STATS 17-18'!G587&lt;400,IF(D585&lt;60,60,D585),D585)</f>
        <v>56</v>
      </c>
      <c r="F585" s="82">
        <f>IF('STATS 17-18'!G587&lt;200,IF(E585&lt;53,53,E585),E585)</f>
        <v>56</v>
      </c>
    </row>
    <row r="586" ht="20.35" customHeight="1">
      <c r="A586" t="s" s="38">
        <v>689</v>
      </c>
      <c r="B586" s="81">
        <f>VLOOKUP('STATS 17-18'!AB588,'CK - HITS'!$A$3:$B$69,2)</f>
        <v>99</v>
      </c>
      <c r="C586" s="33">
        <f>IF('STATS 17-18'!G588&lt;400,IF(B586&gt;80,80,B586),B586)</f>
        <v>80</v>
      </c>
      <c r="D586" s="33">
        <f>IF('STATS 17-18'!G588&lt;200,IF(C586&gt;73,73,C586),C586)</f>
        <v>73</v>
      </c>
      <c r="E586" s="33">
        <f>IF('STATS 17-18'!G588&lt;400,IF(D586&lt;60,60,D586),D586)</f>
        <v>73</v>
      </c>
      <c r="F586" s="82">
        <f>IF('STATS 17-18'!G588&lt;200,IF(E586&lt;53,53,E586),E586)</f>
        <v>73</v>
      </c>
    </row>
    <row r="587" ht="20.35" customHeight="1">
      <c r="A587" t="s" s="38">
        <v>690</v>
      </c>
      <c r="B587" s="81">
        <f>VLOOKUP('STATS 17-18'!AB589,'CK - HITS'!$A$3:$B$69,2)</f>
        <v>69</v>
      </c>
      <c r="C587" s="33">
        <f>IF('STATS 17-18'!G589&lt;400,IF(B587&gt;80,80,B587),B587)</f>
        <v>69</v>
      </c>
      <c r="D587" s="33">
        <f>IF('STATS 17-18'!G589&lt;200,IF(C587&gt;73,73,C587),C587)</f>
        <v>69</v>
      </c>
      <c r="E587" s="33">
        <f>IF('STATS 17-18'!G589&lt;400,IF(D587&lt;60,60,D587),D587)</f>
        <v>69</v>
      </c>
      <c r="F587" s="82">
        <f>IF('STATS 17-18'!G589&lt;200,IF(E587&lt;53,53,E587),E587)</f>
        <v>69</v>
      </c>
    </row>
    <row r="588" ht="20.35" customHeight="1">
      <c r="A588" t="s" s="38">
        <v>691</v>
      </c>
      <c r="B588" s="81">
        <f>VLOOKUP('STATS 17-18'!AB590,'CK - HITS'!$A$3:$B$69,2)</f>
        <v>65</v>
      </c>
      <c r="C588" s="33">
        <f>IF('STATS 17-18'!G590&lt;400,IF(B588&gt;80,80,B588),B588)</f>
        <v>65</v>
      </c>
      <c r="D588" s="33">
        <f>IF('STATS 17-18'!G590&lt;200,IF(C588&gt;73,73,C588),C588)</f>
        <v>65</v>
      </c>
      <c r="E588" s="33">
        <f>IF('STATS 17-18'!G590&lt;400,IF(D588&lt;60,60,D588),D588)</f>
        <v>65</v>
      </c>
      <c r="F588" s="82">
        <f>IF('STATS 17-18'!G590&lt;200,IF(E588&lt;53,53,E588),E588)</f>
        <v>65</v>
      </c>
    </row>
    <row r="589" ht="20.35" customHeight="1">
      <c r="A589" t="s" s="38">
        <v>692</v>
      </c>
      <c r="B589" s="81">
        <f>VLOOKUP('STATS 17-18'!AB591,'CK - HITS'!$A$3:$B$69,2)</f>
        <v>61</v>
      </c>
      <c r="C589" s="33">
        <f>IF('STATS 17-18'!G591&lt;400,IF(B589&gt;80,80,B589),B589)</f>
        <v>61</v>
      </c>
      <c r="D589" s="33">
        <f>IF('STATS 17-18'!G591&lt;200,IF(C589&gt;73,73,C589),C589)</f>
        <v>61</v>
      </c>
      <c r="E589" s="33">
        <f>IF('STATS 17-18'!G591&lt;400,IF(D589&lt;60,60,D589),D589)</f>
        <v>61</v>
      </c>
      <c r="F589" s="82">
        <f>IF('STATS 17-18'!G591&lt;200,IF(E589&lt;53,53,E589),E589)</f>
        <v>61</v>
      </c>
    </row>
    <row r="590" ht="20.35" customHeight="1">
      <c r="A590" t="s" s="38">
        <v>694</v>
      </c>
      <c r="B590" s="81">
        <f>VLOOKUP('STATS 17-18'!AB592,'CK - HITS'!$A$3:$B$69,2)</f>
        <v>85</v>
      </c>
      <c r="C590" s="33">
        <f>IF('STATS 17-18'!G592&lt;400,IF(B590&gt;80,80,B590),B590)</f>
        <v>85</v>
      </c>
      <c r="D590" s="33">
        <f>IF('STATS 17-18'!G592&lt;200,IF(C590&gt;73,73,C590),C590)</f>
        <v>85</v>
      </c>
      <c r="E590" s="33">
        <f>IF('STATS 17-18'!G592&lt;400,IF(D590&lt;60,60,D590),D590)</f>
        <v>85</v>
      </c>
      <c r="F590" s="82">
        <f>IF('STATS 17-18'!G592&lt;200,IF(E590&lt;53,53,E590),E590)</f>
        <v>85</v>
      </c>
    </row>
    <row r="591" ht="20.35" customHeight="1">
      <c r="A591" t="s" s="38">
        <v>695</v>
      </c>
      <c r="B591" s="81">
        <f>VLOOKUP('STATS 17-18'!AB593,'CK - HITS'!$A$3:$B$69,2)</f>
        <v>94</v>
      </c>
      <c r="C591" s="33">
        <f>IF('STATS 17-18'!G593&lt;400,IF(B591&gt;80,80,B591),B591)</f>
        <v>94</v>
      </c>
      <c r="D591" s="33">
        <f>IF('STATS 17-18'!G593&lt;200,IF(C591&gt;73,73,C591),C591)</f>
        <v>94</v>
      </c>
      <c r="E591" s="33">
        <f>IF('STATS 17-18'!G593&lt;400,IF(D591&lt;60,60,D591),D591)</f>
        <v>94</v>
      </c>
      <c r="F591" s="82">
        <f>IF('STATS 17-18'!G593&lt;200,IF(E591&lt;53,53,E591),E591)</f>
        <v>94</v>
      </c>
    </row>
    <row r="592" ht="20.35" customHeight="1">
      <c r="A592" t="s" s="38">
        <v>696</v>
      </c>
      <c r="B592" s="81">
        <f>VLOOKUP('STATS 17-18'!AB594,'CK - HITS'!$A$3:$B$69,2)</f>
        <v>92</v>
      </c>
      <c r="C592" s="33">
        <f>IF('STATS 17-18'!G594&lt;400,IF(B592&gt;80,80,B592),B592)</f>
        <v>92</v>
      </c>
      <c r="D592" s="33">
        <f>IF('STATS 17-18'!G594&lt;200,IF(C592&gt;73,73,C592),C592)</f>
        <v>92</v>
      </c>
      <c r="E592" s="33">
        <f>IF('STATS 17-18'!G594&lt;400,IF(D592&lt;60,60,D592),D592)</f>
        <v>92</v>
      </c>
      <c r="F592" s="82">
        <f>IF('STATS 17-18'!G594&lt;200,IF(E592&lt;53,53,E592),E592)</f>
        <v>92</v>
      </c>
    </row>
    <row r="593" ht="20.35" customHeight="1">
      <c r="A593" t="s" s="38">
        <v>697</v>
      </c>
      <c r="B593" s="81">
        <f>VLOOKUP('STATS 17-18'!AB595,'CK - HITS'!$A$3:$B$69,2)</f>
        <v>62</v>
      </c>
      <c r="C593" s="33">
        <f>IF('STATS 17-18'!G595&lt;400,IF(B593&gt;80,80,B593),B593)</f>
        <v>62</v>
      </c>
      <c r="D593" s="33">
        <f>IF('STATS 17-18'!G595&lt;200,IF(C593&gt;73,73,C593),C593)</f>
        <v>62</v>
      </c>
      <c r="E593" s="33">
        <f>IF('STATS 17-18'!G595&lt;400,IF(D593&lt;60,60,D593),D593)</f>
        <v>62</v>
      </c>
      <c r="F593" s="82">
        <f>IF('STATS 17-18'!G595&lt;200,IF(E593&lt;53,53,E593),E593)</f>
        <v>62</v>
      </c>
    </row>
    <row r="594" ht="20.35" customHeight="1">
      <c r="A594" t="s" s="38">
        <v>698</v>
      </c>
      <c r="B594" s="81">
        <f>VLOOKUP('STATS 17-18'!AB596,'CK - HITS'!$A$3:$B$69,2)</f>
        <v>45</v>
      </c>
      <c r="C594" s="33">
        <f>IF('STATS 17-18'!G596&lt;400,IF(B594&gt;80,80,B594),B594)</f>
        <v>45</v>
      </c>
      <c r="D594" s="33">
        <f>IF('STATS 17-18'!G596&lt;200,IF(C594&gt;73,73,C594),C594)</f>
        <v>45</v>
      </c>
      <c r="E594" s="33">
        <f>IF('STATS 17-18'!G596&lt;400,IF(D594&lt;60,60,D594),D594)</f>
        <v>45</v>
      </c>
      <c r="F594" s="82">
        <f>IF('STATS 17-18'!G596&lt;200,IF(E594&lt;53,53,E594),E594)</f>
        <v>45</v>
      </c>
    </row>
    <row r="595" ht="20.35" customHeight="1">
      <c r="A595" t="s" s="38">
        <v>699</v>
      </c>
      <c r="B595" s="81">
        <f>VLOOKUP('STATS 17-18'!AB597,'CK - HITS'!$A$3:$B$69,2)</f>
        <v>43</v>
      </c>
      <c r="C595" s="33">
        <f>IF('STATS 17-18'!G597&lt;400,IF(B595&gt;80,80,B595),B595)</f>
        <v>43</v>
      </c>
      <c r="D595" s="33">
        <f>IF('STATS 17-18'!G597&lt;200,IF(C595&gt;73,73,C595),C595)</f>
        <v>43</v>
      </c>
      <c r="E595" s="33">
        <f>IF('STATS 17-18'!G597&lt;400,IF(D595&lt;60,60,D595),D595)</f>
        <v>43</v>
      </c>
      <c r="F595" s="82">
        <f>IF('STATS 17-18'!G597&lt;200,IF(E595&lt;53,53,E595),E595)</f>
        <v>43</v>
      </c>
    </row>
    <row r="596" ht="20.35" customHeight="1">
      <c r="A596" t="s" s="38">
        <v>700</v>
      </c>
      <c r="B596" s="81">
        <f>VLOOKUP('STATS 17-18'!AB598,'CK - HITS'!$A$3:$B$69,2)</f>
        <v>99</v>
      </c>
      <c r="C596" s="33">
        <f>IF('STATS 17-18'!G598&lt;400,IF(B596&gt;80,80,B596),B596)</f>
        <v>80</v>
      </c>
      <c r="D596" s="33">
        <f>IF('STATS 17-18'!G598&lt;200,IF(C596&gt;73,73,C596),C596)</f>
        <v>73</v>
      </c>
      <c r="E596" s="33">
        <f>IF('STATS 17-18'!G598&lt;400,IF(D596&lt;60,60,D596),D596)</f>
        <v>73</v>
      </c>
      <c r="F596" s="82">
        <f>IF('STATS 17-18'!G598&lt;200,IF(E596&lt;53,53,E596),E596)</f>
        <v>73</v>
      </c>
    </row>
    <row r="597" ht="20.35" customHeight="1">
      <c r="A597" t="s" s="38">
        <v>701</v>
      </c>
      <c r="B597" s="81">
        <f>VLOOKUP('STATS 17-18'!AB599,'CK - HITS'!$A$3:$B$69,2)</f>
        <v>51</v>
      </c>
      <c r="C597" s="33">
        <f>IF('STATS 17-18'!G599&lt;400,IF(B597&gt;80,80,B597),B597)</f>
        <v>51</v>
      </c>
      <c r="D597" s="33">
        <f>IF('STATS 17-18'!G599&lt;200,IF(C597&gt;73,73,C597),C597)</f>
        <v>51</v>
      </c>
      <c r="E597" s="33">
        <f>IF('STATS 17-18'!G599&lt;400,IF(D597&lt;60,60,D597),D597)</f>
        <v>51</v>
      </c>
      <c r="F597" s="82">
        <f>IF('STATS 17-18'!G599&lt;200,IF(E597&lt;53,53,E597),E597)</f>
        <v>51</v>
      </c>
    </row>
    <row r="598" ht="20.35" customHeight="1">
      <c r="A598" t="s" s="38">
        <v>703</v>
      </c>
      <c r="B598" s="81">
        <f>VLOOKUP('STATS 17-18'!AB600,'CK - HITS'!$A$3:$B$69,2)</f>
        <v>81</v>
      </c>
      <c r="C598" s="33">
        <f>IF('STATS 17-18'!G600&lt;400,IF(B598&gt;80,80,B598),B598)</f>
        <v>80</v>
      </c>
      <c r="D598" s="33">
        <f>IF('STATS 17-18'!G600&lt;200,IF(C598&gt;73,73,C598),C598)</f>
        <v>73</v>
      </c>
      <c r="E598" s="33">
        <f>IF('STATS 17-18'!G600&lt;400,IF(D598&lt;60,60,D598),D598)</f>
        <v>73</v>
      </c>
      <c r="F598" s="82">
        <f>IF('STATS 17-18'!G600&lt;200,IF(E598&lt;53,53,E598),E598)</f>
        <v>73</v>
      </c>
    </row>
    <row r="599" ht="20.35" customHeight="1">
      <c r="A599" t="s" s="38">
        <v>704</v>
      </c>
      <c r="B599" s="81">
        <f>VLOOKUP('STATS 17-18'!AB601,'CK - HITS'!$A$3:$B$69,2)</f>
        <v>54</v>
      </c>
      <c r="C599" s="33">
        <f>IF('STATS 17-18'!G601&lt;400,IF(B599&gt;80,80,B599),B599)</f>
        <v>54</v>
      </c>
      <c r="D599" s="33">
        <f>IF('STATS 17-18'!G601&lt;200,IF(C599&gt;73,73,C599),C599)</f>
        <v>54</v>
      </c>
      <c r="E599" s="33">
        <f>IF('STATS 17-18'!G601&lt;400,IF(D599&lt;60,60,D599),D599)</f>
        <v>54</v>
      </c>
      <c r="F599" s="82">
        <f>IF('STATS 17-18'!G601&lt;200,IF(E599&lt;53,53,E599),E599)</f>
        <v>54</v>
      </c>
    </row>
    <row r="600" ht="20.35" customHeight="1">
      <c r="A600" t="s" s="38">
        <v>705</v>
      </c>
      <c r="B600" s="81">
        <f>VLOOKUP('STATS 17-18'!AB602,'CK - HITS'!$A$3:$B$69,2)</f>
        <v>37</v>
      </c>
      <c r="C600" s="33">
        <f>IF('STATS 17-18'!G602&lt;400,IF(B600&gt;80,80,B600),B600)</f>
        <v>37</v>
      </c>
      <c r="D600" s="33">
        <f>IF('STATS 17-18'!G602&lt;200,IF(C600&gt;73,73,C600),C600)</f>
        <v>37</v>
      </c>
      <c r="E600" s="33">
        <f>IF('STATS 17-18'!G602&lt;400,IF(D600&lt;60,60,D600),D600)</f>
        <v>37</v>
      </c>
      <c r="F600" s="82">
        <f>IF('STATS 17-18'!G602&lt;200,IF(E600&lt;53,53,E600),E600)</f>
        <v>37</v>
      </c>
    </row>
    <row r="601" ht="20.35" customHeight="1">
      <c r="A601" t="s" s="38">
        <v>706</v>
      </c>
      <c r="B601" s="81">
        <f>VLOOKUP('STATS 17-18'!AB603,'CK - HITS'!$A$3:$B$69,2)</f>
        <v>99</v>
      </c>
      <c r="C601" s="33">
        <f>IF('STATS 17-18'!G603&lt;400,IF(B601&gt;80,80,B601),B601)</f>
        <v>80</v>
      </c>
      <c r="D601" s="33">
        <f>IF('STATS 17-18'!G603&lt;200,IF(C601&gt;73,73,C601),C601)</f>
        <v>73</v>
      </c>
      <c r="E601" s="33">
        <f>IF('STATS 17-18'!G603&lt;400,IF(D601&lt;60,60,D601),D601)</f>
        <v>73</v>
      </c>
      <c r="F601" s="82">
        <f>IF('STATS 17-18'!G603&lt;200,IF(E601&lt;53,53,E601),E601)</f>
        <v>73</v>
      </c>
    </row>
    <row r="602" ht="20.35" customHeight="1">
      <c r="A602" t="s" s="38">
        <v>707</v>
      </c>
      <c r="B602" s="81">
        <f>VLOOKUP('STATS 17-18'!AB604,'CK - HITS'!$A$3:$B$69,2)</f>
        <v>42</v>
      </c>
      <c r="C602" s="33">
        <f>IF('STATS 17-18'!G604&lt;400,IF(B602&gt;80,80,B602),B602)</f>
        <v>42</v>
      </c>
      <c r="D602" s="33">
        <f>IF('STATS 17-18'!G604&lt;200,IF(C602&gt;73,73,C602),C602)</f>
        <v>42</v>
      </c>
      <c r="E602" s="33">
        <f>IF('STATS 17-18'!G604&lt;400,IF(D602&lt;60,60,D602),D602)</f>
        <v>42</v>
      </c>
      <c r="F602" s="82">
        <f>IF('STATS 17-18'!G604&lt;200,IF(E602&lt;53,53,E602),E602)</f>
        <v>42</v>
      </c>
    </row>
    <row r="603" ht="20.35" customHeight="1">
      <c r="A603" t="s" s="38">
        <v>708</v>
      </c>
      <c r="B603" s="81">
        <f>VLOOKUP('STATS 17-18'!AB605,'CK - HITS'!$A$3:$B$69,2)</f>
        <v>52</v>
      </c>
      <c r="C603" s="33">
        <f>IF('STATS 17-18'!G605&lt;400,IF(B603&gt;80,80,B603),B603)</f>
        <v>52</v>
      </c>
      <c r="D603" s="33">
        <f>IF('STATS 17-18'!G605&lt;200,IF(C603&gt;73,73,C603),C603)</f>
        <v>52</v>
      </c>
      <c r="E603" s="33">
        <f>IF('STATS 17-18'!G605&lt;400,IF(D603&lt;60,60,D603),D603)</f>
        <v>52</v>
      </c>
      <c r="F603" s="82">
        <f>IF('STATS 17-18'!G605&lt;200,IF(E603&lt;53,53,E603),E603)</f>
        <v>52</v>
      </c>
    </row>
    <row r="604" ht="20.35" customHeight="1">
      <c r="A604" t="s" s="38">
        <v>710</v>
      </c>
      <c r="B604" s="81">
        <f>VLOOKUP('STATS 17-18'!AB606,'CK - HITS'!$A$3:$B$69,2)</f>
        <v>64</v>
      </c>
      <c r="C604" s="33">
        <f>IF('STATS 17-18'!G606&lt;400,IF(B604&gt;80,80,B604),B604)</f>
        <v>64</v>
      </c>
      <c r="D604" s="33">
        <f>IF('STATS 17-18'!G606&lt;200,IF(C604&gt;73,73,C604),C604)</f>
        <v>64</v>
      </c>
      <c r="E604" s="33">
        <f>IF('STATS 17-18'!G606&lt;400,IF(D604&lt;60,60,D604),D604)</f>
        <v>64</v>
      </c>
      <c r="F604" s="82">
        <f>IF('STATS 17-18'!G606&lt;200,IF(E604&lt;53,53,E604),E604)</f>
        <v>64</v>
      </c>
    </row>
    <row r="605" ht="20.35" customHeight="1">
      <c r="A605" t="s" s="38">
        <v>711</v>
      </c>
      <c r="B605" s="81">
        <f>VLOOKUP('STATS 17-18'!AB607,'CK - HITS'!$A$3:$B$69,2)</f>
        <v>48</v>
      </c>
      <c r="C605" s="33">
        <f>IF('STATS 17-18'!G607&lt;400,IF(B605&gt;80,80,B605),B605)</f>
        <v>48</v>
      </c>
      <c r="D605" s="33">
        <f>IF('STATS 17-18'!G607&lt;200,IF(C605&gt;73,73,C605),C605)</f>
        <v>48</v>
      </c>
      <c r="E605" s="33">
        <f>IF('STATS 17-18'!G607&lt;400,IF(D605&lt;60,60,D605),D605)</f>
        <v>48</v>
      </c>
      <c r="F605" s="82">
        <f>IF('STATS 17-18'!G607&lt;200,IF(E605&lt;53,53,E605),E605)</f>
        <v>48</v>
      </c>
    </row>
    <row r="606" ht="20.35" customHeight="1">
      <c r="A606" t="s" s="38">
        <v>712</v>
      </c>
      <c r="B606" s="81">
        <f>VLOOKUP('STATS 17-18'!AB608,'CK - HITS'!$A$3:$B$69,2)</f>
        <v>44</v>
      </c>
      <c r="C606" s="33">
        <f>IF('STATS 17-18'!G608&lt;400,IF(B606&gt;80,80,B606),B606)</f>
        <v>44</v>
      </c>
      <c r="D606" s="33">
        <f>IF('STATS 17-18'!G608&lt;200,IF(C606&gt;73,73,C606),C606)</f>
        <v>44</v>
      </c>
      <c r="E606" s="33">
        <f>IF('STATS 17-18'!G608&lt;400,IF(D606&lt;60,60,D606),D606)</f>
        <v>44</v>
      </c>
      <c r="F606" s="82">
        <f>IF('STATS 17-18'!G608&lt;200,IF(E606&lt;53,53,E606),E606)</f>
        <v>44</v>
      </c>
    </row>
    <row r="607" ht="20.35" customHeight="1">
      <c r="A607" t="s" s="38">
        <v>713</v>
      </c>
      <c r="B607" s="81">
        <f>VLOOKUP('STATS 17-18'!AB609,'CK - HITS'!$A$3:$B$69,2)</f>
        <v>37</v>
      </c>
      <c r="C607" s="33">
        <f>IF('STATS 17-18'!G609&lt;400,IF(B607&gt;80,80,B607),B607)</f>
        <v>37</v>
      </c>
      <c r="D607" s="33">
        <f>IF('STATS 17-18'!G609&lt;200,IF(C607&gt;73,73,C607),C607)</f>
        <v>37</v>
      </c>
      <c r="E607" s="33">
        <f>IF('STATS 17-18'!G609&lt;400,IF(D607&lt;60,60,D607),D607)</f>
        <v>37</v>
      </c>
      <c r="F607" s="82">
        <f>IF('STATS 17-18'!G609&lt;200,IF(E607&lt;53,53,E607),E607)</f>
        <v>37</v>
      </c>
    </row>
    <row r="608" ht="20.35" customHeight="1">
      <c r="A608" t="s" s="38">
        <v>714</v>
      </c>
      <c r="B608" s="81">
        <f>VLOOKUP('STATS 17-18'!AB610,'CK - HITS'!$A$3:$B$69,2)</f>
        <v>92</v>
      </c>
      <c r="C608" s="33">
        <f>IF('STATS 17-18'!G610&lt;400,IF(B608&gt;80,80,B608),B608)</f>
        <v>92</v>
      </c>
      <c r="D608" s="33">
        <f>IF('STATS 17-18'!G610&lt;200,IF(C608&gt;73,73,C608),C608)</f>
        <v>92</v>
      </c>
      <c r="E608" s="33">
        <f>IF('STATS 17-18'!G610&lt;400,IF(D608&lt;60,60,D608),D608)</f>
        <v>92</v>
      </c>
      <c r="F608" s="82">
        <f>IF('STATS 17-18'!G610&lt;200,IF(E608&lt;53,53,E608),E608)</f>
        <v>92</v>
      </c>
    </row>
    <row r="609" ht="20.35" customHeight="1">
      <c r="A609" t="s" s="38">
        <v>715</v>
      </c>
      <c r="B609" s="81">
        <f>VLOOKUP('STATS 17-18'!AB611,'CK - HITS'!$A$3:$B$69,2)</f>
        <v>66</v>
      </c>
      <c r="C609" s="33">
        <f>IF('STATS 17-18'!G611&lt;400,IF(B609&gt;80,80,B609),B609)</f>
        <v>66</v>
      </c>
      <c r="D609" s="33">
        <f>IF('STATS 17-18'!G611&lt;200,IF(C609&gt;73,73,C609),C609)</f>
        <v>66</v>
      </c>
      <c r="E609" s="33">
        <f>IF('STATS 17-18'!G611&lt;400,IF(D609&lt;60,60,D609),D609)</f>
        <v>66</v>
      </c>
      <c r="F609" s="82">
        <f>IF('STATS 17-18'!G611&lt;200,IF(E609&lt;53,53,E609),E609)</f>
        <v>66</v>
      </c>
    </row>
    <row r="610" ht="20.35" customHeight="1">
      <c r="A610" t="s" s="38">
        <v>716</v>
      </c>
      <c r="B610" s="81">
        <f>VLOOKUP('STATS 17-18'!AB612,'CK - HITS'!$A$3:$B$69,2)</f>
        <v>43</v>
      </c>
      <c r="C610" s="33">
        <f>IF('STATS 17-18'!G612&lt;400,IF(B610&gt;80,80,B610),B610)</f>
        <v>43</v>
      </c>
      <c r="D610" s="33">
        <f>IF('STATS 17-18'!G612&lt;200,IF(C610&gt;73,73,C610),C610)</f>
        <v>43</v>
      </c>
      <c r="E610" s="33">
        <f>IF('STATS 17-18'!G612&lt;400,IF(D610&lt;60,60,D610),D610)</f>
        <v>43</v>
      </c>
      <c r="F610" s="82">
        <f>IF('STATS 17-18'!G612&lt;200,IF(E610&lt;53,53,E610),E610)</f>
        <v>43</v>
      </c>
    </row>
    <row r="611" ht="20.35" customHeight="1">
      <c r="A611" t="s" s="38">
        <v>717</v>
      </c>
      <c r="B611" s="81">
        <f>VLOOKUP('STATS 17-18'!AB613,'CK - HITS'!$A$3:$B$69,2)</f>
        <v>38</v>
      </c>
      <c r="C611" s="33">
        <f>IF('STATS 17-18'!G613&lt;400,IF(B611&gt;80,80,B611),B611)</f>
        <v>38</v>
      </c>
      <c r="D611" s="33">
        <f>IF('STATS 17-18'!G613&lt;200,IF(C611&gt;73,73,C611),C611)</f>
        <v>38</v>
      </c>
      <c r="E611" s="33">
        <f>IF('STATS 17-18'!G613&lt;400,IF(D611&lt;60,60,D611),D611)</f>
        <v>38</v>
      </c>
      <c r="F611" s="82">
        <f>IF('STATS 17-18'!G613&lt;200,IF(E611&lt;53,53,E611),E611)</f>
        <v>38</v>
      </c>
    </row>
    <row r="612" ht="20.35" customHeight="1">
      <c r="A612" t="s" s="38">
        <v>718</v>
      </c>
      <c r="B612" s="81">
        <f>VLOOKUP('STATS 17-18'!AB614,'CK - HITS'!$A$3:$B$69,2)</f>
        <v>33</v>
      </c>
      <c r="C612" s="33">
        <f>IF('STATS 17-18'!G614&lt;400,IF(B612&gt;80,80,B612),B612)</f>
        <v>33</v>
      </c>
      <c r="D612" s="33">
        <f>IF('STATS 17-18'!G614&lt;200,IF(C612&gt;73,73,C612),C612)</f>
        <v>33</v>
      </c>
      <c r="E612" s="33">
        <f>IF('STATS 17-18'!G614&lt;400,IF(D612&lt;60,60,D612),D612)</f>
        <v>60</v>
      </c>
      <c r="F612" s="82">
        <f>IF('STATS 17-18'!G614&lt;200,IF(E612&lt;53,53,E612),E612)</f>
        <v>60</v>
      </c>
    </row>
    <row r="613" ht="20.35" customHeight="1">
      <c r="A613" t="s" s="38">
        <v>719</v>
      </c>
      <c r="B613" s="81">
        <f>VLOOKUP('STATS 17-18'!AB615,'CK - HITS'!$A$3:$B$69,2)</f>
        <v>83</v>
      </c>
      <c r="C613" s="33">
        <f>IF('STATS 17-18'!G615&lt;400,IF(B613&gt;80,80,B613),B613)</f>
        <v>80</v>
      </c>
      <c r="D613" s="33">
        <f>IF('STATS 17-18'!G615&lt;200,IF(C613&gt;73,73,C613),C613)</f>
        <v>73</v>
      </c>
      <c r="E613" s="33">
        <f>IF('STATS 17-18'!G615&lt;400,IF(D613&lt;60,60,D613),D613)</f>
        <v>73</v>
      </c>
      <c r="F613" s="82">
        <f>IF('STATS 17-18'!G615&lt;200,IF(E613&lt;53,53,E613),E613)</f>
        <v>73</v>
      </c>
    </row>
    <row r="614" ht="20.35" customHeight="1">
      <c r="A614" t="s" s="38">
        <v>720</v>
      </c>
      <c r="B614" s="81">
        <f>VLOOKUP('STATS 17-18'!AB616,'CK - HITS'!$A$3:$B$69,2)</f>
        <v>41</v>
      </c>
      <c r="C614" s="33">
        <f>IF('STATS 17-18'!G616&lt;400,IF(B614&gt;80,80,B614),B614)</f>
        <v>41</v>
      </c>
      <c r="D614" s="33">
        <f>IF('STATS 17-18'!G616&lt;200,IF(C614&gt;73,73,C614),C614)</f>
        <v>41</v>
      </c>
      <c r="E614" s="33">
        <f>IF('STATS 17-18'!G616&lt;400,IF(D614&lt;60,60,D614),D614)</f>
        <v>41</v>
      </c>
      <c r="F614" s="82">
        <f>IF('STATS 17-18'!G616&lt;200,IF(E614&lt;53,53,E614),E614)</f>
        <v>41</v>
      </c>
    </row>
    <row r="615" ht="20.35" customHeight="1">
      <c r="A615" t="s" s="38">
        <v>721</v>
      </c>
      <c r="B615" s="81">
        <f>VLOOKUP('STATS 17-18'!AB617,'CK - HITS'!$A$3:$B$69,2)</f>
        <v>71</v>
      </c>
      <c r="C615" s="33">
        <f>IF('STATS 17-18'!G617&lt;400,IF(B615&gt;80,80,B615),B615)</f>
        <v>71</v>
      </c>
      <c r="D615" s="33">
        <f>IF('STATS 17-18'!G617&lt;200,IF(C615&gt;73,73,C615),C615)</f>
        <v>71</v>
      </c>
      <c r="E615" s="33">
        <f>IF('STATS 17-18'!G617&lt;400,IF(D615&lt;60,60,D615),D615)</f>
        <v>71</v>
      </c>
      <c r="F615" s="82">
        <f>IF('STATS 17-18'!G617&lt;200,IF(E615&lt;53,53,E615),E615)</f>
        <v>71</v>
      </c>
    </row>
    <row r="616" ht="20.35" customHeight="1">
      <c r="A616" t="s" s="38">
        <v>722</v>
      </c>
      <c r="B616" s="81">
        <f>VLOOKUP('STATS 17-18'!AB618,'CK - HITS'!$A$3:$B$69,2)</f>
        <v>65</v>
      </c>
      <c r="C616" s="33">
        <f>IF('STATS 17-18'!G618&lt;400,IF(B616&gt;80,80,B616),B616)</f>
        <v>65</v>
      </c>
      <c r="D616" s="33">
        <f>IF('STATS 17-18'!G618&lt;200,IF(C616&gt;73,73,C616),C616)</f>
        <v>65</v>
      </c>
      <c r="E616" s="33">
        <f>IF('STATS 17-18'!G618&lt;400,IF(D616&lt;60,60,D616),D616)</f>
        <v>65</v>
      </c>
      <c r="F616" s="82">
        <f>IF('STATS 17-18'!G618&lt;200,IF(E616&lt;53,53,E616),E616)</f>
        <v>65</v>
      </c>
    </row>
    <row r="617" ht="20.35" customHeight="1">
      <c r="A617" t="s" s="38">
        <v>724</v>
      </c>
      <c r="B617" s="81">
        <f>VLOOKUP('STATS 17-18'!AB619,'CK - HITS'!$A$3:$B$69,2)</f>
        <v>39</v>
      </c>
      <c r="C617" s="33">
        <f>IF('STATS 17-18'!G619&lt;400,IF(B617&gt;80,80,B617),B617)</f>
        <v>39</v>
      </c>
      <c r="D617" s="33">
        <f>IF('STATS 17-18'!G619&lt;200,IF(C617&gt;73,73,C617),C617)</f>
        <v>39</v>
      </c>
      <c r="E617" s="33">
        <f>IF('STATS 17-18'!G619&lt;400,IF(D617&lt;60,60,D617),D617)</f>
        <v>39</v>
      </c>
      <c r="F617" s="82">
        <f>IF('STATS 17-18'!G619&lt;200,IF(E617&lt;53,53,E617),E617)</f>
        <v>39</v>
      </c>
    </row>
    <row r="618" ht="20.35" customHeight="1">
      <c r="A618" t="s" s="38">
        <v>725</v>
      </c>
      <c r="B618" s="81">
        <f>VLOOKUP('STATS 17-18'!AB620,'CK - HITS'!$A$3:$B$69,2)</f>
        <v>84</v>
      </c>
      <c r="C618" s="33">
        <f>IF('STATS 17-18'!G620&lt;400,IF(B618&gt;80,80,B618),B618)</f>
        <v>84</v>
      </c>
      <c r="D618" s="33">
        <f>IF('STATS 17-18'!G620&lt;200,IF(C618&gt;73,73,C618),C618)</f>
        <v>84</v>
      </c>
      <c r="E618" s="33">
        <f>IF('STATS 17-18'!G620&lt;400,IF(D618&lt;60,60,D618),D618)</f>
        <v>84</v>
      </c>
      <c r="F618" s="82">
        <f>IF('STATS 17-18'!G620&lt;200,IF(E618&lt;53,53,E618),E618)</f>
        <v>84</v>
      </c>
    </row>
    <row r="619" ht="20.35" customHeight="1">
      <c r="A619" t="s" s="38">
        <v>726</v>
      </c>
      <c r="B619" s="81">
        <f>VLOOKUP('STATS 17-18'!AB621,'CK - HITS'!$A$3:$B$69,2)</f>
        <v>52</v>
      </c>
      <c r="C619" s="33">
        <f>IF('STATS 17-18'!G621&lt;400,IF(B619&gt;80,80,B619),B619)</f>
        <v>52</v>
      </c>
      <c r="D619" s="33">
        <f>IF('STATS 17-18'!G621&lt;200,IF(C619&gt;73,73,C619),C619)</f>
        <v>52</v>
      </c>
      <c r="E619" s="33">
        <f>IF('STATS 17-18'!G621&lt;400,IF(D619&lt;60,60,D619),D619)</f>
        <v>52</v>
      </c>
      <c r="F619" s="82">
        <f>IF('STATS 17-18'!G621&lt;200,IF(E619&lt;53,53,E619),E619)</f>
        <v>52</v>
      </c>
    </row>
    <row r="620" ht="20.35" customHeight="1">
      <c r="A620" t="s" s="38">
        <v>727</v>
      </c>
      <c r="B620" s="81">
        <f>VLOOKUP('STATS 17-18'!AB622,'CK - HITS'!$A$3:$B$69,2)</f>
        <v>95</v>
      </c>
      <c r="C620" s="33">
        <f>IF('STATS 17-18'!G622&lt;400,IF(B620&gt;80,80,B620),B620)</f>
        <v>80</v>
      </c>
      <c r="D620" s="33">
        <f>IF('STATS 17-18'!G622&lt;200,IF(C620&gt;73,73,C620),C620)</f>
        <v>73</v>
      </c>
      <c r="E620" s="33">
        <f>IF('STATS 17-18'!G622&lt;400,IF(D620&lt;60,60,D620),D620)</f>
        <v>73</v>
      </c>
      <c r="F620" s="82">
        <f>IF('STATS 17-18'!G622&lt;200,IF(E620&lt;53,53,E620),E620)</f>
        <v>73</v>
      </c>
    </row>
    <row r="621" ht="20.35" customHeight="1">
      <c r="A621" t="s" s="38">
        <v>728</v>
      </c>
      <c r="B621" s="81">
        <f>VLOOKUP('STATS 17-18'!AB623,'CK - HITS'!$A$3:$B$69,2)</f>
        <v>40</v>
      </c>
      <c r="C621" s="33">
        <f>IF('STATS 17-18'!G623&lt;400,IF(B621&gt;80,80,B621),B621)</f>
        <v>40</v>
      </c>
      <c r="D621" s="33">
        <f>IF('STATS 17-18'!G623&lt;200,IF(C621&gt;73,73,C621),C621)</f>
        <v>40</v>
      </c>
      <c r="E621" s="33">
        <f>IF('STATS 17-18'!G623&lt;400,IF(D621&lt;60,60,D621),D621)</f>
        <v>40</v>
      </c>
      <c r="F621" s="82">
        <f>IF('STATS 17-18'!G623&lt;200,IF(E621&lt;53,53,E621),E621)</f>
        <v>40</v>
      </c>
    </row>
    <row r="622" ht="20.35" customHeight="1">
      <c r="A622" t="s" s="38">
        <v>729</v>
      </c>
      <c r="B622" s="81">
        <f>VLOOKUP('STATS 17-18'!AB624,'CK - HITS'!$A$3:$B$69,2)</f>
        <v>94</v>
      </c>
      <c r="C622" s="33">
        <f>IF('STATS 17-18'!G624&lt;400,IF(B622&gt;80,80,B622),B622)</f>
        <v>80</v>
      </c>
      <c r="D622" s="33">
        <f>IF('STATS 17-18'!G624&lt;200,IF(C622&gt;73,73,C622),C622)</f>
        <v>73</v>
      </c>
      <c r="E622" s="33">
        <f>IF('STATS 17-18'!G624&lt;400,IF(D622&lt;60,60,D622),D622)</f>
        <v>73</v>
      </c>
      <c r="F622" s="82">
        <f>IF('STATS 17-18'!G624&lt;200,IF(E622&lt;53,53,E622),E622)</f>
        <v>73</v>
      </c>
    </row>
    <row r="623" ht="20.35" customHeight="1">
      <c r="A623" t="s" s="38">
        <v>731</v>
      </c>
      <c r="B623" s="81">
        <f>VLOOKUP('STATS 17-18'!AB625,'CK - HITS'!$A$3:$B$69,2)</f>
        <v>62</v>
      </c>
      <c r="C623" s="33">
        <f>IF('STATS 17-18'!G625&lt;400,IF(B623&gt;80,80,B623),B623)</f>
        <v>62</v>
      </c>
      <c r="D623" s="33">
        <f>IF('STATS 17-18'!G625&lt;200,IF(C623&gt;73,73,C623),C623)</f>
        <v>62</v>
      </c>
      <c r="E623" s="33">
        <f>IF('STATS 17-18'!G625&lt;400,IF(D623&lt;60,60,D623),D623)</f>
        <v>62</v>
      </c>
      <c r="F623" s="82">
        <f>IF('STATS 17-18'!G625&lt;200,IF(E623&lt;53,53,E623),E623)</f>
        <v>62</v>
      </c>
    </row>
    <row r="624" ht="20.35" customHeight="1">
      <c r="A624" t="s" s="38">
        <v>732</v>
      </c>
      <c r="B624" s="81">
        <f>VLOOKUP('STATS 17-18'!AB626,'CK - HITS'!$A$3:$B$69,2)</f>
        <v>65</v>
      </c>
      <c r="C624" s="33">
        <f>IF('STATS 17-18'!G626&lt;400,IF(B624&gt;80,80,B624),B624)</f>
        <v>65</v>
      </c>
      <c r="D624" s="33">
        <f>IF('STATS 17-18'!G626&lt;200,IF(C624&gt;73,73,C624),C624)</f>
        <v>65</v>
      </c>
      <c r="E624" s="33">
        <f>IF('STATS 17-18'!G626&lt;400,IF(D624&lt;60,60,D624),D624)</f>
        <v>65</v>
      </c>
      <c r="F624" s="82">
        <f>IF('STATS 17-18'!G626&lt;200,IF(E624&lt;53,53,E624),E624)</f>
        <v>65</v>
      </c>
    </row>
    <row r="625" ht="20.35" customHeight="1">
      <c r="A625" t="s" s="38">
        <v>733</v>
      </c>
      <c r="B625" s="81">
        <f>VLOOKUP('STATS 17-18'!AB627,'CK - HITS'!$A$3:$B$69,2)</f>
        <v>84</v>
      </c>
      <c r="C625" s="33">
        <f>IF('STATS 17-18'!G627&lt;400,IF(B625&gt;80,80,B625),B625)</f>
        <v>84</v>
      </c>
      <c r="D625" s="33">
        <f>IF('STATS 17-18'!G627&lt;200,IF(C625&gt;73,73,C625),C625)</f>
        <v>84</v>
      </c>
      <c r="E625" s="33">
        <f>IF('STATS 17-18'!G627&lt;400,IF(D625&lt;60,60,D625),D625)</f>
        <v>84</v>
      </c>
      <c r="F625" s="82">
        <f>IF('STATS 17-18'!G627&lt;200,IF(E625&lt;53,53,E625),E625)</f>
        <v>84</v>
      </c>
    </row>
    <row r="626" ht="20.35" customHeight="1">
      <c r="A626" t="s" s="38">
        <v>735</v>
      </c>
      <c r="B626" s="81">
        <f>VLOOKUP('STATS 17-18'!AB628,'CK - HITS'!$A$3:$B$69,2)</f>
        <v>43</v>
      </c>
      <c r="C626" s="33">
        <f>IF('STATS 17-18'!G628&lt;400,IF(B626&gt;80,80,B626),B626)</f>
        <v>43</v>
      </c>
      <c r="D626" s="33">
        <f>IF('STATS 17-18'!G628&lt;200,IF(C626&gt;73,73,C626),C626)</f>
        <v>43</v>
      </c>
      <c r="E626" s="33">
        <f>IF('STATS 17-18'!G628&lt;400,IF(D626&lt;60,60,D626),D626)</f>
        <v>60</v>
      </c>
      <c r="F626" s="82">
        <f>IF('STATS 17-18'!G628&lt;200,IF(E626&lt;53,53,E626),E626)</f>
        <v>60</v>
      </c>
    </row>
    <row r="627" ht="20.35" customHeight="1">
      <c r="A627" t="s" s="38">
        <v>736</v>
      </c>
      <c r="B627" s="81">
        <f>VLOOKUP('STATS 17-18'!AB629,'CK - HITS'!$A$3:$B$69,2)</f>
        <v>52</v>
      </c>
      <c r="C627" s="33">
        <f>IF('STATS 17-18'!G629&lt;400,IF(B627&gt;80,80,B627),B627)</f>
        <v>52</v>
      </c>
      <c r="D627" s="33">
        <f>IF('STATS 17-18'!G629&lt;200,IF(C627&gt;73,73,C627),C627)</f>
        <v>52</v>
      </c>
      <c r="E627" s="33">
        <f>IF('STATS 17-18'!G629&lt;400,IF(D627&lt;60,60,D627),D627)</f>
        <v>60</v>
      </c>
      <c r="F627" s="82">
        <f>IF('STATS 17-18'!G629&lt;200,IF(E627&lt;53,53,E627),E627)</f>
        <v>60</v>
      </c>
    </row>
    <row r="628" ht="20.35" customHeight="1">
      <c r="A628" t="s" s="38">
        <v>737</v>
      </c>
      <c r="B628" s="81">
        <f>VLOOKUP('STATS 17-18'!AB630,'CK - HITS'!$A$3:$B$69,2)</f>
        <v>33</v>
      </c>
      <c r="C628" s="33">
        <f>IF('STATS 17-18'!G630&lt;400,IF(B628&gt;80,80,B628),B628)</f>
        <v>33</v>
      </c>
      <c r="D628" s="33">
        <f>IF('STATS 17-18'!G630&lt;200,IF(C628&gt;73,73,C628),C628)</f>
        <v>33</v>
      </c>
      <c r="E628" s="33">
        <f>IF('STATS 17-18'!G630&lt;400,IF(D628&lt;60,60,D628),D628)</f>
        <v>60</v>
      </c>
      <c r="F628" s="82">
        <f>IF('STATS 17-18'!G630&lt;200,IF(E628&lt;53,53,E628),E628)</f>
        <v>60</v>
      </c>
    </row>
    <row r="629" ht="20.35" customHeight="1">
      <c r="A629" t="s" s="38">
        <v>738</v>
      </c>
      <c r="B629" s="81">
        <f>VLOOKUP('STATS 17-18'!AB631,'CK - HITS'!$A$3:$B$69,2)</f>
        <v>65</v>
      </c>
      <c r="C629" s="33">
        <f>IF('STATS 17-18'!G631&lt;400,IF(B629&gt;80,80,B629),B629)</f>
        <v>65</v>
      </c>
      <c r="D629" s="33">
        <f>IF('STATS 17-18'!G631&lt;200,IF(C629&gt;73,73,C629),C629)</f>
        <v>65</v>
      </c>
      <c r="E629" s="33">
        <f>IF('STATS 17-18'!G631&lt;400,IF(D629&lt;60,60,D629),D629)</f>
        <v>65</v>
      </c>
      <c r="F629" s="82">
        <f>IF('STATS 17-18'!G631&lt;200,IF(E629&lt;53,53,E629),E629)</f>
        <v>65</v>
      </c>
    </row>
    <row r="630" ht="20.35" customHeight="1">
      <c r="A630" t="s" s="38">
        <v>739</v>
      </c>
      <c r="B630" s="81">
        <f>VLOOKUP('STATS 17-18'!AB632,'CK - HITS'!$A$3:$B$69,2)</f>
        <v>35</v>
      </c>
      <c r="C630" s="33">
        <f>IF('STATS 17-18'!G632&lt;400,IF(B630&gt;80,80,B630),B630)</f>
        <v>35</v>
      </c>
      <c r="D630" s="33">
        <f>IF('STATS 17-18'!G632&lt;200,IF(C630&gt;73,73,C630),C630)</f>
        <v>35</v>
      </c>
      <c r="E630" s="33">
        <f>IF('STATS 17-18'!G632&lt;400,IF(D630&lt;60,60,D630),D630)</f>
        <v>35</v>
      </c>
      <c r="F630" s="82">
        <f>IF('STATS 17-18'!G632&lt;200,IF(E630&lt;53,53,E630),E630)</f>
        <v>35</v>
      </c>
    </row>
    <row r="631" ht="20.35" customHeight="1">
      <c r="A631" t="s" s="38">
        <v>740</v>
      </c>
      <c r="B631" s="81">
        <f>VLOOKUP('STATS 17-18'!AB633,'CK - HITS'!$A$3:$B$69,2)</f>
        <v>82</v>
      </c>
      <c r="C631" s="33">
        <f>IF('STATS 17-18'!G633&lt;400,IF(B631&gt;80,80,B631),B631)</f>
        <v>82</v>
      </c>
      <c r="D631" s="33">
        <f>IF('STATS 17-18'!G633&lt;200,IF(C631&gt;73,73,C631),C631)</f>
        <v>82</v>
      </c>
      <c r="E631" s="33">
        <f>IF('STATS 17-18'!G633&lt;400,IF(D631&lt;60,60,D631),D631)</f>
        <v>82</v>
      </c>
      <c r="F631" s="82">
        <f>IF('STATS 17-18'!G633&lt;200,IF(E631&lt;53,53,E631),E631)</f>
        <v>82</v>
      </c>
    </row>
    <row r="632" ht="20.35" customHeight="1">
      <c r="A632" t="s" s="38">
        <v>741</v>
      </c>
      <c r="B632" s="81">
        <f>VLOOKUP('STATS 17-18'!AB634,'CK - HITS'!$A$3:$B$69,2)</f>
        <v>84</v>
      </c>
      <c r="C632" s="33">
        <f>IF('STATS 17-18'!G634&lt;400,IF(B632&gt;80,80,B632),B632)</f>
        <v>84</v>
      </c>
      <c r="D632" s="33">
        <f>IF('STATS 17-18'!G634&lt;200,IF(C632&gt;73,73,C632),C632)</f>
        <v>84</v>
      </c>
      <c r="E632" s="33">
        <f>IF('STATS 17-18'!G634&lt;400,IF(D632&lt;60,60,D632),D632)</f>
        <v>84</v>
      </c>
      <c r="F632" s="82">
        <f>IF('STATS 17-18'!G634&lt;200,IF(E632&lt;53,53,E632),E632)</f>
        <v>84</v>
      </c>
    </row>
    <row r="633" ht="20.35" customHeight="1">
      <c r="A633" t="s" s="38">
        <v>742</v>
      </c>
      <c r="B633" s="81">
        <f>VLOOKUP('STATS 17-18'!AB635,'CK - HITS'!$A$3:$B$69,2)</f>
        <v>72</v>
      </c>
      <c r="C633" s="33">
        <f>IF('STATS 17-18'!G635&lt;400,IF(B633&gt;80,80,B633),B633)</f>
        <v>72</v>
      </c>
      <c r="D633" s="33">
        <f>IF('STATS 17-18'!G635&lt;200,IF(C633&gt;73,73,C633),C633)</f>
        <v>72</v>
      </c>
      <c r="E633" s="33">
        <f>IF('STATS 17-18'!G635&lt;400,IF(D633&lt;60,60,D633),D633)</f>
        <v>72</v>
      </c>
      <c r="F633" s="82">
        <f>IF('STATS 17-18'!G635&lt;200,IF(E633&lt;53,53,E633),E633)</f>
        <v>72</v>
      </c>
    </row>
    <row r="634" ht="20.35" customHeight="1">
      <c r="A634" t="s" s="38">
        <v>744</v>
      </c>
      <c r="B634" s="81">
        <f>VLOOKUP('STATS 17-18'!AB636,'CK - HITS'!$A$3:$B$69,2)</f>
        <v>55</v>
      </c>
      <c r="C634" s="33">
        <f>IF('STATS 17-18'!G636&lt;400,IF(B634&gt;80,80,B634),B634)</f>
        <v>55</v>
      </c>
      <c r="D634" s="33">
        <f>IF('STATS 17-18'!G636&lt;200,IF(C634&gt;73,73,C634),C634)</f>
        <v>55</v>
      </c>
      <c r="E634" s="33">
        <f>IF('STATS 17-18'!G636&lt;400,IF(D634&lt;60,60,D634),D634)</f>
        <v>55</v>
      </c>
      <c r="F634" s="82">
        <f>IF('STATS 17-18'!G636&lt;200,IF(E634&lt;53,53,E634),E634)</f>
        <v>55</v>
      </c>
    </row>
    <row r="635" ht="20.35" customHeight="1">
      <c r="A635" t="s" s="38">
        <v>745</v>
      </c>
      <c r="B635" s="81">
        <f>VLOOKUP('STATS 17-18'!AB637,'CK - HITS'!$A$3:$B$69,2)</f>
        <v>84</v>
      </c>
      <c r="C635" s="33">
        <f>IF('STATS 17-18'!G637&lt;400,IF(B635&gt;80,80,B635),B635)</f>
        <v>80</v>
      </c>
      <c r="D635" s="33">
        <f>IF('STATS 17-18'!G637&lt;200,IF(C635&gt;73,73,C635),C635)</f>
        <v>73</v>
      </c>
      <c r="E635" s="33">
        <f>IF('STATS 17-18'!G637&lt;400,IF(D635&lt;60,60,D635),D635)</f>
        <v>73</v>
      </c>
      <c r="F635" s="82">
        <f>IF('STATS 17-18'!G637&lt;200,IF(E635&lt;53,53,E635),E635)</f>
        <v>73</v>
      </c>
    </row>
    <row r="636" ht="20.35" customHeight="1">
      <c r="A636" t="s" s="38">
        <v>746</v>
      </c>
      <c r="B636" s="81">
        <f>VLOOKUP('STATS 17-18'!AB638,'CK - HITS'!$A$3:$B$69,2)</f>
        <v>54</v>
      </c>
      <c r="C636" s="33">
        <f>IF('STATS 17-18'!G638&lt;400,IF(B636&gt;80,80,B636),B636)</f>
        <v>54</v>
      </c>
      <c r="D636" s="33">
        <f>IF('STATS 17-18'!G638&lt;200,IF(C636&gt;73,73,C636),C636)</f>
        <v>54</v>
      </c>
      <c r="E636" s="33">
        <f>IF('STATS 17-18'!G638&lt;400,IF(D636&lt;60,60,D636),D636)</f>
        <v>54</v>
      </c>
      <c r="F636" s="82">
        <f>IF('STATS 17-18'!G638&lt;200,IF(E636&lt;53,53,E636),E636)</f>
        <v>54</v>
      </c>
    </row>
    <row r="637" ht="20.35" customHeight="1">
      <c r="A637" t="s" s="38">
        <v>747</v>
      </c>
      <c r="B637" s="81">
        <f>VLOOKUP('STATS 17-18'!AB639,'CK - HITS'!$A$3:$B$69,2)</f>
        <v>91</v>
      </c>
      <c r="C637" s="33">
        <f>IF('STATS 17-18'!G639&lt;400,IF(B637&gt;80,80,B637),B637)</f>
        <v>80</v>
      </c>
      <c r="D637" s="33">
        <f>IF('STATS 17-18'!G639&lt;200,IF(C637&gt;73,73,C637),C637)</f>
        <v>73</v>
      </c>
      <c r="E637" s="33">
        <f>IF('STATS 17-18'!G639&lt;400,IF(D637&lt;60,60,D637),D637)</f>
        <v>73</v>
      </c>
      <c r="F637" s="82">
        <f>IF('STATS 17-18'!G639&lt;200,IF(E637&lt;53,53,E637),E637)</f>
        <v>73</v>
      </c>
    </row>
    <row r="638" ht="20.35" customHeight="1">
      <c r="A638" t="s" s="38">
        <v>748</v>
      </c>
      <c r="B638" s="81">
        <f>VLOOKUP('STATS 17-18'!AB640,'CK - HITS'!$A$3:$B$69,2)</f>
        <v>95</v>
      </c>
      <c r="C638" s="33">
        <f>IF('STATS 17-18'!G640&lt;400,IF(B638&gt;80,80,B638),B638)</f>
        <v>95</v>
      </c>
      <c r="D638" s="33">
        <f>IF('STATS 17-18'!G640&lt;200,IF(C638&gt;73,73,C638),C638)</f>
        <v>95</v>
      </c>
      <c r="E638" s="33">
        <f>IF('STATS 17-18'!G640&lt;400,IF(D638&lt;60,60,D638),D638)</f>
        <v>95</v>
      </c>
      <c r="F638" s="82">
        <f>IF('STATS 17-18'!G640&lt;200,IF(E638&lt;53,53,E638),E638)</f>
        <v>95</v>
      </c>
    </row>
    <row r="639" ht="20.35" customHeight="1">
      <c r="A639" t="s" s="38">
        <v>749</v>
      </c>
      <c r="B639" s="81">
        <f>VLOOKUP('STATS 17-18'!AB641,'CK - HITS'!$A$3:$B$69,2)</f>
        <v>33</v>
      </c>
      <c r="C639" s="33">
        <f>IF('STATS 17-18'!G641&lt;400,IF(B639&gt;80,80,B639),B639)</f>
        <v>33</v>
      </c>
      <c r="D639" s="33">
        <f>IF('STATS 17-18'!G641&lt;200,IF(C639&gt;73,73,C639),C639)</f>
        <v>33</v>
      </c>
      <c r="E639" s="33">
        <f>IF('STATS 17-18'!G641&lt;400,IF(D639&lt;60,60,D639),D639)</f>
        <v>33</v>
      </c>
      <c r="F639" s="82">
        <f>IF('STATS 17-18'!G641&lt;200,IF(E639&lt;53,53,E639),E639)</f>
        <v>33</v>
      </c>
    </row>
    <row r="640" ht="20.35" customHeight="1">
      <c r="A640" t="s" s="38">
        <v>750</v>
      </c>
      <c r="B640" s="81">
        <f>VLOOKUP('STATS 17-18'!AB642,'CK - HITS'!$A$3:$B$69,2)</f>
        <v>58</v>
      </c>
      <c r="C640" s="33">
        <f>IF('STATS 17-18'!G642&lt;400,IF(B640&gt;80,80,B640),B640)</f>
        <v>58</v>
      </c>
      <c r="D640" s="33">
        <f>IF('STATS 17-18'!G642&lt;200,IF(C640&gt;73,73,C640),C640)</f>
        <v>58</v>
      </c>
      <c r="E640" s="33">
        <f>IF('STATS 17-18'!G642&lt;400,IF(D640&lt;60,60,D640),D640)</f>
        <v>60</v>
      </c>
      <c r="F640" s="82">
        <f>IF('STATS 17-18'!G642&lt;200,IF(E640&lt;53,53,E640),E640)</f>
        <v>60</v>
      </c>
    </row>
    <row r="641" ht="20.35" customHeight="1">
      <c r="A641" t="s" s="38">
        <v>751</v>
      </c>
      <c r="B641" s="81">
        <f>VLOOKUP('STATS 17-18'!AB643,'CK - HITS'!$A$3:$B$69,2)</f>
        <v>57</v>
      </c>
      <c r="C641" s="33">
        <f>IF('STATS 17-18'!G643&lt;400,IF(B641&gt;80,80,B641),B641)</f>
        <v>57</v>
      </c>
      <c r="D641" s="33">
        <f>IF('STATS 17-18'!G643&lt;200,IF(C641&gt;73,73,C641),C641)</f>
        <v>57</v>
      </c>
      <c r="E641" s="33">
        <f>IF('STATS 17-18'!G643&lt;400,IF(D641&lt;60,60,D641),D641)</f>
        <v>57</v>
      </c>
      <c r="F641" s="82">
        <f>IF('STATS 17-18'!G643&lt;200,IF(E641&lt;53,53,E641),E641)</f>
        <v>57</v>
      </c>
    </row>
    <row r="642" ht="20.35" customHeight="1">
      <c r="A642" t="s" s="38">
        <v>753</v>
      </c>
      <c r="B642" s="81">
        <f>VLOOKUP('STATS 17-18'!AB644,'CK - HITS'!$A$3:$B$69,2)</f>
        <v>38</v>
      </c>
      <c r="C642" s="33">
        <f>IF('STATS 17-18'!G644&lt;400,IF(B642&gt;80,80,B642),B642)</f>
        <v>38</v>
      </c>
      <c r="D642" s="33">
        <f>IF('STATS 17-18'!G644&lt;200,IF(C642&gt;73,73,C642),C642)</f>
        <v>38</v>
      </c>
      <c r="E642" s="33">
        <f>IF('STATS 17-18'!G644&lt;400,IF(D642&lt;60,60,D642),D642)</f>
        <v>38</v>
      </c>
      <c r="F642" s="82">
        <f>IF('STATS 17-18'!G644&lt;200,IF(E642&lt;53,53,E642),E642)</f>
        <v>38</v>
      </c>
    </row>
    <row r="643" ht="20.35" customHeight="1">
      <c r="A643" t="s" s="38">
        <v>754</v>
      </c>
      <c r="B643" s="81">
        <f>VLOOKUP('STATS 17-18'!AB645,'CK - HITS'!$A$3:$B$69,2)</f>
        <v>49</v>
      </c>
      <c r="C643" s="33">
        <f>IF('STATS 17-18'!G645&lt;400,IF(B643&gt;80,80,B643),B643)</f>
        <v>49</v>
      </c>
      <c r="D643" s="33">
        <f>IF('STATS 17-18'!G645&lt;200,IF(C643&gt;73,73,C643),C643)</f>
        <v>49</v>
      </c>
      <c r="E643" s="33">
        <f>IF('STATS 17-18'!G645&lt;400,IF(D643&lt;60,60,D643),D643)</f>
        <v>49</v>
      </c>
      <c r="F643" s="82">
        <f>IF('STATS 17-18'!G645&lt;200,IF(E643&lt;53,53,E643),E643)</f>
        <v>49</v>
      </c>
    </row>
    <row r="644" ht="20.35" customHeight="1">
      <c r="A644" t="s" s="38">
        <v>755</v>
      </c>
      <c r="B644" s="81">
        <f>VLOOKUP('STATS 17-18'!AB646,'CK - HITS'!$A$3:$B$69,2)</f>
        <v>98</v>
      </c>
      <c r="C644" s="33">
        <f>IF('STATS 17-18'!G646&lt;400,IF(B644&gt;80,80,B644),B644)</f>
        <v>98</v>
      </c>
      <c r="D644" s="33">
        <f>IF('STATS 17-18'!G646&lt;200,IF(C644&gt;73,73,C644),C644)</f>
        <v>98</v>
      </c>
      <c r="E644" s="33">
        <f>IF('STATS 17-18'!G646&lt;400,IF(D644&lt;60,60,D644),D644)</f>
        <v>98</v>
      </c>
      <c r="F644" s="82">
        <f>IF('STATS 17-18'!G646&lt;200,IF(E644&lt;53,53,E644),E644)</f>
        <v>98</v>
      </c>
    </row>
    <row r="645" ht="20.35" customHeight="1">
      <c r="A645" t="s" s="38">
        <v>756</v>
      </c>
      <c r="B645" s="81">
        <f>VLOOKUP('STATS 17-18'!AB647,'CK - HITS'!$A$3:$B$69,2)</f>
        <v>83</v>
      </c>
      <c r="C645" s="33">
        <f>IF('STATS 17-18'!G647&lt;400,IF(B645&gt;80,80,B645),B645)</f>
        <v>80</v>
      </c>
      <c r="D645" s="33">
        <f>IF('STATS 17-18'!G647&lt;200,IF(C645&gt;73,73,C645),C645)</f>
        <v>73</v>
      </c>
      <c r="E645" s="33">
        <f>IF('STATS 17-18'!G647&lt;400,IF(D645&lt;60,60,D645),D645)</f>
        <v>73</v>
      </c>
      <c r="F645" s="82">
        <f>IF('STATS 17-18'!G647&lt;200,IF(E645&lt;53,53,E645),E645)</f>
        <v>73</v>
      </c>
    </row>
    <row r="646" ht="20.35" customHeight="1">
      <c r="A646" t="s" s="38">
        <v>757</v>
      </c>
      <c r="B646" s="81">
        <f>VLOOKUP('STATS 17-18'!AB648,'CK - HITS'!$A$3:$B$69,2)</f>
        <v>91</v>
      </c>
      <c r="C646" s="33">
        <f>IF('STATS 17-18'!G648&lt;400,IF(B646&gt;80,80,B646),B646)</f>
        <v>80</v>
      </c>
      <c r="D646" s="33">
        <f>IF('STATS 17-18'!G648&lt;200,IF(C646&gt;73,73,C646),C646)</f>
        <v>73</v>
      </c>
      <c r="E646" s="33">
        <f>IF('STATS 17-18'!G648&lt;400,IF(D646&lt;60,60,D646),D646)</f>
        <v>73</v>
      </c>
      <c r="F646" s="82">
        <f>IF('STATS 17-18'!G648&lt;200,IF(E646&lt;53,53,E646),E646)</f>
        <v>73</v>
      </c>
    </row>
    <row r="647" ht="20.35" customHeight="1">
      <c r="A647" t="s" s="38">
        <v>758</v>
      </c>
      <c r="B647" s="81">
        <f>VLOOKUP('STATS 17-18'!AB649,'CK - HITS'!$A$3:$B$69,2)</f>
        <v>36</v>
      </c>
      <c r="C647" s="33">
        <f>IF('STATS 17-18'!G649&lt;400,IF(B647&gt;80,80,B647),B647)</f>
        <v>36</v>
      </c>
      <c r="D647" s="33">
        <f>IF('STATS 17-18'!G649&lt;200,IF(C647&gt;73,73,C647),C647)</f>
        <v>36</v>
      </c>
      <c r="E647" s="33">
        <f>IF('STATS 17-18'!G649&lt;400,IF(D647&lt;60,60,D647),D647)</f>
        <v>36</v>
      </c>
      <c r="F647" s="82">
        <f>IF('STATS 17-18'!G649&lt;200,IF(E647&lt;53,53,E647),E647)</f>
        <v>36</v>
      </c>
    </row>
    <row r="648" ht="20.35" customHeight="1">
      <c r="A648" t="s" s="38">
        <v>759</v>
      </c>
      <c r="B648" s="81">
        <f>VLOOKUP('STATS 17-18'!AB650,'CK - HITS'!$A$3:$B$69,2)</f>
        <v>53</v>
      </c>
      <c r="C648" s="33">
        <f>IF('STATS 17-18'!G650&lt;400,IF(B648&gt;80,80,B648),B648)</f>
        <v>53</v>
      </c>
      <c r="D648" s="33">
        <f>IF('STATS 17-18'!G650&lt;200,IF(C648&gt;73,73,C648),C648)</f>
        <v>53</v>
      </c>
      <c r="E648" s="33">
        <f>IF('STATS 17-18'!G650&lt;400,IF(D648&lt;60,60,D648),D648)</f>
        <v>60</v>
      </c>
      <c r="F648" s="82">
        <f>IF('STATS 17-18'!G650&lt;200,IF(E648&lt;53,53,E648),E648)</f>
        <v>60</v>
      </c>
    </row>
    <row r="649" ht="20.35" customHeight="1">
      <c r="A649" t="s" s="38">
        <v>760</v>
      </c>
      <c r="B649" s="81">
        <f>VLOOKUP('STATS 17-18'!AB651,'CK - HITS'!$A$3:$B$69,2)</f>
        <v>85</v>
      </c>
      <c r="C649" s="33">
        <f>IF('STATS 17-18'!G651&lt;400,IF(B649&gt;80,80,B649),B649)</f>
        <v>80</v>
      </c>
      <c r="D649" s="33">
        <f>IF('STATS 17-18'!G651&lt;200,IF(C649&gt;73,73,C649),C649)</f>
        <v>73</v>
      </c>
      <c r="E649" s="33">
        <f>IF('STATS 17-18'!G651&lt;400,IF(D649&lt;60,60,D649),D649)</f>
        <v>73</v>
      </c>
      <c r="F649" s="82">
        <f>IF('STATS 17-18'!G651&lt;200,IF(E649&lt;53,53,E649),E649)</f>
        <v>73</v>
      </c>
    </row>
    <row r="650" ht="20.35" customHeight="1">
      <c r="A650" t="s" s="38">
        <v>762</v>
      </c>
      <c r="B650" s="81">
        <f>VLOOKUP('STATS 17-18'!AB652,'CK - HITS'!$A$3:$B$69,2)</f>
        <v>91</v>
      </c>
      <c r="C650" s="33">
        <f>IF('STATS 17-18'!G652&lt;400,IF(B650&gt;80,80,B650),B650)</f>
        <v>91</v>
      </c>
      <c r="D650" s="33">
        <f>IF('STATS 17-18'!G652&lt;200,IF(C650&gt;73,73,C650),C650)</f>
        <v>91</v>
      </c>
      <c r="E650" s="33">
        <f>IF('STATS 17-18'!G652&lt;400,IF(D650&lt;60,60,D650),D650)</f>
        <v>91</v>
      </c>
      <c r="F650" s="82">
        <f>IF('STATS 17-18'!G652&lt;200,IF(E650&lt;53,53,E650),E650)</f>
        <v>91</v>
      </c>
    </row>
    <row r="651" ht="20.35" customHeight="1">
      <c r="A651" t="s" s="38">
        <v>763</v>
      </c>
      <c r="B651" s="81">
        <f>VLOOKUP('STATS 17-18'!AB653,'CK - HITS'!$A$3:$B$69,2)</f>
        <v>68</v>
      </c>
      <c r="C651" s="33">
        <f>IF('STATS 17-18'!G653&lt;400,IF(B651&gt;80,80,B651),B651)</f>
        <v>68</v>
      </c>
      <c r="D651" s="33">
        <f>IF('STATS 17-18'!G653&lt;200,IF(C651&gt;73,73,C651),C651)</f>
        <v>68</v>
      </c>
      <c r="E651" s="33">
        <f>IF('STATS 17-18'!G653&lt;400,IF(D651&lt;60,60,D651),D651)</f>
        <v>68</v>
      </c>
      <c r="F651" s="82">
        <f>IF('STATS 17-18'!G653&lt;200,IF(E651&lt;53,53,E651),E651)</f>
        <v>68</v>
      </c>
    </row>
    <row r="652" ht="20.35" customHeight="1">
      <c r="A652" t="s" s="38">
        <v>764</v>
      </c>
      <c r="B652" s="81">
        <f>VLOOKUP('STATS 17-18'!AB654,'CK - HITS'!$A$3:$B$69,2)</f>
        <v>35</v>
      </c>
      <c r="C652" s="33">
        <f>IF('STATS 17-18'!G654&lt;400,IF(B652&gt;80,80,B652),B652)</f>
        <v>35</v>
      </c>
      <c r="D652" s="33">
        <f>IF('STATS 17-18'!G654&lt;200,IF(C652&gt;73,73,C652),C652)</f>
        <v>35</v>
      </c>
      <c r="E652" s="33">
        <f>IF('STATS 17-18'!G654&lt;400,IF(D652&lt;60,60,D652),D652)</f>
        <v>35</v>
      </c>
      <c r="F652" s="82">
        <f>IF('STATS 17-18'!G654&lt;200,IF(E652&lt;53,53,E652),E652)</f>
        <v>35</v>
      </c>
    </row>
    <row r="653" ht="20.35" customHeight="1">
      <c r="A653" t="s" s="38">
        <v>765</v>
      </c>
      <c r="B653" s="81">
        <f>VLOOKUP('STATS 17-18'!AB655,'CK - HITS'!$A$3:$B$69,2)</f>
        <v>55</v>
      </c>
      <c r="C653" s="33">
        <f>IF('STATS 17-18'!G655&lt;400,IF(B653&gt;80,80,B653),B653)</f>
        <v>55</v>
      </c>
      <c r="D653" s="33">
        <f>IF('STATS 17-18'!G655&lt;200,IF(C653&gt;73,73,C653),C653)</f>
        <v>55</v>
      </c>
      <c r="E653" s="33">
        <f>IF('STATS 17-18'!G655&lt;400,IF(D653&lt;60,60,D653),D653)</f>
        <v>55</v>
      </c>
      <c r="F653" s="82">
        <f>IF('STATS 17-18'!G655&lt;200,IF(E653&lt;53,53,E653),E653)</f>
        <v>55</v>
      </c>
    </row>
    <row r="654" ht="20.35" customHeight="1">
      <c r="A654" t="s" s="38">
        <v>766</v>
      </c>
      <c r="B654" s="81">
        <f>VLOOKUP('STATS 17-18'!AB656,'CK - HITS'!$A$3:$B$69,2)</f>
        <v>41</v>
      </c>
      <c r="C654" s="33">
        <f>IF('STATS 17-18'!G656&lt;400,IF(B654&gt;80,80,B654),B654)</f>
        <v>41</v>
      </c>
      <c r="D654" s="33">
        <f>IF('STATS 17-18'!G656&lt;200,IF(C654&gt;73,73,C654),C654)</f>
        <v>41</v>
      </c>
      <c r="E654" s="33">
        <f>IF('STATS 17-18'!G656&lt;400,IF(D654&lt;60,60,D654),D654)</f>
        <v>41</v>
      </c>
      <c r="F654" s="82">
        <f>IF('STATS 17-18'!G656&lt;200,IF(E654&lt;53,53,E654),E654)</f>
        <v>41</v>
      </c>
    </row>
    <row r="655" ht="20.35" customHeight="1">
      <c r="A655" t="s" s="38">
        <v>767</v>
      </c>
      <c r="B655" s="81">
        <f>VLOOKUP('STATS 17-18'!AB657,'CK - HITS'!$A$3:$B$69,2)</f>
        <v>39</v>
      </c>
      <c r="C655" s="33">
        <f>IF('STATS 17-18'!G657&lt;400,IF(B655&gt;80,80,B655),B655)</f>
        <v>39</v>
      </c>
      <c r="D655" s="33">
        <f>IF('STATS 17-18'!G657&lt;200,IF(C655&gt;73,73,C655),C655)</f>
        <v>39</v>
      </c>
      <c r="E655" s="33">
        <f>IF('STATS 17-18'!G657&lt;400,IF(D655&lt;60,60,D655),D655)</f>
        <v>39</v>
      </c>
      <c r="F655" s="82">
        <f>IF('STATS 17-18'!G657&lt;200,IF(E655&lt;53,53,E655),E655)</f>
        <v>39</v>
      </c>
    </row>
    <row r="656" ht="20.35" customHeight="1">
      <c r="A656" t="s" s="38">
        <v>768</v>
      </c>
      <c r="B656" s="81">
        <f>VLOOKUP('STATS 17-18'!AB658,'CK - HITS'!$A$3:$B$69,2)</f>
        <v>74</v>
      </c>
      <c r="C656" s="33">
        <f>IF('STATS 17-18'!G658&lt;400,IF(B656&gt;80,80,B656),B656)</f>
        <v>74</v>
      </c>
      <c r="D656" s="33">
        <f>IF('STATS 17-18'!G658&lt;200,IF(C656&gt;73,73,C656),C656)</f>
        <v>73</v>
      </c>
      <c r="E656" s="33">
        <f>IF('STATS 17-18'!G658&lt;400,IF(D656&lt;60,60,D656),D656)</f>
        <v>73</v>
      </c>
      <c r="F656" s="82">
        <f>IF('STATS 17-18'!G658&lt;200,IF(E656&lt;53,53,E656),E656)</f>
        <v>73</v>
      </c>
    </row>
    <row r="657" ht="20.35" customHeight="1">
      <c r="A657" t="s" s="38">
        <v>769</v>
      </c>
      <c r="B657" s="81">
        <f>VLOOKUP('STATS 17-18'!AB659,'CK - HITS'!$A$3:$B$69,2)</f>
        <v>58</v>
      </c>
      <c r="C657" s="33">
        <f>IF('STATS 17-18'!G659&lt;400,IF(B657&gt;80,80,B657),B657)</f>
        <v>58</v>
      </c>
      <c r="D657" s="33">
        <f>IF('STATS 17-18'!G659&lt;200,IF(C657&gt;73,73,C657),C657)</f>
        <v>58</v>
      </c>
      <c r="E657" s="33">
        <f>IF('STATS 17-18'!G659&lt;400,IF(D657&lt;60,60,D657),D657)</f>
        <v>58</v>
      </c>
      <c r="F657" s="82">
        <f>IF('STATS 17-18'!G659&lt;200,IF(E657&lt;53,53,E657),E657)</f>
        <v>58</v>
      </c>
    </row>
    <row r="658" ht="20.35" customHeight="1">
      <c r="A658" t="s" s="38">
        <v>770</v>
      </c>
      <c r="B658" s="81">
        <f>VLOOKUP('STATS 17-18'!AB660,'CK - HITS'!$A$3:$B$69,2)</f>
        <v>55</v>
      </c>
      <c r="C658" s="33">
        <f>IF('STATS 17-18'!G660&lt;400,IF(B658&gt;80,80,B658),B658)</f>
        <v>55</v>
      </c>
      <c r="D658" s="33">
        <f>IF('STATS 17-18'!G660&lt;200,IF(C658&gt;73,73,C658),C658)</f>
        <v>55</v>
      </c>
      <c r="E658" s="33">
        <f>IF('STATS 17-18'!G660&lt;400,IF(D658&lt;60,60,D658),D658)</f>
        <v>55</v>
      </c>
      <c r="F658" s="82">
        <f>IF('STATS 17-18'!G660&lt;200,IF(E658&lt;53,53,E658),E658)</f>
        <v>55</v>
      </c>
    </row>
    <row r="659" ht="20.35" customHeight="1">
      <c r="A659" t="s" s="38">
        <v>771</v>
      </c>
      <c r="B659" s="81">
        <f>VLOOKUP('STATS 17-18'!AB661,'CK - HITS'!$A$3:$B$69,2)</f>
        <v>83</v>
      </c>
      <c r="C659" s="33">
        <f>IF('STATS 17-18'!G661&lt;400,IF(B659&gt;80,80,B659),B659)</f>
        <v>83</v>
      </c>
      <c r="D659" s="33">
        <f>IF('STATS 17-18'!G661&lt;200,IF(C659&gt;73,73,C659),C659)</f>
        <v>83</v>
      </c>
      <c r="E659" s="33">
        <f>IF('STATS 17-18'!G661&lt;400,IF(D659&lt;60,60,D659),D659)</f>
        <v>83</v>
      </c>
      <c r="F659" s="82">
        <f>IF('STATS 17-18'!G661&lt;200,IF(E659&lt;53,53,E659),E659)</f>
        <v>83</v>
      </c>
    </row>
    <row r="660" ht="20.35" customHeight="1">
      <c r="A660" t="s" s="38">
        <v>772</v>
      </c>
      <c r="B660" s="81">
        <f>VLOOKUP('STATS 17-18'!AB662,'CK - HITS'!$A$3:$B$69,2)</f>
        <v>92</v>
      </c>
      <c r="C660" s="33">
        <f>IF('STATS 17-18'!G662&lt;400,IF(B660&gt;80,80,B660),B660)</f>
        <v>92</v>
      </c>
      <c r="D660" s="33">
        <f>IF('STATS 17-18'!G662&lt;200,IF(C660&gt;73,73,C660),C660)</f>
        <v>92</v>
      </c>
      <c r="E660" s="33">
        <f>IF('STATS 17-18'!G662&lt;400,IF(D660&lt;60,60,D660),D660)</f>
        <v>92</v>
      </c>
      <c r="F660" s="82">
        <f>IF('STATS 17-18'!G662&lt;200,IF(E660&lt;53,53,E660),E660)</f>
        <v>92</v>
      </c>
    </row>
    <row r="661" ht="20.35" customHeight="1">
      <c r="A661" t="s" s="38">
        <v>773</v>
      </c>
      <c r="B661" s="81">
        <f>VLOOKUP('STATS 17-18'!AB663,'CK - HITS'!$A$3:$B$69,2)</f>
        <v>52</v>
      </c>
      <c r="C661" s="33">
        <f>IF('STATS 17-18'!G663&lt;400,IF(B661&gt;80,80,B661),B661)</f>
        <v>52</v>
      </c>
      <c r="D661" s="33">
        <f>IF('STATS 17-18'!G663&lt;200,IF(C661&gt;73,73,C661),C661)</f>
        <v>52</v>
      </c>
      <c r="E661" s="33">
        <f>IF('STATS 17-18'!G663&lt;400,IF(D661&lt;60,60,D661),D661)</f>
        <v>52</v>
      </c>
      <c r="F661" s="82">
        <f>IF('STATS 17-18'!G663&lt;200,IF(E661&lt;53,53,E661),E661)</f>
        <v>52</v>
      </c>
    </row>
    <row r="662" ht="20.35" customHeight="1">
      <c r="A662" t="s" s="38">
        <v>774</v>
      </c>
      <c r="B662" s="81">
        <f>VLOOKUP('STATS 17-18'!AB664,'CK - HITS'!$A$3:$B$69,2)</f>
        <v>55</v>
      </c>
      <c r="C662" s="33">
        <f>IF('STATS 17-18'!G664&lt;400,IF(B662&gt;80,80,B662),B662)</f>
        <v>55</v>
      </c>
      <c r="D662" s="33">
        <f>IF('STATS 17-18'!G664&lt;200,IF(C662&gt;73,73,C662),C662)</f>
        <v>55</v>
      </c>
      <c r="E662" s="33">
        <f>IF('STATS 17-18'!G664&lt;400,IF(D662&lt;60,60,D662),D662)</f>
        <v>55</v>
      </c>
      <c r="F662" s="82">
        <f>IF('STATS 17-18'!G664&lt;200,IF(E662&lt;53,53,E662),E662)</f>
        <v>55</v>
      </c>
    </row>
    <row r="663" ht="20.35" customHeight="1">
      <c r="A663" t="s" s="38">
        <v>775</v>
      </c>
      <c r="B663" s="81">
        <f>VLOOKUP('STATS 17-18'!AB665,'CK - HITS'!$A$3:$B$69,2)</f>
        <v>67</v>
      </c>
      <c r="C663" s="33">
        <f>IF('STATS 17-18'!G665&lt;400,IF(B663&gt;80,80,B663),B663)</f>
        <v>67</v>
      </c>
      <c r="D663" s="33">
        <f>IF('STATS 17-18'!G665&lt;200,IF(C663&gt;73,73,C663),C663)</f>
        <v>67</v>
      </c>
      <c r="E663" s="33">
        <f>IF('STATS 17-18'!G665&lt;400,IF(D663&lt;60,60,D663),D663)</f>
        <v>67</v>
      </c>
      <c r="F663" s="82">
        <f>IF('STATS 17-18'!G665&lt;200,IF(E663&lt;53,53,E663),E663)</f>
        <v>67</v>
      </c>
    </row>
    <row r="664" ht="20.35" customHeight="1">
      <c r="A664" t="s" s="38">
        <v>776</v>
      </c>
      <c r="B664" s="81">
        <f>VLOOKUP('STATS 17-18'!AB666,'CK - HITS'!$A$3:$B$69,2)</f>
        <v>68</v>
      </c>
      <c r="C664" s="33">
        <f>IF('STATS 17-18'!G666&lt;400,IF(B664&gt;80,80,B664),B664)</f>
        <v>68</v>
      </c>
      <c r="D664" s="33">
        <f>IF('STATS 17-18'!G666&lt;200,IF(C664&gt;73,73,C664),C664)</f>
        <v>68</v>
      </c>
      <c r="E664" s="33">
        <f>IF('STATS 17-18'!G666&lt;400,IF(D664&lt;60,60,D664),D664)</f>
        <v>68</v>
      </c>
      <c r="F664" s="82">
        <f>IF('STATS 17-18'!G666&lt;200,IF(E664&lt;53,53,E664),E664)</f>
        <v>68</v>
      </c>
    </row>
    <row r="665" ht="20.35" customHeight="1">
      <c r="A665" t="s" s="38">
        <v>777</v>
      </c>
      <c r="B665" s="81">
        <f>VLOOKUP('STATS 17-18'!AB667,'CK - HITS'!$A$3:$B$69,2)</f>
        <v>42</v>
      </c>
      <c r="C665" s="33">
        <f>IF('STATS 17-18'!G667&lt;400,IF(B665&gt;80,80,B665),B665)</f>
        <v>42</v>
      </c>
      <c r="D665" s="33">
        <f>IF('STATS 17-18'!G667&lt;200,IF(C665&gt;73,73,C665),C665)</f>
        <v>42</v>
      </c>
      <c r="E665" s="33">
        <f>IF('STATS 17-18'!G667&lt;400,IF(D665&lt;60,60,D665),D665)</f>
        <v>42</v>
      </c>
      <c r="F665" s="82">
        <f>IF('STATS 17-18'!G667&lt;200,IF(E665&lt;53,53,E665),E665)</f>
        <v>42</v>
      </c>
    </row>
    <row r="666" ht="20.35" customHeight="1">
      <c r="A666" t="s" s="38">
        <v>778</v>
      </c>
      <c r="B666" s="81">
        <f>VLOOKUP('STATS 17-18'!AB668,'CK - HITS'!$A$3:$B$69,2)</f>
        <v>67</v>
      </c>
      <c r="C666" s="33">
        <f>IF('STATS 17-18'!G668&lt;400,IF(B666&gt;80,80,B666),B666)</f>
        <v>67</v>
      </c>
      <c r="D666" s="33">
        <f>IF('STATS 17-18'!G668&lt;200,IF(C666&gt;73,73,C666),C666)</f>
        <v>67</v>
      </c>
      <c r="E666" s="33">
        <f>IF('STATS 17-18'!G668&lt;400,IF(D666&lt;60,60,D666),D666)</f>
        <v>67</v>
      </c>
      <c r="F666" s="82">
        <f>IF('STATS 17-18'!G668&lt;200,IF(E666&lt;53,53,E666),E666)</f>
        <v>67</v>
      </c>
    </row>
    <row r="667" ht="20.35" customHeight="1">
      <c r="A667" t="s" s="38">
        <v>779</v>
      </c>
      <c r="B667" s="81">
        <f>VLOOKUP('STATS 17-18'!AB669,'CK - HITS'!$A$3:$B$69,2)</f>
        <v>77</v>
      </c>
      <c r="C667" s="33">
        <f>IF('STATS 17-18'!G669&lt;400,IF(B667&gt;80,80,B667),B667)</f>
        <v>77</v>
      </c>
      <c r="D667" s="33">
        <f>IF('STATS 17-18'!G669&lt;200,IF(C667&gt;73,73,C667),C667)</f>
        <v>77</v>
      </c>
      <c r="E667" s="33">
        <f>IF('STATS 17-18'!G669&lt;400,IF(D667&lt;60,60,D667),D667)</f>
        <v>77</v>
      </c>
      <c r="F667" s="82">
        <f>IF('STATS 17-18'!G669&lt;200,IF(E667&lt;53,53,E667),E667)</f>
        <v>77</v>
      </c>
    </row>
    <row r="668" ht="20.35" customHeight="1">
      <c r="A668" t="s" s="38">
        <v>780</v>
      </c>
      <c r="B668" s="81">
        <f>VLOOKUP('STATS 17-18'!AB670,'CK - HITS'!$A$3:$B$69,2)</f>
        <v>43</v>
      </c>
      <c r="C668" s="33">
        <f>IF('STATS 17-18'!G670&lt;400,IF(B668&gt;80,80,B668),B668)</f>
        <v>43</v>
      </c>
      <c r="D668" s="33">
        <f>IF('STATS 17-18'!G670&lt;200,IF(C668&gt;73,73,C668),C668)</f>
        <v>43</v>
      </c>
      <c r="E668" s="33">
        <f>IF('STATS 17-18'!G670&lt;400,IF(D668&lt;60,60,D668),D668)</f>
        <v>43</v>
      </c>
      <c r="F668" s="82">
        <f>IF('STATS 17-18'!G670&lt;200,IF(E668&lt;53,53,E668),E668)</f>
        <v>43</v>
      </c>
    </row>
    <row r="669" ht="20.35" customHeight="1">
      <c r="A669" t="s" s="38">
        <v>781</v>
      </c>
      <c r="B669" s="81">
        <f>VLOOKUP('STATS 17-18'!AB671,'CK - HITS'!$A$3:$B$69,2)</f>
        <v>72</v>
      </c>
      <c r="C669" s="33">
        <f>IF('STATS 17-18'!G671&lt;400,IF(B669&gt;80,80,B669),B669)</f>
        <v>72</v>
      </c>
      <c r="D669" s="33">
        <f>IF('STATS 17-18'!G671&lt;200,IF(C669&gt;73,73,C669),C669)</f>
        <v>72</v>
      </c>
      <c r="E669" s="33">
        <f>IF('STATS 17-18'!G671&lt;400,IF(D669&lt;60,60,D669),D669)</f>
        <v>72</v>
      </c>
      <c r="F669" s="82">
        <f>IF('STATS 17-18'!G671&lt;200,IF(E669&lt;53,53,E669),E669)</f>
        <v>72</v>
      </c>
    </row>
    <row r="670" ht="20.35" customHeight="1">
      <c r="A670" t="s" s="38">
        <v>782</v>
      </c>
      <c r="B670" s="81">
        <f>VLOOKUP('STATS 17-18'!AB672,'CK - HITS'!$A$3:$B$69,2)</f>
        <v>66</v>
      </c>
      <c r="C670" s="33">
        <f>IF('STATS 17-18'!G672&lt;400,IF(B670&gt;80,80,B670),B670)</f>
        <v>66</v>
      </c>
      <c r="D670" s="33">
        <f>IF('STATS 17-18'!G672&lt;200,IF(C670&gt;73,73,C670),C670)</f>
        <v>66</v>
      </c>
      <c r="E670" s="33">
        <f>IF('STATS 17-18'!G672&lt;400,IF(D670&lt;60,60,D670),D670)</f>
        <v>66</v>
      </c>
      <c r="F670" s="82">
        <f>IF('STATS 17-18'!G672&lt;200,IF(E670&lt;53,53,E670),E670)</f>
        <v>66</v>
      </c>
    </row>
    <row r="671" ht="20.35" customHeight="1">
      <c r="A671" t="s" s="38">
        <v>783</v>
      </c>
      <c r="B671" s="81">
        <f>VLOOKUP('STATS 17-18'!AB673,'CK - HITS'!$A$3:$B$69,2)</f>
        <v>75</v>
      </c>
      <c r="C671" s="33">
        <f>IF('STATS 17-18'!G673&lt;400,IF(B671&gt;80,80,B671),B671)</f>
        <v>75</v>
      </c>
      <c r="D671" s="33">
        <f>IF('STATS 17-18'!G673&lt;200,IF(C671&gt;73,73,C671),C671)</f>
        <v>75</v>
      </c>
      <c r="E671" s="33">
        <f>IF('STATS 17-18'!G673&lt;400,IF(D671&lt;60,60,D671),D671)</f>
        <v>75</v>
      </c>
      <c r="F671" s="82">
        <f>IF('STATS 17-18'!G673&lt;200,IF(E671&lt;53,53,E671),E671)</f>
        <v>75</v>
      </c>
    </row>
    <row r="672" ht="20.35" customHeight="1">
      <c r="A672" t="s" s="38">
        <v>784</v>
      </c>
      <c r="B672" s="81">
        <f>VLOOKUP('STATS 17-18'!AB674,'CK - HITS'!$A$3:$B$69,2)</f>
        <v>47</v>
      </c>
      <c r="C672" s="33">
        <f>IF('STATS 17-18'!G674&lt;400,IF(B672&gt;80,80,B672),B672)</f>
        <v>47</v>
      </c>
      <c r="D672" s="33">
        <f>IF('STATS 17-18'!G674&lt;200,IF(C672&gt;73,73,C672),C672)</f>
        <v>47</v>
      </c>
      <c r="E672" s="33">
        <f>IF('STATS 17-18'!G674&lt;400,IF(D672&lt;60,60,D672),D672)</f>
        <v>60</v>
      </c>
      <c r="F672" s="82">
        <f>IF('STATS 17-18'!G674&lt;200,IF(E672&lt;53,53,E672),E672)</f>
        <v>60</v>
      </c>
    </row>
    <row r="673" ht="20.35" customHeight="1">
      <c r="A673" t="s" s="38">
        <v>785</v>
      </c>
      <c r="B673" s="81">
        <f>VLOOKUP('STATS 17-18'!AB675,'CK - HITS'!$A$3:$B$69,2)</f>
        <v>55</v>
      </c>
      <c r="C673" s="33">
        <f>IF('STATS 17-18'!G675&lt;400,IF(B673&gt;80,80,B673),B673)</f>
        <v>55</v>
      </c>
      <c r="D673" s="33">
        <f>IF('STATS 17-18'!G675&lt;200,IF(C673&gt;73,73,C673),C673)</f>
        <v>55</v>
      </c>
      <c r="E673" s="33">
        <f>IF('STATS 17-18'!G675&lt;400,IF(D673&lt;60,60,D673),D673)</f>
        <v>55</v>
      </c>
      <c r="F673" s="82">
        <f>IF('STATS 17-18'!G675&lt;200,IF(E673&lt;53,53,E673),E673)</f>
        <v>55</v>
      </c>
    </row>
    <row r="674" ht="20.35" customHeight="1">
      <c r="A674" t="s" s="38">
        <v>786</v>
      </c>
      <c r="B674" s="81">
        <f>VLOOKUP('STATS 17-18'!AB676,'CK - HITS'!$A$3:$B$69,2)</f>
        <v>77</v>
      </c>
      <c r="C674" s="33">
        <f>IF('STATS 17-18'!G676&lt;400,IF(B674&gt;80,80,B674),B674)</f>
        <v>77</v>
      </c>
      <c r="D674" s="33">
        <f>IF('STATS 17-18'!G676&lt;200,IF(C674&gt;73,73,C674),C674)</f>
        <v>77</v>
      </c>
      <c r="E674" s="33">
        <f>IF('STATS 17-18'!G676&lt;400,IF(D674&lt;60,60,D674),D674)</f>
        <v>77</v>
      </c>
      <c r="F674" s="82">
        <f>IF('STATS 17-18'!G676&lt;200,IF(E674&lt;53,53,E674),E674)</f>
        <v>77</v>
      </c>
    </row>
    <row r="675" ht="20.35" customHeight="1">
      <c r="A675" t="s" s="38">
        <v>787</v>
      </c>
      <c r="B675" s="81">
        <f>VLOOKUP('STATS 17-18'!AB677,'CK - HITS'!$A$3:$B$69,2)</f>
        <v>47</v>
      </c>
      <c r="C675" s="33">
        <f>IF('STATS 17-18'!G677&lt;400,IF(B675&gt;80,80,B675),B675)</f>
        <v>47</v>
      </c>
      <c r="D675" s="33">
        <f>IF('STATS 17-18'!G677&lt;200,IF(C675&gt;73,73,C675),C675)</f>
        <v>47</v>
      </c>
      <c r="E675" s="33">
        <f>IF('STATS 17-18'!G677&lt;400,IF(D675&lt;60,60,D675),D675)</f>
        <v>47</v>
      </c>
      <c r="F675" s="82">
        <f>IF('STATS 17-18'!G677&lt;200,IF(E675&lt;53,53,E675),E675)</f>
        <v>47</v>
      </c>
    </row>
    <row r="676" ht="20.35" customHeight="1">
      <c r="A676" t="s" s="38">
        <v>788</v>
      </c>
      <c r="B676" s="81">
        <f>VLOOKUP('STATS 17-18'!AB678,'CK - HITS'!$A$3:$B$69,2)</f>
        <v>86</v>
      </c>
      <c r="C676" s="33">
        <f>IF('STATS 17-18'!G678&lt;400,IF(B676&gt;80,80,B676),B676)</f>
        <v>80</v>
      </c>
      <c r="D676" s="33">
        <f>IF('STATS 17-18'!G678&lt;200,IF(C676&gt;73,73,C676),C676)</f>
        <v>73</v>
      </c>
      <c r="E676" s="33">
        <f>IF('STATS 17-18'!G678&lt;400,IF(D676&lt;60,60,D676),D676)</f>
        <v>73</v>
      </c>
      <c r="F676" s="82">
        <f>IF('STATS 17-18'!G678&lt;200,IF(E676&lt;53,53,E676),E676)</f>
        <v>73</v>
      </c>
    </row>
    <row r="677" ht="20.35" customHeight="1">
      <c r="A677" t="s" s="38">
        <v>789</v>
      </c>
      <c r="B677" s="81">
        <f>VLOOKUP('STATS 17-18'!AB679,'CK - HITS'!$A$3:$B$69,2)</f>
        <v>34</v>
      </c>
      <c r="C677" s="33">
        <f>IF('STATS 17-18'!G679&lt;400,IF(B677&gt;80,80,B677),B677)</f>
        <v>34</v>
      </c>
      <c r="D677" s="33">
        <f>IF('STATS 17-18'!G679&lt;200,IF(C677&gt;73,73,C677),C677)</f>
        <v>34</v>
      </c>
      <c r="E677" s="33">
        <f>IF('STATS 17-18'!G679&lt;400,IF(D677&lt;60,60,D677),D677)</f>
        <v>34</v>
      </c>
      <c r="F677" s="82">
        <f>IF('STATS 17-18'!G679&lt;200,IF(E677&lt;53,53,E677),E677)</f>
        <v>34</v>
      </c>
    </row>
    <row r="678" ht="20.35" customHeight="1">
      <c r="A678" t="s" s="38">
        <v>790</v>
      </c>
      <c r="B678" s="81">
        <f>VLOOKUP('STATS 17-18'!AB680,'CK - HITS'!$A$3:$B$69,2)</f>
        <v>58</v>
      </c>
      <c r="C678" s="33">
        <f>IF('STATS 17-18'!G680&lt;400,IF(B678&gt;80,80,B678),B678)</f>
        <v>58</v>
      </c>
      <c r="D678" s="33">
        <f>IF('STATS 17-18'!G680&lt;200,IF(C678&gt;73,73,C678),C678)</f>
        <v>58</v>
      </c>
      <c r="E678" s="33">
        <f>IF('STATS 17-18'!G680&lt;400,IF(D678&lt;60,60,D678),D678)</f>
        <v>58</v>
      </c>
      <c r="F678" s="82">
        <f>IF('STATS 17-18'!G680&lt;200,IF(E678&lt;53,53,E678),E678)</f>
        <v>58</v>
      </c>
    </row>
    <row r="679" ht="20.35" customHeight="1">
      <c r="A679" t="s" s="38">
        <v>791</v>
      </c>
      <c r="B679" s="81">
        <f>VLOOKUP('STATS 17-18'!AB681,'CK - HITS'!$A$3:$B$69,2)</f>
        <v>80</v>
      </c>
      <c r="C679" s="33">
        <f>IF('STATS 17-18'!G681&lt;400,IF(B679&gt;80,80,B679),B679)</f>
        <v>80</v>
      </c>
      <c r="D679" s="33">
        <f>IF('STATS 17-18'!G681&lt;200,IF(C679&gt;73,73,C679),C679)</f>
        <v>80</v>
      </c>
      <c r="E679" s="33">
        <f>IF('STATS 17-18'!G681&lt;400,IF(D679&lt;60,60,D679),D679)</f>
        <v>80</v>
      </c>
      <c r="F679" s="82">
        <f>IF('STATS 17-18'!G681&lt;200,IF(E679&lt;53,53,E679),E679)</f>
        <v>80</v>
      </c>
    </row>
    <row r="680" ht="20.35" customHeight="1">
      <c r="A680" t="s" s="38">
        <v>793</v>
      </c>
      <c r="B680" s="81">
        <f>VLOOKUP('STATS 17-18'!AB682,'CK - HITS'!$A$3:$B$69,2)</f>
        <v>53</v>
      </c>
      <c r="C680" s="33">
        <f>IF('STATS 17-18'!G682&lt;400,IF(B680&gt;80,80,B680),B680)</f>
        <v>53</v>
      </c>
      <c r="D680" s="33">
        <f>IF('STATS 17-18'!G682&lt;200,IF(C680&gt;73,73,C680),C680)</f>
        <v>53</v>
      </c>
      <c r="E680" s="33">
        <f>IF('STATS 17-18'!G682&lt;400,IF(D680&lt;60,60,D680),D680)</f>
        <v>53</v>
      </c>
      <c r="F680" s="82">
        <f>IF('STATS 17-18'!G682&lt;200,IF(E680&lt;53,53,E680),E680)</f>
        <v>53</v>
      </c>
    </row>
    <row r="681" ht="20.35" customHeight="1">
      <c r="A681" t="s" s="38">
        <v>794</v>
      </c>
      <c r="B681" s="81">
        <f>VLOOKUP('STATS 17-18'!AB683,'CK - HITS'!$A$3:$B$69,2)</f>
        <v>69</v>
      </c>
      <c r="C681" s="33">
        <f>IF('STATS 17-18'!G683&lt;400,IF(B681&gt;80,80,B681),B681)</f>
        <v>69</v>
      </c>
      <c r="D681" s="33">
        <f>IF('STATS 17-18'!G683&lt;200,IF(C681&gt;73,73,C681),C681)</f>
        <v>69</v>
      </c>
      <c r="E681" s="33">
        <f>IF('STATS 17-18'!G683&lt;400,IF(D681&lt;60,60,D681),D681)</f>
        <v>69</v>
      </c>
      <c r="F681" s="82">
        <f>IF('STATS 17-18'!G683&lt;200,IF(E681&lt;53,53,E681),E681)</f>
        <v>69</v>
      </c>
    </row>
    <row r="682" ht="20.35" customHeight="1">
      <c r="A682" t="s" s="38">
        <v>795</v>
      </c>
      <c r="B682" s="81">
        <f>VLOOKUP('STATS 17-18'!AB684,'CK - HITS'!$A$3:$B$69,2)</f>
        <v>79</v>
      </c>
      <c r="C682" s="33">
        <f>IF('STATS 17-18'!G684&lt;400,IF(B682&gt;80,80,B682),B682)</f>
        <v>79</v>
      </c>
      <c r="D682" s="33">
        <f>IF('STATS 17-18'!G684&lt;200,IF(C682&gt;73,73,C682),C682)</f>
        <v>79</v>
      </c>
      <c r="E682" s="33">
        <f>IF('STATS 17-18'!G684&lt;400,IF(D682&lt;60,60,D682),D682)</f>
        <v>79</v>
      </c>
      <c r="F682" s="82">
        <f>IF('STATS 17-18'!G684&lt;200,IF(E682&lt;53,53,E682),E682)</f>
        <v>79</v>
      </c>
    </row>
    <row r="683" ht="20.35" customHeight="1">
      <c r="A683" t="s" s="38">
        <v>796</v>
      </c>
      <c r="B683" s="81">
        <f>VLOOKUP('STATS 17-18'!AB685,'CK - HITS'!$A$3:$B$69,2)</f>
        <v>55</v>
      </c>
      <c r="C683" s="33">
        <f>IF('STATS 17-18'!G685&lt;400,IF(B683&gt;80,80,B683),B683)</f>
        <v>55</v>
      </c>
      <c r="D683" s="33">
        <f>IF('STATS 17-18'!G685&lt;200,IF(C683&gt;73,73,C683),C683)</f>
        <v>55</v>
      </c>
      <c r="E683" s="33">
        <f>IF('STATS 17-18'!G685&lt;400,IF(D683&lt;60,60,D683),D683)</f>
        <v>55</v>
      </c>
      <c r="F683" s="82">
        <f>IF('STATS 17-18'!G685&lt;200,IF(E683&lt;53,53,E683),E683)</f>
        <v>55</v>
      </c>
    </row>
    <row r="684" ht="20.35" customHeight="1">
      <c r="A684" t="s" s="38">
        <v>797</v>
      </c>
      <c r="B684" s="81">
        <f>VLOOKUP('STATS 17-18'!AB686,'CK - HITS'!$A$3:$B$69,2)</f>
        <v>52</v>
      </c>
      <c r="C684" s="33">
        <f>IF('STATS 17-18'!G686&lt;400,IF(B684&gt;80,80,B684),B684)</f>
        <v>52</v>
      </c>
      <c r="D684" s="33">
        <f>IF('STATS 17-18'!G686&lt;200,IF(C684&gt;73,73,C684),C684)</f>
        <v>52</v>
      </c>
      <c r="E684" s="33">
        <f>IF('STATS 17-18'!G686&lt;400,IF(D684&lt;60,60,D684),D684)</f>
        <v>52</v>
      </c>
      <c r="F684" s="82">
        <f>IF('STATS 17-18'!G686&lt;200,IF(E684&lt;53,53,E684),E684)</f>
        <v>52</v>
      </c>
    </row>
    <row r="685" ht="20.35" customHeight="1">
      <c r="A685" t="s" s="38">
        <v>798</v>
      </c>
      <c r="B685" s="81">
        <f>VLOOKUP('STATS 17-18'!AB687,'CK - HITS'!$A$3:$B$69,2)</f>
        <v>74</v>
      </c>
      <c r="C685" s="33">
        <f>IF('STATS 17-18'!G687&lt;400,IF(B685&gt;80,80,B685),B685)</f>
        <v>74</v>
      </c>
      <c r="D685" s="33">
        <f>IF('STATS 17-18'!G687&lt;200,IF(C685&gt;73,73,C685),C685)</f>
        <v>74</v>
      </c>
      <c r="E685" s="33">
        <f>IF('STATS 17-18'!G687&lt;400,IF(D685&lt;60,60,D685),D685)</f>
        <v>74</v>
      </c>
      <c r="F685" s="82">
        <f>IF('STATS 17-18'!G687&lt;200,IF(E685&lt;53,53,E685),E685)</f>
        <v>74</v>
      </c>
    </row>
    <row r="686" ht="20.35" customHeight="1">
      <c r="A686" t="s" s="38">
        <v>799</v>
      </c>
      <c r="B686" s="81">
        <f>VLOOKUP('STATS 17-18'!AB688,'CK - HITS'!$A$3:$B$69,2)</f>
        <v>75</v>
      </c>
      <c r="C686" s="33">
        <f>IF('STATS 17-18'!G688&lt;400,IF(B686&gt;80,80,B686),B686)</f>
        <v>75</v>
      </c>
      <c r="D686" s="33">
        <f>IF('STATS 17-18'!G688&lt;200,IF(C686&gt;73,73,C686),C686)</f>
        <v>75</v>
      </c>
      <c r="E686" s="33">
        <f>IF('STATS 17-18'!G688&lt;400,IF(D686&lt;60,60,D686),D686)</f>
        <v>75</v>
      </c>
      <c r="F686" s="82">
        <f>IF('STATS 17-18'!G688&lt;200,IF(E686&lt;53,53,E686),E686)</f>
        <v>75</v>
      </c>
    </row>
    <row r="687" ht="20.35" customHeight="1">
      <c r="A687" t="s" s="38">
        <v>800</v>
      </c>
      <c r="B687" s="81">
        <f>VLOOKUP('STATS 17-18'!AB689,'CK - HITS'!$A$3:$B$69,2)</f>
        <v>62</v>
      </c>
      <c r="C687" s="33">
        <f>IF('STATS 17-18'!G689&lt;400,IF(B687&gt;80,80,B687),B687)</f>
        <v>62</v>
      </c>
      <c r="D687" s="33">
        <f>IF('STATS 17-18'!G689&lt;200,IF(C687&gt;73,73,C687),C687)</f>
        <v>62</v>
      </c>
      <c r="E687" s="33">
        <f>IF('STATS 17-18'!G689&lt;400,IF(D687&lt;60,60,D687),D687)</f>
        <v>62</v>
      </c>
      <c r="F687" s="82">
        <f>IF('STATS 17-18'!G689&lt;200,IF(E687&lt;53,53,E687),E687)</f>
        <v>62</v>
      </c>
    </row>
    <row r="688" ht="20.35" customHeight="1">
      <c r="A688" t="s" s="38">
        <v>801</v>
      </c>
      <c r="B688" s="81">
        <f>VLOOKUP('STATS 17-18'!AB690,'CK - HITS'!$A$3:$B$69,2)</f>
        <v>47</v>
      </c>
      <c r="C688" s="33">
        <f>IF('STATS 17-18'!G690&lt;400,IF(B688&gt;80,80,B688),B688)</f>
        <v>47</v>
      </c>
      <c r="D688" s="33">
        <f>IF('STATS 17-18'!G690&lt;200,IF(C688&gt;73,73,C688),C688)</f>
        <v>47</v>
      </c>
      <c r="E688" s="33">
        <f>IF('STATS 17-18'!G690&lt;400,IF(D688&lt;60,60,D688),D688)</f>
        <v>60</v>
      </c>
      <c r="F688" s="82">
        <f>IF('STATS 17-18'!G690&lt;200,IF(E688&lt;53,53,E688),E688)</f>
        <v>60</v>
      </c>
    </row>
    <row r="689" ht="20.35" customHeight="1">
      <c r="A689" t="s" s="38">
        <v>802</v>
      </c>
      <c r="B689" s="81">
        <f>VLOOKUP('STATS 17-18'!AB691,'CK - HITS'!$A$3:$B$69,2)</f>
        <v>70</v>
      </c>
      <c r="C689" s="33">
        <f>IF('STATS 17-18'!G691&lt;400,IF(B689&gt;80,80,B689),B689)</f>
        <v>70</v>
      </c>
      <c r="D689" s="33">
        <f>IF('STATS 17-18'!G691&lt;200,IF(C689&gt;73,73,C689),C689)</f>
        <v>70</v>
      </c>
      <c r="E689" s="33">
        <f>IF('STATS 17-18'!G691&lt;400,IF(D689&lt;60,60,D689),D689)</f>
        <v>70</v>
      </c>
      <c r="F689" s="82">
        <f>IF('STATS 17-18'!G691&lt;200,IF(E689&lt;53,53,E689),E689)</f>
        <v>70</v>
      </c>
    </row>
    <row r="690" ht="20.35" customHeight="1">
      <c r="A690" t="s" s="38">
        <v>803</v>
      </c>
      <c r="B690" s="81">
        <f>VLOOKUP('STATS 17-18'!AB692,'CK - HITS'!$A$3:$B$69,2)</f>
        <v>41</v>
      </c>
      <c r="C690" s="33">
        <f>IF('STATS 17-18'!G692&lt;400,IF(B690&gt;80,80,B690),B690)</f>
        <v>41</v>
      </c>
      <c r="D690" s="33">
        <f>IF('STATS 17-18'!G692&lt;200,IF(C690&gt;73,73,C690),C690)</f>
        <v>41</v>
      </c>
      <c r="E690" s="33">
        <f>IF('STATS 17-18'!G692&lt;400,IF(D690&lt;60,60,D690),D690)</f>
        <v>41</v>
      </c>
      <c r="F690" s="82">
        <f>IF('STATS 17-18'!G692&lt;200,IF(E690&lt;53,53,E690),E690)</f>
        <v>41</v>
      </c>
    </row>
    <row r="691" ht="20.35" customHeight="1">
      <c r="A691" t="s" s="38">
        <v>805</v>
      </c>
      <c r="B691" s="81">
        <f>VLOOKUP('STATS 17-18'!AB693,'CK - HITS'!$A$3:$B$69,2)</f>
        <v>51</v>
      </c>
      <c r="C691" s="33">
        <f>IF('STATS 17-18'!G693&lt;400,IF(B691&gt;80,80,B691),B691)</f>
        <v>51</v>
      </c>
      <c r="D691" s="33">
        <f>IF('STATS 17-18'!G693&lt;200,IF(C691&gt;73,73,C691),C691)</f>
        <v>51</v>
      </c>
      <c r="E691" s="33">
        <f>IF('STATS 17-18'!G693&lt;400,IF(D691&lt;60,60,D691),D691)</f>
        <v>51</v>
      </c>
      <c r="F691" s="82">
        <f>IF('STATS 17-18'!G693&lt;200,IF(E691&lt;53,53,E691),E691)</f>
        <v>51</v>
      </c>
    </row>
    <row r="692" ht="20.35" customHeight="1">
      <c r="A692" t="s" s="38">
        <v>806</v>
      </c>
      <c r="B692" s="81">
        <f>VLOOKUP('STATS 17-18'!AB694,'CK - HITS'!$A$3:$B$69,2)</f>
        <v>62</v>
      </c>
      <c r="C692" s="33">
        <f>IF('STATS 17-18'!G694&lt;400,IF(B692&gt;80,80,B692),B692)</f>
        <v>62</v>
      </c>
      <c r="D692" s="33">
        <f>IF('STATS 17-18'!G694&lt;200,IF(C692&gt;73,73,C692),C692)</f>
        <v>62</v>
      </c>
      <c r="E692" s="33">
        <f>IF('STATS 17-18'!G694&lt;400,IF(D692&lt;60,60,D692),D692)</f>
        <v>62</v>
      </c>
      <c r="F692" s="82">
        <f>IF('STATS 17-18'!G694&lt;200,IF(E692&lt;53,53,E692),E692)</f>
        <v>62</v>
      </c>
    </row>
    <row r="693" ht="20.35" customHeight="1">
      <c r="A693" t="s" s="38">
        <v>807</v>
      </c>
      <c r="B693" s="81">
        <f>VLOOKUP('STATS 17-18'!AB695,'CK - HITS'!$A$3:$B$69,2)</f>
        <v>45</v>
      </c>
      <c r="C693" s="33">
        <f>IF('STATS 17-18'!G695&lt;400,IF(B693&gt;80,80,B693),B693)</f>
        <v>45</v>
      </c>
      <c r="D693" s="33">
        <f>IF('STATS 17-18'!G695&lt;200,IF(C693&gt;73,73,C693),C693)</f>
        <v>45</v>
      </c>
      <c r="E693" s="33">
        <f>IF('STATS 17-18'!G695&lt;400,IF(D693&lt;60,60,D693),D693)</f>
        <v>60</v>
      </c>
      <c r="F693" s="82">
        <f>IF('STATS 17-18'!G695&lt;200,IF(E693&lt;53,53,E693),E693)</f>
        <v>60</v>
      </c>
    </row>
    <row r="694" ht="20.35" customHeight="1">
      <c r="A694" t="s" s="38">
        <v>808</v>
      </c>
      <c r="B694" s="81">
        <f>VLOOKUP('STATS 17-18'!AB696,'CK - HITS'!$A$3:$B$69,2)</f>
        <v>52</v>
      </c>
      <c r="C694" s="33">
        <f>IF('STATS 17-18'!G696&lt;400,IF(B694&gt;80,80,B694),B694)</f>
        <v>52</v>
      </c>
      <c r="D694" s="33">
        <f>IF('STATS 17-18'!G696&lt;200,IF(C694&gt;73,73,C694),C694)</f>
        <v>52</v>
      </c>
      <c r="E694" s="33">
        <f>IF('STATS 17-18'!G696&lt;400,IF(D694&lt;60,60,D694),D694)</f>
        <v>60</v>
      </c>
      <c r="F694" s="82">
        <f>IF('STATS 17-18'!G696&lt;200,IF(E694&lt;53,53,E694),E694)</f>
        <v>60</v>
      </c>
    </row>
    <row r="695" ht="20.35" customHeight="1">
      <c r="A695" t="s" s="38">
        <v>809</v>
      </c>
      <c r="B695" s="81">
        <f>VLOOKUP('STATS 17-18'!AB697,'CK - HITS'!$A$3:$B$69,2)</f>
        <v>33</v>
      </c>
      <c r="C695" s="33">
        <f>IF('STATS 17-18'!G697&lt;400,IF(B695&gt;80,80,B695),B695)</f>
        <v>33</v>
      </c>
      <c r="D695" s="33">
        <f>IF('STATS 17-18'!G697&lt;200,IF(C695&gt;73,73,C695),C695)</f>
        <v>33</v>
      </c>
      <c r="E695" s="33">
        <f>IF('STATS 17-18'!G697&lt;400,IF(D695&lt;60,60,D695),D695)</f>
        <v>33</v>
      </c>
      <c r="F695" s="82">
        <f>IF('STATS 17-18'!G697&lt;200,IF(E695&lt;53,53,E695),E695)</f>
        <v>33</v>
      </c>
    </row>
    <row r="696" ht="20.35" customHeight="1">
      <c r="A696" t="s" s="38">
        <v>810</v>
      </c>
      <c r="B696" s="81">
        <f>VLOOKUP('STATS 17-18'!AB698,'CK - HITS'!$A$3:$B$69,2)</f>
        <v>60</v>
      </c>
      <c r="C696" s="33">
        <f>IF('STATS 17-18'!G698&lt;400,IF(B696&gt;80,80,B696),B696)</f>
        <v>60</v>
      </c>
      <c r="D696" s="33">
        <f>IF('STATS 17-18'!G698&lt;200,IF(C696&gt;73,73,C696),C696)</f>
        <v>60</v>
      </c>
      <c r="E696" s="33">
        <f>IF('STATS 17-18'!G698&lt;400,IF(D696&lt;60,60,D696),D696)</f>
        <v>60</v>
      </c>
      <c r="F696" s="82">
        <f>IF('STATS 17-18'!G698&lt;200,IF(E696&lt;53,53,E696),E696)</f>
        <v>60</v>
      </c>
    </row>
    <row r="697" ht="20.35" customHeight="1">
      <c r="A697" t="s" s="38">
        <v>811</v>
      </c>
      <c r="B697" s="81">
        <f>VLOOKUP('STATS 17-18'!AB699,'CK - HITS'!$A$3:$B$69,2)</f>
        <v>61</v>
      </c>
      <c r="C697" s="33">
        <f>IF('STATS 17-18'!G699&lt;400,IF(B697&gt;80,80,B697),B697)</f>
        <v>61</v>
      </c>
      <c r="D697" s="33">
        <f>IF('STATS 17-18'!G699&lt;200,IF(C697&gt;73,73,C697),C697)</f>
        <v>61</v>
      </c>
      <c r="E697" s="33">
        <f>IF('STATS 17-18'!G699&lt;400,IF(D697&lt;60,60,D697),D697)</f>
        <v>61</v>
      </c>
      <c r="F697" s="82">
        <f>IF('STATS 17-18'!G699&lt;200,IF(E697&lt;53,53,E697),E697)</f>
        <v>61</v>
      </c>
    </row>
    <row r="698" ht="20.35" customHeight="1">
      <c r="A698" t="s" s="38">
        <v>812</v>
      </c>
      <c r="B698" s="81">
        <f>VLOOKUP('STATS 17-18'!AB700,'CK - HITS'!$A$3:$B$69,2)</f>
        <v>89</v>
      </c>
      <c r="C698" s="33">
        <f>IF('STATS 17-18'!G700&lt;400,IF(B698&gt;80,80,B698),B698)</f>
        <v>89</v>
      </c>
      <c r="D698" s="33">
        <f>IF('STATS 17-18'!G700&lt;200,IF(C698&gt;73,73,C698),C698)</f>
        <v>89</v>
      </c>
      <c r="E698" s="33">
        <f>IF('STATS 17-18'!G700&lt;400,IF(D698&lt;60,60,D698),D698)</f>
        <v>89</v>
      </c>
      <c r="F698" s="82">
        <f>IF('STATS 17-18'!G700&lt;200,IF(E698&lt;53,53,E698),E698)</f>
        <v>89</v>
      </c>
    </row>
    <row r="699" ht="20.35" customHeight="1">
      <c r="A699" t="s" s="38">
        <v>813</v>
      </c>
      <c r="B699" s="81">
        <f>VLOOKUP('STATS 17-18'!AB701,'CK - HITS'!$A$3:$B$69,2)</f>
        <v>51</v>
      </c>
      <c r="C699" s="33">
        <f>IF('STATS 17-18'!G701&lt;400,IF(B699&gt;80,80,B699),B699)</f>
        <v>51</v>
      </c>
      <c r="D699" s="33">
        <f>IF('STATS 17-18'!G701&lt;200,IF(C699&gt;73,73,C699),C699)</f>
        <v>51</v>
      </c>
      <c r="E699" s="33">
        <f>IF('STATS 17-18'!G701&lt;400,IF(D699&lt;60,60,D699),D699)</f>
        <v>51</v>
      </c>
      <c r="F699" s="82">
        <f>IF('STATS 17-18'!G701&lt;200,IF(E699&lt;53,53,E699),E699)</f>
        <v>51</v>
      </c>
    </row>
    <row r="700" ht="20.35" customHeight="1">
      <c r="A700" t="s" s="38">
        <v>814</v>
      </c>
      <c r="B700" s="81">
        <f>VLOOKUP('STATS 17-18'!AB702,'CK - HITS'!$A$3:$B$69,2)</f>
        <v>70</v>
      </c>
      <c r="C700" s="33">
        <f>IF('STATS 17-18'!G702&lt;400,IF(B700&gt;80,80,B700),B700)</f>
        <v>70</v>
      </c>
      <c r="D700" s="33">
        <f>IF('STATS 17-18'!G702&lt;200,IF(C700&gt;73,73,C700),C700)</f>
        <v>70</v>
      </c>
      <c r="E700" s="33">
        <f>IF('STATS 17-18'!G702&lt;400,IF(D700&lt;60,60,D700),D700)</f>
        <v>70</v>
      </c>
      <c r="F700" s="82">
        <f>IF('STATS 17-18'!G702&lt;200,IF(E700&lt;53,53,E700),E700)</f>
        <v>70</v>
      </c>
    </row>
    <row r="701" ht="20.35" customHeight="1">
      <c r="A701" t="s" s="38">
        <v>815</v>
      </c>
      <c r="B701" s="81">
        <f>VLOOKUP('STATS 17-18'!AB703,'CK - HITS'!$A$3:$B$69,2)</f>
        <v>46</v>
      </c>
      <c r="C701" s="33">
        <f>IF('STATS 17-18'!G703&lt;400,IF(B701&gt;80,80,B701),B701)</f>
        <v>46</v>
      </c>
      <c r="D701" s="33">
        <f>IF('STATS 17-18'!G703&lt;200,IF(C701&gt;73,73,C701),C701)</f>
        <v>46</v>
      </c>
      <c r="E701" s="33">
        <f>IF('STATS 17-18'!G703&lt;400,IF(D701&lt;60,60,D701),D701)</f>
        <v>46</v>
      </c>
      <c r="F701" s="82">
        <f>IF('STATS 17-18'!G703&lt;200,IF(E701&lt;53,53,E701),E701)</f>
        <v>46</v>
      </c>
    </row>
    <row r="702" ht="20.35" customHeight="1">
      <c r="A702" t="s" s="38">
        <v>817</v>
      </c>
      <c r="B702" s="81">
        <f>VLOOKUP('STATS 17-18'!AB704,'CK - HITS'!$A$3:$B$69,2)</f>
        <v>67</v>
      </c>
      <c r="C702" s="33">
        <f>IF('STATS 17-18'!G704&lt;400,IF(B702&gt;80,80,B702),B702)</f>
        <v>67</v>
      </c>
      <c r="D702" s="33">
        <f>IF('STATS 17-18'!G704&lt;200,IF(C702&gt;73,73,C702),C702)</f>
        <v>67</v>
      </c>
      <c r="E702" s="33">
        <f>IF('STATS 17-18'!G704&lt;400,IF(D702&lt;60,60,D702),D702)</f>
        <v>67</v>
      </c>
      <c r="F702" s="82">
        <f>IF('STATS 17-18'!G704&lt;200,IF(E702&lt;53,53,E702),E702)</f>
        <v>67</v>
      </c>
    </row>
    <row r="703" ht="20.35" customHeight="1">
      <c r="A703" t="s" s="38">
        <v>818</v>
      </c>
      <c r="B703" s="81">
        <f>VLOOKUP('STATS 17-18'!AB705,'CK - HITS'!$A$3:$B$69,2)</f>
        <v>40</v>
      </c>
      <c r="C703" s="33">
        <f>IF('STATS 17-18'!G705&lt;400,IF(B703&gt;80,80,B703),B703)</f>
        <v>40</v>
      </c>
      <c r="D703" s="33">
        <f>IF('STATS 17-18'!G705&lt;200,IF(C703&gt;73,73,C703),C703)</f>
        <v>40</v>
      </c>
      <c r="E703" s="33">
        <f>IF('STATS 17-18'!G705&lt;400,IF(D703&lt;60,60,D703),D703)</f>
        <v>40</v>
      </c>
      <c r="F703" s="82">
        <f>IF('STATS 17-18'!G705&lt;200,IF(E703&lt;53,53,E703),E703)</f>
        <v>40</v>
      </c>
    </row>
    <row r="704" ht="20.35" customHeight="1">
      <c r="A704" t="s" s="38">
        <v>819</v>
      </c>
      <c r="B704" s="81">
        <f>VLOOKUP('STATS 17-18'!AB706,'CK - HITS'!$A$3:$B$69,2)</f>
        <v>85</v>
      </c>
      <c r="C704" s="33">
        <f>IF('STATS 17-18'!G706&lt;400,IF(B704&gt;80,80,B704),B704)</f>
        <v>85</v>
      </c>
      <c r="D704" s="33">
        <f>IF('STATS 17-18'!G706&lt;200,IF(C704&gt;73,73,C704),C704)</f>
        <v>85</v>
      </c>
      <c r="E704" s="33">
        <f>IF('STATS 17-18'!G706&lt;400,IF(D704&lt;60,60,D704),D704)</f>
        <v>85</v>
      </c>
      <c r="F704" s="82">
        <f>IF('STATS 17-18'!G706&lt;200,IF(E704&lt;53,53,E704),E704)</f>
        <v>85</v>
      </c>
    </row>
    <row r="705" ht="20.35" customHeight="1">
      <c r="A705" t="s" s="38">
        <v>820</v>
      </c>
      <c r="B705" s="81">
        <f>VLOOKUP('STATS 17-18'!AB707,'CK - HITS'!$A$3:$B$69,2)</f>
        <v>34</v>
      </c>
      <c r="C705" s="33">
        <f>IF('STATS 17-18'!G707&lt;400,IF(B705&gt;80,80,B705),B705)</f>
        <v>34</v>
      </c>
      <c r="D705" s="33">
        <f>IF('STATS 17-18'!G707&lt;200,IF(C705&gt;73,73,C705),C705)</f>
        <v>34</v>
      </c>
      <c r="E705" s="33">
        <f>IF('STATS 17-18'!G707&lt;400,IF(D705&lt;60,60,D705),D705)</f>
        <v>60</v>
      </c>
      <c r="F705" s="82">
        <f>IF('STATS 17-18'!G707&lt;200,IF(E705&lt;53,53,E705),E705)</f>
        <v>60</v>
      </c>
    </row>
    <row r="706" ht="20.35" customHeight="1">
      <c r="A706" t="s" s="38">
        <v>821</v>
      </c>
      <c r="B706" s="81">
        <f>VLOOKUP('STATS 17-18'!AB708,'CK - HITS'!$A$3:$B$69,2)</f>
        <v>75</v>
      </c>
      <c r="C706" s="33">
        <f>IF('STATS 17-18'!G708&lt;400,IF(B706&gt;80,80,B706),B706)</f>
        <v>75</v>
      </c>
      <c r="D706" s="33">
        <f>IF('STATS 17-18'!G708&lt;200,IF(C706&gt;73,73,C706),C706)</f>
        <v>75</v>
      </c>
      <c r="E706" s="33">
        <f>IF('STATS 17-18'!G708&lt;400,IF(D706&lt;60,60,D706),D706)</f>
        <v>75</v>
      </c>
      <c r="F706" s="82">
        <f>IF('STATS 17-18'!G708&lt;200,IF(E706&lt;53,53,E706),E706)</f>
        <v>75</v>
      </c>
    </row>
    <row r="707" ht="20.35" customHeight="1">
      <c r="A707" t="s" s="38">
        <v>822</v>
      </c>
      <c r="B707" s="81">
        <f>VLOOKUP('STATS 17-18'!AB709,'CK - HITS'!$A$3:$B$69,2)</f>
        <v>56</v>
      </c>
      <c r="C707" s="33">
        <f>IF('STATS 17-18'!G709&lt;400,IF(B707&gt;80,80,B707),B707)</f>
        <v>56</v>
      </c>
      <c r="D707" s="33">
        <f>IF('STATS 17-18'!G709&lt;200,IF(C707&gt;73,73,C707),C707)</f>
        <v>56</v>
      </c>
      <c r="E707" s="33">
        <f>IF('STATS 17-18'!G709&lt;400,IF(D707&lt;60,60,D707),D707)</f>
        <v>60</v>
      </c>
      <c r="F707" s="82">
        <f>IF('STATS 17-18'!G709&lt;200,IF(E707&lt;53,53,E707),E707)</f>
        <v>60</v>
      </c>
    </row>
    <row r="708" ht="20.35" customHeight="1">
      <c r="A708" t="s" s="38">
        <v>823</v>
      </c>
      <c r="B708" s="81">
        <f>VLOOKUP('STATS 17-18'!AB710,'CK - HITS'!$A$3:$B$69,2)</f>
        <v>44</v>
      </c>
      <c r="C708" s="33">
        <f>IF('STATS 17-18'!G710&lt;400,IF(B708&gt;80,80,B708),B708)</f>
        <v>44</v>
      </c>
      <c r="D708" s="33">
        <f>IF('STATS 17-18'!G710&lt;200,IF(C708&gt;73,73,C708),C708)</f>
        <v>44</v>
      </c>
      <c r="E708" s="33">
        <f>IF('STATS 17-18'!G710&lt;400,IF(D708&lt;60,60,D708),D708)</f>
        <v>44</v>
      </c>
      <c r="F708" s="82">
        <f>IF('STATS 17-18'!G710&lt;200,IF(E708&lt;53,53,E708),E708)</f>
        <v>44</v>
      </c>
    </row>
    <row r="709" ht="20.35" customHeight="1">
      <c r="A709" t="s" s="38">
        <v>824</v>
      </c>
      <c r="B709" s="81">
        <f>VLOOKUP('STATS 17-18'!AB711,'CK - HITS'!$A$3:$B$69,2)</f>
        <v>84</v>
      </c>
      <c r="C709" s="33">
        <f>IF('STATS 17-18'!G711&lt;400,IF(B709&gt;80,80,B709),B709)</f>
        <v>84</v>
      </c>
      <c r="D709" s="33">
        <f>IF('STATS 17-18'!G711&lt;200,IF(C709&gt;73,73,C709),C709)</f>
        <v>84</v>
      </c>
      <c r="E709" s="33">
        <f>IF('STATS 17-18'!G711&lt;400,IF(D709&lt;60,60,D709),D709)</f>
        <v>84</v>
      </c>
      <c r="F709" s="82">
        <f>IF('STATS 17-18'!G711&lt;200,IF(E709&lt;53,53,E709),E709)</f>
        <v>84</v>
      </c>
    </row>
    <row r="710" ht="20.35" customHeight="1">
      <c r="A710" t="s" s="38">
        <v>825</v>
      </c>
      <c r="B710" s="81">
        <f>VLOOKUP('STATS 17-18'!AB712,'CK - HITS'!$A$3:$B$69,2)</f>
        <v>81</v>
      </c>
      <c r="C710" s="33">
        <f>IF('STATS 17-18'!G712&lt;400,IF(B710&gt;80,80,B710),B710)</f>
        <v>81</v>
      </c>
      <c r="D710" s="33">
        <f>IF('STATS 17-18'!G712&lt;200,IF(C710&gt;73,73,C710),C710)</f>
        <v>81</v>
      </c>
      <c r="E710" s="33">
        <f>IF('STATS 17-18'!G712&lt;400,IF(D710&lt;60,60,D710),D710)</f>
        <v>81</v>
      </c>
      <c r="F710" s="82">
        <f>IF('STATS 17-18'!G712&lt;200,IF(E710&lt;53,53,E710),E710)</f>
        <v>81</v>
      </c>
    </row>
    <row r="711" ht="20.35" customHeight="1">
      <c r="A711" t="s" s="38">
        <v>827</v>
      </c>
      <c r="B711" s="81">
        <f>VLOOKUP('STATS 17-18'!AB713,'CK - HITS'!$A$3:$B$69,2)</f>
        <v>49</v>
      </c>
      <c r="C711" s="33">
        <f>IF('STATS 17-18'!G713&lt;400,IF(B711&gt;80,80,B711),B711)</f>
        <v>49</v>
      </c>
      <c r="D711" s="33">
        <f>IF('STATS 17-18'!G713&lt;200,IF(C711&gt;73,73,C711),C711)</f>
        <v>49</v>
      </c>
      <c r="E711" s="33">
        <f>IF('STATS 17-18'!G713&lt;400,IF(D711&lt;60,60,D711),D711)</f>
        <v>49</v>
      </c>
      <c r="F711" s="82">
        <f>IF('STATS 17-18'!G713&lt;200,IF(E711&lt;53,53,E711),E711)</f>
        <v>49</v>
      </c>
    </row>
    <row r="712" ht="20.35" customHeight="1">
      <c r="A712" t="s" s="38">
        <v>828</v>
      </c>
      <c r="B712" s="81">
        <f>VLOOKUP('STATS 17-18'!AB714,'CK - HITS'!$A$3:$B$69,2)</f>
        <v>65</v>
      </c>
      <c r="C712" s="33">
        <f>IF('STATS 17-18'!G714&lt;400,IF(B712&gt;80,80,B712),B712)</f>
        <v>65</v>
      </c>
      <c r="D712" s="33">
        <f>IF('STATS 17-18'!G714&lt;200,IF(C712&gt;73,73,C712),C712)</f>
        <v>65</v>
      </c>
      <c r="E712" s="33">
        <f>IF('STATS 17-18'!G714&lt;400,IF(D712&lt;60,60,D712),D712)</f>
        <v>65</v>
      </c>
      <c r="F712" s="82">
        <f>IF('STATS 17-18'!G714&lt;200,IF(E712&lt;53,53,E712),E712)</f>
        <v>65</v>
      </c>
    </row>
    <row r="713" ht="20.35" customHeight="1">
      <c r="A713" t="s" s="38">
        <v>829</v>
      </c>
      <c r="B713" s="81">
        <f>VLOOKUP('STATS 17-18'!AB715,'CK - HITS'!$A$3:$B$69,2)</f>
        <v>63</v>
      </c>
      <c r="C713" s="33">
        <f>IF('STATS 17-18'!G715&lt;400,IF(B713&gt;80,80,B713),B713)</f>
        <v>63</v>
      </c>
      <c r="D713" s="33">
        <f>IF('STATS 17-18'!G715&lt;200,IF(C713&gt;73,73,C713),C713)</f>
        <v>63</v>
      </c>
      <c r="E713" s="33">
        <f>IF('STATS 17-18'!G715&lt;400,IF(D713&lt;60,60,D713),D713)</f>
        <v>63</v>
      </c>
      <c r="F713" s="82">
        <f>IF('STATS 17-18'!G715&lt;200,IF(E713&lt;53,53,E713),E713)</f>
        <v>63</v>
      </c>
    </row>
    <row r="714" ht="20.35" customHeight="1">
      <c r="A714" t="s" s="38">
        <v>830</v>
      </c>
      <c r="B714" s="81">
        <f>VLOOKUP('STATS 17-18'!AB716,'CK - HITS'!$A$3:$B$69,2)</f>
        <v>50</v>
      </c>
      <c r="C714" s="33">
        <f>IF('STATS 17-18'!G716&lt;400,IF(B714&gt;80,80,B714),B714)</f>
        <v>50</v>
      </c>
      <c r="D714" s="33">
        <f>IF('STATS 17-18'!G716&lt;200,IF(C714&gt;73,73,C714),C714)</f>
        <v>50</v>
      </c>
      <c r="E714" s="33">
        <f>IF('STATS 17-18'!G716&lt;400,IF(D714&lt;60,60,D714),D714)</f>
        <v>50</v>
      </c>
      <c r="F714" s="82">
        <f>IF('STATS 17-18'!G716&lt;200,IF(E714&lt;53,53,E714),E714)</f>
        <v>50</v>
      </c>
    </row>
    <row r="715" ht="20.35" customHeight="1">
      <c r="A715" t="s" s="38">
        <v>832</v>
      </c>
      <c r="B715" s="81">
        <f>VLOOKUP('STATS 17-18'!AB717,'CK - HITS'!$A$3:$B$69,2)</f>
        <v>33</v>
      </c>
      <c r="C715" s="33">
        <f>IF('STATS 17-18'!G717&lt;400,IF(B715&gt;80,80,B715),B715)</f>
        <v>33</v>
      </c>
      <c r="D715" s="33">
        <f>IF('STATS 17-18'!G717&lt;200,IF(C715&gt;73,73,C715),C715)</f>
        <v>33</v>
      </c>
      <c r="E715" s="33">
        <f>IF('STATS 17-18'!G717&lt;400,IF(D715&lt;60,60,D715),D715)</f>
        <v>60</v>
      </c>
      <c r="F715" s="82">
        <f>IF('STATS 17-18'!G717&lt;200,IF(E715&lt;53,53,E715),E715)</f>
        <v>60</v>
      </c>
    </row>
    <row r="716" ht="20.35" customHeight="1">
      <c r="A716" t="s" s="38">
        <v>833</v>
      </c>
      <c r="B716" s="81">
        <f>VLOOKUP('STATS 17-18'!AB718,'CK - HITS'!$A$3:$B$69,2)</f>
        <v>69</v>
      </c>
      <c r="C716" s="33">
        <f>IF('STATS 17-18'!G718&lt;400,IF(B716&gt;80,80,B716),B716)</f>
        <v>69</v>
      </c>
      <c r="D716" s="33">
        <f>IF('STATS 17-18'!G718&lt;200,IF(C716&gt;73,73,C716),C716)</f>
        <v>69</v>
      </c>
      <c r="E716" s="33">
        <f>IF('STATS 17-18'!G718&lt;400,IF(D716&lt;60,60,D716),D716)</f>
        <v>69</v>
      </c>
      <c r="F716" s="82">
        <f>IF('STATS 17-18'!G718&lt;200,IF(E716&lt;53,53,E716),E716)</f>
        <v>69</v>
      </c>
    </row>
    <row r="717" ht="20.35" customHeight="1">
      <c r="A717" t="s" s="38">
        <v>834</v>
      </c>
      <c r="B717" s="81">
        <f>VLOOKUP('STATS 17-18'!AB719,'CK - HITS'!$A$3:$B$69,2)</f>
        <v>77</v>
      </c>
      <c r="C717" s="33">
        <f>IF('STATS 17-18'!G719&lt;400,IF(B717&gt;80,80,B717),B717)</f>
        <v>77</v>
      </c>
      <c r="D717" s="33">
        <f>IF('STATS 17-18'!G719&lt;200,IF(C717&gt;73,73,C717),C717)</f>
        <v>77</v>
      </c>
      <c r="E717" s="33">
        <f>IF('STATS 17-18'!G719&lt;400,IF(D717&lt;60,60,D717),D717)</f>
        <v>77</v>
      </c>
      <c r="F717" s="82">
        <f>IF('STATS 17-18'!G719&lt;200,IF(E717&lt;53,53,E717),E717)</f>
        <v>77</v>
      </c>
    </row>
    <row r="718" ht="20.35" customHeight="1">
      <c r="A718" t="s" s="38">
        <v>835</v>
      </c>
      <c r="B718" s="81">
        <f>VLOOKUP('STATS 17-18'!AB720,'CK - HITS'!$A$3:$B$69,2)</f>
        <v>91</v>
      </c>
      <c r="C718" s="33">
        <f>IF('STATS 17-18'!G720&lt;400,IF(B718&gt;80,80,B718),B718)</f>
        <v>91</v>
      </c>
      <c r="D718" s="33">
        <f>IF('STATS 17-18'!G720&lt;200,IF(C718&gt;73,73,C718),C718)</f>
        <v>91</v>
      </c>
      <c r="E718" s="33">
        <f>IF('STATS 17-18'!G720&lt;400,IF(D718&lt;60,60,D718),D718)</f>
        <v>91</v>
      </c>
      <c r="F718" s="82">
        <f>IF('STATS 17-18'!G720&lt;200,IF(E718&lt;53,53,E718),E718)</f>
        <v>91</v>
      </c>
    </row>
    <row r="719" ht="20.35" customHeight="1">
      <c r="A719" t="s" s="38">
        <v>836</v>
      </c>
      <c r="B719" s="81">
        <f>VLOOKUP('STATS 17-18'!AB721,'CK - HITS'!$A$3:$B$69,2)</f>
        <v>53</v>
      </c>
      <c r="C719" s="33">
        <f>IF('STATS 17-18'!G721&lt;400,IF(B719&gt;80,80,B719),B719)</f>
        <v>53</v>
      </c>
      <c r="D719" s="33">
        <f>IF('STATS 17-18'!G721&lt;200,IF(C719&gt;73,73,C719),C719)</f>
        <v>53</v>
      </c>
      <c r="E719" s="33">
        <f>IF('STATS 17-18'!G721&lt;400,IF(D719&lt;60,60,D719),D719)</f>
        <v>60</v>
      </c>
      <c r="F719" s="82">
        <f>IF('STATS 17-18'!G721&lt;200,IF(E719&lt;53,53,E719),E719)</f>
        <v>60</v>
      </c>
    </row>
    <row r="720" ht="20.35" customHeight="1">
      <c r="A720" t="s" s="38">
        <v>837</v>
      </c>
      <c r="B720" s="81">
        <f>VLOOKUP('STATS 17-18'!AB722,'CK - HITS'!$A$3:$B$69,2)</f>
        <v>38</v>
      </c>
      <c r="C720" s="33">
        <f>IF('STATS 17-18'!G722&lt;400,IF(B720&gt;80,80,B720),B720)</f>
        <v>38</v>
      </c>
      <c r="D720" s="33">
        <f>IF('STATS 17-18'!G722&lt;200,IF(C720&gt;73,73,C720),C720)</f>
        <v>38</v>
      </c>
      <c r="E720" s="33">
        <f>IF('STATS 17-18'!G722&lt;400,IF(D720&lt;60,60,D720),D720)</f>
        <v>60</v>
      </c>
      <c r="F720" s="82">
        <f>IF('STATS 17-18'!G722&lt;200,IF(E720&lt;53,53,E720),E720)</f>
        <v>60</v>
      </c>
    </row>
    <row r="721" ht="20.35" customHeight="1">
      <c r="A721" t="s" s="38">
        <v>838</v>
      </c>
      <c r="B721" s="81">
        <f>VLOOKUP('STATS 17-18'!AB723,'CK - HITS'!$A$3:$B$69,2)</f>
        <v>50</v>
      </c>
      <c r="C721" s="33">
        <f>IF('STATS 17-18'!G723&lt;400,IF(B721&gt;80,80,B721),B721)</f>
        <v>50</v>
      </c>
      <c r="D721" s="33">
        <f>IF('STATS 17-18'!G723&lt;200,IF(C721&gt;73,73,C721),C721)</f>
        <v>50</v>
      </c>
      <c r="E721" s="33">
        <f>IF('STATS 17-18'!G723&lt;400,IF(D721&lt;60,60,D721),D721)</f>
        <v>50</v>
      </c>
      <c r="F721" s="82">
        <f>IF('STATS 17-18'!G723&lt;200,IF(E721&lt;53,53,E721),E721)</f>
        <v>50</v>
      </c>
    </row>
    <row r="722" ht="20.35" customHeight="1">
      <c r="A722" t="s" s="38">
        <v>839</v>
      </c>
      <c r="B722" s="81">
        <f>VLOOKUP('STATS 17-18'!AB724,'CK - HITS'!$A$3:$B$69,2)</f>
        <v>84</v>
      </c>
      <c r="C722" s="33">
        <f>IF('STATS 17-18'!G724&lt;400,IF(B722&gt;80,80,B722),B722)</f>
        <v>84</v>
      </c>
      <c r="D722" s="33">
        <f>IF('STATS 17-18'!G724&lt;200,IF(C722&gt;73,73,C722),C722)</f>
        <v>84</v>
      </c>
      <c r="E722" s="33">
        <f>IF('STATS 17-18'!G724&lt;400,IF(D722&lt;60,60,D722),D722)</f>
        <v>84</v>
      </c>
      <c r="F722" s="82">
        <f>IF('STATS 17-18'!G724&lt;200,IF(E722&lt;53,53,E722),E722)</f>
        <v>84</v>
      </c>
    </row>
    <row r="723" ht="20.35" customHeight="1">
      <c r="A723" t="s" s="38">
        <v>840</v>
      </c>
      <c r="B723" s="81">
        <f>VLOOKUP('STATS 17-18'!AB725,'CK - HITS'!$A$3:$B$69,2)</f>
        <v>53</v>
      </c>
      <c r="C723" s="33">
        <f>IF('STATS 17-18'!G725&lt;400,IF(B723&gt;80,80,B723),B723)</f>
        <v>53</v>
      </c>
      <c r="D723" s="33">
        <f>IF('STATS 17-18'!G725&lt;200,IF(C723&gt;73,73,C723),C723)</f>
        <v>53</v>
      </c>
      <c r="E723" s="33">
        <f>IF('STATS 17-18'!G725&lt;400,IF(D723&lt;60,60,D723),D723)</f>
        <v>53</v>
      </c>
      <c r="F723" s="82">
        <f>IF('STATS 17-18'!G725&lt;200,IF(E723&lt;53,53,E723),E723)</f>
        <v>53</v>
      </c>
    </row>
    <row r="724" ht="20.35" customHeight="1">
      <c r="A724" t="s" s="38">
        <v>841</v>
      </c>
      <c r="B724" s="81">
        <f>VLOOKUP('STATS 17-18'!AB726,'CK - HITS'!$A$3:$B$69,2)</f>
        <v>93</v>
      </c>
      <c r="C724" s="33">
        <f>IF('STATS 17-18'!G726&lt;400,IF(B724&gt;80,80,B724),B724)</f>
        <v>80</v>
      </c>
      <c r="D724" s="33">
        <f>IF('STATS 17-18'!G726&lt;200,IF(C724&gt;73,73,C724),C724)</f>
        <v>80</v>
      </c>
      <c r="E724" s="33">
        <f>IF('STATS 17-18'!G726&lt;400,IF(D724&lt;60,60,D724),D724)</f>
        <v>80</v>
      </c>
      <c r="F724" s="82">
        <f>IF('STATS 17-18'!G726&lt;200,IF(E724&lt;53,53,E724),E724)</f>
        <v>80</v>
      </c>
    </row>
    <row r="725" ht="20.35" customHeight="1">
      <c r="A725" t="s" s="38">
        <v>842</v>
      </c>
      <c r="B725" s="81">
        <f>VLOOKUP('STATS 17-18'!AB727,'CK - HITS'!$A$3:$B$69,2)</f>
        <v>87</v>
      </c>
      <c r="C725" s="33">
        <f>IF('STATS 17-18'!G727&lt;400,IF(B725&gt;80,80,B725),B725)</f>
        <v>87</v>
      </c>
      <c r="D725" s="33">
        <f>IF('STATS 17-18'!G727&lt;200,IF(C725&gt;73,73,C725),C725)</f>
        <v>87</v>
      </c>
      <c r="E725" s="33">
        <f>IF('STATS 17-18'!G727&lt;400,IF(D725&lt;60,60,D725),D725)</f>
        <v>87</v>
      </c>
      <c r="F725" s="82">
        <f>IF('STATS 17-18'!G727&lt;200,IF(E725&lt;53,53,E725),E725)</f>
        <v>87</v>
      </c>
    </row>
    <row r="726" ht="20.35" customHeight="1">
      <c r="A726" t="s" s="38">
        <v>843</v>
      </c>
      <c r="B726" s="81">
        <f>VLOOKUP('STATS 17-18'!AB728,'CK - HITS'!$A$3:$B$69,2)</f>
        <v>78</v>
      </c>
      <c r="C726" s="33">
        <f>IF('STATS 17-18'!G728&lt;400,IF(B726&gt;80,80,B726),B726)</f>
        <v>78</v>
      </c>
      <c r="D726" s="33">
        <f>IF('STATS 17-18'!G728&lt;200,IF(C726&gt;73,73,C726),C726)</f>
        <v>78</v>
      </c>
      <c r="E726" s="33">
        <f>IF('STATS 17-18'!G728&lt;400,IF(D726&lt;60,60,D726),D726)</f>
        <v>78</v>
      </c>
      <c r="F726" s="82">
        <f>IF('STATS 17-18'!G728&lt;200,IF(E726&lt;53,53,E726),E726)</f>
        <v>78</v>
      </c>
    </row>
    <row r="727" ht="20.35" customHeight="1">
      <c r="A727" t="s" s="38">
        <v>845</v>
      </c>
      <c r="B727" s="81">
        <f>VLOOKUP('STATS 17-18'!AB729,'CK - HITS'!$A$3:$B$69,2)</f>
        <v>44</v>
      </c>
      <c r="C727" s="33">
        <f>IF('STATS 17-18'!G729&lt;400,IF(B727&gt;80,80,B727),B727)</f>
        <v>44</v>
      </c>
      <c r="D727" s="33">
        <f>IF('STATS 17-18'!G729&lt;200,IF(C727&gt;73,73,C727),C727)</f>
        <v>44</v>
      </c>
      <c r="E727" s="33">
        <f>IF('STATS 17-18'!G729&lt;400,IF(D727&lt;60,60,D727),D727)</f>
        <v>60</v>
      </c>
      <c r="F727" s="82">
        <f>IF('STATS 17-18'!G729&lt;200,IF(E727&lt;53,53,E727),E727)</f>
        <v>60</v>
      </c>
    </row>
    <row r="728" ht="20.35" customHeight="1">
      <c r="A728" t="s" s="38">
        <v>846</v>
      </c>
      <c r="B728" s="81">
        <f>VLOOKUP('STATS 17-18'!AB730,'CK - HITS'!$A$3:$B$69,2)</f>
        <v>51</v>
      </c>
      <c r="C728" s="33">
        <f>IF('STATS 17-18'!G730&lt;400,IF(B728&gt;80,80,B728),B728)</f>
        <v>51</v>
      </c>
      <c r="D728" s="33">
        <f>IF('STATS 17-18'!G730&lt;200,IF(C728&gt;73,73,C728),C728)</f>
        <v>51</v>
      </c>
      <c r="E728" s="33">
        <f>IF('STATS 17-18'!G730&lt;400,IF(D728&lt;60,60,D728),D728)</f>
        <v>51</v>
      </c>
      <c r="F728" s="82">
        <f>IF('STATS 17-18'!G730&lt;200,IF(E728&lt;53,53,E728),E728)</f>
        <v>51</v>
      </c>
    </row>
    <row r="729" ht="20.35" customHeight="1">
      <c r="A729" t="s" s="38">
        <v>847</v>
      </c>
      <c r="B729" s="81">
        <f>VLOOKUP('STATS 17-18'!AB731,'CK - HITS'!$A$3:$B$69,2)</f>
        <v>40</v>
      </c>
      <c r="C729" s="33">
        <f>IF('STATS 17-18'!G731&lt;400,IF(B729&gt;80,80,B729),B729)</f>
        <v>40</v>
      </c>
      <c r="D729" s="33">
        <f>IF('STATS 17-18'!G731&lt;200,IF(C729&gt;73,73,C729),C729)</f>
        <v>40</v>
      </c>
      <c r="E729" s="33">
        <f>IF('STATS 17-18'!G731&lt;400,IF(D729&lt;60,60,D729),D729)</f>
        <v>40</v>
      </c>
      <c r="F729" s="82">
        <f>IF('STATS 17-18'!G731&lt;200,IF(E729&lt;53,53,E729),E729)</f>
        <v>40</v>
      </c>
    </row>
    <row r="730" ht="20.35" customHeight="1">
      <c r="A730" t="s" s="38">
        <v>848</v>
      </c>
      <c r="B730" s="81">
        <f>VLOOKUP('STATS 17-18'!AB732,'CK - HITS'!$A$3:$B$69,2)</f>
        <v>66</v>
      </c>
      <c r="C730" s="33">
        <f>IF('STATS 17-18'!G732&lt;400,IF(B730&gt;80,80,B730),B730)</f>
        <v>66</v>
      </c>
      <c r="D730" s="33">
        <f>IF('STATS 17-18'!G732&lt;200,IF(C730&gt;73,73,C730),C730)</f>
        <v>66</v>
      </c>
      <c r="E730" s="33">
        <f>IF('STATS 17-18'!G732&lt;400,IF(D730&lt;60,60,D730),D730)</f>
        <v>66</v>
      </c>
      <c r="F730" s="82">
        <f>IF('STATS 17-18'!G732&lt;200,IF(E730&lt;53,53,E730),E730)</f>
        <v>66</v>
      </c>
    </row>
    <row r="731" ht="20.35" customHeight="1">
      <c r="A731" t="s" s="38">
        <v>849</v>
      </c>
      <c r="B731" s="81">
        <f>VLOOKUP('STATS 17-18'!AB733,'CK - HITS'!$A$3:$B$69,2)</f>
        <v>76</v>
      </c>
      <c r="C731" s="33">
        <f>IF('STATS 17-18'!G733&lt;400,IF(B731&gt;80,80,B731),B731)</f>
        <v>76</v>
      </c>
      <c r="D731" s="33">
        <f>IF('STATS 17-18'!G733&lt;200,IF(C731&gt;73,73,C731),C731)</f>
        <v>76</v>
      </c>
      <c r="E731" s="33">
        <f>IF('STATS 17-18'!G733&lt;400,IF(D731&lt;60,60,D731),D731)</f>
        <v>76</v>
      </c>
      <c r="F731" s="82">
        <f>IF('STATS 17-18'!G733&lt;200,IF(E731&lt;53,53,E731),E731)</f>
        <v>76</v>
      </c>
    </row>
    <row r="732" ht="20.35" customHeight="1">
      <c r="A732" t="s" s="38">
        <v>851</v>
      </c>
      <c r="B732" s="81">
        <f>VLOOKUP('STATS 17-18'!AB734,'CK - HITS'!$A$3:$B$69,2)</f>
        <v>57</v>
      </c>
      <c r="C732" s="33">
        <f>IF('STATS 17-18'!G734&lt;400,IF(B732&gt;80,80,B732),B732)</f>
        <v>57</v>
      </c>
      <c r="D732" s="33">
        <f>IF('STATS 17-18'!G734&lt;200,IF(C732&gt;73,73,C732),C732)</f>
        <v>57</v>
      </c>
      <c r="E732" s="33">
        <f>IF('STATS 17-18'!G734&lt;400,IF(D732&lt;60,60,D732),D732)</f>
        <v>57</v>
      </c>
      <c r="F732" s="82">
        <f>IF('STATS 17-18'!G734&lt;200,IF(E732&lt;53,53,E732),E732)</f>
        <v>57</v>
      </c>
    </row>
    <row r="733" ht="20.35" customHeight="1">
      <c r="A733" t="s" s="38">
        <v>852</v>
      </c>
      <c r="B733" s="81">
        <f>VLOOKUP('STATS 17-18'!AB735,'CK - HITS'!$A$3:$B$69,2)</f>
        <v>69</v>
      </c>
      <c r="C733" s="33">
        <f>IF('STATS 17-18'!G735&lt;400,IF(B733&gt;80,80,B733),B733)</f>
        <v>69</v>
      </c>
      <c r="D733" s="33">
        <f>IF('STATS 17-18'!G735&lt;200,IF(C733&gt;73,73,C733),C733)</f>
        <v>69</v>
      </c>
      <c r="E733" s="33">
        <f>IF('STATS 17-18'!G735&lt;400,IF(D733&lt;60,60,D733),D733)</f>
        <v>69</v>
      </c>
      <c r="F733" s="82">
        <f>IF('STATS 17-18'!G735&lt;200,IF(E733&lt;53,53,E733),E733)</f>
        <v>69</v>
      </c>
    </row>
    <row r="734" ht="20.35" customHeight="1">
      <c r="A734" t="s" s="38">
        <v>853</v>
      </c>
      <c r="B734" s="81">
        <f>VLOOKUP('STATS 17-18'!AB736,'CK - HITS'!$A$3:$B$69,2)</f>
        <v>96</v>
      </c>
      <c r="C734" s="33">
        <f>IF('STATS 17-18'!G736&lt;400,IF(B734&gt;80,80,B734),B734)</f>
        <v>80</v>
      </c>
      <c r="D734" s="33">
        <f>IF('STATS 17-18'!G736&lt;200,IF(C734&gt;73,73,C734),C734)</f>
        <v>73</v>
      </c>
      <c r="E734" s="33">
        <f>IF('STATS 17-18'!G736&lt;400,IF(D734&lt;60,60,D734),D734)</f>
        <v>73</v>
      </c>
      <c r="F734" s="82">
        <f>IF('STATS 17-18'!G736&lt;200,IF(E734&lt;53,53,E734),E734)</f>
        <v>73</v>
      </c>
    </row>
    <row r="735" ht="20.35" customHeight="1">
      <c r="A735" t="s" s="38">
        <v>854</v>
      </c>
      <c r="B735" s="81">
        <f>VLOOKUP('STATS 17-18'!AB737,'CK - HITS'!$A$3:$B$69,2)</f>
        <v>52</v>
      </c>
      <c r="C735" s="33">
        <f>IF('STATS 17-18'!G737&lt;400,IF(B735&gt;80,80,B735),B735)</f>
        <v>52</v>
      </c>
      <c r="D735" s="33">
        <f>IF('STATS 17-18'!G737&lt;200,IF(C735&gt;73,73,C735),C735)</f>
        <v>52</v>
      </c>
      <c r="E735" s="33">
        <f>IF('STATS 17-18'!G737&lt;400,IF(D735&lt;60,60,D735),D735)</f>
        <v>52</v>
      </c>
      <c r="F735" s="82">
        <f>IF('STATS 17-18'!G737&lt;200,IF(E735&lt;53,53,E735),E735)</f>
        <v>52</v>
      </c>
    </row>
    <row r="736" ht="20.35" customHeight="1">
      <c r="A736" t="s" s="38">
        <v>855</v>
      </c>
      <c r="B736" s="81">
        <f>VLOOKUP('STATS 17-18'!AB738,'CK - HITS'!$A$3:$B$69,2)</f>
        <v>34</v>
      </c>
      <c r="C736" s="33">
        <f>IF('STATS 17-18'!G738&lt;400,IF(B736&gt;80,80,B736),B736)</f>
        <v>34</v>
      </c>
      <c r="D736" s="33">
        <f>IF('STATS 17-18'!G738&lt;200,IF(C736&gt;73,73,C736),C736)</f>
        <v>34</v>
      </c>
      <c r="E736" s="33">
        <f>IF('STATS 17-18'!G738&lt;400,IF(D736&lt;60,60,D736),D736)</f>
        <v>60</v>
      </c>
      <c r="F736" s="82">
        <f>IF('STATS 17-18'!G738&lt;200,IF(E736&lt;53,53,E736),E736)</f>
        <v>60</v>
      </c>
    </row>
    <row r="737" ht="20.35" customHeight="1">
      <c r="A737" t="s" s="38">
        <v>856</v>
      </c>
      <c r="B737" s="81">
        <f>VLOOKUP('STATS 17-18'!AB739,'CK - HITS'!$A$3:$B$69,2)</f>
        <v>47</v>
      </c>
      <c r="C737" s="33">
        <f>IF('STATS 17-18'!G739&lt;400,IF(B737&gt;80,80,B737),B737)</f>
        <v>47</v>
      </c>
      <c r="D737" s="33">
        <f>IF('STATS 17-18'!G739&lt;200,IF(C737&gt;73,73,C737),C737)</f>
        <v>47</v>
      </c>
      <c r="E737" s="33">
        <f>IF('STATS 17-18'!G739&lt;400,IF(D737&lt;60,60,D737),D737)</f>
        <v>47</v>
      </c>
      <c r="F737" s="82">
        <f>IF('STATS 17-18'!G739&lt;200,IF(E737&lt;53,53,E737),E737)</f>
        <v>47</v>
      </c>
    </row>
    <row r="738" ht="20.35" customHeight="1">
      <c r="A738" t="s" s="38">
        <v>857</v>
      </c>
      <c r="B738" s="81">
        <f>VLOOKUP('STATS 17-18'!AB740,'CK - HITS'!$A$3:$B$69,2)</f>
        <v>47</v>
      </c>
      <c r="C738" s="33">
        <f>IF('STATS 17-18'!G740&lt;400,IF(B738&gt;80,80,B738),B738)</f>
        <v>47</v>
      </c>
      <c r="D738" s="33">
        <f>IF('STATS 17-18'!G740&lt;200,IF(C738&gt;73,73,C738),C738)</f>
        <v>47</v>
      </c>
      <c r="E738" s="33">
        <f>IF('STATS 17-18'!G740&lt;400,IF(D738&lt;60,60,D738),D738)</f>
        <v>47</v>
      </c>
      <c r="F738" s="82">
        <f>IF('STATS 17-18'!G740&lt;200,IF(E738&lt;53,53,E738),E738)</f>
        <v>47</v>
      </c>
    </row>
    <row r="739" ht="20.35" customHeight="1">
      <c r="A739" t="s" s="38">
        <v>858</v>
      </c>
      <c r="B739" s="81">
        <f>VLOOKUP('STATS 17-18'!AB741,'CK - HITS'!$A$3:$B$69,2)</f>
        <v>39</v>
      </c>
      <c r="C739" s="33">
        <f>IF('STATS 17-18'!G741&lt;400,IF(B739&gt;80,80,B739),B739)</f>
        <v>39</v>
      </c>
      <c r="D739" s="33">
        <f>IF('STATS 17-18'!G741&lt;200,IF(C739&gt;73,73,C739),C739)</f>
        <v>39</v>
      </c>
      <c r="E739" s="33">
        <f>IF('STATS 17-18'!G741&lt;400,IF(D739&lt;60,60,D739),D739)</f>
        <v>39</v>
      </c>
      <c r="F739" s="82">
        <f>IF('STATS 17-18'!G741&lt;200,IF(E739&lt;53,53,E739),E739)</f>
        <v>39</v>
      </c>
    </row>
    <row r="740" ht="20.35" customHeight="1">
      <c r="A740" t="s" s="38">
        <v>859</v>
      </c>
      <c r="B740" s="81">
        <f>VLOOKUP('STATS 17-18'!AB742,'CK - HITS'!$A$3:$B$69,2)</f>
        <v>69</v>
      </c>
      <c r="C740" s="33">
        <f>IF('STATS 17-18'!G742&lt;400,IF(B740&gt;80,80,B740),B740)</f>
        <v>69</v>
      </c>
      <c r="D740" s="33">
        <f>IF('STATS 17-18'!G742&lt;200,IF(C740&gt;73,73,C740),C740)</f>
        <v>69</v>
      </c>
      <c r="E740" s="33">
        <f>IF('STATS 17-18'!G742&lt;400,IF(D740&lt;60,60,D740),D740)</f>
        <v>69</v>
      </c>
      <c r="F740" s="82">
        <f>IF('STATS 17-18'!G742&lt;200,IF(E740&lt;53,53,E740),E740)</f>
        <v>69</v>
      </c>
    </row>
    <row r="741" ht="20.35" customHeight="1">
      <c r="A741" t="s" s="38">
        <v>860</v>
      </c>
      <c r="B741" s="81">
        <f>VLOOKUP('STATS 17-18'!AB743,'CK - HITS'!$A$3:$B$69,2)</f>
        <v>99</v>
      </c>
      <c r="C741" s="33">
        <f>IF('STATS 17-18'!G743&lt;400,IF(B741&gt;80,80,B741),B741)</f>
        <v>99</v>
      </c>
      <c r="D741" s="33">
        <f>IF('STATS 17-18'!G743&lt;200,IF(C741&gt;73,73,C741),C741)</f>
        <v>99</v>
      </c>
      <c r="E741" s="33">
        <f>IF('STATS 17-18'!G743&lt;400,IF(D741&lt;60,60,D741),D741)</f>
        <v>99</v>
      </c>
      <c r="F741" s="82">
        <f>IF('STATS 17-18'!G743&lt;200,IF(E741&lt;53,53,E741),E741)</f>
        <v>99</v>
      </c>
    </row>
    <row r="742" ht="20.35" customHeight="1">
      <c r="A742" t="s" s="38">
        <v>862</v>
      </c>
      <c r="B742" s="81">
        <f>VLOOKUP('STATS 17-18'!AB744,'CK - HITS'!$A$3:$B$69,2)</f>
        <v>63</v>
      </c>
      <c r="C742" s="33">
        <f>IF('STATS 17-18'!G744&lt;400,IF(B742&gt;80,80,B742),B742)</f>
        <v>63</v>
      </c>
      <c r="D742" s="33">
        <f>IF('STATS 17-18'!G744&lt;200,IF(C742&gt;73,73,C742),C742)</f>
        <v>63</v>
      </c>
      <c r="E742" s="33">
        <f>IF('STATS 17-18'!G744&lt;400,IF(D742&lt;60,60,D742),D742)</f>
        <v>63</v>
      </c>
      <c r="F742" s="82">
        <f>IF('STATS 17-18'!G744&lt;200,IF(E742&lt;53,53,E742),E742)</f>
        <v>63</v>
      </c>
    </row>
    <row r="743" ht="20.35" customHeight="1">
      <c r="A743" t="s" s="38">
        <v>863</v>
      </c>
      <c r="B743" s="81">
        <f>VLOOKUP('STATS 17-18'!AB745,'CK - HITS'!$A$3:$B$69,2)</f>
        <v>38</v>
      </c>
      <c r="C743" s="33">
        <f>IF('STATS 17-18'!G745&lt;400,IF(B743&gt;80,80,B743),B743)</f>
        <v>38</v>
      </c>
      <c r="D743" s="33">
        <f>IF('STATS 17-18'!G745&lt;200,IF(C743&gt;73,73,C743),C743)</f>
        <v>38</v>
      </c>
      <c r="E743" s="33">
        <f>IF('STATS 17-18'!G745&lt;400,IF(D743&lt;60,60,D743),D743)</f>
        <v>60</v>
      </c>
      <c r="F743" s="82">
        <f>IF('STATS 17-18'!G745&lt;200,IF(E743&lt;53,53,E743),E743)</f>
        <v>60</v>
      </c>
    </row>
    <row r="744" ht="20.35" customHeight="1">
      <c r="A744" t="s" s="38">
        <v>864</v>
      </c>
      <c r="B744" s="81">
        <f>VLOOKUP('STATS 17-18'!AB746,'CK - HITS'!$A$3:$B$69,2)</f>
        <v>44</v>
      </c>
      <c r="C744" s="33">
        <f>IF('STATS 17-18'!G746&lt;400,IF(B744&gt;80,80,B744),B744)</f>
        <v>44</v>
      </c>
      <c r="D744" s="33">
        <f>IF('STATS 17-18'!G746&lt;200,IF(C744&gt;73,73,C744),C744)</f>
        <v>44</v>
      </c>
      <c r="E744" s="33">
        <f>IF('STATS 17-18'!G746&lt;400,IF(D744&lt;60,60,D744),D744)</f>
        <v>44</v>
      </c>
      <c r="F744" s="82">
        <f>IF('STATS 17-18'!G746&lt;200,IF(E744&lt;53,53,E744),E744)</f>
        <v>44</v>
      </c>
    </row>
    <row r="745" ht="20.35" customHeight="1">
      <c r="A745" t="s" s="38">
        <v>865</v>
      </c>
      <c r="B745" s="81">
        <f>VLOOKUP('STATS 17-18'!AB747,'CK - HITS'!$A$3:$B$69,2)</f>
        <v>46</v>
      </c>
      <c r="C745" s="33">
        <f>IF('STATS 17-18'!G747&lt;400,IF(B745&gt;80,80,B745),B745)</f>
        <v>46</v>
      </c>
      <c r="D745" s="33">
        <f>IF('STATS 17-18'!G747&lt;200,IF(C745&gt;73,73,C745),C745)</f>
        <v>46</v>
      </c>
      <c r="E745" s="33">
        <f>IF('STATS 17-18'!G747&lt;400,IF(D745&lt;60,60,D745),D745)</f>
        <v>46</v>
      </c>
      <c r="F745" s="82">
        <f>IF('STATS 17-18'!G747&lt;200,IF(E745&lt;53,53,E745),E745)</f>
        <v>46</v>
      </c>
    </row>
    <row r="746" ht="20.35" customHeight="1">
      <c r="A746" t="s" s="38">
        <v>866</v>
      </c>
      <c r="B746" s="81">
        <f>VLOOKUP('STATS 17-18'!AB748,'CK - HITS'!$A$3:$B$69,2)</f>
        <v>79</v>
      </c>
      <c r="C746" s="33">
        <f>IF('STATS 17-18'!G748&lt;400,IF(B746&gt;80,80,B746),B746)</f>
        <v>79</v>
      </c>
      <c r="D746" s="33">
        <f>IF('STATS 17-18'!G748&lt;200,IF(C746&gt;73,73,C746),C746)</f>
        <v>79</v>
      </c>
      <c r="E746" s="33">
        <f>IF('STATS 17-18'!G748&lt;400,IF(D746&lt;60,60,D746),D746)</f>
        <v>79</v>
      </c>
      <c r="F746" s="82">
        <f>IF('STATS 17-18'!G748&lt;200,IF(E746&lt;53,53,E746),E746)</f>
        <v>79</v>
      </c>
    </row>
    <row r="747" ht="20.35" customHeight="1">
      <c r="A747" t="s" s="38">
        <v>867</v>
      </c>
      <c r="B747" s="81">
        <f>VLOOKUP('STATS 17-18'!AB749,'CK - HITS'!$A$3:$B$69,2)</f>
        <v>50</v>
      </c>
      <c r="C747" s="33">
        <f>IF('STATS 17-18'!G749&lt;400,IF(B747&gt;80,80,B747),B747)</f>
        <v>50</v>
      </c>
      <c r="D747" s="33">
        <f>IF('STATS 17-18'!G749&lt;200,IF(C747&gt;73,73,C747),C747)</f>
        <v>50</v>
      </c>
      <c r="E747" s="33">
        <f>IF('STATS 17-18'!G749&lt;400,IF(D747&lt;60,60,D747),D747)</f>
        <v>50</v>
      </c>
      <c r="F747" s="82">
        <f>IF('STATS 17-18'!G749&lt;200,IF(E747&lt;53,53,E747),E747)</f>
        <v>50</v>
      </c>
    </row>
    <row r="748" ht="20.35" customHeight="1">
      <c r="A748" t="s" s="38">
        <v>868</v>
      </c>
      <c r="B748" s="81">
        <f>VLOOKUP('STATS 17-18'!AB750,'CK - HITS'!$A$3:$B$69,2)</f>
        <v>44</v>
      </c>
      <c r="C748" s="33">
        <f>IF('STATS 17-18'!G750&lt;400,IF(B748&gt;80,80,B748),B748)</f>
        <v>44</v>
      </c>
      <c r="D748" s="33">
        <f>IF('STATS 17-18'!G750&lt;200,IF(C748&gt;73,73,C748),C748)</f>
        <v>44</v>
      </c>
      <c r="E748" s="33">
        <f>IF('STATS 17-18'!G750&lt;400,IF(D748&lt;60,60,D748),D748)</f>
        <v>44</v>
      </c>
      <c r="F748" s="82">
        <f>IF('STATS 17-18'!G750&lt;200,IF(E748&lt;53,53,E748),E748)</f>
        <v>44</v>
      </c>
    </row>
    <row r="749" ht="20.35" customHeight="1">
      <c r="A749" t="s" s="38">
        <v>869</v>
      </c>
      <c r="B749" s="81">
        <f>VLOOKUP('STATS 17-18'!AB751,'CK - HITS'!$A$3:$B$69,2)</f>
        <v>33</v>
      </c>
      <c r="C749" s="33">
        <f>IF('STATS 17-18'!G751&lt;400,IF(B749&gt;80,80,B749),B749)</f>
        <v>33</v>
      </c>
      <c r="D749" s="33">
        <f>IF('STATS 17-18'!G751&lt;200,IF(C749&gt;73,73,C749),C749)</f>
        <v>33</v>
      </c>
      <c r="E749" s="33">
        <f>IF('STATS 17-18'!G751&lt;400,IF(D749&lt;60,60,D749),D749)</f>
        <v>60</v>
      </c>
      <c r="F749" s="82">
        <f>IF('STATS 17-18'!G751&lt;200,IF(E749&lt;53,53,E749),E749)</f>
        <v>60</v>
      </c>
    </row>
    <row r="750" ht="20.35" customHeight="1">
      <c r="A750" t="s" s="38">
        <v>870</v>
      </c>
      <c r="B750" s="81">
        <f>VLOOKUP('STATS 17-18'!AB752,'CK - HITS'!$A$3:$B$69,2)</f>
        <v>56</v>
      </c>
      <c r="C750" s="33">
        <f>IF('STATS 17-18'!G752&lt;400,IF(B750&gt;80,80,B750),B750)</f>
        <v>56</v>
      </c>
      <c r="D750" s="33">
        <f>IF('STATS 17-18'!G752&lt;200,IF(C750&gt;73,73,C750),C750)</f>
        <v>56</v>
      </c>
      <c r="E750" s="33">
        <f>IF('STATS 17-18'!G752&lt;400,IF(D750&lt;60,60,D750),D750)</f>
        <v>56</v>
      </c>
      <c r="F750" s="82">
        <f>IF('STATS 17-18'!G752&lt;200,IF(E750&lt;53,53,E750),E750)</f>
        <v>56</v>
      </c>
    </row>
    <row r="751" ht="20.35" customHeight="1">
      <c r="A751" t="s" s="38">
        <v>872</v>
      </c>
      <c r="B751" s="81">
        <f>VLOOKUP('STATS 17-18'!AB753,'CK - HITS'!$A$3:$B$69,2)</f>
        <v>81</v>
      </c>
      <c r="C751" s="33">
        <f>IF('STATS 17-18'!G753&lt;400,IF(B751&gt;80,80,B751),B751)</f>
        <v>80</v>
      </c>
      <c r="D751" s="33">
        <f>IF('STATS 17-18'!G753&lt;200,IF(C751&gt;73,73,C751),C751)</f>
        <v>73</v>
      </c>
      <c r="E751" s="33">
        <f>IF('STATS 17-18'!G753&lt;400,IF(D751&lt;60,60,D751),D751)</f>
        <v>73</v>
      </c>
      <c r="F751" s="82">
        <f>IF('STATS 17-18'!G753&lt;200,IF(E751&lt;53,53,E751),E751)</f>
        <v>73</v>
      </c>
    </row>
    <row r="752" ht="20.35" customHeight="1">
      <c r="A752" t="s" s="38">
        <v>873</v>
      </c>
      <c r="B752" s="81">
        <f>VLOOKUP('STATS 17-18'!AB754,'CK - HITS'!$A$3:$B$69,2)</f>
        <v>45</v>
      </c>
      <c r="C752" s="33">
        <f>IF('STATS 17-18'!G754&lt;400,IF(B752&gt;80,80,B752),B752)</f>
        <v>45</v>
      </c>
      <c r="D752" s="33">
        <f>IF('STATS 17-18'!G754&lt;200,IF(C752&gt;73,73,C752),C752)</f>
        <v>45</v>
      </c>
      <c r="E752" s="33">
        <f>IF('STATS 17-18'!G754&lt;400,IF(D752&lt;60,60,D752),D752)</f>
        <v>45</v>
      </c>
      <c r="F752" s="82">
        <f>IF('STATS 17-18'!G754&lt;200,IF(E752&lt;53,53,E752),E752)</f>
        <v>45</v>
      </c>
    </row>
    <row r="753" ht="20.35" customHeight="1">
      <c r="A753" t="s" s="38">
        <v>875</v>
      </c>
      <c r="B753" s="81">
        <f>VLOOKUP('STATS 17-18'!AB755,'CK - HITS'!$A$3:$B$69,2)</f>
        <v>95</v>
      </c>
      <c r="C753" s="33">
        <f>IF('STATS 17-18'!G755&lt;400,IF(B753&gt;80,80,B753),B753)</f>
        <v>80</v>
      </c>
      <c r="D753" s="33">
        <f>IF('STATS 17-18'!G755&lt;200,IF(C753&gt;73,73,C753),C753)</f>
        <v>73</v>
      </c>
      <c r="E753" s="33">
        <f>IF('STATS 17-18'!G755&lt;400,IF(D753&lt;60,60,D753),D753)</f>
        <v>73</v>
      </c>
      <c r="F753" s="82">
        <f>IF('STATS 17-18'!G755&lt;200,IF(E753&lt;53,53,E753),E753)</f>
        <v>73</v>
      </c>
    </row>
    <row r="754" ht="20.35" customHeight="1">
      <c r="A754" t="s" s="38">
        <v>876</v>
      </c>
      <c r="B754" s="81">
        <f>VLOOKUP('STATS 17-18'!AB756,'CK - HITS'!$A$3:$B$69,2)</f>
        <v>67</v>
      </c>
      <c r="C754" s="33">
        <f>IF('STATS 17-18'!G756&lt;400,IF(B754&gt;80,80,B754),B754)</f>
        <v>67</v>
      </c>
      <c r="D754" s="33">
        <f>IF('STATS 17-18'!G756&lt;200,IF(C754&gt;73,73,C754),C754)</f>
        <v>67</v>
      </c>
      <c r="E754" s="33">
        <f>IF('STATS 17-18'!G756&lt;400,IF(D754&lt;60,60,D754),D754)</f>
        <v>67</v>
      </c>
      <c r="F754" s="82">
        <f>IF('STATS 17-18'!G756&lt;200,IF(E754&lt;53,53,E754),E754)</f>
        <v>67</v>
      </c>
    </row>
    <row r="755" ht="20.35" customHeight="1">
      <c r="A755" t="s" s="38">
        <v>877</v>
      </c>
      <c r="B755" s="81">
        <f>VLOOKUP('STATS 17-18'!AB757,'CK - HITS'!$A$3:$B$69,2)</f>
        <v>76</v>
      </c>
      <c r="C755" s="33">
        <f>IF('STATS 17-18'!G757&lt;400,IF(B755&gt;80,80,B755),B755)</f>
        <v>76</v>
      </c>
      <c r="D755" s="33">
        <f>IF('STATS 17-18'!G757&lt;200,IF(C755&gt;73,73,C755),C755)</f>
        <v>76</v>
      </c>
      <c r="E755" s="33">
        <f>IF('STATS 17-18'!G757&lt;400,IF(D755&lt;60,60,D755),D755)</f>
        <v>76</v>
      </c>
      <c r="F755" s="82">
        <f>IF('STATS 17-18'!G757&lt;200,IF(E755&lt;53,53,E755),E755)</f>
        <v>76</v>
      </c>
    </row>
    <row r="756" ht="20.35" customHeight="1">
      <c r="A756" t="s" s="38">
        <v>878</v>
      </c>
      <c r="B756" s="81">
        <f>VLOOKUP('STATS 17-18'!AB758,'CK - HITS'!$A$3:$B$69,2)</f>
        <v>84</v>
      </c>
      <c r="C756" s="33">
        <f>IF('STATS 17-18'!G758&lt;400,IF(B756&gt;80,80,B756),B756)</f>
        <v>84</v>
      </c>
      <c r="D756" s="33">
        <f>IF('STATS 17-18'!G758&lt;200,IF(C756&gt;73,73,C756),C756)</f>
        <v>84</v>
      </c>
      <c r="E756" s="33">
        <f>IF('STATS 17-18'!G758&lt;400,IF(D756&lt;60,60,D756),D756)</f>
        <v>84</v>
      </c>
      <c r="F756" s="82">
        <f>IF('STATS 17-18'!G758&lt;200,IF(E756&lt;53,53,E756),E756)</f>
        <v>84</v>
      </c>
    </row>
    <row r="757" ht="20.35" customHeight="1">
      <c r="A757" t="s" s="38">
        <v>879</v>
      </c>
      <c r="B757" s="81">
        <f>VLOOKUP('STATS 17-18'!AB759,'CK - HITS'!$A$3:$B$69,2)</f>
        <v>70</v>
      </c>
      <c r="C757" s="33">
        <f>IF('STATS 17-18'!G759&lt;400,IF(B757&gt;80,80,B757),B757)</f>
        <v>70</v>
      </c>
      <c r="D757" s="33">
        <f>IF('STATS 17-18'!G759&lt;200,IF(C757&gt;73,73,C757),C757)</f>
        <v>70</v>
      </c>
      <c r="E757" s="33">
        <f>IF('STATS 17-18'!G759&lt;400,IF(D757&lt;60,60,D757),D757)</f>
        <v>70</v>
      </c>
      <c r="F757" s="82">
        <f>IF('STATS 17-18'!G759&lt;200,IF(E757&lt;53,53,E757),E757)</f>
        <v>70</v>
      </c>
    </row>
    <row r="758" ht="20.35" customHeight="1">
      <c r="A758" t="s" s="38">
        <v>880</v>
      </c>
      <c r="B758" s="81">
        <f>VLOOKUP('STATS 17-18'!AB760,'CK - HITS'!$A$3:$B$69,2)</f>
        <v>86</v>
      </c>
      <c r="C758" s="33">
        <f>IF('STATS 17-18'!G760&lt;400,IF(B758&gt;80,80,B758),B758)</f>
        <v>86</v>
      </c>
      <c r="D758" s="33">
        <f>IF('STATS 17-18'!G760&lt;200,IF(C758&gt;73,73,C758),C758)</f>
        <v>86</v>
      </c>
      <c r="E758" s="33">
        <f>IF('STATS 17-18'!G760&lt;400,IF(D758&lt;60,60,D758),D758)</f>
        <v>86</v>
      </c>
      <c r="F758" s="82">
        <f>IF('STATS 17-18'!G760&lt;200,IF(E758&lt;53,53,E758),E758)</f>
        <v>86</v>
      </c>
    </row>
    <row r="759" ht="20.35" customHeight="1">
      <c r="A759" t="s" s="38">
        <v>882</v>
      </c>
      <c r="B759" s="81">
        <f>VLOOKUP('STATS 17-18'!AB761,'CK - HITS'!$A$3:$B$69,2)</f>
        <v>90</v>
      </c>
      <c r="C759" s="33">
        <f>IF('STATS 17-18'!G761&lt;400,IF(B759&gt;80,80,B759),B759)</f>
        <v>90</v>
      </c>
      <c r="D759" s="33">
        <f>IF('STATS 17-18'!G761&lt;200,IF(C759&gt;73,73,C759),C759)</f>
        <v>90</v>
      </c>
      <c r="E759" s="33">
        <f>IF('STATS 17-18'!G761&lt;400,IF(D759&lt;60,60,D759),D759)</f>
        <v>90</v>
      </c>
      <c r="F759" s="82">
        <f>IF('STATS 17-18'!G761&lt;200,IF(E759&lt;53,53,E759),E759)</f>
        <v>90</v>
      </c>
    </row>
    <row r="760" ht="20.35" customHeight="1">
      <c r="A760" t="s" s="38">
        <v>883</v>
      </c>
      <c r="B760" s="81">
        <f>VLOOKUP('STATS 17-18'!AB762,'CK - HITS'!$A$3:$B$69,2)</f>
        <v>49</v>
      </c>
      <c r="C760" s="33">
        <f>IF('STATS 17-18'!G762&lt;400,IF(B760&gt;80,80,B760),B760)</f>
        <v>49</v>
      </c>
      <c r="D760" s="33">
        <f>IF('STATS 17-18'!G762&lt;200,IF(C760&gt;73,73,C760),C760)</f>
        <v>49</v>
      </c>
      <c r="E760" s="33">
        <f>IF('STATS 17-18'!G762&lt;400,IF(D760&lt;60,60,D760),D760)</f>
        <v>49</v>
      </c>
      <c r="F760" s="82">
        <f>IF('STATS 17-18'!G762&lt;200,IF(E760&lt;53,53,E760),E760)</f>
        <v>49</v>
      </c>
    </row>
    <row r="761" ht="20.35" customHeight="1">
      <c r="A761" t="s" s="38">
        <v>884</v>
      </c>
      <c r="B761" s="81">
        <f>VLOOKUP('STATS 17-18'!AB763,'CK - HITS'!$A$3:$B$69,2)</f>
        <v>87</v>
      </c>
      <c r="C761" s="33">
        <f>IF('STATS 17-18'!G763&lt;400,IF(B761&gt;80,80,B761),B761)</f>
        <v>87</v>
      </c>
      <c r="D761" s="33">
        <f>IF('STATS 17-18'!G763&lt;200,IF(C761&gt;73,73,C761),C761)</f>
        <v>87</v>
      </c>
      <c r="E761" s="33">
        <f>IF('STATS 17-18'!G763&lt;400,IF(D761&lt;60,60,D761),D761)</f>
        <v>87</v>
      </c>
      <c r="F761" s="82">
        <f>IF('STATS 17-18'!G763&lt;200,IF(E761&lt;53,53,E761),E761)</f>
        <v>87</v>
      </c>
    </row>
    <row r="762" ht="20.35" customHeight="1">
      <c r="A762" t="s" s="38">
        <v>885</v>
      </c>
      <c r="B762" s="81">
        <f>VLOOKUP('STATS 17-18'!AB764,'CK - HITS'!$A$3:$B$69,2)</f>
        <v>39</v>
      </c>
      <c r="C762" s="33">
        <f>IF('STATS 17-18'!G764&lt;400,IF(B762&gt;80,80,B762),B762)</f>
        <v>39</v>
      </c>
      <c r="D762" s="33">
        <f>IF('STATS 17-18'!G764&lt;200,IF(C762&gt;73,73,C762),C762)</f>
        <v>39</v>
      </c>
      <c r="E762" s="33">
        <f>IF('STATS 17-18'!G764&lt;400,IF(D762&lt;60,60,D762),D762)</f>
        <v>39</v>
      </c>
      <c r="F762" s="82">
        <f>IF('STATS 17-18'!G764&lt;200,IF(E762&lt;53,53,E762),E762)</f>
        <v>39</v>
      </c>
    </row>
    <row r="763" ht="20.35" customHeight="1">
      <c r="A763" t="s" s="38">
        <v>886</v>
      </c>
      <c r="B763" s="81">
        <f>VLOOKUP('STATS 17-18'!AB765,'CK - HITS'!$A$3:$B$69,2)</f>
        <v>51</v>
      </c>
      <c r="C763" s="33">
        <f>IF('STATS 17-18'!G765&lt;400,IF(B763&gt;80,80,B763),B763)</f>
        <v>51</v>
      </c>
      <c r="D763" s="33">
        <f>IF('STATS 17-18'!G765&lt;200,IF(C763&gt;73,73,C763),C763)</f>
        <v>51</v>
      </c>
      <c r="E763" s="33">
        <f>IF('STATS 17-18'!G765&lt;400,IF(D763&lt;60,60,D763),D763)</f>
        <v>51</v>
      </c>
      <c r="F763" s="82">
        <f>IF('STATS 17-18'!G765&lt;200,IF(E763&lt;53,53,E763),E763)</f>
        <v>51</v>
      </c>
    </row>
    <row r="764" ht="20.35" customHeight="1">
      <c r="A764" t="s" s="38">
        <v>887</v>
      </c>
      <c r="B764" s="81">
        <f>VLOOKUP('STATS 17-18'!AB766,'CK - HITS'!$A$3:$B$69,2)</f>
        <v>50</v>
      </c>
      <c r="C764" s="33">
        <f>IF('STATS 17-18'!G766&lt;400,IF(B764&gt;80,80,B764),B764)</f>
        <v>50</v>
      </c>
      <c r="D764" s="33">
        <f>IF('STATS 17-18'!G766&lt;200,IF(C764&gt;73,73,C764),C764)</f>
        <v>50</v>
      </c>
      <c r="E764" s="33">
        <f>IF('STATS 17-18'!G766&lt;400,IF(D764&lt;60,60,D764),D764)</f>
        <v>60</v>
      </c>
      <c r="F764" s="82">
        <f>IF('STATS 17-18'!G766&lt;200,IF(E764&lt;53,53,E764),E764)</f>
        <v>60</v>
      </c>
    </row>
    <row r="765" ht="20.35" customHeight="1">
      <c r="A765" t="s" s="38">
        <v>888</v>
      </c>
      <c r="B765" s="81">
        <f>VLOOKUP('STATS 17-18'!AB767,'CK - HITS'!$A$3:$B$69,2)</f>
        <v>52</v>
      </c>
      <c r="C765" s="33">
        <f>IF('STATS 17-18'!G767&lt;400,IF(B765&gt;80,80,B765),B765)</f>
        <v>52</v>
      </c>
      <c r="D765" s="33">
        <f>IF('STATS 17-18'!G767&lt;200,IF(C765&gt;73,73,C765),C765)</f>
        <v>52</v>
      </c>
      <c r="E765" s="33">
        <f>IF('STATS 17-18'!G767&lt;400,IF(D765&lt;60,60,D765),D765)</f>
        <v>52</v>
      </c>
      <c r="F765" s="82">
        <f>IF('STATS 17-18'!G767&lt;200,IF(E765&lt;53,53,E765),E765)</f>
        <v>52</v>
      </c>
    </row>
    <row r="766" ht="20.35" customHeight="1">
      <c r="A766" t="s" s="38">
        <v>889</v>
      </c>
      <c r="B766" s="81">
        <f>VLOOKUP('STATS 17-18'!AB768,'CK - HITS'!$A$3:$B$69,2)</f>
        <v>33</v>
      </c>
      <c r="C766" s="33">
        <f>IF('STATS 17-18'!G768&lt;400,IF(B766&gt;80,80,B766),B766)</f>
        <v>33</v>
      </c>
      <c r="D766" s="33">
        <f>IF('STATS 17-18'!G768&lt;200,IF(C766&gt;73,73,C766),C766)</f>
        <v>33</v>
      </c>
      <c r="E766" s="33">
        <f>IF('STATS 17-18'!G768&lt;400,IF(D766&lt;60,60,D766),D766)</f>
        <v>60</v>
      </c>
      <c r="F766" s="82">
        <f>IF('STATS 17-18'!G768&lt;200,IF(E766&lt;53,53,E766),E766)</f>
        <v>60</v>
      </c>
    </row>
    <row r="767" ht="20.35" customHeight="1">
      <c r="A767" t="s" s="38">
        <v>890</v>
      </c>
      <c r="B767" s="81">
        <f>VLOOKUP('STATS 17-18'!AB769,'CK - HITS'!$A$3:$B$69,2)</f>
        <v>57</v>
      </c>
      <c r="C767" s="33">
        <f>IF('STATS 17-18'!G769&lt;400,IF(B767&gt;80,80,B767),B767)</f>
        <v>57</v>
      </c>
      <c r="D767" s="33">
        <f>IF('STATS 17-18'!G769&lt;200,IF(C767&gt;73,73,C767),C767)</f>
        <v>57</v>
      </c>
      <c r="E767" s="33">
        <f>IF('STATS 17-18'!G769&lt;400,IF(D767&lt;60,60,D767),D767)</f>
        <v>60</v>
      </c>
      <c r="F767" s="82">
        <f>IF('STATS 17-18'!G769&lt;200,IF(E767&lt;53,53,E767),E767)</f>
        <v>60</v>
      </c>
    </row>
    <row r="768" ht="20.35" customHeight="1">
      <c r="A768" t="s" s="38">
        <v>891</v>
      </c>
      <c r="B768" s="81">
        <f>VLOOKUP('STATS 17-18'!AB770,'CK - HITS'!$A$3:$B$69,2)</f>
        <v>63</v>
      </c>
      <c r="C768" s="33">
        <f>IF('STATS 17-18'!G770&lt;400,IF(B768&gt;80,80,B768),B768)</f>
        <v>63</v>
      </c>
      <c r="D768" s="33">
        <f>IF('STATS 17-18'!G770&lt;200,IF(C768&gt;73,73,C768),C768)</f>
        <v>63</v>
      </c>
      <c r="E768" s="33">
        <f>IF('STATS 17-18'!G770&lt;400,IF(D768&lt;60,60,D768),D768)</f>
        <v>63</v>
      </c>
      <c r="F768" s="82">
        <f>IF('STATS 17-18'!G770&lt;200,IF(E768&lt;53,53,E768),E768)</f>
        <v>63</v>
      </c>
    </row>
    <row r="769" ht="20.35" customHeight="1">
      <c r="A769" t="s" s="38">
        <v>892</v>
      </c>
      <c r="B769" s="81">
        <f>VLOOKUP('STATS 17-18'!AB771,'CK - HITS'!$A$3:$B$69,2)</f>
        <v>43</v>
      </c>
      <c r="C769" s="33">
        <f>IF('STATS 17-18'!G771&lt;400,IF(B769&gt;80,80,B769),B769)</f>
        <v>43</v>
      </c>
      <c r="D769" s="33">
        <f>IF('STATS 17-18'!G771&lt;200,IF(C769&gt;73,73,C769),C769)</f>
        <v>43</v>
      </c>
      <c r="E769" s="33">
        <f>IF('STATS 17-18'!G771&lt;400,IF(D769&lt;60,60,D769),D769)</f>
        <v>43</v>
      </c>
      <c r="F769" s="82">
        <f>IF('STATS 17-18'!G771&lt;200,IF(E769&lt;53,53,E769),E769)</f>
        <v>43</v>
      </c>
    </row>
    <row r="770" ht="20.35" customHeight="1">
      <c r="A770" t="s" s="38">
        <v>893</v>
      </c>
      <c r="B770" s="81">
        <f>VLOOKUP('STATS 17-18'!AB772,'CK - HITS'!$A$3:$B$69,2)</f>
        <v>38</v>
      </c>
      <c r="C770" s="33">
        <f>IF('STATS 17-18'!G772&lt;400,IF(B770&gt;80,80,B770),B770)</f>
        <v>38</v>
      </c>
      <c r="D770" s="33">
        <f>IF('STATS 17-18'!G772&lt;200,IF(C770&gt;73,73,C770),C770)</f>
        <v>38</v>
      </c>
      <c r="E770" s="33">
        <f>IF('STATS 17-18'!G772&lt;400,IF(D770&lt;60,60,D770),D770)</f>
        <v>38</v>
      </c>
      <c r="F770" s="82">
        <f>IF('STATS 17-18'!G772&lt;200,IF(E770&lt;53,53,E770),E770)</f>
        <v>38</v>
      </c>
    </row>
    <row r="771" ht="20.35" customHeight="1">
      <c r="A771" t="s" s="38">
        <v>894</v>
      </c>
      <c r="B771" s="81">
        <f>VLOOKUP('STATS 17-18'!AB773,'CK - HITS'!$A$3:$B$69,2)</f>
        <v>73</v>
      </c>
      <c r="C771" s="33">
        <f>IF('STATS 17-18'!G773&lt;400,IF(B771&gt;80,80,B771),B771)</f>
        <v>73</v>
      </c>
      <c r="D771" s="33">
        <f>IF('STATS 17-18'!G773&lt;200,IF(C771&gt;73,73,C771),C771)</f>
        <v>73</v>
      </c>
      <c r="E771" s="33">
        <f>IF('STATS 17-18'!G773&lt;400,IF(D771&lt;60,60,D771),D771)</f>
        <v>73</v>
      </c>
      <c r="F771" s="82">
        <f>IF('STATS 17-18'!G773&lt;200,IF(E771&lt;53,53,E771),E771)</f>
        <v>73</v>
      </c>
    </row>
    <row r="772" ht="20.35" customHeight="1">
      <c r="A772" t="s" s="38">
        <v>895</v>
      </c>
      <c r="B772" s="81">
        <f>VLOOKUP('STATS 17-18'!AB774,'CK - HITS'!$A$3:$B$69,2)</f>
        <v>50</v>
      </c>
      <c r="C772" s="33">
        <f>IF('STATS 17-18'!G774&lt;400,IF(B772&gt;80,80,B772),B772)</f>
        <v>50</v>
      </c>
      <c r="D772" s="33">
        <f>IF('STATS 17-18'!G774&lt;200,IF(C772&gt;73,73,C772),C772)</f>
        <v>50</v>
      </c>
      <c r="E772" s="33">
        <f>IF('STATS 17-18'!G774&lt;400,IF(D772&lt;60,60,D772),D772)</f>
        <v>50</v>
      </c>
      <c r="F772" s="82">
        <f>IF('STATS 17-18'!G774&lt;200,IF(E772&lt;53,53,E772),E772)</f>
        <v>50</v>
      </c>
    </row>
    <row r="773" ht="20.35" customHeight="1">
      <c r="A773" t="s" s="38">
        <v>896</v>
      </c>
      <c r="B773" s="81">
        <f>VLOOKUP('STATS 17-18'!AB775,'CK - HITS'!$A$3:$B$69,2)</f>
        <v>70</v>
      </c>
      <c r="C773" s="33">
        <f>IF('STATS 17-18'!G775&lt;400,IF(B773&gt;80,80,B773),B773)</f>
        <v>70</v>
      </c>
      <c r="D773" s="33">
        <f>IF('STATS 17-18'!G775&lt;200,IF(C773&gt;73,73,C773),C773)</f>
        <v>70</v>
      </c>
      <c r="E773" s="33">
        <f>IF('STATS 17-18'!G775&lt;400,IF(D773&lt;60,60,D773),D773)</f>
        <v>70</v>
      </c>
      <c r="F773" s="82">
        <f>IF('STATS 17-18'!G775&lt;200,IF(E773&lt;53,53,E773),E773)</f>
        <v>70</v>
      </c>
    </row>
    <row r="774" ht="20.35" customHeight="1">
      <c r="A774" t="s" s="38">
        <v>897</v>
      </c>
      <c r="B774" s="81">
        <f>VLOOKUP('STATS 17-18'!AB776,'CK - HITS'!$A$3:$B$69,2)</f>
        <v>50</v>
      </c>
      <c r="C774" s="33">
        <f>IF('STATS 17-18'!G776&lt;400,IF(B774&gt;80,80,B774),B774)</f>
        <v>50</v>
      </c>
      <c r="D774" s="33">
        <f>IF('STATS 17-18'!G776&lt;200,IF(C774&gt;73,73,C774),C774)</f>
        <v>50</v>
      </c>
      <c r="E774" s="33">
        <f>IF('STATS 17-18'!G776&lt;400,IF(D774&lt;60,60,D774),D774)</f>
        <v>50</v>
      </c>
      <c r="F774" s="82">
        <f>IF('STATS 17-18'!G776&lt;200,IF(E774&lt;53,53,E774),E774)</f>
        <v>50</v>
      </c>
    </row>
    <row r="775" ht="20.35" customHeight="1">
      <c r="A775" t="s" s="38">
        <v>898</v>
      </c>
      <c r="B775" s="81">
        <f>VLOOKUP('STATS 17-18'!AB777,'CK - HITS'!$A$3:$B$69,2)</f>
        <v>71</v>
      </c>
      <c r="C775" s="33">
        <f>IF('STATS 17-18'!G777&lt;400,IF(B775&gt;80,80,B775),B775)</f>
        <v>71</v>
      </c>
      <c r="D775" s="33">
        <f>IF('STATS 17-18'!G777&lt;200,IF(C775&gt;73,73,C775),C775)</f>
        <v>71</v>
      </c>
      <c r="E775" s="33">
        <f>IF('STATS 17-18'!G777&lt;400,IF(D775&lt;60,60,D775),D775)</f>
        <v>71</v>
      </c>
      <c r="F775" s="82">
        <f>IF('STATS 17-18'!G777&lt;200,IF(E775&lt;53,53,E775),E775)</f>
        <v>71</v>
      </c>
    </row>
    <row r="776" ht="20.35" customHeight="1">
      <c r="A776" t="s" s="38">
        <v>899</v>
      </c>
      <c r="B776" s="81">
        <f>VLOOKUP('STATS 17-18'!AB778,'CK - HITS'!$A$3:$B$69,2)</f>
        <v>80</v>
      </c>
      <c r="C776" s="33">
        <f>IF('STATS 17-18'!G778&lt;400,IF(B776&gt;80,80,B776),B776)</f>
        <v>80</v>
      </c>
      <c r="D776" s="33">
        <f>IF('STATS 17-18'!G778&lt;200,IF(C776&gt;73,73,C776),C776)</f>
        <v>73</v>
      </c>
      <c r="E776" s="33">
        <f>IF('STATS 17-18'!G778&lt;400,IF(D776&lt;60,60,D776),D776)</f>
        <v>73</v>
      </c>
      <c r="F776" s="82">
        <f>IF('STATS 17-18'!G778&lt;200,IF(E776&lt;53,53,E776),E776)</f>
        <v>73</v>
      </c>
    </row>
    <row r="777" ht="20.35" customHeight="1">
      <c r="A777" t="s" s="38">
        <v>900</v>
      </c>
      <c r="B777" s="81">
        <f>VLOOKUP('STATS 17-18'!AB779,'CK - HITS'!$A$3:$B$69,2)</f>
        <v>78</v>
      </c>
      <c r="C777" s="33">
        <f>IF('STATS 17-18'!G779&lt;400,IF(B777&gt;80,80,B777),B777)</f>
        <v>78</v>
      </c>
      <c r="D777" s="33">
        <f>IF('STATS 17-18'!G779&lt;200,IF(C777&gt;73,73,C777),C777)</f>
        <v>78</v>
      </c>
      <c r="E777" s="33">
        <f>IF('STATS 17-18'!G779&lt;400,IF(D777&lt;60,60,D777),D777)</f>
        <v>78</v>
      </c>
      <c r="F777" s="82">
        <f>IF('STATS 17-18'!G779&lt;200,IF(E777&lt;53,53,E777),E777)</f>
        <v>78</v>
      </c>
    </row>
    <row r="778" ht="20.35" customHeight="1">
      <c r="A778" t="s" s="38">
        <v>901</v>
      </c>
      <c r="B778" s="81">
        <f>VLOOKUP('STATS 17-18'!AB780,'CK - HITS'!$A$3:$B$69,2)</f>
        <v>86</v>
      </c>
      <c r="C778" s="33">
        <f>IF('STATS 17-18'!G780&lt;400,IF(B778&gt;80,80,B778),B778)</f>
        <v>86</v>
      </c>
      <c r="D778" s="33">
        <f>IF('STATS 17-18'!G780&lt;200,IF(C778&gt;73,73,C778),C778)</f>
        <v>86</v>
      </c>
      <c r="E778" s="33">
        <f>IF('STATS 17-18'!G780&lt;400,IF(D778&lt;60,60,D778),D778)</f>
        <v>86</v>
      </c>
      <c r="F778" s="82">
        <f>IF('STATS 17-18'!G780&lt;200,IF(E778&lt;53,53,E778),E778)</f>
        <v>86</v>
      </c>
    </row>
    <row r="779" ht="20.35" customHeight="1">
      <c r="A779" t="s" s="38">
        <v>902</v>
      </c>
      <c r="B779" s="81">
        <f>VLOOKUP('STATS 17-18'!AB781,'CK - HITS'!$A$3:$B$69,2)</f>
        <v>97</v>
      </c>
      <c r="C779" s="33">
        <f>IF('STATS 17-18'!G781&lt;400,IF(B779&gt;80,80,B779),B779)</f>
        <v>80</v>
      </c>
      <c r="D779" s="33">
        <f>IF('STATS 17-18'!G781&lt;200,IF(C779&gt;73,73,C779),C779)</f>
        <v>73</v>
      </c>
      <c r="E779" s="33">
        <f>IF('STATS 17-18'!G781&lt;400,IF(D779&lt;60,60,D779),D779)</f>
        <v>73</v>
      </c>
      <c r="F779" s="82">
        <f>IF('STATS 17-18'!G781&lt;200,IF(E779&lt;53,53,E779),E779)</f>
        <v>73</v>
      </c>
    </row>
    <row r="780" ht="20.35" customHeight="1">
      <c r="A780" t="s" s="38">
        <v>903</v>
      </c>
      <c r="B780" s="81">
        <f>VLOOKUP('STATS 17-18'!AB782,'CK - HITS'!$A$3:$B$69,2)</f>
        <v>88</v>
      </c>
      <c r="C780" s="33">
        <f>IF('STATS 17-18'!G782&lt;400,IF(B780&gt;80,80,B780),B780)</f>
        <v>80</v>
      </c>
      <c r="D780" s="33">
        <f>IF('STATS 17-18'!G782&lt;200,IF(C780&gt;73,73,C780),C780)</f>
        <v>73</v>
      </c>
      <c r="E780" s="33">
        <f>IF('STATS 17-18'!G782&lt;400,IF(D780&lt;60,60,D780),D780)</f>
        <v>73</v>
      </c>
      <c r="F780" s="82">
        <f>IF('STATS 17-18'!G782&lt;200,IF(E780&lt;53,53,E780),E780)</f>
        <v>73</v>
      </c>
    </row>
    <row r="781" ht="20.35" customHeight="1">
      <c r="A781" t="s" s="38">
        <v>904</v>
      </c>
      <c r="B781" s="81">
        <f>VLOOKUP('STATS 17-18'!AB783,'CK - HITS'!$A$3:$B$69,2)</f>
        <v>79</v>
      </c>
      <c r="C781" s="33">
        <f>IF('STATS 17-18'!G783&lt;400,IF(B781&gt;80,80,B781),B781)</f>
        <v>79</v>
      </c>
      <c r="D781" s="33">
        <f>IF('STATS 17-18'!G783&lt;200,IF(C781&gt;73,73,C781),C781)</f>
        <v>79</v>
      </c>
      <c r="E781" s="33">
        <f>IF('STATS 17-18'!G783&lt;400,IF(D781&lt;60,60,D781),D781)</f>
        <v>79</v>
      </c>
      <c r="F781" s="82">
        <f>IF('STATS 17-18'!G783&lt;200,IF(E781&lt;53,53,E781),E781)</f>
        <v>79</v>
      </c>
    </row>
    <row r="782" ht="20.35" customHeight="1">
      <c r="A782" t="s" s="38">
        <v>905</v>
      </c>
      <c r="B782" s="81">
        <f>VLOOKUP('STATS 17-18'!AB784,'CK - HITS'!$A$3:$B$69,2)</f>
        <v>87</v>
      </c>
      <c r="C782" s="33">
        <f>IF('STATS 17-18'!G784&lt;400,IF(B782&gt;80,80,B782),B782)</f>
        <v>87</v>
      </c>
      <c r="D782" s="33">
        <f>IF('STATS 17-18'!G784&lt;200,IF(C782&gt;73,73,C782),C782)</f>
        <v>87</v>
      </c>
      <c r="E782" s="33">
        <f>IF('STATS 17-18'!G784&lt;400,IF(D782&lt;60,60,D782),D782)</f>
        <v>87</v>
      </c>
      <c r="F782" s="82">
        <f>IF('STATS 17-18'!G784&lt;200,IF(E782&lt;53,53,E782),E782)</f>
        <v>87</v>
      </c>
    </row>
    <row r="783" ht="20.35" customHeight="1">
      <c r="A783" t="s" s="38">
        <v>906</v>
      </c>
      <c r="B783" s="81">
        <f>VLOOKUP('STATS 17-18'!AB785,'CK - HITS'!$A$3:$B$69,2)</f>
        <v>49</v>
      </c>
      <c r="C783" s="33">
        <f>IF('STATS 17-18'!G785&lt;400,IF(B783&gt;80,80,B783),B783)</f>
        <v>49</v>
      </c>
      <c r="D783" s="33">
        <f>IF('STATS 17-18'!G785&lt;200,IF(C783&gt;73,73,C783),C783)</f>
        <v>49</v>
      </c>
      <c r="E783" s="33">
        <f>IF('STATS 17-18'!G785&lt;400,IF(D783&lt;60,60,D783),D783)</f>
        <v>49</v>
      </c>
      <c r="F783" s="82">
        <f>IF('STATS 17-18'!G785&lt;200,IF(E783&lt;53,53,E783),E783)</f>
        <v>49</v>
      </c>
    </row>
    <row r="784" ht="20.35" customHeight="1">
      <c r="A784" t="s" s="38">
        <v>907</v>
      </c>
      <c r="B784" s="81">
        <f>VLOOKUP('STATS 17-18'!AB786,'CK - HITS'!$A$3:$B$69,2)</f>
        <v>54</v>
      </c>
      <c r="C784" s="33">
        <f>IF('STATS 17-18'!G786&lt;400,IF(B784&gt;80,80,B784),B784)</f>
        <v>54</v>
      </c>
      <c r="D784" s="33">
        <f>IF('STATS 17-18'!G786&lt;200,IF(C784&gt;73,73,C784),C784)</f>
        <v>54</v>
      </c>
      <c r="E784" s="33">
        <f>IF('STATS 17-18'!G786&lt;400,IF(D784&lt;60,60,D784),D784)</f>
        <v>54</v>
      </c>
      <c r="F784" s="82">
        <f>IF('STATS 17-18'!G786&lt;200,IF(E784&lt;53,53,E784),E784)</f>
        <v>54</v>
      </c>
    </row>
    <row r="785" ht="20.35" customHeight="1">
      <c r="A785" t="s" s="38">
        <v>908</v>
      </c>
      <c r="B785" s="81">
        <f>VLOOKUP('STATS 17-18'!AB787,'CK - HITS'!$A$3:$B$69,2)</f>
        <v>38</v>
      </c>
      <c r="C785" s="33">
        <f>IF('STATS 17-18'!G787&lt;400,IF(B785&gt;80,80,B785),B785)</f>
        <v>38</v>
      </c>
      <c r="D785" s="33">
        <f>IF('STATS 17-18'!G787&lt;200,IF(C785&gt;73,73,C785),C785)</f>
        <v>38</v>
      </c>
      <c r="E785" s="33">
        <f>IF('STATS 17-18'!G787&lt;400,IF(D785&lt;60,60,D785),D785)</f>
        <v>38</v>
      </c>
      <c r="F785" s="82">
        <f>IF('STATS 17-18'!G787&lt;200,IF(E785&lt;53,53,E785),E785)</f>
        <v>38</v>
      </c>
    </row>
    <row r="786" ht="20.35" customHeight="1">
      <c r="A786" t="s" s="38">
        <v>909</v>
      </c>
      <c r="B786" s="81">
        <f>VLOOKUP('STATS 17-18'!AB788,'CK - HITS'!$A$3:$B$69,2)</f>
        <v>70</v>
      </c>
      <c r="C786" s="33">
        <f>IF('STATS 17-18'!G788&lt;400,IF(B786&gt;80,80,B786),B786)</f>
        <v>70</v>
      </c>
      <c r="D786" s="33">
        <f>IF('STATS 17-18'!G788&lt;200,IF(C786&gt;73,73,C786),C786)</f>
        <v>70</v>
      </c>
      <c r="E786" s="33">
        <f>IF('STATS 17-18'!G788&lt;400,IF(D786&lt;60,60,D786),D786)</f>
        <v>70</v>
      </c>
      <c r="F786" s="82">
        <f>IF('STATS 17-18'!G788&lt;200,IF(E786&lt;53,53,E786),E786)</f>
        <v>70</v>
      </c>
    </row>
    <row r="787" ht="20.35" customHeight="1">
      <c r="A787" t="s" s="38">
        <v>910</v>
      </c>
      <c r="B787" s="81">
        <f>VLOOKUP('STATS 17-18'!AB789,'CK - HITS'!$A$3:$B$69,2)</f>
        <v>66</v>
      </c>
      <c r="C787" s="33">
        <f>IF('STATS 17-18'!G789&lt;400,IF(B787&gt;80,80,B787),B787)</f>
        <v>66</v>
      </c>
      <c r="D787" s="33">
        <f>IF('STATS 17-18'!G789&lt;200,IF(C787&gt;73,73,C787),C787)</f>
        <v>66</v>
      </c>
      <c r="E787" s="33">
        <f>IF('STATS 17-18'!G789&lt;400,IF(D787&lt;60,60,D787),D787)</f>
        <v>66</v>
      </c>
      <c r="F787" s="82">
        <f>IF('STATS 17-18'!G789&lt;200,IF(E787&lt;53,53,E787),E787)</f>
        <v>66</v>
      </c>
    </row>
    <row r="788" ht="20.35" customHeight="1">
      <c r="A788" t="s" s="38">
        <v>911</v>
      </c>
      <c r="B788" s="81">
        <f>VLOOKUP('STATS 17-18'!AB790,'CK - HITS'!$A$3:$B$69,2)</f>
        <v>84</v>
      </c>
      <c r="C788" s="33">
        <f>IF('STATS 17-18'!G790&lt;400,IF(B788&gt;80,80,B788),B788)</f>
        <v>84</v>
      </c>
      <c r="D788" s="33">
        <f>IF('STATS 17-18'!G790&lt;200,IF(C788&gt;73,73,C788),C788)</f>
        <v>84</v>
      </c>
      <c r="E788" s="33">
        <f>IF('STATS 17-18'!G790&lt;400,IF(D788&lt;60,60,D788),D788)</f>
        <v>84</v>
      </c>
      <c r="F788" s="82">
        <f>IF('STATS 17-18'!G790&lt;200,IF(E788&lt;53,53,E788),E788)</f>
        <v>84</v>
      </c>
    </row>
    <row r="789" ht="20.35" customHeight="1">
      <c r="A789" t="s" s="38">
        <v>912</v>
      </c>
      <c r="B789" s="81">
        <f>VLOOKUP('STATS 17-18'!AB791,'CK - HITS'!$A$3:$B$69,2)</f>
        <v>95</v>
      </c>
      <c r="C789" s="33">
        <f>IF('STATS 17-18'!G791&lt;400,IF(B789&gt;80,80,B789),B789)</f>
        <v>80</v>
      </c>
      <c r="D789" s="33">
        <f>IF('STATS 17-18'!G791&lt;200,IF(C789&gt;73,73,C789),C789)</f>
        <v>73</v>
      </c>
      <c r="E789" s="33">
        <f>IF('STATS 17-18'!G791&lt;400,IF(D789&lt;60,60,D789),D789)</f>
        <v>73</v>
      </c>
      <c r="F789" s="82">
        <f>IF('STATS 17-18'!G791&lt;200,IF(E789&lt;53,53,E789),E789)</f>
        <v>73</v>
      </c>
    </row>
    <row r="790" ht="20.35" customHeight="1">
      <c r="A790" t="s" s="38">
        <v>913</v>
      </c>
      <c r="B790" s="81">
        <f>VLOOKUP('STATS 17-18'!AB792,'CK - HITS'!$A$3:$B$69,2)</f>
        <v>43</v>
      </c>
      <c r="C790" s="33">
        <f>IF('STATS 17-18'!G792&lt;400,IF(B790&gt;80,80,B790),B790)</f>
        <v>43</v>
      </c>
      <c r="D790" s="33">
        <f>IF('STATS 17-18'!G792&lt;200,IF(C790&gt;73,73,C790),C790)</f>
        <v>43</v>
      </c>
      <c r="E790" s="33">
        <f>IF('STATS 17-18'!G792&lt;400,IF(D790&lt;60,60,D790),D790)</f>
        <v>60</v>
      </c>
      <c r="F790" s="82">
        <f>IF('STATS 17-18'!G792&lt;200,IF(E790&lt;53,53,E790),E790)</f>
        <v>60</v>
      </c>
    </row>
    <row r="791" ht="20.35" customHeight="1">
      <c r="A791" t="s" s="38">
        <v>914</v>
      </c>
      <c r="B791" s="81">
        <f>VLOOKUP('STATS 17-18'!AB793,'CK - HITS'!$A$3:$B$69,2)</f>
        <v>69</v>
      </c>
      <c r="C791" s="33">
        <f>IF('STATS 17-18'!G793&lt;400,IF(B791&gt;80,80,B791),B791)</f>
        <v>69</v>
      </c>
      <c r="D791" s="33">
        <f>IF('STATS 17-18'!G793&lt;200,IF(C791&gt;73,73,C791),C791)</f>
        <v>69</v>
      </c>
      <c r="E791" s="33">
        <f>IF('STATS 17-18'!G793&lt;400,IF(D791&lt;60,60,D791),D791)</f>
        <v>69</v>
      </c>
      <c r="F791" s="82">
        <f>IF('STATS 17-18'!G793&lt;200,IF(E791&lt;53,53,E791),E791)</f>
        <v>69</v>
      </c>
    </row>
    <row r="792" ht="20.35" customHeight="1">
      <c r="A792" t="s" s="38">
        <v>915</v>
      </c>
      <c r="B792" s="81">
        <f>VLOOKUP('STATS 17-18'!AB794,'CK - HITS'!$A$3:$B$69,2)</f>
        <v>59</v>
      </c>
      <c r="C792" s="33">
        <f>IF('STATS 17-18'!G794&lt;400,IF(B792&gt;80,80,B792),B792)</f>
        <v>59</v>
      </c>
      <c r="D792" s="33">
        <f>IF('STATS 17-18'!G794&lt;200,IF(C792&gt;73,73,C792),C792)</f>
        <v>59</v>
      </c>
      <c r="E792" s="33">
        <f>IF('STATS 17-18'!G794&lt;400,IF(D792&lt;60,60,D792),D792)</f>
        <v>60</v>
      </c>
      <c r="F792" s="82">
        <f>IF('STATS 17-18'!G794&lt;200,IF(E792&lt;53,53,E792),E792)</f>
        <v>60</v>
      </c>
    </row>
    <row r="793" ht="20.35" customHeight="1">
      <c r="A793" t="s" s="38">
        <v>917</v>
      </c>
      <c r="B793" s="81">
        <f>VLOOKUP('STATS 17-18'!AB795,'CK - HITS'!$A$3:$B$69,2)</f>
        <v>47</v>
      </c>
      <c r="C793" s="33">
        <f>IF('STATS 17-18'!G795&lt;400,IF(B793&gt;80,80,B793),B793)</f>
        <v>47</v>
      </c>
      <c r="D793" s="33">
        <f>IF('STATS 17-18'!G795&lt;200,IF(C793&gt;73,73,C793),C793)</f>
        <v>47</v>
      </c>
      <c r="E793" s="33">
        <f>IF('STATS 17-18'!G795&lt;400,IF(D793&lt;60,60,D793),D793)</f>
        <v>60</v>
      </c>
      <c r="F793" s="82">
        <f>IF('STATS 17-18'!G795&lt;200,IF(E793&lt;53,53,E793),E793)</f>
        <v>60</v>
      </c>
    </row>
    <row r="794" ht="20.35" customHeight="1">
      <c r="A794" t="s" s="38">
        <v>918</v>
      </c>
      <c r="B794" s="81">
        <f>VLOOKUP('STATS 17-18'!AB796,'CK - HITS'!$A$3:$B$69,2)</f>
        <v>52</v>
      </c>
      <c r="C794" s="33">
        <f>IF('STATS 17-18'!G796&lt;400,IF(B794&gt;80,80,B794),B794)</f>
        <v>52</v>
      </c>
      <c r="D794" s="33">
        <f>IF('STATS 17-18'!G796&lt;200,IF(C794&gt;73,73,C794),C794)</f>
        <v>52</v>
      </c>
      <c r="E794" s="33">
        <f>IF('STATS 17-18'!G796&lt;400,IF(D794&lt;60,60,D794),D794)</f>
        <v>52</v>
      </c>
      <c r="F794" s="82">
        <f>IF('STATS 17-18'!G796&lt;200,IF(E794&lt;53,53,E794),E794)</f>
        <v>52</v>
      </c>
    </row>
    <row r="795" ht="20.35" customHeight="1">
      <c r="A795" t="s" s="38">
        <v>919</v>
      </c>
      <c r="B795" s="81">
        <f>VLOOKUP('STATS 17-18'!AB797,'CK - HITS'!$A$3:$B$69,2)</f>
        <v>39</v>
      </c>
      <c r="C795" s="33">
        <f>IF('STATS 17-18'!G797&lt;400,IF(B795&gt;80,80,B795),B795)</f>
        <v>39</v>
      </c>
      <c r="D795" s="33">
        <f>IF('STATS 17-18'!G797&lt;200,IF(C795&gt;73,73,C795),C795)</f>
        <v>39</v>
      </c>
      <c r="E795" s="33">
        <f>IF('STATS 17-18'!G797&lt;400,IF(D795&lt;60,60,D795),D795)</f>
        <v>39</v>
      </c>
      <c r="F795" s="82">
        <f>IF('STATS 17-18'!G797&lt;200,IF(E795&lt;53,53,E795),E795)</f>
        <v>39</v>
      </c>
    </row>
    <row r="796" ht="20.35" customHeight="1">
      <c r="A796" t="s" s="38">
        <v>920</v>
      </c>
      <c r="B796" s="81">
        <f>VLOOKUP('STATS 17-18'!AB798,'CK - HITS'!$A$3:$B$69,2)</f>
        <v>36</v>
      </c>
      <c r="C796" s="33">
        <f>IF('STATS 17-18'!G798&lt;400,IF(B796&gt;80,80,B796),B796)</f>
        <v>36</v>
      </c>
      <c r="D796" s="33">
        <f>IF('STATS 17-18'!G798&lt;200,IF(C796&gt;73,73,C796),C796)</f>
        <v>36</v>
      </c>
      <c r="E796" s="33">
        <f>IF('STATS 17-18'!G798&lt;400,IF(D796&lt;60,60,D796),D796)</f>
        <v>36</v>
      </c>
      <c r="F796" s="82">
        <f>IF('STATS 17-18'!G798&lt;200,IF(E796&lt;53,53,E796),E796)</f>
        <v>36</v>
      </c>
    </row>
    <row r="797" ht="20.35" customHeight="1">
      <c r="A797" t="s" s="38">
        <v>921</v>
      </c>
      <c r="B797" s="81">
        <f>VLOOKUP('STATS 17-18'!AB799,'CK - HITS'!$A$3:$B$69,2)</f>
        <v>48</v>
      </c>
      <c r="C797" s="33">
        <f>IF('STATS 17-18'!G799&lt;400,IF(B797&gt;80,80,B797),B797)</f>
        <v>48</v>
      </c>
      <c r="D797" s="33">
        <f>IF('STATS 17-18'!G799&lt;200,IF(C797&gt;73,73,C797),C797)</f>
        <v>48</v>
      </c>
      <c r="E797" s="33">
        <f>IF('STATS 17-18'!G799&lt;400,IF(D797&lt;60,60,D797),D797)</f>
        <v>48</v>
      </c>
      <c r="F797" s="82">
        <f>IF('STATS 17-18'!G799&lt;200,IF(E797&lt;53,53,E797),E797)</f>
        <v>48</v>
      </c>
    </row>
    <row r="798" ht="20.35" customHeight="1">
      <c r="A798" t="s" s="38">
        <v>922</v>
      </c>
      <c r="B798" s="81">
        <f>VLOOKUP('STATS 17-18'!AB800,'CK - HITS'!$A$3:$B$69,2)</f>
        <v>58</v>
      </c>
      <c r="C798" s="33">
        <f>IF('STATS 17-18'!G800&lt;400,IF(B798&gt;80,80,B798),B798)</f>
        <v>58</v>
      </c>
      <c r="D798" s="33">
        <f>IF('STATS 17-18'!G800&lt;200,IF(C798&gt;73,73,C798),C798)</f>
        <v>58</v>
      </c>
      <c r="E798" s="33">
        <f>IF('STATS 17-18'!G800&lt;400,IF(D798&lt;60,60,D798),D798)</f>
        <v>58</v>
      </c>
      <c r="F798" s="82">
        <f>IF('STATS 17-18'!G800&lt;200,IF(E798&lt;53,53,E798),E798)</f>
        <v>58</v>
      </c>
    </row>
    <row r="799" ht="20.35" customHeight="1">
      <c r="A799" t="s" s="38">
        <v>923</v>
      </c>
      <c r="B799" s="81">
        <f>VLOOKUP('STATS 17-18'!AB801,'CK - HITS'!$A$3:$B$69,2)</f>
        <v>43</v>
      </c>
      <c r="C799" s="33">
        <f>IF('STATS 17-18'!G801&lt;400,IF(B799&gt;80,80,B799),B799)</f>
        <v>43</v>
      </c>
      <c r="D799" s="33">
        <f>IF('STATS 17-18'!G801&lt;200,IF(C799&gt;73,73,C799),C799)</f>
        <v>43</v>
      </c>
      <c r="E799" s="33">
        <f>IF('STATS 17-18'!G801&lt;400,IF(D799&lt;60,60,D799),D799)</f>
        <v>43</v>
      </c>
      <c r="F799" s="82">
        <f>IF('STATS 17-18'!G801&lt;200,IF(E799&lt;53,53,E799),E799)</f>
        <v>43</v>
      </c>
    </row>
    <row r="800" ht="20.35" customHeight="1">
      <c r="A800" t="s" s="38">
        <v>925</v>
      </c>
      <c r="B800" s="81">
        <f>VLOOKUP('STATS 17-18'!AB802,'CK - HITS'!$A$3:$B$69,2)</f>
        <v>36</v>
      </c>
      <c r="C800" s="33">
        <f>IF('STATS 17-18'!G802&lt;400,IF(B800&gt;80,80,B800),B800)</f>
        <v>36</v>
      </c>
      <c r="D800" s="33">
        <f>IF('STATS 17-18'!G802&lt;200,IF(C800&gt;73,73,C800),C800)</f>
        <v>36</v>
      </c>
      <c r="E800" s="33">
        <f>IF('STATS 17-18'!G802&lt;400,IF(D800&lt;60,60,D800),D800)</f>
        <v>36</v>
      </c>
      <c r="F800" s="82">
        <f>IF('STATS 17-18'!G802&lt;200,IF(E800&lt;53,53,E800),E800)</f>
        <v>36</v>
      </c>
    </row>
    <row r="801" ht="20.35" customHeight="1">
      <c r="A801" t="s" s="38">
        <v>926</v>
      </c>
      <c r="B801" s="81">
        <f>VLOOKUP('STATS 17-18'!AB803,'CK - HITS'!$A$3:$B$69,2)</f>
        <v>80</v>
      </c>
      <c r="C801" s="33">
        <f>IF('STATS 17-18'!G803&lt;400,IF(B801&gt;80,80,B801),B801)</f>
        <v>80</v>
      </c>
      <c r="D801" s="33">
        <f>IF('STATS 17-18'!G803&lt;200,IF(C801&gt;73,73,C801),C801)</f>
        <v>80</v>
      </c>
      <c r="E801" s="33">
        <f>IF('STATS 17-18'!G803&lt;400,IF(D801&lt;60,60,D801),D801)</f>
        <v>80</v>
      </c>
      <c r="F801" s="82">
        <f>IF('STATS 17-18'!G803&lt;200,IF(E801&lt;53,53,E801),E801)</f>
        <v>80</v>
      </c>
    </row>
    <row r="802" ht="20.35" customHeight="1">
      <c r="A802" t="s" s="38">
        <v>927</v>
      </c>
      <c r="B802" s="81">
        <f>VLOOKUP('STATS 17-18'!AB804,'CK - HITS'!$A$3:$B$69,2)</f>
        <v>68</v>
      </c>
      <c r="C802" s="33">
        <f>IF('STATS 17-18'!G804&lt;400,IF(B802&gt;80,80,B802),B802)</f>
        <v>68</v>
      </c>
      <c r="D802" s="33">
        <f>IF('STATS 17-18'!G804&lt;200,IF(C802&gt;73,73,C802),C802)</f>
        <v>68</v>
      </c>
      <c r="E802" s="33">
        <f>IF('STATS 17-18'!G804&lt;400,IF(D802&lt;60,60,D802),D802)</f>
        <v>68</v>
      </c>
      <c r="F802" s="82">
        <f>IF('STATS 17-18'!G804&lt;200,IF(E802&lt;53,53,E802),E802)</f>
        <v>68</v>
      </c>
    </row>
    <row r="803" ht="20.35" customHeight="1">
      <c r="A803" t="s" s="38">
        <v>928</v>
      </c>
      <c r="B803" s="81">
        <f>VLOOKUP('STATS 17-18'!AB805,'CK - HITS'!$A$3:$B$69,2)</f>
        <v>34</v>
      </c>
      <c r="C803" s="33">
        <f>IF('STATS 17-18'!G805&lt;400,IF(B803&gt;80,80,B803),B803)</f>
        <v>34</v>
      </c>
      <c r="D803" s="33">
        <f>IF('STATS 17-18'!G805&lt;200,IF(C803&gt;73,73,C803),C803)</f>
        <v>34</v>
      </c>
      <c r="E803" s="33">
        <f>IF('STATS 17-18'!G805&lt;400,IF(D803&lt;60,60,D803),D803)</f>
        <v>34</v>
      </c>
      <c r="F803" s="82">
        <f>IF('STATS 17-18'!G805&lt;200,IF(E803&lt;53,53,E803),E803)</f>
        <v>34</v>
      </c>
    </row>
    <row r="804" ht="20.35" customHeight="1">
      <c r="A804" t="s" s="38">
        <v>929</v>
      </c>
      <c r="B804" s="81">
        <f>VLOOKUP('STATS 17-18'!AB806,'CK - HITS'!$A$3:$B$69,2)</f>
        <v>40</v>
      </c>
      <c r="C804" s="33">
        <f>IF('STATS 17-18'!G806&lt;400,IF(B804&gt;80,80,B804),B804)</f>
        <v>40</v>
      </c>
      <c r="D804" s="33">
        <f>IF('STATS 17-18'!G806&lt;200,IF(C804&gt;73,73,C804),C804)</f>
        <v>40</v>
      </c>
      <c r="E804" s="33">
        <f>IF('STATS 17-18'!G806&lt;400,IF(D804&lt;60,60,D804),D804)</f>
        <v>40</v>
      </c>
      <c r="F804" s="82">
        <f>IF('STATS 17-18'!G806&lt;200,IF(E804&lt;53,53,E804),E804)</f>
        <v>40</v>
      </c>
    </row>
    <row r="805" ht="20.35" customHeight="1">
      <c r="A805" t="s" s="38">
        <v>930</v>
      </c>
      <c r="B805" s="81">
        <f>VLOOKUP('STATS 17-18'!AB807,'CK - HITS'!$A$3:$B$69,2)</f>
        <v>67</v>
      </c>
      <c r="C805" s="33">
        <f>IF('STATS 17-18'!G807&lt;400,IF(B805&gt;80,80,B805),B805)</f>
        <v>67</v>
      </c>
      <c r="D805" s="33">
        <f>IF('STATS 17-18'!G807&lt;200,IF(C805&gt;73,73,C805),C805)</f>
        <v>67</v>
      </c>
      <c r="E805" s="33">
        <f>IF('STATS 17-18'!G807&lt;400,IF(D805&lt;60,60,D805),D805)</f>
        <v>67</v>
      </c>
      <c r="F805" s="82">
        <f>IF('STATS 17-18'!G807&lt;200,IF(E805&lt;53,53,E805),E805)</f>
        <v>67</v>
      </c>
    </row>
    <row r="806" ht="20.35" customHeight="1">
      <c r="A806" t="s" s="38">
        <v>932</v>
      </c>
      <c r="B806" s="81">
        <f>VLOOKUP('STATS 17-18'!AB808,'CK - HITS'!$A$3:$B$69,2)</f>
        <v>93</v>
      </c>
      <c r="C806" s="33">
        <f>IF('STATS 17-18'!G808&lt;400,IF(B806&gt;80,80,B806),B806)</f>
        <v>93</v>
      </c>
      <c r="D806" s="33">
        <f>IF('STATS 17-18'!G808&lt;200,IF(C806&gt;73,73,C806),C806)</f>
        <v>93</v>
      </c>
      <c r="E806" s="33">
        <f>IF('STATS 17-18'!G808&lt;400,IF(D806&lt;60,60,D806),D806)</f>
        <v>93</v>
      </c>
      <c r="F806" s="82">
        <f>IF('STATS 17-18'!G808&lt;200,IF(E806&lt;53,53,E806),E806)</f>
        <v>93</v>
      </c>
    </row>
    <row r="807" ht="20.35" customHeight="1">
      <c r="A807" t="s" s="38">
        <v>933</v>
      </c>
      <c r="B807" s="81">
        <f>VLOOKUP('STATS 17-18'!AB809,'CK - HITS'!$A$3:$B$69,2)</f>
        <v>52</v>
      </c>
      <c r="C807" s="33">
        <f>IF('STATS 17-18'!G809&lt;400,IF(B807&gt;80,80,B807),B807)</f>
        <v>52</v>
      </c>
      <c r="D807" s="33">
        <f>IF('STATS 17-18'!G809&lt;200,IF(C807&gt;73,73,C807),C807)</f>
        <v>52</v>
      </c>
      <c r="E807" s="33">
        <f>IF('STATS 17-18'!G809&lt;400,IF(D807&lt;60,60,D807),D807)</f>
        <v>52</v>
      </c>
      <c r="F807" s="82">
        <f>IF('STATS 17-18'!G809&lt;200,IF(E807&lt;53,53,E807),E807)</f>
        <v>52</v>
      </c>
    </row>
    <row r="808" ht="20.35" customHeight="1">
      <c r="A808" t="s" s="38">
        <v>934</v>
      </c>
      <c r="B808" s="81">
        <f>VLOOKUP('STATS 17-18'!AB810,'CK - HITS'!$A$3:$B$69,2)</f>
        <v>93</v>
      </c>
      <c r="C808" s="33">
        <f>IF('STATS 17-18'!G810&lt;400,IF(B808&gt;80,80,B808),B808)</f>
        <v>93</v>
      </c>
      <c r="D808" s="33">
        <f>IF('STATS 17-18'!G810&lt;200,IF(C808&gt;73,73,C808),C808)</f>
        <v>93</v>
      </c>
      <c r="E808" s="33">
        <f>IF('STATS 17-18'!G810&lt;400,IF(D808&lt;60,60,D808),D808)</f>
        <v>93</v>
      </c>
      <c r="F808" s="82">
        <f>IF('STATS 17-18'!G810&lt;200,IF(E808&lt;53,53,E808),E808)</f>
        <v>93</v>
      </c>
    </row>
    <row r="809" ht="20.35" customHeight="1">
      <c r="A809" t="s" s="38">
        <v>935</v>
      </c>
      <c r="B809" s="81">
        <f>VLOOKUP('STATS 17-18'!AB811,'CK - HITS'!$A$3:$B$69,2)</f>
        <v>56</v>
      </c>
      <c r="C809" s="33">
        <f>IF('STATS 17-18'!G811&lt;400,IF(B809&gt;80,80,B809),B809)</f>
        <v>56</v>
      </c>
      <c r="D809" s="33">
        <f>IF('STATS 17-18'!G811&lt;200,IF(C809&gt;73,73,C809),C809)</f>
        <v>56</v>
      </c>
      <c r="E809" s="33">
        <f>IF('STATS 17-18'!G811&lt;400,IF(D809&lt;60,60,D809),D809)</f>
        <v>56</v>
      </c>
      <c r="F809" s="82">
        <f>IF('STATS 17-18'!G811&lt;200,IF(E809&lt;53,53,E809),E809)</f>
        <v>56</v>
      </c>
    </row>
    <row r="810" ht="20.35" customHeight="1">
      <c r="A810" t="s" s="38">
        <v>936</v>
      </c>
      <c r="B810" s="81">
        <f>VLOOKUP('STATS 17-18'!AB812,'CK - HITS'!$A$3:$B$69,2)</f>
        <v>52</v>
      </c>
      <c r="C810" s="33">
        <f>IF('STATS 17-18'!G812&lt;400,IF(B810&gt;80,80,B810),B810)</f>
        <v>52</v>
      </c>
      <c r="D810" s="33">
        <f>IF('STATS 17-18'!G812&lt;200,IF(C810&gt;73,73,C810),C810)</f>
        <v>52</v>
      </c>
      <c r="E810" s="33">
        <f>IF('STATS 17-18'!G812&lt;400,IF(D810&lt;60,60,D810),D810)</f>
        <v>60</v>
      </c>
      <c r="F810" s="82">
        <f>IF('STATS 17-18'!G812&lt;200,IF(E810&lt;53,53,E810),E810)</f>
        <v>60</v>
      </c>
    </row>
    <row r="811" ht="20.35" customHeight="1">
      <c r="A811" t="s" s="38">
        <v>937</v>
      </c>
      <c r="B811" s="81">
        <f>VLOOKUP('STATS 17-18'!AB813,'CK - HITS'!$A$3:$B$69,2)</f>
        <v>57</v>
      </c>
      <c r="C811" s="33">
        <f>IF('STATS 17-18'!G813&lt;400,IF(B811&gt;80,80,B811),B811)</f>
        <v>57</v>
      </c>
      <c r="D811" s="33">
        <f>IF('STATS 17-18'!G813&lt;200,IF(C811&gt;73,73,C811),C811)</f>
        <v>57</v>
      </c>
      <c r="E811" s="33">
        <f>IF('STATS 17-18'!G813&lt;400,IF(D811&lt;60,60,D811),D811)</f>
        <v>60</v>
      </c>
      <c r="F811" s="82">
        <f>IF('STATS 17-18'!G813&lt;200,IF(E811&lt;53,53,E811),E811)</f>
        <v>60</v>
      </c>
    </row>
    <row r="812" ht="20.35" customHeight="1">
      <c r="A812" t="s" s="38">
        <v>938</v>
      </c>
      <c r="B812" s="81">
        <f>VLOOKUP('STATS 17-18'!AB814,'CK - HITS'!$A$3:$B$69,2)</f>
        <v>62</v>
      </c>
      <c r="C812" s="33">
        <f>IF('STATS 17-18'!G814&lt;400,IF(B812&gt;80,80,B812),B812)</f>
        <v>62</v>
      </c>
      <c r="D812" s="33">
        <f>IF('STATS 17-18'!G814&lt;200,IF(C812&gt;73,73,C812),C812)</f>
        <v>62</v>
      </c>
      <c r="E812" s="33">
        <f>IF('STATS 17-18'!G814&lt;400,IF(D812&lt;60,60,D812),D812)</f>
        <v>62</v>
      </c>
      <c r="F812" s="82">
        <f>IF('STATS 17-18'!G814&lt;200,IF(E812&lt;53,53,E812),E812)</f>
        <v>62</v>
      </c>
    </row>
    <row r="813" ht="20.35" customHeight="1">
      <c r="A813" t="s" s="38">
        <v>939</v>
      </c>
      <c r="B813" s="81">
        <f>VLOOKUP('STATS 17-18'!AB815,'CK - HITS'!$A$3:$B$69,2)</f>
        <v>54</v>
      </c>
      <c r="C813" s="33">
        <f>IF('STATS 17-18'!G815&lt;400,IF(B813&gt;80,80,B813),B813)</f>
        <v>54</v>
      </c>
      <c r="D813" s="33">
        <f>IF('STATS 17-18'!G815&lt;200,IF(C813&gt;73,73,C813),C813)</f>
        <v>54</v>
      </c>
      <c r="E813" s="33">
        <f>IF('STATS 17-18'!G815&lt;400,IF(D813&lt;60,60,D813),D813)</f>
        <v>54</v>
      </c>
      <c r="F813" s="82">
        <f>IF('STATS 17-18'!G815&lt;200,IF(E813&lt;53,53,E813),E813)</f>
        <v>54</v>
      </c>
    </row>
    <row r="814" ht="20.35" customHeight="1">
      <c r="A814" t="s" s="38">
        <v>941</v>
      </c>
      <c r="B814" s="81">
        <f>VLOOKUP('STATS 17-18'!AB816,'CK - HITS'!$A$3:$B$69,2)</f>
        <v>53</v>
      </c>
      <c r="C814" s="33">
        <f>IF('STATS 17-18'!G816&lt;400,IF(B814&gt;80,80,B814),B814)</f>
        <v>53</v>
      </c>
      <c r="D814" s="33">
        <f>IF('STATS 17-18'!G816&lt;200,IF(C814&gt;73,73,C814),C814)</f>
        <v>53</v>
      </c>
      <c r="E814" s="33">
        <f>IF('STATS 17-18'!G816&lt;400,IF(D814&lt;60,60,D814),D814)</f>
        <v>53</v>
      </c>
      <c r="F814" s="82">
        <f>IF('STATS 17-18'!G816&lt;200,IF(E814&lt;53,53,E814),E814)</f>
        <v>53</v>
      </c>
    </row>
    <row r="815" ht="20.35" customHeight="1">
      <c r="A815" t="s" s="38">
        <v>943</v>
      </c>
      <c r="B815" s="81">
        <f>VLOOKUP('STATS 17-18'!AB817,'CK - HITS'!$A$3:$B$69,2)</f>
        <v>93</v>
      </c>
      <c r="C815" s="33">
        <f>IF('STATS 17-18'!G817&lt;400,IF(B815&gt;80,80,B815),B815)</f>
        <v>93</v>
      </c>
      <c r="D815" s="33">
        <f>IF('STATS 17-18'!G817&lt;200,IF(C815&gt;73,73,C815),C815)</f>
        <v>93</v>
      </c>
      <c r="E815" s="33">
        <f>IF('STATS 17-18'!G817&lt;400,IF(D815&lt;60,60,D815),D815)</f>
        <v>93</v>
      </c>
      <c r="F815" s="82">
        <f>IF('STATS 17-18'!G817&lt;200,IF(E815&lt;53,53,E815),E815)</f>
        <v>93</v>
      </c>
    </row>
    <row r="816" ht="20.35" customHeight="1">
      <c r="A816" t="s" s="38">
        <v>945</v>
      </c>
      <c r="B816" s="81">
        <f>VLOOKUP('STATS 17-18'!AB818,'CK - HITS'!$A$3:$B$69,2)</f>
        <v>56</v>
      </c>
      <c r="C816" s="33">
        <f>IF('STATS 17-18'!G818&lt;400,IF(B816&gt;80,80,B816),B816)</f>
        <v>56</v>
      </c>
      <c r="D816" s="33">
        <f>IF('STATS 17-18'!G818&lt;200,IF(C816&gt;73,73,C816),C816)</f>
        <v>56</v>
      </c>
      <c r="E816" s="33">
        <f>IF('STATS 17-18'!G818&lt;400,IF(D816&lt;60,60,D816),D816)</f>
        <v>56</v>
      </c>
      <c r="F816" s="82">
        <f>IF('STATS 17-18'!G818&lt;200,IF(E816&lt;53,53,E816),E816)</f>
        <v>56</v>
      </c>
    </row>
    <row r="817" ht="20.35" customHeight="1">
      <c r="A817" t="s" s="38">
        <v>946</v>
      </c>
      <c r="B817" s="81">
        <f>VLOOKUP('STATS 17-18'!AB819,'CK - HITS'!$A$3:$B$69,2)</f>
        <v>53</v>
      </c>
      <c r="C817" s="33">
        <f>IF('STATS 17-18'!G819&lt;400,IF(B817&gt;80,80,B817),B817)</f>
        <v>53</v>
      </c>
      <c r="D817" s="33">
        <f>IF('STATS 17-18'!G819&lt;200,IF(C817&gt;73,73,C817),C817)</f>
        <v>53</v>
      </c>
      <c r="E817" s="33">
        <f>IF('STATS 17-18'!G819&lt;400,IF(D817&lt;60,60,D817),D817)</f>
        <v>53</v>
      </c>
      <c r="F817" s="82">
        <f>IF('STATS 17-18'!G819&lt;200,IF(E817&lt;53,53,E817),E817)</f>
        <v>53</v>
      </c>
    </row>
    <row r="818" ht="20.35" customHeight="1">
      <c r="A818" t="s" s="38">
        <v>947</v>
      </c>
      <c r="B818" s="81">
        <f>VLOOKUP('STATS 17-18'!AB820,'CK - HITS'!$A$3:$B$69,2)</f>
        <v>65</v>
      </c>
      <c r="C818" s="33">
        <f>IF('STATS 17-18'!G820&lt;400,IF(B818&gt;80,80,B818),B818)</f>
        <v>65</v>
      </c>
      <c r="D818" s="33">
        <f>IF('STATS 17-18'!G820&lt;200,IF(C818&gt;73,73,C818),C818)</f>
        <v>65</v>
      </c>
      <c r="E818" s="33">
        <f>IF('STATS 17-18'!G820&lt;400,IF(D818&lt;60,60,D818),D818)</f>
        <v>65</v>
      </c>
      <c r="F818" s="82">
        <f>IF('STATS 17-18'!G820&lt;200,IF(E818&lt;53,53,E818),E818)</f>
        <v>65</v>
      </c>
    </row>
    <row r="819" ht="20.35" customHeight="1">
      <c r="A819" t="s" s="38">
        <v>949</v>
      </c>
      <c r="B819" s="81">
        <f>VLOOKUP('STATS 17-18'!AB821,'CK - HITS'!$A$3:$B$69,2)</f>
        <v>41</v>
      </c>
      <c r="C819" s="33">
        <f>IF('STATS 17-18'!G821&lt;400,IF(B819&gt;80,80,B819),B819)</f>
        <v>41</v>
      </c>
      <c r="D819" s="33">
        <f>IF('STATS 17-18'!G821&lt;200,IF(C819&gt;73,73,C819),C819)</f>
        <v>41</v>
      </c>
      <c r="E819" s="33">
        <f>IF('STATS 17-18'!G821&lt;400,IF(D819&lt;60,60,D819),D819)</f>
        <v>60</v>
      </c>
      <c r="F819" s="82">
        <f>IF('STATS 17-18'!G821&lt;200,IF(E819&lt;53,53,E819),E819)</f>
        <v>60</v>
      </c>
    </row>
    <row r="820" ht="20.35" customHeight="1">
      <c r="A820" t="s" s="38">
        <v>950</v>
      </c>
      <c r="B820" s="81">
        <f>VLOOKUP('STATS 17-18'!AB822,'CK - HITS'!$A$3:$B$69,2)</f>
        <v>66</v>
      </c>
      <c r="C820" s="33">
        <f>IF('STATS 17-18'!G822&lt;400,IF(B820&gt;80,80,B820),B820)</f>
        <v>66</v>
      </c>
      <c r="D820" s="33">
        <f>IF('STATS 17-18'!G822&lt;200,IF(C820&gt;73,73,C820),C820)</f>
        <v>66</v>
      </c>
      <c r="E820" s="33">
        <f>IF('STATS 17-18'!G822&lt;400,IF(D820&lt;60,60,D820),D820)</f>
        <v>66</v>
      </c>
      <c r="F820" s="82">
        <f>IF('STATS 17-18'!G822&lt;200,IF(E820&lt;53,53,E820),E820)</f>
        <v>66</v>
      </c>
    </row>
    <row r="821" ht="20.35" customHeight="1">
      <c r="A821" t="s" s="38">
        <v>951</v>
      </c>
      <c r="B821" s="81">
        <f>VLOOKUP('STATS 17-18'!AB823,'CK - HITS'!$A$3:$B$69,2)</f>
        <v>54</v>
      </c>
      <c r="C821" s="33">
        <f>IF('STATS 17-18'!G823&lt;400,IF(B821&gt;80,80,B821),B821)</f>
        <v>54</v>
      </c>
      <c r="D821" s="33">
        <f>IF('STATS 17-18'!G823&lt;200,IF(C821&gt;73,73,C821),C821)</f>
        <v>54</v>
      </c>
      <c r="E821" s="33">
        <f>IF('STATS 17-18'!G823&lt;400,IF(D821&lt;60,60,D821),D821)</f>
        <v>54</v>
      </c>
      <c r="F821" s="82">
        <f>IF('STATS 17-18'!G823&lt;200,IF(E821&lt;53,53,E821),E821)</f>
        <v>54</v>
      </c>
    </row>
    <row r="822" ht="20.35" customHeight="1">
      <c r="A822" t="s" s="38">
        <v>952</v>
      </c>
      <c r="B822" s="81">
        <f>VLOOKUP('STATS 17-18'!AB824,'CK - HITS'!$A$3:$B$69,2)</f>
        <v>66</v>
      </c>
      <c r="C822" s="33">
        <f>IF('STATS 17-18'!G824&lt;400,IF(B822&gt;80,80,B822),B822)</f>
        <v>66</v>
      </c>
      <c r="D822" s="33">
        <f>IF('STATS 17-18'!G824&lt;200,IF(C822&gt;73,73,C822),C822)</f>
        <v>66</v>
      </c>
      <c r="E822" s="33">
        <f>IF('STATS 17-18'!G824&lt;400,IF(D822&lt;60,60,D822),D822)</f>
        <v>66</v>
      </c>
      <c r="F822" s="82">
        <f>IF('STATS 17-18'!G824&lt;200,IF(E822&lt;53,53,E822),E822)</f>
        <v>66</v>
      </c>
    </row>
    <row r="823" ht="20.35" customHeight="1">
      <c r="A823" t="s" s="38">
        <v>953</v>
      </c>
      <c r="B823" s="81">
        <f>VLOOKUP('STATS 17-18'!AB825,'CK - HITS'!$A$3:$B$69,2)</f>
        <v>45</v>
      </c>
      <c r="C823" s="33">
        <f>IF('STATS 17-18'!G825&lt;400,IF(B823&gt;80,80,B823),B823)</f>
        <v>45</v>
      </c>
      <c r="D823" s="33">
        <f>IF('STATS 17-18'!G825&lt;200,IF(C823&gt;73,73,C823),C823)</f>
        <v>45</v>
      </c>
      <c r="E823" s="33">
        <f>IF('STATS 17-18'!G825&lt;400,IF(D823&lt;60,60,D823),D823)</f>
        <v>45</v>
      </c>
      <c r="F823" s="82">
        <f>IF('STATS 17-18'!G825&lt;200,IF(E823&lt;53,53,E823),E823)</f>
        <v>45</v>
      </c>
    </row>
    <row r="824" ht="20.35" customHeight="1">
      <c r="A824" t="s" s="38">
        <v>954</v>
      </c>
      <c r="B824" s="81">
        <f>VLOOKUP('STATS 17-18'!AB826,'CK - HITS'!$A$3:$B$69,2)</f>
        <v>56</v>
      </c>
      <c r="C824" s="33">
        <f>IF('STATS 17-18'!G826&lt;400,IF(B824&gt;80,80,B824),B824)</f>
        <v>56</v>
      </c>
      <c r="D824" s="33">
        <f>IF('STATS 17-18'!G826&lt;200,IF(C824&gt;73,73,C824),C824)</f>
        <v>56</v>
      </c>
      <c r="E824" s="33">
        <f>IF('STATS 17-18'!G826&lt;400,IF(D824&lt;60,60,D824),D824)</f>
        <v>56</v>
      </c>
      <c r="F824" s="82">
        <f>IF('STATS 17-18'!G826&lt;200,IF(E824&lt;53,53,E824),E824)</f>
        <v>56</v>
      </c>
    </row>
    <row r="825" ht="20.35" customHeight="1">
      <c r="A825" t="s" s="38">
        <v>955</v>
      </c>
      <c r="B825" s="81">
        <f>VLOOKUP('STATS 17-18'!AB827,'CK - HITS'!$A$3:$B$69,2)</f>
        <v>33</v>
      </c>
      <c r="C825" s="33">
        <f>IF('STATS 17-18'!G827&lt;400,IF(B825&gt;80,80,B825),B825)</f>
        <v>33</v>
      </c>
      <c r="D825" s="33">
        <f>IF('STATS 17-18'!G827&lt;200,IF(C825&gt;73,73,C825),C825)</f>
        <v>33</v>
      </c>
      <c r="E825" s="33">
        <f>IF('STATS 17-18'!G827&lt;400,IF(D825&lt;60,60,D825),D825)</f>
        <v>60</v>
      </c>
      <c r="F825" s="82">
        <f>IF('STATS 17-18'!G827&lt;200,IF(E825&lt;53,53,E825),E825)</f>
        <v>60</v>
      </c>
    </row>
    <row r="826" ht="20.35" customHeight="1">
      <c r="A826" t="s" s="38">
        <v>956</v>
      </c>
      <c r="B826" s="81">
        <f>VLOOKUP('STATS 17-18'!AB828,'CK - HITS'!$A$3:$B$69,2)</f>
        <v>35</v>
      </c>
      <c r="C826" s="33">
        <f>IF('STATS 17-18'!G828&lt;400,IF(B826&gt;80,80,B826),B826)</f>
        <v>35</v>
      </c>
      <c r="D826" s="33">
        <f>IF('STATS 17-18'!G828&lt;200,IF(C826&gt;73,73,C826),C826)</f>
        <v>35</v>
      </c>
      <c r="E826" s="33">
        <f>IF('STATS 17-18'!G828&lt;400,IF(D826&lt;60,60,D826),D826)</f>
        <v>35</v>
      </c>
      <c r="F826" s="82">
        <f>IF('STATS 17-18'!G828&lt;200,IF(E826&lt;53,53,E826),E826)</f>
        <v>35</v>
      </c>
    </row>
    <row r="827" ht="20.35" customHeight="1">
      <c r="A827" t="s" s="38">
        <v>957</v>
      </c>
      <c r="B827" s="81">
        <f>VLOOKUP('STATS 17-18'!AB829,'CK - HITS'!$A$3:$B$69,2)</f>
        <v>79</v>
      </c>
      <c r="C827" s="33">
        <f>IF('STATS 17-18'!G829&lt;400,IF(B827&gt;80,80,B827),B827)</f>
        <v>79</v>
      </c>
      <c r="D827" s="33">
        <f>IF('STATS 17-18'!G829&lt;200,IF(C827&gt;73,73,C827),C827)</f>
        <v>79</v>
      </c>
      <c r="E827" s="33">
        <f>IF('STATS 17-18'!G829&lt;400,IF(D827&lt;60,60,D827),D827)</f>
        <v>79</v>
      </c>
      <c r="F827" s="82">
        <f>IF('STATS 17-18'!G829&lt;200,IF(E827&lt;53,53,E827),E827)</f>
        <v>79</v>
      </c>
    </row>
    <row r="828" ht="20.35" customHeight="1">
      <c r="A828" t="s" s="38">
        <v>958</v>
      </c>
      <c r="B828" s="81">
        <f>VLOOKUP('STATS 17-18'!AB830,'CK - HITS'!$A$3:$B$69,2)</f>
        <v>54</v>
      </c>
      <c r="C828" s="33">
        <f>IF('STATS 17-18'!G830&lt;400,IF(B828&gt;80,80,B828),B828)</f>
        <v>54</v>
      </c>
      <c r="D828" s="33">
        <f>IF('STATS 17-18'!G830&lt;200,IF(C828&gt;73,73,C828),C828)</f>
        <v>54</v>
      </c>
      <c r="E828" s="33">
        <f>IF('STATS 17-18'!G830&lt;400,IF(D828&lt;60,60,D828),D828)</f>
        <v>60</v>
      </c>
      <c r="F828" s="82">
        <f>IF('STATS 17-18'!G830&lt;200,IF(E828&lt;53,53,E828),E828)</f>
        <v>60</v>
      </c>
    </row>
    <row r="829" ht="20.35" customHeight="1">
      <c r="A829" t="s" s="38">
        <v>959</v>
      </c>
      <c r="B829" s="81">
        <f>VLOOKUP('STATS 17-18'!AB831,'CK - HITS'!$A$3:$B$69,2)</f>
        <v>36</v>
      </c>
      <c r="C829" s="33">
        <f>IF('STATS 17-18'!G831&lt;400,IF(B829&gt;80,80,B829),B829)</f>
        <v>36</v>
      </c>
      <c r="D829" s="33">
        <f>IF('STATS 17-18'!G831&lt;200,IF(C829&gt;73,73,C829),C829)</f>
        <v>36</v>
      </c>
      <c r="E829" s="33">
        <f>IF('STATS 17-18'!G831&lt;400,IF(D829&lt;60,60,D829),D829)</f>
        <v>36</v>
      </c>
      <c r="F829" s="82">
        <f>IF('STATS 17-18'!G831&lt;200,IF(E829&lt;53,53,E829),E829)</f>
        <v>36</v>
      </c>
    </row>
    <row r="830" ht="20.35" customHeight="1">
      <c r="A830" t="s" s="38">
        <v>960</v>
      </c>
      <c r="B830" s="81">
        <f>VLOOKUP('STATS 17-18'!AB832,'CK - HITS'!$A$3:$B$69,2)</f>
        <v>79</v>
      </c>
      <c r="C830" s="33">
        <f>IF('STATS 17-18'!G832&lt;400,IF(B830&gt;80,80,B830),B830)</f>
        <v>79</v>
      </c>
      <c r="D830" s="33">
        <f>IF('STATS 17-18'!G832&lt;200,IF(C830&gt;73,73,C830),C830)</f>
        <v>79</v>
      </c>
      <c r="E830" s="33">
        <f>IF('STATS 17-18'!G832&lt;400,IF(D830&lt;60,60,D830),D830)</f>
        <v>79</v>
      </c>
      <c r="F830" s="82">
        <f>IF('STATS 17-18'!G832&lt;200,IF(E830&lt;53,53,E830),E830)</f>
        <v>79</v>
      </c>
    </row>
    <row r="831" ht="20.35" customHeight="1">
      <c r="A831" t="s" s="38">
        <v>961</v>
      </c>
      <c r="B831" s="81">
        <f>VLOOKUP('STATS 17-18'!AB833,'CK - HITS'!$A$3:$B$69,2)</f>
        <v>68</v>
      </c>
      <c r="C831" s="33">
        <f>IF('STATS 17-18'!G833&lt;400,IF(B831&gt;80,80,B831),B831)</f>
        <v>68</v>
      </c>
      <c r="D831" s="33">
        <f>IF('STATS 17-18'!G833&lt;200,IF(C831&gt;73,73,C831),C831)</f>
        <v>68</v>
      </c>
      <c r="E831" s="33">
        <f>IF('STATS 17-18'!G833&lt;400,IF(D831&lt;60,60,D831),D831)</f>
        <v>68</v>
      </c>
      <c r="F831" s="82">
        <f>IF('STATS 17-18'!G833&lt;200,IF(E831&lt;53,53,E831),E831)</f>
        <v>68</v>
      </c>
    </row>
    <row r="832" ht="20.35" customHeight="1">
      <c r="A832" t="s" s="38">
        <v>962</v>
      </c>
      <c r="B832" s="81">
        <f>VLOOKUP('STATS 17-18'!AB834,'CK - HITS'!$A$3:$B$69,2)</f>
        <v>33</v>
      </c>
      <c r="C832" s="33">
        <f>IF('STATS 17-18'!G834&lt;400,IF(B832&gt;80,80,B832),B832)</f>
        <v>33</v>
      </c>
      <c r="D832" s="33">
        <f>IF('STATS 17-18'!G834&lt;200,IF(C832&gt;73,73,C832),C832)</f>
        <v>33</v>
      </c>
      <c r="E832" s="33">
        <f>IF('STATS 17-18'!G834&lt;400,IF(D832&lt;60,60,D832),D832)</f>
        <v>60</v>
      </c>
      <c r="F832" s="82">
        <f>IF('STATS 17-18'!G834&lt;200,IF(E832&lt;53,53,E832),E832)</f>
        <v>60</v>
      </c>
    </row>
    <row r="833" ht="20.35" customHeight="1">
      <c r="A833" t="s" s="38">
        <v>963</v>
      </c>
      <c r="B833" s="81">
        <f>VLOOKUP('STATS 17-18'!AB835,'CK - HITS'!$A$3:$B$69,2)</f>
        <v>60</v>
      </c>
      <c r="C833" s="33">
        <f>IF('STATS 17-18'!G835&lt;400,IF(B833&gt;80,80,B833),B833)</f>
        <v>60</v>
      </c>
      <c r="D833" s="33">
        <f>IF('STATS 17-18'!G835&lt;200,IF(C833&gt;73,73,C833),C833)</f>
        <v>60</v>
      </c>
      <c r="E833" s="33">
        <f>IF('STATS 17-18'!G835&lt;400,IF(D833&lt;60,60,D833),D833)</f>
        <v>60</v>
      </c>
      <c r="F833" s="82">
        <f>IF('STATS 17-18'!G835&lt;200,IF(E833&lt;53,53,E833),E833)</f>
        <v>60</v>
      </c>
    </row>
    <row r="834" ht="20.35" customHeight="1">
      <c r="A834" t="s" s="38">
        <v>964</v>
      </c>
      <c r="B834" s="81">
        <f>VLOOKUP('STATS 17-18'!AB836,'CK - HITS'!$A$3:$B$69,2)</f>
        <v>53</v>
      </c>
      <c r="C834" s="33">
        <f>IF('STATS 17-18'!G836&lt;400,IF(B834&gt;80,80,B834),B834)</f>
        <v>53</v>
      </c>
      <c r="D834" s="33">
        <f>IF('STATS 17-18'!G836&lt;200,IF(C834&gt;73,73,C834),C834)</f>
        <v>53</v>
      </c>
      <c r="E834" s="33">
        <f>IF('STATS 17-18'!G836&lt;400,IF(D834&lt;60,60,D834),D834)</f>
        <v>60</v>
      </c>
      <c r="F834" s="82">
        <f>IF('STATS 17-18'!G836&lt;200,IF(E834&lt;53,53,E834),E834)</f>
        <v>60</v>
      </c>
    </row>
    <row r="835" ht="20.35" customHeight="1">
      <c r="A835" t="s" s="38">
        <v>965</v>
      </c>
      <c r="B835" s="81">
        <f>VLOOKUP('STATS 17-18'!AB837,'CK - HITS'!$A$3:$B$69,2)</f>
        <v>65</v>
      </c>
      <c r="C835" s="33">
        <f>IF('STATS 17-18'!G837&lt;400,IF(B835&gt;80,80,B835),B835)</f>
        <v>65</v>
      </c>
      <c r="D835" s="33">
        <f>IF('STATS 17-18'!G837&lt;200,IF(C835&gt;73,73,C835),C835)</f>
        <v>65</v>
      </c>
      <c r="E835" s="33">
        <f>IF('STATS 17-18'!G837&lt;400,IF(D835&lt;60,60,D835),D835)</f>
        <v>65</v>
      </c>
      <c r="F835" s="82">
        <f>IF('STATS 17-18'!G837&lt;200,IF(E835&lt;53,53,E835),E835)</f>
        <v>65</v>
      </c>
    </row>
    <row r="836" ht="20.35" customHeight="1">
      <c r="A836" t="s" s="38">
        <v>966</v>
      </c>
      <c r="B836" s="81">
        <f>VLOOKUP('STATS 17-18'!AB838,'CK - HITS'!$A$3:$B$69,2)</f>
        <v>44</v>
      </c>
      <c r="C836" s="33">
        <f>IF('STATS 17-18'!G838&lt;400,IF(B836&gt;80,80,B836),B836)</f>
        <v>44</v>
      </c>
      <c r="D836" s="33">
        <f>IF('STATS 17-18'!G838&lt;200,IF(C836&gt;73,73,C836),C836)</f>
        <v>44</v>
      </c>
      <c r="E836" s="33">
        <f>IF('STATS 17-18'!G838&lt;400,IF(D836&lt;60,60,D836),D836)</f>
        <v>44</v>
      </c>
      <c r="F836" s="82">
        <f>IF('STATS 17-18'!G838&lt;200,IF(E836&lt;53,53,E836),E836)</f>
        <v>44</v>
      </c>
    </row>
    <row r="837" ht="20.35" customHeight="1">
      <c r="A837" t="s" s="38">
        <v>967</v>
      </c>
      <c r="B837" s="81">
        <f>VLOOKUP('STATS 17-18'!AB839,'CK - HITS'!$A$3:$B$69,2)</f>
        <v>56</v>
      </c>
      <c r="C837" s="33">
        <f>IF('STATS 17-18'!G839&lt;400,IF(B837&gt;80,80,B837),B837)</f>
        <v>56</v>
      </c>
      <c r="D837" s="33">
        <f>IF('STATS 17-18'!G839&lt;200,IF(C837&gt;73,73,C837),C837)</f>
        <v>56</v>
      </c>
      <c r="E837" s="33">
        <f>IF('STATS 17-18'!G839&lt;400,IF(D837&lt;60,60,D837),D837)</f>
        <v>56</v>
      </c>
      <c r="F837" s="82">
        <f>IF('STATS 17-18'!G839&lt;200,IF(E837&lt;53,53,E837),E837)</f>
        <v>56</v>
      </c>
    </row>
    <row r="838" ht="20.35" customHeight="1">
      <c r="A838" t="s" s="38">
        <v>968</v>
      </c>
      <c r="B838" s="81">
        <f>VLOOKUP('STATS 17-18'!AB840,'CK - HITS'!$A$3:$B$69,2)</f>
        <v>86</v>
      </c>
      <c r="C838" s="33">
        <f>IF('STATS 17-18'!G840&lt;400,IF(B838&gt;80,80,B838),B838)</f>
        <v>80</v>
      </c>
      <c r="D838" s="33">
        <f>IF('STATS 17-18'!G840&lt;200,IF(C838&gt;73,73,C838),C838)</f>
        <v>73</v>
      </c>
      <c r="E838" s="33">
        <f>IF('STATS 17-18'!G840&lt;400,IF(D838&lt;60,60,D838),D838)</f>
        <v>73</v>
      </c>
      <c r="F838" s="82">
        <f>IF('STATS 17-18'!G840&lt;200,IF(E838&lt;53,53,E838),E838)</f>
        <v>73</v>
      </c>
    </row>
    <row r="839" ht="20.35" customHeight="1">
      <c r="A839" t="s" s="38">
        <v>969</v>
      </c>
      <c r="B839" s="81">
        <f>VLOOKUP('STATS 17-18'!AB841,'CK - HITS'!$A$3:$B$69,2)</f>
        <v>45</v>
      </c>
      <c r="C839" s="33">
        <f>IF('STATS 17-18'!G841&lt;400,IF(B839&gt;80,80,B839),B839)</f>
        <v>45</v>
      </c>
      <c r="D839" s="33">
        <f>IF('STATS 17-18'!G841&lt;200,IF(C839&gt;73,73,C839),C839)</f>
        <v>45</v>
      </c>
      <c r="E839" s="33">
        <f>IF('STATS 17-18'!G841&lt;400,IF(D839&lt;60,60,D839),D839)</f>
        <v>45</v>
      </c>
      <c r="F839" s="82">
        <f>IF('STATS 17-18'!G841&lt;200,IF(E839&lt;53,53,E839),E839)</f>
        <v>45</v>
      </c>
    </row>
    <row r="840" ht="20.35" customHeight="1">
      <c r="A840" t="s" s="38">
        <v>970</v>
      </c>
      <c r="B840" s="81">
        <f>VLOOKUP('STATS 17-18'!AB842,'CK - HITS'!$A$3:$B$69,2)</f>
        <v>91</v>
      </c>
      <c r="C840" s="33">
        <f>IF('STATS 17-18'!G842&lt;400,IF(B840&gt;80,80,B840),B840)</f>
        <v>91</v>
      </c>
      <c r="D840" s="33">
        <f>IF('STATS 17-18'!G842&lt;200,IF(C840&gt;73,73,C840),C840)</f>
        <v>91</v>
      </c>
      <c r="E840" s="33">
        <f>IF('STATS 17-18'!G842&lt;400,IF(D840&lt;60,60,D840),D840)</f>
        <v>91</v>
      </c>
      <c r="F840" s="82">
        <f>IF('STATS 17-18'!G842&lt;200,IF(E840&lt;53,53,E840),E840)</f>
        <v>91</v>
      </c>
    </row>
    <row r="841" ht="20.35" customHeight="1">
      <c r="A841" t="s" s="38">
        <v>972</v>
      </c>
      <c r="B841" s="81">
        <f>VLOOKUP('STATS 17-18'!AB843,'CK - HITS'!$A$3:$B$69,2)</f>
        <v>47</v>
      </c>
      <c r="C841" s="33">
        <f>IF('STATS 17-18'!G843&lt;400,IF(B841&gt;80,80,B841),B841)</f>
        <v>47</v>
      </c>
      <c r="D841" s="33">
        <f>IF('STATS 17-18'!G843&lt;200,IF(C841&gt;73,73,C841),C841)</f>
        <v>47</v>
      </c>
      <c r="E841" s="33">
        <f>IF('STATS 17-18'!G843&lt;400,IF(D841&lt;60,60,D841),D841)</f>
        <v>47</v>
      </c>
      <c r="F841" s="82">
        <f>IF('STATS 17-18'!G843&lt;200,IF(E841&lt;53,53,E841),E841)</f>
        <v>47</v>
      </c>
    </row>
    <row r="842" ht="20.35" customHeight="1">
      <c r="A842" t="s" s="38">
        <v>973</v>
      </c>
      <c r="B842" s="81">
        <f>VLOOKUP('STATS 17-18'!AB844,'CK - HITS'!$A$3:$B$69,2)</f>
        <v>76</v>
      </c>
      <c r="C842" s="33">
        <f>IF('STATS 17-18'!G844&lt;400,IF(B842&gt;80,80,B842),B842)</f>
        <v>76</v>
      </c>
      <c r="D842" s="33">
        <f>IF('STATS 17-18'!G844&lt;200,IF(C842&gt;73,73,C842),C842)</f>
        <v>76</v>
      </c>
      <c r="E842" s="33">
        <f>IF('STATS 17-18'!G844&lt;400,IF(D842&lt;60,60,D842),D842)</f>
        <v>76</v>
      </c>
      <c r="F842" s="82">
        <f>IF('STATS 17-18'!G844&lt;200,IF(E842&lt;53,53,E842),E842)</f>
        <v>76</v>
      </c>
    </row>
    <row r="843" ht="20.35" customHeight="1">
      <c r="A843" t="s" s="38">
        <v>974</v>
      </c>
      <c r="B843" s="81">
        <f>VLOOKUP('STATS 17-18'!AB845,'CK - HITS'!$A$3:$B$69,2)</f>
        <v>49</v>
      </c>
      <c r="C843" s="33">
        <f>IF('STATS 17-18'!G845&lt;400,IF(B843&gt;80,80,B843),B843)</f>
        <v>49</v>
      </c>
      <c r="D843" s="33">
        <f>IF('STATS 17-18'!G845&lt;200,IF(C843&gt;73,73,C843),C843)</f>
        <v>49</v>
      </c>
      <c r="E843" s="33">
        <f>IF('STATS 17-18'!G845&lt;400,IF(D843&lt;60,60,D843),D843)</f>
        <v>49</v>
      </c>
      <c r="F843" s="82">
        <f>IF('STATS 17-18'!G845&lt;200,IF(E843&lt;53,53,E843),E843)</f>
        <v>49</v>
      </c>
    </row>
    <row r="844" ht="20.35" customHeight="1">
      <c r="A844" t="s" s="38">
        <v>975</v>
      </c>
      <c r="B844" s="81">
        <f>VLOOKUP('STATS 17-18'!AB846,'CK - HITS'!$A$3:$B$69,2)</f>
        <v>56</v>
      </c>
      <c r="C844" s="33">
        <f>IF('STATS 17-18'!G846&lt;400,IF(B844&gt;80,80,B844),B844)</f>
        <v>56</v>
      </c>
      <c r="D844" s="33">
        <f>IF('STATS 17-18'!G846&lt;200,IF(C844&gt;73,73,C844),C844)</f>
        <v>56</v>
      </c>
      <c r="E844" s="33">
        <f>IF('STATS 17-18'!G846&lt;400,IF(D844&lt;60,60,D844),D844)</f>
        <v>56</v>
      </c>
      <c r="F844" s="82">
        <f>IF('STATS 17-18'!G846&lt;200,IF(E844&lt;53,53,E844),E844)</f>
        <v>56</v>
      </c>
    </row>
    <row r="845" ht="20.35" customHeight="1">
      <c r="A845" t="s" s="38">
        <v>976</v>
      </c>
      <c r="B845" s="81">
        <f>VLOOKUP('STATS 17-18'!AB847,'CK - HITS'!$A$3:$B$69,2)</f>
        <v>97</v>
      </c>
      <c r="C845" s="33">
        <f>IF('STATS 17-18'!G847&lt;400,IF(B845&gt;80,80,B845),B845)</f>
        <v>80</v>
      </c>
      <c r="D845" s="33">
        <f>IF('STATS 17-18'!G847&lt;200,IF(C845&gt;73,73,C845),C845)</f>
        <v>73</v>
      </c>
      <c r="E845" s="33">
        <f>IF('STATS 17-18'!G847&lt;400,IF(D845&lt;60,60,D845),D845)</f>
        <v>73</v>
      </c>
      <c r="F845" s="82">
        <f>IF('STATS 17-18'!G847&lt;200,IF(E845&lt;53,53,E845),E845)</f>
        <v>73</v>
      </c>
    </row>
    <row r="846" ht="20.35" customHeight="1">
      <c r="A846" t="s" s="38">
        <v>977</v>
      </c>
      <c r="B846" s="81">
        <f>VLOOKUP('STATS 17-18'!AB848,'CK - HITS'!$A$3:$B$69,2)</f>
        <v>40</v>
      </c>
      <c r="C846" s="33">
        <f>IF('STATS 17-18'!G848&lt;400,IF(B846&gt;80,80,B846),B846)</f>
        <v>40</v>
      </c>
      <c r="D846" s="33">
        <f>IF('STATS 17-18'!G848&lt;200,IF(C846&gt;73,73,C846),C846)</f>
        <v>40</v>
      </c>
      <c r="E846" s="33">
        <f>IF('STATS 17-18'!G848&lt;400,IF(D846&lt;60,60,D846),D846)</f>
        <v>40</v>
      </c>
      <c r="F846" s="82">
        <f>IF('STATS 17-18'!G848&lt;200,IF(E846&lt;53,53,E846),E846)</f>
        <v>40</v>
      </c>
    </row>
    <row r="847" ht="20.35" customHeight="1">
      <c r="A847" t="s" s="38">
        <v>978</v>
      </c>
      <c r="B847" s="81">
        <f>VLOOKUP('STATS 17-18'!AB849,'CK - HITS'!$A$3:$B$69,2)</f>
        <v>45</v>
      </c>
      <c r="C847" s="33">
        <f>IF('STATS 17-18'!G849&lt;400,IF(B847&gt;80,80,B847),B847)</f>
        <v>45</v>
      </c>
      <c r="D847" s="33">
        <f>IF('STATS 17-18'!G849&lt;200,IF(C847&gt;73,73,C847),C847)</f>
        <v>45</v>
      </c>
      <c r="E847" s="33">
        <f>IF('STATS 17-18'!G849&lt;400,IF(D847&lt;60,60,D847),D847)</f>
        <v>45</v>
      </c>
      <c r="F847" s="82">
        <f>IF('STATS 17-18'!G849&lt;200,IF(E847&lt;53,53,E847),E847)</f>
        <v>45</v>
      </c>
    </row>
    <row r="848" ht="20.35" customHeight="1">
      <c r="A848" t="s" s="38">
        <v>979</v>
      </c>
      <c r="B848" s="81">
        <f>VLOOKUP('STATS 17-18'!AB850,'CK - HITS'!$A$3:$B$69,2)</f>
        <v>43</v>
      </c>
      <c r="C848" s="33">
        <f>IF('STATS 17-18'!G850&lt;400,IF(B848&gt;80,80,B848),B848)</f>
        <v>43</v>
      </c>
      <c r="D848" s="33">
        <f>IF('STATS 17-18'!G850&lt;200,IF(C848&gt;73,73,C848),C848)</f>
        <v>43</v>
      </c>
      <c r="E848" s="33">
        <f>IF('STATS 17-18'!G850&lt;400,IF(D848&lt;60,60,D848),D848)</f>
        <v>60</v>
      </c>
      <c r="F848" s="82">
        <f>IF('STATS 17-18'!G850&lt;200,IF(E848&lt;53,53,E848),E848)</f>
        <v>60</v>
      </c>
    </row>
    <row r="849" ht="20.35" customHeight="1">
      <c r="A849" t="s" s="38">
        <v>980</v>
      </c>
      <c r="B849" s="81">
        <f>VLOOKUP('STATS 17-18'!AB851,'CK - HITS'!$A$3:$B$69,2)</f>
        <v>38</v>
      </c>
      <c r="C849" s="33">
        <f>IF('STATS 17-18'!G851&lt;400,IF(B849&gt;80,80,B849),B849)</f>
        <v>38</v>
      </c>
      <c r="D849" s="33">
        <f>IF('STATS 17-18'!G851&lt;200,IF(C849&gt;73,73,C849),C849)</f>
        <v>38</v>
      </c>
      <c r="E849" s="33">
        <f>IF('STATS 17-18'!G851&lt;400,IF(D849&lt;60,60,D849),D849)</f>
        <v>60</v>
      </c>
      <c r="F849" s="82">
        <f>IF('STATS 17-18'!G851&lt;200,IF(E849&lt;53,53,E849),E849)</f>
        <v>60</v>
      </c>
    </row>
    <row r="850" ht="20.35" customHeight="1">
      <c r="A850" t="s" s="38">
        <v>981</v>
      </c>
      <c r="B850" s="81">
        <f>VLOOKUP('STATS 17-18'!AB852,'CK - HITS'!$A$3:$B$69,2)</f>
        <v>36</v>
      </c>
      <c r="C850" s="33">
        <f>IF('STATS 17-18'!G852&lt;400,IF(B850&gt;80,80,B850),B850)</f>
        <v>36</v>
      </c>
      <c r="D850" s="33">
        <f>IF('STATS 17-18'!G852&lt;200,IF(C850&gt;73,73,C850),C850)</f>
        <v>36</v>
      </c>
      <c r="E850" s="33">
        <f>IF('STATS 17-18'!G852&lt;400,IF(D850&lt;60,60,D850),D850)</f>
        <v>36</v>
      </c>
      <c r="F850" s="82">
        <f>IF('STATS 17-18'!G852&lt;200,IF(E850&lt;53,53,E850),E850)</f>
        <v>36</v>
      </c>
    </row>
    <row r="851" ht="20.35" customHeight="1">
      <c r="A851" t="s" s="38">
        <v>982</v>
      </c>
      <c r="B851" s="81">
        <f>VLOOKUP('STATS 17-18'!AB853,'CK - HITS'!$A$3:$B$69,2)</f>
        <v>36</v>
      </c>
      <c r="C851" s="33">
        <f>IF('STATS 17-18'!G853&lt;400,IF(B851&gt;80,80,B851),B851)</f>
        <v>36</v>
      </c>
      <c r="D851" s="33">
        <f>IF('STATS 17-18'!G853&lt;200,IF(C851&gt;73,73,C851),C851)</f>
        <v>36</v>
      </c>
      <c r="E851" s="33">
        <f>IF('STATS 17-18'!G853&lt;400,IF(D851&lt;60,60,D851),D851)</f>
        <v>36</v>
      </c>
      <c r="F851" s="82">
        <f>IF('STATS 17-18'!G853&lt;200,IF(E851&lt;53,53,E851),E851)</f>
        <v>36</v>
      </c>
    </row>
    <row r="852" ht="20.35" customHeight="1">
      <c r="A852" t="s" s="38">
        <v>983</v>
      </c>
      <c r="B852" s="81">
        <f>VLOOKUP('STATS 17-18'!AB854,'CK - HITS'!$A$3:$B$69,2)</f>
        <v>64</v>
      </c>
      <c r="C852" s="33">
        <f>IF('STATS 17-18'!G854&lt;400,IF(B852&gt;80,80,B852),B852)</f>
        <v>64</v>
      </c>
      <c r="D852" s="33">
        <f>IF('STATS 17-18'!G854&lt;200,IF(C852&gt;73,73,C852),C852)</f>
        <v>64</v>
      </c>
      <c r="E852" s="33">
        <f>IF('STATS 17-18'!G854&lt;400,IF(D852&lt;60,60,D852),D852)</f>
        <v>64</v>
      </c>
      <c r="F852" s="82">
        <f>IF('STATS 17-18'!G854&lt;200,IF(E852&lt;53,53,E852),E852)</f>
        <v>64</v>
      </c>
    </row>
    <row r="853" ht="20.35" customHeight="1">
      <c r="A853" t="s" s="38">
        <v>984</v>
      </c>
      <c r="B853" s="81">
        <f>VLOOKUP('STATS 17-18'!AB855,'CK - HITS'!$A$3:$B$69,2)</f>
        <v>61</v>
      </c>
      <c r="C853" s="33">
        <f>IF('STATS 17-18'!G855&lt;400,IF(B853&gt;80,80,B853),B853)</f>
        <v>61</v>
      </c>
      <c r="D853" s="33">
        <f>IF('STATS 17-18'!G855&lt;200,IF(C853&gt;73,73,C853),C853)</f>
        <v>61</v>
      </c>
      <c r="E853" s="33">
        <f>IF('STATS 17-18'!G855&lt;400,IF(D853&lt;60,60,D853),D853)</f>
        <v>61</v>
      </c>
      <c r="F853" s="82">
        <f>IF('STATS 17-18'!G855&lt;200,IF(E853&lt;53,53,E853),E853)</f>
        <v>61</v>
      </c>
    </row>
    <row r="854" ht="20.35" customHeight="1">
      <c r="A854" t="s" s="38">
        <v>985</v>
      </c>
      <c r="B854" s="81">
        <f>VLOOKUP('STATS 17-18'!AB856,'CK - HITS'!$A$3:$B$69,2)</f>
        <v>33</v>
      </c>
      <c r="C854" s="33">
        <f>IF('STATS 17-18'!G856&lt;400,IF(B854&gt;80,80,B854),B854)</f>
        <v>33</v>
      </c>
      <c r="D854" s="33">
        <f>IF('STATS 17-18'!G856&lt;200,IF(C854&gt;73,73,C854),C854)</f>
        <v>33</v>
      </c>
      <c r="E854" s="33">
        <f>IF('STATS 17-18'!G856&lt;400,IF(D854&lt;60,60,D854),D854)</f>
        <v>33</v>
      </c>
      <c r="F854" s="82">
        <f>IF('STATS 17-18'!G856&lt;200,IF(E854&lt;53,53,E854),E854)</f>
        <v>33</v>
      </c>
    </row>
    <row r="855" ht="20.35" customHeight="1">
      <c r="A855" t="s" s="38">
        <v>986</v>
      </c>
      <c r="B855" s="81">
        <f>VLOOKUP('STATS 17-18'!AB857,'CK - HITS'!$A$3:$B$69,2)</f>
        <v>56</v>
      </c>
      <c r="C855" s="33">
        <f>IF('STATS 17-18'!G857&lt;400,IF(B855&gt;80,80,B855),B855)</f>
        <v>56</v>
      </c>
      <c r="D855" s="33">
        <f>IF('STATS 17-18'!G857&lt;200,IF(C855&gt;73,73,C855),C855)</f>
        <v>56</v>
      </c>
      <c r="E855" s="33">
        <f>IF('STATS 17-18'!G857&lt;400,IF(D855&lt;60,60,D855),D855)</f>
        <v>56</v>
      </c>
      <c r="F855" s="82">
        <f>IF('STATS 17-18'!G857&lt;200,IF(E855&lt;53,53,E855),E855)</f>
        <v>56</v>
      </c>
    </row>
    <row r="856" ht="20.35" customHeight="1">
      <c r="A856" t="s" s="38">
        <v>987</v>
      </c>
      <c r="B856" s="81">
        <f>VLOOKUP('STATS 17-18'!AB858,'CK - HITS'!$A$3:$B$69,2)</f>
        <v>38</v>
      </c>
      <c r="C856" s="33">
        <f>IF('STATS 17-18'!G858&lt;400,IF(B856&gt;80,80,B856),B856)</f>
        <v>38</v>
      </c>
      <c r="D856" s="33">
        <f>IF('STATS 17-18'!G858&lt;200,IF(C856&gt;73,73,C856),C856)</f>
        <v>38</v>
      </c>
      <c r="E856" s="33">
        <f>IF('STATS 17-18'!G858&lt;400,IF(D856&lt;60,60,D856),D856)</f>
        <v>38</v>
      </c>
      <c r="F856" s="82">
        <f>IF('STATS 17-18'!G858&lt;200,IF(E856&lt;53,53,E856),E856)</f>
        <v>38</v>
      </c>
    </row>
    <row r="857" ht="20.35" customHeight="1">
      <c r="A857" t="s" s="38">
        <v>988</v>
      </c>
      <c r="B857" s="81">
        <f>VLOOKUP('STATS 17-18'!AB859,'CK - HITS'!$A$3:$B$69,2)</f>
        <v>38</v>
      </c>
      <c r="C857" s="33">
        <f>IF('STATS 17-18'!G859&lt;400,IF(B857&gt;80,80,B857),B857)</f>
        <v>38</v>
      </c>
      <c r="D857" s="33">
        <f>IF('STATS 17-18'!G859&lt;200,IF(C857&gt;73,73,C857),C857)</f>
        <v>38</v>
      </c>
      <c r="E857" s="33">
        <f>IF('STATS 17-18'!G859&lt;400,IF(D857&lt;60,60,D857),D857)</f>
        <v>38</v>
      </c>
      <c r="F857" s="82">
        <f>IF('STATS 17-18'!G859&lt;200,IF(E857&lt;53,53,E857),E857)</f>
        <v>38</v>
      </c>
    </row>
    <row r="858" ht="20.35" customHeight="1">
      <c r="A858" t="s" s="38">
        <v>989</v>
      </c>
      <c r="B858" s="81">
        <f>VLOOKUP('STATS 17-18'!AB860,'CK - HITS'!$A$3:$B$69,2)</f>
        <v>67</v>
      </c>
      <c r="C858" s="33">
        <f>IF('STATS 17-18'!G860&lt;400,IF(B858&gt;80,80,B858),B858)</f>
        <v>67</v>
      </c>
      <c r="D858" s="33">
        <f>IF('STATS 17-18'!G860&lt;200,IF(C858&gt;73,73,C858),C858)</f>
        <v>67</v>
      </c>
      <c r="E858" s="33">
        <f>IF('STATS 17-18'!G860&lt;400,IF(D858&lt;60,60,D858),D858)</f>
        <v>67</v>
      </c>
      <c r="F858" s="82">
        <f>IF('STATS 17-18'!G860&lt;200,IF(E858&lt;53,53,E858),E858)</f>
        <v>67</v>
      </c>
    </row>
    <row r="859" ht="20.35" customHeight="1">
      <c r="A859" t="s" s="38">
        <v>990</v>
      </c>
      <c r="B859" s="81">
        <f>VLOOKUP('STATS 17-18'!AB861,'CK - HITS'!$A$3:$B$69,2)</f>
        <v>71</v>
      </c>
      <c r="C859" s="33">
        <f>IF('STATS 17-18'!G861&lt;400,IF(B859&gt;80,80,B859),B859)</f>
        <v>71</v>
      </c>
      <c r="D859" s="33">
        <f>IF('STATS 17-18'!G861&lt;200,IF(C859&gt;73,73,C859),C859)</f>
        <v>71</v>
      </c>
      <c r="E859" s="33">
        <f>IF('STATS 17-18'!G861&lt;400,IF(D859&lt;60,60,D859),D859)</f>
        <v>71</v>
      </c>
      <c r="F859" s="82">
        <f>IF('STATS 17-18'!G861&lt;200,IF(E859&lt;53,53,E859),E859)</f>
        <v>71</v>
      </c>
    </row>
    <row r="860" ht="20.35" customHeight="1">
      <c r="A860" t="s" s="38">
        <v>991</v>
      </c>
      <c r="B860" s="81">
        <f>VLOOKUP('STATS 17-18'!AB862,'CK - HITS'!$A$3:$B$69,2)</f>
        <v>46</v>
      </c>
      <c r="C860" s="33">
        <f>IF('STATS 17-18'!G862&lt;400,IF(B860&gt;80,80,B860),B860)</f>
        <v>46</v>
      </c>
      <c r="D860" s="33">
        <f>IF('STATS 17-18'!G862&lt;200,IF(C860&gt;73,73,C860),C860)</f>
        <v>46</v>
      </c>
      <c r="E860" s="33">
        <f>IF('STATS 17-18'!G862&lt;400,IF(D860&lt;60,60,D860),D860)</f>
        <v>46</v>
      </c>
      <c r="F860" s="82">
        <f>IF('STATS 17-18'!G862&lt;200,IF(E860&lt;53,53,E860),E860)</f>
        <v>46</v>
      </c>
    </row>
    <row r="861" ht="20.35" customHeight="1">
      <c r="A861" t="s" s="38">
        <v>992</v>
      </c>
      <c r="B861" s="81">
        <f>VLOOKUP('STATS 17-18'!AB863,'CK - HITS'!$A$3:$B$69,2)</f>
        <v>70</v>
      </c>
      <c r="C861" s="33">
        <f>IF('STATS 17-18'!G863&lt;400,IF(B861&gt;80,80,B861),B861)</f>
        <v>70</v>
      </c>
      <c r="D861" s="33">
        <f>IF('STATS 17-18'!G863&lt;200,IF(C861&gt;73,73,C861),C861)</f>
        <v>70</v>
      </c>
      <c r="E861" s="33">
        <f>IF('STATS 17-18'!G863&lt;400,IF(D861&lt;60,60,D861),D861)</f>
        <v>70</v>
      </c>
      <c r="F861" s="82">
        <f>IF('STATS 17-18'!G863&lt;200,IF(E861&lt;53,53,E861),E861)</f>
        <v>70</v>
      </c>
    </row>
    <row r="862" ht="20.35" customHeight="1">
      <c r="A862" t="s" s="38">
        <v>993</v>
      </c>
      <c r="B862" s="81">
        <f>VLOOKUP('STATS 17-18'!AB864,'CK - HITS'!$A$3:$B$69,2)</f>
        <v>56</v>
      </c>
      <c r="C862" s="33">
        <f>IF('STATS 17-18'!G864&lt;400,IF(B862&gt;80,80,B862),B862)</f>
        <v>56</v>
      </c>
      <c r="D862" s="33">
        <f>IF('STATS 17-18'!G864&lt;200,IF(C862&gt;73,73,C862),C862)</f>
        <v>56</v>
      </c>
      <c r="E862" s="33">
        <f>IF('STATS 17-18'!G864&lt;400,IF(D862&lt;60,60,D862),D862)</f>
        <v>56</v>
      </c>
      <c r="F862" s="82">
        <f>IF('STATS 17-18'!G864&lt;200,IF(E862&lt;53,53,E862),E862)</f>
        <v>56</v>
      </c>
    </row>
    <row r="863" ht="20.35" customHeight="1">
      <c r="A863" t="s" s="38">
        <v>994</v>
      </c>
      <c r="B863" s="81">
        <f>VLOOKUP('STATS 17-18'!AB865,'CK - HITS'!$A$3:$B$69,2)</f>
        <v>77</v>
      </c>
      <c r="C863" s="33">
        <f>IF('STATS 17-18'!G865&lt;400,IF(B863&gt;80,80,B863),B863)</f>
        <v>77</v>
      </c>
      <c r="D863" s="33">
        <f>IF('STATS 17-18'!G865&lt;200,IF(C863&gt;73,73,C863),C863)</f>
        <v>73</v>
      </c>
      <c r="E863" s="33">
        <f>IF('STATS 17-18'!G865&lt;400,IF(D863&lt;60,60,D863),D863)</f>
        <v>73</v>
      </c>
      <c r="F863" s="82">
        <f>IF('STATS 17-18'!G865&lt;200,IF(E863&lt;53,53,E863),E863)</f>
        <v>73</v>
      </c>
    </row>
    <row r="864" ht="20.35" customHeight="1">
      <c r="A864" t="s" s="38">
        <v>995</v>
      </c>
      <c r="B864" s="81">
        <f>VLOOKUP('STATS 17-18'!AB866,'CK - HITS'!$A$3:$B$69,2)</f>
        <v>56</v>
      </c>
      <c r="C864" s="33">
        <f>IF('STATS 17-18'!G866&lt;400,IF(B864&gt;80,80,B864),B864)</f>
        <v>56</v>
      </c>
      <c r="D864" s="33">
        <f>IF('STATS 17-18'!G866&lt;200,IF(C864&gt;73,73,C864),C864)</f>
        <v>56</v>
      </c>
      <c r="E864" s="33">
        <f>IF('STATS 17-18'!G866&lt;400,IF(D864&lt;60,60,D864),D864)</f>
        <v>56</v>
      </c>
      <c r="F864" s="82">
        <f>IF('STATS 17-18'!G866&lt;200,IF(E864&lt;53,53,E864),E864)</f>
        <v>56</v>
      </c>
    </row>
    <row r="865" ht="20.35" customHeight="1">
      <c r="A865" t="s" s="38">
        <v>997</v>
      </c>
      <c r="B865" s="81">
        <f>VLOOKUP('STATS 17-18'!AB867,'CK - HITS'!$A$3:$B$69,2)</f>
        <v>33</v>
      </c>
      <c r="C865" s="33">
        <f>IF('STATS 17-18'!G867&lt;400,IF(B865&gt;80,80,B865),B865)</f>
        <v>33</v>
      </c>
      <c r="D865" s="33">
        <f>IF('STATS 17-18'!G867&lt;200,IF(C865&gt;73,73,C865),C865)</f>
        <v>33</v>
      </c>
      <c r="E865" s="33">
        <f>IF('STATS 17-18'!G867&lt;400,IF(D865&lt;60,60,D865),D865)</f>
        <v>60</v>
      </c>
      <c r="F865" s="82">
        <f>IF('STATS 17-18'!G867&lt;200,IF(E865&lt;53,53,E865),E865)</f>
        <v>60</v>
      </c>
    </row>
    <row r="866" ht="20.35" customHeight="1">
      <c r="A866" t="s" s="38">
        <v>998</v>
      </c>
      <c r="B866" s="81">
        <f>VLOOKUP('STATS 17-18'!AB868,'CK - HITS'!$A$3:$B$69,2)</f>
        <v>93</v>
      </c>
      <c r="C866" s="33">
        <f>IF('STATS 17-18'!G868&lt;400,IF(B866&gt;80,80,B866),B866)</f>
        <v>80</v>
      </c>
      <c r="D866" s="33">
        <f>IF('STATS 17-18'!G868&lt;200,IF(C866&gt;73,73,C866),C866)</f>
        <v>73</v>
      </c>
      <c r="E866" s="33">
        <f>IF('STATS 17-18'!G868&lt;400,IF(D866&lt;60,60,D866),D866)</f>
        <v>73</v>
      </c>
      <c r="F866" s="82">
        <f>IF('STATS 17-18'!G868&lt;200,IF(E866&lt;53,53,E866),E866)</f>
        <v>73</v>
      </c>
    </row>
    <row r="867" ht="20.35" customHeight="1">
      <c r="A867" t="s" s="38">
        <v>999</v>
      </c>
      <c r="B867" s="81">
        <f>VLOOKUP('STATS 17-18'!AB869,'CK - HITS'!$A$3:$B$69,2)</f>
        <v>71</v>
      </c>
      <c r="C867" s="33">
        <f>IF('STATS 17-18'!G869&lt;400,IF(B867&gt;80,80,B867),B867)</f>
        <v>71</v>
      </c>
      <c r="D867" s="33">
        <f>IF('STATS 17-18'!G869&lt;200,IF(C867&gt;73,73,C867),C867)</f>
        <v>71</v>
      </c>
      <c r="E867" s="33">
        <f>IF('STATS 17-18'!G869&lt;400,IF(D867&lt;60,60,D867),D867)</f>
        <v>71</v>
      </c>
      <c r="F867" s="82">
        <f>IF('STATS 17-18'!G869&lt;200,IF(E867&lt;53,53,E867),E867)</f>
        <v>71</v>
      </c>
    </row>
    <row r="868" ht="20.35" customHeight="1">
      <c r="A868" t="s" s="38">
        <v>1000</v>
      </c>
      <c r="B868" s="81">
        <f>VLOOKUP('STATS 17-18'!AB870,'CK - HITS'!$A$3:$B$69,2)</f>
        <v>35</v>
      </c>
      <c r="C868" s="33">
        <f>IF('STATS 17-18'!G870&lt;400,IF(B868&gt;80,80,B868),B868)</f>
        <v>35</v>
      </c>
      <c r="D868" s="33">
        <f>IF('STATS 17-18'!G870&lt;200,IF(C868&gt;73,73,C868),C868)</f>
        <v>35</v>
      </c>
      <c r="E868" s="33">
        <f>IF('STATS 17-18'!G870&lt;400,IF(D868&lt;60,60,D868),D868)</f>
        <v>35</v>
      </c>
      <c r="F868" s="82">
        <f>IF('STATS 17-18'!G870&lt;200,IF(E868&lt;53,53,E868),E868)</f>
        <v>35</v>
      </c>
    </row>
    <row r="869" ht="20.35" customHeight="1">
      <c r="A869" t="s" s="38">
        <v>1001</v>
      </c>
      <c r="B869" s="81">
        <f>VLOOKUP('STATS 17-18'!AB871,'CK - HITS'!$A$3:$B$69,2)</f>
        <v>33</v>
      </c>
      <c r="C869" s="33">
        <f>IF('STATS 17-18'!G871&lt;400,IF(B869&gt;80,80,B869),B869)</f>
        <v>33</v>
      </c>
      <c r="D869" s="33">
        <f>IF('STATS 17-18'!G871&lt;200,IF(C869&gt;73,73,C869),C869)</f>
        <v>33</v>
      </c>
      <c r="E869" s="33">
        <f>IF('STATS 17-18'!G871&lt;400,IF(D869&lt;60,60,D869),D869)</f>
        <v>60</v>
      </c>
      <c r="F869" s="82">
        <f>IF('STATS 17-18'!G871&lt;200,IF(E869&lt;53,53,E869),E869)</f>
        <v>60</v>
      </c>
    </row>
    <row r="870" ht="20.35" customHeight="1">
      <c r="A870" t="s" s="38">
        <v>1002</v>
      </c>
      <c r="B870" s="81">
        <f>VLOOKUP('STATS 17-18'!AB872,'CK - HITS'!$A$3:$B$69,2)</f>
        <v>98</v>
      </c>
      <c r="C870" s="33">
        <f>IF('STATS 17-18'!G872&lt;400,IF(B870&gt;80,80,B870),B870)</f>
        <v>80</v>
      </c>
      <c r="D870" s="33">
        <f>IF('STATS 17-18'!G872&lt;200,IF(C870&gt;73,73,C870),C870)</f>
        <v>80</v>
      </c>
      <c r="E870" s="33">
        <f>IF('STATS 17-18'!G872&lt;400,IF(D870&lt;60,60,D870),D870)</f>
        <v>80</v>
      </c>
      <c r="F870" s="82">
        <f>IF('STATS 17-18'!G872&lt;200,IF(E870&lt;53,53,E870),E870)</f>
        <v>80</v>
      </c>
    </row>
    <row r="871" ht="20.35" customHeight="1">
      <c r="A871" t="s" s="38">
        <v>1003</v>
      </c>
      <c r="B871" s="81">
        <f>VLOOKUP('STATS 17-18'!AB873,'CK - HITS'!$A$3:$B$69,2)</f>
        <v>43</v>
      </c>
      <c r="C871" s="33">
        <f>IF('STATS 17-18'!G873&lt;400,IF(B871&gt;80,80,B871),B871)</f>
        <v>43</v>
      </c>
      <c r="D871" s="33">
        <f>IF('STATS 17-18'!G873&lt;200,IF(C871&gt;73,73,C871),C871)</f>
        <v>43</v>
      </c>
      <c r="E871" s="33">
        <f>IF('STATS 17-18'!G873&lt;400,IF(D871&lt;60,60,D871),D871)</f>
        <v>43</v>
      </c>
      <c r="F871" s="82">
        <f>IF('STATS 17-18'!G873&lt;200,IF(E871&lt;53,53,E871),E871)</f>
        <v>43</v>
      </c>
    </row>
    <row r="872" ht="20.35" customHeight="1">
      <c r="A872" t="s" s="38">
        <v>1004</v>
      </c>
      <c r="B872" s="81">
        <f>VLOOKUP('STATS 17-18'!AB874,'CK - HITS'!$A$3:$B$69,2)</f>
        <v>35</v>
      </c>
      <c r="C872" s="33">
        <f>IF('STATS 17-18'!G874&lt;400,IF(B872&gt;80,80,B872),B872)</f>
        <v>35</v>
      </c>
      <c r="D872" s="33">
        <f>IF('STATS 17-18'!G874&lt;200,IF(C872&gt;73,73,C872),C872)</f>
        <v>35</v>
      </c>
      <c r="E872" s="33">
        <f>IF('STATS 17-18'!G874&lt;400,IF(D872&lt;60,60,D872),D872)</f>
        <v>35</v>
      </c>
      <c r="F872" s="82">
        <f>IF('STATS 17-18'!G874&lt;200,IF(E872&lt;53,53,E872),E872)</f>
        <v>35</v>
      </c>
    </row>
    <row r="873" ht="20.35" customHeight="1">
      <c r="A873" t="s" s="38">
        <v>1005</v>
      </c>
      <c r="B873" s="81">
        <f>VLOOKUP('STATS 17-18'!AB875,'CK - HITS'!$A$3:$B$69,2)</f>
        <v>56</v>
      </c>
      <c r="C873" s="33">
        <f>IF('STATS 17-18'!G875&lt;400,IF(B873&gt;80,80,B873),B873)</f>
        <v>56</v>
      </c>
      <c r="D873" s="33">
        <f>IF('STATS 17-18'!G875&lt;200,IF(C873&gt;73,73,C873),C873)</f>
        <v>56</v>
      </c>
      <c r="E873" s="33">
        <f>IF('STATS 17-18'!G875&lt;400,IF(D873&lt;60,60,D873),D873)</f>
        <v>56</v>
      </c>
      <c r="F873" s="82">
        <f>IF('STATS 17-18'!G875&lt;200,IF(E873&lt;53,53,E873),E873)</f>
        <v>56</v>
      </c>
    </row>
    <row r="874" ht="20.35" customHeight="1">
      <c r="A874" t="s" s="38">
        <v>1006</v>
      </c>
      <c r="B874" s="81">
        <f>VLOOKUP('STATS 17-18'!AB876,'CK - HITS'!$A$3:$B$69,2)</f>
        <v>49</v>
      </c>
      <c r="C874" s="33">
        <f>IF('STATS 17-18'!G876&lt;400,IF(B874&gt;80,80,B874),B874)</f>
        <v>49</v>
      </c>
      <c r="D874" s="33">
        <f>IF('STATS 17-18'!G876&lt;200,IF(C874&gt;73,73,C874),C874)</f>
        <v>49</v>
      </c>
      <c r="E874" s="33">
        <f>IF('STATS 17-18'!G876&lt;400,IF(D874&lt;60,60,D874),D874)</f>
        <v>49</v>
      </c>
      <c r="F874" s="82">
        <f>IF('STATS 17-18'!G876&lt;200,IF(E874&lt;53,53,E874),E874)</f>
        <v>49</v>
      </c>
    </row>
    <row r="875" ht="20.35" customHeight="1">
      <c r="A875" t="s" s="38">
        <v>1007</v>
      </c>
      <c r="B875" s="81">
        <f>VLOOKUP('STATS 17-18'!AB877,'CK - HITS'!$A$3:$B$69,2)</f>
        <v>67</v>
      </c>
      <c r="C875" s="33">
        <f>IF('STATS 17-18'!G877&lt;400,IF(B875&gt;80,80,B875),B875)</f>
        <v>67</v>
      </c>
      <c r="D875" s="33">
        <f>IF('STATS 17-18'!G877&lt;200,IF(C875&gt;73,73,C875),C875)</f>
        <v>67</v>
      </c>
      <c r="E875" s="33">
        <f>IF('STATS 17-18'!G877&lt;400,IF(D875&lt;60,60,D875),D875)</f>
        <v>67</v>
      </c>
      <c r="F875" s="82">
        <f>IF('STATS 17-18'!G877&lt;200,IF(E875&lt;53,53,E875),E875)</f>
        <v>67</v>
      </c>
    </row>
    <row r="876" ht="20.35" customHeight="1">
      <c r="A876" t="s" s="38">
        <v>1008</v>
      </c>
      <c r="B876" s="81">
        <f>VLOOKUP('STATS 17-18'!AB878,'CK - HITS'!$A$3:$B$69,2)</f>
        <v>48</v>
      </c>
      <c r="C876" s="33">
        <f>IF('STATS 17-18'!G878&lt;400,IF(B876&gt;80,80,B876),B876)</f>
        <v>48</v>
      </c>
      <c r="D876" s="33">
        <f>IF('STATS 17-18'!G878&lt;200,IF(C876&gt;73,73,C876),C876)</f>
        <v>48</v>
      </c>
      <c r="E876" s="33">
        <f>IF('STATS 17-18'!G878&lt;400,IF(D876&lt;60,60,D876),D876)</f>
        <v>48</v>
      </c>
      <c r="F876" s="82">
        <f>IF('STATS 17-18'!G878&lt;200,IF(E876&lt;53,53,E876),E876)</f>
        <v>48</v>
      </c>
    </row>
    <row r="877" ht="20.35" customHeight="1">
      <c r="A877" t="s" s="38">
        <v>1009</v>
      </c>
      <c r="B877" s="81">
        <f>VLOOKUP('STATS 17-18'!AB879,'CK - HITS'!$A$3:$B$69,2)</f>
        <v>60</v>
      </c>
      <c r="C877" s="33">
        <f>IF('STATS 17-18'!G879&lt;400,IF(B877&gt;80,80,B877),B877)</f>
        <v>60</v>
      </c>
      <c r="D877" s="33">
        <f>IF('STATS 17-18'!G879&lt;200,IF(C877&gt;73,73,C877),C877)</f>
        <v>60</v>
      </c>
      <c r="E877" s="33">
        <f>IF('STATS 17-18'!G879&lt;400,IF(D877&lt;60,60,D877),D877)</f>
        <v>60</v>
      </c>
      <c r="F877" s="82">
        <f>IF('STATS 17-18'!G879&lt;200,IF(E877&lt;53,53,E877),E877)</f>
        <v>60</v>
      </c>
    </row>
    <row r="878" ht="20.35" customHeight="1">
      <c r="A878" t="s" s="38">
        <v>1010</v>
      </c>
      <c r="B878" s="81">
        <f>VLOOKUP('STATS 17-18'!AB880,'CK - HITS'!$A$3:$B$69,2)</f>
        <v>97</v>
      </c>
      <c r="C878" s="33">
        <f>IF('STATS 17-18'!G880&lt;400,IF(B878&gt;80,80,B878),B878)</f>
        <v>97</v>
      </c>
      <c r="D878" s="33">
        <f>IF('STATS 17-18'!G880&lt;200,IF(C878&gt;73,73,C878),C878)</f>
        <v>97</v>
      </c>
      <c r="E878" s="33">
        <f>IF('STATS 17-18'!G880&lt;400,IF(D878&lt;60,60,D878),D878)</f>
        <v>97</v>
      </c>
      <c r="F878" s="82">
        <f>IF('STATS 17-18'!G880&lt;200,IF(E878&lt;53,53,E878),E878)</f>
        <v>97</v>
      </c>
    </row>
    <row r="879" ht="20.35" customHeight="1">
      <c r="A879" t="s" s="38">
        <v>1011</v>
      </c>
      <c r="B879" s="81">
        <f>VLOOKUP('STATS 17-18'!AB881,'CK - HITS'!$A$3:$B$69,2)</f>
        <v>97</v>
      </c>
      <c r="C879" s="33">
        <f>IF('STATS 17-18'!G881&lt;400,IF(B879&gt;80,80,B879),B879)</f>
        <v>80</v>
      </c>
      <c r="D879" s="33">
        <f>IF('STATS 17-18'!G881&lt;200,IF(C879&gt;73,73,C879),C879)</f>
        <v>73</v>
      </c>
      <c r="E879" s="33">
        <f>IF('STATS 17-18'!G881&lt;400,IF(D879&lt;60,60,D879),D879)</f>
        <v>73</v>
      </c>
      <c r="F879" s="82">
        <f>IF('STATS 17-18'!G881&lt;200,IF(E879&lt;53,53,E879),E879)</f>
        <v>73</v>
      </c>
    </row>
    <row r="880" ht="20.35" customHeight="1">
      <c r="A880" t="s" s="38">
        <v>1012</v>
      </c>
      <c r="B880" s="81">
        <f>VLOOKUP('STATS 17-18'!AB882,'CK - HITS'!$A$3:$B$69,2)</f>
        <v>59</v>
      </c>
      <c r="C880" s="33">
        <f>IF('STATS 17-18'!G882&lt;400,IF(B880&gt;80,80,B880),B880)</f>
        <v>59</v>
      </c>
      <c r="D880" s="33">
        <f>IF('STATS 17-18'!G882&lt;200,IF(C880&gt;73,73,C880),C880)</f>
        <v>59</v>
      </c>
      <c r="E880" s="33">
        <f>IF('STATS 17-18'!G882&lt;400,IF(D880&lt;60,60,D880),D880)</f>
        <v>60</v>
      </c>
      <c r="F880" s="82">
        <f>IF('STATS 17-18'!G882&lt;200,IF(E880&lt;53,53,E880),E880)</f>
        <v>60</v>
      </c>
    </row>
    <row r="881" ht="20.35" customHeight="1">
      <c r="A881" t="s" s="38">
        <v>1013</v>
      </c>
      <c r="B881" s="81">
        <f>VLOOKUP('STATS 17-18'!AB883,'CK - HITS'!$A$3:$B$69,2)</f>
        <v>67</v>
      </c>
      <c r="C881" s="33">
        <f>IF('STATS 17-18'!G883&lt;400,IF(B881&gt;80,80,B881),B881)</f>
        <v>67</v>
      </c>
      <c r="D881" s="33">
        <f>IF('STATS 17-18'!G883&lt;200,IF(C881&gt;73,73,C881),C881)</f>
        <v>67</v>
      </c>
      <c r="E881" s="33">
        <f>IF('STATS 17-18'!G883&lt;400,IF(D881&lt;60,60,D881),D881)</f>
        <v>67</v>
      </c>
      <c r="F881" s="82">
        <f>IF('STATS 17-18'!G883&lt;200,IF(E881&lt;53,53,E881),E881)</f>
        <v>67</v>
      </c>
    </row>
    <row r="882" ht="20.35" customHeight="1">
      <c r="A882" t="s" s="38">
        <v>1014</v>
      </c>
      <c r="B882" s="81">
        <f>VLOOKUP('STATS 17-18'!AB884,'CK - HITS'!$A$3:$B$69,2)</f>
        <v>45</v>
      </c>
      <c r="C882" s="33">
        <f>IF('STATS 17-18'!G884&lt;400,IF(B882&gt;80,80,B882),B882)</f>
        <v>45</v>
      </c>
      <c r="D882" s="33">
        <f>IF('STATS 17-18'!G884&lt;200,IF(C882&gt;73,73,C882),C882)</f>
        <v>45</v>
      </c>
      <c r="E882" s="33">
        <f>IF('STATS 17-18'!G884&lt;400,IF(D882&lt;60,60,D882),D882)</f>
        <v>45</v>
      </c>
      <c r="F882" s="82">
        <f>IF('STATS 17-18'!G884&lt;200,IF(E882&lt;53,53,E882),E882)</f>
        <v>45</v>
      </c>
    </row>
    <row r="883" ht="20.35" customHeight="1">
      <c r="A883" t="s" s="38">
        <v>1015</v>
      </c>
      <c r="B883" s="81">
        <f>VLOOKUP('STATS 17-18'!AB885,'CK - HITS'!$A$3:$B$69,2)</f>
        <v>70</v>
      </c>
      <c r="C883" s="33">
        <f>IF('STATS 17-18'!G885&lt;400,IF(B883&gt;80,80,B883),B883)</f>
        <v>70</v>
      </c>
      <c r="D883" s="33">
        <f>IF('STATS 17-18'!G885&lt;200,IF(C883&gt;73,73,C883),C883)</f>
        <v>70</v>
      </c>
      <c r="E883" s="33">
        <f>IF('STATS 17-18'!G885&lt;400,IF(D883&lt;60,60,D883),D883)</f>
        <v>70</v>
      </c>
      <c r="F883" s="82">
        <f>IF('STATS 17-18'!G885&lt;200,IF(E883&lt;53,53,E883),E883)</f>
        <v>70</v>
      </c>
    </row>
    <row r="884" ht="20.35" customHeight="1">
      <c r="A884" t="s" s="38">
        <v>1016</v>
      </c>
      <c r="B884" s="81">
        <f>VLOOKUP('STATS 17-18'!AB886,'CK - HITS'!$A$3:$B$69,2)</f>
        <v>40</v>
      </c>
      <c r="C884" s="33">
        <f>IF('STATS 17-18'!G886&lt;400,IF(B884&gt;80,80,B884),B884)</f>
        <v>40</v>
      </c>
      <c r="D884" s="33">
        <f>IF('STATS 17-18'!G886&lt;200,IF(C884&gt;73,73,C884),C884)</f>
        <v>40</v>
      </c>
      <c r="E884" s="33">
        <f>IF('STATS 17-18'!G886&lt;400,IF(D884&lt;60,60,D884),D884)</f>
        <v>60</v>
      </c>
      <c r="F884" s="82">
        <f>IF('STATS 17-18'!G886&lt;200,IF(E884&lt;53,53,E884),E884)</f>
        <v>60</v>
      </c>
    </row>
    <row r="885" ht="20.35" customHeight="1">
      <c r="A885" t="s" s="38">
        <v>1017</v>
      </c>
      <c r="B885" s="81">
        <f>VLOOKUP('STATS 17-18'!AB887,'CK - HITS'!$A$3:$B$69,2)</f>
        <v>44</v>
      </c>
      <c r="C885" s="33">
        <f>IF('STATS 17-18'!G887&lt;400,IF(B885&gt;80,80,B885),B885)</f>
        <v>44</v>
      </c>
      <c r="D885" s="33">
        <f>IF('STATS 17-18'!G887&lt;200,IF(C885&gt;73,73,C885),C885)</f>
        <v>44</v>
      </c>
      <c r="E885" s="33">
        <f>IF('STATS 17-18'!G887&lt;400,IF(D885&lt;60,60,D885),D885)</f>
        <v>44</v>
      </c>
      <c r="F885" s="82">
        <f>IF('STATS 17-18'!G887&lt;200,IF(E885&lt;53,53,E885),E885)</f>
        <v>44</v>
      </c>
    </row>
    <row r="886" ht="20.35" customHeight="1">
      <c r="A886" t="s" s="38">
        <v>1018</v>
      </c>
      <c r="B886" s="81">
        <f>VLOOKUP('STATS 17-18'!AB888,'CK - HITS'!$A$3:$B$69,2)</f>
        <v>33</v>
      </c>
      <c r="C886" s="33">
        <f>IF('STATS 17-18'!G888&lt;400,IF(B886&gt;80,80,B886),B886)</f>
        <v>33</v>
      </c>
      <c r="D886" s="33">
        <f>IF('STATS 17-18'!G888&lt;200,IF(C886&gt;73,73,C886),C886)</f>
        <v>33</v>
      </c>
      <c r="E886" s="33">
        <f>IF('STATS 17-18'!G888&lt;400,IF(D886&lt;60,60,D886),D886)</f>
        <v>60</v>
      </c>
      <c r="F886" s="82">
        <f>IF('STATS 17-18'!G888&lt;200,IF(E886&lt;53,53,E886),E886)</f>
        <v>60</v>
      </c>
    </row>
    <row r="887" ht="20.35" customHeight="1">
      <c r="A887" t="s" s="38">
        <v>1020</v>
      </c>
      <c r="B887" s="81">
        <f>VLOOKUP('STATS 17-18'!AB890,'CK - HITS'!$A$3:$B$69,2)</f>
        <v>86</v>
      </c>
      <c r="C887" s="33">
        <f>IF('STATS 17-18'!G890&lt;400,IF(B887&gt;80,80,B887),B887)</f>
        <v>86</v>
      </c>
      <c r="D887" s="33">
        <f>IF('STATS 17-18'!G890&lt;200,IF(C887&gt;73,73,C887),C887)</f>
        <v>86</v>
      </c>
      <c r="E887" s="33">
        <f>IF('STATS 17-18'!G890&lt;400,IF(D887&lt;60,60,D887),D887)</f>
        <v>86</v>
      </c>
      <c r="F887" s="82">
        <f>IF('STATS 17-18'!G890&lt;200,IF(E887&lt;53,53,E887),E887)</f>
        <v>86</v>
      </c>
    </row>
    <row r="888" ht="20.35" customHeight="1">
      <c r="A888" t="s" s="38">
        <v>1021</v>
      </c>
      <c r="B888" s="81">
        <f>VLOOKUP('STATS 17-18'!AB891,'CK - HITS'!$A$3:$B$69,2)</f>
        <v>75</v>
      </c>
      <c r="C888" s="33">
        <f>IF('STATS 17-18'!G891&lt;400,IF(B888&gt;80,80,B888),B888)</f>
        <v>75</v>
      </c>
      <c r="D888" s="33">
        <f>IF('STATS 17-18'!G891&lt;200,IF(C888&gt;73,73,C888),C888)</f>
        <v>75</v>
      </c>
      <c r="E888" s="33">
        <f>IF('STATS 17-18'!G891&lt;400,IF(D888&lt;60,60,D888),D888)</f>
        <v>75</v>
      </c>
      <c r="F888" s="82">
        <f>IF('STATS 17-18'!G891&lt;200,IF(E888&lt;53,53,E888),E888)</f>
        <v>75</v>
      </c>
    </row>
    <row r="889" ht="20.35" customHeight="1">
      <c r="A889" t="s" s="38">
        <v>1022</v>
      </c>
      <c r="B889" s="81">
        <f>VLOOKUP('STATS 17-18'!AB892,'CK - HITS'!$A$3:$B$69,2)</f>
        <v>66</v>
      </c>
      <c r="C889" s="33">
        <f>IF('STATS 17-18'!G892&lt;400,IF(B889&gt;80,80,B889),B889)</f>
        <v>66</v>
      </c>
      <c r="D889" s="33">
        <f>IF('STATS 17-18'!G892&lt;200,IF(C889&gt;73,73,C889),C889)</f>
        <v>66</v>
      </c>
      <c r="E889" s="33">
        <f>IF('STATS 17-18'!G892&lt;400,IF(D889&lt;60,60,D889),D889)</f>
        <v>66</v>
      </c>
      <c r="F889" s="82">
        <f>IF('STATS 17-18'!G892&lt;200,IF(E889&lt;53,53,E889),E889)</f>
        <v>66</v>
      </c>
    </row>
    <row r="890" ht="20.35" customHeight="1">
      <c r="A890" t="s" s="38">
        <v>1023</v>
      </c>
      <c r="B890" s="81">
        <f>VLOOKUP('STATS 17-18'!AB893,'CK - HITS'!$A$3:$B$69,2)</f>
        <v>67</v>
      </c>
      <c r="C890" s="33">
        <f>IF('STATS 17-18'!G893&lt;400,IF(B890&gt;80,80,B890),B890)</f>
        <v>67</v>
      </c>
      <c r="D890" s="33">
        <f>IF('STATS 17-18'!G893&lt;200,IF(C890&gt;73,73,C890),C890)</f>
        <v>67</v>
      </c>
      <c r="E890" s="33">
        <f>IF('STATS 17-18'!G893&lt;400,IF(D890&lt;60,60,D890),D890)</f>
        <v>67</v>
      </c>
      <c r="F890" s="82">
        <f>IF('STATS 17-18'!G893&lt;200,IF(E890&lt;53,53,E890),E890)</f>
        <v>67</v>
      </c>
    </row>
    <row r="891" ht="20.35" customHeight="1">
      <c r="A891" t="s" s="38">
        <v>1024</v>
      </c>
      <c r="B891" s="81">
        <f>VLOOKUP('STATS 17-18'!AB894,'CK - HITS'!$A$3:$B$69,2)</f>
        <v>84</v>
      </c>
      <c r="C891" s="33">
        <f>IF('STATS 17-18'!G894&lt;400,IF(B891&gt;80,80,B891),B891)</f>
        <v>84</v>
      </c>
      <c r="D891" s="33">
        <f>IF('STATS 17-18'!G894&lt;200,IF(C891&gt;73,73,C891),C891)</f>
        <v>84</v>
      </c>
      <c r="E891" s="33">
        <f>IF('STATS 17-18'!G894&lt;400,IF(D891&lt;60,60,D891),D891)</f>
        <v>84</v>
      </c>
      <c r="F891" s="82">
        <f>IF('STATS 17-18'!G894&lt;200,IF(E891&lt;53,53,E891),E891)</f>
        <v>84</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8.xml><?xml version="1.0" encoding="utf-8"?>
<worksheet xmlns:r="http://schemas.openxmlformats.org/officeDocument/2006/relationships" xmlns="http://schemas.openxmlformats.org/spreadsheetml/2006/main">
  <sheetPr>
    <pageSetUpPr fitToPage="1"/>
  </sheetPr>
  <dimension ref="A2:B69"/>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83" customWidth="1"/>
    <col min="2" max="2" width="16.3516" style="83" customWidth="1"/>
    <col min="3" max="256" width="16.3516" style="83" customWidth="1"/>
  </cols>
  <sheetData>
    <row r="1" ht="28" customHeight="1">
      <c r="A1" t="s" s="7">
        <v>3430</v>
      </c>
      <c r="B1" s="7"/>
    </row>
    <row r="2" ht="20.55" customHeight="1">
      <c r="A2" s="70"/>
      <c r="B2" s="70"/>
    </row>
    <row r="3" ht="20.55" customHeight="1">
      <c r="A3" s="84">
        <v>22.42</v>
      </c>
      <c r="B3" s="85">
        <v>99</v>
      </c>
    </row>
    <row r="4" ht="20.35" customHeight="1">
      <c r="A4" s="86">
        <v>20.35</v>
      </c>
      <c r="B4" s="87">
        <f>B3-1</f>
        <v>98</v>
      </c>
    </row>
    <row r="5" ht="20.35" customHeight="1">
      <c r="A5" s="86">
        <v>15.55</v>
      </c>
      <c r="B5" s="87">
        <f>B4-1</f>
        <v>97</v>
      </c>
    </row>
    <row r="6" ht="20.35" customHeight="1">
      <c r="A6" s="86">
        <v>14.36</v>
      </c>
      <c r="B6" s="87">
        <f>B5-1</f>
        <v>96</v>
      </c>
    </row>
    <row r="7" ht="20.35" customHeight="1">
      <c r="A7" s="86">
        <v>13.08</v>
      </c>
      <c r="B7" s="87">
        <f>B6-1</f>
        <v>95</v>
      </c>
    </row>
    <row r="8" ht="20.35" customHeight="1">
      <c r="A8" s="86">
        <v>12.68</v>
      </c>
      <c r="B8" s="87">
        <f>B7-1</f>
        <v>94</v>
      </c>
    </row>
    <row r="9" ht="20.35" customHeight="1">
      <c r="A9" s="86">
        <v>11.88</v>
      </c>
      <c r="B9" s="87">
        <f>B8-1</f>
        <v>93</v>
      </c>
    </row>
    <row r="10" ht="20.35" customHeight="1">
      <c r="A10" s="86">
        <v>11.28</v>
      </c>
      <c r="B10" s="87">
        <f>B9-1</f>
        <v>92</v>
      </c>
    </row>
    <row r="11" ht="20.35" customHeight="1">
      <c r="A11" s="86">
        <v>10.69</v>
      </c>
      <c r="B11" s="87">
        <f>B10-1</f>
        <v>91</v>
      </c>
    </row>
    <row r="12" ht="20.35" customHeight="1">
      <c r="A12" s="86">
        <v>10.32</v>
      </c>
      <c r="B12" s="87">
        <f>B11-1</f>
        <v>90</v>
      </c>
    </row>
    <row r="13" ht="20.35" customHeight="1">
      <c r="A13" s="86">
        <v>9.960000000000001</v>
      </c>
      <c r="B13" s="87">
        <f>B12-1</f>
        <v>89</v>
      </c>
    </row>
    <row r="14" ht="20.35" customHeight="1">
      <c r="A14" s="86">
        <v>9.6</v>
      </c>
      <c r="B14" s="87">
        <f>B13-1</f>
        <v>88</v>
      </c>
    </row>
    <row r="15" ht="20.35" customHeight="1">
      <c r="A15" s="86">
        <v>9.24</v>
      </c>
      <c r="B15" s="87">
        <f>B14-1</f>
        <v>87</v>
      </c>
    </row>
    <row r="16" ht="20.35" customHeight="1">
      <c r="A16" s="86">
        <v>8.880000000000001</v>
      </c>
      <c r="B16" s="87">
        <f>B15-1</f>
        <v>86</v>
      </c>
    </row>
    <row r="17" ht="20.35" customHeight="1">
      <c r="A17" s="86">
        <v>8.52</v>
      </c>
      <c r="B17" s="87">
        <f>B16-1</f>
        <v>85</v>
      </c>
    </row>
    <row r="18" ht="20.35" customHeight="1">
      <c r="A18" s="86">
        <v>8.16</v>
      </c>
      <c r="B18" s="87">
        <f>B17-1</f>
        <v>84</v>
      </c>
    </row>
    <row r="19" ht="20.35" customHeight="1">
      <c r="A19" s="86">
        <v>7.8</v>
      </c>
      <c r="B19" s="87">
        <f>B18-1</f>
        <v>83</v>
      </c>
    </row>
    <row r="20" ht="20.35" customHeight="1">
      <c r="A20" s="86">
        <v>7.61</v>
      </c>
      <c r="B20" s="87">
        <f>B19-1</f>
        <v>82</v>
      </c>
    </row>
    <row r="21" ht="20.35" customHeight="1">
      <c r="A21" s="86">
        <v>7.43</v>
      </c>
      <c r="B21" s="87">
        <f>B20-1</f>
        <v>81</v>
      </c>
    </row>
    <row r="22" ht="20.35" customHeight="1">
      <c r="A22" s="86">
        <v>7.25</v>
      </c>
      <c r="B22" s="87">
        <f>B21-1</f>
        <v>80</v>
      </c>
    </row>
    <row r="23" ht="20.35" customHeight="1">
      <c r="A23" s="86">
        <v>7.07</v>
      </c>
      <c r="B23" s="87">
        <f>B22-1</f>
        <v>79</v>
      </c>
    </row>
    <row r="24" ht="20.35" customHeight="1">
      <c r="A24" s="86">
        <v>6.88</v>
      </c>
      <c r="B24" s="87">
        <f>B23-1</f>
        <v>78</v>
      </c>
    </row>
    <row r="25" ht="20.35" customHeight="1">
      <c r="A25" s="86">
        <v>6.7</v>
      </c>
      <c r="B25" s="87">
        <f>B24-1</f>
        <v>77</v>
      </c>
    </row>
    <row r="26" ht="20.35" customHeight="1">
      <c r="A26" s="86">
        <v>6.52</v>
      </c>
      <c r="B26" s="87">
        <f>B25-1</f>
        <v>76</v>
      </c>
    </row>
    <row r="27" ht="20.35" customHeight="1">
      <c r="A27" s="86">
        <v>6.34</v>
      </c>
      <c r="B27" s="87">
        <f>B26-1</f>
        <v>75</v>
      </c>
    </row>
    <row r="28" ht="20.35" customHeight="1">
      <c r="A28" s="86">
        <v>6.16</v>
      </c>
      <c r="B28" s="87">
        <f>B27-1</f>
        <v>74</v>
      </c>
    </row>
    <row r="29" ht="20.35" customHeight="1">
      <c r="A29" s="86">
        <v>5.97</v>
      </c>
      <c r="B29" s="87">
        <f>B28-1</f>
        <v>73</v>
      </c>
    </row>
    <row r="30" ht="20.35" customHeight="1">
      <c r="A30" s="86">
        <v>5.79</v>
      </c>
      <c r="B30" s="87">
        <f>B29-1</f>
        <v>72</v>
      </c>
    </row>
    <row r="31" ht="20.35" customHeight="1">
      <c r="A31" s="86">
        <v>5.61</v>
      </c>
      <c r="B31" s="87">
        <f>B30-1</f>
        <v>71</v>
      </c>
    </row>
    <row r="32" ht="20.35" customHeight="1">
      <c r="A32" s="86">
        <v>5.43</v>
      </c>
      <c r="B32" s="87">
        <f>B31-1</f>
        <v>70</v>
      </c>
    </row>
    <row r="33" ht="20.35" customHeight="1">
      <c r="A33" s="86">
        <v>5.25</v>
      </c>
      <c r="B33" s="87">
        <f>B32-1</f>
        <v>69</v>
      </c>
    </row>
    <row r="34" ht="20.35" customHeight="1">
      <c r="A34" s="86">
        <v>5.07</v>
      </c>
      <c r="B34" s="87">
        <f>B33-1</f>
        <v>68</v>
      </c>
    </row>
    <row r="35" ht="20.35" customHeight="1">
      <c r="A35" s="86">
        <v>4.89</v>
      </c>
      <c r="B35" s="87">
        <f>B34-1</f>
        <v>67</v>
      </c>
    </row>
    <row r="36" ht="20.35" customHeight="1">
      <c r="A36" s="86">
        <v>4.71</v>
      </c>
      <c r="B36" s="87">
        <f>B35-1</f>
        <v>66</v>
      </c>
    </row>
    <row r="37" ht="20.35" customHeight="1">
      <c r="A37" s="86">
        <v>4.58</v>
      </c>
      <c r="B37" s="87">
        <f>B36-1</f>
        <v>65</v>
      </c>
    </row>
    <row r="38" ht="20.35" customHeight="1">
      <c r="A38" s="86">
        <v>4.44</v>
      </c>
      <c r="B38" s="87">
        <f>B37-1</f>
        <v>64</v>
      </c>
    </row>
    <row r="39" ht="20.35" customHeight="1">
      <c r="A39" s="86">
        <v>4.31</v>
      </c>
      <c r="B39" s="87">
        <f>B38-1</f>
        <v>63</v>
      </c>
    </row>
    <row r="40" ht="20.35" customHeight="1">
      <c r="A40" s="86">
        <v>4.18</v>
      </c>
      <c r="B40" s="87">
        <f>B39-1</f>
        <v>62</v>
      </c>
    </row>
    <row r="41" ht="20.35" customHeight="1">
      <c r="A41" s="86">
        <v>4.05</v>
      </c>
      <c r="B41" s="87">
        <f>B40-1</f>
        <v>61</v>
      </c>
    </row>
    <row r="42" ht="20.35" customHeight="1">
      <c r="A42" s="86">
        <v>3.92</v>
      </c>
      <c r="B42" s="87">
        <f>B41-1</f>
        <v>60</v>
      </c>
    </row>
    <row r="43" ht="20.35" customHeight="1">
      <c r="A43" s="86">
        <v>3.79</v>
      </c>
      <c r="B43" s="87">
        <f>B42-1</f>
        <v>59</v>
      </c>
    </row>
    <row r="44" ht="20.35" customHeight="1">
      <c r="A44" s="86">
        <v>3.66</v>
      </c>
      <c r="B44" s="87">
        <f>B43-1</f>
        <v>58</v>
      </c>
    </row>
    <row r="45" ht="20.35" customHeight="1">
      <c r="A45" s="86">
        <v>3.53</v>
      </c>
      <c r="B45" s="87">
        <f>B44-1</f>
        <v>57</v>
      </c>
    </row>
    <row r="46" ht="20.35" customHeight="1">
      <c r="A46" s="86">
        <v>3.39</v>
      </c>
      <c r="B46" s="87">
        <f>B45-1</f>
        <v>56</v>
      </c>
    </row>
    <row r="47" ht="20.35" customHeight="1">
      <c r="A47" s="86">
        <v>3.26</v>
      </c>
      <c r="B47" s="87">
        <f>B46-1</f>
        <v>55</v>
      </c>
    </row>
    <row r="48" ht="20.35" customHeight="1">
      <c r="A48" s="86">
        <v>3.13</v>
      </c>
      <c r="B48" s="87">
        <f>B47-1</f>
        <v>54</v>
      </c>
    </row>
    <row r="49" ht="20.35" customHeight="1">
      <c r="A49" s="86">
        <v>3</v>
      </c>
      <c r="B49" s="87">
        <f>B48-1</f>
        <v>53</v>
      </c>
    </row>
    <row r="50" ht="20.35" customHeight="1">
      <c r="A50" s="86">
        <v>2.87</v>
      </c>
      <c r="B50" s="87">
        <f>B49-1</f>
        <v>52</v>
      </c>
    </row>
    <row r="51" ht="20.35" customHeight="1">
      <c r="A51" s="86">
        <v>2.74</v>
      </c>
      <c r="B51" s="87">
        <f>B50-1</f>
        <v>51</v>
      </c>
    </row>
    <row r="52" ht="20.35" customHeight="1">
      <c r="A52" s="86">
        <v>2.61</v>
      </c>
      <c r="B52" s="87">
        <f>B51-1</f>
        <v>50</v>
      </c>
    </row>
    <row r="53" ht="20.35" customHeight="1">
      <c r="A53" s="86">
        <v>2.5</v>
      </c>
      <c r="B53" s="87">
        <f>B52-1</f>
        <v>49</v>
      </c>
    </row>
    <row r="54" ht="20.35" customHeight="1">
      <c r="A54" s="86">
        <v>2.39</v>
      </c>
      <c r="B54" s="87">
        <f>B53-1</f>
        <v>48</v>
      </c>
    </row>
    <row r="55" ht="20.35" customHeight="1">
      <c r="A55" s="86">
        <v>2.28</v>
      </c>
      <c r="B55" s="87">
        <f>B54-1</f>
        <v>47</v>
      </c>
    </row>
    <row r="56" ht="20.35" customHeight="1">
      <c r="A56" s="86">
        <v>2.18</v>
      </c>
      <c r="B56" s="87">
        <f>B55-1</f>
        <v>46</v>
      </c>
    </row>
    <row r="57" ht="20.35" customHeight="1">
      <c r="A57" s="86">
        <v>2.08</v>
      </c>
      <c r="B57" s="87">
        <f>B56-1</f>
        <v>45</v>
      </c>
    </row>
    <row r="58" ht="20.35" customHeight="1">
      <c r="A58" s="86">
        <v>1.98</v>
      </c>
      <c r="B58" s="87">
        <f>B57-1</f>
        <v>44</v>
      </c>
    </row>
    <row r="59" ht="20.35" customHeight="1">
      <c r="A59" s="86">
        <v>1.88</v>
      </c>
      <c r="B59" s="87">
        <f>B58-1</f>
        <v>43</v>
      </c>
    </row>
    <row r="60" ht="20.35" customHeight="1">
      <c r="A60" s="86">
        <v>1.78</v>
      </c>
      <c r="B60" s="87">
        <f>B59-1</f>
        <v>42</v>
      </c>
    </row>
    <row r="61" ht="20.35" customHeight="1">
      <c r="A61" s="86">
        <v>1.68</v>
      </c>
      <c r="B61" s="87">
        <f>B60-1</f>
        <v>41</v>
      </c>
    </row>
    <row r="62" ht="20.35" customHeight="1">
      <c r="A62" s="86">
        <v>1.55</v>
      </c>
      <c r="B62" s="87">
        <f>B61-1</f>
        <v>40</v>
      </c>
    </row>
    <row r="63" ht="20.35" customHeight="1">
      <c r="A63" s="86">
        <v>1.42</v>
      </c>
      <c r="B63" s="87">
        <f>B62-1</f>
        <v>39</v>
      </c>
    </row>
    <row r="64" ht="20.35" customHeight="1">
      <c r="A64" s="86">
        <v>1.3</v>
      </c>
      <c r="B64" s="87">
        <f>B63-1</f>
        <v>38</v>
      </c>
    </row>
    <row r="65" ht="20.35" customHeight="1">
      <c r="A65" s="86">
        <v>1.18</v>
      </c>
      <c r="B65" s="87">
        <f>B64-1</f>
        <v>37</v>
      </c>
    </row>
    <row r="66" ht="20.35" customHeight="1">
      <c r="A66" s="86">
        <v>1.03</v>
      </c>
      <c r="B66" s="87">
        <f>B65-1</f>
        <v>36</v>
      </c>
    </row>
    <row r="67" ht="20.35" customHeight="1">
      <c r="A67" s="86">
        <v>0.87</v>
      </c>
      <c r="B67" s="87">
        <f>B66-1</f>
        <v>35</v>
      </c>
    </row>
    <row r="68" ht="20.35" customHeight="1">
      <c r="A68" s="86">
        <v>0.64</v>
      </c>
      <c r="B68" s="87">
        <f>B67-1</f>
        <v>34</v>
      </c>
    </row>
    <row r="69" ht="20.35" customHeight="1">
      <c r="A69" s="86">
        <v>0</v>
      </c>
      <c r="B69" s="87">
        <f>B68-1</f>
        <v>33</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9.xml><?xml version="1.0" encoding="utf-8"?>
<worksheet xmlns:r="http://schemas.openxmlformats.org/officeDocument/2006/relationships" xmlns="http://schemas.openxmlformats.org/spreadsheetml/2006/main">
  <sheetPr>
    <pageSetUpPr fitToPage="1"/>
  </sheetPr>
  <dimension ref="A1:C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29.8516" style="88" customWidth="1"/>
    <col min="2" max="2" width="14.375" style="88" customWidth="1"/>
    <col min="3" max="3" width="7.82031" style="88" customWidth="1"/>
    <col min="4" max="256" width="16.3516" style="88" customWidth="1"/>
  </cols>
  <sheetData>
    <row r="1" ht="32.55" customHeight="1">
      <c r="A1" t="s" s="42">
        <v>6</v>
      </c>
      <c r="B1" t="s" s="75">
        <v>3433</v>
      </c>
      <c r="C1" t="s" s="76">
        <v>3434</v>
      </c>
    </row>
    <row r="2" ht="20.55" customHeight="1">
      <c r="A2" t="s" s="77">
        <v>37</v>
      </c>
      <c r="B2" s="89">
        <f>('STATS 17-18'!N3/'STATS 17-18'!E3)*1000</f>
        <v>0</v>
      </c>
      <c r="C2" s="80">
        <f>VLOOKUP(B2,'FG - FIGHTS'!$A$3:$B$69,2)</f>
        <v>33</v>
      </c>
    </row>
    <row r="3" ht="20.35" customHeight="1">
      <c r="A3" t="s" s="38">
        <v>39</v>
      </c>
      <c r="B3" s="90">
        <f>('STATS 17-18'!N4/'STATS 17-18'!E4)*1000</f>
        <v>58.8235294117647</v>
      </c>
      <c r="C3" s="82">
        <f>VLOOKUP(B3,'FG - FIGHTS'!$A$3:$B$69,2)</f>
        <v>83</v>
      </c>
    </row>
    <row r="4" ht="20.35" customHeight="1">
      <c r="A4" t="s" s="38">
        <v>41</v>
      </c>
      <c r="B4" s="90">
        <f>('STATS 17-18'!N5/'STATS 17-18'!E5)*1000</f>
        <v>36.58536585365854</v>
      </c>
      <c r="C4" s="82">
        <f>VLOOKUP(B4,'FG - FIGHTS'!$A$3:$B$69,2)</f>
        <v>76</v>
      </c>
    </row>
    <row r="5" ht="20.35" customHeight="1">
      <c r="A5" t="s" s="38">
        <v>43</v>
      </c>
      <c r="B5" s="90">
        <f>('STATS 17-18'!N6/'STATS 17-18'!E6)*1000</f>
        <v>0</v>
      </c>
      <c r="C5" s="82">
        <f>VLOOKUP(B5,'FG - FIGHTS'!$A$3:$B$69,2)</f>
        <v>33</v>
      </c>
    </row>
    <row r="6" ht="20.35" customHeight="1">
      <c r="A6" t="s" s="38">
        <v>45</v>
      </c>
      <c r="B6" s="90">
        <f>('STATS 17-18'!N7/'STATS 17-18'!E7)*1000</f>
        <v>0</v>
      </c>
      <c r="C6" s="82">
        <f>VLOOKUP(B6,'FG - FIGHTS'!$A$3:$B$69,2)</f>
        <v>33</v>
      </c>
    </row>
    <row r="7" ht="20.35" customHeight="1">
      <c r="A7" t="s" s="38">
        <v>47</v>
      </c>
      <c r="B7" s="90">
        <f>('STATS 17-18'!N8/'STATS 17-18'!E8)*1000</f>
        <v>0</v>
      </c>
      <c r="C7" s="82">
        <f>VLOOKUP(B7,'FG - FIGHTS'!$A$3:$B$69,2)</f>
        <v>33</v>
      </c>
    </row>
    <row r="8" ht="20.35" customHeight="1">
      <c r="A8" t="s" s="38">
        <v>49</v>
      </c>
      <c r="B8" s="90">
        <f>('STATS 17-18'!N9/'STATS 17-18'!E9)*1000</f>
        <v>43.47826086956522</v>
      </c>
      <c r="C8" s="82">
        <f>VLOOKUP(B8,'FG - FIGHTS'!$A$3:$B$69,2)</f>
        <v>78</v>
      </c>
    </row>
    <row r="9" ht="20.35" customHeight="1">
      <c r="A9" t="s" s="38">
        <v>51</v>
      </c>
      <c r="B9" s="90">
        <f>('STATS 17-18'!N10/'STATS 17-18'!E10)*1000</f>
        <v>0</v>
      </c>
      <c r="C9" s="82">
        <f>VLOOKUP(B9,'FG - FIGHTS'!$A$3:$B$69,2)</f>
        <v>33</v>
      </c>
    </row>
    <row r="10" ht="20.35" customHeight="1">
      <c r="A10" t="s" s="38">
        <v>53</v>
      </c>
      <c r="B10" s="90">
        <f>('STATS 17-18'!N11/'STATS 17-18'!E11)*1000</f>
        <v>0</v>
      </c>
      <c r="C10" s="82">
        <f>VLOOKUP(B10,'FG - FIGHTS'!$A$3:$B$69,2)</f>
        <v>33</v>
      </c>
    </row>
    <row r="11" ht="20.35" customHeight="1">
      <c r="A11" t="s" s="38">
        <v>55</v>
      </c>
      <c r="B11" s="90">
        <f>('STATS 17-18'!N12/'STATS 17-18'!E12)*1000</f>
        <v>0</v>
      </c>
      <c r="C11" s="82">
        <f>VLOOKUP(B11,'FG - FIGHTS'!$A$3:$B$69,2)</f>
        <v>33</v>
      </c>
    </row>
    <row r="12" ht="20.35" customHeight="1">
      <c r="A12" t="s" s="38">
        <v>57</v>
      </c>
      <c r="B12" s="90">
        <f>('STATS 17-18'!N13/'STATS 17-18'!E13)*1000</f>
        <v>0</v>
      </c>
      <c r="C12" s="82">
        <f>VLOOKUP(B12,'FG - FIGHTS'!$A$3:$B$69,2)</f>
        <v>33</v>
      </c>
    </row>
    <row r="13" ht="20.35" customHeight="1">
      <c r="A13" t="s" s="38">
        <v>59</v>
      </c>
      <c r="B13" s="90">
        <f>('STATS 17-18'!N14/'STATS 17-18'!E14)*1000</f>
        <v>157.8947368421053</v>
      </c>
      <c r="C13" s="82">
        <f>VLOOKUP(B13,'FG - FIGHTS'!$A$3:$B$69,2)</f>
        <v>91</v>
      </c>
    </row>
    <row r="14" ht="20.35" customHeight="1">
      <c r="A14" t="s" s="38">
        <v>61</v>
      </c>
      <c r="B14" s="90">
        <f>('STATS 17-18'!N15/'STATS 17-18'!E15)*1000</f>
        <v>0</v>
      </c>
      <c r="C14" s="82">
        <f>VLOOKUP(B14,'FG - FIGHTS'!$A$3:$B$69,2)</f>
        <v>33</v>
      </c>
    </row>
    <row r="15" ht="20.35" customHeight="1">
      <c r="A15" t="s" s="38">
        <v>62</v>
      </c>
      <c r="B15" s="90">
        <f>('STATS 17-18'!N16/'STATS 17-18'!E16)*1000</f>
        <v>12.34567901234568</v>
      </c>
      <c r="C15" s="82">
        <f>VLOOKUP(B15,'FG - FIGHTS'!$A$3:$B$69,2)</f>
        <v>60</v>
      </c>
    </row>
    <row r="16" ht="20.35" customHeight="1">
      <c r="A16" t="s" s="38">
        <v>64</v>
      </c>
      <c r="B16" s="90">
        <f>('STATS 17-18'!N17/'STATS 17-18'!E17)*1000</f>
        <v>0</v>
      </c>
      <c r="C16" s="82">
        <f>VLOOKUP(B16,'FG - FIGHTS'!$A$3:$B$69,2)</f>
        <v>33</v>
      </c>
    </row>
    <row r="17" ht="20.35" customHeight="1">
      <c r="A17" t="s" s="38">
        <v>65</v>
      </c>
      <c r="B17" s="90">
        <f>('STATS 17-18'!N18/'STATS 17-18'!E18)*1000</f>
        <v>0</v>
      </c>
      <c r="C17" s="82">
        <f>VLOOKUP(B17,'FG - FIGHTS'!$A$3:$B$69,2)</f>
        <v>33</v>
      </c>
    </row>
    <row r="18" ht="20.35" customHeight="1">
      <c r="A18" t="s" s="38">
        <v>66</v>
      </c>
      <c r="B18" s="90">
        <f>('STATS 17-18'!N19/'STATS 17-18'!E19)*1000</f>
        <v>0</v>
      </c>
      <c r="C18" s="82">
        <f>VLOOKUP(B18,'FG - FIGHTS'!$A$3:$B$69,2)</f>
        <v>33</v>
      </c>
    </row>
    <row r="19" ht="20.35" customHeight="1">
      <c r="A19" t="s" s="38">
        <v>67</v>
      </c>
      <c r="B19" s="90">
        <f>('STATS 17-18'!N20/'STATS 17-18'!E20)*1000</f>
        <v>0</v>
      </c>
      <c r="C19" s="82">
        <f>VLOOKUP(B19,'FG - FIGHTS'!$A$3:$B$69,2)</f>
        <v>33</v>
      </c>
    </row>
    <row r="20" ht="20.35" customHeight="1">
      <c r="A20" t="s" s="38">
        <v>69</v>
      </c>
      <c r="B20" s="90">
        <f>('STATS 17-18'!N21/'STATS 17-18'!E21)*1000</f>
        <v>0</v>
      </c>
      <c r="C20" s="82">
        <f>VLOOKUP(B20,'FG - FIGHTS'!$A$3:$B$69,2)</f>
        <v>33</v>
      </c>
    </row>
    <row r="21" ht="20.35" customHeight="1">
      <c r="A21" t="s" s="38">
        <v>70</v>
      </c>
      <c r="B21" s="90">
        <f>('STATS 17-18'!N22/'STATS 17-18'!E22)*1000</f>
        <v>0</v>
      </c>
      <c r="C21" s="82">
        <f>VLOOKUP(B21,'FG - FIGHTS'!$A$3:$B$69,2)</f>
        <v>33</v>
      </c>
    </row>
    <row r="22" ht="20.35" customHeight="1">
      <c r="A22" t="s" s="38">
        <v>72</v>
      </c>
      <c r="B22" s="90">
        <f>('STATS 17-18'!N23/'STATS 17-18'!E23)*1000</f>
        <v>0</v>
      </c>
      <c r="C22" s="82">
        <f>VLOOKUP(B22,'FG - FIGHTS'!$A$3:$B$69,2)</f>
        <v>33</v>
      </c>
    </row>
    <row r="23" ht="20.35" customHeight="1">
      <c r="A23" t="s" s="38">
        <v>73</v>
      </c>
      <c r="B23" s="90">
        <f>('STATS 17-18'!N24/'STATS 17-18'!E24)*1000</f>
        <v>14.08450704225352</v>
      </c>
      <c r="C23" s="82">
        <f>VLOOKUP(B23,'FG - FIGHTS'!$A$3:$B$69,2)</f>
        <v>66</v>
      </c>
    </row>
    <row r="24" ht="20.35" customHeight="1">
      <c r="A24" t="s" s="38">
        <v>75</v>
      </c>
      <c r="B24" s="90">
        <f>('STATS 17-18'!N25/'STATS 17-18'!E25)*1000</f>
        <v>32.78688524590164</v>
      </c>
      <c r="C24" s="82">
        <f>VLOOKUP(B24,'FG - FIGHTS'!$A$3:$B$69,2)</f>
        <v>75</v>
      </c>
    </row>
    <row r="25" ht="20.35" customHeight="1">
      <c r="A25" t="s" s="38">
        <v>76</v>
      </c>
      <c r="B25" s="90">
        <f>('STATS 17-18'!N26/'STATS 17-18'!E26)*1000</f>
        <v>0</v>
      </c>
      <c r="C25" s="82">
        <f>VLOOKUP(B25,'FG - FIGHTS'!$A$3:$B$69,2)</f>
        <v>33</v>
      </c>
    </row>
    <row r="26" ht="20.35" customHeight="1">
      <c r="A26" t="s" s="38">
        <v>78</v>
      </c>
      <c r="B26" s="90">
        <f>('STATS 17-18'!N27/'STATS 17-18'!E27)*1000</f>
        <v>0</v>
      </c>
      <c r="C26" s="82">
        <f>VLOOKUP(B26,'FG - FIGHTS'!$A$3:$B$69,2)</f>
        <v>33</v>
      </c>
    </row>
    <row r="27" ht="20.35" customHeight="1">
      <c r="A27" t="s" s="38">
        <v>79</v>
      </c>
      <c r="B27" s="90">
        <f>('STATS 17-18'!N28/'STATS 17-18'!E28)*1000</f>
        <v>0</v>
      </c>
      <c r="C27" s="82">
        <f>VLOOKUP(B27,'FG - FIGHTS'!$A$3:$B$69,2)</f>
        <v>33</v>
      </c>
    </row>
    <row r="28" ht="20.35" customHeight="1">
      <c r="A28" t="s" s="38">
        <v>81</v>
      </c>
      <c r="B28" s="90">
        <f>('STATS 17-18'!N29/'STATS 17-18'!E29)*1000</f>
        <v>0</v>
      </c>
      <c r="C28" s="82">
        <f>VLOOKUP(B28,'FG - FIGHTS'!$A$3:$B$69,2)</f>
        <v>33</v>
      </c>
    </row>
    <row r="29" ht="20.35" customHeight="1">
      <c r="A29" t="s" s="38">
        <v>82</v>
      </c>
      <c r="B29" s="90">
        <f>('STATS 17-18'!N30/'STATS 17-18'!E30)*1000</f>
        <v>0</v>
      </c>
      <c r="C29" s="82">
        <f>VLOOKUP(B29,'FG - FIGHTS'!$A$3:$B$69,2)</f>
        <v>33</v>
      </c>
    </row>
    <row r="30" ht="20.35" customHeight="1">
      <c r="A30" t="s" s="38">
        <v>83</v>
      </c>
      <c r="B30" s="90">
        <f>('STATS 17-18'!N31/'STATS 17-18'!E31)*1000</f>
        <v>0</v>
      </c>
      <c r="C30" s="82">
        <f>VLOOKUP(B30,'FG - FIGHTS'!$A$3:$B$69,2)</f>
        <v>33</v>
      </c>
    </row>
    <row r="31" ht="20.35" customHeight="1">
      <c r="A31" t="s" s="38">
        <v>84</v>
      </c>
      <c r="B31" s="90">
        <f>('STATS 17-18'!N32/'STATS 17-18'!E32)*1000</f>
        <v>0</v>
      </c>
      <c r="C31" s="82">
        <f>VLOOKUP(B31,'FG - FIGHTS'!$A$3:$B$69,2)</f>
        <v>33</v>
      </c>
    </row>
    <row r="32" ht="20.35" customHeight="1">
      <c r="A32" t="s" s="38">
        <v>85</v>
      </c>
      <c r="B32" s="90">
        <f>('STATS 17-18'!N33/'STATS 17-18'!E33)*1000</f>
        <v>12.19512195121951</v>
      </c>
      <c r="C32" s="82">
        <f>VLOOKUP(B32,'FG - FIGHTS'!$A$3:$B$69,2)</f>
        <v>60</v>
      </c>
    </row>
    <row r="33" ht="20.35" customHeight="1">
      <c r="A33" t="s" s="38">
        <v>86</v>
      </c>
      <c r="B33" s="90">
        <f>('STATS 17-18'!N34/'STATS 17-18'!E34)*1000</f>
        <v>0</v>
      </c>
      <c r="C33" s="82">
        <f>VLOOKUP(B33,'FG - FIGHTS'!$A$3:$B$69,2)</f>
        <v>33</v>
      </c>
    </row>
    <row r="34" ht="20.35" customHeight="1">
      <c r="A34" t="s" s="38">
        <v>88</v>
      </c>
      <c r="B34" s="90">
        <f>('STATS 17-18'!N35/'STATS 17-18'!E35)*1000</f>
        <v>0</v>
      </c>
      <c r="C34" s="82">
        <f>VLOOKUP(B34,'FG - FIGHTS'!$A$3:$B$69,2)</f>
        <v>33</v>
      </c>
    </row>
    <row r="35" ht="20.35" customHeight="1">
      <c r="A35" t="s" s="38">
        <v>89</v>
      </c>
      <c r="B35" s="90">
        <f>('STATS 17-18'!N36/'STATS 17-18'!E36)*1000</f>
        <v>89.55223880597015</v>
      </c>
      <c r="C35" s="82">
        <f>VLOOKUP(B35,'FG - FIGHTS'!$A$3:$B$69,2)</f>
        <v>86</v>
      </c>
    </row>
    <row r="36" ht="20.35" customHeight="1">
      <c r="A36" t="s" s="38">
        <v>90</v>
      </c>
      <c r="B36" s="90">
        <f>('STATS 17-18'!N37/'STATS 17-18'!E37)*1000</f>
        <v>0</v>
      </c>
      <c r="C36" s="82">
        <f>VLOOKUP(B36,'FG - FIGHTS'!$A$3:$B$69,2)</f>
        <v>33</v>
      </c>
    </row>
    <row r="37" ht="20.35" customHeight="1">
      <c r="A37" t="s" s="38">
        <v>92</v>
      </c>
      <c r="B37" s="90">
        <f>('STATS 17-18'!N38/'STATS 17-18'!E38)*1000</f>
        <v>0</v>
      </c>
      <c r="C37" s="82">
        <f>VLOOKUP(B37,'FG - FIGHTS'!$A$3:$B$69,2)</f>
        <v>33</v>
      </c>
    </row>
    <row r="38" ht="20.35" customHeight="1">
      <c r="A38" t="s" s="38">
        <v>94</v>
      </c>
      <c r="B38" s="90">
        <f>('STATS 17-18'!N39/'STATS 17-18'!E39)*1000</f>
        <v>0</v>
      </c>
      <c r="C38" s="82">
        <f>VLOOKUP(B38,'FG - FIGHTS'!$A$3:$B$69,2)</f>
        <v>33</v>
      </c>
    </row>
    <row r="39" ht="20.35" customHeight="1">
      <c r="A39" t="s" s="38">
        <v>95</v>
      </c>
      <c r="B39" s="90">
        <f>('STATS 17-18'!N40/'STATS 17-18'!E40)*1000</f>
        <v>12.82051282051282</v>
      </c>
      <c r="C39" s="82">
        <f>VLOOKUP(B39,'FG - FIGHTS'!$A$3:$B$69,2)</f>
        <v>60</v>
      </c>
    </row>
    <row r="40" ht="20.35" customHeight="1">
      <c r="A40" t="s" s="38">
        <v>97</v>
      </c>
      <c r="B40" s="90">
        <f>('STATS 17-18'!N41/'STATS 17-18'!E41)*1000</f>
        <v>0</v>
      </c>
      <c r="C40" s="82">
        <f>VLOOKUP(B40,'FG - FIGHTS'!$A$3:$B$69,2)</f>
        <v>33</v>
      </c>
    </row>
    <row r="41" ht="20.35" customHeight="1">
      <c r="A41" t="s" s="38">
        <v>98</v>
      </c>
      <c r="B41" s="90">
        <f>('STATS 17-18'!N42/'STATS 17-18'!E42)*1000</f>
        <v>0</v>
      </c>
      <c r="C41" s="82">
        <f>VLOOKUP(B41,'FG - FIGHTS'!$A$3:$B$69,2)</f>
        <v>33</v>
      </c>
    </row>
    <row r="42" ht="20.35" customHeight="1">
      <c r="A42" t="s" s="38">
        <v>100</v>
      </c>
      <c r="B42" s="90">
        <f>('STATS 17-18'!N43/'STATS 17-18'!E43)*1000</f>
        <v>0</v>
      </c>
      <c r="C42" s="82">
        <f>VLOOKUP(B42,'FG - FIGHTS'!$A$3:$B$69,2)</f>
        <v>33</v>
      </c>
    </row>
    <row r="43" ht="20.35" customHeight="1">
      <c r="A43" t="s" s="38">
        <v>101</v>
      </c>
      <c r="B43" s="90">
        <f>('STATS 17-18'!N44/'STATS 17-18'!E44)*1000</f>
        <v>0</v>
      </c>
      <c r="C43" s="82">
        <f>VLOOKUP(B43,'FG - FIGHTS'!$A$3:$B$69,2)</f>
        <v>33</v>
      </c>
    </row>
    <row r="44" ht="20.35" customHeight="1">
      <c r="A44" t="s" s="38">
        <v>102</v>
      </c>
      <c r="B44" s="90">
        <f>('STATS 17-18'!N45/'STATS 17-18'!E45)*1000</f>
        <v>17.85714285714286</v>
      </c>
      <c r="C44" s="82">
        <f>VLOOKUP(B44,'FG - FIGHTS'!$A$3:$B$69,2)</f>
        <v>67</v>
      </c>
    </row>
    <row r="45" ht="20.35" customHeight="1">
      <c r="A45" t="s" s="38">
        <v>103</v>
      </c>
      <c r="B45" s="90">
        <f>('STATS 17-18'!N46/'STATS 17-18'!E46)*1000</f>
        <v>0</v>
      </c>
      <c r="C45" s="82">
        <f>VLOOKUP(B45,'FG - FIGHTS'!$A$3:$B$69,2)</f>
        <v>33</v>
      </c>
    </row>
    <row r="46" ht="20.35" customHeight="1">
      <c r="A46" t="s" s="38">
        <v>105</v>
      </c>
      <c r="B46" s="90">
        <f>('STATS 17-18'!N47/'STATS 17-18'!E47)*1000</f>
        <v>0</v>
      </c>
      <c r="C46" s="82">
        <f>VLOOKUP(B46,'FG - FIGHTS'!$A$3:$B$69,2)</f>
        <v>33</v>
      </c>
    </row>
    <row r="47" ht="20.35" customHeight="1">
      <c r="A47" t="s" s="38">
        <v>107</v>
      </c>
      <c r="B47" s="90">
        <f>('STATS 17-18'!N48/'STATS 17-18'!E48)*1000</f>
        <v>0</v>
      </c>
      <c r="C47" s="82">
        <f>VLOOKUP(B47,'FG - FIGHTS'!$A$3:$B$69,2)</f>
        <v>33</v>
      </c>
    </row>
    <row r="48" ht="20.35" customHeight="1">
      <c r="A48" t="s" s="38">
        <v>108</v>
      </c>
      <c r="B48" s="90">
        <f>('STATS 17-18'!N49/'STATS 17-18'!E49)*1000</f>
        <v>0</v>
      </c>
      <c r="C48" s="82">
        <f>VLOOKUP(B48,'FG - FIGHTS'!$A$3:$B$69,2)</f>
        <v>33</v>
      </c>
    </row>
    <row r="49" ht="20.35" customHeight="1">
      <c r="A49" t="s" s="38">
        <v>109</v>
      </c>
      <c r="B49" s="90">
        <f>('STATS 17-18'!N50/'STATS 17-18'!E50)*1000</f>
        <v>111.1111111111111</v>
      </c>
      <c r="C49" s="82">
        <f>VLOOKUP(B49,'FG - FIGHTS'!$A$3:$B$69,2)</f>
        <v>88</v>
      </c>
    </row>
    <row r="50" ht="20.35" customHeight="1">
      <c r="A50" t="s" s="38">
        <v>110</v>
      </c>
      <c r="B50" s="90">
        <f>('STATS 17-18'!N51/'STATS 17-18'!E51)*1000</f>
        <v>0</v>
      </c>
      <c r="C50" s="82">
        <f>VLOOKUP(B50,'FG - FIGHTS'!$A$3:$B$69,2)</f>
        <v>33</v>
      </c>
    </row>
    <row r="51" ht="20.35" customHeight="1">
      <c r="A51" t="s" s="38">
        <v>111</v>
      </c>
      <c r="B51" s="90">
        <f>('STATS 17-18'!N52/'STATS 17-18'!E52)*1000</f>
        <v>0</v>
      </c>
      <c r="C51" s="82">
        <f>VLOOKUP(B51,'FG - FIGHTS'!$A$3:$B$69,2)</f>
        <v>33</v>
      </c>
    </row>
    <row r="52" ht="20.35" customHeight="1">
      <c r="A52" t="s" s="38">
        <v>112</v>
      </c>
      <c r="B52" s="90">
        <f>('STATS 17-18'!N53/'STATS 17-18'!E53)*1000</f>
        <v>0</v>
      </c>
      <c r="C52" s="82">
        <f>VLOOKUP(B52,'FG - FIGHTS'!$A$3:$B$69,2)</f>
        <v>33</v>
      </c>
    </row>
    <row r="53" ht="20.35" customHeight="1">
      <c r="A53" t="s" s="38">
        <v>113</v>
      </c>
      <c r="B53" s="90">
        <f>('STATS 17-18'!N54/'STATS 17-18'!E54)*1000</f>
        <v>12.5</v>
      </c>
      <c r="C53" s="82">
        <f>VLOOKUP(B53,'FG - FIGHTS'!$A$3:$B$69,2)</f>
        <v>60</v>
      </c>
    </row>
    <row r="54" ht="20.35" customHeight="1">
      <c r="A54" t="s" s="38">
        <v>115</v>
      </c>
      <c r="B54" s="90">
        <f>('STATS 17-18'!N55/'STATS 17-18'!E55)*1000</f>
        <v>0</v>
      </c>
      <c r="C54" s="82">
        <f>VLOOKUP(B54,'FG - FIGHTS'!$A$3:$B$69,2)</f>
        <v>33</v>
      </c>
    </row>
    <row r="55" ht="20.35" customHeight="1">
      <c r="A55" t="s" s="38">
        <v>116</v>
      </c>
      <c r="B55" s="90">
        <f>('STATS 17-18'!N56/'STATS 17-18'!E56)*1000</f>
        <v>0</v>
      </c>
      <c r="C55" s="82">
        <f>VLOOKUP(B55,'FG - FIGHTS'!$A$3:$B$69,2)</f>
        <v>33</v>
      </c>
    </row>
    <row r="56" ht="20.35" customHeight="1">
      <c r="A56" t="s" s="38">
        <v>117</v>
      </c>
      <c r="B56" s="90">
        <f>('STATS 17-18'!N57/'STATS 17-18'!E57)*1000</f>
        <v>0</v>
      </c>
      <c r="C56" s="82">
        <f>VLOOKUP(B56,'FG - FIGHTS'!$A$3:$B$69,2)</f>
        <v>33</v>
      </c>
    </row>
    <row r="57" ht="20.35" customHeight="1">
      <c r="A57" t="s" s="38">
        <v>118</v>
      </c>
      <c r="B57" s="90">
        <f>('STATS 17-18'!N58/'STATS 17-18'!E58)*1000</f>
        <v>0</v>
      </c>
      <c r="C57" s="82">
        <f>VLOOKUP(B57,'FG - FIGHTS'!$A$3:$B$69,2)</f>
        <v>33</v>
      </c>
    </row>
    <row r="58" ht="20.35" customHeight="1">
      <c r="A58" t="s" s="38">
        <v>120</v>
      </c>
      <c r="B58" s="90">
        <f>('STATS 17-18'!N59/'STATS 17-18'!E59)*1000</f>
        <v>0</v>
      </c>
      <c r="C58" s="82">
        <f>VLOOKUP(B58,'FG - FIGHTS'!$A$3:$B$69,2)</f>
        <v>33</v>
      </c>
    </row>
    <row r="59" ht="20.35" customHeight="1">
      <c r="A59" t="s" s="38">
        <v>122</v>
      </c>
      <c r="B59" s="90">
        <f>('STATS 17-18'!N60/'STATS 17-18'!E60)*1000</f>
        <v>19.6078431372549</v>
      </c>
      <c r="C59" s="82">
        <f>VLOOKUP(B59,'FG - FIGHTS'!$A$3:$B$69,2)</f>
        <v>68</v>
      </c>
    </row>
    <row r="60" ht="20.35" customHeight="1">
      <c r="A60" t="s" s="38">
        <v>123</v>
      </c>
      <c r="B60" s="90">
        <f>('STATS 17-18'!N61/'STATS 17-18'!E61)*1000</f>
        <v>133.3333333333333</v>
      </c>
      <c r="C60" s="82">
        <f>VLOOKUP(B60,'FG - FIGHTS'!$A$3:$B$69,2)</f>
        <v>90</v>
      </c>
    </row>
    <row r="61" ht="20.35" customHeight="1">
      <c r="A61" t="s" s="38">
        <v>124</v>
      </c>
      <c r="B61" s="90">
        <f>('STATS 17-18'!N62/'STATS 17-18'!E62)*1000</f>
        <v>12.34567901234568</v>
      </c>
      <c r="C61" s="82">
        <f>VLOOKUP(B61,'FG - FIGHTS'!$A$3:$B$69,2)</f>
        <v>60</v>
      </c>
    </row>
    <row r="62" ht="20.35" customHeight="1">
      <c r="A62" t="s" s="38">
        <v>126</v>
      </c>
      <c r="B62" s="90">
        <f>('STATS 17-18'!N63/'STATS 17-18'!E63)*1000</f>
        <v>0</v>
      </c>
      <c r="C62" s="82">
        <f>VLOOKUP(B62,'FG - FIGHTS'!$A$3:$B$69,2)</f>
        <v>33</v>
      </c>
    </row>
    <row r="63" ht="20.35" customHeight="1">
      <c r="A63" t="s" s="38">
        <v>127</v>
      </c>
      <c r="B63" s="90">
        <f>('STATS 17-18'!N64/'STATS 17-18'!E64)*1000</f>
        <v>0</v>
      </c>
      <c r="C63" s="82">
        <f>VLOOKUP(B63,'FG - FIGHTS'!$A$3:$B$69,2)</f>
        <v>33</v>
      </c>
    </row>
    <row r="64" ht="20.35" customHeight="1">
      <c r="A64" t="s" s="38">
        <v>128</v>
      </c>
      <c r="B64" s="90">
        <f>('STATS 17-18'!N65/'STATS 17-18'!E65)*1000</f>
        <v>31.25</v>
      </c>
      <c r="C64" s="82">
        <f>VLOOKUP(B64,'FG - FIGHTS'!$A$3:$B$69,2)</f>
        <v>74</v>
      </c>
    </row>
    <row r="65" ht="20.35" customHeight="1">
      <c r="A65" t="s" s="38">
        <v>129</v>
      </c>
      <c r="B65" s="90">
        <f>('STATS 17-18'!N66/'STATS 17-18'!E66)*1000</f>
        <v>0</v>
      </c>
      <c r="C65" s="82">
        <f>VLOOKUP(B65,'FG - FIGHTS'!$A$3:$B$69,2)</f>
        <v>33</v>
      </c>
    </row>
    <row r="66" ht="20.35" customHeight="1">
      <c r="A66" t="s" s="38">
        <v>130</v>
      </c>
      <c r="B66" s="90">
        <f>('STATS 17-18'!N67/'STATS 17-18'!E67)*1000</f>
        <v>0</v>
      </c>
      <c r="C66" s="82">
        <f>VLOOKUP(B66,'FG - FIGHTS'!$A$3:$B$69,2)</f>
        <v>33</v>
      </c>
    </row>
    <row r="67" ht="20.35" customHeight="1">
      <c r="A67" t="s" s="38">
        <v>132</v>
      </c>
      <c r="B67" s="90">
        <f>('STATS 17-18'!N68/'STATS 17-18'!E68)*1000</f>
        <v>25.31645569620253</v>
      </c>
      <c r="C67" s="82">
        <f>VLOOKUP(B67,'FG - FIGHTS'!$A$3:$B$69,2)</f>
        <v>71</v>
      </c>
    </row>
    <row r="68" ht="20.35" customHeight="1">
      <c r="A68" t="s" s="38">
        <v>133</v>
      </c>
      <c r="B68" s="90">
        <f>('STATS 17-18'!N69/'STATS 17-18'!E69)*1000</f>
        <v>0</v>
      </c>
      <c r="C68" s="82">
        <f>VLOOKUP(B68,'FG - FIGHTS'!$A$3:$B$69,2)</f>
        <v>33</v>
      </c>
    </row>
    <row r="69" ht="20.35" customHeight="1">
      <c r="A69" t="s" s="38">
        <v>134</v>
      </c>
      <c r="B69" s="90">
        <f>('STATS 17-18'!N70/'STATS 17-18'!E70)*1000</f>
        <v>82.1917808219178</v>
      </c>
      <c r="C69" s="82">
        <f>VLOOKUP(B69,'FG - FIGHTS'!$A$3:$B$69,2)</f>
        <v>85</v>
      </c>
    </row>
    <row r="70" ht="20.35" customHeight="1">
      <c r="A70" t="s" s="38">
        <v>135</v>
      </c>
      <c r="B70" s="90">
        <f>('STATS 17-18'!N71/'STATS 17-18'!E71)*1000</f>
        <v>0</v>
      </c>
      <c r="C70" s="82">
        <f>VLOOKUP(B70,'FG - FIGHTS'!$A$3:$B$69,2)</f>
        <v>33</v>
      </c>
    </row>
    <row r="71" ht="20.35" customHeight="1">
      <c r="A71" t="s" s="38">
        <v>136</v>
      </c>
      <c r="B71" s="90">
        <f>('STATS 17-18'!N72/'STATS 17-18'!E72)*1000</f>
        <v>0</v>
      </c>
      <c r="C71" s="82">
        <f>VLOOKUP(B71,'FG - FIGHTS'!$A$3:$B$69,2)</f>
        <v>33</v>
      </c>
    </row>
    <row r="72" ht="20.35" customHeight="1">
      <c r="A72" t="s" s="38">
        <v>137</v>
      </c>
      <c r="B72" s="90">
        <f>('STATS 17-18'!N73/'STATS 17-18'!E73)*1000</f>
        <v>0</v>
      </c>
      <c r="C72" s="82">
        <f>VLOOKUP(B72,'FG - FIGHTS'!$A$3:$B$69,2)</f>
        <v>33</v>
      </c>
    </row>
    <row r="73" ht="20.35" customHeight="1">
      <c r="A73" t="s" s="38">
        <v>138</v>
      </c>
      <c r="B73" s="90">
        <f>('STATS 17-18'!N74/'STATS 17-18'!E74)*1000</f>
        <v>0</v>
      </c>
      <c r="C73" s="82">
        <f>VLOOKUP(B73,'FG - FIGHTS'!$A$3:$B$69,2)</f>
        <v>33</v>
      </c>
    </row>
    <row r="74" ht="20.35" customHeight="1">
      <c r="A74" t="s" s="38">
        <v>139</v>
      </c>
      <c r="B74" s="90">
        <f>('STATS 17-18'!N75/'STATS 17-18'!E75)*1000</f>
        <v>0</v>
      </c>
      <c r="C74" s="82">
        <f>VLOOKUP(B74,'FG - FIGHTS'!$A$3:$B$69,2)</f>
        <v>33</v>
      </c>
    </row>
    <row r="75" ht="20.35" customHeight="1">
      <c r="A75" t="s" s="38">
        <v>140</v>
      </c>
      <c r="B75" s="90">
        <f>('STATS 17-18'!N76/'STATS 17-18'!E76)*1000</f>
        <v>0</v>
      </c>
      <c r="C75" s="82">
        <f>VLOOKUP(B75,'FG - FIGHTS'!$A$3:$B$69,2)</f>
        <v>33</v>
      </c>
    </row>
    <row r="76" ht="20.35" customHeight="1">
      <c r="A76" t="s" s="38">
        <v>141</v>
      </c>
      <c r="B76" s="90">
        <f>('STATS 17-18'!N77/'STATS 17-18'!E77)*1000</f>
        <v>0</v>
      </c>
      <c r="C76" s="82">
        <f>VLOOKUP(B76,'FG - FIGHTS'!$A$3:$B$69,2)</f>
        <v>33</v>
      </c>
    </row>
    <row r="77" ht="20.35" customHeight="1">
      <c r="A77" t="s" s="38">
        <v>142</v>
      </c>
      <c r="B77" s="90">
        <f>('STATS 17-18'!N78/'STATS 17-18'!E78)*1000</f>
        <v>0</v>
      </c>
      <c r="C77" s="82">
        <f>VLOOKUP(B77,'FG - FIGHTS'!$A$3:$B$69,2)</f>
        <v>33</v>
      </c>
    </row>
    <row r="78" ht="20.35" customHeight="1">
      <c r="A78" t="s" s="38">
        <v>143</v>
      </c>
      <c r="B78" s="90">
        <f>('STATS 17-18'!N79/'STATS 17-18'!E79)*1000</f>
        <v>0</v>
      </c>
      <c r="C78" s="82">
        <f>VLOOKUP(B78,'FG - FIGHTS'!$A$3:$B$69,2)</f>
        <v>33</v>
      </c>
    </row>
    <row r="79" ht="20.35" customHeight="1">
      <c r="A79" t="s" s="38">
        <v>144</v>
      </c>
      <c r="B79" s="90">
        <f>('STATS 17-18'!N80/'STATS 17-18'!E80)*1000</f>
        <v>0</v>
      </c>
      <c r="C79" s="82">
        <f>VLOOKUP(B79,'FG - FIGHTS'!$A$3:$B$69,2)</f>
        <v>33</v>
      </c>
    </row>
    <row r="80" ht="20.35" customHeight="1">
      <c r="A80" t="s" s="38">
        <v>145</v>
      </c>
      <c r="B80" s="90">
        <f>('STATS 17-18'!N81/'STATS 17-18'!E81)*1000</f>
        <v>0</v>
      </c>
      <c r="C80" s="82">
        <f>VLOOKUP(B80,'FG - FIGHTS'!$A$3:$B$69,2)</f>
        <v>33</v>
      </c>
    </row>
    <row r="81" ht="20.35" customHeight="1">
      <c r="A81" t="s" s="38">
        <v>146</v>
      </c>
      <c r="B81" s="90">
        <f>('STATS 17-18'!N82/'STATS 17-18'!E82)*1000</f>
        <v>92.10526315789473</v>
      </c>
      <c r="C81" s="82">
        <f>VLOOKUP(B81,'FG - FIGHTS'!$A$3:$B$69,2)</f>
        <v>86</v>
      </c>
    </row>
    <row r="82" ht="20.35" customHeight="1">
      <c r="A82" t="s" s="38">
        <v>147</v>
      </c>
      <c r="B82" s="90">
        <f>('STATS 17-18'!N83/'STATS 17-18'!E83)*1000</f>
        <v>0</v>
      </c>
      <c r="C82" s="82">
        <f>VLOOKUP(B82,'FG - FIGHTS'!$A$3:$B$69,2)</f>
        <v>33</v>
      </c>
    </row>
    <row r="83" ht="20.35" customHeight="1">
      <c r="A83" t="s" s="38">
        <v>148</v>
      </c>
      <c r="B83" s="90">
        <f>('STATS 17-18'!N84/'STATS 17-18'!E84)*1000</f>
        <v>42.5531914893617</v>
      </c>
      <c r="C83" s="82">
        <f>VLOOKUP(B83,'FG - FIGHTS'!$A$3:$B$69,2)</f>
        <v>78</v>
      </c>
    </row>
    <row r="84" ht="20.35" customHeight="1">
      <c r="A84" t="s" s="38">
        <v>150</v>
      </c>
      <c r="B84" s="90">
        <f>('STATS 17-18'!N85/'STATS 17-18'!E85)*1000</f>
        <v>0</v>
      </c>
      <c r="C84" s="82">
        <f>VLOOKUP(B84,'FG - FIGHTS'!$A$3:$B$69,2)</f>
        <v>33</v>
      </c>
    </row>
    <row r="85" ht="20.35" customHeight="1">
      <c r="A85" t="s" s="38">
        <v>151</v>
      </c>
      <c r="B85" s="90">
        <f>('STATS 17-18'!N86/'STATS 17-18'!E86)*1000</f>
        <v>0</v>
      </c>
      <c r="C85" s="82">
        <f>VLOOKUP(B85,'FG - FIGHTS'!$A$3:$B$69,2)</f>
        <v>33</v>
      </c>
    </row>
    <row r="86" ht="20.35" customHeight="1">
      <c r="A86" t="s" s="38">
        <v>152</v>
      </c>
      <c r="B86" s="90">
        <f>('STATS 17-18'!N87/'STATS 17-18'!E87)*1000</f>
        <v>24.39024390243902</v>
      </c>
      <c r="C86" s="82">
        <f>VLOOKUP(B86,'FG - FIGHTS'!$A$3:$B$69,2)</f>
        <v>71</v>
      </c>
    </row>
    <row r="87" ht="20.35" customHeight="1">
      <c r="A87" t="s" s="38">
        <v>153</v>
      </c>
      <c r="B87" s="90">
        <f>('STATS 17-18'!N88/'STATS 17-18'!E88)*1000</f>
        <v>16.66666666666667</v>
      </c>
      <c r="C87" s="82">
        <f>VLOOKUP(B87,'FG - FIGHTS'!$A$3:$B$69,2)</f>
        <v>67</v>
      </c>
    </row>
    <row r="88" ht="20.35" customHeight="1">
      <c r="A88" t="s" s="38">
        <v>154</v>
      </c>
      <c r="B88" s="90">
        <f>('STATS 17-18'!N89/'STATS 17-18'!E89)*1000</f>
        <v>17.5438596491228</v>
      </c>
      <c r="C88" s="82">
        <f>VLOOKUP(B88,'FG - FIGHTS'!$A$3:$B$69,2)</f>
        <v>67</v>
      </c>
    </row>
    <row r="89" ht="20.35" customHeight="1">
      <c r="A89" t="s" s="38">
        <v>155</v>
      </c>
      <c r="B89" s="90">
        <f>('STATS 17-18'!N90/'STATS 17-18'!E90)*1000</f>
        <v>0</v>
      </c>
      <c r="C89" s="82">
        <f>VLOOKUP(B89,'FG - FIGHTS'!$A$3:$B$69,2)</f>
        <v>33</v>
      </c>
    </row>
    <row r="90" ht="20.35" customHeight="1">
      <c r="A90" t="s" s="38">
        <v>156</v>
      </c>
      <c r="B90" s="90">
        <f>('STATS 17-18'!N91/'STATS 17-18'!E91)*1000</f>
        <v>0</v>
      </c>
      <c r="C90" s="82">
        <f>VLOOKUP(B90,'FG - FIGHTS'!$A$3:$B$69,2)</f>
        <v>33</v>
      </c>
    </row>
    <row r="91" ht="20.35" customHeight="1">
      <c r="A91" t="s" s="38">
        <v>157</v>
      </c>
      <c r="B91" s="90">
        <f>('STATS 17-18'!N92/'STATS 17-18'!E92)*1000</f>
        <v>25.31645569620253</v>
      </c>
      <c r="C91" s="82">
        <f>VLOOKUP(B91,'FG - FIGHTS'!$A$3:$B$69,2)</f>
        <v>71</v>
      </c>
    </row>
    <row r="92" ht="20.35" customHeight="1">
      <c r="A92" t="s" s="38">
        <v>158</v>
      </c>
      <c r="B92" s="90">
        <f>('STATS 17-18'!N93/'STATS 17-18'!E93)*1000</f>
        <v>0</v>
      </c>
      <c r="C92" s="82">
        <f>VLOOKUP(B92,'FG - FIGHTS'!$A$3:$B$69,2)</f>
        <v>33</v>
      </c>
    </row>
    <row r="93" ht="20.35" customHeight="1">
      <c r="A93" t="s" s="38">
        <v>159</v>
      </c>
      <c r="B93" s="90">
        <f>('STATS 17-18'!N94/'STATS 17-18'!E94)*1000</f>
        <v>0</v>
      </c>
      <c r="C93" s="82">
        <f>VLOOKUP(B93,'FG - FIGHTS'!$A$3:$B$69,2)</f>
        <v>33</v>
      </c>
    </row>
    <row r="94" ht="20.35" customHeight="1">
      <c r="A94" t="s" s="38">
        <v>160</v>
      </c>
      <c r="B94" s="90">
        <f>('STATS 17-18'!N95/'STATS 17-18'!E95)*1000</f>
        <v>0</v>
      </c>
      <c r="C94" s="82">
        <f>VLOOKUP(B94,'FG - FIGHTS'!$A$3:$B$69,2)</f>
        <v>33</v>
      </c>
    </row>
    <row r="95" ht="20.35" customHeight="1">
      <c r="A95" t="s" s="38">
        <v>161</v>
      </c>
      <c r="B95" s="90">
        <f>('STATS 17-18'!N96/'STATS 17-18'!E96)*1000</f>
        <v>0</v>
      </c>
      <c r="C95" s="82">
        <f>VLOOKUP(B95,'FG - FIGHTS'!$A$3:$B$69,2)</f>
        <v>33</v>
      </c>
    </row>
    <row r="96" ht="20.35" customHeight="1">
      <c r="A96" t="s" s="38">
        <v>162</v>
      </c>
      <c r="B96" s="90">
        <f>('STATS 17-18'!N97/'STATS 17-18'!E97)*1000</f>
        <v>0</v>
      </c>
      <c r="C96" s="82">
        <f>VLOOKUP(B96,'FG - FIGHTS'!$A$3:$B$69,2)</f>
        <v>33</v>
      </c>
    </row>
    <row r="97" ht="20.35" customHeight="1">
      <c r="A97" t="s" s="38">
        <v>163</v>
      </c>
      <c r="B97" s="90">
        <f>('STATS 17-18'!N98/'STATS 17-18'!E98)*1000</f>
        <v>0</v>
      </c>
      <c r="C97" s="82">
        <f>VLOOKUP(B97,'FG - FIGHTS'!$A$3:$B$69,2)</f>
        <v>33</v>
      </c>
    </row>
    <row r="98" ht="20.35" customHeight="1">
      <c r="A98" t="s" s="38">
        <v>164</v>
      </c>
      <c r="B98" s="90">
        <f>('STATS 17-18'!N99/'STATS 17-18'!E99)*1000</f>
        <v>0</v>
      </c>
      <c r="C98" s="82">
        <f>VLOOKUP(B98,'FG - FIGHTS'!$A$3:$B$69,2)</f>
        <v>33</v>
      </c>
    </row>
    <row r="99" ht="20.35" customHeight="1">
      <c r="A99" t="s" s="38">
        <v>166</v>
      </c>
      <c r="B99" s="90">
        <f>('STATS 17-18'!N100/'STATS 17-18'!E100)*1000</f>
        <v>0</v>
      </c>
      <c r="C99" s="82">
        <f>VLOOKUP(B99,'FG - FIGHTS'!$A$3:$B$69,2)</f>
        <v>33</v>
      </c>
    </row>
    <row r="100" ht="20.35" customHeight="1">
      <c r="A100" t="s" s="38">
        <v>167</v>
      </c>
      <c r="B100" s="90">
        <f>('STATS 17-18'!N101/'STATS 17-18'!E101)*1000</f>
        <v>0</v>
      </c>
      <c r="C100" s="82">
        <f>VLOOKUP(B100,'FG - FIGHTS'!$A$3:$B$69,2)</f>
        <v>33</v>
      </c>
    </row>
    <row r="101" ht="20.35" customHeight="1">
      <c r="A101" t="s" s="38">
        <v>168</v>
      </c>
      <c r="B101" s="90">
        <f>('STATS 17-18'!N102/'STATS 17-18'!E102)*1000</f>
        <v>0</v>
      </c>
      <c r="C101" s="82">
        <f>VLOOKUP(B101,'FG - FIGHTS'!$A$3:$B$69,2)</f>
        <v>33</v>
      </c>
    </row>
    <row r="102" ht="20.35" customHeight="1">
      <c r="A102" t="s" s="38">
        <v>169</v>
      </c>
      <c r="B102" s="90">
        <f>('STATS 17-18'!N103/'STATS 17-18'!E103)*1000</f>
        <v>0</v>
      </c>
      <c r="C102" s="82">
        <f>VLOOKUP(B102,'FG - FIGHTS'!$A$3:$B$69,2)</f>
        <v>33</v>
      </c>
    </row>
    <row r="103" ht="20.35" customHeight="1">
      <c r="A103" t="s" s="38">
        <v>170</v>
      </c>
      <c r="B103" s="90">
        <f>('STATS 17-18'!N104/'STATS 17-18'!E104)*1000</f>
        <v>39.47368421052632</v>
      </c>
      <c r="C103" s="82">
        <f>VLOOKUP(B103,'FG - FIGHTS'!$A$3:$B$69,2)</f>
        <v>77</v>
      </c>
    </row>
    <row r="104" ht="20.35" customHeight="1">
      <c r="A104" t="s" s="38">
        <v>171</v>
      </c>
      <c r="B104" s="90">
        <f>('STATS 17-18'!N105/'STATS 17-18'!E105)*1000</f>
        <v>12.19512195121951</v>
      </c>
      <c r="C104" s="82">
        <f>VLOOKUP(B104,'FG - FIGHTS'!$A$3:$B$69,2)</f>
        <v>60</v>
      </c>
    </row>
    <row r="105" ht="20.35" customHeight="1">
      <c r="A105" t="s" s="38">
        <v>172</v>
      </c>
      <c r="B105" s="90">
        <f>('STATS 17-18'!N106/'STATS 17-18'!E106)*1000</f>
        <v>13.1578947368421</v>
      </c>
      <c r="C105" s="82">
        <f>VLOOKUP(B105,'FG - FIGHTS'!$A$3:$B$69,2)</f>
        <v>63</v>
      </c>
    </row>
    <row r="106" ht="20.35" customHeight="1">
      <c r="A106" t="s" s="38">
        <v>173</v>
      </c>
      <c r="B106" s="90">
        <f>('STATS 17-18'!N107/'STATS 17-18'!E107)*1000</f>
        <v>19.6078431372549</v>
      </c>
      <c r="C106" s="82">
        <f>VLOOKUP(B106,'FG - FIGHTS'!$A$3:$B$69,2)</f>
        <v>68</v>
      </c>
    </row>
    <row r="107" ht="20.35" customHeight="1">
      <c r="A107" t="s" s="38">
        <v>175</v>
      </c>
      <c r="B107" s="90">
        <f>('STATS 17-18'!N108/'STATS 17-18'!E108)*1000</f>
        <v>16.12903225806452</v>
      </c>
      <c r="C107" s="82">
        <f>VLOOKUP(B107,'FG - FIGHTS'!$A$3:$B$69,2)</f>
        <v>67</v>
      </c>
    </row>
    <row r="108" ht="20.35" customHeight="1">
      <c r="A108" t="s" s="38">
        <v>176</v>
      </c>
      <c r="B108" s="90">
        <f>('STATS 17-18'!N109/'STATS 17-18'!E109)*1000</f>
        <v>61.53846153846154</v>
      </c>
      <c r="C108" s="82">
        <f>VLOOKUP(B108,'FG - FIGHTS'!$A$3:$B$69,2)</f>
        <v>83</v>
      </c>
    </row>
    <row r="109" ht="20.35" customHeight="1">
      <c r="A109" t="s" s="38">
        <v>177</v>
      </c>
      <c r="B109" s="90">
        <f>('STATS 17-18'!N110/'STATS 17-18'!E110)*1000</f>
        <v>0</v>
      </c>
      <c r="C109" s="82">
        <f>VLOOKUP(B109,'FG - FIGHTS'!$A$3:$B$69,2)</f>
        <v>33</v>
      </c>
    </row>
    <row r="110" ht="20.35" customHeight="1">
      <c r="A110" t="s" s="38">
        <v>178</v>
      </c>
      <c r="B110" s="90">
        <f>('STATS 17-18'!N111/'STATS 17-18'!E111)*1000</f>
        <v>0</v>
      </c>
      <c r="C110" s="82">
        <f>VLOOKUP(B110,'FG - FIGHTS'!$A$3:$B$69,2)</f>
        <v>33</v>
      </c>
    </row>
    <row r="111" ht="20.35" customHeight="1">
      <c r="A111" t="s" s="38">
        <v>179</v>
      </c>
      <c r="B111" s="90">
        <f>('STATS 17-18'!N112/'STATS 17-18'!E112)*1000</f>
        <v>0</v>
      </c>
      <c r="C111" s="82">
        <f>VLOOKUP(B111,'FG - FIGHTS'!$A$3:$B$69,2)</f>
        <v>33</v>
      </c>
    </row>
    <row r="112" ht="20.35" customHeight="1">
      <c r="A112" t="s" s="38">
        <v>180</v>
      </c>
      <c r="B112" s="90">
        <f>('STATS 17-18'!N113/'STATS 17-18'!E113)*1000</f>
        <v>0</v>
      </c>
      <c r="C112" s="82">
        <f>VLOOKUP(B112,'FG - FIGHTS'!$A$3:$B$69,2)</f>
        <v>33</v>
      </c>
    </row>
    <row r="113" ht="20.35" customHeight="1">
      <c r="A113" t="s" s="38">
        <v>181</v>
      </c>
      <c r="B113" s="90">
        <f>('STATS 17-18'!N114/'STATS 17-18'!E114)*1000</f>
        <v>0</v>
      </c>
      <c r="C113" s="82">
        <f>VLOOKUP(B113,'FG - FIGHTS'!$A$3:$B$69,2)</f>
        <v>33</v>
      </c>
    </row>
    <row r="114" ht="20.35" customHeight="1">
      <c r="A114" t="s" s="38">
        <v>182</v>
      </c>
      <c r="B114" s="90">
        <f>('STATS 17-18'!N115/'STATS 17-18'!E115)*1000</f>
        <v>26.31578947368421</v>
      </c>
      <c r="C114" s="82">
        <f>VLOOKUP(B114,'FG - FIGHTS'!$A$3:$B$69,2)</f>
        <v>72</v>
      </c>
    </row>
    <row r="115" ht="20.35" customHeight="1">
      <c r="A115" t="s" s="38">
        <v>183</v>
      </c>
      <c r="B115" s="90">
        <f>('STATS 17-18'!N116/'STATS 17-18'!E116)*1000</f>
        <v>24.39024390243902</v>
      </c>
      <c r="C115" s="82">
        <f>VLOOKUP(B115,'FG - FIGHTS'!$A$3:$B$69,2)</f>
        <v>71</v>
      </c>
    </row>
    <row r="116" ht="20.35" customHeight="1">
      <c r="A116" t="s" s="38">
        <v>184</v>
      </c>
      <c r="B116" s="90">
        <f>('STATS 17-18'!N117/'STATS 17-18'!E117)*1000</f>
        <v>24.39024390243902</v>
      </c>
      <c r="C116" s="82">
        <f>VLOOKUP(B116,'FG - FIGHTS'!$A$3:$B$69,2)</f>
        <v>71</v>
      </c>
    </row>
    <row r="117" ht="20.35" customHeight="1">
      <c r="A117" t="s" s="38">
        <v>185</v>
      </c>
      <c r="B117" s="90">
        <f>('STATS 17-18'!N118/'STATS 17-18'!E118)*1000</f>
        <v>27.77777777777778</v>
      </c>
      <c r="C117" s="82">
        <f>VLOOKUP(B117,'FG - FIGHTS'!$A$3:$B$69,2)</f>
        <v>72</v>
      </c>
    </row>
    <row r="118" ht="20.35" customHeight="1">
      <c r="A118" t="s" s="38">
        <v>186</v>
      </c>
      <c r="B118" s="90">
        <f>('STATS 17-18'!N119/'STATS 17-18'!E119)*1000</f>
        <v>0</v>
      </c>
      <c r="C118" s="82">
        <f>VLOOKUP(B118,'FG - FIGHTS'!$A$3:$B$69,2)</f>
        <v>33</v>
      </c>
    </row>
    <row r="119" ht="20.35" customHeight="1">
      <c r="A119" t="s" s="38">
        <v>187</v>
      </c>
      <c r="B119" s="90">
        <f>('STATS 17-18'!N120/'STATS 17-18'!E120)*1000</f>
        <v>0</v>
      </c>
      <c r="C119" s="82">
        <f>VLOOKUP(B119,'FG - FIGHTS'!$A$3:$B$69,2)</f>
        <v>33</v>
      </c>
    </row>
    <row r="120" ht="20.35" customHeight="1">
      <c r="A120" t="s" s="38">
        <v>188</v>
      </c>
      <c r="B120" s="90">
        <f>('STATS 17-18'!N121/'STATS 17-18'!E121)*1000</f>
        <v>0</v>
      </c>
      <c r="C120" s="82">
        <f>VLOOKUP(B120,'FG - FIGHTS'!$A$3:$B$69,2)</f>
        <v>33</v>
      </c>
    </row>
    <row r="121" ht="20.35" customHeight="1">
      <c r="A121" t="s" s="38">
        <v>189</v>
      </c>
      <c r="B121" s="90">
        <f>('STATS 17-18'!N122/'STATS 17-18'!E122)*1000</f>
        <v>0</v>
      </c>
      <c r="C121" s="82">
        <f>VLOOKUP(B121,'FG - FIGHTS'!$A$3:$B$69,2)</f>
        <v>33</v>
      </c>
    </row>
    <row r="122" ht="20.35" customHeight="1">
      <c r="A122" t="s" s="38">
        <v>191</v>
      </c>
      <c r="B122" s="90">
        <f>('STATS 17-18'!N123/'STATS 17-18'!E123)*1000</f>
        <v>111.1111111111111</v>
      </c>
      <c r="C122" s="82">
        <f>VLOOKUP(B122,'FG - FIGHTS'!$A$3:$B$69,2)</f>
        <v>88</v>
      </c>
    </row>
    <row r="123" ht="20.35" customHeight="1">
      <c r="A123" t="s" s="38">
        <v>192</v>
      </c>
      <c r="B123" s="90">
        <f>('STATS 17-18'!N124/'STATS 17-18'!E124)*1000</f>
        <v>0</v>
      </c>
      <c r="C123" s="82">
        <f>VLOOKUP(B123,'FG - FIGHTS'!$A$3:$B$69,2)</f>
        <v>33</v>
      </c>
    </row>
    <row r="124" ht="20.35" customHeight="1">
      <c r="A124" t="s" s="38">
        <v>193</v>
      </c>
      <c r="B124" s="90">
        <f>('STATS 17-18'!N125/'STATS 17-18'!E125)*1000</f>
        <v>45.45454545454545</v>
      </c>
      <c r="C124" s="82">
        <f>VLOOKUP(B124,'FG - FIGHTS'!$A$3:$B$69,2)</f>
        <v>79</v>
      </c>
    </row>
    <row r="125" ht="20.35" customHeight="1">
      <c r="A125" t="s" s="38">
        <v>194</v>
      </c>
      <c r="B125" s="90">
        <f>('STATS 17-18'!N126/'STATS 17-18'!E126)*1000</f>
        <v>37.03703703703704</v>
      </c>
      <c r="C125" s="82">
        <f>VLOOKUP(B125,'FG - FIGHTS'!$A$3:$B$69,2)</f>
        <v>76</v>
      </c>
    </row>
    <row r="126" ht="20.35" customHeight="1">
      <c r="A126" t="s" s="38">
        <v>195</v>
      </c>
      <c r="B126" s="90">
        <f>('STATS 17-18'!N127/'STATS 17-18'!E127)*1000</f>
        <v>0</v>
      </c>
      <c r="C126" s="82">
        <f>VLOOKUP(B126,'FG - FIGHTS'!$A$3:$B$69,2)</f>
        <v>33</v>
      </c>
    </row>
    <row r="127" ht="20.35" customHeight="1">
      <c r="A127" t="s" s="38">
        <v>196</v>
      </c>
      <c r="B127" s="90">
        <f>('STATS 17-18'!N128/'STATS 17-18'!E128)*1000</f>
        <v>0</v>
      </c>
      <c r="C127" s="82">
        <f>VLOOKUP(B127,'FG - FIGHTS'!$A$3:$B$69,2)</f>
        <v>33</v>
      </c>
    </row>
    <row r="128" ht="20.35" customHeight="1">
      <c r="A128" t="s" s="38">
        <v>197</v>
      </c>
      <c r="B128" s="90">
        <f>('STATS 17-18'!N129/'STATS 17-18'!E129)*1000</f>
        <v>0</v>
      </c>
      <c r="C128" s="82">
        <f>VLOOKUP(B128,'FG - FIGHTS'!$A$3:$B$69,2)</f>
        <v>33</v>
      </c>
    </row>
    <row r="129" ht="20.35" customHeight="1">
      <c r="A129" t="s" s="38">
        <v>198</v>
      </c>
      <c r="B129" s="90">
        <f>('STATS 17-18'!N130/'STATS 17-18'!E130)*1000</f>
        <v>14.08450704225352</v>
      </c>
      <c r="C129" s="82">
        <f>VLOOKUP(B129,'FG - FIGHTS'!$A$3:$B$69,2)</f>
        <v>66</v>
      </c>
    </row>
    <row r="130" ht="20.35" customHeight="1">
      <c r="A130" t="s" s="38">
        <v>199</v>
      </c>
      <c r="B130" s="90">
        <f>('STATS 17-18'!N131/'STATS 17-18'!E131)*1000</f>
        <v>0</v>
      </c>
      <c r="C130" s="82">
        <f>VLOOKUP(B130,'FG - FIGHTS'!$A$3:$B$69,2)</f>
        <v>33</v>
      </c>
    </row>
    <row r="131" ht="20.35" customHeight="1">
      <c r="A131" t="s" s="38">
        <v>200</v>
      </c>
      <c r="B131" s="90">
        <f>('STATS 17-18'!N132/'STATS 17-18'!E132)*1000</f>
        <v>0</v>
      </c>
      <c r="C131" s="82">
        <f>VLOOKUP(B131,'FG - FIGHTS'!$A$3:$B$69,2)</f>
        <v>33</v>
      </c>
    </row>
    <row r="132" ht="20.35" customHeight="1">
      <c r="A132" t="s" s="38">
        <v>202</v>
      </c>
      <c r="B132" s="90">
        <f>('STATS 17-18'!N133/'STATS 17-18'!E133)*1000</f>
        <v>28.16901408450704</v>
      </c>
      <c r="C132" s="82">
        <f>VLOOKUP(B132,'FG - FIGHTS'!$A$3:$B$69,2)</f>
        <v>73</v>
      </c>
    </row>
    <row r="133" ht="20.35" customHeight="1">
      <c r="A133" t="s" s="38">
        <v>203</v>
      </c>
      <c r="B133" s="90">
        <f>('STATS 17-18'!N134/'STATS 17-18'!E134)*1000</f>
        <v>14.49275362318841</v>
      </c>
      <c r="C133" s="82">
        <f>VLOOKUP(B133,'FG - FIGHTS'!$A$3:$B$69,2)</f>
        <v>66</v>
      </c>
    </row>
    <row r="134" ht="20.35" customHeight="1">
      <c r="A134" t="s" s="38">
        <v>204</v>
      </c>
      <c r="B134" s="90">
        <f>('STATS 17-18'!N135/'STATS 17-18'!E135)*1000</f>
        <v>0</v>
      </c>
      <c r="C134" s="82">
        <f>VLOOKUP(B134,'FG - FIGHTS'!$A$3:$B$69,2)</f>
        <v>33</v>
      </c>
    </row>
    <row r="135" ht="20.35" customHeight="1">
      <c r="A135" t="s" s="38">
        <v>206</v>
      </c>
      <c r="B135" s="90">
        <f>('STATS 17-18'!N136/'STATS 17-18'!E136)*1000</f>
        <v>0</v>
      </c>
      <c r="C135" s="82">
        <f>VLOOKUP(B135,'FG - FIGHTS'!$A$3:$B$69,2)</f>
        <v>33</v>
      </c>
    </row>
    <row r="136" ht="20.35" customHeight="1">
      <c r="A136" t="s" s="38">
        <v>207</v>
      </c>
      <c r="B136" s="90">
        <f>('STATS 17-18'!N137/'STATS 17-18'!E137)*1000</f>
        <v>0</v>
      </c>
      <c r="C136" s="82">
        <f>VLOOKUP(B136,'FG - FIGHTS'!$A$3:$B$69,2)</f>
        <v>33</v>
      </c>
    </row>
    <row r="137" ht="20.35" customHeight="1">
      <c r="A137" t="s" s="38">
        <v>208</v>
      </c>
      <c r="B137" s="90">
        <f>('STATS 17-18'!N138/'STATS 17-18'!E138)*1000</f>
        <v>0</v>
      </c>
      <c r="C137" s="82">
        <f>VLOOKUP(B137,'FG - FIGHTS'!$A$3:$B$69,2)</f>
        <v>33</v>
      </c>
    </row>
    <row r="138" ht="20.35" customHeight="1">
      <c r="A138" t="s" s="38">
        <v>209</v>
      </c>
      <c r="B138" s="90">
        <f>('STATS 17-18'!N139/'STATS 17-18'!E139)*1000</f>
        <v>0</v>
      </c>
      <c r="C138" s="82">
        <f>VLOOKUP(B138,'FG - FIGHTS'!$A$3:$B$69,2)</f>
        <v>33</v>
      </c>
    </row>
    <row r="139" ht="20.35" customHeight="1">
      <c r="A139" t="s" s="38">
        <v>210</v>
      </c>
      <c r="B139" s="90">
        <f>('STATS 17-18'!N140/'STATS 17-18'!E140)*1000</f>
        <v>25</v>
      </c>
      <c r="C139" s="82">
        <f>VLOOKUP(B139,'FG - FIGHTS'!$A$3:$B$69,2)</f>
        <v>71</v>
      </c>
    </row>
    <row r="140" ht="20.35" customHeight="1">
      <c r="A140" t="s" s="38">
        <v>211</v>
      </c>
      <c r="B140" s="90">
        <f>('STATS 17-18'!N141/'STATS 17-18'!E141)*1000</f>
        <v>12.19512195121951</v>
      </c>
      <c r="C140" s="82">
        <f>VLOOKUP(B140,'FG - FIGHTS'!$A$3:$B$69,2)</f>
        <v>60</v>
      </c>
    </row>
    <row r="141" ht="20.35" customHeight="1">
      <c r="A141" t="s" s="38">
        <v>212</v>
      </c>
      <c r="B141" s="90">
        <f>('STATS 17-18'!N142/'STATS 17-18'!E142)*1000</f>
        <v>0</v>
      </c>
      <c r="C141" s="82">
        <f>VLOOKUP(B141,'FG - FIGHTS'!$A$3:$B$69,2)</f>
        <v>33</v>
      </c>
    </row>
    <row r="142" ht="20.35" customHeight="1">
      <c r="A142" t="s" s="38">
        <v>213</v>
      </c>
      <c r="B142" s="90">
        <f>('STATS 17-18'!N143/'STATS 17-18'!E143)*1000</f>
        <v>24.69135802469136</v>
      </c>
      <c r="C142" s="82">
        <f>VLOOKUP(B142,'FG - FIGHTS'!$A$3:$B$69,2)</f>
        <v>71</v>
      </c>
    </row>
    <row r="143" ht="20.35" customHeight="1">
      <c r="A143" t="s" s="38">
        <v>214</v>
      </c>
      <c r="B143" s="90">
        <f>('STATS 17-18'!N144/'STATS 17-18'!E144)*1000</f>
        <v>0</v>
      </c>
      <c r="C143" s="82">
        <f>VLOOKUP(B143,'FG - FIGHTS'!$A$3:$B$69,2)</f>
        <v>33</v>
      </c>
    </row>
    <row r="144" ht="20.35" customHeight="1">
      <c r="A144" t="s" s="38">
        <v>215</v>
      </c>
      <c r="B144" s="90">
        <f>('STATS 17-18'!N145/'STATS 17-18'!E145)*1000</f>
        <v>0</v>
      </c>
      <c r="C144" s="82">
        <f>VLOOKUP(B144,'FG - FIGHTS'!$A$3:$B$69,2)</f>
        <v>33</v>
      </c>
    </row>
    <row r="145" ht="20.35" customHeight="1">
      <c r="A145" t="s" s="38">
        <v>216</v>
      </c>
      <c r="B145" s="90">
        <f>('STATS 17-18'!N146/'STATS 17-18'!E146)*1000</f>
        <v>0</v>
      </c>
      <c r="C145" s="82">
        <f>VLOOKUP(B145,'FG - FIGHTS'!$A$3:$B$69,2)</f>
        <v>33</v>
      </c>
    </row>
    <row r="146" ht="20.35" customHeight="1">
      <c r="A146" t="s" s="38">
        <v>217</v>
      </c>
      <c r="B146" s="90">
        <f>('STATS 17-18'!N147/'STATS 17-18'!E147)*1000</f>
        <v>13.1578947368421</v>
      </c>
      <c r="C146" s="82">
        <f>VLOOKUP(B146,'FG - FIGHTS'!$A$3:$B$69,2)</f>
        <v>63</v>
      </c>
    </row>
    <row r="147" ht="20.35" customHeight="1">
      <c r="A147" t="s" s="38">
        <v>218</v>
      </c>
      <c r="B147" s="90">
        <f>('STATS 17-18'!N148/'STATS 17-18'!E148)*1000</f>
        <v>0</v>
      </c>
      <c r="C147" s="82">
        <f>VLOOKUP(B147,'FG - FIGHTS'!$A$3:$B$69,2)</f>
        <v>33</v>
      </c>
    </row>
    <row r="148" ht="20.35" customHeight="1">
      <c r="A148" t="s" s="38">
        <v>220</v>
      </c>
      <c r="B148" s="90">
        <f>('STATS 17-18'!N149/'STATS 17-18'!E149)*1000</f>
        <v>0</v>
      </c>
      <c r="C148" s="82">
        <f>VLOOKUP(B148,'FG - FIGHTS'!$A$3:$B$69,2)</f>
        <v>33</v>
      </c>
    </row>
    <row r="149" ht="20.35" customHeight="1">
      <c r="A149" t="s" s="38">
        <v>221</v>
      </c>
      <c r="B149" s="90">
        <f>('STATS 17-18'!N150/'STATS 17-18'!E150)*1000</f>
        <v>0</v>
      </c>
      <c r="C149" s="82">
        <f>VLOOKUP(B149,'FG - FIGHTS'!$A$3:$B$69,2)</f>
        <v>33</v>
      </c>
    </row>
    <row r="150" ht="20.35" customHeight="1">
      <c r="A150" t="s" s="38">
        <v>222</v>
      </c>
      <c r="B150" s="90">
        <f>('STATS 17-18'!N151/'STATS 17-18'!E151)*1000</f>
        <v>0</v>
      </c>
      <c r="C150" s="82">
        <f>VLOOKUP(B150,'FG - FIGHTS'!$A$3:$B$69,2)</f>
        <v>33</v>
      </c>
    </row>
    <row r="151" ht="20.35" customHeight="1">
      <c r="A151" t="s" s="38">
        <v>223</v>
      </c>
      <c r="B151" s="90">
        <f>('STATS 17-18'!N152/'STATS 17-18'!E152)*1000</f>
        <v>0</v>
      </c>
      <c r="C151" s="82">
        <f>VLOOKUP(B151,'FG - FIGHTS'!$A$3:$B$69,2)</f>
        <v>33</v>
      </c>
    </row>
    <row r="152" ht="20.35" customHeight="1">
      <c r="A152" t="s" s="38">
        <v>224</v>
      </c>
      <c r="B152" s="90">
        <f>('STATS 17-18'!N153/'STATS 17-18'!E153)*1000</f>
        <v>0</v>
      </c>
      <c r="C152" s="82">
        <f>VLOOKUP(B152,'FG - FIGHTS'!$A$3:$B$69,2)</f>
        <v>33</v>
      </c>
    </row>
    <row r="153" ht="20.35" customHeight="1">
      <c r="A153" t="s" s="38">
        <v>225</v>
      </c>
      <c r="B153" s="90">
        <f>('STATS 17-18'!N154/'STATS 17-18'!E154)*1000</f>
        <v>0</v>
      </c>
      <c r="C153" s="82">
        <f>VLOOKUP(B153,'FG - FIGHTS'!$A$3:$B$69,2)</f>
        <v>33</v>
      </c>
    </row>
    <row r="154" ht="20.35" customHeight="1">
      <c r="A154" t="s" s="38">
        <v>226</v>
      </c>
      <c r="B154" s="90">
        <f>('STATS 17-18'!N155/'STATS 17-18'!E155)*1000</f>
        <v>0</v>
      </c>
      <c r="C154" s="82">
        <f>VLOOKUP(B154,'FG - FIGHTS'!$A$3:$B$69,2)</f>
        <v>33</v>
      </c>
    </row>
    <row r="155" ht="20.35" customHeight="1">
      <c r="A155" t="s" s="38">
        <v>227</v>
      </c>
      <c r="B155" s="90">
        <f>('STATS 17-18'!N156/'STATS 17-18'!E156)*1000</f>
        <v>0</v>
      </c>
      <c r="C155" s="82">
        <f>VLOOKUP(B155,'FG - FIGHTS'!$A$3:$B$69,2)</f>
        <v>33</v>
      </c>
    </row>
    <row r="156" ht="20.35" customHeight="1">
      <c r="A156" t="s" s="38">
        <v>228</v>
      </c>
      <c r="B156" s="90">
        <f>('STATS 17-18'!N157/'STATS 17-18'!E157)*1000</f>
        <v>0</v>
      </c>
      <c r="C156" s="82">
        <f>VLOOKUP(B156,'FG - FIGHTS'!$A$3:$B$69,2)</f>
        <v>33</v>
      </c>
    </row>
    <row r="157" ht="20.35" customHeight="1">
      <c r="A157" t="s" s="38">
        <v>229</v>
      </c>
      <c r="B157" s="90">
        <f>('STATS 17-18'!N158/'STATS 17-18'!E158)*1000</f>
        <v>0</v>
      </c>
      <c r="C157" s="82">
        <f>VLOOKUP(B157,'FG - FIGHTS'!$A$3:$B$69,2)</f>
        <v>33</v>
      </c>
    </row>
    <row r="158" ht="20.35" customHeight="1">
      <c r="A158" t="s" s="38">
        <v>230</v>
      </c>
      <c r="B158" s="90">
        <f>('STATS 17-18'!N159/'STATS 17-18'!E159)*1000</f>
        <v>0</v>
      </c>
      <c r="C158" s="82">
        <f>VLOOKUP(B158,'FG - FIGHTS'!$A$3:$B$69,2)</f>
        <v>33</v>
      </c>
    </row>
    <row r="159" ht="20.35" customHeight="1">
      <c r="A159" t="s" s="38">
        <v>231</v>
      </c>
      <c r="B159" s="90">
        <f>('STATS 17-18'!N160/'STATS 17-18'!E160)*1000</f>
        <v>15.625</v>
      </c>
      <c r="C159" s="82">
        <f>VLOOKUP(B159,'FG - FIGHTS'!$A$3:$B$69,2)</f>
        <v>66</v>
      </c>
    </row>
    <row r="160" ht="20.35" customHeight="1">
      <c r="A160" t="s" s="38">
        <v>232</v>
      </c>
      <c r="B160" s="90">
        <f>('STATS 17-18'!N161/'STATS 17-18'!E161)*1000</f>
        <v>0</v>
      </c>
      <c r="C160" s="82">
        <f>VLOOKUP(B160,'FG - FIGHTS'!$A$3:$B$69,2)</f>
        <v>33</v>
      </c>
    </row>
    <row r="161" ht="20.35" customHeight="1">
      <c r="A161" t="s" s="38">
        <v>233</v>
      </c>
      <c r="B161" s="90">
        <f>('STATS 17-18'!N162/'STATS 17-18'!E162)*1000</f>
        <v>0</v>
      </c>
      <c r="C161" s="82">
        <f>VLOOKUP(B161,'FG - FIGHTS'!$A$3:$B$69,2)</f>
        <v>33</v>
      </c>
    </row>
    <row r="162" ht="20.35" customHeight="1">
      <c r="A162" t="s" s="38">
        <v>234</v>
      </c>
      <c r="B162" s="90">
        <f>('STATS 17-18'!N163/'STATS 17-18'!E163)*1000</f>
        <v>17.85714285714286</v>
      </c>
      <c r="C162" s="82">
        <f>VLOOKUP(B162,'FG - FIGHTS'!$A$3:$B$69,2)</f>
        <v>67</v>
      </c>
    </row>
    <row r="163" ht="20.35" customHeight="1">
      <c r="A163" t="s" s="38">
        <v>235</v>
      </c>
      <c r="B163" s="90">
        <f>('STATS 17-18'!N164/'STATS 17-18'!E164)*1000</f>
        <v>0</v>
      </c>
      <c r="C163" s="82">
        <f>VLOOKUP(B163,'FG - FIGHTS'!$A$3:$B$69,2)</f>
        <v>33</v>
      </c>
    </row>
    <row r="164" ht="20.35" customHeight="1">
      <c r="A164" t="s" s="38">
        <v>236</v>
      </c>
      <c r="B164" s="90">
        <f>('STATS 17-18'!N165/'STATS 17-18'!E165)*1000</f>
        <v>0</v>
      </c>
      <c r="C164" s="82">
        <f>VLOOKUP(B164,'FG - FIGHTS'!$A$3:$B$69,2)</f>
        <v>33</v>
      </c>
    </row>
    <row r="165" ht="20.35" customHeight="1">
      <c r="A165" t="s" s="38">
        <v>237</v>
      </c>
      <c r="B165" s="90">
        <f>('STATS 17-18'!N166/'STATS 17-18'!E166)*1000</f>
        <v>0</v>
      </c>
      <c r="C165" s="82">
        <f>VLOOKUP(B165,'FG - FIGHTS'!$A$3:$B$69,2)</f>
        <v>33</v>
      </c>
    </row>
    <row r="166" ht="20.35" customHeight="1">
      <c r="A166" t="s" s="38">
        <v>238</v>
      </c>
      <c r="B166" s="90">
        <f>('STATS 17-18'!N167/'STATS 17-18'!E167)*1000</f>
        <v>0</v>
      </c>
      <c r="C166" s="82">
        <f>VLOOKUP(B166,'FG - FIGHTS'!$A$3:$B$69,2)</f>
        <v>33</v>
      </c>
    </row>
    <row r="167" ht="20.35" customHeight="1">
      <c r="A167" t="s" s="38">
        <v>239</v>
      </c>
      <c r="B167" s="90">
        <f>('STATS 17-18'!N168/'STATS 17-18'!E168)*1000</f>
        <v>15.87301587301587</v>
      </c>
      <c r="C167" s="82">
        <f>VLOOKUP(B167,'FG - FIGHTS'!$A$3:$B$69,2)</f>
        <v>66</v>
      </c>
    </row>
    <row r="168" ht="20.35" customHeight="1">
      <c r="A168" t="s" s="38">
        <v>240</v>
      </c>
      <c r="B168" s="90">
        <f>('STATS 17-18'!N169/'STATS 17-18'!E169)*1000</f>
        <v>0</v>
      </c>
      <c r="C168" s="82">
        <f>VLOOKUP(B168,'FG - FIGHTS'!$A$3:$B$69,2)</f>
        <v>33</v>
      </c>
    </row>
    <row r="169" ht="20.35" customHeight="1">
      <c r="A169" t="s" s="38">
        <v>241</v>
      </c>
      <c r="B169" s="90">
        <f>('STATS 17-18'!N170/'STATS 17-18'!E170)*1000</f>
        <v>0</v>
      </c>
      <c r="C169" s="82">
        <f>VLOOKUP(B169,'FG - FIGHTS'!$A$3:$B$69,2)</f>
        <v>33</v>
      </c>
    </row>
    <row r="170" ht="20.35" customHeight="1">
      <c r="A170" t="s" s="38">
        <v>242</v>
      </c>
      <c r="B170" s="90">
        <f>('STATS 17-18'!N171/'STATS 17-18'!E171)*1000</f>
        <v>0</v>
      </c>
      <c r="C170" s="82">
        <f>VLOOKUP(B170,'FG - FIGHTS'!$A$3:$B$69,2)</f>
        <v>33</v>
      </c>
    </row>
    <row r="171" ht="20.35" customHeight="1">
      <c r="A171" t="s" s="38">
        <v>243</v>
      </c>
      <c r="B171" s="90">
        <f>('STATS 17-18'!N172/'STATS 17-18'!E172)*1000</f>
        <v>0</v>
      </c>
      <c r="C171" s="82">
        <f>VLOOKUP(B171,'FG - FIGHTS'!$A$3:$B$69,2)</f>
        <v>33</v>
      </c>
    </row>
    <row r="172" ht="20.35" customHeight="1">
      <c r="A172" t="s" s="38">
        <v>244</v>
      </c>
      <c r="B172" s="90">
        <f>('STATS 17-18'!N173/'STATS 17-18'!E173)*1000</f>
        <v>0</v>
      </c>
      <c r="C172" s="82">
        <f>VLOOKUP(B172,'FG - FIGHTS'!$A$3:$B$69,2)</f>
        <v>33</v>
      </c>
    </row>
    <row r="173" ht="20.35" customHeight="1">
      <c r="A173" t="s" s="38">
        <v>245</v>
      </c>
      <c r="B173" s="90">
        <f>('STATS 17-18'!N174/'STATS 17-18'!E174)*1000</f>
        <v>34.48275862068965</v>
      </c>
      <c r="C173" s="82">
        <f>VLOOKUP(B173,'FG - FIGHTS'!$A$3:$B$69,2)</f>
        <v>75</v>
      </c>
    </row>
    <row r="174" ht="20.35" customHeight="1">
      <c r="A174" t="s" s="38">
        <v>246</v>
      </c>
      <c r="B174" s="90">
        <f>('STATS 17-18'!N175/'STATS 17-18'!E175)*1000</f>
        <v>12.19512195121951</v>
      </c>
      <c r="C174" s="82">
        <f>VLOOKUP(B174,'FG - FIGHTS'!$A$3:$B$69,2)</f>
        <v>60</v>
      </c>
    </row>
    <row r="175" ht="20.35" customHeight="1">
      <c r="A175" t="s" s="38">
        <v>247</v>
      </c>
      <c r="B175" s="90">
        <f>('STATS 17-18'!N176/'STATS 17-18'!E176)*1000</f>
        <v>55.55555555555555</v>
      </c>
      <c r="C175" s="82">
        <f>VLOOKUP(B175,'FG - FIGHTS'!$A$3:$B$69,2)</f>
        <v>82</v>
      </c>
    </row>
    <row r="176" ht="20.35" customHeight="1">
      <c r="A176" t="s" s="38">
        <v>249</v>
      </c>
      <c r="B176" s="90">
        <f>('STATS 17-18'!N177/'STATS 17-18'!E177)*1000</f>
        <v>0</v>
      </c>
      <c r="C176" s="82">
        <f>VLOOKUP(B176,'FG - FIGHTS'!$A$3:$B$69,2)</f>
        <v>33</v>
      </c>
    </row>
    <row r="177" ht="20.35" customHeight="1">
      <c r="A177" t="s" s="38">
        <v>250</v>
      </c>
      <c r="B177" s="90">
        <f>('STATS 17-18'!N178/'STATS 17-18'!E178)*1000</f>
        <v>160</v>
      </c>
      <c r="C177" s="82">
        <f>VLOOKUP(B177,'FG - FIGHTS'!$A$3:$B$69,2)</f>
        <v>92</v>
      </c>
    </row>
    <row r="178" ht="20.35" customHeight="1">
      <c r="A178" t="s" s="38">
        <v>251</v>
      </c>
      <c r="B178" s="90">
        <f>('STATS 17-18'!N179/'STATS 17-18'!E179)*1000</f>
        <v>0</v>
      </c>
      <c r="C178" s="82">
        <f>VLOOKUP(B178,'FG - FIGHTS'!$A$3:$B$69,2)</f>
        <v>33</v>
      </c>
    </row>
    <row r="179" ht="20.35" customHeight="1">
      <c r="A179" t="s" s="38">
        <v>252</v>
      </c>
      <c r="B179" s="90">
        <f>('STATS 17-18'!N180/'STATS 17-18'!E180)*1000</f>
        <v>12.65822784810127</v>
      </c>
      <c r="C179" s="82">
        <f>VLOOKUP(B179,'FG - FIGHTS'!$A$3:$B$69,2)</f>
        <v>60</v>
      </c>
    </row>
    <row r="180" ht="20.35" customHeight="1">
      <c r="A180" t="s" s="38">
        <v>254</v>
      </c>
      <c r="B180" s="90">
        <f>('STATS 17-18'!N181/'STATS 17-18'!E181)*1000</f>
        <v>0</v>
      </c>
      <c r="C180" s="82">
        <f>VLOOKUP(B180,'FG - FIGHTS'!$A$3:$B$69,2)</f>
        <v>33</v>
      </c>
    </row>
    <row r="181" ht="20.35" customHeight="1">
      <c r="A181" t="s" s="38">
        <v>255</v>
      </c>
      <c r="B181" s="90">
        <f>('STATS 17-18'!N182/'STATS 17-18'!E182)*1000</f>
        <v>0</v>
      </c>
      <c r="C181" s="82">
        <f>VLOOKUP(B181,'FG - FIGHTS'!$A$3:$B$69,2)</f>
        <v>33</v>
      </c>
    </row>
    <row r="182" ht="20.35" customHeight="1">
      <c r="A182" t="s" s="38">
        <v>256</v>
      </c>
      <c r="B182" s="90">
        <f>('STATS 17-18'!N183/'STATS 17-18'!E183)*1000</f>
        <v>0</v>
      </c>
      <c r="C182" s="82">
        <f>VLOOKUP(B182,'FG - FIGHTS'!$A$3:$B$69,2)</f>
        <v>33</v>
      </c>
    </row>
    <row r="183" ht="20.35" customHeight="1">
      <c r="A183" t="s" s="38">
        <v>257</v>
      </c>
      <c r="B183" s="90">
        <f>('STATS 17-18'!N184/'STATS 17-18'!E184)*1000</f>
        <v>0</v>
      </c>
      <c r="C183" s="82">
        <f>VLOOKUP(B183,'FG - FIGHTS'!$A$3:$B$69,2)</f>
        <v>33</v>
      </c>
    </row>
    <row r="184" ht="20.35" customHeight="1">
      <c r="A184" t="s" s="38">
        <v>258</v>
      </c>
      <c r="B184" s="90">
        <f>('STATS 17-18'!N185/'STATS 17-18'!E185)*1000</f>
        <v>30.76923076923077</v>
      </c>
      <c r="C184" s="82">
        <f>VLOOKUP(B184,'FG - FIGHTS'!$A$3:$B$69,2)</f>
        <v>74</v>
      </c>
    </row>
    <row r="185" ht="20.35" customHeight="1">
      <c r="A185" t="s" s="38">
        <v>259</v>
      </c>
      <c r="B185" s="90">
        <f>('STATS 17-18'!N186/'STATS 17-18'!E186)*1000</f>
        <v>0</v>
      </c>
      <c r="C185" s="82">
        <f>VLOOKUP(B185,'FG - FIGHTS'!$A$3:$B$69,2)</f>
        <v>33</v>
      </c>
    </row>
    <row r="186" ht="20.35" customHeight="1">
      <c r="A186" t="s" s="38">
        <v>260</v>
      </c>
      <c r="B186" s="90">
        <f>('STATS 17-18'!N187/'STATS 17-18'!E187)*1000</f>
        <v>0</v>
      </c>
      <c r="C186" s="82">
        <f>VLOOKUP(B186,'FG - FIGHTS'!$A$3:$B$69,2)</f>
        <v>33</v>
      </c>
    </row>
    <row r="187" ht="20.35" customHeight="1">
      <c r="A187" t="s" s="38">
        <v>261</v>
      </c>
      <c r="B187" s="90">
        <f>('STATS 17-18'!N188/'STATS 17-18'!E188)*1000</f>
        <v>0</v>
      </c>
      <c r="C187" s="82">
        <f>VLOOKUP(B187,'FG - FIGHTS'!$A$3:$B$69,2)</f>
        <v>33</v>
      </c>
    </row>
    <row r="188" ht="20.35" customHeight="1">
      <c r="A188" t="s" s="38">
        <v>262</v>
      </c>
      <c r="B188" s="90">
        <f>('STATS 17-18'!N189/'STATS 17-18'!E189)*1000</f>
        <v>0</v>
      </c>
      <c r="C188" s="82">
        <f>VLOOKUP(B188,'FG - FIGHTS'!$A$3:$B$69,2)</f>
        <v>33</v>
      </c>
    </row>
    <row r="189" ht="20.35" customHeight="1">
      <c r="A189" t="s" s="38">
        <v>263</v>
      </c>
      <c r="B189" s="90">
        <f>('STATS 17-18'!N190/'STATS 17-18'!E190)*1000</f>
        <v>0</v>
      </c>
      <c r="C189" s="82">
        <f>VLOOKUP(B189,'FG - FIGHTS'!$A$3:$B$69,2)</f>
        <v>33</v>
      </c>
    </row>
    <row r="190" ht="20.35" customHeight="1">
      <c r="A190" t="s" s="38">
        <v>264</v>
      </c>
      <c r="B190" s="90">
        <f>('STATS 17-18'!N191/'STATS 17-18'!E191)*1000</f>
        <v>0</v>
      </c>
      <c r="C190" s="82">
        <f>VLOOKUP(B190,'FG - FIGHTS'!$A$3:$B$69,2)</f>
        <v>33</v>
      </c>
    </row>
    <row r="191" ht="20.35" customHeight="1">
      <c r="A191" t="s" s="38">
        <v>265</v>
      </c>
      <c r="B191" s="90">
        <f>('STATS 17-18'!N192/'STATS 17-18'!E192)*1000</f>
        <v>0</v>
      </c>
      <c r="C191" s="82">
        <f>VLOOKUP(B191,'FG - FIGHTS'!$A$3:$B$69,2)</f>
        <v>33</v>
      </c>
    </row>
    <row r="192" ht="20.35" customHeight="1">
      <c r="A192" t="s" s="38">
        <v>266</v>
      </c>
      <c r="B192" s="90">
        <f>('STATS 17-18'!N193/'STATS 17-18'!E193)*1000</f>
        <v>0</v>
      </c>
      <c r="C192" s="82">
        <f>VLOOKUP(B192,'FG - FIGHTS'!$A$3:$B$69,2)</f>
        <v>33</v>
      </c>
    </row>
    <row r="193" ht="20.35" customHeight="1">
      <c r="A193" t="s" s="38">
        <v>267</v>
      </c>
      <c r="B193" s="90">
        <f>('STATS 17-18'!N194/'STATS 17-18'!E194)*1000</f>
        <v>270.8333333333333</v>
      </c>
      <c r="C193" s="82">
        <f>VLOOKUP(B193,'FG - FIGHTS'!$A$3:$B$69,2)</f>
        <v>95</v>
      </c>
    </row>
    <row r="194" ht="20.35" customHeight="1">
      <c r="A194" t="s" s="38">
        <v>269</v>
      </c>
      <c r="B194" s="90">
        <f>('STATS 17-18'!N195/'STATS 17-18'!E195)*1000</f>
        <v>0</v>
      </c>
      <c r="C194" s="82">
        <f>VLOOKUP(B194,'FG - FIGHTS'!$A$3:$B$69,2)</f>
        <v>33</v>
      </c>
    </row>
    <row r="195" ht="20.35" customHeight="1">
      <c r="A195" t="s" s="38">
        <v>270</v>
      </c>
      <c r="B195" s="90">
        <f>('STATS 17-18'!N196/'STATS 17-18'!E196)*1000</f>
        <v>12.19512195121951</v>
      </c>
      <c r="C195" s="82">
        <f>VLOOKUP(B195,'FG - FIGHTS'!$A$3:$B$69,2)</f>
        <v>60</v>
      </c>
    </row>
    <row r="196" ht="20.35" customHeight="1">
      <c r="A196" t="s" s="38">
        <v>271</v>
      </c>
      <c r="B196" s="90">
        <f>('STATS 17-18'!N197/'STATS 17-18'!E197)*1000</f>
        <v>0</v>
      </c>
      <c r="C196" s="82">
        <f>VLOOKUP(B196,'FG - FIGHTS'!$A$3:$B$69,2)</f>
        <v>33</v>
      </c>
    </row>
    <row r="197" ht="20.35" customHeight="1">
      <c r="A197" t="s" s="38">
        <v>272</v>
      </c>
      <c r="B197" s="90">
        <f>('STATS 17-18'!N198/'STATS 17-18'!E198)*1000</f>
        <v>0</v>
      </c>
      <c r="C197" s="82">
        <f>VLOOKUP(B197,'FG - FIGHTS'!$A$3:$B$69,2)</f>
        <v>33</v>
      </c>
    </row>
    <row r="198" ht="20.35" customHeight="1">
      <c r="A198" t="s" s="38">
        <v>273</v>
      </c>
      <c r="B198" s="90">
        <f>('STATS 17-18'!N199/'STATS 17-18'!E199)*1000</f>
        <v>0</v>
      </c>
      <c r="C198" s="82">
        <f>VLOOKUP(B198,'FG - FIGHTS'!$A$3:$B$69,2)</f>
        <v>33</v>
      </c>
    </row>
    <row r="199" ht="20.35" customHeight="1">
      <c r="A199" t="s" s="38">
        <v>274</v>
      </c>
      <c r="B199" s="90">
        <f>('STATS 17-18'!N200/'STATS 17-18'!E200)*1000</f>
        <v>26.31578947368421</v>
      </c>
      <c r="C199" s="82">
        <f>VLOOKUP(B199,'FG - FIGHTS'!$A$3:$B$69,2)</f>
        <v>72</v>
      </c>
    </row>
    <row r="200" ht="20.35" customHeight="1">
      <c r="A200" t="s" s="38">
        <v>275</v>
      </c>
      <c r="B200" s="90">
        <f>('STATS 17-18'!N201/'STATS 17-18'!E201)*1000</f>
        <v>0</v>
      </c>
      <c r="C200" s="82">
        <f>VLOOKUP(B200,'FG - FIGHTS'!$A$3:$B$69,2)</f>
        <v>33</v>
      </c>
    </row>
    <row r="201" ht="20.35" customHeight="1">
      <c r="A201" t="s" s="38">
        <v>276</v>
      </c>
      <c r="B201" s="90">
        <f>('STATS 17-18'!N202/'STATS 17-18'!E202)*1000</f>
        <v>22.72727272727273</v>
      </c>
      <c r="C201" s="82">
        <f>VLOOKUP(B201,'FG - FIGHTS'!$A$3:$B$69,2)</f>
        <v>70</v>
      </c>
    </row>
    <row r="202" ht="20.35" customHeight="1">
      <c r="A202" t="s" s="38">
        <v>277</v>
      </c>
      <c r="B202" s="90">
        <f>('STATS 17-18'!N203/'STATS 17-18'!E203)*1000</f>
        <v>0</v>
      </c>
      <c r="C202" s="82">
        <f>VLOOKUP(B202,'FG - FIGHTS'!$A$3:$B$69,2)</f>
        <v>33</v>
      </c>
    </row>
    <row r="203" ht="20.35" customHeight="1">
      <c r="A203" t="s" s="38">
        <v>278</v>
      </c>
      <c r="B203" s="90">
        <f>('STATS 17-18'!N204/'STATS 17-18'!E204)*1000</f>
        <v>21.27659574468085</v>
      </c>
      <c r="C203" s="82">
        <f>VLOOKUP(B203,'FG - FIGHTS'!$A$3:$B$69,2)</f>
        <v>69</v>
      </c>
    </row>
    <row r="204" ht="20.35" customHeight="1">
      <c r="A204" t="s" s="38">
        <v>279</v>
      </c>
      <c r="B204" s="90">
        <f>('STATS 17-18'!N205/'STATS 17-18'!E205)*1000</f>
        <v>0</v>
      </c>
      <c r="C204" s="82">
        <f>VLOOKUP(B204,'FG - FIGHTS'!$A$3:$B$69,2)</f>
        <v>33</v>
      </c>
    </row>
    <row r="205" ht="20.35" customHeight="1">
      <c r="A205" t="s" s="38">
        <v>280</v>
      </c>
      <c r="B205" s="90">
        <f>('STATS 17-18'!N206/'STATS 17-18'!E206)*1000</f>
        <v>26.31578947368421</v>
      </c>
      <c r="C205" s="82">
        <f>VLOOKUP(B205,'FG - FIGHTS'!$A$3:$B$69,2)</f>
        <v>72</v>
      </c>
    </row>
    <row r="206" ht="20.35" customHeight="1">
      <c r="A206" t="s" s="38">
        <v>281</v>
      </c>
      <c r="B206" s="90">
        <f>('STATS 17-18'!N207/'STATS 17-18'!E207)*1000</f>
        <v>0</v>
      </c>
      <c r="C206" s="82">
        <f>VLOOKUP(B206,'FG - FIGHTS'!$A$3:$B$69,2)</f>
        <v>33</v>
      </c>
    </row>
    <row r="207" ht="20.35" customHeight="1">
      <c r="A207" t="s" s="38">
        <v>282</v>
      </c>
      <c r="B207" s="90">
        <f>('STATS 17-18'!N208/'STATS 17-18'!E208)*1000</f>
        <v>70.42253521126761</v>
      </c>
      <c r="C207" s="82">
        <f>VLOOKUP(B207,'FG - FIGHTS'!$A$3:$B$69,2)</f>
        <v>84</v>
      </c>
    </row>
    <row r="208" ht="20.35" customHeight="1">
      <c r="A208" t="s" s="38">
        <v>283</v>
      </c>
      <c r="B208" s="90">
        <f>('STATS 17-18'!N209/'STATS 17-18'!E209)*1000</f>
        <v>0</v>
      </c>
      <c r="C208" s="82">
        <f>VLOOKUP(B208,'FG - FIGHTS'!$A$3:$B$69,2)</f>
        <v>33</v>
      </c>
    </row>
    <row r="209" ht="20.35" customHeight="1">
      <c r="A209" t="s" s="38">
        <v>284</v>
      </c>
      <c r="B209" s="90">
        <f>('STATS 17-18'!N210/'STATS 17-18'!E210)*1000</f>
        <v>0</v>
      </c>
      <c r="C209" s="82">
        <f>VLOOKUP(B209,'FG - FIGHTS'!$A$3:$B$69,2)</f>
        <v>33</v>
      </c>
    </row>
    <row r="210" ht="20.35" customHeight="1">
      <c r="A210" t="s" s="38">
        <v>285</v>
      </c>
      <c r="B210" s="90">
        <f>('STATS 17-18'!N211/'STATS 17-18'!E211)*1000</f>
        <v>15.38461538461539</v>
      </c>
      <c r="C210" s="82">
        <f>VLOOKUP(B210,'FG - FIGHTS'!$A$3:$B$69,2)</f>
        <v>66</v>
      </c>
    </row>
    <row r="211" ht="20.35" customHeight="1">
      <c r="A211" t="s" s="38">
        <v>286</v>
      </c>
      <c r="B211" s="90">
        <f>('STATS 17-18'!N212/'STATS 17-18'!E212)*1000</f>
        <v>142.8571428571429</v>
      </c>
      <c r="C211" s="82">
        <f>VLOOKUP(B211,'FG - FIGHTS'!$A$3:$B$69,2)</f>
        <v>91</v>
      </c>
    </row>
    <row r="212" ht="20.35" customHeight="1">
      <c r="A212" t="s" s="38">
        <v>287</v>
      </c>
      <c r="B212" s="90">
        <f>('STATS 17-18'!N213/'STATS 17-18'!E213)*1000</f>
        <v>0</v>
      </c>
      <c r="C212" s="82">
        <f>VLOOKUP(B212,'FG - FIGHTS'!$A$3:$B$69,2)</f>
        <v>33</v>
      </c>
    </row>
    <row r="213" ht="20.35" customHeight="1">
      <c r="A213" t="s" s="38">
        <v>288</v>
      </c>
      <c r="B213" s="90">
        <f>('STATS 17-18'!N214/'STATS 17-18'!E214)*1000</f>
        <v>0</v>
      </c>
      <c r="C213" s="82">
        <f>VLOOKUP(B213,'FG - FIGHTS'!$A$3:$B$69,2)</f>
        <v>33</v>
      </c>
    </row>
    <row r="214" ht="20.35" customHeight="1">
      <c r="A214" t="s" s="38">
        <v>289</v>
      </c>
      <c r="B214" s="90">
        <f>('STATS 17-18'!N215/'STATS 17-18'!E215)*1000</f>
        <v>21.73913043478261</v>
      </c>
      <c r="C214" s="82">
        <f>VLOOKUP(B214,'FG - FIGHTS'!$A$3:$B$69,2)</f>
        <v>69</v>
      </c>
    </row>
    <row r="215" ht="20.35" customHeight="1">
      <c r="A215" t="s" s="38">
        <v>290</v>
      </c>
      <c r="B215" s="90">
        <f>('STATS 17-18'!N216/'STATS 17-18'!E216)*1000</f>
        <v>250</v>
      </c>
      <c r="C215" s="82">
        <f>VLOOKUP(B215,'FG - FIGHTS'!$A$3:$B$69,2)</f>
        <v>95</v>
      </c>
    </row>
    <row r="216" ht="20.35" customHeight="1">
      <c r="A216" t="s" s="38">
        <v>291</v>
      </c>
      <c r="B216" s="90">
        <f>('STATS 17-18'!N217/'STATS 17-18'!E217)*1000</f>
        <v>26.31578947368421</v>
      </c>
      <c r="C216" s="82">
        <f>VLOOKUP(B216,'FG - FIGHTS'!$A$3:$B$69,2)</f>
        <v>72</v>
      </c>
    </row>
    <row r="217" ht="20.35" customHeight="1">
      <c r="A217" t="s" s="38">
        <v>292</v>
      </c>
      <c r="B217" s="90">
        <f>('STATS 17-18'!N218/'STATS 17-18'!E218)*1000</f>
        <v>12.98701298701299</v>
      </c>
      <c r="C217" s="82">
        <f>VLOOKUP(B217,'FG - FIGHTS'!$A$3:$B$69,2)</f>
        <v>60</v>
      </c>
    </row>
    <row r="218" ht="20.35" customHeight="1">
      <c r="A218" t="s" s="38">
        <v>293</v>
      </c>
      <c r="B218" s="90">
        <f>('STATS 17-18'!N219/'STATS 17-18'!E219)*1000</f>
        <v>12.5</v>
      </c>
      <c r="C218" s="82">
        <f>VLOOKUP(B218,'FG - FIGHTS'!$A$3:$B$69,2)</f>
        <v>60</v>
      </c>
    </row>
    <row r="219" ht="20.35" customHeight="1">
      <c r="A219" t="s" s="38">
        <v>294</v>
      </c>
      <c r="B219" s="90">
        <f>('STATS 17-18'!N220/'STATS 17-18'!E220)*1000</f>
        <v>0</v>
      </c>
      <c r="C219" s="82">
        <f>VLOOKUP(B219,'FG - FIGHTS'!$A$3:$B$69,2)</f>
        <v>33</v>
      </c>
    </row>
    <row r="220" ht="20.35" customHeight="1">
      <c r="A220" t="s" s="38">
        <v>295</v>
      </c>
      <c r="B220" s="90">
        <f>('STATS 17-18'!N221/'STATS 17-18'!E221)*1000</f>
        <v>0</v>
      </c>
      <c r="C220" s="82">
        <f>VLOOKUP(B220,'FG - FIGHTS'!$A$3:$B$69,2)</f>
        <v>33</v>
      </c>
    </row>
    <row r="221" ht="20.35" customHeight="1">
      <c r="A221" t="s" s="38">
        <v>296</v>
      </c>
      <c r="B221" s="90">
        <f>('STATS 17-18'!N222/'STATS 17-18'!E222)*1000</f>
        <v>0</v>
      </c>
      <c r="C221" s="82">
        <f>VLOOKUP(B221,'FG - FIGHTS'!$A$3:$B$69,2)</f>
        <v>33</v>
      </c>
    </row>
    <row r="222" ht="20.35" customHeight="1">
      <c r="A222" t="s" s="38">
        <v>297</v>
      </c>
      <c r="B222" s="90">
        <f>('STATS 17-18'!N223/'STATS 17-18'!E223)*1000</f>
        <v>0</v>
      </c>
      <c r="C222" s="82">
        <f>VLOOKUP(B222,'FG - FIGHTS'!$A$3:$B$69,2)</f>
        <v>33</v>
      </c>
    </row>
    <row r="223" ht="20.35" customHeight="1">
      <c r="A223" t="s" s="38">
        <v>298</v>
      </c>
      <c r="B223" s="90">
        <f>('STATS 17-18'!N224/'STATS 17-18'!E224)*1000</f>
        <v>0</v>
      </c>
      <c r="C223" s="82">
        <f>VLOOKUP(B223,'FG - FIGHTS'!$A$3:$B$69,2)</f>
        <v>33</v>
      </c>
    </row>
    <row r="224" ht="20.35" customHeight="1">
      <c r="A224" t="s" s="38">
        <v>299</v>
      </c>
      <c r="B224" s="90">
        <f>('STATS 17-18'!N225/'STATS 17-18'!E225)*1000</f>
        <v>0</v>
      </c>
      <c r="C224" s="82">
        <f>VLOOKUP(B224,'FG - FIGHTS'!$A$3:$B$69,2)</f>
        <v>33</v>
      </c>
    </row>
    <row r="225" ht="20.35" customHeight="1">
      <c r="A225" t="s" s="38">
        <v>300</v>
      </c>
      <c r="B225" s="90">
        <f>('STATS 17-18'!N226/'STATS 17-18'!E226)*1000</f>
        <v>0</v>
      </c>
      <c r="C225" s="82">
        <f>VLOOKUP(B225,'FG - FIGHTS'!$A$3:$B$69,2)</f>
        <v>33</v>
      </c>
    </row>
    <row r="226" ht="20.35" customHeight="1">
      <c r="A226" t="s" s="38">
        <v>301</v>
      </c>
      <c r="B226" s="90">
        <f>('STATS 17-18'!N227/'STATS 17-18'!E227)*1000</f>
        <v>12.34567901234568</v>
      </c>
      <c r="C226" s="82">
        <f>VLOOKUP(B226,'FG - FIGHTS'!$A$3:$B$69,2)</f>
        <v>60</v>
      </c>
    </row>
    <row r="227" ht="20.35" customHeight="1">
      <c r="A227" t="s" s="38">
        <v>302</v>
      </c>
      <c r="B227" s="90">
        <f>('STATS 17-18'!N228/'STATS 17-18'!E228)*1000</f>
        <v>0</v>
      </c>
      <c r="C227" s="82">
        <f>VLOOKUP(B227,'FG - FIGHTS'!$A$3:$B$69,2)</f>
        <v>33</v>
      </c>
    </row>
    <row r="228" ht="20.35" customHeight="1">
      <c r="A228" t="s" s="38">
        <v>304</v>
      </c>
      <c r="B228" s="90">
        <f>('STATS 17-18'!N230/'STATS 17-18'!E230)*1000</f>
        <v>0</v>
      </c>
      <c r="C228" s="82">
        <f>VLOOKUP(B228,'FG - FIGHTS'!$A$3:$B$69,2)</f>
        <v>33</v>
      </c>
    </row>
    <row r="229" ht="20.35" customHeight="1">
      <c r="A229" t="s" s="38">
        <v>305</v>
      </c>
      <c r="B229" s="90">
        <f>('STATS 17-18'!N231/'STATS 17-18'!E231)*1000</f>
        <v>36.58536585365854</v>
      </c>
      <c r="C229" s="82">
        <f>VLOOKUP(B229,'FG - FIGHTS'!$A$3:$B$69,2)</f>
        <v>76</v>
      </c>
    </row>
    <row r="230" ht="20.35" customHeight="1">
      <c r="A230" t="s" s="38">
        <v>306</v>
      </c>
      <c r="B230" s="90">
        <f>('STATS 17-18'!N232/'STATS 17-18'!E232)*1000</f>
        <v>74.07407407407408</v>
      </c>
      <c r="C230" s="82">
        <f>VLOOKUP(B230,'FG - FIGHTS'!$A$3:$B$69,2)</f>
        <v>84</v>
      </c>
    </row>
    <row r="231" ht="20.35" customHeight="1">
      <c r="A231" t="s" s="38">
        <v>307</v>
      </c>
      <c r="B231" s="90">
        <f>('STATS 17-18'!N233/'STATS 17-18'!E233)*1000</f>
        <v>13.51351351351351</v>
      </c>
      <c r="C231" s="82">
        <f>VLOOKUP(B231,'FG - FIGHTS'!$A$3:$B$69,2)</f>
        <v>63</v>
      </c>
    </row>
    <row r="232" ht="20.35" customHeight="1">
      <c r="A232" t="s" s="38">
        <v>308</v>
      </c>
      <c r="B232" s="90">
        <f>('STATS 17-18'!N234/'STATS 17-18'!E234)*1000</f>
        <v>35.08771929824561</v>
      </c>
      <c r="C232" s="82">
        <f>VLOOKUP(B232,'FG - FIGHTS'!$A$3:$B$69,2)</f>
        <v>76</v>
      </c>
    </row>
    <row r="233" ht="20.35" customHeight="1">
      <c r="A233" t="s" s="38">
        <v>309</v>
      </c>
      <c r="B233" s="90">
        <f>('STATS 17-18'!N235/'STATS 17-18'!E235)*1000</f>
        <v>0</v>
      </c>
      <c r="C233" s="82">
        <f>VLOOKUP(B233,'FG - FIGHTS'!$A$3:$B$69,2)</f>
        <v>33</v>
      </c>
    </row>
    <row r="234" ht="20.35" customHeight="1">
      <c r="A234" t="s" s="38">
        <v>310</v>
      </c>
      <c r="B234" s="90">
        <f>('STATS 17-18'!N236/'STATS 17-18'!E236)*1000</f>
        <v>0</v>
      </c>
      <c r="C234" s="82">
        <f>VLOOKUP(B234,'FG - FIGHTS'!$A$3:$B$69,2)</f>
        <v>33</v>
      </c>
    </row>
    <row r="235" ht="20.35" customHeight="1">
      <c r="A235" t="s" s="38">
        <v>311</v>
      </c>
      <c r="B235" s="90">
        <f>('STATS 17-18'!N237/'STATS 17-18'!E237)*1000</f>
        <v>0</v>
      </c>
      <c r="C235" s="82">
        <f>VLOOKUP(B235,'FG - FIGHTS'!$A$3:$B$69,2)</f>
        <v>33</v>
      </c>
    </row>
    <row r="236" ht="20.35" customHeight="1">
      <c r="A236" t="s" s="38">
        <v>312</v>
      </c>
      <c r="B236" s="90">
        <f>('STATS 17-18'!N238/'STATS 17-18'!E238)*1000</f>
        <v>0</v>
      </c>
      <c r="C236" s="82">
        <f>VLOOKUP(B236,'FG - FIGHTS'!$A$3:$B$69,2)</f>
        <v>33</v>
      </c>
    </row>
    <row r="237" ht="20.35" customHeight="1">
      <c r="A237" t="s" s="38">
        <v>313</v>
      </c>
      <c r="B237" s="90">
        <f>('STATS 17-18'!N239/'STATS 17-18'!E239)*1000</f>
        <v>12.19512195121951</v>
      </c>
      <c r="C237" s="82">
        <f>VLOOKUP(B237,'FG - FIGHTS'!$A$3:$B$69,2)</f>
        <v>60</v>
      </c>
    </row>
    <row r="238" ht="20.35" customHeight="1">
      <c r="A238" t="s" s="38">
        <v>314</v>
      </c>
      <c r="B238" s="90">
        <f>('STATS 17-18'!N240/'STATS 17-18'!E240)*1000</f>
        <v>0</v>
      </c>
      <c r="C238" s="82">
        <f>VLOOKUP(B238,'FG - FIGHTS'!$A$3:$B$69,2)</f>
        <v>33</v>
      </c>
    </row>
    <row r="239" ht="20.35" customHeight="1">
      <c r="A239" t="s" s="38">
        <v>315</v>
      </c>
      <c r="B239" s="90">
        <f>('STATS 17-18'!N241/'STATS 17-18'!E241)*1000</f>
        <v>0</v>
      </c>
      <c r="C239" s="82">
        <f>VLOOKUP(B239,'FG - FIGHTS'!$A$3:$B$69,2)</f>
        <v>33</v>
      </c>
    </row>
    <row r="240" ht="20.35" customHeight="1">
      <c r="A240" t="s" s="38">
        <v>316</v>
      </c>
      <c r="B240" s="90">
        <f>('STATS 17-18'!N242/'STATS 17-18'!E242)*1000</f>
        <v>0</v>
      </c>
      <c r="C240" s="82">
        <f>VLOOKUP(B240,'FG - FIGHTS'!$A$3:$B$69,2)</f>
        <v>33</v>
      </c>
    </row>
    <row r="241" ht="20.35" customHeight="1">
      <c r="A241" t="s" s="38">
        <v>317</v>
      </c>
      <c r="B241" s="90">
        <f>('STATS 17-18'!N243/'STATS 17-18'!E243)*1000</f>
        <v>0</v>
      </c>
      <c r="C241" s="82">
        <f>VLOOKUP(B241,'FG - FIGHTS'!$A$3:$B$69,2)</f>
        <v>33</v>
      </c>
    </row>
    <row r="242" ht="20.35" customHeight="1">
      <c r="A242" t="s" s="38">
        <v>318</v>
      </c>
      <c r="B242" s="90">
        <f>('STATS 17-18'!N244/'STATS 17-18'!E244)*1000</f>
        <v>0</v>
      </c>
      <c r="C242" s="82">
        <f>VLOOKUP(B242,'FG - FIGHTS'!$A$3:$B$69,2)</f>
        <v>33</v>
      </c>
    </row>
    <row r="243" ht="20.35" customHeight="1">
      <c r="A243" t="s" s="38">
        <v>319</v>
      </c>
      <c r="B243" s="90">
        <f>('STATS 17-18'!N245/'STATS 17-18'!E245)*1000</f>
        <v>0</v>
      </c>
      <c r="C243" s="82">
        <f>VLOOKUP(B243,'FG - FIGHTS'!$A$3:$B$69,2)</f>
        <v>33</v>
      </c>
    </row>
    <row r="244" ht="20.35" customHeight="1">
      <c r="A244" t="s" s="38">
        <v>320</v>
      </c>
      <c r="B244" s="90">
        <f>('STATS 17-18'!N246/'STATS 17-18'!E246)*1000</f>
        <v>0</v>
      </c>
      <c r="C244" s="82">
        <f>VLOOKUP(B244,'FG - FIGHTS'!$A$3:$B$69,2)</f>
        <v>33</v>
      </c>
    </row>
    <row r="245" ht="20.35" customHeight="1">
      <c r="A245" t="s" s="38">
        <v>321</v>
      </c>
      <c r="B245" s="90">
        <f>('STATS 17-18'!N247/'STATS 17-18'!E247)*1000</f>
        <v>35.71428571428572</v>
      </c>
      <c r="C245" s="82">
        <f>VLOOKUP(B245,'FG - FIGHTS'!$A$3:$B$69,2)</f>
        <v>76</v>
      </c>
    </row>
    <row r="246" ht="20.35" customHeight="1">
      <c r="A246" t="s" s="38">
        <v>322</v>
      </c>
      <c r="B246" s="90">
        <f>('STATS 17-18'!N248/'STATS 17-18'!E248)*1000</f>
        <v>210.5263157894737</v>
      </c>
      <c r="C246" s="82">
        <f>VLOOKUP(B246,'FG - FIGHTS'!$A$3:$B$69,2)</f>
        <v>93</v>
      </c>
    </row>
    <row r="247" ht="20.35" customHeight="1">
      <c r="A247" t="s" s="38">
        <v>323</v>
      </c>
      <c r="B247" s="90">
        <f>('STATS 17-18'!N249/'STATS 17-18'!E249)*1000</f>
        <v>12.82051282051282</v>
      </c>
      <c r="C247" s="82">
        <f>VLOOKUP(B247,'FG - FIGHTS'!$A$3:$B$69,2)</f>
        <v>60</v>
      </c>
    </row>
    <row r="248" ht="20.35" customHeight="1">
      <c r="A248" t="s" s="38">
        <v>324</v>
      </c>
      <c r="B248" s="90">
        <f>('STATS 17-18'!N250/'STATS 17-18'!E250)*1000</f>
        <v>15.15151515151515</v>
      </c>
      <c r="C248" s="82">
        <f>VLOOKUP(B248,'FG - FIGHTS'!$A$3:$B$69,2)</f>
        <v>66</v>
      </c>
    </row>
    <row r="249" ht="20.35" customHeight="1">
      <c r="A249" t="s" s="38">
        <v>325</v>
      </c>
      <c r="B249" s="90">
        <f>('STATS 17-18'!N251/'STATS 17-18'!E251)*1000</f>
        <v>40</v>
      </c>
      <c r="C249" s="82">
        <f>VLOOKUP(B249,'FG - FIGHTS'!$A$3:$B$69,2)</f>
        <v>77</v>
      </c>
    </row>
    <row r="250" ht="20.35" customHeight="1">
      <c r="A250" t="s" s="38">
        <v>326</v>
      </c>
      <c r="B250" s="90">
        <f>('STATS 17-18'!N252/'STATS 17-18'!E252)*1000</f>
        <v>0</v>
      </c>
      <c r="C250" s="82">
        <f>VLOOKUP(B250,'FG - FIGHTS'!$A$3:$B$69,2)</f>
        <v>33</v>
      </c>
    </row>
    <row r="251" ht="20.35" customHeight="1">
      <c r="A251" t="s" s="38">
        <v>327</v>
      </c>
      <c r="B251" s="90">
        <f>('STATS 17-18'!N253/'STATS 17-18'!E253)*1000</f>
        <v>0</v>
      </c>
      <c r="C251" s="82">
        <f>VLOOKUP(B251,'FG - FIGHTS'!$A$3:$B$69,2)</f>
        <v>33</v>
      </c>
    </row>
    <row r="252" ht="20.35" customHeight="1">
      <c r="A252" t="s" s="38">
        <v>328</v>
      </c>
      <c r="B252" s="90">
        <f>('STATS 17-18'!N254/'STATS 17-18'!E254)*1000</f>
        <v>0</v>
      </c>
      <c r="C252" s="82">
        <f>VLOOKUP(B252,'FG - FIGHTS'!$A$3:$B$69,2)</f>
        <v>33</v>
      </c>
    </row>
    <row r="253" ht="20.35" customHeight="1">
      <c r="A253" t="s" s="38">
        <v>330</v>
      </c>
      <c r="B253" s="90">
        <f>('STATS 17-18'!N255/'STATS 17-18'!E255)*1000</f>
        <v>14.28571428571428</v>
      </c>
      <c r="C253" s="82">
        <f>VLOOKUP(B253,'FG - FIGHTS'!$A$3:$B$69,2)</f>
        <v>66</v>
      </c>
    </row>
    <row r="254" ht="20.35" customHeight="1">
      <c r="A254" t="s" s="38">
        <v>331</v>
      </c>
      <c r="B254" s="90">
        <f>('STATS 17-18'!N256/'STATS 17-18'!E256)*1000</f>
        <v>0</v>
      </c>
      <c r="C254" s="82">
        <f>VLOOKUP(B254,'FG - FIGHTS'!$A$3:$B$69,2)</f>
        <v>33</v>
      </c>
    </row>
    <row r="255" ht="20.35" customHeight="1">
      <c r="A255" t="s" s="38">
        <v>332</v>
      </c>
      <c r="B255" s="90">
        <f>('STATS 17-18'!N257/'STATS 17-18'!E257)*1000</f>
        <v>26.66666666666667</v>
      </c>
      <c r="C255" s="82">
        <f>VLOOKUP(B255,'FG - FIGHTS'!$A$3:$B$69,2)</f>
        <v>72</v>
      </c>
    </row>
    <row r="256" ht="20.35" customHeight="1">
      <c r="A256" t="s" s="38">
        <v>333</v>
      </c>
      <c r="B256" s="90">
        <f>('STATS 17-18'!N258/'STATS 17-18'!E258)*1000</f>
        <v>0</v>
      </c>
      <c r="C256" s="82">
        <f>VLOOKUP(B256,'FG - FIGHTS'!$A$3:$B$69,2)</f>
        <v>33</v>
      </c>
    </row>
    <row r="257" ht="20.35" customHeight="1">
      <c r="A257" t="s" s="38">
        <v>334</v>
      </c>
      <c r="B257" s="90">
        <f>('STATS 17-18'!N259/'STATS 17-18'!E259)*1000</f>
        <v>333.3333333333333</v>
      </c>
      <c r="C257" s="82">
        <f>VLOOKUP(B257,'FG - FIGHTS'!$A$3:$B$69,2)</f>
        <v>96</v>
      </c>
    </row>
    <row r="258" ht="20.35" customHeight="1">
      <c r="A258" t="s" s="38">
        <v>335</v>
      </c>
      <c r="B258" s="90">
        <f>('STATS 17-18'!N260/'STATS 17-18'!E260)*1000</f>
        <v>37.9746835443038</v>
      </c>
      <c r="C258" s="82">
        <f>VLOOKUP(B258,'FG - FIGHTS'!$A$3:$B$69,2)</f>
        <v>76</v>
      </c>
    </row>
    <row r="259" ht="20.35" customHeight="1">
      <c r="A259" t="s" s="38">
        <v>337</v>
      </c>
      <c r="B259" s="90">
        <f>('STATS 17-18'!N261/'STATS 17-18'!E261)*1000</f>
        <v>0</v>
      </c>
      <c r="C259" s="82">
        <f>VLOOKUP(B259,'FG - FIGHTS'!$A$3:$B$69,2)</f>
        <v>33</v>
      </c>
    </row>
    <row r="260" ht="20.35" customHeight="1">
      <c r="A260" t="s" s="38">
        <v>338</v>
      </c>
      <c r="B260" s="90">
        <f>('STATS 17-18'!N262/'STATS 17-18'!E262)*1000</f>
        <v>0</v>
      </c>
      <c r="C260" s="82">
        <f>VLOOKUP(B260,'FG - FIGHTS'!$A$3:$B$69,2)</f>
        <v>33</v>
      </c>
    </row>
    <row r="261" ht="20.35" customHeight="1">
      <c r="A261" t="s" s="38">
        <v>339</v>
      </c>
      <c r="B261" s="90">
        <f>('STATS 17-18'!N263/'STATS 17-18'!E263)*1000</f>
        <v>0</v>
      </c>
      <c r="C261" s="82">
        <f>VLOOKUP(B261,'FG - FIGHTS'!$A$3:$B$69,2)</f>
        <v>33</v>
      </c>
    </row>
    <row r="262" ht="20.35" customHeight="1">
      <c r="A262" t="s" s="38">
        <v>340</v>
      </c>
      <c r="B262" s="90">
        <f>('STATS 17-18'!N264/'STATS 17-18'!E264)*1000</f>
        <v>0</v>
      </c>
      <c r="C262" s="82">
        <f>VLOOKUP(B262,'FG - FIGHTS'!$A$3:$B$69,2)</f>
        <v>33</v>
      </c>
    </row>
    <row r="263" ht="20.35" customHeight="1">
      <c r="A263" t="s" s="38">
        <v>341</v>
      </c>
      <c r="B263" s="90">
        <f>('STATS 17-18'!N265/'STATS 17-18'!E265)*1000</f>
        <v>0</v>
      </c>
      <c r="C263" s="82">
        <f>VLOOKUP(B263,'FG - FIGHTS'!$A$3:$B$69,2)</f>
        <v>33</v>
      </c>
    </row>
    <row r="264" ht="20.35" customHeight="1">
      <c r="A264" t="s" s="38">
        <v>342</v>
      </c>
      <c r="B264" s="90">
        <f>('STATS 17-18'!N266/'STATS 17-18'!E266)*1000</f>
        <v>0</v>
      </c>
      <c r="C264" s="82">
        <f>VLOOKUP(B264,'FG - FIGHTS'!$A$3:$B$69,2)</f>
        <v>33</v>
      </c>
    </row>
    <row r="265" ht="20.35" customHeight="1">
      <c r="A265" t="s" s="38">
        <v>343</v>
      </c>
      <c r="B265" s="90">
        <f>('STATS 17-18'!N267/'STATS 17-18'!E267)*1000</f>
        <v>0</v>
      </c>
      <c r="C265" s="82">
        <f>VLOOKUP(B265,'FG - FIGHTS'!$A$3:$B$69,2)</f>
        <v>33</v>
      </c>
    </row>
    <row r="266" ht="20.35" customHeight="1">
      <c r="A266" t="s" s="38">
        <v>344</v>
      </c>
      <c r="B266" s="90">
        <f>('STATS 17-18'!N268/'STATS 17-18'!E268)*1000</f>
        <v>0</v>
      </c>
      <c r="C266" s="82">
        <f>VLOOKUP(B266,'FG - FIGHTS'!$A$3:$B$69,2)</f>
        <v>33</v>
      </c>
    </row>
    <row r="267" ht="20.35" customHeight="1">
      <c r="A267" t="s" s="38">
        <v>345</v>
      </c>
      <c r="B267" s="90">
        <f>('STATS 17-18'!N269/'STATS 17-18'!E269)*1000</f>
        <v>14.92537313432836</v>
      </c>
      <c r="C267" s="82">
        <f>VLOOKUP(B267,'FG - FIGHTS'!$A$3:$B$69,2)</f>
        <v>66</v>
      </c>
    </row>
    <row r="268" ht="20.35" customHeight="1">
      <c r="A268" t="s" s="38">
        <v>346</v>
      </c>
      <c r="B268" s="90">
        <f>('STATS 17-18'!N270/'STATS 17-18'!E270)*1000</f>
        <v>0</v>
      </c>
      <c r="C268" s="82">
        <f>VLOOKUP(B268,'FG - FIGHTS'!$A$3:$B$69,2)</f>
        <v>33</v>
      </c>
    </row>
    <row r="269" ht="20.35" customHeight="1">
      <c r="A269" t="s" s="38">
        <v>347</v>
      </c>
      <c r="B269" s="90">
        <f>('STATS 17-18'!N271/'STATS 17-18'!E271)*1000</f>
        <v>0</v>
      </c>
      <c r="C269" s="82">
        <f>VLOOKUP(B269,'FG - FIGHTS'!$A$3:$B$69,2)</f>
        <v>33</v>
      </c>
    </row>
    <row r="270" ht="20.35" customHeight="1">
      <c r="A270" t="s" s="38">
        <v>348</v>
      </c>
      <c r="B270" s="90">
        <f>('STATS 17-18'!N272/'STATS 17-18'!E272)*1000</f>
        <v>0</v>
      </c>
      <c r="C270" s="82">
        <f>VLOOKUP(B270,'FG - FIGHTS'!$A$3:$B$69,2)</f>
        <v>33</v>
      </c>
    </row>
    <row r="271" ht="20.35" customHeight="1">
      <c r="A271" t="s" s="38">
        <v>349</v>
      </c>
      <c r="B271" s="90">
        <f>('STATS 17-18'!N273/'STATS 17-18'!E273)*1000</f>
        <v>0</v>
      </c>
      <c r="C271" s="82">
        <f>VLOOKUP(B271,'FG - FIGHTS'!$A$3:$B$69,2)</f>
        <v>33</v>
      </c>
    </row>
    <row r="272" ht="20.35" customHeight="1">
      <c r="A272" t="s" s="38">
        <v>350</v>
      </c>
      <c r="B272" s="90">
        <f>('STATS 17-18'!N274/'STATS 17-18'!E274)*1000</f>
        <v>62.5</v>
      </c>
      <c r="C272" s="82">
        <f>VLOOKUP(B272,'FG - FIGHTS'!$A$3:$B$69,2)</f>
        <v>83</v>
      </c>
    </row>
    <row r="273" ht="20.35" customHeight="1">
      <c r="A273" t="s" s="38">
        <v>351</v>
      </c>
      <c r="B273" s="90">
        <f>('STATS 17-18'!N275/'STATS 17-18'!E275)*1000</f>
        <v>0</v>
      </c>
      <c r="C273" s="82">
        <f>VLOOKUP(B273,'FG - FIGHTS'!$A$3:$B$69,2)</f>
        <v>33</v>
      </c>
    </row>
    <row r="274" ht="20.35" customHeight="1">
      <c r="A274" t="s" s="38">
        <v>352</v>
      </c>
      <c r="B274" s="90">
        <f>('STATS 17-18'!N276/'STATS 17-18'!E276)*1000</f>
        <v>28.98550724637681</v>
      </c>
      <c r="C274" s="82">
        <f>VLOOKUP(B274,'FG - FIGHTS'!$A$3:$B$69,2)</f>
        <v>73</v>
      </c>
    </row>
    <row r="275" ht="20.35" customHeight="1">
      <c r="A275" t="s" s="38">
        <v>353</v>
      </c>
      <c r="B275" s="90">
        <f>('STATS 17-18'!N277/'STATS 17-18'!E277)*1000</f>
        <v>0</v>
      </c>
      <c r="C275" s="82">
        <f>VLOOKUP(B275,'FG - FIGHTS'!$A$3:$B$69,2)</f>
        <v>33</v>
      </c>
    </row>
    <row r="276" ht="20.35" customHeight="1">
      <c r="A276" t="s" s="38">
        <v>354</v>
      </c>
      <c r="B276" s="90">
        <f>('STATS 17-18'!N278/'STATS 17-18'!E278)*1000</f>
        <v>0</v>
      </c>
      <c r="C276" s="82">
        <f>VLOOKUP(B276,'FG - FIGHTS'!$A$3:$B$69,2)</f>
        <v>33</v>
      </c>
    </row>
    <row r="277" ht="20.35" customHeight="1">
      <c r="A277" t="s" s="38">
        <v>355</v>
      </c>
      <c r="B277" s="90">
        <f>('STATS 17-18'!N279/'STATS 17-18'!E279)*1000</f>
        <v>12.34567901234568</v>
      </c>
      <c r="C277" s="82">
        <f>VLOOKUP(B277,'FG - FIGHTS'!$A$3:$B$69,2)</f>
        <v>60</v>
      </c>
    </row>
    <row r="278" ht="20.35" customHeight="1">
      <c r="A278" t="s" s="38">
        <v>356</v>
      </c>
      <c r="B278" s="90">
        <f>('STATS 17-18'!N280/'STATS 17-18'!E280)*1000</f>
        <v>0</v>
      </c>
      <c r="C278" s="82">
        <f>VLOOKUP(B278,'FG - FIGHTS'!$A$3:$B$69,2)</f>
        <v>33</v>
      </c>
    </row>
    <row r="279" ht="20.35" customHeight="1">
      <c r="A279" t="s" s="38">
        <v>357</v>
      </c>
      <c r="B279" s="90">
        <f>('STATS 17-18'!N281/'STATS 17-18'!E281)*1000</f>
        <v>0</v>
      </c>
      <c r="C279" s="82">
        <f>VLOOKUP(B279,'FG - FIGHTS'!$A$3:$B$69,2)</f>
        <v>33</v>
      </c>
    </row>
    <row r="280" ht="20.35" customHeight="1">
      <c r="A280" t="s" s="38">
        <v>358</v>
      </c>
      <c r="B280" s="90">
        <f>('STATS 17-18'!N282/'STATS 17-18'!E282)*1000</f>
        <v>0</v>
      </c>
      <c r="C280" s="82">
        <f>VLOOKUP(B280,'FG - FIGHTS'!$A$3:$B$69,2)</f>
        <v>33</v>
      </c>
    </row>
    <row r="281" ht="20.35" customHeight="1">
      <c r="A281" t="s" s="38">
        <v>359</v>
      </c>
      <c r="B281" s="90">
        <f>('STATS 17-18'!N283/'STATS 17-18'!E283)*1000</f>
        <v>0</v>
      </c>
      <c r="C281" s="82">
        <f>VLOOKUP(B281,'FG - FIGHTS'!$A$3:$B$69,2)</f>
        <v>33</v>
      </c>
    </row>
    <row r="282" ht="20.35" customHeight="1">
      <c r="A282" t="s" s="38">
        <v>360</v>
      </c>
      <c r="B282" s="90">
        <f>('STATS 17-18'!N284/'STATS 17-18'!E284)*1000</f>
        <v>0</v>
      </c>
      <c r="C282" s="82">
        <f>VLOOKUP(B282,'FG - FIGHTS'!$A$3:$B$69,2)</f>
        <v>33</v>
      </c>
    </row>
    <row r="283" ht="20.35" customHeight="1">
      <c r="A283" t="s" s="38">
        <v>362</v>
      </c>
      <c r="B283" s="90">
        <f>('STATS 17-18'!N285/'STATS 17-18'!E285)*1000</f>
        <v>47.61904761904761</v>
      </c>
      <c r="C283" s="82">
        <f>VLOOKUP(B283,'FG - FIGHTS'!$A$3:$B$69,2)</f>
        <v>80</v>
      </c>
    </row>
    <row r="284" ht="20.35" customHeight="1">
      <c r="A284" t="s" s="38">
        <v>363</v>
      </c>
      <c r="B284" s="90">
        <f>('STATS 17-18'!N286/'STATS 17-18'!E286)*1000</f>
        <v>0</v>
      </c>
      <c r="C284" s="82">
        <f>VLOOKUP(B284,'FG - FIGHTS'!$A$3:$B$69,2)</f>
        <v>33</v>
      </c>
    </row>
    <row r="285" ht="20.35" customHeight="1">
      <c r="A285" t="s" s="38">
        <v>364</v>
      </c>
      <c r="B285" s="90">
        <f>('STATS 17-18'!N287/'STATS 17-18'!E287)*1000</f>
        <v>0</v>
      </c>
      <c r="C285" s="82">
        <f>VLOOKUP(B285,'FG - FIGHTS'!$A$3:$B$69,2)</f>
        <v>33</v>
      </c>
    </row>
    <row r="286" ht="20.35" customHeight="1">
      <c r="A286" t="s" s="38">
        <v>365</v>
      </c>
      <c r="B286" s="90">
        <f>('STATS 17-18'!N288/'STATS 17-18'!E288)*1000</f>
        <v>0</v>
      </c>
      <c r="C286" s="82">
        <f>VLOOKUP(B286,'FG - FIGHTS'!$A$3:$B$69,2)</f>
        <v>33</v>
      </c>
    </row>
    <row r="287" ht="20.35" customHeight="1">
      <c r="A287" t="s" s="38">
        <v>366</v>
      </c>
      <c r="B287" s="90">
        <f>('STATS 17-18'!N289/'STATS 17-18'!E289)*1000</f>
        <v>39.21568627450981</v>
      </c>
      <c r="C287" s="82">
        <f>VLOOKUP(B287,'FG - FIGHTS'!$A$3:$B$69,2)</f>
        <v>77</v>
      </c>
    </row>
    <row r="288" ht="20.35" customHeight="1">
      <c r="A288" t="s" s="38">
        <v>367</v>
      </c>
      <c r="B288" s="90">
        <f>('STATS 17-18'!N290/'STATS 17-18'!E290)*1000</f>
        <v>0</v>
      </c>
      <c r="C288" s="82">
        <f>VLOOKUP(B288,'FG - FIGHTS'!$A$3:$B$69,2)</f>
        <v>33</v>
      </c>
    </row>
    <row r="289" ht="20.35" customHeight="1">
      <c r="A289" t="s" s="38">
        <v>368</v>
      </c>
      <c r="B289" s="90">
        <f>('STATS 17-18'!N291/'STATS 17-18'!E291)*1000</f>
        <v>13.1578947368421</v>
      </c>
      <c r="C289" s="82">
        <f>VLOOKUP(B289,'FG - FIGHTS'!$A$3:$B$69,2)</f>
        <v>63</v>
      </c>
    </row>
    <row r="290" ht="20.35" customHeight="1">
      <c r="A290" t="s" s="38">
        <v>369</v>
      </c>
      <c r="B290" s="90">
        <f>('STATS 17-18'!N292/'STATS 17-18'!E292)*1000</f>
        <v>16.12903225806452</v>
      </c>
      <c r="C290" s="82">
        <f>VLOOKUP(B290,'FG - FIGHTS'!$A$3:$B$69,2)</f>
        <v>67</v>
      </c>
    </row>
    <row r="291" ht="20.35" customHeight="1">
      <c r="A291" t="s" s="38">
        <v>370</v>
      </c>
      <c r="B291" s="90">
        <f>('STATS 17-18'!N293/'STATS 17-18'!E293)*1000</f>
        <v>0</v>
      </c>
      <c r="C291" s="82">
        <f>VLOOKUP(B291,'FG - FIGHTS'!$A$3:$B$69,2)</f>
        <v>33</v>
      </c>
    </row>
    <row r="292" ht="20.35" customHeight="1">
      <c r="A292" t="s" s="38">
        <v>371</v>
      </c>
      <c r="B292" s="90">
        <f>('STATS 17-18'!N294/'STATS 17-18'!E294)*1000</f>
        <v>0</v>
      </c>
      <c r="C292" s="82">
        <f>VLOOKUP(B292,'FG - FIGHTS'!$A$3:$B$69,2)</f>
        <v>33</v>
      </c>
    </row>
    <row r="293" ht="20.35" customHeight="1">
      <c r="A293" t="s" s="38">
        <v>372</v>
      </c>
      <c r="B293" s="90">
        <f>('STATS 17-18'!N295/'STATS 17-18'!E295)*1000</f>
        <v>0</v>
      </c>
      <c r="C293" s="82">
        <f>VLOOKUP(B293,'FG - FIGHTS'!$A$3:$B$69,2)</f>
        <v>33</v>
      </c>
    </row>
    <row r="294" ht="20.35" customHeight="1">
      <c r="A294" t="s" s="38">
        <v>373</v>
      </c>
      <c r="B294" s="90">
        <f>('STATS 17-18'!N296/'STATS 17-18'!E296)*1000</f>
        <v>0</v>
      </c>
      <c r="C294" s="82">
        <f>VLOOKUP(B294,'FG - FIGHTS'!$A$3:$B$69,2)</f>
        <v>33</v>
      </c>
    </row>
    <row r="295" ht="20.35" customHeight="1">
      <c r="A295" t="s" s="38">
        <v>374</v>
      </c>
      <c r="B295" s="90">
        <f>('STATS 17-18'!N297/'STATS 17-18'!E297)*1000</f>
        <v>12.82051282051282</v>
      </c>
      <c r="C295" s="82">
        <f>VLOOKUP(B295,'FG - FIGHTS'!$A$3:$B$69,2)</f>
        <v>60</v>
      </c>
    </row>
    <row r="296" ht="20.35" customHeight="1">
      <c r="A296" t="s" s="38">
        <v>376</v>
      </c>
      <c r="B296" s="90">
        <f>('STATS 17-18'!N298/'STATS 17-18'!E298)*1000</f>
        <v>12.82051282051282</v>
      </c>
      <c r="C296" s="82">
        <f>VLOOKUP(B296,'FG - FIGHTS'!$A$3:$B$69,2)</f>
        <v>60</v>
      </c>
    </row>
    <row r="297" ht="20.35" customHeight="1">
      <c r="A297" t="s" s="38">
        <v>377</v>
      </c>
      <c r="B297" s="90">
        <f>('STATS 17-18'!N299/'STATS 17-18'!E299)*1000</f>
        <v>0</v>
      </c>
      <c r="C297" s="82">
        <f>VLOOKUP(B297,'FG - FIGHTS'!$A$3:$B$69,2)</f>
        <v>33</v>
      </c>
    </row>
    <row r="298" ht="20.35" customHeight="1">
      <c r="A298" t="s" s="38">
        <v>378</v>
      </c>
      <c r="B298" s="90">
        <f>('STATS 17-18'!N300/'STATS 17-18'!E300)*1000</f>
        <v>0</v>
      </c>
      <c r="C298" s="82">
        <f>VLOOKUP(B298,'FG - FIGHTS'!$A$3:$B$69,2)</f>
        <v>33</v>
      </c>
    </row>
    <row r="299" ht="20.35" customHeight="1">
      <c r="A299" t="s" s="38">
        <v>379</v>
      </c>
      <c r="B299" s="90">
        <f>('STATS 17-18'!N301/'STATS 17-18'!E301)*1000</f>
        <v>0</v>
      </c>
      <c r="C299" s="82">
        <f>VLOOKUP(B299,'FG - FIGHTS'!$A$3:$B$69,2)</f>
        <v>33</v>
      </c>
    </row>
    <row r="300" ht="20.35" customHeight="1">
      <c r="A300" t="s" s="38">
        <v>380</v>
      </c>
      <c r="B300" s="90">
        <f>('STATS 17-18'!N302/'STATS 17-18'!E302)*1000</f>
        <v>0</v>
      </c>
      <c r="C300" s="82">
        <f>VLOOKUP(B300,'FG - FIGHTS'!$A$3:$B$69,2)</f>
        <v>33</v>
      </c>
    </row>
    <row r="301" ht="20.35" customHeight="1">
      <c r="A301" t="s" s="38">
        <v>381</v>
      </c>
      <c r="B301" s="90">
        <f>('STATS 17-18'!N303/'STATS 17-18'!E303)*1000</f>
        <v>0</v>
      </c>
      <c r="C301" s="82">
        <f>VLOOKUP(B301,'FG - FIGHTS'!$A$3:$B$69,2)</f>
        <v>33</v>
      </c>
    </row>
    <row r="302" ht="20.35" customHeight="1">
      <c r="A302" t="s" s="38">
        <v>382</v>
      </c>
      <c r="B302" s="90">
        <f>('STATS 17-18'!N304/'STATS 17-18'!E304)*1000</f>
        <v>0</v>
      </c>
      <c r="C302" s="82">
        <f>VLOOKUP(B302,'FG - FIGHTS'!$A$3:$B$69,2)</f>
        <v>33</v>
      </c>
    </row>
    <row r="303" ht="20.35" customHeight="1">
      <c r="A303" t="s" s="38">
        <v>383</v>
      </c>
      <c r="B303" s="90">
        <f>('STATS 17-18'!N305/'STATS 17-18'!E305)*1000</f>
        <v>0</v>
      </c>
      <c r="C303" s="82">
        <f>VLOOKUP(B303,'FG - FIGHTS'!$A$3:$B$69,2)</f>
        <v>33</v>
      </c>
    </row>
    <row r="304" ht="20.35" customHeight="1">
      <c r="A304" t="s" s="38">
        <v>384</v>
      </c>
      <c r="B304" s="90">
        <f>('STATS 17-18'!N306/'STATS 17-18'!E306)*1000</f>
        <v>0</v>
      </c>
      <c r="C304" s="82">
        <f>VLOOKUP(B304,'FG - FIGHTS'!$A$3:$B$69,2)</f>
        <v>33</v>
      </c>
    </row>
    <row r="305" ht="20.35" customHeight="1">
      <c r="A305" t="s" s="38">
        <v>385</v>
      </c>
      <c r="B305" s="90">
        <f>('STATS 17-18'!N307/'STATS 17-18'!E307)*1000</f>
        <v>0</v>
      </c>
      <c r="C305" s="82">
        <f>VLOOKUP(B305,'FG - FIGHTS'!$A$3:$B$69,2)</f>
        <v>33</v>
      </c>
    </row>
    <row r="306" ht="20.35" customHeight="1">
      <c r="A306" t="s" s="38">
        <v>387</v>
      </c>
      <c r="B306" s="90">
        <f>('STATS 17-18'!N308/'STATS 17-18'!E308)*1000</f>
        <v>0</v>
      </c>
      <c r="C306" s="82">
        <f>VLOOKUP(B306,'FG - FIGHTS'!$A$3:$B$69,2)</f>
        <v>33</v>
      </c>
    </row>
    <row r="307" ht="20.35" customHeight="1">
      <c r="A307" t="s" s="38">
        <v>388</v>
      </c>
      <c r="B307" s="90">
        <f>('STATS 17-18'!N309/'STATS 17-18'!E309)*1000</f>
        <v>0</v>
      </c>
      <c r="C307" s="82">
        <f>VLOOKUP(B307,'FG - FIGHTS'!$A$3:$B$69,2)</f>
        <v>33</v>
      </c>
    </row>
    <row r="308" ht="20.35" customHeight="1">
      <c r="A308" t="s" s="38">
        <v>390</v>
      </c>
      <c r="B308" s="90">
        <f>('STATS 17-18'!N310/'STATS 17-18'!E310)*1000</f>
        <v>0</v>
      </c>
      <c r="C308" s="82">
        <f>VLOOKUP(B308,'FG - FIGHTS'!$A$3:$B$69,2)</f>
        <v>33</v>
      </c>
    </row>
    <row r="309" ht="20.35" customHeight="1">
      <c r="A309" t="s" s="38">
        <v>391</v>
      </c>
      <c r="B309" s="90">
        <f>('STATS 17-18'!N311/'STATS 17-18'!E311)*1000</f>
        <v>0</v>
      </c>
      <c r="C309" s="82">
        <f>VLOOKUP(B309,'FG - FIGHTS'!$A$3:$B$69,2)</f>
        <v>33</v>
      </c>
    </row>
    <row r="310" ht="20.35" customHeight="1">
      <c r="A310" t="s" s="38">
        <v>392</v>
      </c>
      <c r="B310" s="90">
        <f>('STATS 17-18'!N312/'STATS 17-18'!E312)*1000</f>
        <v>15.625</v>
      </c>
      <c r="C310" s="82">
        <f>VLOOKUP(B310,'FG - FIGHTS'!$A$3:$B$69,2)</f>
        <v>66</v>
      </c>
    </row>
    <row r="311" ht="20.35" customHeight="1">
      <c r="A311" t="s" s="38">
        <v>393</v>
      </c>
      <c r="B311" s="90">
        <f>('STATS 17-18'!N313/'STATS 17-18'!E313)*1000</f>
        <v>0</v>
      </c>
      <c r="C311" s="82">
        <f>VLOOKUP(B311,'FG - FIGHTS'!$A$3:$B$69,2)</f>
        <v>33</v>
      </c>
    </row>
    <row r="312" ht="20.35" customHeight="1">
      <c r="A312" t="s" s="38">
        <v>394</v>
      </c>
      <c r="B312" s="90">
        <f>('STATS 17-18'!N314/'STATS 17-18'!E314)*1000</f>
        <v>0</v>
      </c>
      <c r="C312" s="82">
        <f>VLOOKUP(B312,'FG - FIGHTS'!$A$3:$B$69,2)</f>
        <v>33</v>
      </c>
    </row>
    <row r="313" ht="20.35" customHeight="1">
      <c r="A313" t="s" s="38">
        <v>395</v>
      </c>
      <c r="B313" s="90">
        <f>('STATS 17-18'!N315/'STATS 17-18'!E315)*1000</f>
        <v>0</v>
      </c>
      <c r="C313" s="82">
        <f>VLOOKUP(B313,'FG - FIGHTS'!$A$3:$B$69,2)</f>
        <v>33</v>
      </c>
    </row>
    <row r="314" ht="20.35" customHeight="1">
      <c r="A314" t="s" s="38">
        <v>397</v>
      </c>
      <c r="B314" s="90">
        <f>('STATS 17-18'!N316/'STATS 17-18'!E316)*1000</f>
        <v>12.82051282051282</v>
      </c>
      <c r="C314" s="82">
        <f>VLOOKUP(B314,'FG - FIGHTS'!$A$3:$B$69,2)</f>
        <v>60</v>
      </c>
    </row>
    <row r="315" ht="20.35" customHeight="1">
      <c r="A315" t="s" s="38">
        <v>398</v>
      </c>
      <c r="B315" s="90">
        <f>('STATS 17-18'!N317/'STATS 17-18'!E317)*1000</f>
        <v>101.6949152542373</v>
      </c>
      <c r="C315" s="82">
        <f>VLOOKUP(B315,'FG - FIGHTS'!$A$3:$B$69,2)</f>
        <v>87</v>
      </c>
    </row>
    <row r="316" ht="20.35" customHeight="1">
      <c r="A316" t="s" s="38">
        <v>399</v>
      </c>
      <c r="B316" s="90">
        <f>('STATS 17-18'!N318/'STATS 17-18'!E318)*1000</f>
        <v>21.73913043478261</v>
      </c>
      <c r="C316" s="82">
        <f>VLOOKUP(B316,'FG - FIGHTS'!$A$3:$B$69,2)</f>
        <v>69</v>
      </c>
    </row>
    <row r="317" ht="20.35" customHeight="1">
      <c r="A317" t="s" s="38">
        <v>400</v>
      </c>
      <c r="B317" s="90">
        <f>('STATS 17-18'!N319/'STATS 17-18'!E319)*1000</f>
        <v>0</v>
      </c>
      <c r="C317" s="82">
        <f>VLOOKUP(B317,'FG - FIGHTS'!$A$3:$B$69,2)</f>
        <v>33</v>
      </c>
    </row>
    <row r="318" ht="20.35" customHeight="1">
      <c r="A318" t="s" s="38">
        <v>401</v>
      </c>
      <c r="B318" s="90">
        <f>('STATS 17-18'!N320/'STATS 17-18'!E320)*1000</f>
        <v>0</v>
      </c>
      <c r="C318" s="82">
        <f>VLOOKUP(B318,'FG - FIGHTS'!$A$3:$B$69,2)</f>
        <v>33</v>
      </c>
    </row>
    <row r="319" ht="20.35" customHeight="1">
      <c r="A319" t="s" s="38">
        <v>402</v>
      </c>
      <c r="B319" s="90">
        <f>('STATS 17-18'!N321/'STATS 17-18'!E321)*1000</f>
        <v>27.3972602739726</v>
      </c>
      <c r="C319" s="82">
        <f>VLOOKUP(B319,'FG - FIGHTS'!$A$3:$B$69,2)</f>
        <v>72</v>
      </c>
    </row>
    <row r="320" ht="20.35" customHeight="1">
      <c r="A320" t="s" s="38">
        <v>403</v>
      </c>
      <c r="B320" s="90">
        <f>('STATS 17-18'!N322/'STATS 17-18'!E322)*1000</f>
        <v>0</v>
      </c>
      <c r="C320" s="82">
        <f>VLOOKUP(B320,'FG - FIGHTS'!$A$3:$B$69,2)</f>
        <v>33</v>
      </c>
    </row>
    <row r="321" ht="20.35" customHeight="1">
      <c r="A321" t="s" s="38">
        <v>404</v>
      </c>
      <c r="B321" s="90">
        <f>('STATS 17-18'!N323/'STATS 17-18'!E323)*1000</f>
        <v>0</v>
      </c>
      <c r="C321" s="82">
        <f>VLOOKUP(B321,'FG - FIGHTS'!$A$3:$B$69,2)</f>
        <v>33</v>
      </c>
    </row>
    <row r="322" ht="20.35" customHeight="1">
      <c r="A322" t="s" s="38">
        <v>405</v>
      </c>
      <c r="B322" s="90">
        <f>('STATS 17-18'!N324/'STATS 17-18'!E324)*1000</f>
        <v>0</v>
      </c>
      <c r="C322" s="82">
        <f>VLOOKUP(B322,'FG - FIGHTS'!$A$3:$B$69,2)</f>
        <v>33</v>
      </c>
    </row>
    <row r="323" ht="20.35" customHeight="1">
      <c r="A323" t="s" s="38">
        <v>406</v>
      </c>
      <c r="B323" s="90">
        <f>('STATS 17-18'!N325/'STATS 17-18'!E325)*1000</f>
        <v>0</v>
      </c>
      <c r="C323" s="82">
        <f>VLOOKUP(B323,'FG - FIGHTS'!$A$3:$B$69,2)</f>
        <v>33</v>
      </c>
    </row>
    <row r="324" ht="20.35" customHeight="1">
      <c r="A324" t="s" s="38">
        <v>407</v>
      </c>
      <c r="B324" s="90">
        <f>('STATS 17-18'!N326/'STATS 17-18'!E326)*1000</f>
        <v>0</v>
      </c>
      <c r="C324" s="82">
        <f>VLOOKUP(B324,'FG - FIGHTS'!$A$3:$B$69,2)</f>
        <v>33</v>
      </c>
    </row>
    <row r="325" ht="20.35" customHeight="1">
      <c r="A325" t="s" s="38">
        <v>408</v>
      </c>
      <c r="B325" s="90">
        <f>('STATS 17-18'!N327/'STATS 17-18'!E327)*1000</f>
        <v>0</v>
      </c>
      <c r="C325" s="82">
        <f>VLOOKUP(B325,'FG - FIGHTS'!$A$3:$B$69,2)</f>
        <v>33</v>
      </c>
    </row>
    <row r="326" ht="20.35" customHeight="1">
      <c r="A326" t="s" s="38">
        <v>409</v>
      </c>
      <c r="B326" s="90">
        <f>('STATS 17-18'!N328/'STATS 17-18'!E328)*1000</f>
        <v>0</v>
      </c>
      <c r="C326" s="82">
        <f>VLOOKUP(B326,'FG - FIGHTS'!$A$3:$B$69,2)</f>
        <v>33</v>
      </c>
    </row>
    <row r="327" ht="20.35" customHeight="1">
      <c r="A327" t="s" s="38">
        <v>410</v>
      </c>
      <c r="B327" s="90">
        <f>('STATS 17-18'!N329/'STATS 17-18'!E329)*1000</f>
        <v>0</v>
      </c>
      <c r="C327" s="82">
        <f>VLOOKUP(B327,'FG - FIGHTS'!$A$3:$B$69,2)</f>
        <v>33</v>
      </c>
    </row>
    <row r="328" ht="20.35" customHeight="1">
      <c r="A328" t="s" s="38">
        <v>411</v>
      </c>
      <c r="B328" s="90">
        <f>('STATS 17-18'!N330/'STATS 17-18'!E330)*1000</f>
        <v>0</v>
      </c>
      <c r="C328" s="82">
        <f>VLOOKUP(B328,'FG - FIGHTS'!$A$3:$B$69,2)</f>
        <v>33</v>
      </c>
    </row>
    <row r="329" ht="20.35" customHeight="1">
      <c r="A329" t="s" s="38">
        <v>412</v>
      </c>
      <c r="B329" s="90">
        <f>('STATS 17-18'!N331/'STATS 17-18'!E331)*1000</f>
        <v>0</v>
      </c>
      <c r="C329" s="82">
        <f>VLOOKUP(B329,'FG - FIGHTS'!$A$3:$B$69,2)</f>
        <v>33</v>
      </c>
    </row>
    <row r="330" ht="20.35" customHeight="1">
      <c r="A330" t="s" s="38">
        <v>413</v>
      </c>
      <c r="B330" s="90">
        <f>('STATS 17-18'!N332/'STATS 17-18'!E332)*1000</f>
        <v>29.85074626865672</v>
      </c>
      <c r="C330" s="82">
        <f>VLOOKUP(B330,'FG - FIGHTS'!$A$3:$B$69,2)</f>
        <v>73</v>
      </c>
    </row>
    <row r="331" ht="20.35" customHeight="1">
      <c r="A331" t="s" s="38">
        <v>415</v>
      </c>
      <c r="B331" s="90">
        <f>('STATS 17-18'!N333/'STATS 17-18'!E333)*1000</f>
        <v>26.31578947368421</v>
      </c>
      <c r="C331" s="82">
        <f>VLOOKUP(B331,'FG - FIGHTS'!$A$3:$B$69,2)</f>
        <v>72</v>
      </c>
    </row>
    <row r="332" ht="20.35" customHeight="1">
      <c r="A332" t="s" s="38">
        <v>416</v>
      </c>
      <c r="B332" s="90">
        <f>('STATS 17-18'!N334/'STATS 17-18'!E334)*1000</f>
        <v>0</v>
      </c>
      <c r="C332" s="82">
        <f>VLOOKUP(B332,'FG - FIGHTS'!$A$3:$B$69,2)</f>
        <v>33</v>
      </c>
    </row>
    <row r="333" ht="20.35" customHeight="1">
      <c r="A333" t="s" s="38">
        <v>417</v>
      </c>
      <c r="B333" s="90">
        <f>('STATS 17-18'!N335/'STATS 17-18'!E335)*1000</f>
        <v>0</v>
      </c>
      <c r="C333" s="82">
        <f>VLOOKUP(B333,'FG - FIGHTS'!$A$3:$B$69,2)</f>
        <v>33</v>
      </c>
    </row>
    <row r="334" ht="20.35" customHeight="1">
      <c r="A334" t="s" s="38">
        <v>418</v>
      </c>
      <c r="B334" s="90">
        <f>('STATS 17-18'!N336/'STATS 17-18'!E336)*1000</f>
        <v>0</v>
      </c>
      <c r="C334" s="82">
        <f>VLOOKUP(B334,'FG - FIGHTS'!$A$3:$B$69,2)</f>
        <v>33</v>
      </c>
    </row>
    <row r="335" ht="20.35" customHeight="1">
      <c r="A335" t="s" s="38">
        <v>419</v>
      </c>
      <c r="B335" s="90">
        <f>('STATS 17-18'!N337/'STATS 17-18'!E337)*1000</f>
        <v>85.1063829787234</v>
      </c>
      <c r="C335" s="82">
        <f>VLOOKUP(B335,'FG - FIGHTS'!$A$3:$B$69,2)</f>
        <v>85</v>
      </c>
    </row>
    <row r="336" ht="20.35" customHeight="1">
      <c r="A336" t="s" s="38">
        <v>421</v>
      </c>
      <c r="B336" s="90">
        <f>('STATS 17-18'!N338/'STATS 17-18'!E338)*1000</f>
        <v>0</v>
      </c>
      <c r="C336" s="82">
        <f>VLOOKUP(B336,'FG - FIGHTS'!$A$3:$B$69,2)</f>
        <v>33</v>
      </c>
    </row>
    <row r="337" ht="20.35" customHeight="1">
      <c r="A337" t="s" s="38">
        <v>422</v>
      </c>
      <c r="B337" s="90">
        <f>('STATS 17-18'!N339/'STATS 17-18'!E339)*1000</f>
        <v>0</v>
      </c>
      <c r="C337" s="82">
        <f>VLOOKUP(B337,'FG - FIGHTS'!$A$3:$B$69,2)</f>
        <v>33</v>
      </c>
    </row>
    <row r="338" ht="20.35" customHeight="1">
      <c r="A338" t="s" s="38">
        <v>424</v>
      </c>
      <c r="B338" s="90">
        <f>('STATS 17-18'!N340/'STATS 17-18'!E340)*1000</f>
        <v>0</v>
      </c>
      <c r="C338" s="82">
        <f>VLOOKUP(B338,'FG - FIGHTS'!$A$3:$B$69,2)</f>
        <v>33</v>
      </c>
    </row>
    <row r="339" ht="20.35" customHeight="1">
      <c r="A339" t="s" s="38">
        <v>425</v>
      </c>
      <c r="B339" s="90">
        <f>('STATS 17-18'!N341/'STATS 17-18'!E341)*1000</f>
        <v>0</v>
      </c>
      <c r="C339" s="82">
        <f>VLOOKUP(B339,'FG - FIGHTS'!$A$3:$B$69,2)</f>
        <v>33</v>
      </c>
    </row>
    <row r="340" ht="20.35" customHeight="1">
      <c r="A340" t="s" s="38">
        <v>426</v>
      </c>
      <c r="B340" s="90">
        <f>('STATS 17-18'!N342/'STATS 17-18'!E342)*1000</f>
        <v>0</v>
      </c>
      <c r="C340" s="82">
        <f>VLOOKUP(B340,'FG - FIGHTS'!$A$3:$B$69,2)</f>
        <v>33</v>
      </c>
    </row>
    <row r="341" ht="20.35" customHeight="1">
      <c r="A341" t="s" s="38">
        <v>427</v>
      </c>
      <c r="B341" s="90">
        <f>('STATS 17-18'!N343/'STATS 17-18'!E343)*1000</f>
        <v>0</v>
      </c>
      <c r="C341" s="82">
        <f>VLOOKUP(B341,'FG - FIGHTS'!$A$3:$B$69,2)</f>
        <v>33</v>
      </c>
    </row>
    <row r="342" ht="20.35" customHeight="1">
      <c r="A342" t="s" s="38">
        <v>428</v>
      </c>
      <c r="B342" s="90">
        <f>('STATS 17-18'!N344/'STATS 17-18'!E344)*1000</f>
        <v>0</v>
      </c>
      <c r="C342" s="82">
        <f>VLOOKUP(B342,'FG - FIGHTS'!$A$3:$B$69,2)</f>
        <v>33</v>
      </c>
    </row>
    <row r="343" ht="20.35" customHeight="1">
      <c r="A343" t="s" s="38">
        <v>429</v>
      </c>
      <c r="B343" s="90">
        <f>('STATS 17-18'!N345/'STATS 17-18'!E345)*1000</f>
        <v>18.18181818181818</v>
      </c>
      <c r="C343" s="82">
        <f>VLOOKUP(B343,'FG - FIGHTS'!$A$3:$B$69,2)</f>
        <v>68</v>
      </c>
    </row>
    <row r="344" ht="20.35" customHeight="1">
      <c r="A344" t="s" s="38">
        <v>430</v>
      </c>
      <c r="B344" s="90">
        <f>('STATS 17-18'!N346/'STATS 17-18'!E346)*1000</f>
        <v>0</v>
      </c>
      <c r="C344" s="82">
        <f>VLOOKUP(B344,'FG - FIGHTS'!$A$3:$B$69,2)</f>
        <v>33</v>
      </c>
    </row>
    <row r="345" ht="20.35" customHeight="1">
      <c r="A345" t="s" s="38">
        <v>431</v>
      </c>
      <c r="B345" s="90">
        <f>('STATS 17-18'!N347/'STATS 17-18'!E347)*1000</f>
        <v>0</v>
      </c>
      <c r="C345" s="82">
        <f>VLOOKUP(B345,'FG - FIGHTS'!$A$3:$B$69,2)</f>
        <v>33</v>
      </c>
    </row>
    <row r="346" ht="20.35" customHeight="1">
      <c r="A346" t="s" s="38">
        <v>432</v>
      </c>
      <c r="B346" s="90">
        <f>('STATS 17-18'!N348/'STATS 17-18'!E348)*1000</f>
        <v>0</v>
      </c>
      <c r="C346" s="82">
        <f>VLOOKUP(B346,'FG - FIGHTS'!$A$3:$B$69,2)</f>
        <v>33</v>
      </c>
    </row>
    <row r="347" ht="20.35" customHeight="1">
      <c r="A347" t="s" s="38">
        <v>433</v>
      </c>
      <c r="B347" s="90">
        <f>('STATS 17-18'!N349/'STATS 17-18'!E349)*1000</f>
        <v>14.28571428571428</v>
      </c>
      <c r="C347" s="82">
        <f>VLOOKUP(B347,'FG - FIGHTS'!$A$3:$B$69,2)</f>
        <v>66</v>
      </c>
    </row>
    <row r="348" ht="20.35" customHeight="1">
      <c r="A348" t="s" s="38">
        <v>434</v>
      </c>
      <c r="B348" s="90">
        <f>('STATS 17-18'!N350/'STATS 17-18'!E350)*1000</f>
        <v>41.66666666666666</v>
      </c>
      <c r="C348" s="82">
        <f>VLOOKUP(B348,'FG - FIGHTS'!$A$3:$B$69,2)</f>
        <v>78</v>
      </c>
    </row>
    <row r="349" ht="20.35" customHeight="1">
      <c r="A349" t="s" s="38">
        <v>435</v>
      </c>
      <c r="B349" s="90">
        <f>('STATS 17-18'!N351/'STATS 17-18'!E351)*1000</f>
        <v>0</v>
      </c>
      <c r="C349" s="82">
        <f>VLOOKUP(B349,'FG - FIGHTS'!$A$3:$B$69,2)</f>
        <v>33</v>
      </c>
    </row>
    <row r="350" ht="20.35" customHeight="1">
      <c r="A350" t="s" s="38">
        <v>436</v>
      </c>
      <c r="B350" s="90">
        <f>('STATS 17-18'!N352/'STATS 17-18'!E352)*1000</f>
        <v>0</v>
      </c>
      <c r="C350" s="82">
        <f>VLOOKUP(B350,'FG - FIGHTS'!$A$3:$B$69,2)</f>
        <v>33</v>
      </c>
    </row>
    <row r="351" ht="20.35" customHeight="1">
      <c r="A351" t="s" s="38">
        <v>437</v>
      </c>
      <c r="B351" s="90">
        <f>('STATS 17-18'!N353/'STATS 17-18'!E353)*1000</f>
        <v>37.73584905660377</v>
      </c>
      <c r="C351" s="82">
        <f>VLOOKUP(B351,'FG - FIGHTS'!$A$3:$B$69,2)</f>
        <v>76</v>
      </c>
    </row>
    <row r="352" ht="20.35" customHeight="1">
      <c r="A352" t="s" s="38">
        <v>438</v>
      </c>
      <c r="B352" s="90">
        <f>('STATS 17-18'!N354/'STATS 17-18'!E354)*1000</f>
        <v>0</v>
      </c>
      <c r="C352" s="82">
        <f>VLOOKUP(B352,'FG - FIGHTS'!$A$3:$B$69,2)</f>
        <v>33</v>
      </c>
    </row>
    <row r="353" ht="20.35" customHeight="1">
      <c r="A353" t="s" s="38">
        <v>439</v>
      </c>
      <c r="B353" s="90">
        <f>('STATS 17-18'!N355/'STATS 17-18'!E355)*1000</f>
        <v>0</v>
      </c>
      <c r="C353" s="82">
        <f>VLOOKUP(B353,'FG - FIGHTS'!$A$3:$B$69,2)</f>
        <v>33</v>
      </c>
    </row>
    <row r="354" ht="20.35" customHeight="1">
      <c r="A354" t="s" s="38">
        <v>440</v>
      </c>
      <c r="B354" s="90">
        <f>('STATS 17-18'!N356/'STATS 17-18'!E356)*1000</f>
        <v>0</v>
      </c>
      <c r="C354" s="82">
        <f>VLOOKUP(B354,'FG - FIGHTS'!$A$3:$B$69,2)</f>
        <v>33</v>
      </c>
    </row>
    <row r="355" ht="20.35" customHeight="1">
      <c r="A355" t="s" s="38">
        <v>441</v>
      </c>
      <c r="B355" s="90">
        <f>('STATS 17-18'!N357/'STATS 17-18'!E357)*1000</f>
        <v>0</v>
      </c>
      <c r="C355" s="82">
        <f>VLOOKUP(B355,'FG - FIGHTS'!$A$3:$B$69,2)</f>
        <v>33</v>
      </c>
    </row>
    <row r="356" ht="20.35" customHeight="1">
      <c r="A356" t="s" s="38">
        <v>442</v>
      </c>
      <c r="B356" s="90">
        <f>('STATS 17-18'!N358/'STATS 17-18'!E358)*1000</f>
        <v>0</v>
      </c>
      <c r="C356" s="82">
        <f>VLOOKUP(B356,'FG - FIGHTS'!$A$3:$B$69,2)</f>
        <v>33</v>
      </c>
    </row>
    <row r="357" ht="20.35" customHeight="1">
      <c r="A357" t="s" s="38">
        <v>444</v>
      </c>
      <c r="B357" s="90">
        <f>('STATS 17-18'!N359/'STATS 17-18'!E359)*1000</f>
        <v>0</v>
      </c>
      <c r="C357" s="82">
        <f>VLOOKUP(B357,'FG - FIGHTS'!$A$3:$B$69,2)</f>
        <v>33</v>
      </c>
    </row>
    <row r="358" ht="20.35" customHeight="1">
      <c r="A358" t="s" s="38">
        <v>445</v>
      </c>
      <c r="B358" s="90">
        <f>('STATS 17-18'!N360/'STATS 17-18'!E360)*1000</f>
        <v>0</v>
      </c>
      <c r="C358" s="82">
        <f>VLOOKUP(B358,'FG - FIGHTS'!$A$3:$B$69,2)</f>
        <v>33</v>
      </c>
    </row>
    <row r="359" ht="20.35" customHeight="1">
      <c r="A359" t="s" s="38">
        <v>446</v>
      </c>
      <c r="B359" s="90">
        <f>('STATS 17-18'!N361/'STATS 17-18'!E361)*1000</f>
        <v>0</v>
      </c>
      <c r="C359" s="82">
        <f>VLOOKUP(B359,'FG - FIGHTS'!$A$3:$B$69,2)</f>
        <v>33</v>
      </c>
    </row>
    <row r="360" ht="20.35" customHeight="1">
      <c r="A360" t="s" s="38">
        <v>447</v>
      </c>
      <c r="B360" s="90">
        <f>('STATS 17-18'!N362/'STATS 17-18'!E362)*1000</f>
        <v>0</v>
      </c>
      <c r="C360" s="82">
        <f>VLOOKUP(B360,'FG - FIGHTS'!$A$3:$B$69,2)</f>
        <v>33</v>
      </c>
    </row>
    <row r="361" ht="20.35" customHeight="1">
      <c r="A361" t="s" s="38">
        <v>448</v>
      </c>
      <c r="B361" s="90">
        <f>('STATS 17-18'!N363/'STATS 17-18'!E363)*1000</f>
        <v>24.39024390243902</v>
      </c>
      <c r="C361" s="82">
        <f>VLOOKUP(B361,'FG - FIGHTS'!$A$3:$B$69,2)</f>
        <v>71</v>
      </c>
    </row>
    <row r="362" ht="20.35" customHeight="1">
      <c r="A362" t="s" s="38">
        <v>449</v>
      </c>
      <c r="B362" s="90">
        <f>('STATS 17-18'!N364/'STATS 17-18'!E364)*1000</f>
        <v>39.47368421052632</v>
      </c>
      <c r="C362" s="82">
        <f>VLOOKUP(B362,'FG - FIGHTS'!$A$3:$B$69,2)</f>
        <v>77</v>
      </c>
    </row>
    <row r="363" ht="20.35" customHeight="1">
      <c r="A363" t="s" s="38">
        <v>450</v>
      </c>
      <c r="B363" s="90">
        <f>('STATS 17-18'!N365/'STATS 17-18'!E365)*1000</f>
        <v>102.9411764705882</v>
      </c>
      <c r="C363" s="82">
        <f>VLOOKUP(B363,'FG - FIGHTS'!$A$3:$B$69,2)</f>
        <v>87</v>
      </c>
    </row>
    <row r="364" ht="20.35" customHeight="1">
      <c r="A364" t="s" s="38">
        <v>452</v>
      </c>
      <c r="B364" s="90">
        <f>('STATS 17-18'!N366/'STATS 17-18'!E366)*1000</f>
        <v>0</v>
      </c>
      <c r="C364" s="82">
        <f>VLOOKUP(B364,'FG - FIGHTS'!$A$3:$B$69,2)</f>
        <v>33</v>
      </c>
    </row>
    <row r="365" ht="20.35" customHeight="1">
      <c r="A365" t="s" s="38">
        <v>453</v>
      </c>
      <c r="B365" s="90">
        <f>('STATS 17-18'!N367/'STATS 17-18'!E367)*1000</f>
        <v>0</v>
      </c>
      <c r="C365" s="82">
        <f>VLOOKUP(B365,'FG - FIGHTS'!$A$3:$B$69,2)</f>
        <v>33</v>
      </c>
    </row>
    <row r="366" ht="20.35" customHeight="1">
      <c r="A366" t="s" s="38">
        <v>454</v>
      </c>
      <c r="B366" s="90">
        <f>('STATS 17-18'!N368/'STATS 17-18'!E368)*1000</f>
        <v>21.73913043478261</v>
      </c>
      <c r="C366" s="82">
        <f>VLOOKUP(B366,'FG - FIGHTS'!$A$3:$B$69,2)</f>
        <v>69</v>
      </c>
    </row>
    <row r="367" ht="20.35" customHeight="1">
      <c r="A367" t="s" s="38">
        <v>455</v>
      </c>
      <c r="B367" s="90">
        <f>('STATS 17-18'!N369/'STATS 17-18'!E369)*1000</f>
        <v>200</v>
      </c>
      <c r="C367" s="82">
        <f>VLOOKUP(B367,'FG - FIGHTS'!$A$3:$B$69,2)</f>
        <v>93</v>
      </c>
    </row>
    <row r="368" ht="20.35" customHeight="1">
      <c r="A368" t="s" s="38">
        <v>456</v>
      </c>
      <c r="B368" s="90">
        <f>('STATS 17-18'!N370/'STATS 17-18'!E370)*1000</f>
        <v>29.41176470588235</v>
      </c>
      <c r="C368" s="82">
        <f>VLOOKUP(B368,'FG - FIGHTS'!$A$3:$B$69,2)</f>
        <v>73</v>
      </c>
    </row>
    <row r="369" ht="20.35" customHeight="1">
      <c r="A369" t="s" s="38">
        <v>457</v>
      </c>
      <c r="B369" s="90">
        <f>('STATS 17-18'!N371/'STATS 17-18'!E371)*1000</f>
        <v>0</v>
      </c>
      <c r="C369" s="82">
        <f>VLOOKUP(B369,'FG - FIGHTS'!$A$3:$B$69,2)</f>
        <v>33</v>
      </c>
    </row>
    <row r="370" ht="20.35" customHeight="1">
      <c r="A370" t="s" s="38">
        <v>458</v>
      </c>
      <c r="B370" s="90">
        <f>('STATS 17-18'!N372/'STATS 17-18'!E372)*1000</f>
        <v>0</v>
      </c>
      <c r="C370" s="82">
        <f>VLOOKUP(B370,'FG - FIGHTS'!$A$3:$B$69,2)</f>
        <v>33</v>
      </c>
    </row>
    <row r="371" ht="20.35" customHeight="1">
      <c r="A371" t="s" s="38">
        <v>459</v>
      </c>
      <c r="B371" s="90">
        <f>('STATS 17-18'!N373/'STATS 17-18'!E373)*1000</f>
        <v>13.51351351351351</v>
      </c>
      <c r="C371" s="82">
        <f>VLOOKUP(B371,'FG - FIGHTS'!$A$3:$B$69,2)</f>
        <v>63</v>
      </c>
    </row>
    <row r="372" ht="20.35" customHeight="1">
      <c r="A372" t="s" s="38">
        <v>461</v>
      </c>
      <c r="B372" s="90">
        <f>('STATS 17-18'!N374/'STATS 17-18'!E374)*1000</f>
        <v>14.49275362318841</v>
      </c>
      <c r="C372" s="82">
        <f>VLOOKUP(B372,'FG - FIGHTS'!$A$3:$B$69,2)</f>
        <v>66</v>
      </c>
    </row>
    <row r="373" ht="20.35" customHeight="1">
      <c r="A373" t="s" s="38">
        <v>462</v>
      </c>
      <c r="B373" s="90">
        <f>('STATS 17-18'!N375/'STATS 17-18'!E375)*1000</f>
        <v>37.03703703703704</v>
      </c>
      <c r="C373" s="82">
        <f>VLOOKUP(B373,'FG - FIGHTS'!$A$3:$B$69,2)</f>
        <v>76</v>
      </c>
    </row>
    <row r="374" ht="20.35" customHeight="1">
      <c r="A374" t="s" s="38">
        <v>463</v>
      </c>
      <c r="B374" s="90">
        <f>('STATS 17-18'!N376/'STATS 17-18'!E376)*1000</f>
        <v>0</v>
      </c>
      <c r="C374" s="82">
        <f>VLOOKUP(B374,'FG - FIGHTS'!$A$3:$B$69,2)</f>
        <v>33</v>
      </c>
    </row>
    <row r="375" ht="20.35" customHeight="1">
      <c r="A375" t="s" s="38">
        <v>464</v>
      </c>
      <c r="B375" s="90">
        <f>('STATS 17-18'!N377/'STATS 17-18'!E377)*1000</f>
        <v>0</v>
      </c>
      <c r="C375" s="82">
        <f>VLOOKUP(B375,'FG - FIGHTS'!$A$3:$B$69,2)</f>
        <v>33</v>
      </c>
    </row>
    <row r="376" ht="20.35" customHeight="1">
      <c r="A376" t="s" s="38">
        <v>465</v>
      </c>
      <c r="B376" s="90">
        <f>('STATS 17-18'!N378/'STATS 17-18'!E378)*1000</f>
        <v>0</v>
      </c>
      <c r="C376" s="82">
        <f>VLOOKUP(B376,'FG - FIGHTS'!$A$3:$B$69,2)</f>
        <v>33</v>
      </c>
    </row>
    <row r="377" ht="20.35" customHeight="1">
      <c r="A377" t="s" s="38">
        <v>466</v>
      </c>
      <c r="B377" s="90">
        <f>('STATS 17-18'!N379/'STATS 17-18'!E379)*1000</f>
        <v>0</v>
      </c>
      <c r="C377" s="82">
        <f>VLOOKUP(B377,'FG - FIGHTS'!$A$3:$B$69,2)</f>
        <v>33</v>
      </c>
    </row>
    <row r="378" ht="20.35" customHeight="1">
      <c r="A378" t="s" s="38">
        <v>467</v>
      </c>
      <c r="B378" s="90">
        <f>('STATS 17-18'!N380/'STATS 17-18'!E380)*1000</f>
        <v>0</v>
      </c>
      <c r="C378" s="82">
        <f>VLOOKUP(B378,'FG - FIGHTS'!$A$3:$B$69,2)</f>
        <v>33</v>
      </c>
    </row>
    <row r="379" ht="20.35" customHeight="1">
      <c r="A379" t="s" s="38">
        <v>468</v>
      </c>
      <c r="B379" s="90">
        <f>('STATS 17-18'!N381/'STATS 17-18'!E381)*1000</f>
        <v>0</v>
      </c>
      <c r="C379" s="82">
        <f>VLOOKUP(B379,'FG - FIGHTS'!$A$3:$B$69,2)</f>
        <v>33</v>
      </c>
    </row>
    <row r="380" ht="20.35" customHeight="1">
      <c r="A380" t="s" s="38">
        <v>469</v>
      </c>
      <c r="B380" s="90">
        <f>('STATS 17-18'!N382/'STATS 17-18'!E382)*1000</f>
        <v>0</v>
      </c>
      <c r="C380" s="82">
        <f>VLOOKUP(B380,'FG - FIGHTS'!$A$3:$B$69,2)</f>
        <v>33</v>
      </c>
    </row>
    <row r="381" ht="20.35" customHeight="1">
      <c r="A381" t="s" s="38">
        <v>470</v>
      </c>
      <c r="B381" s="90">
        <f>('STATS 17-18'!N383/'STATS 17-18'!E383)*1000</f>
        <v>0</v>
      </c>
      <c r="C381" s="82">
        <f>VLOOKUP(B381,'FG - FIGHTS'!$A$3:$B$69,2)</f>
        <v>33</v>
      </c>
    </row>
    <row r="382" ht="20.35" customHeight="1">
      <c r="A382" t="s" s="38">
        <v>471</v>
      </c>
      <c r="B382" s="90">
        <f>('STATS 17-18'!N384/'STATS 17-18'!E384)*1000</f>
        <v>0</v>
      </c>
      <c r="C382" s="82">
        <f>VLOOKUP(B382,'FG - FIGHTS'!$A$3:$B$69,2)</f>
        <v>33</v>
      </c>
    </row>
    <row r="383" ht="20.35" customHeight="1">
      <c r="A383" t="s" s="38">
        <v>472</v>
      </c>
      <c r="B383" s="90">
        <f>('STATS 17-18'!N385/'STATS 17-18'!E385)*1000</f>
        <v>0</v>
      </c>
      <c r="C383" s="82">
        <f>VLOOKUP(B383,'FG - FIGHTS'!$A$3:$B$69,2)</f>
        <v>33</v>
      </c>
    </row>
    <row r="384" ht="20.35" customHeight="1">
      <c r="A384" t="s" s="38">
        <v>473</v>
      </c>
      <c r="B384" s="90">
        <f>('STATS 17-18'!N386/'STATS 17-18'!E386)*1000</f>
        <v>0</v>
      </c>
      <c r="C384" s="82">
        <f>VLOOKUP(B384,'FG - FIGHTS'!$A$3:$B$69,2)</f>
        <v>33</v>
      </c>
    </row>
    <row r="385" ht="20.35" customHeight="1">
      <c r="A385" t="s" s="38">
        <v>474</v>
      </c>
      <c r="B385" s="90">
        <f>('STATS 17-18'!N387/'STATS 17-18'!E387)*1000</f>
        <v>0</v>
      </c>
      <c r="C385" s="82">
        <f>VLOOKUP(B385,'FG - FIGHTS'!$A$3:$B$69,2)</f>
        <v>33</v>
      </c>
    </row>
    <row r="386" ht="20.35" customHeight="1">
      <c r="A386" t="s" s="38">
        <v>475</v>
      </c>
      <c r="B386" s="90">
        <f>('STATS 17-18'!N388/'STATS 17-18'!E388)*1000</f>
        <v>0</v>
      </c>
      <c r="C386" s="82">
        <f>VLOOKUP(B386,'FG - FIGHTS'!$A$3:$B$69,2)</f>
        <v>33</v>
      </c>
    </row>
    <row r="387" ht="20.35" customHeight="1">
      <c r="A387" t="s" s="38">
        <v>476</v>
      </c>
      <c r="B387" s="90">
        <f>('STATS 17-18'!N389/'STATS 17-18'!E389)*1000</f>
        <v>0</v>
      </c>
      <c r="C387" s="82">
        <f>VLOOKUP(B387,'FG - FIGHTS'!$A$3:$B$69,2)</f>
        <v>33</v>
      </c>
    </row>
    <row r="388" ht="20.35" customHeight="1">
      <c r="A388" t="s" s="38">
        <v>477</v>
      </c>
      <c r="B388" s="90">
        <f>('STATS 17-18'!N390/'STATS 17-18'!E390)*1000</f>
        <v>0</v>
      </c>
      <c r="C388" s="82">
        <f>VLOOKUP(B388,'FG - FIGHTS'!$A$3:$B$69,2)</f>
        <v>33</v>
      </c>
    </row>
    <row r="389" ht="20.35" customHeight="1">
      <c r="A389" t="s" s="38">
        <v>478</v>
      </c>
      <c r="B389" s="90">
        <f>('STATS 17-18'!N391/'STATS 17-18'!E391)*1000</f>
        <v>0</v>
      </c>
      <c r="C389" s="82">
        <f>VLOOKUP(B389,'FG - FIGHTS'!$A$3:$B$69,2)</f>
        <v>33</v>
      </c>
    </row>
    <row r="390" ht="20.35" customHeight="1">
      <c r="A390" t="s" s="38">
        <v>479</v>
      </c>
      <c r="B390" s="90">
        <f>('STATS 17-18'!N392/'STATS 17-18'!E392)*1000</f>
        <v>0</v>
      </c>
      <c r="C390" s="82">
        <f>VLOOKUP(B390,'FG - FIGHTS'!$A$3:$B$69,2)</f>
        <v>33</v>
      </c>
    </row>
    <row r="391" ht="20.35" customHeight="1">
      <c r="A391" t="s" s="38">
        <v>480</v>
      </c>
      <c r="B391" s="90">
        <f>('STATS 17-18'!N393/'STATS 17-18'!E393)*1000</f>
        <v>0</v>
      </c>
      <c r="C391" s="82">
        <f>VLOOKUP(B391,'FG - FIGHTS'!$A$3:$B$69,2)</f>
        <v>33</v>
      </c>
    </row>
    <row r="392" ht="20.35" customHeight="1">
      <c r="A392" t="s" s="38">
        <v>481</v>
      </c>
      <c r="B392" s="90">
        <f>('STATS 17-18'!N394/'STATS 17-18'!E394)*1000</f>
        <v>0</v>
      </c>
      <c r="C392" s="82">
        <f>VLOOKUP(B392,'FG - FIGHTS'!$A$3:$B$69,2)</f>
        <v>33</v>
      </c>
    </row>
    <row r="393" ht="20.35" customHeight="1">
      <c r="A393" t="s" s="38">
        <v>482</v>
      </c>
      <c r="B393" s="90">
        <f>('STATS 17-18'!N395/'STATS 17-18'!E395)*1000</f>
        <v>0</v>
      </c>
      <c r="C393" s="82">
        <f>VLOOKUP(B393,'FG - FIGHTS'!$A$3:$B$69,2)</f>
        <v>33</v>
      </c>
    </row>
    <row r="394" ht="20.35" customHeight="1">
      <c r="A394" t="s" s="38">
        <v>483</v>
      </c>
      <c r="B394" s="90">
        <f>('STATS 17-18'!N396/'STATS 17-18'!E396)*1000</f>
        <v>0</v>
      </c>
      <c r="C394" s="82">
        <f>VLOOKUP(B394,'FG - FIGHTS'!$A$3:$B$69,2)</f>
        <v>33</v>
      </c>
    </row>
    <row r="395" ht="20.35" customHeight="1">
      <c r="A395" t="s" s="38">
        <v>484</v>
      </c>
      <c r="B395" s="90">
        <f>('STATS 17-18'!N397/'STATS 17-18'!E397)*1000</f>
        <v>0</v>
      </c>
      <c r="C395" s="82">
        <f>VLOOKUP(B395,'FG - FIGHTS'!$A$3:$B$69,2)</f>
        <v>33</v>
      </c>
    </row>
    <row r="396" ht="20.35" customHeight="1">
      <c r="A396" t="s" s="38">
        <v>485</v>
      </c>
      <c r="B396" s="90">
        <f>('STATS 17-18'!N398/'STATS 17-18'!E398)*1000</f>
        <v>0</v>
      </c>
      <c r="C396" s="82">
        <f>VLOOKUP(B396,'FG - FIGHTS'!$A$3:$B$69,2)</f>
        <v>33</v>
      </c>
    </row>
    <row r="397" ht="20.35" customHeight="1">
      <c r="A397" t="s" s="38">
        <v>487</v>
      </c>
      <c r="B397" s="90">
        <f>('STATS 17-18'!N399/'STATS 17-18'!E399)*1000</f>
        <v>12.19512195121951</v>
      </c>
      <c r="C397" s="82">
        <f>VLOOKUP(B397,'FG - FIGHTS'!$A$3:$B$69,2)</f>
        <v>60</v>
      </c>
    </row>
    <row r="398" ht="20.35" customHeight="1">
      <c r="A398" t="s" s="38">
        <v>488</v>
      </c>
      <c r="B398" s="90">
        <f>('STATS 17-18'!N400/'STATS 17-18'!E400)*1000</f>
        <v>42.5531914893617</v>
      </c>
      <c r="C398" s="82">
        <f>VLOOKUP(B398,'FG - FIGHTS'!$A$3:$B$69,2)</f>
        <v>78</v>
      </c>
    </row>
    <row r="399" ht="20.35" customHeight="1">
      <c r="A399" t="s" s="38">
        <v>489</v>
      </c>
      <c r="B399" s="90">
        <f>('STATS 17-18'!N401/'STATS 17-18'!E401)*1000</f>
        <v>0</v>
      </c>
      <c r="C399" s="82">
        <f>VLOOKUP(B399,'FG - FIGHTS'!$A$3:$B$69,2)</f>
        <v>33</v>
      </c>
    </row>
    <row r="400" ht="20.35" customHeight="1">
      <c r="A400" t="s" s="38">
        <v>490</v>
      </c>
      <c r="B400" s="90">
        <f>('STATS 17-18'!N402/'STATS 17-18'!E402)*1000</f>
        <v>14.49275362318841</v>
      </c>
      <c r="C400" s="82">
        <f>VLOOKUP(B400,'FG - FIGHTS'!$A$3:$B$69,2)</f>
        <v>66</v>
      </c>
    </row>
    <row r="401" ht="20.35" customHeight="1">
      <c r="A401" t="s" s="38">
        <v>491</v>
      </c>
      <c r="B401" s="90">
        <f>('STATS 17-18'!N403/'STATS 17-18'!E403)*1000</f>
        <v>0</v>
      </c>
      <c r="C401" s="82">
        <f>VLOOKUP(B401,'FG - FIGHTS'!$A$3:$B$69,2)</f>
        <v>33</v>
      </c>
    </row>
    <row r="402" ht="20.35" customHeight="1">
      <c r="A402" t="s" s="38">
        <v>492</v>
      </c>
      <c r="B402" s="90">
        <f>('STATS 17-18'!N404/'STATS 17-18'!E404)*1000</f>
        <v>0</v>
      </c>
      <c r="C402" s="82">
        <f>VLOOKUP(B402,'FG - FIGHTS'!$A$3:$B$69,2)</f>
        <v>33</v>
      </c>
    </row>
    <row r="403" ht="20.35" customHeight="1">
      <c r="A403" t="s" s="38">
        <v>493</v>
      </c>
      <c r="B403" s="90">
        <f>('STATS 17-18'!N405/'STATS 17-18'!E405)*1000</f>
        <v>0</v>
      </c>
      <c r="C403" s="82">
        <f>VLOOKUP(B403,'FG - FIGHTS'!$A$3:$B$69,2)</f>
        <v>33</v>
      </c>
    </row>
    <row r="404" ht="20.35" customHeight="1">
      <c r="A404" t="s" s="38">
        <v>494</v>
      </c>
      <c r="B404" s="90">
        <f>('STATS 17-18'!N406/'STATS 17-18'!E406)*1000</f>
        <v>0</v>
      </c>
      <c r="C404" s="82">
        <f>VLOOKUP(B404,'FG - FIGHTS'!$A$3:$B$69,2)</f>
        <v>33</v>
      </c>
    </row>
    <row r="405" ht="20.35" customHeight="1">
      <c r="A405" t="s" s="38">
        <v>495</v>
      </c>
      <c r="B405" s="90">
        <f>('STATS 17-18'!N407/'STATS 17-18'!E407)*1000</f>
        <v>0</v>
      </c>
      <c r="C405" s="82">
        <f>VLOOKUP(B405,'FG - FIGHTS'!$A$3:$B$69,2)</f>
        <v>33</v>
      </c>
    </row>
    <row r="406" ht="20.35" customHeight="1">
      <c r="A406" t="s" s="38">
        <v>496</v>
      </c>
      <c r="B406" s="90">
        <f>('STATS 17-18'!N408/'STATS 17-18'!E408)*1000</f>
        <v>0</v>
      </c>
      <c r="C406" s="82">
        <f>VLOOKUP(B406,'FG - FIGHTS'!$A$3:$B$69,2)</f>
        <v>33</v>
      </c>
    </row>
    <row r="407" ht="20.35" customHeight="1">
      <c r="A407" t="s" s="38">
        <v>497</v>
      </c>
      <c r="B407" s="90">
        <f>('STATS 17-18'!N409/'STATS 17-18'!E409)*1000</f>
        <v>85.1063829787234</v>
      </c>
      <c r="C407" s="82">
        <f>VLOOKUP(B407,'FG - FIGHTS'!$A$3:$B$69,2)</f>
        <v>85</v>
      </c>
    </row>
    <row r="408" ht="20.35" customHeight="1">
      <c r="A408" t="s" s="38">
        <v>498</v>
      </c>
      <c r="B408" s="90">
        <f>('STATS 17-18'!N410/'STATS 17-18'!E410)*1000</f>
        <v>0</v>
      </c>
      <c r="C408" s="82">
        <f>VLOOKUP(B408,'FG - FIGHTS'!$A$3:$B$69,2)</f>
        <v>33</v>
      </c>
    </row>
    <row r="409" ht="20.35" customHeight="1">
      <c r="A409" t="s" s="38">
        <v>499</v>
      </c>
      <c r="B409" s="90">
        <f>('STATS 17-18'!N411/'STATS 17-18'!E411)*1000</f>
        <v>12.34567901234568</v>
      </c>
      <c r="C409" s="82">
        <f>VLOOKUP(B409,'FG - FIGHTS'!$A$3:$B$69,2)</f>
        <v>60</v>
      </c>
    </row>
    <row r="410" ht="20.35" customHeight="1">
      <c r="A410" t="s" s="38">
        <v>500</v>
      </c>
      <c r="B410" s="90">
        <f>('STATS 17-18'!N412/'STATS 17-18'!E412)*1000</f>
        <v>0</v>
      </c>
      <c r="C410" s="82">
        <f>VLOOKUP(B410,'FG - FIGHTS'!$A$3:$B$69,2)</f>
        <v>33</v>
      </c>
    </row>
    <row r="411" ht="20.35" customHeight="1">
      <c r="A411" t="s" s="38">
        <v>501</v>
      </c>
      <c r="B411" s="90">
        <f>('STATS 17-18'!N413/'STATS 17-18'!E413)*1000</f>
        <v>0</v>
      </c>
      <c r="C411" s="82">
        <f>VLOOKUP(B411,'FG - FIGHTS'!$A$3:$B$69,2)</f>
        <v>33</v>
      </c>
    </row>
    <row r="412" ht="20.35" customHeight="1">
      <c r="A412" t="s" s="38">
        <v>502</v>
      </c>
      <c r="B412" s="90">
        <f>('STATS 17-18'!N414/'STATS 17-18'!E414)*1000</f>
        <v>34.48275862068965</v>
      </c>
      <c r="C412" s="82">
        <f>VLOOKUP(B412,'FG - FIGHTS'!$A$3:$B$69,2)</f>
        <v>75</v>
      </c>
    </row>
    <row r="413" ht="20.35" customHeight="1">
      <c r="A413" t="s" s="38">
        <v>503</v>
      </c>
      <c r="B413" s="90">
        <f>('STATS 17-18'!N415/'STATS 17-18'!E415)*1000</f>
        <v>0</v>
      </c>
      <c r="C413" s="82">
        <f>VLOOKUP(B413,'FG - FIGHTS'!$A$3:$B$69,2)</f>
        <v>33</v>
      </c>
    </row>
    <row r="414" ht="20.35" customHeight="1">
      <c r="A414" t="s" s="38">
        <v>504</v>
      </c>
      <c r="B414" s="90">
        <f>('STATS 17-18'!N416/'STATS 17-18'!E416)*1000</f>
        <v>0</v>
      </c>
      <c r="C414" s="82">
        <f>VLOOKUP(B414,'FG - FIGHTS'!$A$3:$B$69,2)</f>
        <v>33</v>
      </c>
    </row>
    <row r="415" ht="20.35" customHeight="1">
      <c r="A415" t="s" s="38">
        <v>506</v>
      </c>
      <c r="B415" s="90">
        <f>('STATS 17-18'!N417/'STATS 17-18'!E417)*1000</f>
        <v>0</v>
      </c>
      <c r="C415" s="82">
        <f>VLOOKUP(B415,'FG - FIGHTS'!$A$3:$B$69,2)</f>
        <v>33</v>
      </c>
    </row>
    <row r="416" ht="20.35" customHeight="1">
      <c r="A416" t="s" s="38">
        <v>507</v>
      </c>
      <c r="B416" s="90">
        <f>('STATS 17-18'!N418/'STATS 17-18'!E418)*1000</f>
        <v>0</v>
      </c>
      <c r="C416" s="82">
        <f>VLOOKUP(B416,'FG - FIGHTS'!$A$3:$B$69,2)</f>
        <v>33</v>
      </c>
    </row>
    <row r="417" ht="20.35" customHeight="1">
      <c r="A417" t="s" s="38">
        <v>508</v>
      </c>
      <c r="B417" s="90">
        <f>('STATS 17-18'!N419/'STATS 17-18'!E419)*1000</f>
        <v>0</v>
      </c>
      <c r="C417" s="82">
        <f>VLOOKUP(B417,'FG - FIGHTS'!$A$3:$B$69,2)</f>
        <v>33</v>
      </c>
    </row>
    <row r="418" ht="20.35" customHeight="1">
      <c r="A418" t="s" s="38">
        <v>509</v>
      </c>
      <c r="B418" s="90">
        <f>('STATS 17-18'!N420/'STATS 17-18'!E420)*1000</f>
        <v>12.5</v>
      </c>
      <c r="C418" s="82">
        <f>VLOOKUP(B418,'FG - FIGHTS'!$A$3:$B$69,2)</f>
        <v>60</v>
      </c>
    </row>
    <row r="419" ht="20.35" customHeight="1">
      <c r="A419" t="s" s="38">
        <v>510</v>
      </c>
      <c r="B419" s="90">
        <f>('STATS 17-18'!N421/'STATS 17-18'!E421)*1000</f>
        <v>0</v>
      </c>
      <c r="C419" s="82">
        <f>VLOOKUP(B419,'FG - FIGHTS'!$A$3:$B$69,2)</f>
        <v>33</v>
      </c>
    </row>
    <row r="420" ht="20.35" customHeight="1">
      <c r="A420" t="s" s="38">
        <v>511</v>
      </c>
      <c r="B420" s="90">
        <f>('STATS 17-18'!N422/'STATS 17-18'!E422)*1000</f>
        <v>0</v>
      </c>
      <c r="C420" s="82">
        <f>VLOOKUP(B420,'FG - FIGHTS'!$A$3:$B$69,2)</f>
        <v>33</v>
      </c>
    </row>
    <row r="421" ht="20.35" customHeight="1">
      <c r="A421" t="s" s="38">
        <v>512</v>
      </c>
      <c r="B421" s="90">
        <f>('STATS 17-18'!N423/'STATS 17-18'!E423)*1000</f>
        <v>13.51351351351351</v>
      </c>
      <c r="C421" s="82">
        <f>VLOOKUP(B421,'FG - FIGHTS'!$A$3:$B$69,2)</f>
        <v>63</v>
      </c>
    </row>
    <row r="422" ht="20.35" customHeight="1">
      <c r="A422" t="s" s="38">
        <v>513</v>
      </c>
      <c r="B422" s="90">
        <f>('STATS 17-18'!N424/'STATS 17-18'!E424)*1000</f>
        <v>0</v>
      </c>
      <c r="C422" s="82">
        <f>VLOOKUP(B422,'FG - FIGHTS'!$A$3:$B$69,2)</f>
        <v>33</v>
      </c>
    </row>
    <row r="423" ht="20.35" customHeight="1">
      <c r="A423" t="s" s="38">
        <v>514</v>
      </c>
      <c r="B423" s="90">
        <f>('STATS 17-18'!N425/'STATS 17-18'!E425)*1000</f>
        <v>0</v>
      </c>
      <c r="C423" s="82">
        <f>VLOOKUP(B423,'FG - FIGHTS'!$A$3:$B$69,2)</f>
        <v>33</v>
      </c>
    </row>
    <row r="424" ht="20.35" customHeight="1">
      <c r="A424" t="s" s="38">
        <v>515</v>
      </c>
      <c r="B424" s="90">
        <f>('STATS 17-18'!N426/'STATS 17-18'!E426)*1000</f>
        <v>12.34567901234568</v>
      </c>
      <c r="C424" s="82">
        <f>VLOOKUP(B424,'FG - FIGHTS'!$A$3:$B$69,2)</f>
        <v>60</v>
      </c>
    </row>
    <row r="425" ht="20.35" customHeight="1">
      <c r="A425" t="s" s="38">
        <v>516</v>
      </c>
      <c r="B425" s="90">
        <f>('STATS 17-18'!N427/'STATS 17-18'!E427)*1000</f>
        <v>0</v>
      </c>
      <c r="C425" s="82">
        <f>VLOOKUP(B425,'FG - FIGHTS'!$A$3:$B$69,2)</f>
        <v>33</v>
      </c>
    </row>
    <row r="426" ht="20.35" customHeight="1">
      <c r="A426" t="s" s="38">
        <v>517</v>
      </c>
      <c r="B426" s="90">
        <f>('STATS 17-18'!N428/'STATS 17-18'!E428)*1000</f>
        <v>12.34567901234568</v>
      </c>
      <c r="C426" s="82">
        <f>VLOOKUP(B426,'FG - FIGHTS'!$A$3:$B$69,2)</f>
        <v>60</v>
      </c>
    </row>
    <row r="427" ht="20.35" customHeight="1">
      <c r="A427" t="s" s="38">
        <v>518</v>
      </c>
      <c r="B427" s="90">
        <f>('STATS 17-18'!N429/'STATS 17-18'!E429)*1000</f>
        <v>43.47826086956522</v>
      </c>
      <c r="C427" s="82">
        <f>VLOOKUP(B427,'FG - FIGHTS'!$A$3:$B$69,2)</f>
        <v>78</v>
      </c>
    </row>
    <row r="428" ht="20.35" customHeight="1">
      <c r="A428" t="s" s="38">
        <v>519</v>
      </c>
      <c r="B428" s="90">
        <f>('STATS 17-18'!N430/'STATS 17-18'!E430)*1000</f>
        <v>0</v>
      </c>
      <c r="C428" s="82">
        <f>VLOOKUP(B428,'FG - FIGHTS'!$A$3:$B$69,2)</f>
        <v>33</v>
      </c>
    </row>
    <row r="429" ht="20.35" customHeight="1">
      <c r="A429" t="s" s="38">
        <v>520</v>
      </c>
      <c r="B429" s="90">
        <f>('STATS 17-18'!N431/'STATS 17-18'!E431)*1000</f>
        <v>0</v>
      </c>
      <c r="C429" s="82">
        <f>VLOOKUP(B429,'FG - FIGHTS'!$A$3:$B$69,2)</f>
        <v>33</v>
      </c>
    </row>
    <row r="430" ht="20.35" customHeight="1">
      <c r="A430" t="s" s="38">
        <v>521</v>
      </c>
      <c r="B430" s="90">
        <f>('STATS 17-18'!N432/'STATS 17-18'!E432)*1000</f>
        <v>0</v>
      </c>
      <c r="C430" s="82">
        <f>VLOOKUP(B430,'FG - FIGHTS'!$A$3:$B$69,2)</f>
        <v>33</v>
      </c>
    </row>
    <row r="431" ht="20.35" customHeight="1">
      <c r="A431" t="s" s="38">
        <v>522</v>
      </c>
      <c r="B431" s="90">
        <f>('STATS 17-18'!N433/'STATS 17-18'!E433)*1000</f>
        <v>0</v>
      </c>
      <c r="C431" s="82">
        <f>VLOOKUP(B431,'FG - FIGHTS'!$A$3:$B$69,2)</f>
        <v>33</v>
      </c>
    </row>
    <row r="432" ht="20.35" customHeight="1">
      <c r="A432" t="s" s="38">
        <v>523</v>
      </c>
      <c r="B432" s="90">
        <f>('STATS 17-18'!N434/'STATS 17-18'!E434)*1000</f>
        <v>0</v>
      </c>
      <c r="C432" s="82">
        <f>VLOOKUP(B432,'FG - FIGHTS'!$A$3:$B$69,2)</f>
        <v>33</v>
      </c>
    </row>
    <row r="433" ht="20.35" customHeight="1">
      <c r="A433" t="s" s="38">
        <v>524</v>
      </c>
      <c r="B433" s="90">
        <f>('STATS 17-18'!N435/'STATS 17-18'!E435)*1000</f>
        <v>0</v>
      </c>
      <c r="C433" s="82">
        <f>VLOOKUP(B433,'FG - FIGHTS'!$A$3:$B$69,2)</f>
        <v>33</v>
      </c>
    </row>
    <row r="434" ht="20.35" customHeight="1">
      <c r="A434" t="s" s="38">
        <v>525</v>
      </c>
      <c r="B434" s="90">
        <f>('STATS 17-18'!N436/'STATS 17-18'!E436)*1000</f>
        <v>25.97402597402598</v>
      </c>
      <c r="C434" s="82">
        <f>VLOOKUP(B434,'FG - FIGHTS'!$A$3:$B$69,2)</f>
        <v>71</v>
      </c>
    </row>
    <row r="435" ht="20.35" customHeight="1">
      <c r="A435" t="s" s="38">
        <v>526</v>
      </c>
      <c r="B435" s="90">
        <f>('STATS 17-18'!N437/'STATS 17-18'!E437)*1000</f>
        <v>0</v>
      </c>
      <c r="C435" s="82">
        <f>VLOOKUP(B435,'FG - FIGHTS'!$A$3:$B$69,2)</f>
        <v>33</v>
      </c>
    </row>
    <row r="436" ht="20.35" customHeight="1">
      <c r="A436" t="s" s="38">
        <v>527</v>
      </c>
      <c r="B436" s="90">
        <f>('STATS 17-18'!N438/'STATS 17-18'!E438)*1000</f>
        <v>0</v>
      </c>
      <c r="C436" s="82">
        <f>VLOOKUP(B436,'FG - FIGHTS'!$A$3:$B$69,2)</f>
        <v>33</v>
      </c>
    </row>
    <row r="437" ht="20.35" customHeight="1">
      <c r="A437" t="s" s="38">
        <v>528</v>
      </c>
      <c r="B437" s="90">
        <f>('STATS 17-18'!N439/'STATS 17-18'!E439)*1000</f>
        <v>31.74603174603174</v>
      </c>
      <c r="C437" s="82">
        <f>VLOOKUP(B437,'FG - FIGHTS'!$A$3:$B$69,2)</f>
        <v>74</v>
      </c>
    </row>
    <row r="438" ht="20.35" customHeight="1">
      <c r="A438" t="s" s="38">
        <v>529</v>
      </c>
      <c r="B438" s="90">
        <f>('STATS 17-18'!N440/'STATS 17-18'!E440)*1000</f>
        <v>23.80952380952381</v>
      </c>
      <c r="C438" s="82">
        <f>VLOOKUP(B438,'FG - FIGHTS'!$A$3:$B$69,2)</f>
        <v>70</v>
      </c>
    </row>
    <row r="439" ht="20.35" customHeight="1">
      <c r="A439" t="s" s="38">
        <v>531</v>
      </c>
      <c r="B439" s="90">
        <f>('STATS 17-18'!N441/'STATS 17-18'!E441)*1000</f>
        <v>13.1578947368421</v>
      </c>
      <c r="C439" s="82">
        <f>VLOOKUP(B439,'FG - FIGHTS'!$A$3:$B$69,2)</f>
        <v>63</v>
      </c>
    </row>
    <row r="440" ht="20.35" customHeight="1">
      <c r="A440" t="s" s="38">
        <v>532</v>
      </c>
      <c r="B440" s="90">
        <f>('STATS 17-18'!N442/'STATS 17-18'!E442)*1000</f>
        <v>29.41176470588235</v>
      </c>
      <c r="C440" s="82">
        <f>VLOOKUP(B440,'FG - FIGHTS'!$A$3:$B$69,2)</f>
        <v>73</v>
      </c>
    </row>
    <row r="441" ht="20.35" customHeight="1">
      <c r="A441" t="s" s="38">
        <v>533</v>
      </c>
      <c r="B441" s="90">
        <f>('STATS 17-18'!N443/'STATS 17-18'!E443)*1000</f>
        <v>0</v>
      </c>
      <c r="C441" s="82">
        <f>VLOOKUP(B441,'FG - FIGHTS'!$A$3:$B$69,2)</f>
        <v>33</v>
      </c>
    </row>
    <row r="442" ht="20.35" customHeight="1">
      <c r="A442" t="s" s="38">
        <v>535</v>
      </c>
      <c r="B442" s="90">
        <f>('STATS 17-18'!N444/'STATS 17-18'!E444)*1000</f>
        <v>0</v>
      </c>
      <c r="C442" s="82">
        <f>VLOOKUP(B442,'FG - FIGHTS'!$A$3:$B$69,2)</f>
        <v>33</v>
      </c>
    </row>
    <row r="443" ht="20.35" customHeight="1">
      <c r="A443" t="s" s="38">
        <v>536</v>
      </c>
      <c r="B443" s="90">
        <f>('STATS 17-18'!N445/'STATS 17-18'!E445)*1000</f>
        <v>50</v>
      </c>
      <c r="C443" s="82">
        <f>VLOOKUP(B443,'FG - FIGHTS'!$A$3:$B$69,2)</f>
        <v>81</v>
      </c>
    </row>
    <row r="444" ht="20.35" customHeight="1">
      <c r="A444" t="s" s="38">
        <v>537</v>
      </c>
      <c r="B444" s="90">
        <f>('STATS 17-18'!N446/'STATS 17-18'!E446)*1000</f>
        <v>0</v>
      </c>
      <c r="C444" s="82">
        <f>VLOOKUP(B444,'FG - FIGHTS'!$A$3:$B$69,2)</f>
        <v>33</v>
      </c>
    </row>
    <row r="445" ht="20.35" customHeight="1">
      <c r="A445" t="s" s="38">
        <v>538</v>
      </c>
      <c r="B445" s="90">
        <f>('STATS 17-18'!N447/'STATS 17-18'!E447)*1000</f>
        <v>0</v>
      </c>
      <c r="C445" s="82">
        <f>VLOOKUP(B445,'FG - FIGHTS'!$A$3:$B$69,2)</f>
        <v>33</v>
      </c>
    </row>
    <row r="446" ht="20.35" customHeight="1">
      <c r="A446" t="s" s="38">
        <v>539</v>
      </c>
      <c r="B446" s="90">
        <f>('STATS 17-18'!N448/'STATS 17-18'!E448)*1000</f>
        <v>72.46376811594203</v>
      </c>
      <c r="C446" s="82">
        <f>VLOOKUP(B446,'FG - FIGHTS'!$A$3:$B$69,2)</f>
        <v>84</v>
      </c>
    </row>
    <row r="447" ht="20.35" customHeight="1">
      <c r="A447" t="s" s="38">
        <v>540</v>
      </c>
      <c r="B447" s="90">
        <f>('STATS 17-18'!N449/'STATS 17-18'!E449)*1000</f>
        <v>0</v>
      </c>
      <c r="C447" s="82">
        <f>VLOOKUP(B447,'FG - FIGHTS'!$A$3:$B$69,2)</f>
        <v>33</v>
      </c>
    </row>
    <row r="448" ht="20.35" customHeight="1">
      <c r="A448" t="s" s="38">
        <v>541</v>
      </c>
      <c r="B448" s="90">
        <f>('STATS 17-18'!N450/'STATS 17-18'!E450)*1000</f>
        <v>0</v>
      </c>
      <c r="C448" s="82">
        <f>VLOOKUP(B448,'FG - FIGHTS'!$A$3:$B$69,2)</f>
        <v>33</v>
      </c>
    </row>
    <row r="449" ht="20.35" customHeight="1">
      <c r="A449" t="s" s="38">
        <v>543</v>
      </c>
      <c r="B449" s="90">
        <f>('STATS 17-18'!N451/'STATS 17-18'!E451)*1000</f>
        <v>67.56756756756756</v>
      </c>
      <c r="C449" s="82">
        <f>VLOOKUP(B449,'FG - FIGHTS'!$A$3:$B$69,2)</f>
        <v>84</v>
      </c>
    </row>
    <row r="450" ht="20.35" customHeight="1">
      <c r="A450" t="s" s="38">
        <v>544</v>
      </c>
      <c r="B450" s="90">
        <f>('STATS 17-18'!N452/'STATS 17-18'!E452)*1000</f>
        <v>0</v>
      </c>
      <c r="C450" s="82">
        <f>VLOOKUP(B450,'FG - FIGHTS'!$A$3:$B$69,2)</f>
        <v>33</v>
      </c>
    </row>
    <row r="451" ht="20.35" customHeight="1">
      <c r="A451" t="s" s="38">
        <v>545</v>
      </c>
      <c r="B451" s="90">
        <f>('STATS 17-18'!N453/'STATS 17-18'!E453)*1000</f>
        <v>0</v>
      </c>
      <c r="C451" s="82">
        <f>VLOOKUP(B451,'FG - FIGHTS'!$A$3:$B$69,2)</f>
        <v>33</v>
      </c>
    </row>
    <row r="452" ht="20.35" customHeight="1">
      <c r="A452" t="s" s="38">
        <v>546</v>
      </c>
      <c r="B452" s="90">
        <f>('STATS 17-18'!N454/'STATS 17-18'!E454)*1000</f>
        <v>0</v>
      </c>
      <c r="C452" s="82">
        <f>VLOOKUP(B452,'FG - FIGHTS'!$A$3:$B$69,2)</f>
        <v>33</v>
      </c>
    </row>
    <row r="453" ht="20.35" customHeight="1">
      <c r="A453" t="s" s="38">
        <v>547</v>
      </c>
      <c r="B453" s="90">
        <f>('STATS 17-18'!N455/'STATS 17-18'!E455)*1000</f>
        <v>0</v>
      </c>
      <c r="C453" s="82">
        <f>VLOOKUP(B453,'FG - FIGHTS'!$A$3:$B$69,2)</f>
        <v>33</v>
      </c>
    </row>
    <row r="454" ht="20.35" customHeight="1">
      <c r="A454" t="s" s="38">
        <v>548</v>
      </c>
      <c r="B454" s="90">
        <f>('STATS 17-18'!N456/'STATS 17-18'!E456)*1000</f>
        <v>0</v>
      </c>
      <c r="C454" s="82">
        <f>VLOOKUP(B454,'FG - FIGHTS'!$A$3:$B$69,2)</f>
        <v>33</v>
      </c>
    </row>
    <row r="455" ht="20.35" customHeight="1">
      <c r="A455" t="s" s="38">
        <v>549</v>
      </c>
      <c r="B455" s="90">
        <f>('STATS 17-18'!N457/'STATS 17-18'!E457)*1000</f>
        <v>0</v>
      </c>
      <c r="C455" s="82">
        <f>VLOOKUP(B455,'FG - FIGHTS'!$A$3:$B$69,2)</f>
        <v>33</v>
      </c>
    </row>
    <row r="456" ht="20.35" customHeight="1">
      <c r="A456" t="s" s="38">
        <v>550</v>
      </c>
      <c r="B456" s="90">
        <f>('STATS 17-18'!N458/'STATS 17-18'!E458)*1000</f>
        <v>0</v>
      </c>
      <c r="C456" s="82">
        <f>VLOOKUP(B456,'FG - FIGHTS'!$A$3:$B$69,2)</f>
        <v>33</v>
      </c>
    </row>
    <row r="457" ht="20.35" customHeight="1">
      <c r="A457" t="s" s="38">
        <v>551</v>
      </c>
      <c r="B457" s="90">
        <f>('STATS 17-18'!N459/'STATS 17-18'!E459)*1000</f>
        <v>0</v>
      </c>
      <c r="C457" s="82">
        <f>VLOOKUP(B457,'FG - FIGHTS'!$A$3:$B$69,2)</f>
        <v>33</v>
      </c>
    </row>
    <row r="458" ht="20.35" customHeight="1">
      <c r="A458" t="s" s="38">
        <v>552</v>
      </c>
      <c r="B458" s="90">
        <f>('STATS 17-18'!N460/'STATS 17-18'!E460)*1000</f>
        <v>24.39024390243902</v>
      </c>
      <c r="C458" s="82">
        <f>VLOOKUP(B458,'FG - FIGHTS'!$A$3:$B$69,2)</f>
        <v>71</v>
      </c>
    </row>
    <row r="459" ht="20.35" customHeight="1">
      <c r="A459" t="s" s="38">
        <v>553</v>
      </c>
      <c r="B459" s="90">
        <f>('STATS 17-18'!N461/'STATS 17-18'!E461)*1000</f>
        <v>0</v>
      </c>
      <c r="C459" s="82">
        <f>VLOOKUP(B459,'FG - FIGHTS'!$A$3:$B$69,2)</f>
        <v>33</v>
      </c>
    </row>
    <row r="460" ht="20.35" customHeight="1">
      <c r="A460" t="s" s="38">
        <v>554</v>
      </c>
      <c r="B460" s="90">
        <f>('STATS 17-18'!N462/'STATS 17-18'!E462)*1000</f>
        <v>0</v>
      </c>
      <c r="C460" s="82">
        <f>VLOOKUP(B460,'FG - FIGHTS'!$A$3:$B$69,2)</f>
        <v>33</v>
      </c>
    </row>
    <row r="461" ht="20.35" customHeight="1">
      <c r="A461" t="s" s="38">
        <v>555</v>
      </c>
      <c r="B461" s="90">
        <f>('STATS 17-18'!N463/'STATS 17-18'!E463)*1000</f>
        <v>24.39024390243902</v>
      </c>
      <c r="C461" s="82">
        <f>VLOOKUP(B461,'FG - FIGHTS'!$A$3:$B$69,2)</f>
        <v>71</v>
      </c>
    </row>
    <row r="462" ht="20.35" customHeight="1">
      <c r="A462" t="s" s="38">
        <v>556</v>
      </c>
      <c r="B462" s="90">
        <f>('STATS 17-18'!N464/'STATS 17-18'!E464)*1000</f>
        <v>0</v>
      </c>
      <c r="C462" s="82">
        <f>VLOOKUP(B462,'FG - FIGHTS'!$A$3:$B$69,2)</f>
        <v>33</v>
      </c>
    </row>
    <row r="463" ht="20.35" customHeight="1">
      <c r="A463" t="s" s="38">
        <v>557</v>
      </c>
      <c r="B463" s="90">
        <f>('STATS 17-18'!N465/'STATS 17-18'!E465)*1000</f>
        <v>0</v>
      </c>
      <c r="C463" s="82">
        <f>VLOOKUP(B463,'FG - FIGHTS'!$A$3:$B$69,2)</f>
        <v>33</v>
      </c>
    </row>
    <row r="464" ht="20.35" customHeight="1">
      <c r="A464" t="s" s="38">
        <v>558</v>
      </c>
      <c r="B464" s="90">
        <f>('STATS 17-18'!N466/'STATS 17-18'!E466)*1000</f>
        <v>12.19512195121951</v>
      </c>
      <c r="C464" s="82">
        <f>VLOOKUP(B464,'FG - FIGHTS'!$A$3:$B$69,2)</f>
        <v>60</v>
      </c>
    </row>
    <row r="465" ht="20.35" customHeight="1">
      <c r="A465" t="s" s="38">
        <v>559</v>
      </c>
      <c r="B465" s="90">
        <f>('STATS 17-18'!N467/'STATS 17-18'!E467)*1000</f>
        <v>0</v>
      </c>
      <c r="C465" s="82">
        <f>VLOOKUP(B465,'FG - FIGHTS'!$A$3:$B$69,2)</f>
        <v>33</v>
      </c>
    </row>
    <row r="466" ht="20.35" customHeight="1">
      <c r="A466" t="s" s="38">
        <v>560</v>
      </c>
      <c r="B466" s="90">
        <f>('STATS 17-18'!N468/'STATS 17-18'!E468)*1000</f>
        <v>0</v>
      </c>
      <c r="C466" s="82">
        <f>VLOOKUP(B466,'FG - FIGHTS'!$A$3:$B$69,2)</f>
        <v>33</v>
      </c>
    </row>
    <row r="467" ht="20.35" customHeight="1">
      <c r="A467" t="s" s="38">
        <v>561</v>
      </c>
      <c r="B467" s="90">
        <f>('STATS 17-18'!N469/'STATS 17-18'!E469)*1000</f>
        <v>58.8235294117647</v>
      </c>
      <c r="C467" s="82">
        <f>VLOOKUP(B467,'FG - FIGHTS'!$A$3:$B$69,2)</f>
        <v>83</v>
      </c>
    </row>
    <row r="468" ht="20.35" customHeight="1">
      <c r="A468" t="s" s="38">
        <v>562</v>
      </c>
      <c r="B468" s="90">
        <f>('STATS 17-18'!N470/'STATS 17-18'!E470)*1000</f>
        <v>84.7457627118644</v>
      </c>
      <c r="C468" s="82">
        <f>VLOOKUP(B468,'FG - FIGHTS'!$A$3:$B$69,2)</f>
        <v>85</v>
      </c>
    </row>
    <row r="469" ht="20.35" customHeight="1">
      <c r="A469" t="s" s="38">
        <v>563</v>
      </c>
      <c r="B469" s="90">
        <f>('STATS 17-18'!N471/'STATS 17-18'!E471)*1000</f>
        <v>0</v>
      </c>
      <c r="C469" s="82">
        <f>VLOOKUP(B469,'FG - FIGHTS'!$A$3:$B$69,2)</f>
        <v>33</v>
      </c>
    </row>
    <row r="470" ht="20.35" customHeight="1">
      <c r="A470" t="s" s="38">
        <v>564</v>
      </c>
      <c r="B470" s="90">
        <f>('STATS 17-18'!N472/'STATS 17-18'!E472)*1000</f>
        <v>0</v>
      </c>
      <c r="C470" s="82">
        <f>VLOOKUP(B470,'FG - FIGHTS'!$A$3:$B$69,2)</f>
        <v>33</v>
      </c>
    </row>
    <row r="471" ht="20.35" customHeight="1">
      <c r="A471" t="s" s="38">
        <v>565</v>
      </c>
      <c r="B471" s="90">
        <f>('STATS 17-18'!N473/'STATS 17-18'!E473)*1000</f>
        <v>0</v>
      </c>
      <c r="C471" s="82">
        <f>VLOOKUP(B471,'FG - FIGHTS'!$A$3:$B$69,2)</f>
        <v>33</v>
      </c>
    </row>
    <row r="472" ht="20.35" customHeight="1">
      <c r="A472" t="s" s="38">
        <v>566</v>
      </c>
      <c r="B472" s="90">
        <f>('STATS 17-18'!N474/'STATS 17-18'!E474)*1000</f>
        <v>0</v>
      </c>
      <c r="C472" s="82">
        <f>VLOOKUP(B472,'FG - FIGHTS'!$A$3:$B$69,2)</f>
        <v>33</v>
      </c>
    </row>
    <row r="473" ht="20.35" customHeight="1">
      <c r="A473" t="s" s="38">
        <v>567</v>
      </c>
      <c r="B473" s="90">
        <f>('STATS 17-18'!N475/'STATS 17-18'!E475)*1000</f>
        <v>0</v>
      </c>
      <c r="C473" s="82">
        <f>VLOOKUP(B473,'FG - FIGHTS'!$A$3:$B$69,2)</f>
        <v>33</v>
      </c>
    </row>
    <row r="474" ht="20.35" customHeight="1">
      <c r="A474" t="s" s="38">
        <v>568</v>
      </c>
      <c r="B474" s="90">
        <f>('STATS 17-18'!N476/'STATS 17-18'!E476)*1000</f>
        <v>0</v>
      </c>
      <c r="C474" s="82">
        <f>VLOOKUP(B474,'FG - FIGHTS'!$A$3:$B$69,2)</f>
        <v>33</v>
      </c>
    </row>
    <row r="475" ht="20.35" customHeight="1">
      <c r="A475" t="s" s="38">
        <v>569</v>
      </c>
      <c r="B475" s="90">
        <f>('STATS 17-18'!N477/'STATS 17-18'!E477)*1000</f>
        <v>0</v>
      </c>
      <c r="C475" s="82">
        <f>VLOOKUP(B475,'FG - FIGHTS'!$A$3:$B$69,2)</f>
        <v>33</v>
      </c>
    </row>
    <row r="476" ht="20.35" customHeight="1">
      <c r="A476" t="s" s="38">
        <v>570</v>
      </c>
      <c r="B476" s="90">
        <f>('STATS 17-18'!N478/'STATS 17-18'!E478)*1000</f>
        <v>0</v>
      </c>
      <c r="C476" s="82">
        <f>VLOOKUP(B476,'FG - FIGHTS'!$A$3:$B$69,2)</f>
        <v>33</v>
      </c>
    </row>
    <row r="477" ht="20.35" customHeight="1">
      <c r="A477" t="s" s="38">
        <v>571</v>
      </c>
      <c r="B477" s="90">
        <f>('STATS 17-18'!N479/'STATS 17-18'!E479)*1000</f>
        <v>30.3030303030303</v>
      </c>
      <c r="C477" s="82">
        <f>VLOOKUP(B477,'FG - FIGHTS'!$A$3:$B$69,2)</f>
        <v>74</v>
      </c>
    </row>
    <row r="478" ht="20.35" customHeight="1">
      <c r="A478" t="s" s="38">
        <v>572</v>
      </c>
      <c r="B478" s="90">
        <f>('STATS 17-18'!N480/'STATS 17-18'!E480)*1000</f>
        <v>0</v>
      </c>
      <c r="C478" s="82">
        <f>VLOOKUP(B478,'FG - FIGHTS'!$A$3:$B$69,2)</f>
        <v>33</v>
      </c>
    </row>
    <row r="479" ht="20.35" customHeight="1">
      <c r="A479" t="s" s="38">
        <v>573</v>
      </c>
      <c r="B479" s="90">
        <f>('STATS 17-18'!N481/'STATS 17-18'!E481)*1000</f>
        <v>0</v>
      </c>
      <c r="C479" s="82">
        <f>VLOOKUP(B479,'FG - FIGHTS'!$A$3:$B$69,2)</f>
        <v>33</v>
      </c>
    </row>
    <row r="480" ht="20.35" customHeight="1">
      <c r="A480" t="s" s="38">
        <v>574</v>
      </c>
      <c r="B480" s="90">
        <f>('STATS 17-18'!N482/'STATS 17-18'!E482)*1000</f>
        <v>0</v>
      </c>
      <c r="C480" s="82">
        <f>VLOOKUP(B480,'FG - FIGHTS'!$A$3:$B$69,2)</f>
        <v>33</v>
      </c>
    </row>
    <row r="481" ht="20.35" customHeight="1">
      <c r="A481" t="s" s="38">
        <v>575</v>
      </c>
      <c r="B481" s="90">
        <f>('STATS 17-18'!N483/'STATS 17-18'!E483)*1000</f>
        <v>0</v>
      </c>
      <c r="C481" s="82">
        <f>VLOOKUP(B481,'FG - FIGHTS'!$A$3:$B$69,2)</f>
        <v>33</v>
      </c>
    </row>
    <row r="482" ht="20.35" customHeight="1">
      <c r="A482" t="s" s="38">
        <v>576</v>
      </c>
      <c r="B482" s="90">
        <f>('STATS 17-18'!N484/'STATS 17-18'!E484)*1000</f>
        <v>117.6470588235294</v>
      </c>
      <c r="C482" s="82">
        <f>VLOOKUP(B482,'FG - FIGHTS'!$A$3:$B$69,2)</f>
        <v>89</v>
      </c>
    </row>
    <row r="483" ht="20.35" customHeight="1">
      <c r="A483" t="s" s="38">
        <v>577</v>
      </c>
      <c r="B483" s="90">
        <f>('STATS 17-18'!N485/'STATS 17-18'!E485)*1000</f>
        <v>12.34567901234568</v>
      </c>
      <c r="C483" s="82">
        <f>VLOOKUP(B483,'FG - FIGHTS'!$A$3:$B$69,2)</f>
        <v>60</v>
      </c>
    </row>
    <row r="484" ht="20.35" customHeight="1">
      <c r="A484" t="s" s="38">
        <v>578</v>
      </c>
      <c r="B484" s="90">
        <f>('STATS 17-18'!N486/'STATS 17-18'!E486)*1000</f>
        <v>0</v>
      </c>
      <c r="C484" s="82">
        <f>VLOOKUP(B484,'FG - FIGHTS'!$A$3:$B$69,2)</f>
        <v>33</v>
      </c>
    </row>
    <row r="485" ht="20.35" customHeight="1">
      <c r="A485" t="s" s="38">
        <v>579</v>
      </c>
      <c r="B485" s="90">
        <f>('STATS 17-18'!N487/'STATS 17-18'!E487)*1000</f>
        <v>40</v>
      </c>
      <c r="C485" s="82">
        <f>VLOOKUP(B485,'FG - FIGHTS'!$A$3:$B$69,2)</f>
        <v>77</v>
      </c>
    </row>
    <row r="486" ht="20.35" customHeight="1">
      <c r="A486" t="s" s="38">
        <v>580</v>
      </c>
      <c r="B486" s="90">
        <f>('STATS 17-18'!N488/'STATS 17-18'!E488)*1000</f>
        <v>0</v>
      </c>
      <c r="C486" s="82">
        <f>VLOOKUP(B486,'FG - FIGHTS'!$A$3:$B$69,2)</f>
        <v>33</v>
      </c>
    </row>
    <row r="487" ht="20.35" customHeight="1">
      <c r="A487" t="s" s="38">
        <v>581</v>
      </c>
      <c r="B487" s="90">
        <f>('STATS 17-18'!N489/'STATS 17-18'!E489)*1000</f>
        <v>0</v>
      </c>
      <c r="C487" s="82">
        <f>VLOOKUP(B487,'FG - FIGHTS'!$A$3:$B$69,2)</f>
        <v>33</v>
      </c>
    </row>
    <row r="488" ht="20.35" customHeight="1">
      <c r="A488" t="s" s="38">
        <v>582</v>
      </c>
      <c r="B488" s="90">
        <f>('STATS 17-18'!N490/'STATS 17-18'!E490)*1000</f>
        <v>0</v>
      </c>
      <c r="C488" s="82">
        <f>VLOOKUP(B488,'FG - FIGHTS'!$A$3:$B$69,2)</f>
        <v>33</v>
      </c>
    </row>
    <row r="489" ht="20.35" customHeight="1">
      <c r="A489" t="s" s="38">
        <v>583</v>
      </c>
      <c r="B489" s="90">
        <f>('STATS 17-18'!N491/'STATS 17-18'!E491)*1000</f>
        <v>0</v>
      </c>
      <c r="C489" s="82">
        <f>VLOOKUP(B489,'FG - FIGHTS'!$A$3:$B$69,2)</f>
        <v>33</v>
      </c>
    </row>
    <row r="490" ht="20.35" customHeight="1">
      <c r="A490" t="s" s="38">
        <v>584</v>
      </c>
      <c r="B490" s="90">
        <f>('STATS 17-18'!N492/'STATS 17-18'!E492)*1000</f>
        <v>0</v>
      </c>
      <c r="C490" s="82">
        <f>VLOOKUP(B490,'FG - FIGHTS'!$A$3:$B$69,2)</f>
        <v>33</v>
      </c>
    </row>
    <row r="491" ht="20.35" customHeight="1">
      <c r="A491" t="s" s="38">
        <v>585</v>
      </c>
      <c r="B491" s="90">
        <f>('STATS 17-18'!N493/'STATS 17-18'!E493)*1000</f>
        <v>0</v>
      </c>
      <c r="C491" s="82">
        <f>VLOOKUP(B491,'FG - FIGHTS'!$A$3:$B$69,2)</f>
        <v>33</v>
      </c>
    </row>
    <row r="492" ht="20.35" customHeight="1">
      <c r="A492" t="s" s="38">
        <v>586</v>
      </c>
      <c r="B492" s="90">
        <f>('STATS 17-18'!N494/'STATS 17-18'!E494)*1000</f>
        <v>0</v>
      </c>
      <c r="C492" s="82">
        <f>VLOOKUP(B492,'FG - FIGHTS'!$A$3:$B$69,2)</f>
        <v>33</v>
      </c>
    </row>
    <row r="493" ht="20.35" customHeight="1">
      <c r="A493" t="s" s="38">
        <v>588</v>
      </c>
      <c r="B493" s="90">
        <f>('STATS 17-18'!N495/'STATS 17-18'!E495)*1000</f>
        <v>37.73584905660377</v>
      </c>
      <c r="C493" s="82">
        <f>VLOOKUP(B493,'FG - FIGHTS'!$A$3:$B$69,2)</f>
        <v>76</v>
      </c>
    </row>
    <row r="494" ht="20.35" customHeight="1">
      <c r="A494" t="s" s="38">
        <v>589</v>
      </c>
      <c r="B494" s="90">
        <f>('STATS 17-18'!N496/'STATS 17-18'!E496)*1000</f>
        <v>0</v>
      </c>
      <c r="C494" s="82">
        <f>VLOOKUP(B494,'FG - FIGHTS'!$A$3:$B$69,2)</f>
        <v>33</v>
      </c>
    </row>
    <row r="495" ht="20.35" customHeight="1">
      <c r="A495" t="s" s="38">
        <v>590</v>
      </c>
      <c r="B495" s="90">
        <f>('STATS 17-18'!N497/'STATS 17-18'!E497)*1000</f>
        <v>0</v>
      </c>
      <c r="C495" s="82">
        <f>VLOOKUP(B495,'FG - FIGHTS'!$A$3:$B$69,2)</f>
        <v>33</v>
      </c>
    </row>
    <row r="496" ht="20.35" customHeight="1">
      <c r="A496" t="s" s="38">
        <v>591</v>
      </c>
      <c r="B496" s="90">
        <f>('STATS 17-18'!N498/'STATS 17-18'!E498)*1000</f>
        <v>0</v>
      </c>
      <c r="C496" s="82">
        <f>VLOOKUP(B496,'FG - FIGHTS'!$A$3:$B$69,2)</f>
        <v>33</v>
      </c>
    </row>
    <row r="497" ht="20.35" customHeight="1">
      <c r="A497" t="s" s="38">
        <v>592</v>
      </c>
      <c r="B497" s="90">
        <f>('STATS 17-18'!N499/'STATS 17-18'!E499)*1000</f>
        <v>90.90909090909091</v>
      </c>
      <c r="C497" s="82">
        <f>VLOOKUP(B497,'FG - FIGHTS'!$A$3:$B$69,2)</f>
        <v>86</v>
      </c>
    </row>
    <row r="498" ht="20.35" customHeight="1">
      <c r="A498" t="s" s="38">
        <v>593</v>
      </c>
      <c r="B498" s="90">
        <f>('STATS 17-18'!N500/'STATS 17-18'!E500)*1000</f>
        <v>0</v>
      </c>
      <c r="C498" s="82">
        <f>VLOOKUP(B498,'FG - FIGHTS'!$A$3:$B$69,2)</f>
        <v>33</v>
      </c>
    </row>
    <row r="499" ht="20.35" customHeight="1">
      <c r="A499" t="s" s="38">
        <v>594</v>
      </c>
      <c r="B499" s="90">
        <f>('STATS 17-18'!N501/'STATS 17-18'!E501)*1000</f>
        <v>13.51351351351351</v>
      </c>
      <c r="C499" s="82">
        <f>VLOOKUP(B499,'FG - FIGHTS'!$A$3:$B$69,2)</f>
        <v>63</v>
      </c>
    </row>
    <row r="500" ht="20.35" customHeight="1">
      <c r="A500" t="s" s="38">
        <v>595</v>
      </c>
      <c r="B500" s="90">
        <f>('STATS 17-18'!N502/'STATS 17-18'!E502)*1000</f>
        <v>0</v>
      </c>
      <c r="C500" s="82">
        <f>VLOOKUP(B500,'FG - FIGHTS'!$A$3:$B$69,2)</f>
        <v>33</v>
      </c>
    </row>
    <row r="501" ht="20.35" customHeight="1">
      <c r="A501" t="s" s="38">
        <v>596</v>
      </c>
      <c r="B501" s="90">
        <f>('STATS 17-18'!N503/'STATS 17-18'!E503)*1000</f>
        <v>333.3333333333333</v>
      </c>
      <c r="C501" s="82">
        <f>VLOOKUP(B501,'FG - FIGHTS'!$A$3:$B$69,2)</f>
        <v>96</v>
      </c>
    </row>
    <row r="502" ht="20.35" customHeight="1">
      <c r="A502" t="s" s="38">
        <v>597</v>
      </c>
      <c r="B502" s="90">
        <f>('STATS 17-18'!N504/'STATS 17-18'!E504)*1000</f>
        <v>0</v>
      </c>
      <c r="C502" s="82">
        <f>VLOOKUP(B502,'FG - FIGHTS'!$A$3:$B$69,2)</f>
        <v>33</v>
      </c>
    </row>
    <row r="503" ht="20.35" customHeight="1">
      <c r="A503" t="s" s="38">
        <v>598</v>
      </c>
      <c r="B503" s="90">
        <f>('STATS 17-18'!N505/'STATS 17-18'!E505)*1000</f>
        <v>0</v>
      </c>
      <c r="C503" s="82">
        <f>VLOOKUP(B503,'FG - FIGHTS'!$A$3:$B$69,2)</f>
        <v>33</v>
      </c>
    </row>
    <row r="504" ht="20.35" customHeight="1">
      <c r="A504" t="s" s="38">
        <v>599</v>
      </c>
      <c r="B504" s="90">
        <f>('STATS 17-18'!N506/'STATS 17-18'!E506)*1000</f>
        <v>0</v>
      </c>
      <c r="C504" s="82">
        <f>VLOOKUP(B504,'FG - FIGHTS'!$A$3:$B$69,2)</f>
        <v>33</v>
      </c>
    </row>
    <row r="505" ht="20.35" customHeight="1">
      <c r="A505" t="s" s="38">
        <v>600</v>
      </c>
      <c r="B505" s="90">
        <f>('STATS 17-18'!N507/'STATS 17-18'!E507)*1000</f>
        <v>0</v>
      </c>
      <c r="C505" s="82">
        <f>VLOOKUP(B505,'FG - FIGHTS'!$A$3:$B$69,2)</f>
        <v>33</v>
      </c>
    </row>
    <row r="506" ht="20.35" customHeight="1">
      <c r="A506" t="s" s="38">
        <v>602</v>
      </c>
      <c r="B506" s="90">
        <f>('STATS 17-18'!N508/'STATS 17-18'!E508)*1000</f>
        <v>0</v>
      </c>
      <c r="C506" s="82">
        <f>VLOOKUP(B506,'FG - FIGHTS'!$A$3:$B$69,2)</f>
        <v>33</v>
      </c>
    </row>
    <row r="507" ht="20.35" customHeight="1">
      <c r="A507" t="s" s="38">
        <v>603</v>
      </c>
      <c r="B507" s="90">
        <f>('STATS 17-18'!N509/'STATS 17-18'!E509)*1000</f>
        <v>0</v>
      </c>
      <c r="C507" s="82">
        <f>VLOOKUP(B507,'FG - FIGHTS'!$A$3:$B$69,2)</f>
        <v>33</v>
      </c>
    </row>
    <row r="508" ht="20.35" customHeight="1">
      <c r="A508" t="s" s="38">
        <v>604</v>
      </c>
      <c r="B508" s="90">
        <f>('STATS 17-18'!N510/'STATS 17-18'!E510)*1000</f>
        <v>33.33333333333334</v>
      </c>
      <c r="C508" s="82">
        <f>VLOOKUP(B508,'FG - FIGHTS'!$A$3:$B$69,2)</f>
        <v>75</v>
      </c>
    </row>
    <row r="509" ht="20.35" customHeight="1">
      <c r="A509" t="s" s="38">
        <v>605</v>
      </c>
      <c r="B509" s="90">
        <f>('STATS 17-18'!N511/'STATS 17-18'!E511)*1000</f>
        <v>0</v>
      </c>
      <c r="C509" s="82">
        <f>VLOOKUP(B509,'FG - FIGHTS'!$A$3:$B$69,2)</f>
        <v>33</v>
      </c>
    </row>
    <row r="510" ht="20.35" customHeight="1">
      <c r="A510" t="s" s="38">
        <v>606</v>
      </c>
      <c r="B510" s="90">
        <f>('STATS 17-18'!N512/'STATS 17-18'!E512)*1000</f>
        <v>18.86792452830188</v>
      </c>
      <c r="C510" s="82">
        <f>VLOOKUP(B510,'FG - FIGHTS'!$A$3:$B$69,2)</f>
        <v>68</v>
      </c>
    </row>
    <row r="511" ht="20.35" customHeight="1">
      <c r="A511" t="s" s="38">
        <v>607</v>
      </c>
      <c r="B511" s="90">
        <f>('STATS 17-18'!N513/'STATS 17-18'!E513)*1000</f>
        <v>14.70588235294118</v>
      </c>
      <c r="C511" s="82">
        <f>VLOOKUP(B511,'FG - FIGHTS'!$A$3:$B$69,2)</f>
        <v>66</v>
      </c>
    </row>
    <row r="512" ht="20.35" customHeight="1">
      <c r="A512" t="s" s="38">
        <v>608</v>
      </c>
      <c r="B512" s="90">
        <f>('STATS 17-18'!N514/'STATS 17-18'!E514)*1000</f>
        <v>52.63157894736842</v>
      </c>
      <c r="C512" s="82">
        <f>VLOOKUP(B512,'FG - FIGHTS'!$A$3:$B$69,2)</f>
        <v>81</v>
      </c>
    </row>
    <row r="513" ht="20.35" customHeight="1">
      <c r="A513" t="s" s="38">
        <v>609</v>
      </c>
      <c r="B513" s="90">
        <f>('STATS 17-18'!N515/'STATS 17-18'!E515)*1000</f>
        <v>46.875</v>
      </c>
      <c r="C513" s="82">
        <f>VLOOKUP(B513,'FG - FIGHTS'!$A$3:$B$69,2)</f>
        <v>79</v>
      </c>
    </row>
    <row r="514" ht="20.35" customHeight="1">
      <c r="A514" t="s" s="38">
        <v>610</v>
      </c>
      <c r="B514" s="90">
        <f>('STATS 17-18'!N516/'STATS 17-18'!E516)*1000</f>
        <v>161.2903225806452</v>
      </c>
      <c r="C514" s="82">
        <f>VLOOKUP(B514,'FG - FIGHTS'!$A$3:$B$69,2)</f>
        <v>92</v>
      </c>
    </row>
    <row r="515" ht="20.35" customHeight="1">
      <c r="A515" t="s" s="38">
        <v>611</v>
      </c>
      <c r="B515" s="90">
        <f>('STATS 17-18'!N517/'STATS 17-18'!E517)*1000</f>
        <v>33.33333333333334</v>
      </c>
      <c r="C515" s="82">
        <f>VLOOKUP(B515,'FG - FIGHTS'!$A$3:$B$69,2)</f>
        <v>75</v>
      </c>
    </row>
    <row r="516" ht="20.35" customHeight="1">
      <c r="A516" t="s" s="38">
        <v>612</v>
      </c>
      <c r="B516" s="90">
        <f>('STATS 17-18'!N518/'STATS 17-18'!E518)*1000</f>
        <v>0</v>
      </c>
      <c r="C516" s="82">
        <f>VLOOKUP(B516,'FG - FIGHTS'!$A$3:$B$69,2)</f>
        <v>33</v>
      </c>
    </row>
    <row r="517" ht="20.35" customHeight="1">
      <c r="A517" t="s" s="38">
        <v>613</v>
      </c>
      <c r="B517" s="90">
        <f>('STATS 17-18'!N519/'STATS 17-18'!E519)*1000</f>
        <v>0</v>
      </c>
      <c r="C517" s="82">
        <f>VLOOKUP(B517,'FG - FIGHTS'!$A$3:$B$69,2)</f>
        <v>33</v>
      </c>
    </row>
    <row r="518" ht="20.35" customHeight="1">
      <c r="A518" t="s" s="38">
        <v>615</v>
      </c>
      <c r="B518" s="90">
        <f>('STATS 17-18'!N520/'STATS 17-18'!E520)*1000</f>
        <v>0</v>
      </c>
      <c r="C518" s="82">
        <f>VLOOKUP(B518,'FG - FIGHTS'!$A$3:$B$69,2)</f>
        <v>33</v>
      </c>
    </row>
    <row r="519" ht="20.35" customHeight="1">
      <c r="A519" t="s" s="38">
        <v>616</v>
      </c>
      <c r="B519" s="90">
        <f>('STATS 17-18'!N521/'STATS 17-18'!E521)*1000</f>
        <v>27.77777777777778</v>
      </c>
      <c r="C519" s="82">
        <f>VLOOKUP(B519,'FG - FIGHTS'!$A$3:$B$69,2)</f>
        <v>72</v>
      </c>
    </row>
    <row r="520" ht="20.35" customHeight="1">
      <c r="A520" t="s" s="38">
        <v>617</v>
      </c>
      <c r="B520" s="90">
        <f>('STATS 17-18'!N522/'STATS 17-18'!E522)*1000</f>
        <v>0</v>
      </c>
      <c r="C520" s="82">
        <f>VLOOKUP(B520,'FG - FIGHTS'!$A$3:$B$69,2)</f>
        <v>33</v>
      </c>
    </row>
    <row r="521" ht="20.35" customHeight="1">
      <c r="A521" t="s" s="38">
        <v>618</v>
      </c>
      <c r="B521" s="90">
        <f>('STATS 17-18'!N523/'STATS 17-18'!E523)*1000</f>
        <v>12.19512195121951</v>
      </c>
      <c r="C521" s="82">
        <f>VLOOKUP(B521,'FG - FIGHTS'!$A$3:$B$69,2)</f>
        <v>60</v>
      </c>
    </row>
    <row r="522" ht="20.35" customHeight="1">
      <c r="A522" t="s" s="38">
        <v>619</v>
      </c>
      <c r="B522" s="90">
        <f>('STATS 17-18'!N524/'STATS 17-18'!E524)*1000</f>
        <v>51.94805194805195</v>
      </c>
      <c r="C522" s="82">
        <f>VLOOKUP(B522,'FG - FIGHTS'!$A$3:$B$69,2)</f>
        <v>81</v>
      </c>
    </row>
    <row r="523" ht="20.35" customHeight="1">
      <c r="A523" t="s" s="38">
        <v>620</v>
      </c>
      <c r="B523" s="90">
        <f>('STATS 17-18'!N525/'STATS 17-18'!E525)*1000</f>
        <v>0</v>
      </c>
      <c r="C523" s="82">
        <f>VLOOKUP(B523,'FG - FIGHTS'!$A$3:$B$69,2)</f>
        <v>33</v>
      </c>
    </row>
    <row r="524" ht="20.35" customHeight="1">
      <c r="A524" t="s" s="38">
        <v>621</v>
      </c>
      <c r="B524" s="90">
        <f>('STATS 17-18'!N526/'STATS 17-18'!E526)*1000</f>
        <v>0</v>
      </c>
      <c r="C524" s="82">
        <f>VLOOKUP(B524,'FG - FIGHTS'!$A$3:$B$69,2)</f>
        <v>33</v>
      </c>
    </row>
    <row r="525" ht="20.35" customHeight="1">
      <c r="A525" t="s" s="38">
        <v>622</v>
      </c>
      <c r="B525" s="90">
        <f>('STATS 17-18'!N527/'STATS 17-18'!E527)*1000</f>
        <v>0</v>
      </c>
      <c r="C525" s="82">
        <f>VLOOKUP(B525,'FG - FIGHTS'!$A$3:$B$69,2)</f>
        <v>33</v>
      </c>
    </row>
    <row r="526" ht="20.35" customHeight="1">
      <c r="A526" t="s" s="38">
        <v>623</v>
      </c>
      <c r="B526" s="90">
        <f>('STATS 17-18'!N528/'STATS 17-18'!E528)*1000</f>
        <v>31.25</v>
      </c>
      <c r="C526" s="82">
        <f>VLOOKUP(B526,'FG - FIGHTS'!$A$3:$B$69,2)</f>
        <v>74</v>
      </c>
    </row>
    <row r="527" ht="20.35" customHeight="1">
      <c r="A527" t="s" s="38">
        <v>624</v>
      </c>
      <c r="B527" s="90">
        <f>('STATS 17-18'!N529/'STATS 17-18'!E529)*1000</f>
        <v>0</v>
      </c>
      <c r="C527" s="82">
        <f>VLOOKUP(B527,'FG - FIGHTS'!$A$3:$B$69,2)</f>
        <v>33</v>
      </c>
    </row>
    <row r="528" ht="20.35" customHeight="1">
      <c r="A528" t="s" s="38">
        <v>625</v>
      </c>
      <c r="B528" s="90">
        <f>('STATS 17-18'!N530/'STATS 17-18'!E530)*1000</f>
        <v>0</v>
      </c>
      <c r="C528" s="82">
        <f>VLOOKUP(B528,'FG - FIGHTS'!$A$3:$B$69,2)</f>
        <v>33</v>
      </c>
    </row>
    <row r="529" ht="20.35" customHeight="1">
      <c r="A529" t="s" s="38">
        <v>627</v>
      </c>
      <c r="B529" s="90">
        <f>('STATS 17-18'!N531/'STATS 17-18'!E531)*1000</f>
        <v>0</v>
      </c>
      <c r="C529" s="82">
        <f>VLOOKUP(B529,'FG - FIGHTS'!$A$3:$B$69,2)</f>
        <v>33</v>
      </c>
    </row>
    <row r="530" ht="20.35" customHeight="1">
      <c r="A530" t="s" s="38">
        <v>628</v>
      </c>
      <c r="B530" s="90">
        <f>('STATS 17-18'!N532/'STATS 17-18'!E532)*1000</f>
        <v>0</v>
      </c>
      <c r="C530" s="82">
        <f>VLOOKUP(B530,'FG - FIGHTS'!$A$3:$B$69,2)</f>
        <v>33</v>
      </c>
    </row>
    <row r="531" ht="20.35" customHeight="1">
      <c r="A531" t="s" s="38">
        <v>630</v>
      </c>
      <c r="B531" s="90">
        <f>('STATS 17-18'!N533/'STATS 17-18'!E533)*1000</f>
        <v>21.73913043478261</v>
      </c>
      <c r="C531" s="82">
        <f>VLOOKUP(B531,'FG - FIGHTS'!$A$3:$B$69,2)</f>
        <v>69</v>
      </c>
    </row>
    <row r="532" ht="20.35" customHeight="1">
      <c r="A532" t="s" s="38">
        <v>631</v>
      </c>
      <c r="B532" s="90">
        <f>('STATS 17-18'!N534/'STATS 17-18'!E534)*1000</f>
        <v>115.3846153846154</v>
      </c>
      <c r="C532" s="82">
        <f>VLOOKUP(B532,'FG - FIGHTS'!$A$3:$B$69,2)</f>
        <v>89</v>
      </c>
    </row>
    <row r="533" ht="20.35" customHeight="1">
      <c r="A533" t="s" s="38">
        <v>632</v>
      </c>
      <c r="B533" s="90">
        <f>('STATS 17-18'!N535/'STATS 17-18'!E535)*1000</f>
        <v>12.19512195121951</v>
      </c>
      <c r="C533" s="82">
        <f>VLOOKUP(B533,'FG - FIGHTS'!$A$3:$B$69,2)</f>
        <v>60</v>
      </c>
    </row>
    <row r="534" ht="20.35" customHeight="1">
      <c r="A534" t="s" s="38">
        <v>633</v>
      </c>
      <c r="B534" s="90">
        <f>('STATS 17-18'!N536/'STATS 17-18'!E536)*1000</f>
        <v>13.88888888888889</v>
      </c>
      <c r="C534" s="82">
        <f>VLOOKUP(B534,'FG - FIGHTS'!$A$3:$B$69,2)</f>
        <v>63</v>
      </c>
    </row>
    <row r="535" ht="20.35" customHeight="1">
      <c r="A535" t="s" s="38">
        <v>634</v>
      </c>
      <c r="B535" s="90">
        <f>('STATS 17-18'!N537/'STATS 17-18'!E537)*1000</f>
        <v>0</v>
      </c>
      <c r="C535" s="82">
        <f>VLOOKUP(B535,'FG - FIGHTS'!$A$3:$B$69,2)</f>
        <v>33</v>
      </c>
    </row>
    <row r="536" ht="20.35" customHeight="1">
      <c r="A536" t="s" s="38">
        <v>636</v>
      </c>
      <c r="B536" s="90">
        <f>('STATS 17-18'!N538/'STATS 17-18'!E538)*1000</f>
        <v>0</v>
      </c>
      <c r="C536" s="82">
        <f>VLOOKUP(B536,'FG - FIGHTS'!$A$3:$B$69,2)</f>
        <v>33</v>
      </c>
    </row>
    <row r="537" ht="20.35" customHeight="1">
      <c r="A537" t="s" s="38">
        <v>637</v>
      </c>
      <c r="B537" s="90">
        <f>('STATS 17-18'!N539/'STATS 17-18'!E539)*1000</f>
        <v>0</v>
      </c>
      <c r="C537" s="82">
        <f>VLOOKUP(B537,'FG - FIGHTS'!$A$3:$B$69,2)</f>
        <v>33</v>
      </c>
    </row>
    <row r="538" ht="20.35" customHeight="1">
      <c r="A538" t="s" s="38">
        <v>638</v>
      </c>
      <c r="B538" s="90">
        <f>('STATS 17-18'!N540/'STATS 17-18'!E540)*1000</f>
        <v>0</v>
      </c>
      <c r="C538" s="82">
        <f>VLOOKUP(B538,'FG - FIGHTS'!$A$3:$B$69,2)</f>
        <v>33</v>
      </c>
    </row>
    <row r="539" ht="20.35" customHeight="1">
      <c r="A539" t="s" s="38">
        <v>639</v>
      </c>
      <c r="B539" s="90">
        <f>('STATS 17-18'!N541/'STATS 17-18'!E541)*1000</f>
        <v>0</v>
      </c>
      <c r="C539" s="82">
        <f>VLOOKUP(B539,'FG - FIGHTS'!$A$3:$B$69,2)</f>
        <v>33</v>
      </c>
    </row>
    <row r="540" ht="20.35" customHeight="1">
      <c r="A540" t="s" s="38">
        <v>640</v>
      </c>
      <c r="B540" s="90">
        <f>('STATS 17-18'!N542/'STATS 17-18'!E542)*1000</f>
        <v>0</v>
      </c>
      <c r="C540" s="82">
        <f>VLOOKUP(B540,'FG - FIGHTS'!$A$3:$B$69,2)</f>
        <v>33</v>
      </c>
    </row>
    <row r="541" ht="20.35" customHeight="1">
      <c r="A541" t="s" s="38">
        <v>641</v>
      </c>
      <c r="B541" s="90">
        <f>('STATS 17-18'!N543/'STATS 17-18'!E543)*1000</f>
        <v>0</v>
      </c>
      <c r="C541" s="82">
        <f>VLOOKUP(B541,'FG - FIGHTS'!$A$3:$B$69,2)</f>
        <v>33</v>
      </c>
    </row>
    <row r="542" ht="20.35" customHeight="1">
      <c r="A542" t="s" s="38">
        <v>642</v>
      </c>
      <c r="B542" s="90">
        <f>('STATS 17-18'!N544/'STATS 17-18'!E544)*1000</f>
        <v>0</v>
      </c>
      <c r="C542" s="82">
        <f>VLOOKUP(B542,'FG - FIGHTS'!$A$3:$B$69,2)</f>
        <v>33</v>
      </c>
    </row>
    <row r="543" ht="20.35" customHeight="1">
      <c r="A543" t="s" s="38">
        <v>643</v>
      </c>
      <c r="B543" s="90">
        <f>('STATS 17-18'!N545/'STATS 17-18'!E545)*1000</f>
        <v>0</v>
      </c>
      <c r="C543" s="82">
        <f>VLOOKUP(B543,'FG - FIGHTS'!$A$3:$B$69,2)</f>
        <v>33</v>
      </c>
    </row>
    <row r="544" ht="20.35" customHeight="1">
      <c r="A544" t="s" s="38">
        <v>644</v>
      </c>
      <c r="B544" s="90">
        <f>('STATS 17-18'!N546/'STATS 17-18'!E546)*1000</f>
        <v>0</v>
      </c>
      <c r="C544" s="82">
        <f>VLOOKUP(B544,'FG - FIGHTS'!$A$3:$B$69,2)</f>
        <v>33</v>
      </c>
    </row>
    <row r="545" ht="20.35" customHeight="1">
      <c r="A545" t="s" s="38">
        <v>645</v>
      </c>
      <c r="B545" s="90">
        <f>('STATS 17-18'!N547/'STATS 17-18'!E547)*1000</f>
        <v>0</v>
      </c>
      <c r="C545" s="82">
        <f>VLOOKUP(B545,'FG - FIGHTS'!$A$3:$B$69,2)</f>
        <v>33</v>
      </c>
    </row>
    <row r="546" ht="20.35" customHeight="1">
      <c r="A546" t="s" s="38">
        <v>646</v>
      </c>
      <c r="B546" s="90">
        <f>('STATS 17-18'!N548/'STATS 17-18'!E548)*1000</f>
        <v>0</v>
      </c>
      <c r="C546" s="82">
        <f>VLOOKUP(B546,'FG - FIGHTS'!$A$3:$B$69,2)</f>
        <v>33</v>
      </c>
    </row>
    <row r="547" ht="20.35" customHeight="1">
      <c r="A547" t="s" s="38">
        <v>647</v>
      </c>
      <c r="B547" s="90">
        <f>('STATS 17-18'!N549/'STATS 17-18'!E549)*1000</f>
        <v>0</v>
      </c>
      <c r="C547" s="82">
        <f>VLOOKUP(B547,'FG - FIGHTS'!$A$3:$B$69,2)</f>
        <v>33</v>
      </c>
    </row>
    <row r="548" ht="20.35" customHeight="1">
      <c r="A548" t="s" s="38">
        <v>648</v>
      </c>
      <c r="B548" s="90">
        <f>('STATS 17-18'!N550/'STATS 17-18'!E550)*1000</f>
        <v>0</v>
      </c>
      <c r="C548" s="82">
        <f>VLOOKUP(B548,'FG - FIGHTS'!$A$3:$B$69,2)</f>
        <v>33</v>
      </c>
    </row>
    <row r="549" ht="20.35" customHeight="1">
      <c r="A549" t="s" s="38">
        <v>649</v>
      </c>
      <c r="B549" s="90">
        <f>('STATS 17-18'!N551/'STATS 17-18'!E551)*1000</f>
        <v>0</v>
      </c>
      <c r="C549" s="82">
        <f>VLOOKUP(B549,'FG - FIGHTS'!$A$3:$B$69,2)</f>
        <v>33</v>
      </c>
    </row>
    <row r="550" ht="20.35" customHeight="1">
      <c r="A550" t="s" s="38">
        <v>650</v>
      </c>
      <c r="B550" s="90">
        <f>('STATS 17-18'!N552/'STATS 17-18'!E552)*1000</f>
        <v>0</v>
      </c>
      <c r="C550" s="82">
        <f>VLOOKUP(B550,'FG - FIGHTS'!$A$3:$B$69,2)</f>
        <v>33</v>
      </c>
    </row>
    <row r="551" ht="20.35" customHeight="1">
      <c r="A551" t="s" s="38">
        <v>651</v>
      </c>
      <c r="B551" s="90">
        <f>('STATS 17-18'!N553/'STATS 17-18'!E553)*1000</f>
        <v>0</v>
      </c>
      <c r="C551" s="82">
        <f>VLOOKUP(B551,'FG - FIGHTS'!$A$3:$B$69,2)</f>
        <v>33</v>
      </c>
    </row>
    <row r="552" ht="20.35" customHeight="1">
      <c r="A552" t="s" s="38">
        <v>652</v>
      </c>
      <c r="B552" s="90">
        <f>('STATS 17-18'!N554/'STATS 17-18'!E554)*1000</f>
        <v>200</v>
      </c>
      <c r="C552" s="82">
        <f>VLOOKUP(B552,'FG - FIGHTS'!$A$3:$B$69,2)</f>
        <v>93</v>
      </c>
    </row>
    <row r="553" ht="20.35" customHeight="1">
      <c r="A553" t="s" s="38">
        <v>654</v>
      </c>
      <c r="B553" s="90">
        <f>('STATS 17-18'!N555/'STATS 17-18'!E555)*1000</f>
        <v>13.6986301369863</v>
      </c>
      <c r="C553" s="82">
        <f>VLOOKUP(B553,'FG - FIGHTS'!$A$3:$B$69,2)</f>
        <v>63</v>
      </c>
    </row>
    <row r="554" ht="20.35" customHeight="1">
      <c r="A554" t="s" s="38">
        <v>655</v>
      </c>
      <c r="B554" s="90">
        <f>('STATS 17-18'!N556/'STATS 17-18'!E556)*1000</f>
        <v>14.49275362318841</v>
      </c>
      <c r="C554" s="82">
        <f>VLOOKUP(B554,'FG - FIGHTS'!$A$3:$B$69,2)</f>
        <v>66</v>
      </c>
    </row>
    <row r="555" ht="20.35" customHeight="1">
      <c r="A555" t="s" s="38">
        <v>656</v>
      </c>
      <c r="B555" s="90">
        <f>('STATS 17-18'!N557/'STATS 17-18'!E557)*1000</f>
        <v>0</v>
      </c>
      <c r="C555" s="82">
        <f>VLOOKUP(B555,'FG - FIGHTS'!$A$3:$B$69,2)</f>
        <v>33</v>
      </c>
    </row>
    <row r="556" ht="20.35" customHeight="1">
      <c r="A556" t="s" s="38">
        <v>657</v>
      </c>
      <c r="B556" s="90">
        <f>('STATS 17-18'!N558/'STATS 17-18'!E558)*1000</f>
        <v>0</v>
      </c>
      <c r="C556" s="82">
        <f>VLOOKUP(B556,'FG - FIGHTS'!$A$3:$B$69,2)</f>
        <v>33</v>
      </c>
    </row>
    <row r="557" ht="20.35" customHeight="1">
      <c r="A557" t="s" s="38">
        <v>659</v>
      </c>
      <c r="B557" s="90">
        <f>('STATS 17-18'!N559/'STATS 17-18'!E559)*1000</f>
        <v>12.19512195121951</v>
      </c>
      <c r="C557" s="82">
        <f>VLOOKUP(B557,'FG - FIGHTS'!$A$3:$B$69,2)</f>
        <v>60</v>
      </c>
    </row>
    <row r="558" ht="20.35" customHeight="1">
      <c r="A558" t="s" s="38">
        <v>660</v>
      </c>
      <c r="B558" s="90">
        <f>('STATS 17-18'!N560/'STATS 17-18'!E560)*1000</f>
        <v>0</v>
      </c>
      <c r="C558" s="82">
        <f>VLOOKUP(B558,'FG - FIGHTS'!$A$3:$B$69,2)</f>
        <v>33</v>
      </c>
    </row>
    <row r="559" ht="20.35" customHeight="1">
      <c r="A559" t="s" s="38">
        <v>661</v>
      </c>
      <c r="B559" s="90">
        <f>('STATS 17-18'!N561/'STATS 17-18'!E561)*1000</f>
        <v>83.33333333333333</v>
      </c>
      <c r="C559" s="82">
        <f>VLOOKUP(B559,'FG - FIGHTS'!$A$3:$B$69,2)</f>
        <v>85</v>
      </c>
    </row>
    <row r="560" ht="20.35" customHeight="1">
      <c r="A560" t="s" s="38">
        <v>662</v>
      </c>
      <c r="B560" s="90">
        <f>('STATS 17-18'!N562/'STATS 17-18'!E562)*1000</f>
        <v>23.80952380952381</v>
      </c>
      <c r="C560" s="82">
        <f>VLOOKUP(B560,'FG - FIGHTS'!$A$3:$B$69,2)</f>
        <v>70</v>
      </c>
    </row>
    <row r="561" ht="20.35" customHeight="1">
      <c r="A561" t="s" s="38">
        <v>663</v>
      </c>
      <c r="B561" s="90">
        <f>('STATS 17-18'!N563/'STATS 17-18'!E563)*1000</f>
        <v>0</v>
      </c>
      <c r="C561" s="82">
        <f>VLOOKUP(B561,'FG - FIGHTS'!$A$3:$B$69,2)</f>
        <v>33</v>
      </c>
    </row>
    <row r="562" ht="20.35" customHeight="1">
      <c r="A562" t="s" s="38">
        <v>664</v>
      </c>
      <c r="B562" s="90">
        <f>('STATS 17-18'!N564/'STATS 17-18'!E564)*1000</f>
        <v>120</v>
      </c>
      <c r="C562" s="82">
        <f>VLOOKUP(B562,'FG - FIGHTS'!$A$3:$B$69,2)</f>
        <v>89</v>
      </c>
    </row>
    <row r="563" ht="20.35" customHeight="1">
      <c r="A563" t="s" s="38">
        <v>665</v>
      </c>
      <c r="B563" s="90">
        <f>('STATS 17-18'!N565/'STATS 17-18'!E565)*1000</f>
        <v>0</v>
      </c>
      <c r="C563" s="82">
        <f>VLOOKUP(B563,'FG - FIGHTS'!$A$3:$B$69,2)</f>
        <v>33</v>
      </c>
    </row>
    <row r="564" ht="20.35" customHeight="1">
      <c r="A564" t="s" s="38">
        <v>666</v>
      </c>
      <c r="B564" s="90">
        <f>('STATS 17-18'!N566/'STATS 17-18'!E566)*1000</f>
        <v>0</v>
      </c>
      <c r="C564" s="82">
        <f>VLOOKUP(B564,'FG - FIGHTS'!$A$3:$B$69,2)</f>
        <v>33</v>
      </c>
    </row>
    <row r="565" ht="20.35" customHeight="1">
      <c r="A565" t="s" s="38">
        <v>667</v>
      </c>
      <c r="B565" s="90">
        <f>('STATS 17-18'!N567/'STATS 17-18'!E567)*1000</f>
        <v>0</v>
      </c>
      <c r="C565" s="82">
        <f>VLOOKUP(B565,'FG - FIGHTS'!$A$3:$B$69,2)</f>
        <v>33</v>
      </c>
    </row>
    <row r="566" ht="20.35" customHeight="1">
      <c r="A566" t="s" s="38">
        <v>668</v>
      </c>
      <c r="B566" s="90">
        <f>('STATS 17-18'!N568/'STATS 17-18'!E568)*1000</f>
        <v>0</v>
      </c>
      <c r="C566" s="82">
        <f>VLOOKUP(B566,'FG - FIGHTS'!$A$3:$B$69,2)</f>
        <v>33</v>
      </c>
    </row>
    <row r="567" ht="20.35" customHeight="1">
      <c r="A567" t="s" s="38">
        <v>669</v>
      </c>
      <c r="B567" s="90">
        <f>('STATS 17-18'!N569/'STATS 17-18'!E569)*1000</f>
        <v>0</v>
      </c>
      <c r="C567" s="82">
        <f>VLOOKUP(B567,'FG - FIGHTS'!$A$3:$B$69,2)</f>
        <v>33</v>
      </c>
    </row>
    <row r="568" ht="20.35" customHeight="1">
      <c r="A568" t="s" s="38">
        <v>670</v>
      </c>
      <c r="B568" s="90">
        <f>('STATS 17-18'!N570/'STATS 17-18'!E570)*1000</f>
        <v>0</v>
      </c>
      <c r="C568" s="82">
        <f>VLOOKUP(B568,'FG - FIGHTS'!$A$3:$B$69,2)</f>
        <v>33</v>
      </c>
    </row>
    <row r="569" ht="20.35" customHeight="1">
      <c r="A569" t="s" s="38">
        <v>671</v>
      </c>
      <c r="B569" s="90">
        <f>('STATS 17-18'!N571/'STATS 17-18'!E571)*1000</f>
        <v>0</v>
      </c>
      <c r="C569" s="82">
        <f>VLOOKUP(B569,'FG - FIGHTS'!$A$3:$B$69,2)</f>
        <v>33</v>
      </c>
    </row>
    <row r="570" ht="20.35" customHeight="1">
      <c r="A570" t="s" s="38">
        <v>672</v>
      </c>
      <c r="B570" s="90">
        <f>('STATS 17-18'!N572/'STATS 17-18'!E572)*1000</f>
        <v>0</v>
      </c>
      <c r="C570" s="82">
        <f>VLOOKUP(B570,'FG - FIGHTS'!$A$3:$B$69,2)</f>
        <v>33</v>
      </c>
    </row>
    <row r="571" ht="20.35" customHeight="1">
      <c r="A571" t="s" s="38">
        <v>673</v>
      </c>
      <c r="B571" s="90">
        <f>('STATS 17-18'!N573/'STATS 17-18'!E573)*1000</f>
        <v>29.41176470588235</v>
      </c>
      <c r="C571" s="82">
        <f>VLOOKUP(B571,'FG - FIGHTS'!$A$3:$B$69,2)</f>
        <v>73</v>
      </c>
    </row>
    <row r="572" ht="20.35" customHeight="1">
      <c r="A572" t="s" s="38">
        <v>674</v>
      </c>
      <c r="B572" s="90">
        <f>('STATS 17-18'!N574/'STATS 17-18'!E574)*1000</f>
        <v>0</v>
      </c>
      <c r="C572" s="82">
        <f>VLOOKUP(B572,'FG - FIGHTS'!$A$3:$B$69,2)</f>
        <v>33</v>
      </c>
    </row>
    <row r="573" ht="20.35" customHeight="1">
      <c r="A573" t="s" s="38">
        <v>675</v>
      </c>
      <c r="B573" s="90">
        <f>('STATS 17-18'!N575/'STATS 17-18'!E575)*1000</f>
        <v>0</v>
      </c>
      <c r="C573" s="82">
        <f>VLOOKUP(B573,'FG - FIGHTS'!$A$3:$B$69,2)</f>
        <v>33</v>
      </c>
    </row>
    <row r="574" ht="20.35" customHeight="1">
      <c r="A574" t="s" s="38">
        <v>676</v>
      </c>
      <c r="B574" s="90">
        <f>('STATS 17-18'!N576/'STATS 17-18'!E576)*1000</f>
        <v>12.19512195121951</v>
      </c>
      <c r="C574" s="82">
        <f>VLOOKUP(B574,'FG - FIGHTS'!$A$3:$B$69,2)</f>
        <v>60</v>
      </c>
    </row>
    <row r="575" ht="20.35" customHeight="1">
      <c r="A575" t="s" s="38">
        <v>677</v>
      </c>
      <c r="B575" s="90">
        <f>('STATS 17-18'!N577/'STATS 17-18'!E577)*1000</f>
        <v>100</v>
      </c>
      <c r="C575" s="82">
        <f>VLOOKUP(B575,'FG - FIGHTS'!$A$3:$B$69,2)</f>
        <v>87</v>
      </c>
    </row>
    <row r="576" ht="20.35" customHeight="1">
      <c r="A576" t="s" s="38">
        <v>678</v>
      </c>
      <c r="B576" s="90">
        <f>('STATS 17-18'!N578/'STATS 17-18'!E578)*1000</f>
        <v>0</v>
      </c>
      <c r="C576" s="82">
        <f>VLOOKUP(B576,'FG - FIGHTS'!$A$3:$B$69,2)</f>
        <v>33</v>
      </c>
    </row>
    <row r="577" ht="20.35" customHeight="1">
      <c r="A577" t="s" s="38">
        <v>679</v>
      </c>
      <c r="B577" s="90">
        <f>('STATS 17-18'!N579/'STATS 17-18'!E579)*1000</f>
        <v>38.46153846153847</v>
      </c>
      <c r="C577" s="82">
        <f>VLOOKUP(B577,'FG - FIGHTS'!$A$3:$B$69,2)</f>
        <v>77</v>
      </c>
    </row>
    <row r="578" ht="20.35" customHeight="1">
      <c r="A578" t="s" s="38">
        <v>680</v>
      </c>
      <c r="B578" s="90">
        <f>('STATS 17-18'!N580/'STATS 17-18'!E580)*1000</f>
        <v>0</v>
      </c>
      <c r="C578" s="82">
        <f>VLOOKUP(B578,'FG - FIGHTS'!$A$3:$B$69,2)</f>
        <v>33</v>
      </c>
    </row>
    <row r="579" ht="20.35" customHeight="1">
      <c r="A579" t="s" s="38">
        <v>681</v>
      </c>
      <c r="B579" s="90">
        <f>('STATS 17-18'!N581/'STATS 17-18'!E581)*1000</f>
        <v>0</v>
      </c>
      <c r="C579" s="82">
        <f>VLOOKUP(B579,'FG - FIGHTS'!$A$3:$B$69,2)</f>
        <v>33</v>
      </c>
    </row>
    <row r="580" ht="20.35" customHeight="1">
      <c r="A580" t="s" s="38">
        <v>682</v>
      </c>
      <c r="B580" s="90">
        <f>('STATS 17-18'!N582/'STATS 17-18'!E582)*1000</f>
        <v>0</v>
      </c>
      <c r="C580" s="82">
        <f>VLOOKUP(B580,'FG - FIGHTS'!$A$3:$B$69,2)</f>
        <v>33</v>
      </c>
    </row>
    <row r="581" ht="20.35" customHeight="1">
      <c r="A581" t="s" s="38">
        <v>683</v>
      </c>
      <c r="B581" s="90">
        <f>('STATS 17-18'!N583/'STATS 17-18'!E583)*1000</f>
        <v>111.1111111111111</v>
      </c>
      <c r="C581" s="82">
        <f>VLOOKUP(B581,'FG - FIGHTS'!$A$3:$B$69,2)</f>
        <v>88</v>
      </c>
    </row>
    <row r="582" ht="20.35" customHeight="1">
      <c r="A582" t="s" s="38">
        <v>684</v>
      </c>
      <c r="B582" s="90">
        <f>('STATS 17-18'!N584/'STATS 17-18'!E584)*1000</f>
        <v>0</v>
      </c>
      <c r="C582" s="82">
        <f>VLOOKUP(B582,'FG - FIGHTS'!$A$3:$B$69,2)</f>
        <v>33</v>
      </c>
    </row>
    <row r="583" ht="20.35" customHeight="1">
      <c r="A583" t="s" s="38">
        <v>685</v>
      </c>
      <c r="B583" s="90">
        <f>('STATS 17-18'!N585/'STATS 17-18'!E585)*1000</f>
        <v>0</v>
      </c>
      <c r="C583" s="82">
        <f>VLOOKUP(B583,'FG - FIGHTS'!$A$3:$B$69,2)</f>
        <v>33</v>
      </c>
    </row>
    <row r="584" ht="20.35" customHeight="1">
      <c r="A584" t="s" s="38">
        <v>686</v>
      </c>
      <c r="B584" s="90">
        <f>('STATS 17-18'!N586/'STATS 17-18'!E586)*1000</f>
        <v>0</v>
      </c>
      <c r="C584" s="82">
        <f>VLOOKUP(B584,'FG - FIGHTS'!$A$3:$B$69,2)</f>
        <v>33</v>
      </c>
    </row>
    <row r="585" ht="20.35" customHeight="1">
      <c r="A585" t="s" s="38">
        <v>687</v>
      </c>
      <c r="B585" s="90">
        <f>('STATS 17-18'!N587/'STATS 17-18'!E587)*1000</f>
        <v>0</v>
      </c>
      <c r="C585" s="82">
        <f>VLOOKUP(B585,'FG - FIGHTS'!$A$3:$B$69,2)</f>
        <v>33</v>
      </c>
    </row>
    <row r="586" ht="20.35" customHeight="1">
      <c r="A586" t="s" s="38">
        <v>689</v>
      </c>
      <c r="B586" s="90">
        <f>('STATS 17-18'!N588/'STATS 17-18'!E588)*1000</f>
        <v>111.1111111111111</v>
      </c>
      <c r="C586" s="82">
        <f>VLOOKUP(B586,'FG - FIGHTS'!$A$3:$B$69,2)</f>
        <v>88</v>
      </c>
    </row>
    <row r="587" ht="20.35" customHeight="1">
      <c r="A587" t="s" s="38">
        <v>690</v>
      </c>
      <c r="B587" s="90">
        <f>('STATS 17-18'!N589/'STATS 17-18'!E589)*1000</f>
        <v>26.31578947368421</v>
      </c>
      <c r="C587" s="82">
        <f>VLOOKUP(B587,'FG - FIGHTS'!$A$3:$B$69,2)</f>
        <v>72</v>
      </c>
    </row>
    <row r="588" ht="20.35" customHeight="1">
      <c r="A588" t="s" s="38">
        <v>691</v>
      </c>
      <c r="B588" s="90">
        <f>('STATS 17-18'!N590/'STATS 17-18'!E590)*1000</f>
        <v>0</v>
      </c>
      <c r="C588" s="82">
        <f>VLOOKUP(B588,'FG - FIGHTS'!$A$3:$B$69,2)</f>
        <v>33</v>
      </c>
    </row>
    <row r="589" ht="20.35" customHeight="1">
      <c r="A589" t="s" s="38">
        <v>692</v>
      </c>
      <c r="B589" s="90">
        <f>('STATS 17-18'!N591/'STATS 17-18'!E591)*1000</f>
        <v>0</v>
      </c>
      <c r="C589" s="82">
        <f>VLOOKUP(B589,'FG - FIGHTS'!$A$3:$B$69,2)</f>
        <v>33</v>
      </c>
    </row>
    <row r="590" ht="20.35" customHeight="1">
      <c r="A590" t="s" s="38">
        <v>694</v>
      </c>
      <c r="B590" s="90">
        <f>('STATS 17-18'!N592/'STATS 17-18'!E592)*1000</f>
        <v>25.97402597402598</v>
      </c>
      <c r="C590" s="82">
        <f>VLOOKUP(B590,'FG - FIGHTS'!$A$3:$B$69,2)</f>
        <v>71</v>
      </c>
    </row>
    <row r="591" ht="20.35" customHeight="1">
      <c r="A591" t="s" s="38">
        <v>695</v>
      </c>
      <c r="B591" s="90">
        <f>('STATS 17-18'!N593/'STATS 17-18'!E593)*1000</f>
        <v>293.3333333333333</v>
      </c>
      <c r="C591" s="82">
        <f>VLOOKUP(B591,'FG - FIGHTS'!$A$3:$B$69,2)</f>
        <v>96</v>
      </c>
    </row>
    <row r="592" ht="20.35" customHeight="1">
      <c r="A592" t="s" s="38">
        <v>696</v>
      </c>
      <c r="B592" s="90">
        <f>('STATS 17-18'!N594/'STATS 17-18'!E594)*1000</f>
        <v>0</v>
      </c>
      <c r="C592" s="82">
        <f>VLOOKUP(B592,'FG - FIGHTS'!$A$3:$B$69,2)</f>
        <v>33</v>
      </c>
    </row>
    <row r="593" ht="20.35" customHeight="1">
      <c r="A593" t="s" s="38">
        <v>697</v>
      </c>
      <c r="B593" s="90">
        <f>('STATS 17-18'!N595/'STATS 17-18'!E595)*1000</f>
        <v>0</v>
      </c>
      <c r="C593" s="82">
        <f>VLOOKUP(B593,'FG - FIGHTS'!$A$3:$B$69,2)</f>
        <v>33</v>
      </c>
    </row>
    <row r="594" ht="20.35" customHeight="1">
      <c r="A594" t="s" s="38">
        <v>698</v>
      </c>
      <c r="B594" s="90">
        <f>('STATS 17-18'!N596/'STATS 17-18'!E596)*1000</f>
        <v>0</v>
      </c>
      <c r="C594" s="82">
        <f>VLOOKUP(B594,'FG - FIGHTS'!$A$3:$B$69,2)</f>
        <v>33</v>
      </c>
    </row>
    <row r="595" ht="20.35" customHeight="1">
      <c r="A595" t="s" s="38">
        <v>699</v>
      </c>
      <c r="B595" s="90">
        <f>('STATS 17-18'!N597/'STATS 17-18'!E597)*1000</f>
        <v>0</v>
      </c>
      <c r="C595" s="82">
        <f>VLOOKUP(B595,'FG - FIGHTS'!$A$3:$B$69,2)</f>
        <v>33</v>
      </c>
    </row>
    <row r="596" ht="20.35" customHeight="1">
      <c r="A596" t="s" s="38">
        <v>700</v>
      </c>
      <c r="B596" s="90">
        <f>('STATS 17-18'!N598/'STATS 17-18'!E598)*1000</f>
        <v>0</v>
      </c>
      <c r="C596" s="82">
        <f>VLOOKUP(B596,'FG - FIGHTS'!$A$3:$B$69,2)</f>
        <v>33</v>
      </c>
    </row>
    <row r="597" ht="20.35" customHeight="1">
      <c r="A597" t="s" s="38">
        <v>701</v>
      </c>
      <c r="B597" s="90">
        <f>('STATS 17-18'!N599/'STATS 17-18'!E599)*1000</f>
        <v>0</v>
      </c>
      <c r="C597" s="82">
        <f>VLOOKUP(B597,'FG - FIGHTS'!$A$3:$B$69,2)</f>
        <v>33</v>
      </c>
    </row>
    <row r="598" ht="20.35" customHeight="1">
      <c r="A598" t="s" s="38">
        <v>703</v>
      </c>
      <c r="B598" s="90">
        <f>('STATS 17-18'!N600/'STATS 17-18'!E600)*1000</f>
        <v>0</v>
      </c>
      <c r="C598" s="82">
        <f>VLOOKUP(B598,'FG - FIGHTS'!$A$3:$B$69,2)</f>
        <v>33</v>
      </c>
    </row>
    <row r="599" ht="20.35" customHeight="1">
      <c r="A599" t="s" s="38">
        <v>704</v>
      </c>
      <c r="B599" s="90">
        <f>('STATS 17-18'!N601/'STATS 17-18'!E601)*1000</f>
        <v>0</v>
      </c>
      <c r="C599" s="82">
        <f>VLOOKUP(B599,'FG - FIGHTS'!$A$3:$B$69,2)</f>
        <v>33</v>
      </c>
    </row>
    <row r="600" ht="20.35" customHeight="1">
      <c r="A600" t="s" s="38">
        <v>705</v>
      </c>
      <c r="B600" s="90">
        <f>('STATS 17-18'!N602/'STATS 17-18'!E602)*1000</f>
        <v>0</v>
      </c>
      <c r="C600" s="82">
        <f>VLOOKUP(B600,'FG - FIGHTS'!$A$3:$B$69,2)</f>
        <v>33</v>
      </c>
    </row>
    <row r="601" ht="20.35" customHeight="1">
      <c r="A601" t="s" s="38">
        <v>706</v>
      </c>
      <c r="B601" s="90">
        <f>('STATS 17-18'!N603/'STATS 17-18'!E603)*1000</f>
        <v>428.5714285714286</v>
      </c>
      <c r="C601" s="82">
        <f>VLOOKUP(B601,'FG - FIGHTS'!$A$3:$B$69,2)</f>
        <v>97</v>
      </c>
    </row>
    <row r="602" ht="20.35" customHeight="1">
      <c r="A602" t="s" s="38">
        <v>707</v>
      </c>
      <c r="B602" s="90">
        <f>('STATS 17-18'!N604/'STATS 17-18'!E604)*1000</f>
        <v>12.34567901234568</v>
      </c>
      <c r="C602" s="82">
        <f>VLOOKUP(B602,'FG - FIGHTS'!$A$3:$B$69,2)</f>
        <v>60</v>
      </c>
    </row>
    <row r="603" ht="20.35" customHeight="1">
      <c r="A603" t="s" s="38">
        <v>708</v>
      </c>
      <c r="B603" s="90">
        <f>('STATS 17-18'!N605/'STATS 17-18'!E605)*1000</f>
        <v>0</v>
      </c>
      <c r="C603" s="82">
        <f>VLOOKUP(B603,'FG - FIGHTS'!$A$3:$B$69,2)</f>
        <v>33</v>
      </c>
    </row>
    <row r="604" ht="20.35" customHeight="1">
      <c r="A604" t="s" s="38">
        <v>710</v>
      </c>
      <c r="B604" s="90">
        <f>('STATS 17-18'!N606/'STATS 17-18'!E606)*1000</f>
        <v>0</v>
      </c>
      <c r="C604" s="82">
        <f>VLOOKUP(B604,'FG - FIGHTS'!$A$3:$B$69,2)</f>
        <v>33</v>
      </c>
    </row>
    <row r="605" ht="20.35" customHeight="1">
      <c r="A605" t="s" s="38">
        <v>711</v>
      </c>
      <c r="B605" s="90">
        <f>('STATS 17-18'!N607/'STATS 17-18'!E607)*1000</f>
        <v>0</v>
      </c>
      <c r="C605" s="82">
        <f>VLOOKUP(B605,'FG - FIGHTS'!$A$3:$B$69,2)</f>
        <v>33</v>
      </c>
    </row>
    <row r="606" ht="20.35" customHeight="1">
      <c r="A606" t="s" s="38">
        <v>712</v>
      </c>
      <c r="B606" s="90">
        <f>('STATS 17-18'!N608/'STATS 17-18'!E608)*1000</f>
        <v>0</v>
      </c>
      <c r="C606" s="82">
        <f>VLOOKUP(B606,'FG - FIGHTS'!$A$3:$B$69,2)</f>
        <v>33</v>
      </c>
    </row>
    <row r="607" ht="20.35" customHeight="1">
      <c r="A607" t="s" s="38">
        <v>713</v>
      </c>
      <c r="B607" s="90">
        <f>('STATS 17-18'!N609/'STATS 17-18'!E609)*1000</f>
        <v>0</v>
      </c>
      <c r="C607" s="82">
        <f>VLOOKUP(B607,'FG - FIGHTS'!$A$3:$B$69,2)</f>
        <v>33</v>
      </c>
    </row>
    <row r="608" ht="20.35" customHeight="1">
      <c r="A608" t="s" s="38">
        <v>714</v>
      </c>
      <c r="B608" s="90">
        <f>('STATS 17-18'!N610/'STATS 17-18'!E610)*1000</f>
        <v>48.78048780487805</v>
      </c>
      <c r="C608" s="82">
        <f>VLOOKUP(B608,'FG - FIGHTS'!$A$3:$B$69,2)</f>
        <v>80</v>
      </c>
    </row>
    <row r="609" ht="20.35" customHeight="1">
      <c r="A609" t="s" s="38">
        <v>715</v>
      </c>
      <c r="B609" s="90">
        <f>('STATS 17-18'!N611/'STATS 17-18'!E611)*1000</f>
        <v>26.31578947368421</v>
      </c>
      <c r="C609" s="82">
        <f>VLOOKUP(B609,'FG - FIGHTS'!$A$3:$B$69,2)</f>
        <v>72</v>
      </c>
    </row>
    <row r="610" ht="20.35" customHeight="1">
      <c r="A610" t="s" s="38">
        <v>716</v>
      </c>
      <c r="B610" s="90">
        <f>('STATS 17-18'!N612/'STATS 17-18'!E612)*1000</f>
        <v>0</v>
      </c>
      <c r="C610" s="82">
        <f>VLOOKUP(B610,'FG - FIGHTS'!$A$3:$B$69,2)</f>
        <v>33</v>
      </c>
    </row>
    <row r="611" ht="20.35" customHeight="1">
      <c r="A611" t="s" s="38">
        <v>717</v>
      </c>
      <c r="B611" s="90">
        <f>('STATS 17-18'!N613/'STATS 17-18'!E613)*1000</f>
        <v>0</v>
      </c>
      <c r="C611" s="82">
        <f>VLOOKUP(B611,'FG - FIGHTS'!$A$3:$B$69,2)</f>
        <v>33</v>
      </c>
    </row>
    <row r="612" ht="20.35" customHeight="1">
      <c r="A612" t="s" s="38">
        <v>718</v>
      </c>
      <c r="B612" s="90">
        <f>('STATS 17-18'!N614/'STATS 17-18'!E614)*1000</f>
        <v>0</v>
      </c>
      <c r="C612" s="82">
        <f>VLOOKUP(B612,'FG - FIGHTS'!$A$3:$B$69,2)</f>
        <v>33</v>
      </c>
    </row>
    <row r="613" ht="20.35" customHeight="1">
      <c r="A613" t="s" s="38">
        <v>719</v>
      </c>
      <c r="B613" s="90">
        <f>('STATS 17-18'!N615/'STATS 17-18'!E615)*1000</f>
        <v>0</v>
      </c>
      <c r="C613" s="82">
        <f>VLOOKUP(B613,'FG - FIGHTS'!$A$3:$B$69,2)</f>
        <v>33</v>
      </c>
    </row>
    <row r="614" ht="20.35" customHeight="1">
      <c r="A614" t="s" s="38">
        <v>720</v>
      </c>
      <c r="B614" s="90">
        <f>('STATS 17-18'!N616/'STATS 17-18'!E616)*1000</f>
        <v>0</v>
      </c>
      <c r="C614" s="82">
        <f>VLOOKUP(B614,'FG - FIGHTS'!$A$3:$B$69,2)</f>
        <v>33</v>
      </c>
    </row>
    <row r="615" ht="20.35" customHeight="1">
      <c r="A615" t="s" s="38">
        <v>721</v>
      </c>
      <c r="B615" s="90">
        <f>('STATS 17-18'!N617/'STATS 17-18'!E617)*1000</f>
        <v>0</v>
      </c>
      <c r="C615" s="82">
        <f>VLOOKUP(B615,'FG - FIGHTS'!$A$3:$B$69,2)</f>
        <v>33</v>
      </c>
    </row>
    <row r="616" ht="20.35" customHeight="1">
      <c r="A616" t="s" s="38">
        <v>722</v>
      </c>
      <c r="B616" s="90">
        <f>('STATS 17-18'!N618/'STATS 17-18'!E618)*1000</f>
        <v>17.5438596491228</v>
      </c>
      <c r="C616" s="82">
        <f>VLOOKUP(B616,'FG - FIGHTS'!$A$3:$B$69,2)</f>
        <v>67</v>
      </c>
    </row>
    <row r="617" ht="20.35" customHeight="1">
      <c r="A617" t="s" s="38">
        <v>724</v>
      </c>
      <c r="B617" s="90">
        <f>('STATS 17-18'!N619/'STATS 17-18'!E619)*1000</f>
        <v>0</v>
      </c>
      <c r="C617" s="82">
        <f>VLOOKUP(B617,'FG - FIGHTS'!$A$3:$B$69,2)</f>
        <v>33</v>
      </c>
    </row>
    <row r="618" ht="20.35" customHeight="1">
      <c r="A618" t="s" s="38">
        <v>725</v>
      </c>
      <c r="B618" s="90">
        <f>('STATS 17-18'!N620/'STATS 17-18'!E620)*1000</f>
        <v>0</v>
      </c>
      <c r="C618" s="82">
        <f>VLOOKUP(B618,'FG - FIGHTS'!$A$3:$B$69,2)</f>
        <v>33</v>
      </c>
    </row>
    <row r="619" ht="20.35" customHeight="1">
      <c r="A619" t="s" s="38">
        <v>726</v>
      </c>
      <c r="B619" s="90">
        <f>('STATS 17-18'!N621/'STATS 17-18'!E621)*1000</f>
        <v>67.79661016949153</v>
      </c>
      <c r="C619" s="82">
        <f>VLOOKUP(B619,'FG - FIGHTS'!$A$3:$B$69,2)</f>
        <v>84</v>
      </c>
    </row>
    <row r="620" ht="20.35" customHeight="1">
      <c r="A620" t="s" s="38">
        <v>727</v>
      </c>
      <c r="B620" s="90">
        <f>('STATS 17-18'!N622/'STATS 17-18'!E622)*1000</f>
        <v>0</v>
      </c>
      <c r="C620" s="82">
        <f>VLOOKUP(B620,'FG - FIGHTS'!$A$3:$B$69,2)</f>
        <v>33</v>
      </c>
    </row>
    <row r="621" ht="20.35" customHeight="1">
      <c r="A621" t="s" s="38">
        <v>728</v>
      </c>
      <c r="B621" s="90">
        <f>('STATS 17-18'!N623/'STATS 17-18'!E623)*1000</f>
        <v>40.54054054054054</v>
      </c>
      <c r="C621" s="82">
        <f>VLOOKUP(B621,'FG - FIGHTS'!$A$3:$B$69,2)</f>
        <v>77</v>
      </c>
    </row>
    <row r="622" ht="20.35" customHeight="1">
      <c r="A622" t="s" s="38">
        <v>729</v>
      </c>
      <c r="B622" s="90">
        <f>('STATS 17-18'!N624/'STATS 17-18'!E624)*1000</f>
        <v>0</v>
      </c>
      <c r="C622" s="82">
        <f>VLOOKUP(B622,'FG - FIGHTS'!$A$3:$B$69,2)</f>
        <v>33</v>
      </c>
    </row>
    <row r="623" ht="20.35" customHeight="1">
      <c r="A623" t="s" s="38">
        <v>731</v>
      </c>
      <c r="B623" s="90">
        <f>('STATS 17-18'!N625/'STATS 17-18'!E625)*1000</f>
        <v>25</v>
      </c>
      <c r="C623" s="82">
        <f>VLOOKUP(B623,'FG - FIGHTS'!$A$3:$B$69,2)</f>
        <v>71</v>
      </c>
    </row>
    <row r="624" ht="20.35" customHeight="1">
      <c r="A624" t="s" s="38">
        <v>732</v>
      </c>
      <c r="B624" s="90">
        <f>('STATS 17-18'!N626/'STATS 17-18'!E626)*1000</f>
        <v>0</v>
      </c>
      <c r="C624" s="82">
        <f>VLOOKUP(B624,'FG - FIGHTS'!$A$3:$B$69,2)</f>
        <v>33</v>
      </c>
    </row>
    <row r="625" ht="20.35" customHeight="1">
      <c r="A625" t="s" s="38">
        <v>733</v>
      </c>
      <c r="B625" s="90">
        <f>('STATS 17-18'!N627/'STATS 17-18'!E627)*1000</f>
        <v>0</v>
      </c>
      <c r="C625" s="82">
        <f>VLOOKUP(B625,'FG - FIGHTS'!$A$3:$B$69,2)</f>
        <v>33</v>
      </c>
    </row>
    <row r="626" ht="20.35" customHeight="1">
      <c r="A626" t="s" s="38">
        <v>735</v>
      </c>
      <c r="B626" s="90">
        <f>('STATS 17-18'!N628/'STATS 17-18'!E628)*1000</f>
        <v>0</v>
      </c>
      <c r="C626" s="82">
        <f>VLOOKUP(B626,'FG - FIGHTS'!$A$3:$B$69,2)</f>
        <v>33</v>
      </c>
    </row>
    <row r="627" ht="20.35" customHeight="1">
      <c r="A627" t="s" s="38">
        <v>736</v>
      </c>
      <c r="B627" s="90">
        <f>('STATS 17-18'!N629/'STATS 17-18'!E629)*1000</f>
        <v>0</v>
      </c>
      <c r="C627" s="82">
        <f>VLOOKUP(B627,'FG - FIGHTS'!$A$3:$B$69,2)</f>
        <v>33</v>
      </c>
    </row>
    <row r="628" ht="20.35" customHeight="1">
      <c r="A628" t="s" s="38">
        <v>737</v>
      </c>
      <c r="B628" s="90">
        <f>('STATS 17-18'!N630/'STATS 17-18'!E630)*1000</f>
        <v>0</v>
      </c>
      <c r="C628" s="82">
        <f>VLOOKUP(B628,'FG - FIGHTS'!$A$3:$B$69,2)</f>
        <v>33</v>
      </c>
    </row>
    <row r="629" ht="20.35" customHeight="1">
      <c r="A629" t="s" s="38">
        <v>738</v>
      </c>
      <c r="B629" s="90">
        <f>('STATS 17-18'!N631/'STATS 17-18'!E631)*1000</f>
        <v>12.19512195121951</v>
      </c>
      <c r="C629" s="82">
        <f>VLOOKUP(B629,'FG - FIGHTS'!$A$3:$B$69,2)</f>
        <v>60</v>
      </c>
    </row>
    <row r="630" ht="20.35" customHeight="1">
      <c r="A630" t="s" s="38">
        <v>739</v>
      </c>
      <c r="B630" s="90">
        <f>('STATS 17-18'!N632/'STATS 17-18'!E632)*1000</f>
        <v>0</v>
      </c>
      <c r="C630" s="82">
        <f>VLOOKUP(B630,'FG - FIGHTS'!$A$3:$B$69,2)</f>
        <v>33</v>
      </c>
    </row>
    <row r="631" ht="20.35" customHeight="1">
      <c r="A631" t="s" s="38">
        <v>740</v>
      </c>
      <c r="B631" s="90">
        <f>('STATS 17-18'!N633/'STATS 17-18'!E633)*1000</f>
        <v>14.08450704225352</v>
      </c>
      <c r="C631" s="82">
        <f>VLOOKUP(B631,'FG - FIGHTS'!$A$3:$B$69,2)</f>
        <v>66</v>
      </c>
    </row>
    <row r="632" ht="20.35" customHeight="1">
      <c r="A632" t="s" s="38">
        <v>741</v>
      </c>
      <c r="B632" s="90">
        <f>('STATS 17-18'!N634/'STATS 17-18'!E634)*1000</f>
        <v>27.77777777777778</v>
      </c>
      <c r="C632" s="82">
        <f>VLOOKUP(B632,'FG - FIGHTS'!$A$3:$B$69,2)</f>
        <v>72</v>
      </c>
    </row>
    <row r="633" ht="20.35" customHeight="1">
      <c r="A633" t="s" s="38">
        <v>742</v>
      </c>
      <c r="B633" s="90">
        <f>('STATS 17-18'!N635/'STATS 17-18'!E635)*1000</f>
        <v>0</v>
      </c>
      <c r="C633" s="82">
        <f>VLOOKUP(B633,'FG - FIGHTS'!$A$3:$B$69,2)</f>
        <v>33</v>
      </c>
    </row>
    <row r="634" ht="20.35" customHeight="1">
      <c r="A634" t="s" s="38">
        <v>744</v>
      </c>
      <c r="B634" s="90">
        <f>('STATS 17-18'!N636/'STATS 17-18'!E636)*1000</f>
        <v>12.5</v>
      </c>
      <c r="C634" s="82">
        <f>VLOOKUP(B634,'FG - FIGHTS'!$A$3:$B$69,2)</f>
        <v>60</v>
      </c>
    </row>
    <row r="635" ht="20.35" customHeight="1">
      <c r="A635" t="s" s="38">
        <v>745</v>
      </c>
      <c r="B635" s="90">
        <f>('STATS 17-18'!N637/'STATS 17-18'!E637)*1000</f>
        <v>0</v>
      </c>
      <c r="C635" s="82">
        <f>VLOOKUP(B635,'FG - FIGHTS'!$A$3:$B$69,2)</f>
        <v>33</v>
      </c>
    </row>
    <row r="636" ht="20.35" customHeight="1">
      <c r="A636" t="s" s="38">
        <v>746</v>
      </c>
      <c r="B636" s="90">
        <f>('STATS 17-18'!N638/'STATS 17-18'!E638)*1000</f>
        <v>0</v>
      </c>
      <c r="C636" s="82">
        <f>VLOOKUP(B636,'FG - FIGHTS'!$A$3:$B$69,2)</f>
        <v>33</v>
      </c>
    </row>
    <row r="637" ht="20.35" customHeight="1">
      <c r="A637" t="s" s="38">
        <v>747</v>
      </c>
      <c r="B637" s="90">
        <f>('STATS 17-18'!N639/'STATS 17-18'!E639)*1000</f>
        <v>0</v>
      </c>
      <c r="C637" s="82">
        <f>VLOOKUP(B637,'FG - FIGHTS'!$A$3:$B$69,2)</f>
        <v>33</v>
      </c>
    </row>
    <row r="638" ht="20.35" customHeight="1">
      <c r="A638" t="s" s="38">
        <v>748</v>
      </c>
      <c r="B638" s="90">
        <f>('STATS 17-18'!N640/'STATS 17-18'!E640)*1000</f>
        <v>26.31578947368421</v>
      </c>
      <c r="C638" s="82">
        <f>VLOOKUP(B638,'FG - FIGHTS'!$A$3:$B$69,2)</f>
        <v>72</v>
      </c>
    </row>
    <row r="639" ht="20.35" customHeight="1">
      <c r="A639" t="s" s="38">
        <v>749</v>
      </c>
      <c r="B639" s="90">
        <f>('STATS 17-18'!N641/'STATS 17-18'!E641)*1000</f>
        <v>0</v>
      </c>
      <c r="C639" s="82">
        <f>VLOOKUP(B639,'FG - FIGHTS'!$A$3:$B$69,2)</f>
        <v>33</v>
      </c>
    </row>
    <row r="640" ht="20.35" customHeight="1">
      <c r="A640" t="s" s="38">
        <v>750</v>
      </c>
      <c r="B640" s="90">
        <f>('STATS 17-18'!N642/'STATS 17-18'!E642)*1000</f>
        <v>45.45454545454545</v>
      </c>
      <c r="C640" s="82">
        <f>VLOOKUP(B640,'FG - FIGHTS'!$A$3:$B$69,2)</f>
        <v>79</v>
      </c>
    </row>
    <row r="641" ht="20.35" customHeight="1">
      <c r="A641" t="s" s="38">
        <v>751</v>
      </c>
      <c r="B641" s="90">
        <f>('STATS 17-18'!N643/'STATS 17-18'!E643)*1000</f>
        <v>0</v>
      </c>
      <c r="C641" s="82">
        <f>VLOOKUP(B641,'FG - FIGHTS'!$A$3:$B$69,2)</f>
        <v>33</v>
      </c>
    </row>
    <row r="642" ht="20.35" customHeight="1">
      <c r="A642" t="s" s="38">
        <v>753</v>
      </c>
      <c r="B642" s="90">
        <f>('STATS 17-18'!N644/'STATS 17-18'!E644)*1000</f>
        <v>0</v>
      </c>
      <c r="C642" s="82">
        <f>VLOOKUP(B642,'FG - FIGHTS'!$A$3:$B$69,2)</f>
        <v>33</v>
      </c>
    </row>
    <row r="643" ht="20.35" customHeight="1">
      <c r="A643" t="s" s="38">
        <v>754</v>
      </c>
      <c r="B643" s="90">
        <f>('STATS 17-18'!N645/'STATS 17-18'!E645)*1000</f>
        <v>0</v>
      </c>
      <c r="C643" s="82">
        <f>VLOOKUP(B643,'FG - FIGHTS'!$A$3:$B$69,2)</f>
        <v>33</v>
      </c>
    </row>
    <row r="644" ht="20.35" customHeight="1">
      <c r="A644" t="s" s="38">
        <v>755</v>
      </c>
      <c r="B644" s="90">
        <f>('STATS 17-18'!N646/'STATS 17-18'!E646)*1000</f>
        <v>86.20689655172414</v>
      </c>
      <c r="C644" s="82">
        <f>VLOOKUP(B644,'FG - FIGHTS'!$A$3:$B$69,2)</f>
        <v>86</v>
      </c>
    </row>
    <row r="645" ht="20.35" customHeight="1">
      <c r="A645" t="s" s="38">
        <v>756</v>
      </c>
      <c r="B645" s="90">
        <f>('STATS 17-18'!N647/'STATS 17-18'!E647)*1000</f>
        <v>0</v>
      </c>
      <c r="C645" s="82">
        <f>VLOOKUP(B645,'FG - FIGHTS'!$A$3:$B$69,2)</f>
        <v>33</v>
      </c>
    </row>
    <row r="646" ht="20.35" customHeight="1">
      <c r="A646" t="s" s="38">
        <v>757</v>
      </c>
      <c r="B646" s="90">
        <f>('STATS 17-18'!N648/'STATS 17-18'!E648)*1000</f>
        <v>0</v>
      </c>
      <c r="C646" s="82">
        <f>VLOOKUP(B646,'FG - FIGHTS'!$A$3:$B$69,2)</f>
        <v>33</v>
      </c>
    </row>
    <row r="647" ht="20.35" customHeight="1">
      <c r="A647" t="s" s="38">
        <v>758</v>
      </c>
      <c r="B647" s="90">
        <f>('STATS 17-18'!N649/'STATS 17-18'!E649)*1000</f>
        <v>0</v>
      </c>
      <c r="C647" s="82">
        <f>VLOOKUP(B647,'FG - FIGHTS'!$A$3:$B$69,2)</f>
        <v>33</v>
      </c>
    </row>
    <row r="648" ht="20.35" customHeight="1">
      <c r="A648" t="s" s="38">
        <v>759</v>
      </c>
      <c r="B648" s="90">
        <f>('STATS 17-18'!N650/'STATS 17-18'!E650)*1000</f>
        <v>0</v>
      </c>
      <c r="C648" s="82">
        <f>VLOOKUP(B648,'FG - FIGHTS'!$A$3:$B$69,2)</f>
        <v>33</v>
      </c>
    </row>
    <row r="649" ht="20.35" customHeight="1">
      <c r="A649" t="s" s="38">
        <v>760</v>
      </c>
      <c r="B649" s="90">
        <f>('STATS 17-18'!N651/'STATS 17-18'!E651)*1000</f>
        <v>0</v>
      </c>
      <c r="C649" s="82">
        <f>VLOOKUP(B649,'FG - FIGHTS'!$A$3:$B$69,2)</f>
        <v>33</v>
      </c>
    </row>
    <row r="650" ht="20.35" customHeight="1">
      <c r="A650" t="s" s="38">
        <v>762</v>
      </c>
      <c r="B650" s="90">
        <f>('STATS 17-18'!N652/'STATS 17-18'!E652)*1000</f>
        <v>38.96103896103896</v>
      </c>
      <c r="C650" s="82">
        <f>VLOOKUP(B650,'FG - FIGHTS'!$A$3:$B$69,2)</f>
        <v>77</v>
      </c>
    </row>
    <row r="651" ht="20.35" customHeight="1">
      <c r="A651" t="s" s="38">
        <v>763</v>
      </c>
      <c r="B651" s="90">
        <f>('STATS 17-18'!N653/'STATS 17-18'!E653)*1000</f>
        <v>16.66666666666667</v>
      </c>
      <c r="C651" s="82">
        <f>VLOOKUP(B651,'FG - FIGHTS'!$A$3:$B$69,2)</f>
        <v>67</v>
      </c>
    </row>
    <row r="652" ht="20.35" customHeight="1">
      <c r="A652" t="s" s="38">
        <v>764</v>
      </c>
      <c r="B652" s="90">
        <f>('STATS 17-18'!N654/'STATS 17-18'!E654)*1000</f>
        <v>0</v>
      </c>
      <c r="C652" s="82">
        <f>VLOOKUP(B652,'FG - FIGHTS'!$A$3:$B$69,2)</f>
        <v>33</v>
      </c>
    </row>
    <row r="653" ht="20.35" customHeight="1">
      <c r="A653" t="s" s="38">
        <v>765</v>
      </c>
      <c r="B653" s="90">
        <f>('STATS 17-18'!N655/'STATS 17-18'!E655)*1000</f>
        <v>0</v>
      </c>
      <c r="C653" s="82">
        <f>VLOOKUP(B653,'FG - FIGHTS'!$A$3:$B$69,2)</f>
        <v>33</v>
      </c>
    </row>
    <row r="654" ht="20.35" customHeight="1">
      <c r="A654" t="s" s="38">
        <v>766</v>
      </c>
      <c r="B654" s="90">
        <f>('STATS 17-18'!N656/'STATS 17-18'!E656)*1000</f>
        <v>0</v>
      </c>
      <c r="C654" s="82">
        <f>VLOOKUP(B654,'FG - FIGHTS'!$A$3:$B$69,2)</f>
        <v>33</v>
      </c>
    </row>
    <row r="655" ht="20.35" customHeight="1">
      <c r="A655" t="s" s="38">
        <v>767</v>
      </c>
      <c r="B655" s="90">
        <f>('STATS 17-18'!N657/'STATS 17-18'!E657)*1000</f>
        <v>0</v>
      </c>
      <c r="C655" s="82">
        <f>VLOOKUP(B655,'FG - FIGHTS'!$A$3:$B$69,2)</f>
        <v>33</v>
      </c>
    </row>
    <row r="656" ht="20.35" customHeight="1">
      <c r="A656" t="s" s="38">
        <v>768</v>
      </c>
      <c r="B656" s="90">
        <f>('STATS 17-18'!N658/'STATS 17-18'!E658)*1000</f>
        <v>0</v>
      </c>
      <c r="C656" s="82">
        <f>VLOOKUP(B656,'FG - FIGHTS'!$A$3:$B$69,2)</f>
        <v>33</v>
      </c>
    </row>
    <row r="657" ht="20.35" customHeight="1">
      <c r="A657" t="s" s="38">
        <v>769</v>
      </c>
      <c r="B657" s="90">
        <f>('STATS 17-18'!N659/'STATS 17-18'!E659)*1000</f>
        <v>0</v>
      </c>
      <c r="C657" s="82">
        <f>VLOOKUP(B657,'FG - FIGHTS'!$A$3:$B$69,2)</f>
        <v>33</v>
      </c>
    </row>
    <row r="658" ht="20.35" customHeight="1">
      <c r="A658" t="s" s="38">
        <v>770</v>
      </c>
      <c r="B658" s="90">
        <f>('STATS 17-18'!N660/'STATS 17-18'!E660)*1000</f>
        <v>12.65822784810127</v>
      </c>
      <c r="C658" s="82">
        <f>VLOOKUP(B658,'FG - FIGHTS'!$A$3:$B$69,2)</f>
        <v>60</v>
      </c>
    </row>
    <row r="659" ht="20.35" customHeight="1">
      <c r="A659" t="s" s="38">
        <v>771</v>
      </c>
      <c r="B659" s="90">
        <f>('STATS 17-18'!N661/'STATS 17-18'!E661)*1000</f>
        <v>0</v>
      </c>
      <c r="C659" s="82">
        <f>VLOOKUP(B659,'FG - FIGHTS'!$A$3:$B$69,2)</f>
        <v>33</v>
      </c>
    </row>
    <row r="660" ht="20.35" customHeight="1">
      <c r="A660" t="s" s="38">
        <v>772</v>
      </c>
      <c r="B660" s="90">
        <f>('STATS 17-18'!N662/'STATS 17-18'!E662)*1000</f>
        <v>16.66666666666667</v>
      </c>
      <c r="C660" s="82">
        <f>VLOOKUP(B660,'FG - FIGHTS'!$A$3:$B$69,2)</f>
        <v>67</v>
      </c>
    </row>
    <row r="661" ht="20.35" customHeight="1">
      <c r="A661" t="s" s="38">
        <v>773</v>
      </c>
      <c r="B661" s="90">
        <f>('STATS 17-18'!N663/'STATS 17-18'!E663)*1000</f>
        <v>0</v>
      </c>
      <c r="C661" s="82">
        <f>VLOOKUP(B661,'FG - FIGHTS'!$A$3:$B$69,2)</f>
        <v>33</v>
      </c>
    </row>
    <row r="662" ht="20.35" customHeight="1">
      <c r="A662" t="s" s="38">
        <v>774</v>
      </c>
      <c r="B662" s="90">
        <f>('STATS 17-18'!N664/'STATS 17-18'!E664)*1000</f>
        <v>0</v>
      </c>
      <c r="C662" s="82">
        <f>VLOOKUP(B662,'FG - FIGHTS'!$A$3:$B$69,2)</f>
        <v>33</v>
      </c>
    </row>
    <row r="663" ht="20.35" customHeight="1">
      <c r="A663" t="s" s="38">
        <v>775</v>
      </c>
      <c r="B663" s="90">
        <f>('STATS 17-18'!N665/'STATS 17-18'!E665)*1000</f>
        <v>0</v>
      </c>
      <c r="C663" s="82">
        <f>VLOOKUP(B663,'FG - FIGHTS'!$A$3:$B$69,2)</f>
        <v>33</v>
      </c>
    </row>
    <row r="664" ht="20.35" customHeight="1">
      <c r="A664" t="s" s="38">
        <v>776</v>
      </c>
      <c r="B664" s="90">
        <f>('STATS 17-18'!N666/'STATS 17-18'!E666)*1000</f>
        <v>0</v>
      </c>
      <c r="C664" s="82">
        <f>VLOOKUP(B664,'FG - FIGHTS'!$A$3:$B$69,2)</f>
        <v>33</v>
      </c>
    </row>
    <row r="665" ht="20.35" customHeight="1">
      <c r="A665" t="s" s="38">
        <v>777</v>
      </c>
      <c r="B665" s="90">
        <f>('STATS 17-18'!N667/'STATS 17-18'!E667)*1000</f>
        <v>0</v>
      </c>
      <c r="C665" s="82">
        <f>VLOOKUP(B665,'FG - FIGHTS'!$A$3:$B$69,2)</f>
        <v>33</v>
      </c>
    </row>
    <row r="666" ht="20.35" customHeight="1">
      <c r="A666" t="s" s="38">
        <v>778</v>
      </c>
      <c r="B666" s="90">
        <f>('STATS 17-18'!N668/'STATS 17-18'!E668)*1000</f>
        <v>0</v>
      </c>
      <c r="C666" s="82">
        <f>VLOOKUP(B666,'FG - FIGHTS'!$A$3:$B$69,2)</f>
        <v>33</v>
      </c>
    </row>
    <row r="667" ht="20.35" customHeight="1">
      <c r="A667" t="s" s="38">
        <v>779</v>
      </c>
      <c r="B667" s="90">
        <f>('STATS 17-18'!N669/'STATS 17-18'!E669)*1000</f>
        <v>37.03703703703704</v>
      </c>
      <c r="C667" s="82">
        <f>VLOOKUP(B667,'FG - FIGHTS'!$A$3:$B$69,2)</f>
        <v>76</v>
      </c>
    </row>
    <row r="668" ht="20.35" customHeight="1">
      <c r="A668" t="s" s="38">
        <v>780</v>
      </c>
      <c r="B668" s="90">
        <f>('STATS 17-18'!N670/'STATS 17-18'!E670)*1000</f>
        <v>0</v>
      </c>
      <c r="C668" s="82">
        <f>VLOOKUP(B668,'FG - FIGHTS'!$A$3:$B$69,2)</f>
        <v>33</v>
      </c>
    </row>
    <row r="669" ht="20.35" customHeight="1">
      <c r="A669" t="s" s="38">
        <v>781</v>
      </c>
      <c r="B669" s="90">
        <f>('STATS 17-18'!N671/'STATS 17-18'!E671)*1000</f>
        <v>0</v>
      </c>
      <c r="C669" s="82">
        <f>VLOOKUP(B669,'FG - FIGHTS'!$A$3:$B$69,2)</f>
        <v>33</v>
      </c>
    </row>
    <row r="670" ht="20.35" customHeight="1">
      <c r="A670" t="s" s="38">
        <v>782</v>
      </c>
      <c r="B670" s="90">
        <f>('STATS 17-18'!N672/'STATS 17-18'!E672)*1000</f>
        <v>0</v>
      </c>
      <c r="C670" s="82">
        <f>VLOOKUP(B670,'FG - FIGHTS'!$A$3:$B$69,2)</f>
        <v>33</v>
      </c>
    </row>
    <row r="671" ht="20.35" customHeight="1">
      <c r="A671" t="s" s="38">
        <v>783</v>
      </c>
      <c r="B671" s="90">
        <f>('STATS 17-18'!N673/'STATS 17-18'!E673)*1000</f>
        <v>0</v>
      </c>
      <c r="C671" s="82">
        <f>VLOOKUP(B671,'FG - FIGHTS'!$A$3:$B$69,2)</f>
        <v>33</v>
      </c>
    </row>
    <row r="672" ht="20.35" customHeight="1">
      <c r="A672" t="s" s="38">
        <v>784</v>
      </c>
      <c r="B672" s="90">
        <f>('STATS 17-18'!N674/'STATS 17-18'!E674)*1000</f>
        <v>0</v>
      </c>
      <c r="C672" s="82">
        <f>VLOOKUP(B672,'FG - FIGHTS'!$A$3:$B$69,2)</f>
        <v>33</v>
      </c>
    </row>
    <row r="673" ht="20.35" customHeight="1">
      <c r="A673" t="s" s="38">
        <v>785</v>
      </c>
      <c r="B673" s="90">
        <f>('STATS 17-18'!N675/'STATS 17-18'!E675)*1000</f>
        <v>0</v>
      </c>
      <c r="C673" s="82">
        <f>VLOOKUP(B673,'FG - FIGHTS'!$A$3:$B$69,2)</f>
        <v>33</v>
      </c>
    </row>
    <row r="674" ht="20.35" customHeight="1">
      <c r="A674" t="s" s="38">
        <v>786</v>
      </c>
      <c r="B674" s="90">
        <f>('STATS 17-18'!N676/'STATS 17-18'!E676)*1000</f>
        <v>0</v>
      </c>
      <c r="C674" s="82">
        <f>VLOOKUP(B674,'FG - FIGHTS'!$A$3:$B$69,2)</f>
        <v>33</v>
      </c>
    </row>
    <row r="675" ht="20.35" customHeight="1">
      <c r="A675" t="s" s="38">
        <v>787</v>
      </c>
      <c r="B675" s="90">
        <f>('STATS 17-18'!N677/'STATS 17-18'!E677)*1000</f>
        <v>0</v>
      </c>
      <c r="C675" s="82">
        <f>VLOOKUP(B675,'FG - FIGHTS'!$A$3:$B$69,2)</f>
        <v>33</v>
      </c>
    </row>
    <row r="676" ht="20.35" customHeight="1">
      <c r="A676" t="s" s="38">
        <v>788</v>
      </c>
      <c r="B676" s="90">
        <f>('STATS 17-18'!N678/'STATS 17-18'!E678)*1000</f>
        <v>0</v>
      </c>
      <c r="C676" s="82">
        <f>VLOOKUP(B676,'FG - FIGHTS'!$A$3:$B$69,2)</f>
        <v>33</v>
      </c>
    </row>
    <row r="677" ht="20.35" customHeight="1">
      <c r="A677" t="s" s="38">
        <v>789</v>
      </c>
      <c r="B677" s="90">
        <f>('STATS 17-18'!N679/'STATS 17-18'!E679)*1000</f>
        <v>0</v>
      </c>
      <c r="C677" s="82">
        <f>VLOOKUP(B677,'FG - FIGHTS'!$A$3:$B$69,2)</f>
        <v>33</v>
      </c>
    </row>
    <row r="678" ht="20.35" customHeight="1">
      <c r="A678" t="s" s="38">
        <v>790</v>
      </c>
      <c r="B678" s="90">
        <f>('STATS 17-18'!N680/'STATS 17-18'!E680)*1000</f>
        <v>0</v>
      </c>
      <c r="C678" s="82">
        <f>VLOOKUP(B678,'FG - FIGHTS'!$A$3:$B$69,2)</f>
        <v>33</v>
      </c>
    </row>
    <row r="679" ht="20.35" customHeight="1">
      <c r="A679" t="s" s="38">
        <v>791</v>
      </c>
      <c r="B679" s="90">
        <f>('STATS 17-18'!N681/'STATS 17-18'!E681)*1000</f>
        <v>67.56756756756756</v>
      </c>
      <c r="C679" s="82">
        <f>VLOOKUP(B679,'FG - FIGHTS'!$A$3:$B$69,2)</f>
        <v>84</v>
      </c>
    </row>
    <row r="680" ht="20.35" customHeight="1">
      <c r="A680" t="s" s="38">
        <v>793</v>
      </c>
      <c r="B680" s="90">
        <f>('STATS 17-18'!N682/'STATS 17-18'!E682)*1000</f>
        <v>0</v>
      </c>
      <c r="C680" s="82">
        <f>VLOOKUP(B680,'FG - FIGHTS'!$A$3:$B$69,2)</f>
        <v>33</v>
      </c>
    </row>
    <row r="681" ht="20.35" customHeight="1">
      <c r="A681" t="s" s="38">
        <v>794</v>
      </c>
      <c r="B681" s="90">
        <f>('STATS 17-18'!N683/'STATS 17-18'!E683)*1000</f>
        <v>0</v>
      </c>
      <c r="C681" s="82">
        <f>VLOOKUP(B681,'FG - FIGHTS'!$A$3:$B$69,2)</f>
        <v>33</v>
      </c>
    </row>
    <row r="682" ht="20.35" customHeight="1">
      <c r="A682" t="s" s="38">
        <v>795</v>
      </c>
      <c r="B682" s="90">
        <f>('STATS 17-18'!N684/'STATS 17-18'!E684)*1000</f>
        <v>0</v>
      </c>
      <c r="C682" s="82">
        <f>VLOOKUP(B682,'FG - FIGHTS'!$A$3:$B$69,2)</f>
        <v>33</v>
      </c>
    </row>
    <row r="683" ht="20.35" customHeight="1">
      <c r="A683" t="s" s="38">
        <v>796</v>
      </c>
      <c r="B683" s="90">
        <f>('STATS 17-18'!N685/'STATS 17-18'!E685)*1000</f>
        <v>0</v>
      </c>
      <c r="C683" s="82">
        <f>VLOOKUP(B683,'FG - FIGHTS'!$A$3:$B$69,2)</f>
        <v>33</v>
      </c>
    </row>
    <row r="684" ht="20.35" customHeight="1">
      <c r="A684" t="s" s="38">
        <v>797</v>
      </c>
      <c r="B684" s="90">
        <f>('STATS 17-18'!N686/'STATS 17-18'!E686)*1000</f>
        <v>14.70588235294118</v>
      </c>
      <c r="C684" s="82">
        <f>VLOOKUP(B684,'FG - FIGHTS'!$A$3:$B$69,2)</f>
        <v>66</v>
      </c>
    </row>
    <row r="685" ht="20.35" customHeight="1">
      <c r="A685" t="s" s="38">
        <v>798</v>
      </c>
      <c r="B685" s="90">
        <f>('STATS 17-18'!N687/'STATS 17-18'!E687)*1000</f>
        <v>12.19512195121951</v>
      </c>
      <c r="C685" s="82">
        <f>VLOOKUP(B685,'FG - FIGHTS'!$A$3:$B$69,2)</f>
        <v>60</v>
      </c>
    </row>
    <row r="686" ht="20.35" customHeight="1">
      <c r="A686" t="s" s="38">
        <v>799</v>
      </c>
      <c r="B686" s="90">
        <f>('STATS 17-18'!N688/'STATS 17-18'!E688)*1000</f>
        <v>0</v>
      </c>
      <c r="C686" s="82">
        <f>VLOOKUP(B686,'FG - FIGHTS'!$A$3:$B$69,2)</f>
        <v>33</v>
      </c>
    </row>
    <row r="687" ht="20.35" customHeight="1">
      <c r="A687" t="s" s="38">
        <v>800</v>
      </c>
      <c r="B687" s="90">
        <f>('STATS 17-18'!N689/'STATS 17-18'!E689)*1000</f>
        <v>0</v>
      </c>
      <c r="C687" s="82">
        <f>VLOOKUP(B687,'FG - FIGHTS'!$A$3:$B$69,2)</f>
        <v>33</v>
      </c>
    </row>
    <row r="688" ht="20.35" customHeight="1">
      <c r="A688" t="s" s="38">
        <v>801</v>
      </c>
      <c r="B688" s="90">
        <f>('STATS 17-18'!N690/'STATS 17-18'!E690)*1000</f>
        <v>0</v>
      </c>
      <c r="C688" s="82">
        <f>VLOOKUP(B688,'FG - FIGHTS'!$A$3:$B$69,2)</f>
        <v>33</v>
      </c>
    </row>
    <row r="689" ht="20.35" customHeight="1">
      <c r="A689" t="s" s="38">
        <v>802</v>
      </c>
      <c r="B689" s="90">
        <f>('STATS 17-18'!N691/'STATS 17-18'!E691)*1000</f>
        <v>0</v>
      </c>
      <c r="C689" s="82">
        <f>VLOOKUP(B689,'FG - FIGHTS'!$A$3:$B$69,2)</f>
        <v>33</v>
      </c>
    </row>
    <row r="690" ht="20.35" customHeight="1">
      <c r="A690" t="s" s="38">
        <v>803</v>
      </c>
      <c r="B690" s="90">
        <f>('STATS 17-18'!N692/'STATS 17-18'!E692)*1000</f>
        <v>0</v>
      </c>
      <c r="C690" s="82">
        <f>VLOOKUP(B690,'FG - FIGHTS'!$A$3:$B$69,2)</f>
        <v>33</v>
      </c>
    </row>
    <row r="691" ht="20.35" customHeight="1">
      <c r="A691" t="s" s="38">
        <v>805</v>
      </c>
      <c r="B691" s="90">
        <f>('STATS 17-18'!N693/'STATS 17-18'!E693)*1000</f>
        <v>27.02702702702703</v>
      </c>
      <c r="C691" s="82">
        <f>VLOOKUP(B691,'FG - FIGHTS'!$A$3:$B$69,2)</f>
        <v>72</v>
      </c>
    </row>
    <row r="692" ht="20.35" customHeight="1">
      <c r="A692" t="s" s="38">
        <v>806</v>
      </c>
      <c r="B692" s="90">
        <f>('STATS 17-18'!N694/'STATS 17-18'!E694)*1000</f>
        <v>0</v>
      </c>
      <c r="C692" s="82">
        <f>VLOOKUP(B692,'FG - FIGHTS'!$A$3:$B$69,2)</f>
        <v>33</v>
      </c>
    </row>
    <row r="693" ht="20.35" customHeight="1">
      <c r="A693" t="s" s="38">
        <v>807</v>
      </c>
      <c r="B693" s="90">
        <f>('STATS 17-18'!N695/'STATS 17-18'!E695)*1000</f>
        <v>0</v>
      </c>
      <c r="C693" s="82">
        <f>VLOOKUP(B693,'FG - FIGHTS'!$A$3:$B$69,2)</f>
        <v>33</v>
      </c>
    </row>
    <row r="694" ht="20.35" customHeight="1">
      <c r="A694" t="s" s="38">
        <v>808</v>
      </c>
      <c r="B694" s="90">
        <f>('STATS 17-18'!N696/'STATS 17-18'!E696)*1000</f>
        <v>43.47826086956522</v>
      </c>
      <c r="C694" s="82">
        <f>VLOOKUP(B694,'FG - FIGHTS'!$A$3:$B$69,2)</f>
        <v>78</v>
      </c>
    </row>
    <row r="695" ht="20.35" customHeight="1">
      <c r="A695" t="s" s="38">
        <v>809</v>
      </c>
      <c r="B695" s="90">
        <f>('STATS 17-18'!N697/'STATS 17-18'!E697)*1000</f>
        <v>0</v>
      </c>
      <c r="C695" s="82">
        <f>VLOOKUP(B695,'FG - FIGHTS'!$A$3:$B$69,2)</f>
        <v>33</v>
      </c>
    </row>
    <row r="696" ht="20.35" customHeight="1">
      <c r="A696" t="s" s="38">
        <v>810</v>
      </c>
      <c r="B696" s="90">
        <f>('STATS 17-18'!N698/'STATS 17-18'!E698)*1000</f>
        <v>0</v>
      </c>
      <c r="C696" s="82">
        <f>VLOOKUP(B696,'FG - FIGHTS'!$A$3:$B$69,2)</f>
        <v>33</v>
      </c>
    </row>
    <row r="697" ht="20.35" customHeight="1">
      <c r="A697" t="s" s="38">
        <v>811</v>
      </c>
      <c r="B697" s="90">
        <f>('STATS 17-18'!N699/'STATS 17-18'!E699)*1000</f>
        <v>0</v>
      </c>
      <c r="C697" s="82">
        <f>VLOOKUP(B697,'FG - FIGHTS'!$A$3:$B$69,2)</f>
        <v>33</v>
      </c>
    </row>
    <row r="698" ht="20.35" customHeight="1">
      <c r="A698" t="s" s="38">
        <v>812</v>
      </c>
      <c r="B698" s="90">
        <f>('STATS 17-18'!N700/'STATS 17-18'!E700)*1000</f>
        <v>20.40816326530612</v>
      </c>
      <c r="C698" s="82">
        <f>VLOOKUP(B698,'FG - FIGHTS'!$A$3:$B$69,2)</f>
        <v>69</v>
      </c>
    </row>
    <row r="699" ht="20.35" customHeight="1">
      <c r="A699" t="s" s="38">
        <v>813</v>
      </c>
      <c r="B699" s="90">
        <f>('STATS 17-18'!N701/'STATS 17-18'!E701)*1000</f>
        <v>0</v>
      </c>
      <c r="C699" s="82">
        <f>VLOOKUP(B699,'FG - FIGHTS'!$A$3:$B$69,2)</f>
        <v>33</v>
      </c>
    </row>
    <row r="700" ht="20.35" customHeight="1">
      <c r="A700" t="s" s="38">
        <v>814</v>
      </c>
      <c r="B700" s="90">
        <f>('STATS 17-18'!N702/'STATS 17-18'!E702)*1000</f>
        <v>12.19512195121951</v>
      </c>
      <c r="C700" s="82">
        <f>VLOOKUP(B700,'FG - FIGHTS'!$A$3:$B$69,2)</f>
        <v>60</v>
      </c>
    </row>
    <row r="701" ht="20.35" customHeight="1">
      <c r="A701" t="s" s="38">
        <v>815</v>
      </c>
      <c r="B701" s="90">
        <f>('STATS 17-18'!N703/'STATS 17-18'!E703)*1000</f>
        <v>0</v>
      </c>
      <c r="C701" s="82">
        <f>VLOOKUP(B701,'FG - FIGHTS'!$A$3:$B$69,2)</f>
        <v>33</v>
      </c>
    </row>
    <row r="702" ht="20.35" customHeight="1">
      <c r="A702" t="s" s="38">
        <v>817</v>
      </c>
      <c r="B702" s="90">
        <f>('STATS 17-18'!N704/'STATS 17-18'!E704)*1000</f>
        <v>25.31645569620253</v>
      </c>
      <c r="C702" s="82">
        <f>VLOOKUP(B702,'FG - FIGHTS'!$A$3:$B$69,2)</f>
        <v>71</v>
      </c>
    </row>
    <row r="703" ht="20.35" customHeight="1">
      <c r="A703" t="s" s="38">
        <v>818</v>
      </c>
      <c r="B703" s="90">
        <f>('STATS 17-18'!N705/'STATS 17-18'!E705)*1000</f>
        <v>0</v>
      </c>
      <c r="C703" s="82">
        <f>VLOOKUP(B703,'FG - FIGHTS'!$A$3:$B$69,2)</f>
        <v>33</v>
      </c>
    </row>
    <row r="704" ht="20.35" customHeight="1">
      <c r="A704" t="s" s="38">
        <v>819</v>
      </c>
      <c r="B704" s="90">
        <f>('STATS 17-18'!N706/'STATS 17-18'!E706)*1000</f>
        <v>42.85714285714285</v>
      </c>
      <c r="C704" s="82">
        <f>VLOOKUP(B704,'FG - FIGHTS'!$A$3:$B$69,2)</f>
        <v>78</v>
      </c>
    </row>
    <row r="705" ht="20.35" customHeight="1">
      <c r="A705" t="s" s="38">
        <v>820</v>
      </c>
      <c r="B705" s="90">
        <f>('STATS 17-18'!N707/'STATS 17-18'!E707)*1000</f>
        <v>0</v>
      </c>
      <c r="C705" s="82">
        <f>VLOOKUP(B705,'FG - FIGHTS'!$A$3:$B$69,2)</f>
        <v>33</v>
      </c>
    </row>
    <row r="706" ht="20.35" customHeight="1">
      <c r="A706" t="s" s="38">
        <v>821</v>
      </c>
      <c r="B706" s="90">
        <f>('STATS 17-18'!N708/'STATS 17-18'!E708)*1000</f>
        <v>13.6986301369863</v>
      </c>
      <c r="C706" s="82">
        <f>VLOOKUP(B706,'FG - FIGHTS'!$A$3:$B$69,2)</f>
        <v>63</v>
      </c>
    </row>
    <row r="707" ht="20.35" customHeight="1">
      <c r="A707" t="s" s="38">
        <v>822</v>
      </c>
      <c r="B707" s="90">
        <f>('STATS 17-18'!N709/'STATS 17-18'!E709)*1000</f>
        <v>0</v>
      </c>
      <c r="C707" s="82">
        <f>VLOOKUP(B707,'FG - FIGHTS'!$A$3:$B$69,2)</f>
        <v>33</v>
      </c>
    </row>
    <row r="708" ht="20.35" customHeight="1">
      <c r="A708" t="s" s="38">
        <v>823</v>
      </c>
      <c r="B708" s="90">
        <f>('STATS 17-18'!N710/'STATS 17-18'!E710)*1000</f>
        <v>0</v>
      </c>
      <c r="C708" s="82">
        <f>VLOOKUP(B708,'FG - FIGHTS'!$A$3:$B$69,2)</f>
        <v>33</v>
      </c>
    </row>
    <row r="709" ht="20.35" customHeight="1">
      <c r="A709" t="s" s="38">
        <v>824</v>
      </c>
      <c r="B709" s="90">
        <f>('STATS 17-18'!N711/'STATS 17-18'!E711)*1000</f>
        <v>0</v>
      </c>
      <c r="C709" s="82">
        <f>VLOOKUP(B709,'FG - FIGHTS'!$A$3:$B$69,2)</f>
        <v>33</v>
      </c>
    </row>
    <row r="710" ht="20.35" customHeight="1">
      <c r="A710" t="s" s="38">
        <v>825</v>
      </c>
      <c r="B710" s="90">
        <f>('STATS 17-18'!N712/'STATS 17-18'!E712)*1000</f>
        <v>0</v>
      </c>
      <c r="C710" s="82">
        <f>VLOOKUP(B710,'FG - FIGHTS'!$A$3:$B$69,2)</f>
        <v>33</v>
      </c>
    </row>
    <row r="711" ht="20.35" customHeight="1">
      <c r="A711" t="s" s="38">
        <v>827</v>
      </c>
      <c r="B711" s="90">
        <f>('STATS 17-18'!N713/'STATS 17-18'!E713)*1000</f>
        <v>0</v>
      </c>
      <c r="C711" s="82">
        <f>VLOOKUP(B711,'FG - FIGHTS'!$A$3:$B$69,2)</f>
        <v>33</v>
      </c>
    </row>
    <row r="712" ht="20.35" customHeight="1">
      <c r="A712" t="s" s="38">
        <v>828</v>
      </c>
      <c r="B712" s="90">
        <f>('STATS 17-18'!N714/'STATS 17-18'!E714)*1000</f>
        <v>0</v>
      </c>
      <c r="C712" s="82">
        <f>VLOOKUP(B712,'FG - FIGHTS'!$A$3:$B$69,2)</f>
        <v>33</v>
      </c>
    </row>
    <row r="713" ht="20.35" customHeight="1">
      <c r="A713" t="s" s="38">
        <v>829</v>
      </c>
      <c r="B713" s="90">
        <f>('STATS 17-18'!N715/'STATS 17-18'!E715)*1000</f>
        <v>0</v>
      </c>
      <c r="C713" s="82">
        <f>VLOOKUP(B713,'FG - FIGHTS'!$A$3:$B$69,2)</f>
        <v>33</v>
      </c>
    </row>
    <row r="714" ht="20.35" customHeight="1">
      <c r="A714" t="s" s="38">
        <v>830</v>
      </c>
      <c r="B714" s="90">
        <f>('STATS 17-18'!N716/'STATS 17-18'!E716)*1000</f>
        <v>0</v>
      </c>
      <c r="C714" s="82">
        <f>VLOOKUP(B714,'FG - FIGHTS'!$A$3:$B$69,2)</f>
        <v>33</v>
      </c>
    </row>
    <row r="715" ht="20.35" customHeight="1">
      <c r="A715" t="s" s="38">
        <v>832</v>
      </c>
      <c r="B715" s="90">
        <f>('STATS 17-18'!N717/'STATS 17-18'!E717)*1000</f>
        <v>0</v>
      </c>
      <c r="C715" s="82">
        <f>VLOOKUP(B715,'FG - FIGHTS'!$A$3:$B$69,2)</f>
        <v>33</v>
      </c>
    </row>
    <row r="716" ht="20.35" customHeight="1">
      <c r="A716" t="s" s="38">
        <v>833</v>
      </c>
      <c r="B716" s="90">
        <f>('STATS 17-18'!N718/'STATS 17-18'!E718)*1000</f>
        <v>0</v>
      </c>
      <c r="C716" s="82">
        <f>VLOOKUP(B716,'FG - FIGHTS'!$A$3:$B$69,2)</f>
        <v>33</v>
      </c>
    </row>
    <row r="717" ht="20.35" customHeight="1">
      <c r="A717" t="s" s="38">
        <v>834</v>
      </c>
      <c r="B717" s="90">
        <f>('STATS 17-18'!N719/'STATS 17-18'!E719)*1000</f>
        <v>13.88888888888889</v>
      </c>
      <c r="C717" s="82">
        <f>VLOOKUP(B717,'FG - FIGHTS'!$A$3:$B$69,2)</f>
        <v>63</v>
      </c>
    </row>
    <row r="718" ht="20.35" customHeight="1">
      <c r="A718" t="s" s="38">
        <v>835</v>
      </c>
      <c r="B718" s="90">
        <f>('STATS 17-18'!N720/'STATS 17-18'!E720)*1000</f>
        <v>0</v>
      </c>
      <c r="C718" s="82">
        <f>VLOOKUP(B718,'FG - FIGHTS'!$A$3:$B$69,2)</f>
        <v>33</v>
      </c>
    </row>
    <row r="719" ht="20.35" customHeight="1">
      <c r="A719" t="s" s="38">
        <v>836</v>
      </c>
      <c r="B719" s="90">
        <f>('STATS 17-18'!N721/'STATS 17-18'!E721)*1000</f>
        <v>0</v>
      </c>
      <c r="C719" s="82">
        <f>VLOOKUP(B719,'FG - FIGHTS'!$A$3:$B$69,2)</f>
        <v>33</v>
      </c>
    </row>
    <row r="720" ht="20.35" customHeight="1">
      <c r="A720" t="s" s="38">
        <v>837</v>
      </c>
      <c r="B720" s="90">
        <f>('STATS 17-18'!N722/'STATS 17-18'!E722)*1000</f>
        <v>100</v>
      </c>
      <c r="C720" s="82">
        <f>VLOOKUP(B720,'FG - FIGHTS'!$A$3:$B$69,2)</f>
        <v>87</v>
      </c>
    </row>
    <row r="721" ht="20.35" customHeight="1">
      <c r="A721" t="s" s="38">
        <v>838</v>
      </c>
      <c r="B721" s="90">
        <f>('STATS 17-18'!N723/'STATS 17-18'!E723)*1000</f>
        <v>0</v>
      </c>
      <c r="C721" s="82">
        <f>VLOOKUP(B721,'FG - FIGHTS'!$A$3:$B$69,2)</f>
        <v>33</v>
      </c>
    </row>
    <row r="722" ht="20.35" customHeight="1">
      <c r="A722" t="s" s="38">
        <v>839</v>
      </c>
      <c r="B722" s="90">
        <f>('STATS 17-18'!N724/'STATS 17-18'!E724)*1000</f>
        <v>0</v>
      </c>
      <c r="C722" s="82">
        <f>VLOOKUP(B722,'FG - FIGHTS'!$A$3:$B$69,2)</f>
        <v>33</v>
      </c>
    </row>
    <row r="723" ht="20.35" customHeight="1">
      <c r="A723" t="s" s="38">
        <v>840</v>
      </c>
      <c r="B723" s="90">
        <f>('STATS 17-18'!N725/'STATS 17-18'!E725)*1000</f>
        <v>0</v>
      </c>
      <c r="C723" s="82">
        <f>VLOOKUP(B723,'FG - FIGHTS'!$A$3:$B$69,2)</f>
        <v>33</v>
      </c>
    </row>
    <row r="724" ht="20.35" customHeight="1">
      <c r="A724" t="s" s="38">
        <v>841</v>
      </c>
      <c r="B724" s="90">
        <f>('STATS 17-18'!N726/'STATS 17-18'!E726)*1000</f>
        <v>166.6666666666667</v>
      </c>
      <c r="C724" s="82">
        <f>VLOOKUP(B724,'FG - FIGHTS'!$A$3:$B$69,2)</f>
        <v>92</v>
      </c>
    </row>
    <row r="725" ht="20.35" customHeight="1">
      <c r="A725" t="s" s="38">
        <v>842</v>
      </c>
      <c r="B725" s="90">
        <f>('STATS 17-18'!N727/'STATS 17-18'!E727)*1000</f>
        <v>14.92537313432836</v>
      </c>
      <c r="C725" s="82">
        <f>VLOOKUP(B725,'FG - FIGHTS'!$A$3:$B$69,2)</f>
        <v>66</v>
      </c>
    </row>
    <row r="726" ht="20.35" customHeight="1">
      <c r="A726" t="s" s="38">
        <v>843</v>
      </c>
      <c r="B726" s="90">
        <f>('STATS 17-18'!N728/'STATS 17-18'!E728)*1000</f>
        <v>19.23076923076923</v>
      </c>
      <c r="C726" s="82">
        <f>VLOOKUP(B726,'FG - FIGHTS'!$A$3:$B$69,2)</f>
        <v>68</v>
      </c>
    </row>
    <row r="727" ht="20.35" customHeight="1">
      <c r="A727" t="s" s="38">
        <v>845</v>
      </c>
      <c r="B727" s="90">
        <f>('STATS 17-18'!N729/'STATS 17-18'!E729)*1000</f>
        <v>0</v>
      </c>
      <c r="C727" s="82">
        <f>VLOOKUP(B727,'FG - FIGHTS'!$A$3:$B$69,2)</f>
        <v>33</v>
      </c>
    </row>
    <row r="728" ht="20.35" customHeight="1">
      <c r="A728" t="s" s="38">
        <v>846</v>
      </c>
      <c r="B728" s="90">
        <f>('STATS 17-18'!N730/'STATS 17-18'!E730)*1000</f>
        <v>0</v>
      </c>
      <c r="C728" s="82">
        <f>VLOOKUP(B728,'FG - FIGHTS'!$A$3:$B$69,2)</f>
        <v>33</v>
      </c>
    </row>
    <row r="729" ht="20.35" customHeight="1">
      <c r="A729" t="s" s="38">
        <v>847</v>
      </c>
      <c r="B729" s="90">
        <f>('STATS 17-18'!N731/'STATS 17-18'!E731)*1000</f>
        <v>0</v>
      </c>
      <c r="C729" s="82">
        <f>VLOOKUP(B729,'FG - FIGHTS'!$A$3:$B$69,2)</f>
        <v>33</v>
      </c>
    </row>
    <row r="730" ht="20.35" customHeight="1">
      <c r="A730" t="s" s="38">
        <v>848</v>
      </c>
      <c r="B730" s="90">
        <f>('STATS 17-18'!N732/'STATS 17-18'!E732)*1000</f>
        <v>0</v>
      </c>
      <c r="C730" s="82">
        <f>VLOOKUP(B730,'FG - FIGHTS'!$A$3:$B$69,2)</f>
        <v>33</v>
      </c>
    </row>
    <row r="731" ht="20.35" customHeight="1">
      <c r="A731" t="s" s="38">
        <v>849</v>
      </c>
      <c r="B731" s="90">
        <f>('STATS 17-18'!N733/'STATS 17-18'!E733)*1000</f>
        <v>25.64102564102564</v>
      </c>
      <c r="C731" s="82">
        <f>VLOOKUP(B731,'FG - FIGHTS'!$A$3:$B$69,2)</f>
        <v>71</v>
      </c>
    </row>
    <row r="732" ht="20.35" customHeight="1">
      <c r="A732" t="s" s="38">
        <v>851</v>
      </c>
      <c r="B732" s="90">
        <f>('STATS 17-18'!N734/'STATS 17-18'!E734)*1000</f>
        <v>37.9746835443038</v>
      </c>
      <c r="C732" s="82">
        <f>VLOOKUP(B732,'FG - FIGHTS'!$A$3:$B$69,2)</f>
        <v>76</v>
      </c>
    </row>
    <row r="733" ht="20.35" customHeight="1">
      <c r="A733" t="s" s="38">
        <v>852</v>
      </c>
      <c r="B733" s="90">
        <f>('STATS 17-18'!N735/'STATS 17-18'!E735)*1000</f>
        <v>90.90909090909091</v>
      </c>
      <c r="C733" s="82">
        <f>VLOOKUP(B733,'FG - FIGHTS'!$A$3:$B$69,2)</f>
        <v>86</v>
      </c>
    </row>
    <row r="734" ht="20.35" customHeight="1">
      <c r="A734" t="s" s="38">
        <v>853</v>
      </c>
      <c r="B734" s="90">
        <f>('STATS 17-18'!N736/'STATS 17-18'!E736)*1000</f>
        <v>428.5714285714286</v>
      </c>
      <c r="C734" s="82">
        <f>VLOOKUP(B734,'FG - FIGHTS'!$A$3:$B$69,2)</f>
        <v>97</v>
      </c>
    </row>
    <row r="735" ht="20.35" customHeight="1">
      <c r="A735" t="s" s="38">
        <v>854</v>
      </c>
      <c r="B735" s="90">
        <f>('STATS 17-18'!N737/'STATS 17-18'!E737)*1000</f>
        <v>0</v>
      </c>
      <c r="C735" s="82">
        <f>VLOOKUP(B735,'FG - FIGHTS'!$A$3:$B$69,2)</f>
        <v>33</v>
      </c>
    </row>
    <row r="736" ht="20.35" customHeight="1">
      <c r="A736" t="s" s="38">
        <v>855</v>
      </c>
      <c r="B736" s="90">
        <f>('STATS 17-18'!N738/'STATS 17-18'!E738)*1000</f>
        <v>0</v>
      </c>
      <c r="C736" s="82">
        <f>VLOOKUP(B736,'FG - FIGHTS'!$A$3:$B$69,2)</f>
        <v>33</v>
      </c>
    </row>
    <row r="737" ht="20.35" customHeight="1">
      <c r="A737" t="s" s="38">
        <v>856</v>
      </c>
      <c r="B737" s="90">
        <f>('STATS 17-18'!N739/'STATS 17-18'!E739)*1000</f>
        <v>0</v>
      </c>
      <c r="C737" s="82">
        <f>VLOOKUP(B737,'FG - FIGHTS'!$A$3:$B$69,2)</f>
        <v>33</v>
      </c>
    </row>
    <row r="738" ht="20.35" customHeight="1">
      <c r="A738" t="s" s="38">
        <v>857</v>
      </c>
      <c r="B738" s="90">
        <f>('STATS 17-18'!N740/'STATS 17-18'!E740)*1000</f>
        <v>0</v>
      </c>
      <c r="C738" s="82">
        <f>VLOOKUP(B738,'FG - FIGHTS'!$A$3:$B$69,2)</f>
        <v>33</v>
      </c>
    </row>
    <row r="739" ht="20.35" customHeight="1">
      <c r="A739" t="s" s="38">
        <v>858</v>
      </c>
      <c r="B739" s="90">
        <f>('STATS 17-18'!N741/'STATS 17-18'!E741)*1000</f>
        <v>0</v>
      </c>
      <c r="C739" s="82">
        <f>VLOOKUP(B739,'FG - FIGHTS'!$A$3:$B$69,2)</f>
        <v>33</v>
      </c>
    </row>
    <row r="740" ht="20.35" customHeight="1">
      <c r="A740" t="s" s="38">
        <v>859</v>
      </c>
      <c r="B740" s="90">
        <f>('STATS 17-18'!N742/'STATS 17-18'!E742)*1000</f>
        <v>0</v>
      </c>
      <c r="C740" s="82">
        <f>VLOOKUP(B740,'FG - FIGHTS'!$A$3:$B$69,2)</f>
        <v>33</v>
      </c>
    </row>
    <row r="741" ht="20.35" customHeight="1">
      <c r="A741" t="s" s="38">
        <v>860</v>
      </c>
      <c r="B741" s="90">
        <f>('STATS 17-18'!N743/'STATS 17-18'!E743)*1000</f>
        <v>75.9493670886076</v>
      </c>
      <c r="C741" s="82">
        <f>VLOOKUP(B741,'FG - FIGHTS'!$A$3:$B$69,2)</f>
        <v>85</v>
      </c>
    </row>
    <row r="742" ht="20.35" customHeight="1">
      <c r="A742" t="s" s="38">
        <v>862</v>
      </c>
      <c r="B742" s="90">
        <f>('STATS 17-18'!N744/'STATS 17-18'!E744)*1000</f>
        <v>0</v>
      </c>
      <c r="C742" s="82">
        <f>VLOOKUP(B742,'FG - FIGHTS'!$A$3:$B$69,2)</f>
        <v>33</v>
      </c>
    </row>
    <row r="743" ht="20.35" customHeight="1">
      <c r="A743" t="s" s="38">
        <v>863</v>
      </c>
      <c r="B743" s="90">
        <f>('STATS 17-18'!N745/'STATS 17-18'!E745)*1000</f>
        <v>0</v>
      </c>
      <c r="C743" s="82">
        <f>VLOOKUP(B743,'FG - FIGHTS'!$A$3:$B$69,2)</f>
        <v>33</v>
      </c>
    </row>
    <row r="744" ht="20.35" customHeight="1">
      <c r="A744" t="s" s="38">
        <v>864</v>
      </c>
      <c r="B744" s="90">
        <f>('STATS 17-18'!N746/'STATS 17-18'!E746)*1000</f>
        <v>12.19512195121951</v>
      </c>
      <c r="C744" s="82">
        <f>VLOOKUP(B744,'FG - FIGHTS'!$A$3:$B$69,2)</f>
        <v>60</v>
      </c>
    </row>
    <row r="745" ht="20.35" customHeight="1">
      <c r="A745" t="s" s="38">
        <v>865</v>
      </c>
      <c r="B745" s="90">
        <f>('STATS 17-18'!N747/'STATS 17-18'!E747)*1000</f>
        <v>0</v>
      </c>
      <c r="C745" s="82">
        <f>VLOOKUP(B745,'FG - FIGHTS'!$A$3:$B$69,2)</f>
        <v>33</v>
      </c>
    </row>
    <row r="746" ht="20.35" customHeight="1">
      <c r="A746" t="s" s="38">
        <v>866</v>
      </c>
      <c r="B746" s="90">
        <f>('STATS 17-18'!N748/'STATS 17-18'!E748)*1000</f>
        <v>12.19512195121951</v>
      </c>
      <c r="C746" s="82">
        <f>VLOOKUP(B746,'FG - FIGHTS'!$A$3:$B$69,2)</f>
        <v>60</v>
      </c>
    </row>
    <row r="747" ht="20.35" customHeight="1">
      <c r="A747" t="s" s="38">
        <v>867</v>
      </c>
      <c r="B747" s="90">
        <f>('STATS 17-18'!N749/'STATS 17-18'!E749)*1000</f>
        <v>13.6986301369863</v>
      </c>
      <c r="C747" s="82">
        <f>VLOOKUP(B747,'FG - FIGHTS'!$A$3:$B$69,2)</f>
        <v>63</v>
      </c>
    </row>
    <row r="748" ht="20.35" customHeight="1">
      <c r="A748" t="s" s="38">
        <v>868</v>
      </c>
      <c r="B748" s="90">
        <f>('STATS 17-18'!N750/'STATS 17-18'!E750)*1000</f>
        <v>0</v>
      </c>
      <c r="C748" s="82">
        <f>VLOOKUP(B748,'FG - FIGHTS'!$A$3:$B$69,2)</f>
        <v>33</v>
      </c>
    </row>
    <row r="749" ht="20.35" customHeight="1">
      <c r="A749" t="s" s="38">
        <v>869</v>
      </c>
      <c r="B749" s="90">
        <f>('STATS 17-18'!N751/'STATS 17-18'!E751)*1000</f>
        <v>0</v>
      </c>
      <c r="C749" s="82">
        <f>VLOOKUP(B749,'FG - FIGHTS'!$A$3:$B$69,2)</f>
        <v>33</v>
      </c>
    </row>
    <row r="750" ht="20.35" customHeight="1">
      <c r="A750" t="s" s="38">
        <v>870</v>
      </c>
      <c r="B750" s="90">
        <f>('STATS 17-18'!N752/'STATS 17-18'!E752)*1000</f>
        <v>0</v>
      </c>
      <c r="C750" s="82">
        <f>VLOOKUP(B750,'FG - FIGHTS'!$A$3:$B$69,2)</f>
        <v>33</v>
      </c>
    </row>
    <row r="751" ht="20.35" customHeight="1">
      <c r="A751" t="s" s="38">
        <v>872</v>
      </c>
      <c r="B751" s="90">
        <f>('STATS 17-18'!N753/'STATS 17-18'!E753)*1000</f>
        <v>0</v>
      </c>
      <c r="C751" s="82">
        <f>VLOOKUP(B751,'FG - FIGHTS'!$A$3:$B$69,2)</f>
        <v>33</v>
      </c>
    </row>
    <row r="752" ht="20.35" customHeight="1">
      <c r="A752" t="s" s="38">
        <v>873</v>
      </c>
      <c r="B752" s="90">
        <f>('STATS 17-18'!N754/'STATS 17-18'!E754)*1000</f>
        <v>0</v>
      </c>
      <c r="C752" s="82">
        <f>VLOOKUP(B752,'FG - FIGHTS'!$A$3:$B$69,2)</f>
        <v>33</v>
      </c>
    </row>
    <row r="753" ht="20.35" customHeight="1">
      <c r="A753" t="s" s="38">
        <v>875</v>
      </c>
      <c r="B753" s="90">
        <f>('STATS 17-18'!N755/'STATS 17-18'!E755)*1000</f>
        <v>0</v>
      </c>
      <c r="C753" s="82">
        <f>VLOOKUP(B753,'FG - FIGHTS'!$A$3:$B$69,2)</f>
        <v>33</v>
      </c>
    </row>
    <row r="754" ht="20.35" customHeight="1">
      <c r="A754" t="s" s="38">
        <v>876</v>
      </c>
      <c r="B754" s="90">
        <f>('STATS 17-18'!N756/'STATS 17-18'!E756)*1000</f>
        <v>0</v>
      </c>
      <c r="C754" s="82">
        <f>VLOOKUP(B754,'FG - FIGHTS'!$A$3:$B$69,2)</f>
        <v>33</v>
      </c>
    </row>
    <row r="755" ht="20.35" customHeight="1">
      <c r="A755" t="s" s="38">
        <v>877</v>
      </c>
      <c r="B755" s="90">
        <f>('STATS 17-18'!N757/'STATS 17-18'!E757)*1000</f>
        <v>48.38709677419354</v>
      </c>
      <c r="C755" s="82">
        <f>VLOOKUP(B755,'FG - FIGHTS'!$A$3:$B$69,2)</f>
        <v>80</v>
      </c>
    </row>
    <row r="756" ht="20.35" customHeight="1">
      <c r="A756" t="s" s="38">
        <v>878</v>
      </c>
      <c r="B756" s="90">
        <f>('STATS 17-18'!N758/'STATS 17-18'!E758)*1000</f>
        <v>24.69135802469136</v>
      </c>
      <c r="C756" s="82">
        <f>VLOOKUP(B756,'FG - FIGHTS'!$A$3:$B$69,2)</f>
        <v>71</v>
      </c>
    </row>
    <row r="757" ht="20.35" customHeight="1">
      <c r="A757" t="s" s="38">
        <v>879</v>
      </c>
      <c r="B757" s="90">
        <f>('STATS 17-18'!N759/'STATS 17-18'!E759)*1000</f>
        <v>21.27659574468085</v>
      </c>
      <c r="C757" s="82">
        <f>VLOOKUP(B757,'FG - FIGHTS'!$A$3:$B$69,2)</f>
        <v>69</v>
      </c>
    </row>
    <row r="758" ht="20.35" customHeight="1">
      <c r="A758" t="s" s="38">
        <v>880</v>
      </c>
      <c r="B758" s="90">
        <f>('STATS 17-18'!N760/'STATS 17-18'!E760)*1000</f>
        <v>0</v>
      </c>
      <c r="C758" s="82">
        <f>VLOOKUP(B758,'FG - FIGHTS'!$A$3:$B$69,2)</f>
        <v>33</v>
      </c>
    </row>
    <row r="759" ht="20.35" customHeight="1">
      <c r="A759" t="s" s="38">
        <v>882</v>
      </c>
      <c r="B759" s="90">
        <f>('STATS 17-18'!N761/'STATS 17-18'!E761)*1000</f>
        <v>0</v>
      </c>
      <c r="C759" s="82">
        <f>VLOOKUP(B759,'FG - FIGHTS'!$A$3:$B$69,2)</f>
        <v>33</v>
      </c>
    </row>
    <row r="760" ht="20.35" customHeight="1">
      <c r="A760" t="s" s="38">
        <v>883</v>
      </c>
      <c r="B760" s="90">
        <f>('STATS 17-18'!N762/'STATS 17-18'!E762)*1000</f>
        <v>12.19512195121951</v>
      </c>
      <c r="C760" s="82">
        <f>VLOOKUP(B760,'FG - FIGHTS'!$A$3:$B$69,2)</f>
        <v>60</v>
      </c>
    </row>
    <row r="761" ht="20.35" customHeight="1">
      <c r="A761" t="s" s="38">
        <v>884</v>
      </c>
      <c r="B761" s="90">
        <f>('STATS 17-18'!N763/'STATS 17-18'!E763)*1000</f>
        <v>13.33333333333333</v>
      </c>
      <c r="C761" s="82">
        <f>VLOOKUP(B761,'FG - FIGHTS'!$A$3:$B$69,2)</f>
        <v>63</v>
      </c>
    </row>
    <row r="762" ht="20.35" customHeight="1">
      <c r="A762" t="s" s="38">
        <v>885</v>
      </c>
      <c r="B762" s="90">
        <f>('STATS 17-18'!N764/'STATS 17-18'!E764)*1000</f>
        <v>0</v>
      </c>
      <c r="C762" s="82">
        <f>VLOOKUP(B762,'FG - FIGHTS'!$A$3:$B$69,2)</f>
        <v>33</v>
      </c>
    </row>
    <row r="763" ht="20.35" customHeight="1">
      <c r="A763" t="s" s="38">
        <v>886</v>
      </c>
      <c r="B763" s="90">
        <f>('STATS 17-18'!N765/'STATS 17-18'!E765)*1000</f>
        <v>0</v>
      </c>
      <c r="C763" s="82">
        <f>VLOOKUP(B763,'FG - FIGHTS'!$A$3:$B$69,2)</f>
        <v>33</v>
      </c>
    </row>
    <row r="764" ht="20.35" customHeight="1">
      <c r="A764" t="s" s="38">
        <v>887</v>
      </c>
      <c r="B764" s="90">
        <f>('STATS 17-18'!N766/'STATS 17-18'!E766)*1000</f>
        <v>0</v>
      </c>
      <c r="C764" s="82">
        <f>VLOOKUP(B764,'FG - FIGHTS'!$A$3:$B$69,2)</f>
        <v>33</v>
      </c>
    </row>
    <row r="765" ht="20.35" customHeight="1">
      <c r="A765" t="s" s="38">
        <v>888</v>
      </c>
      <c r="B765" s="90">
        <f>('STATS 17-18'!N767/'STATS 17-18'!E767)*1000</f>
        <v>0</v>
      </c>
      <c r="C765" s="82">
        <f>VLOOKUP(B765,'FG - FIGHTS'!$A$3:$B$69,2)</f>
        <v>33</v>
      </c>
    </row>
    <row r="766" ht="20.35" customHeight="1">
      <c r="A766" t="s" s="38">
        <v>889</v>
      </c>
      <c r="B766" s="90">
        <f>('STATS 17-18'!N768/'STATS 17-18'!E768)*1000</f>
        <v>0</v>
      </c>
      <c r="C766" s="82">
        <f>VLOOKUP(B766,'FG - FIGHTS'!$A$3:$B$69,2)</f>
        <v>33</v>
      </c>
    </row>
    <row r="767" ht="20.35" customHeight="1">
      <c r="A767" t="s" s="38">
        <v>890</v>
      </c>
      <c r="B767" s="90">
        <f>('STATS 17-18'!N769/'STATS 17-18'!E769)*1000</f>
        <v>71.42857142857143</v>
      </c>
      <c r="C767" s="82">
        <f>VLOOKUP(B767,'FG - FIGHTS'!$A$3:$B$69,2)</f>
        <v>84</v>
      </c>
    </row>
    <row r="768" ht="20.35" customHeight="1">
      <c r="A768" t="s" s="38">
        <v>891</v>
      </c>
      <c r="B768" s="90">
        <f>('STATS 17-18'!N770/'STATS 17-18'!E770)*1000</f>
        <v>0</v>
      </c>
      <c r="C768" s="82">
        <f>VLOOKUP(B768,'FG - FIGHTS'!$A$3:$B$69,2)</f>
        <v>33</v>
      </c>
    </row>
    <row r="769" ht="20.35" customHeight="1">
      <c r="A769" t="s" s="38">
        <v>892</v>
      </c>
      <c r="B769" s="90">
        <f>('STATS 17-18'!N771/'STATS 17-18'!E771)*1000</f>
        <v>12.82051282051282</v>
      </c>
      <c r="C769" s="82">
        <f>VLOOKUP(B769,'FG - FIGHTS'!$A$3:$B$69,2)</f>
        <v>60</v>
      </c>
    </row>
    <row r="770" ht="20.35" customHeight="1">
      <c r="A770" t="s" s="38">
        <v>893</v>
      </c>
      <c r="B770" s="90">
        <f>('STATS 17-18'!N772/'STATS 17-18'!E772)*1000</f>
        <v>0</v>
      </c>
      <c r="C770" s="82">
        <f>VLOOKUP(B770,'FG - FIGHTS'!$A$3:$B$69,2)</f>
        <v>33</v>
      </c>
    </row>
    <row r="771" ht="20.35" customHeight="1">
      <c r="A771" t="s" s="38">
        <v>894</v>
      </c>
      <c r="B771" s="90">
        <f>('STATS 17-18'!N773/'STATS 17-18'!E773)*1000</f>
        <v>0</v>
      </c>
      <c r="C771" s="82">
        <f>VLOOKUP(B771,'FG - FIGHTS'!$A$3:$B$69,2)</f>
        <v>33</v>
      </c>
    </row>
    <row r="772" ht="20.35" customHeight="1">
      <c r="A772" t="s" s="38">
        <v>895</v>
      </c>
      <c r="B772" s="90">
        <f>('STATS 17-18'!N774/'STATS 17-18'!E774)*1000</f>
        <v>0</v>
      </c>
      <c r="C772" s="82">
        <f>VLOOKUP(B772,'FG - FIGHTS'!$A$3:$B$69,2)</f>
        <v>33</v>
      </c>
    </row>
    <row r="773" ht="20.35" customHeight="1">
      <c r="A773" t="s" s="38">
        <v>896</v>
      </c>
      <c r="B773" s="90">
        <f>('STATS 17-18'!N775/'STATS 17-18'!E775)*1000</f>
        <v>0</v>
      </c>
      <c r="C773" s="82">
        <f>VLOOKUP(B773,'FG - FIGHTS'!$A$3:$B$69,2)</f>
        <v>33</v>
      </c>
    </row>
    <row r="774" ht="20.35" customHeight="1">
      <c r="A774" t="s" s="38">
        <v>897</v>
      </c>
      <c r="B774" s="90">
        <f>('STATS 17-18'!N776/'STATS 17-18'!E776)*1000</f>
        <v>0</v>
      </c>
      <c r="C774" s="82">
        <f>VLOOKUP(B774,'FG - FIGHTS'!$A$3:$B$69,2)</f>
        <v>33</v>
      </c>
    </row>
    <row r="775" ht="20.35" customHeight="1">
      <c r="A775" t="s" s="38">
        <v>898</v>
      </c>
      <c r="B775" s="90">
        <f>('STATS 17-18'!N777/'STATS 17-18'!E777)*1000</f>
        <v>0</v>
      </c>
      <c r="C775" s="82">
        <f>VLOOKUP(B775,'FG - FIGHTS'!$A$3:$B$69,2)</f>
        <v>33</v>
      </c>
    </row>
    <row r="776" ht="20.35" customHeight="1">
      <c r="A776" t="s" s="38">
        <v>899</v>
      </c>
      <c r="B776" s="90">
        <f>('STATS 17-18'!N778/'STATS 17-18'!E778)*1000</f>
        <v>0</v>
      </c>
      <c r="C776" s="82">
        <f>VLOOKUP(B776,'FG - FIGHTS'!$A$3:$B$69,2)</f>
        <v>33</v>
      </c>
    </row>
    <row r="777" ht="20.35" customHeight="1">
      <c r="A777" t="s" s="38">
        <v>900</v>
      </c>
      <c r="B777" s="90">
        <f>('STATS 17-18'!N779/'STATS 17-18'!E779)*1000</f>
        <v>27.77777777777778</v>
      </c>
      <c r="C777" s="82">
        <f>VLOOKUP(B777,'FG - FIGHTS'!$A$3:$B$69,2)</f>
        <v>72</v>
      </c>
    </row>
    <row r="778" ht="20.35" customHeight="1">
      <c r="A778" t="s" s="38">
        <v>901</v>
      </c>
      <c r="B778" s="90">
        <f>('STATS 17-18'!N780/'STATS 17-18'!E780)*1000</f>
        <v>40</v>
      </c>
      <c r="C778" s="82">
        <f>VLOOKUP(B778,'FG - FIGHTS'!$A$3:$B$69,2)</f>
        <v>77</v>
      </c>
    </row>
    <row r="779" ht="20.35" customHeight="1">
      <c r="A779" t="s" s="38">
        <v>902</v>
      </c>
      <c r="B779" s="90">
        <f>('STATS 17-18'!N781/'STATS 17-18'!E781)*1000</f>
        <v>0</v>
      </c>
      <c r="C779" s="82">
        <f>VLOOKUP(B779,'FG - FIGHTS'!$A$3:$B$69,2)</f>
        <v>33</v>
      </c>
    </row>
    <row r="780" ht="20.35" customHeight="1">
      <c r="A780" t="s" s="38">
        <v>903</v>
      </c>
      <c r="B780" s="90">
        <f>('STATS 17-18'!N782/'STATS 17-18'!E782)*1000</f>
        <v>0</v>
      </c>
      <c r="C780" s="82">
        <f>VLOOKUP(B780,'FG - FIGHTS'!$A$3:$B$69,2)</f>
        <v>33</v>
      </c>
    </row>
    <row r="781" ht="20.35" customHeight="1">
      <c r="A781" t="s" s="38">
        <v>904</v>
      </c>
      <c r="B781" s="90">
        <f>('STATS 17-18'!N783/'STATS 17-18'!E783)*1000</f>
        <v>90.90909090909091</v>
      </c>
      <c r="C781" s="82">
        <f>VLOOKUP(B781,'FG - FIGHTS'!$A$3:$B$69,2)</f>
        <v>86</v>
      </c>
    </row>
    <row r="782" ht="20.35" customHeight="1">
      <c r="A782" t="s" s="38">
        <v>905</v>
      </c>
      <c r="B782" s="90">
        <f>('STATS 17-18'!N784/'STATS 17-18'!E784)*1000</f>
        <v>27.77777777777778</v>
      </c>
      <c r="C782" s="82">
        <f>VLOOKUP(B782,'FG - FIGHTS'!$A$3:$B$69,2)</f>
        <v>72</v>
      </c>
    </row>
    <row r="783" ht="20.35" customHeight="1">
      <c r="A783" t="s" s="38">
        <v>906</v>
      </c>
      <c r="B783" s="90">
        <f>('STATS 17-18'!N785/'STATS 17-18'!E785)*1000</f>
        <v>25.64102564102564</v>
      </c>
      <c r="C783" s="82">
        <f>VLOOKUP(B783,'FG - FIGHTS'!$A$3:$B$69,2)</f>
        <v>71</v>
      </c>
    </row>
    <row r="784" ht="20.35" customHeight="1">
      <c r="A784" t="s" s="38">
        <v>907</v>
      </c>
      <c r="B784" s="90">
        <f>('STATS 17-18'!N786/'STATS 17-18'!E786)*1000</f>
        <v>0</v>
      </c>
      <c r="C784" s="82">
        <f>VLOOKUP(B784,'FG - FIGHTS'!$A$3:$B$69,2)</f>
        <v>33</v>
      </c>
    </row>
    <row r="785" ht="20.35" customHeight="1">
      <c r="A785" t="s" s="38">
        <v>908</v>
      </c>
      <c r="B785" s="90">
        <f>('STATS 17-18'!N787/'STATS 17-18'!E787)*1000</f>
        <v>0</v>
      </c>
      <c r="C785" s="82">
        <f>VLOOKUP(B785,'FG - FIGHTS'!$A$3:$B$69,2)</f>
        <v>33</v>
      </c>
    </row>
    <row r="786" ht="20.35" customHeight="1">
      <c r="A786" t="s" s="38">
        <v>909</v>
      </c>
      <c r="B786" s="90">
        <f>('STATS 17-18'!N788/'STATS 17-18'!E788)*1000</f>
        <v>13.51351351351351</v>
      </c>
      <c r="C786" s="82">
        <f>VLOOKUP(B786,'FG - FIGHTS'!$A$3:$B$69,2)</f>
        <v>63</v>
      </c>
    </row>
    <row r="787" ht="20.35" customHeight="1">
      <c r="A787" t="s" s="38">
        <v>910</v>
      </c>
      <c r="B787" s="90">
        <f>('STATS 17-18'!N789/'STATS 17-18'!E789)*1000</f>
        <v>0</v>
      </c>
      <c r="C787" s="82">
        <f>VLOOKUP(B787,'FG - FIGHTS'!$A$3:$B$69,2)</f>
        <v>33</v>
      </c>
    </row>
    <row r="788" ht="20.35" customHeight="1">
      <c r="A788" t="s" s="38">
        <v>911</v>
      </c>
      <c r="B788" s="90">
        <f>('STATS 17-18'!N790/'STATS 17-18'!E790)*1000</f>
        <v>0</v>
      </c>
      <c r="C788" s="82">
        <f>VLOOKUP(B788,'FG - FIGHTS'!$A$3:$B$69,2)</f>
        <v>33</v>
      </c>
    </row>
    <row r="789" ht="20.35" customHeight="1">
      <c r="A789" t="s" s="38">
        <v>912</v>
      </c>
      <c r="B789" s="90">
        <f>('STATS 17-18'!N791/'STATS 17-18'!E791)*1000</f>
        <v>187.5</v>
      </c>
      <c r="C789" s="82">
        <f>VLOOKUP(B789,'FG - FIGHTS'!$A$3:$B$69,2)</f>
        <v>93</v>
      </c>
    </row>
    <row r="790" ht="20.35" customHeight="1">
      <c r="A790" t="s" s="38">
        <v>913</v>
      </c>
      <c r="B790" s="90">
        <f>('STATS 17-18'!N792/'STATS 17-18'!E792)*1000</f>
        <v>0</v>
      </c>
      <c r="C790" s="82">
        <f>VLOOKUP(B790,'FG - FIGHTS'!$A$3:$B$69,2)</f>
        <v>33</v>
      </c>
    </row>
    <row r="791" ht="20.35" customHeight="1">
      <c r="A791" t="s" s="38">
        <v>914</v>
      </c>
      <c r="B791" s="90">
        <f>('STATS 17-18'!N793/'STATS 17-18'!E793)*1000</f>
        <v>12.19512195121951</v>
      </c>
      <c r="C791" s="82">
        <f>VLOOKUP(B791,'FG - FIGHTS'!$A$3:$B$69,2)</f>
        <v>60</v>
      </c>
    </row>
    <row r="792" ht="20.35" customHeight="1">
      <c r="A792" t="s" s="38">
        <v>915</v>
      </c>
      <c r="B792" s="90">
        <f>('STATS 17-18'!N794/'STATS 17-18'!E794)*1000</f>
        <v>0</v>
      </c>
      <c r="C792" s="82">
        <f>VLOOKUP(B792,'FG - FIGHTS'!$A$3:$B$69,2)</f>
        <v>33</v>
      </c>
    </row>
    <row r="793" ht="20.35" customHeight="1">
      <c r="A793" t="s" s="38">
        <v>917</v>
      </c>
      <c r="B793" s="90">
        <f>('STATS 17-18'!N795/'STATS 17-18'!E795)*1000</f>
        <v>0</v>
      </c>
      <c r="C793" s="82">
        <f>VLOOKUP(B793,'FG - FIGHTS'!$A$3:$B$69,2)</f>
        <v>33</v>
      </c>
    </row>
    <row r="794" ht="20.35" customHeight="1">
      <c r="A794" t="s" s="38">
        <v>918</v>
      </c>
      <c r="B794" s="90">
        <f>('STATS 17-18'!N796/'STATS 17-18'!E796)*1000</f>
        <v>0</v>
      </c>
      <c r="C794" s="82">
        <f>VLOOKUP(B794,'FG - FIGHTS'!$A$3:$B$69,2)</f>
        <v>33</v>
      </c>
    </row>
    <row r="795" ht="20.35" customHeight="1">
      <c r="A795" t="s" s="38">
        <v>919</v>
      </c>
      <c r="B795" s="90">
        <f>('STATS 17-18'!N797/'STATS 17-18'!E797)*1000</f>
        <v>0</v>
      </c>
      <c r="C795" s="82">
        <f>VLOOKUP(B795,'FG - FIGHTS'!$A$3:$B$69,2)</f>
        <v>33</v>
      </c>
    </row>
    <row r="796" ht="20.35" customHeight="1">
      <c r="A796" t="s" s="38">
        <v>920</v>
      </c>
      <c r="B796" s="90">
        <f>('STATS 17-18'!N798/'STATS 17-18'!E798)*1000</f>
        <v>0</v>
      </c>
      <c r="C796" s="82">
        <f>VLOOKUP(B796,'FG - FIGHTS'!$A$3:$B$69,2)</f>
        <v>33</v>
      </c>
    </row>
    <row r="797" ht="20.35" customHeight="1">
      <c r="A797" t="s" s="38">
        <v>921</v>
      </c>
      <c r="B797" s="90">
        <f>('STATS 17-18'!N799/'STATS 17-18'!E799)*1000</f>
        <v>0</v>
      </c>
      <c r="C797" s="82">
        <f>VLOOKUP(B797,'FG - FIGHTS'!$A$3:$B$69,2)</f>
        <v>33</v>
      </c>
    </row>
    <row r="798" ht="20.35" customHeight="1">
      <c r="A798" t="s" s="38">
        <v>922</v>
      </c>
      <c r="B798" s="90">
        <f>('STATS 17-18'!N800/'STATS 17-18'!E800)*1000</f>
        <v>0</v>
      </c>
      <c r="C798" s="82">
        <f>VLOOKUP(B798,'FG - FIGHTS'!$A$3:$B$69,2)</f>
        <v>33</v>
      </c>
    </row>
    <row r="799" ht="20.35" customHeight="1">
      <c r="A799" t="s" s="38">
        <v>923</v>
      </c>
      <c r="B799" s="90">
        <f>('STATS 17-18'!N801/'STATS 17-18'!E801)*1000</f>
        <v>0</v>
      </c>
      <c r="C799" s="82">
        <f>VLOOKUP(B799,'FG - FIGHTS'!$A$3:$B$69,2)</f>
        <v>33</v>
      </c>
    </row>
    <row r="800" ht="20.35" customHeight="1">
      <c r="A800" t="s" s="38">
        <v>925</v>
      </c>
      <c r="B800" s="90">
        <f>('STATS 17-18'!N802/'STATS 17-18'!E802)*1000</f>
        <v>0</v>
      </c>
      <c r="C800" s="82">
        <f>VLOOKUP(B800,'FG - FIGHTS'!$A$3:$B$69,2)</f>
        <v>33</v>
      </c>
    </row>
    <row r="801" ht="20.35" customHeight="1">
      <c r="A801" t="s" s="38">
        <v>926</v>
      </c>
      <c r="B801" s="90">
        <f>('STATS 17-18'!N803/'STATS 17-18'!E803)*1000</f>
        <v>24.39024390243902</v>
      </c>
      <c r="C801" s="82">
        <f>VLOOKUP(B801,'FG - FIGHTS'!$A$3:$B$69,2)</f>
        <v>71</v>
      </c>
    </row>
    <row r="802" ht="20.35" customHeight="1">
      <c r="A802" t="s" s="38">
        <v>927</v>
      </c>
      <c r="B802" s="90">
        <f>('STATS 17-18'!N804/'STATS 17-18'!E804)*1000</f>
        <v>0</v>
      </c>
      <c r="C802" s="82">
        <f>VLOOKUP(B802,'FG - FIGHTS'!$A$3:$B$69,2)</f>
        <v>33</v>
      </c>
    </row>
    <row r="803" ht="20.35" customHeight="1">
      <c r="A803" t="s" s="38">
        <v>928</v>
      </c>
      <c r="B803" s="90">
        <f>('STATS 17-18'!N805/'STATS 17-18'!E805)*1000</f>
        <v>0</v>
      </c>
      <c r="C803" s="82">
        <f>VLOOKUP(B803,'FG - FIGHTS'!$A$3:$B$69,2)</f>
        <v>33</v>
      </c>
    </row>
    <row r="804" ht="20.35" customHeight="1">
      <c r="A804" t="s" s="38">
        <v>929</v>
      </c>
      <c r="B804" s="90">
        <f>('STATS 17-18'!N806/'STATS 17-18'!E806)*1000</f>
        <v>0</v>
      </c>
      <c r="C804" s="82">
        <f>VLOOKUP(B804,'FG - FIGHTS'!$A$3:$B$69,2)</f>
        <v>33</v>
      </c>
    </row>
    <row r="805" ht="20.35" customHeight="1">
      <c r="A805" t="s" s="38">
        <v>930</v>
      </c>
      <c r="B805" s="90">
        <f>('STATS 17-18'!N807/'STATS 17-18'!E807)*1000</f>
        <v>0</v>
      </c>
      <c r="C805" s="82">
        <f>VLOOKUP(B805,'FG - FIGHTS'!$A$3:$B$69,2)</f>
        <v>33</v>
      </c>
    </row>
    <row r="806" ht="20.35" customHeight="1">
      <c r="A806" t="s" s="38">
        <v>932</v>
      </c>
      <c r="B806" s="90">
        <f>('STATS 17-18'!N808/'STATS 17-18'!E808)*1000</f>
        <v>0</v>
      </c>
      <c r="C806" s="82">
        <f>VLOOKUP(B806,'FG - FIGHTS'!$A$3:$B$69,2)</f>
        <v>33</v>
      </c>
    </row>
    <row r="807" ht="20.35" customHeight="1">
      <c r="A807" t="s" s="38">
        <v>933</v>
      </c>
      <c r="B807" s="90">
        <f>('STATS 17-18'!N809/'STATS 17-18'!E809)*1000</f>
        <v>0</v>
      </c>
      <c r="C807" s="82">
        <f>VLOOKUP(B807,'FG - FIGHTS'!$A$3:$B$69,2)</f>
        <v>33</v>
      </c>
    </row>
    <row r="808" ht="20.35" customHeight="1">
      <c r="A808" t="s" s="38">
        <v>934</v>
      </c>
      <c r="B808" s="90">
        <f>('STATS 17-18'!N810/'STATS 17-18'!E810)*1000</f>
        <v>166.6666666666667</v>
      </c>
      <c r="C808" s="82">
        <f>VLOOKUP(B808,'FG - FIGHTS'!$A$3:$B$69,2)</f>
        <v>92</v>
      </c>
    </row>
    <row r="809" ht="20.35" customHeight="1">
      <c r="A809" t="s" s="38">
        <v>935</v>
      </c>
      <c r="B809" s="90">
        <f>('STATS 17-18'!N811/'STATS 17-18'!E811)*1000</f>
        <v>0</v>
      </c>
      <c r="C809" s="82">
        <f>VLOOKUP(B809,'FG - FIGHTS'!$A$3:$B$69,2)</f>
        <v>33</v>
      </c>
    </row>
    <row r="810" ht="20.35" customHeight="1">
      <c r="A810" t="s" s="38">
        <v>936</v>
      </c>
      <c r="B810" s="90">
        <f>('STATS 17-18'!N812/'STATS 17-18'!E812)*1000</f>
        <v>0</v>
      </c>
      <c r="C810" s="82">
        <f>VLOOKUP(B810,'FG - FIGHTS'!$A$3:$B$69,2)</f>
        <v>33</v>
      </c>
    </row>
    <row r="811" ht="20.35" customHeight="1">
      <c r="A811" t="s" s="38">
        <v>937</v>
      </c>
      <c r="B811" s="90">
        <f>('STATS 17-18'!N813/'STATS 17-18'!E813)*1000</f>
        <v>0</v>
      </c>
      <c r="C811" s="82">
        <f>VLOOKUP(B811,'FG - FIGHTS'!$A$3:$B$69,2)</f>
        <v>33</v>
      </c>
    </row>
    <row r="812" ht="20.35" customHeight="1">
      <c r="A812" t="s" s="38">
        <v>938</v>
      </c>
      <c r="B812" s="90">
        <f>('STATS 17-18'!N814/'STATS 17-18'!E814)*1000</f>
        <v>0</v>
      </c>
      <c r="C812" s="82">
        <f>VLOOKUP(B812,'FG - FIGHTS'!$A$3:$B$69,2)</f>
        <v>33</v>
      </c>
    </row>
    <row r="813" ht="20.35" customHeight="1">
      <c r="A813" t="s" s="38">
        <v>939</v>
      </c>
      <c r="B813" s="90">
        <f>('STATS 17-18'!N815/'STATS 17-18'!E815)*1000</f>
        <v>12.98701298701299</v>
      </c>
      <c r="C813" s="82">
        <f>VLOOKUP(B813,'FG - FIGHTS'!$A$3:$B$69,2)</f>
        <v>60</v>
      </c>
    </row>
    <row r="814" ht="20.35" customHeight="1">
      <c r="A814" t="s" s="38">
        <v>941</v>
      </c>
      <c r="B814" s="90">
        <f>('STATS 17-18'!N816/'STATS 17-18'!E816)*1000</f>
        <v>24.69135802469136</v>
      </c>
      <c r="C814" s="82">
        <f>VLOOKUP(B814,'FG - FIGHTS'!$A$3:$B$69,2)</f>
        <v>71</v>
      </c>
    </row>
    <row r="815" ht="20.35" customHeight="1">
      <c r="A815" t="s" s="38">
        <v>943</v>
      </c>
      <c r="B815" s="90">
        <f>('STATS 17-18'!N817/'STATS 17-18'!E817)*1000</f>
        <v>13.33333333333333</v>
      </c>
      <c r="C815" s="82">
        <f>VLOOKUP(B815,'FG - FIGHTS'!$A$3:$B$69,2)</f>
        <v>63</v>
      </c>
    </row>
    <row r="816" ht="20.35" customHeight="1">
      <c r="A816" t="s" s="38">
        <v>945</v>
      </c>
      <c r="B816" s="90">
        <f>('STATS 17-18'!N818/'STATS 17-18'!E818)*1000</f>
        <v>0</v>
      </c>
      <c r="C816" s="82">
        <f>VLOOKUP(B816,'FG - FIGHTS'!$A$3:$B$69,2)</f>
        <v>33</v>
      </c>
    </row>
    <row r="817" ht="20.35" customHeight="1">
      <c r="A817" t="s" s="38">
        <v>946</v>
      </c>
      <c r="B817" s="90">
        <f>('STATS 17-18'!N819/'STATS 17-18'!E819)*1000</f>
        <v>0</v>
      </c>
      <c r="C817" s="82">
        <f>VLOOKUP(B817,'FG - FIGHTS'!$A$3:$B$69,2)</f>
        <v>33</v>
      </c>
    </row>
    <row r="818" ht="20.35" customHeight="1">
      <c r="A818" t="s" s="38">
        <v>947</v>
      </c>
      <c r="B818" s="90">
        <f>('STATS 17-18'!N820/'STATS 17-18'!E820)*1000</f>
        <v>0</v>
      </c>
      <c r="C818" s="82">
        <f>VLOOKUP(B818,'FG - FIGHTS'!$A$3:$B$69,2)</f>
        <v>33</v>
      </c>
    </row>
    <row r="819" ht="20.35" customHeight="1">
      <c r="A819" t="s" s="38">
        <v>949</v>
      </c>
      <c r="B819" s="90">
        <f>('STATS 17-18'!N821/'STATS 17-18'!E821)*1000</f>
        <v>0</v>
      </c>
      <c r="C819" s="82">
        <f>VLOOKUP(B819,'FG - FIGHTS'!$A$3:$B$69,2)</f>
        <v>33</v>
      </c>
    </row>
    <row r="820" ht="20.35" customHeight="1">
      <c r="A820" t="s" s="38">
        <v>950</v>
      </c>
      <c r="B820" s="90">
        <f>('STATS 17-18'!N822/'STATS 17-18'!E822)*1000</f>
        <v>0</v>
      </c>
      <c r="C820" s="82">
        <f>VLOOKUP(B820,'FG - FIGHTS'!$A$3:$B$69,2)</f>
        <v>33</v>
      </c>
    </row>
    <row r="821" ht="20.35" customHeight="1">
      <c r="A821" t="s" s="38">
        <v>951</v>
      </c>
      <c r="B821" s="90">
        <f>('STATS 17-18'!N823/'STATS 17-18'!E823)*1000</f>
        <v>94.5945945945946</v>
      </c>
      <c r="C821" s="82">
        <f>VLOOKUP(B821,'FG - FIGHTS'!$A$3:$B$69,2)</f>
        <v>86</v>
      </c>
    </row>
    <row r="822" ht="20.35" customHeight="1">
      <c r="A822" t="s" s="38">
        <v>952</v>
      </c>
      <c r="B822" s="90">
        <f>('STATS 17-18'!N824/'STATS 17-18'!E824)*1000</f>
        <v>24.69135802469136</v>
      </c>
      <c r="C822" s="82">
        <f>VLOOKUP(B822,'FG - FIGHTS'!$A$3:$B$69,2)</f>
        <v>71</v>
      </c>
    </row>
    <row r="823" ht="20.35" customHeight="1">
      <c r="A823" t="s" s="38">
        <v>953</v>
      </c>
      <c r="B823" s="90">
        <f>('STATS 17-18'!N825/'STATS 17-18'!E825)*1000</f>
        <v>0</v>
      </c>
      <c r="C823" s="82">
        <f>VLOOKUP(B823,'FG - FIGHTS'!$A$3:$B$69,2)</f>
        <v>33</v>
      </c>
    </row>
    <row r="824" ht="20.35" customHeight="1">
      <c r="A824" t="s" s="38">
        <v>954</v>
      </c>
      <c r="B824" s="90">
        <f>('STATS 17-18'!N826/'STATS 17-18'!E826)*1000</f>
        <v>15.87301587301587</v>
      </c>
      <c r="C824" s="82">
        <f>VLOOKUP(B824,'FG - FIGHTS'!$A$3:$B$69,2)</f>
        <v>66</v>
      </c>
    </row>
    <row r="825" ht="20.35" customHeight="1">
      <c r="A825" t="s" s="38">
        <v>955</v>
      </c>
      <c r="B825" s="90">
        <f>('STATS 17-18'!N827/'STATS 17-18'!E827)*1000</f>
        <v>0</v>
      </c>
      <c r="C825" s="82">
        <f>VLOOKUP(B825,'FG - FIGHTS'!$A$3:$B$69,2)</f>
        <v>33</v>
      </c>
    </row>
    <row r="826" ht="20.35" customHeight="1">
      <c r="A826" t="s" s="38">
        <v>956</v>
      </c>
      <c r="B826" s="90">
        <f>('STATS 17-18'!N828/'STATS 17-18'!E828)*1000</f>
        <v>0</v>
      </c>
      <c r="C826" s="82">
        <f>VLOOKUP(B826,'FG - FIGHTS'!$A$3:$B$69,2)</f>
        <v>33</v>
      </c>
    </row>
    <row r="827" ht="20.35" customHeight="1">
      <c r="A827" t="s" s="38">
        <v>957</v>
      </c>
      <c r="B827" s="90">
        <f>('STATS 17-18'!N829/'STATS 17-18'!E829)*1000</f>
        <v>14.70588235294118</v>
      </c>
      <c r="C827" s="82">
        <f>VLOOKUP(B827,'FG - FIGHTS'!$A$3:$B$69,2)</f>
        <v>66</v>
      </c>
    </row>
    <row r="828" ht="20.35" customHeight="1">
      <c r="A828" t="s" s="38">
        <v>958</v>
      </c>
      <c r="B828" s="90">
        <f>('STATS 17-18'!N830/'STATS 17-18'!E830)*1000</f>
        <v>0</v>
      </c>
      <c r="C828" s="82">
        <f>VLOOKUP(B828,'FG - FIGHTS'!$A$3:$B$69,2)</f>
        <v>33</v>
      </c>
    </row>
    <row r="829" ht="20.35" customHeight="1">
      <c r="A829" t="s" s="38">
        <v>959</v>
      </c>
      <c r="B829" s="90">
        <f>('STATS 17-18'!N831/'STATS 17-18'!E831)*1000</f>
        <v>0</v>
      </c>
      <c r="C829" s="82">
        <f>VLOOKUP(B829,'FG - FIGHTS'!$A$3:$B$69,2)</f>
        <v>33</v>
      </c>
    </row>
    <row r="830" ht="20.35" customHeight="1">
      <c r="A830" t="s" s="38">
        <v>960</v>
      </c>
      <c r="B830" s="90">
        <f>('STATS 17-18'!N832/'STATS 17-18'!E832)*1000</f>
        <v>39.47368421052632</v>
      </c>
      <c r="C830" s="82">
        <f>VLOOKUP(B830,'FG - FIGHTS'!$A$3:$B$69,2)</f>
        <v>77</v>
      </c>
    </row>
    <row r="831" ht="20.35" customHeight="1">
      <c r="A831" t="s" s="38">
        <v>961</v>
      </c>
      <c r="B831" s="90">
        <f>('STATS 17-18'!N833/'STATS 17-18'!E833)*1000</f>
        <v>14.70588235294118</v>
      </c>
      <c r="C831" s="82">
        <f>VLOOKUP(B831,'FG - FIGHTS'!$A$3:$B$69,2)</f>
        <v>66</v>
      </c>
    </row>
    <row r="832" ht="20.35" customHeight="1">
      <c r="A832" t="s" s="38">
        <v>962</v>
      </c>
      <c r="B832" s="90">
        <f>('STATS 17-18'!N834/'STATS 17-18'!E834)*1000</f>
        <v>0</v>
      </c>
      <c r="C832" s="82">
        <f>VLOOKUP(B832,'FG - FIGHTS'!$A$3:$B$69,2)</f>
        <v>33</v>
      </c>
    </row>
    <row r="833" ht="20.35" customHeight="1">
      <c r="A833" t="s" s="38">
        <v>963</v>
      </c>
      <c r="B833" s="90">
        <f>('STATS 17-18'!N835/'STATS 17-18'!E835)*1000</f>
        <v>0</v>
      </c>
      <c r="C833" s="82">
        <f>VLOOKUP(B833,'FG - FIGHTS'!$A$3:$B$69,2)</f>
        <v>33</v>
      </c>
    </row>
    <row r="834" ht="20.35" customHeight="1">
      <c r="A834" t="s" s="38">
        <v>964</v>
      </c>
      <c r="B834" s="90">
        <f>('STATS 17-18'!N836/'STATS 17-18'!E836)*1000</f>
        <v>0</v>
      </c>
      <c r="C834" s="82">
        <f>VLOOKUP(B834,'FG - FIGHTS'!$A$3:$B$69,2)</f>
        <v>33</v>
      </c>
    </row>
    <row r="835" ht="20.35" customHeight="1">
      <c r="A835" t="s" s="38">
        <v>965</v>
      </c>
      <c r="B835" s="90">
        <f>('STATS 17-18'!N837/'STATS 17-18'!E837)*1000</f>
        <v>20.83333333333333</v>
      </c>
      <c r="C835" s="82">
        <f>VLOOKUP(B835,'FG - FIGHTS'!$A$3:$B$69,2)</f>
        <v>69</v>
      </c>
    </row>
    <row r="836" ht="20.35" customHeight="1">
      <c r="A836" t="s" s="38">
        <v>966</v>
      </c>
      <c r="B836" s="90">
        <f>('STATS 17-18'!N838/'STATS 17-18'!E838)*1000</f>
        <v>0</v>
      </c>
      <c r="C836" s="82">
        <f>VLOOKUP(B836,'FG - FIGHTS'!$A$3:$B$69,2)</f>
        <v>33</v>
      </c>
    </row>
    <row r="837" ht="20.35" customHeight="1">
      <c r="A837" t="s" s="38">
        <v>967</v>
      </c>
      <c r="B837" s="90">
        <f>('STATS 17-18'!N839/'STATS 17-18'!E839)*1000</f>
        <v>0</v>
      </c>
      <c r="C837" s="82">
        <f>VLOOKUP(B837,'FG - FIGHTS'!$A$3:$B$69,2)</f>
        <v>33</v>
      </c>
    </row>
    <row r="838" ht="20.35" customHeight="1">
      <c r="A838" t="s" s="38">
        <v>968</v>
      </c>
      <c r="B838" s="90">
        <f>('STATS 17-18'!N840/'STATS 17-18'!E840)*1000</f>
        <v>0</v>
      </c>
      <c r="C838" s="82">
        <f>VLOOKUP(B838,'FG - FIGHTS'!$A$3:$B$69,2)</f>
        <v>33</v>
      </c>
    </row>
    <row r="839" ht="20.35" customHeight="1">
      <c r="A839" t="s" s="38">
        <v>969</v>
      </c>
      <c r="B839" s="90">
        <f>('STATS 17-18'!N841/'STATS 17-18'!E841)*1000</f>
        <v>0</v>
      </c>
      <c r="C839" s="82">
        <f>VLOOKUP(B839,'FG - FIGHTS'!$A$3:$B$69,2)</f>
        <v>33</v>
      </c>
    </row>
    <row r="840" ht="20.35" customHeight="1">
      <c r="A840" t="s" s="38">
        <v>970</v>
      </c>
      <c r="B840" s="90">
        <f>('STATS 17-18'!N842/'STATS 17-18'!E842)*1000</f>
        <v>0</v>
      </c>
      <c r="C840" s="82">
        <f>VLOOKUP(B840,'FG - FIGHTS'!$A$3:$B$69,2)</f>
        <v>33</v>
      </c>
    </row>
    <row r="841" ht="20.35" customHeight="1">
      <c r="A841" t="s" s="38">
        <v>972</v>
      </c>
      <c r="B841" s="90">
        <f>('STATS 17-18'!N843/'STATS 17-18'!E843)*1000</f>
        <v>0</v>
      </c>
      <c r="C841" s="82">
        <f>VLOOKUP(B841,'FG - FIGHTS'!$A$3:$B$69,2)</f>
        <v>33</v>
      </c>
    </row>
    <row r="842" ht="20.35" customHeight="1">
      <c r="A842" t="s" s="38">
        <v>973</v>
      </c>
      <c r="B842" s="90">
        <f>('STATS 17-18'!N844/'STATS 17-18'!E844)*1000</f>
        <v>0</v>
      </c>
      <c r="C842" s="82">
        <f>VLOOKUP(B842,'FG - FIGHTS'!$A$3:$B$69,2)</f>
        <v>33</v>
      </c>
    </row>
    <row r="843" ht="20.35" customHeight="1">
      <c r="A843" t="s" s="38">
        <v>974</v>
      </c>
      <c r="B843" s="90">
        <f>('STATS 17-18'!N845/'STATS 17-18'!E845)*1000</f>
        <v>12.19512195121951</v>
      </c>
      <c r="C843" s="82">
        <f>VLOOKUP(B843,'FG - FIGHTS'!$A$3:$B$69,2)</f>
        <v>60</v>
      </c>
    </row>
    <row r="844" ht="20.35" customHeight="1">
      <c r="A844" t="s" s="38">
        <v>975</v>
      </c>
      <c r="B844" s="90">
        <f>('STATS 17-18'!N846/'STATS 17-18'!E846)*1000</f>
        <v>0</v>
      </c>
      <c r="C844" s="82">
        <f>VLOOKUP(B844,'FG - FIGHTS'!$A$3:$B$69,2)</f>
        <v>33</v>
      </c>
    </row>
    <row r="845" ht="20.35" customHeight="1">
      <c r="A845" t="s" s="38">
        <v>976</v>
      </c>
      <c r="B845" s="90">
        <f>('STATS 17-18'!N847/'STATS 17-18'!E847)*1000</f>
        <v>0</v>
      </c>
      <c r="C845" s="82">
        <f>VLOOKUP(B845,'FG - FIGHTS'!$A$3:$B$69,2)</f>
        <v>33</v>
      </c>
    </row>
    <row r="846" ht="20.35" customHeight="1">
      <c r="A846" t="s" s="38">
        <v>977</v>
      </c>
      <c r="B846" s="90">
        <f>('STATS 17-18'!N848/'STATS 17-18'!E848)*1000</f>
        <v>0</v>
      </c>
      <c r="C846" s="82">
        <f>VLOOKUP(B846,'FG - FIGHTS'!$A$3:$B$69,2)</f>
        <v>33</v>
      </c>
    </row>
    <row r="847" ht="20.35" customHeight="1">
      <c r="A847" t="s" s="38">
        <v>978</v>
      </c>
      <c r="B847" s="90">
        <f>('STATS 17-18'!N849/'STATS 17-18'!E849)*1000</f>
        <v>0</v>
      </c>
      <c r="C847" s="82">
        <f>VLOOKUP(B847,'FG - FIGHTS'!$A$3:$B$69,2)</f>
        <v>33</v>
      </c>
    </row>
    <row r="848" ht="20.35" customHeight="1">
      <c r="A848" t="s" s="38">
        <v>979</v>
      </c>
      <c r="B848" s="90">
        <f>('STATS 17-18'!N850/'STATS 17-18'!E850)*1000</f>
        <v>0</v>
      </c>
      <c r="C848" s="82">
        <f>VLOOKUP(B848,'FG - FIGHTS'!$A$3:$B$69,2)</f>
        <v>33</v>
      </c>
    </row>
    <row r="849" ht="20.35" customHeight="1">
      <c r="A849" t="s" s="38">
        <v>980</v>
      </c>
      <c r="B849" s="90">
        <f>('STATS 17-18'!N851/'STATS 17-18'!E851)*1000</f>
        <v>0</v>
      </c>
      <c r="C849" s="82">
        <f>VLOOKUP(B849,'FG - FIGHTS'!$A$3:$B$69,2)</f>
        <v>33</v>
      </c>
    </row>
    <row r="850" ht="20.35" customHeight="1">
      <c r="A850" t="s" s="38">
        <v>981</v>
      </c>
      <c r="B850" s="90">
        <f>('STATS 17-18'!N852/'STATS 17-18'!E852)*1000</f>
        <v>0</v>
      </c>
      <c r="C850" s="82">
        <f>VLOOKUP(B850,'FG - FIGHTS'!$A$3:$B$69,2)</f>
        <v>33</v>
      </c>
    </row>
    <row r="851" ht="20.35" customHeight="1">
      <c r="A851" t="s" s="38">
        <v>982</v>
      </c>
      <c r="B851" s="90">
        <f>('STATS 17-18'!N853/'STATS 17-18'!E853)*1000</f>
        <v>0</v>
      </c>
      <c r="C851" s="82">
        <f>VLOOKUP(B851,'FG - FIGHTS'!$A$3:$B$69,2)</f>
        <v>33</v>
      </c>
    </row>
    <row r="852" ht="20.35" customHeight="1">
      <c r="A852" t="s" s="38">
        <v>983</v>
      </c>
      <c r="B852" s="90">
        <f>('STATS 17-18'!N854/'STATS 17-18'!E854)*1000</f>
        <v>0</v>
      </c>
      <c r="C852" s="82">
        <f>VLOOKUP(B852,'FG - FIGHTS'!$A$3:$B$69,2)</f>
        <v>33</v>
      </c>
    </row>
    <row r="853" ht="20.35" customHeight="1">
      <c r="A853" t="s" s="38">
        <v>984</v>
      </c>
      <c r="B853" s="90">
        <f>('STATS 17-18'!N855/'STATS 17-18'!E855)*1000</f>
        <v>0</v>
      </c>
      <c r="C853" s="82">
        <f>VLOOKUP(B853,'FG - FIGHTS'!$A$3:$B$69,2)</f>
        <v>33</v>
      </c>
    </row>
    <row r="854" ht="20.35" customHeight="1">
      <c r="A854" t="s" s="38">
        <v>985</v>
      </c>
      <c r="B854" s="90">
        <f>('STATS 17-18'!N856/'STATS 17-18'!E856)*1000</f>
        <v>0</v>
      </c>
      <c r="C854" s="82">
        <f>VLOOKUP(B854,'FG - FIGHTS'!$A$3:$B$69,2)</f>
        <v>33</v>
      </c>
    </row>
    <row r="855" ht="20.35" customHeight="1">
      <c r="A855" t="s" s="38">
        <v>986</v>
      </c>
      <c r="B855" s="90">
        <f>('STATS 17-18'!N857/'STATS 17-18'!E857)*1000</f>
        <v>0</v>
      </c>
      <c r="C855" s="82">
        <f>VLOOKUP(B855,'FG - FIGHTS'!$A$3:$B$69,2)</f>
        <v>33</v>
      </c>
    </row>
    <row r="856" ht="20.35" customHeight="1">
      <c r="A856" t="s" s="38">
        <v>987</v>
      </c>
      <c r="B856" s="90">
        <f>('STATS 17-18'!N858/'STATS 17-18'!E858)*1000</f>
        <v>0</v>
      </c>
      <c r="C856" s="82">
        <f>VLOOKUP(B856,'FG - FIGHTS'!$A$3:$B$69,2)</f>
        <v>33</v>
      </c>
    </row>
    <row r="857" ht="20.35" customHeight="1">
      <c r="A857" t="s" s="38">
        <v>988</v>
      </c>
      <c r="B857" s="90">
        <f>('STATS 17-18'!N859/'STATS 17-18'!E859)*1000</f>
        <v>0</v>
      </c>
      <c r="C857" s="82">
        <f>VLOOKUP(B857,'FG - FIGHTS'!$A$3:$B$69,2)</f>
        <v>33</v>
      </c>
    </row>
    <row r="858" ht="20.35" customHeight="1">
      <c r="A858" t="s" s="38">
        <v>989</v>
      </c>
      <c r="B858" s="90">
        <f>('STATS 17-18'!N860/'STATS 17-18'!E860)*1000</f>
        <v>0</v>
      </c>
      <c r="C858" s="82">
        <f>VLOOKUP(B858,'FG - FIGHTS'!$A$3:$B$69,2)</f>
        <v>33</v>
      </c>
    </row>
    <row r="859" ht="20.35" customHeight="1">
      <c r="A859" t="s" s="38">
        <v>990</v>
      </c>
      <c r="B859" s="90">
        <f>('STATS 17-18'!N861/'STATS 17-18'!E861)*1000</f>
        <v>0</v>
      </c>
      <c r="C859" s="82">
        <f>VLOOKUP(B859,'FG - FIGHTS'!$A$3:$B$69,2)</f>
        <v>33</v>
      </c>
    </row>
    <row r="860" ht="20.35" customHeight="1">
      <c r="A860" t="s" s="38">
        <v>991</v>
      </c>
      <c r="B860" s="90">
        <f>('STATS 17-18'!N862/'STATS 17-18'!E862)*1000</f>
        <v>0</v>
      </c>
      <c r="C860" s="82">
        <f>VLOOKUP(B860,'FG - FIGHTS'!$A$3:$B$69,2)</f>
        <v>33</v>
      </c>
    </row>
    <row r="861" ht="20.35" customHeight="1">
      <c r="A861" t="s" s="38">
        <v>992</v>
      </c>
      <c r="B861" s="90">
        <f>('STATS 17-18'!N863/'STATS 17-18'!E863)*1000</f>
        <v>0</v>
      </c>
      <c r="C861" s="82">
        <f>VLOOKUP(B861,'FG - FIGHTS'!$A$3:$B$69,2)</f>
        <v>33</v>
      </c>
    </row>
    <row r="862" ht="20.35" customHeight="1">
      <c r="A862" t="s" s="38">
        <v>993</v>
      </c>
      <c r="B862" s="90">
        <f>('STATS 17-18'!N864/'STATS 17-18'!E864)*1000</f>
        <v>12.5</v>
      </c>
      <c r="C862" s="82">
        <f>VLOOKUP(B862,'FG - FIGHTS'!$A$3:$B$69,2)</f>
        <v>60</v>
      </c>
    </row>
    <row r="863" ht="20.35" customHeight="1">
      <c r="A863" t="s" s="38">
        <v>994</v>
      </c>
      <c r="B863" s="90">
        <f>('STATS 17-18'!N865/'STATS 17-18'!E865)*1000</f>
        <v>0</v>
      </c>
      <c r="C863" s="82">
        <f>VLOOKUP(B863,'FG - FIGHTS'!$A$3:$B$69,2)</f>
        <v>33</v>
      </c>
    </row>
    <row r="864" ht="20.35" customHeight="1">
      <c r="A864" t="s" s="38">
        <v>995</v>
      </c>
      <c r="B864" s="90">
        <f>('STATS 17-18'!N866/'STATS 17-18'!E866)*1000</f>
        <v>12.34567901234568</v>
      </c>
      <c r="C864" s="82">
        <f>VLOOKUP(B864,'FG - FIGHTS'!$A$3:$B$69,2)</f>
        <v>60</v>
      </c>
    </row>
    <row r="865" ht="20.35" customHeight="1">
      <c r="A865" t="s" s="38">
        <v>997</v>
      </c>
      <c r="B865" s="90">
        <f>('STATS 17-18'!N867/'STATS 17-18'!E867)*1000</f>
        <v>0</v>
      </c>
      <c r="C865" s="82">
        <f>VLOOKUP(B865,'FG - FIGHTS'!$A$3:$B$69,2)</f>
        <v>33</v>
      </c>
    </row>
    <row r="866" ht="20.35" customHeight="1">
      <c r="A866" t="s" s="38">
        <v>998</v>
      </c>
      <c r="B866" s="90">
        <f>('STATS 17-18'!N868/'STATS 17-18'!E868)*1000</f>
        <v>0</v>
      </c>
      <c r="C866" s="82">
        <f>VLOOKUP(B866,'FG - FIGHTS'!$A$3:$B$69,2)</f>
        <v>33</v>
      </c>
    </row>
    <row r="867" ht="20.35" customHeight="1">
      <c r="A867" t="s" s="38">
        <v>999</v>
      </c>
      <c r="B867" s="90">
        <f>('STATS 17-18'!N869/'STATS 17-18'!E869)*1000</f>
        <v>40</v>
      </c>
      <c r="C867" s="82">
        <f>VLOOKUP(B867,'FG - FIGHTS'!$A$3:$B$69,2)</f>
        <v>77</v>
      </c>
    </row>
    <row r="868" ht="20.35" customHeight="1">
      <c r="A868" t="s" s="38">
        <v>1000</v>
      </c>
      <c r="B868" s="90">
        <f>('STATS 17-18'!N870/'STATS 17-18'!E870)*1000</f>
        <v>0</v>
      </c>
      <c r="C868" s="82">
        <f>VLOOKUP(B868,'FG - FIGHTS'!$A$3:$B$69,2)</f>
        <v>33</v>
      </c>
    </row>
    <row r="869" ht="20.35" customHeight="1">
      <c r="A869" t="s" s="38">
        <v>1001</v>
      </c>
      <c r="B869" s="90">
        <f>('STATS 17-18'!N871/'STATS 17-18'!E871)*1000</f>
        <v>0</v>
      </c>
      <c r="C869" s="82">
        <f>VLOOKUP(B869,'FG - FIGHTS'!$A$3:$B$69,2)</f>
        <v>33</v>
      </c>
    </row>
    <row r="870" ht="20.35" customHeight="1">
      <c r="A870" t="s" s="38">
        <v>1002</v>
      </c>
      <c r="B870" s="90">
        <f>('STATS 17-18'!N872/'STATS 17-18'!E872)*1000</f>
        <v>27.02702702702703</v>
      </c>
      <c r="C870" s="82">
        <f>VLOOKUP(B870,'FG - FIGHTS'!$A$3:$B$69,2)</f>
        <v>72</v>
      </c>
    </row>
    <row r="871" ht="20.35" customHeight="1">
      <c r="A871" t="s" s="38">
        <v>1003</v>
      </c>
      <c r="B871" s="90">
        <f>('STATS 17-18'!N873/'STATS 17-18'!E873)*1000</f>
        <v>0</v>
      </c>
      <c r="C871" s="82">
        <f>VLOOKUP(B871,'FG - FIGHTS'!$A$3:$B$69,2)</f>
        <v>33</v>
      </c>
    </row>
    <row r="872" ht="20.35" customHeight="1">
      <c r="A872" t="s" s="38">
        <v>1004</v>
      </c>
      <c r="B872" s="90">
        <f>('STATS 17-18'!N874/'STATS 17-18'!E874)*1000</f>
        <v>0</v>
      </c>
      <c r="C872" s="82">
        <f>VLOOKUP(B872,'FG - FIGHTS'!$A$3:$B$69,2)</f>
        <v>33</v>
      </c>
    </row>
    <row r="873" ht="20.35" customHeight="1">
      <c r="A873" t="s" s="38">
        <v>1005</v>
      </c>
      <c r="B873" s="90">
        <f>('STATS 17-18'!N875/'STATS 17-18'!E875)*1000</f>
        <v>0</v>
      </c>
      <c r="C873" s="82">
        <f>VLOOKUP(B873,'FG - FIGHTS'!$A$3:$B$69,2)</f>
        <v>33</v>
      </c>
    </row>
    <row r="874" ht="20.35" customHeight="1">
      <c r="A874" t="s" s="38">
        <v>1006</v>
      </c>
      <c r="B874" s="90">
        <f>('STATS 17-18'!N876/'STATS 17-18'!E876)*1000</f>
        <v>24.39024390243902</v>
      </c>
      <c r="C874" s="82">
        <f>VLOOKUP(B874,'FG - FIGHTS'!$A$3:$B$69,2)</f>
        <v>71</v>
      </c>
    </row>
    <row r="875" ht="20.35" customHeight="1">
      <c r="A875" t="s" s="38">
        <v>1007</v>
      </c>
      <c r="B875" s="90">
        <f>('STATS 17-18'!N877/'STATS 17-18'!E877)*1000</f>
        <v>0</v>
      </c>
      <c r="C875" s="82">
        <f>VLOOKUP(B875,'FG - FIGHTS'!$A$3:$B$69,2)</f>
        <v>33</v>
      </c>
    </row>
    <row r="876" ht="20.35" customHeight="1">
      <c r="A876" t="s" s="38">
        <v>1008</v>
      </c>
      <c r="B876" s="90">
        <f>('STATS 17-18'!N878/'STATS 17-18'!E878)*1000</f>
        <v>0</v>
      </c>
      <c r="C876" s="82">
        <f>VLOOKUP(B876,'FG - FIGHTS'!$A$3:$B$69,2)</f>
        <v>33</v>
      </c>
    </row>
    <row r="877" ht="20.35" customHeight="1">
      <c r="A877" t="s" s="38">
        <v>1009</v>
      </c>
      <c r="B877" s="90">
        <f>('STATS 17-18'!N879/'STATS 17-18'!E879)*1000</f>
        <v>83.33333333333333</v>
      </c>
      <c r="C877" s="82">
        <f>VLOOKUP(B877,'FG - FIGHTS'!$A$3:$B$69,2)</f>
        <v>85</v>
      </c>
    </row>
    <row r="878" ht="20.35" customHeight="1">
      <c r="A878" t="s" s="38">
        <v>1010</v>
      </c>
      <c r="B878" s="90">
        <f>('STATS 17-18'!N880/'STATS 17-18'!E880)*1000</f>
        <v>94.33962264150944</v>
      </c>
      <c r="C878" s="82">
        <f>VLOOKUP(B878,'FG - FIGHTS'!$A$3:$B$69,2)</f>
        <v>86</v>
      </c>
    </row>
    <row r="879" ht="20.35" customHeight="1">
      <c r="A879" t="s" s="38">
        <v>1011</v>
      </c>
      <c r="B879" s="90">
        <f>('STATS 17-18'!N881/'STATS 17-18'!E881)*1000</f>
        <v>0</v>
      </c>
      <c r="C879" s="82">
        <f>VLOOKUP(B879,'FG - FIGHTS'!$A$3:$B$69,2)</f>
        <v>33</v>
      </c>
    </row>
    <row r="880" ht="20.35" customHeight="1">
      <c r="A880" t="s" s="38">
        <v>1012</v>
      </c>
      <c r="B880" s="90">
        <f>('STATS 17-18'!N882/'STATS 17-18'!E882)*1000</f>
        <v>111.1111111111111</v>
      </c>
      <c r="C880" s="82">
        <f>VLOOKUP(B880,'FG - FIGHTS'!$A$3:$B$69,2)</f>
        <v>88</v>
      </c>
    </row>
    <row r="881" ht="20.35" customHeight="1">
      <c r="A881" t="s" s="38">
        <v>1013</v>
      </c>
      <c r="B881" s="90">
        <f>('STATS 17-18'!N883/'STATS 17-18'!E883)*1000</f>
        <v>12.19512195121951</v>
      </c>
      <c r="C881" s="82">
        <f>VLOOKUP(B881,'FG - FIGHTS'!$A$3:$B$69,2)</f>
        <v>60</v>
      </c>
    </row>
    <row r="882" ht="20.35" customHeight="1">
      <c r="A882" t="s" s="38">
        <v>1014</v>
      </c>
      <c r="B882" s="90">
        <f>('STATS 17-18'!N884/'STATS 17-18'!E884)*1000</f>
        <v>0</v>
      </c>
      <c r="C882" s="82">
        <f>VLOOKUP(B882,'FG - FIGHTS'!$A$3:$B$69,2)</f>
        <v>33</v>
      </c>
    </row>
    <row r="883" ht="20.35" customHeight="1">
      <c r="A883" t="s" s="38">
        <v>1015</v>
      </c>
      <c r="B883" s="90">
        <f>('STATS 17-18'!N885/'STATS 17-18'!E885)*1000</f>
        <v>0</v>
      </c>
      <c r="C883" s="82">
        <f>VLOOKUP(B883,'FG - FIGHTS'!$A$3:$B$69,2)</f>
        <v>33</v>
      </c>
    </row>
    <row r="884" ht="20.35" customHeight="1">
      <c r="A884" t="s" s="38">
        <v>1016</v>
      </c>
      <c r="B884" s="90">
        <f>('STATS 17-18'!N886/'STATS 17-18'!E886)*1000</f>
        <v>0</v>
      </c>
      <c r="C884" s="82">
        <f>VLOOKUP(B884,'FG - FIGHTS'!$A$3:$B$69,2)</f>
        <v>33</v>
      </c>
    </row>
    <row r="885" ht="20.35" customHeight="1">
      <c r="A885" t="s" s="38">
        <v>1017</v>
      </c>
      <c r="B885" s="90">
        <f>('STATS 17-18'!N887/'STATS 17-18'!E887)*1000</f>
        <v>0</v>
      </c>
      <c r="C885" s="82">
        <f>VLOOKUP(B885,'FG - FIGHTS'!$A$3:$B$69,2)</f>
        <v>33</v>
      </c>
    </row>
    <row r="886" ht="20.35" customHeight="1">
      <c r="A886" t="s" s="38">
        <v>1018</v>
      </c>
      <c r="B886" s="90">
        <f>('STATS 17-18'!N888/'STATS 17-18'!E888)*1000</f>
        <v>0</v>
      </c>
      <c r="C886" s="82">
        <f>VLOOKUP(B886,'FG - FIGHTS'!$A$3:$B$69,2)</f>
        <v>33</v>
      </c>
    </row>
    <row r="887" ht="20.35" customHeight="1">
      <c r="A887" t="s" s="38">
        <v>1020</v>
      </c>
      <c r="B887" s="90">
        <f>('STATS 17-18'!N890/'STATS 17-18'!E890)*1000</f>
        <v>81.08108108108108</v>
      </c>
      <c r="C887" s="82">
        <f>VLOOKUP(B887,'FG - FIGHTS'!$A$3:$B$69,2)</f>
        <v>85</v>
      </c>
    </row>
    <row r="888" ht="20.35" customHeight="1">
      <c r="A888" t="s" s="38">
        <v>1021</v>
      </c>
      <c r="B888" s="90">
        <f>('STATS 17-18'!N891/'STATS 17-18'!E891)*1000</f>
        <v>0</v>
      </c>
      <c r="C888" s="82">
        <f>VLOOKUP(B888,'FG - FIGHTS'!$A$3:$B$69,2)</f>
        <v>33</v>
      </c>
    </row>
    <row r="889" ht="20.35" customHeight="1">
      <c r="A889" t="s" s="38">
        <v>1022</v>
      </c>
      <c r="B889" s="90">
        <f>('STATS 17-18'!N892/'STATS 17-18'!E892)*1000</f>
        <v>29.41176470588235</v>
      </c>
      <c r="C889" s="82">
        <f>VLOOKUP(B889,'FG - FIGHTS'!$A$3:$B$69,2)</f>
        <v>73</v>
      </c>
    </row>
    <row r="890" ht="20.35" customHeight="1">
      <c r="A890" t="s" s="38">
        <v>1023</v>
      </c>
      <c r="B890" s="90">
        <f>('STATS 17-18'!N893/'STATS 17-18'!E893)*1000</f>
        <v>27.3972602739726</v>
      </c>
      <c r="C890" s="82">
        <f>VLOOKUP(B890,'FG - FIGHTS'!$A$3:$B$69,2)</f>
        <v>72</v>
      </c>
    </row>
    <row r="891" ht="20.35" customHeight="1">
      <c r="A891" t="s" s="38">
        <v>1024</v>
      </c>
      <c r="B891" s="90">
        <f>('STATS 17-18'!N894/'STATS 17-18'!E894)*1000</f>
        <v>0</v>
      </c>
      <c r="C891" s="82">
        <f>VLOOKUP(B891,'FG - FIGHTS'!$A$3:$B$69,2)</f>
        <v>33</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10.xml><?xml version="1.0" encoding="utf-8"?>
<worksheet xmlns:r="http://schemas.openxmlformats.org/officeDocument/2006/relationships" xmlns="http://schemas.openxmlformats.org/spreadsheetml/2006/main">
  <sheetPr>
    <pageSetUpPr fitToPage="1"/>
  </sheetPr>
  <dimension ref="A2:B69"/>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91" customWidth="1"/>
    <col min="2" max="2" width="16.3516" style="91" customWidth="1"/>
    <col min="3" max="256" width="16.3516" style="91" customWidth="1"/>
  </cols>
  <sheetData>
    <row r="1" ht="28" customHeight="1">
      <c r="A1" t="s" s="7">
        <v>3435</v>
      </c>
      <c r="B1" s="7"/>
    </row>
    <row r="2" ht="20.55" customHeight="1">
      <c r="A2" s="70"/>
      <c r="B2" s="70"/>
    </row>
    <row r="3" ht="20.55" customHeight="1">
      <c r="A3" s="84">
        <v>430</v>
      </c>
      <c r="B3" s="85">
        <v>99</v>
      </c>
    </row>
    <row r="4" ht="20.35" customHeight="1">
      <c r="A4" s="86">
        <v>429</v>
      </c>
      <c r="B4" s="87">
        <f>B3-1</f>
        <v>98</v>
      </c>
    </row>
    <row r="5" ht="20.35" customHeight="1">
      <c r="A5" s="86">
        <v>334</v>
      </c>
      <c r="B5" s="87">
        <f>B4-1</f>
        <v>97</v>
      </c>
    </row>
    <row r="6" ht="20.35" customHeight="1">
      <c r="A6" s="86">
        <v>288</v>
      </c>
      <c r="B6" s="87">
        <f>B5-1</f>
        <v>96</v>
      </c>
    </row>
    <row r="7" ht="20.35" customHeight="1">
      <c r="A7" s="86">
        <v>241</v>
      </c>
      <c r="B7" s="87">
        <f>B6-1</f>
        <v>95</v>
      </c>
    </row>
    <row r="8" ht="20.35" customHeight="1">
      <c r="A8" s="86">
        <v>214</v>
      </c>
      <c r="B8" s="87">
        <f>B7-1</f>
        <v>94</v>
      </c>
    </row>
    <row r="9" ht="20.35" customHeight="1">
      <c r="A9" s="86">
        <v>187</v>
      </c>
      <c r="B9" s="87">
        <f>B8-1</f>
        <v>93</v>
      </c>
    </row>
    <row r="10" ht="20.35" customHeight="1">
      <c r="A10" s="86">
        <v>160</v>
      </c>
      <c r="B10" s="87">
        <f>B9-1</f>
        <v>92</v>
      </c>
    </row>
    <row r="11" ht="20.35" customHeight="1">
      <c r="A11" s="86">
        <v>134</v>
      </c>
      <c r="B11" s="87">
        <f>B10-1</f>
        <v>91</v>
      </c>
    </row>
    <row r="12" ht="20.35" customHeight="1">
      <c r="A12" s="86">
        <v>124</v>
      </c>
      <c r="B12" s="87">
        <f>B11-1</f>
        <v>90</v>
      </c>
    </row>
    <row r="13" ht="20.35" customHeight="1">
      <c r="A13" s="86">
        <v>114</v>
      </c>
      <c r="B13" s="87">
        <f>B12-1</f>
        <v>89</v>
      </c>
    </row>
    <row r="14" ht="20.35" customHeight="1">
      <c r="A14" s="86">
        <v>104</v>
      </c>
      <c r="B14" s="87">
        <f>B13-1</f>
        <v>88</v>
      </c>
    </row>
    <row r="15" ht="20.35" customHeight="1">
      <c r="A15" s="86">
        <v>95</v>
      </c>
      <c r="B15" s="87">
        <f>B14-1</f>
        <v>87</v>
      </c>
    </row>
    <row r="16" ht="20.35" customHeight="1">
      <c r="A16" s="86">
        <v>86</v>
      </c>
      <c r="B16" s="87">
        <f>B15-1</f>
        <v>86</v>
      </c>
    </row>
    <row r="17" ht="20.35" customHeight="1">
      <c r="A17" s="86">
        <v>75</v>
      </c>
      <c r="B17" s="87">
        <f>B16-1</f>
        <v>85</v>
      </c>
    </row>
    <row r="18" ht="20.35" customHeight="1">
      <c r="A18" s="86">
        <v>66</v>
      </c>
      <c r="B18" s="87">
        <f>B17-1</f>
        <v>84</v>
      </c>
    </row>
    <row r="19" ht="20.35" customHeight="1">
      <c r="A19" s="86">
        <v>57</v>
      </c>
      <c r="B19" s="87">
        <f>B18-1</f>
        <v>83</v>
      </c>
    </row>
    <row r="20" ht="20.35" customHeight="1">
      <c r="A20" s="86">
        <v>53</v>
      </c>
      <c r="B20" s="87">
        <f>B19-1</f>
        <v>82</v>
      </c>
    </row>
    <row r="21" ht="20.35" customHeight="1">
      <c r="A21" s="86">
        <v>50</v>
      </c>
      <c r="B21" s="87">
        <f>B20-1</f>
        <v>81</v>
      </c>
    </row>
    <row r="22" ht="20.35" customHeight="1">
      <c r="A22" s="86">
        <v>47</v>
      </c>
      <c r="B22" s="87">
        <f>B21-1</f>
        <v>80</v>
      </c>
    </row>
    <row r="23" ht="20.35" customHeight="1">
      <c r="A23" s="86">
        <v>44</v>
      </c>
      <c r="B23" s="87">
        <f>B22-1</f>
        <v>79</v>
      </c>
    </row>
    <row r="24" ht="20.35" customHeight="1">
      <c r="A24" s="86">
        <v>41</v>
      </c>
      <c r="B24" s="87">
        <f>B23-1</f>
        <v>78</v>
      </c>
    </row>
    <row r="25" ht="20.35" customHeight="1">
      <c r="A25" s="86">
        <v>38</v>
      </c>
      <c r="B25" s="87">
        <f>B24-1</f>
        <v>77</v>
      </c>
    </row>
    <row r="26" ht="20.35" customHeight="1">
      <c r="A26" s="86">
        <v>35</v>
      </c>
      <c r="B26" s="87">
        <f>B25-1</f>
        <v>76</v>
      </c>
    </row>
    <row r="27" ht="20.35" customHeight="1">
      <c r="A27" s="86">
        <v>32</v>
      </c>
      <c r="B27" s="87">
        <f>B26-1</f>
        <v>75</v>
      </c>
    </row>
    <row r="28" ht="20.35" customHeight="1">
      <c r="A28" s="86">
        <v>30</v>
      </c>
      <c r="B28" s="87">
        <f>B27-1</f>
        <v>74</v>
      </c>
    </row>
    <row r="29" ht="20.35" customHeight="1">
      <c r="A29" s="86">
        <v>28</v>
      </c>
      <c r="B29" s="87">
        <f>B28-1</f>
        <v>73</v>
      </c>
    </row>
    <row r="30" ht="20.35" customHeight="1">
      <c r="A30" s="86">
        <v>26</v>
      </c>
      <c r="B30" s="87">
        <f>B29-1</f>
        <v>72</v>
      </c>
    </row>
    <row r="31" ht="20.35" customHeight="1">
      <c r="A31" s="86">
        <v>24</v>
      </c>
      <c r="B31" s="87">
        <f>B30-1</f>
        <v>71</v>
      </c>
    </row>
    <row r="32" ht="20.35" customHeight="1">
      <c r="A32" s="86">
        <v>22</v>
      </c>
      <c r="B32" s="87">
        <f>B31-1</f>
        <v>70</v>
      </c>
    </row>
    <row r="33" ht="20.35" customHeight="1">
      <c r="A33" s="86">
        <v>20</v>
      </c>
      <c r="B33" s="87">
        <f>B32-1</f>
        <v>69</v>
      </c>
    </row>
    <row r="34" ht="20.35" customHeight="1">
      <c r="A34" s="86">
        <v>18</v>
      </c>
      <c r="B34" s="87">
        <f>B33-1</f>
        <v>68</v>
      </c>
    </row>
    <row r="35" ht="20.35" customHeight="1">
      <c r="A35" s="86">
        <v>16</v>
      </c>
      <c r="B35" s="87">
        <f>B34-1</f>
        <v>67</v>
      </c>
    </row>
    <row r="36" ht="20.35" customHeight="1">
      <c r="A36" s="86">
        <v>14</v>
      </c>
      <c r="B36" s="87">
        <f>B35-1</f>
        <v>66</v>
      </c>
    </row>
    <row r="37" ht="20.35" customHeight="1">
      <c r="A37" s="73"/>
      <c r="B37" s="87">
        <f>B36-1</f>
        <v>65</v>
      </c>
    </row>
    <row r="38" ht="20.35" customHeight="1">
      <c r="A38" s="73"/>
      <c r="B38" s="87">
        <f>B37-1</f>
        <v>64</v>
      </c>
    </row>
    <row r="39" ht="20.35" customHeight="1">
      <c r="A39" s="86">
        <v>13</v>
      </c>
      <c r="B39" s="87">
        <f>B38-1</f>
        <v>63</v>
      </c>
    </row>
    <row r="40" ht="20.35" customHeight="1">
      <c r="A40" s="73"/>
      <c r="B40" s="87">
        <f>B39-1</f>
        <v>62</v>
      </c>
    </row>
    <row r="41" ht="20.35" customHeight="1">
      <c r="A41" s="73"/>
      <c r="B41" s="87">
        <f>B40-1</f>
        <v>61</v>
      </c>
    </row>
    <row r="42" ht="20.35" customHeight="1">
      <c r="A42" s="86">
        <v>12</v>
      </c>
      <c r="B42" s="87">
        <f>B41-1</f>
        <v>60</v>
      </c>
    </row>
    <row r="43" ht="20.35" customHeight="1">
      <c r="A43" s="73"/>
      <c r="B43" s="87">
        <f>B42-1</f>
        <v>59</v>
      </c>
    </row>
    <row r="44" ht="20.35" customHeight="1">
      <c r="A44" s="73"/>
      <c r="B44" s="87">
        <f>B43-1</f>
        <v>58</v>
      </c>
    </row>
    <row r="45" ht="20.35" customHeight="1">
      <c r="A45" s="86">
        <v>11</v>
      </c>
      <c r="B45" s="87">
        <f>B44-1</f>
        <v>57</v>
      </c>
    </row>
    <row r="46" ht="20.35" customHeight="1">
      <c r="A46" s="73"/>
      <c r="B46" s="87">
        <f>B45-1</f>
        <v>56</v>
      </c>
    </row>
    <row r="47" ht="20.35" customHeight="1">
      <c r="A47" s="73"/>
      <c r="B47" s="87">
        <f>B46-1</f>
        <v>55</v>
      </c>
    </row>
    <row r="48" ht="20.35" customHeight="1">
      <c r="A48" s="86">
        <v>10</v>
      </c>
      <c r="B48" s="87">
        <f>B47-1</f>
        <v>54</v>
      </c>
    </row>
    <row r="49" ht="20.35" customHeight="1">
      <c r="A49" s="73"/>
      <c r="B49" s="87">
        <f>B48-1</f>
        <v>53</v>
      </c>
    </row>
    <row r="50" ht="20.35" customHeight="1">
      <c r="A50" s="73"/>
      <c r="B50" s="87">
        <f>B49-1</f>
        <v>52</v>
      </c>
    </row>
    <row r="51" ht="20.35" customHeight="1">
      <c r="A51" s="86">
        <v>9</v>
      </c>
      <c r="B51" s="87">
        <f>B50-1</f>
        <v>51</v>
      </c>
    </row>
    <row r="52" ht="20.35" customHeight="1">
      <c r="A52" s="73"/>
      <c r="B52" s="87">
        <f>B51-1</f>
        <v>50</v>
      </c>
    </row>
    <row r="53" ht="20.35" customHeight="1">
      <c r="A53" s="86">
        <v>8</v>
      </c>
      <c r="B53" s="87">
        <f>B52-1</f>
        <v>49</v>
      </c>
    </row>
    <row r="54" ht="20.35" customHeight="1">
      <c r="A54" s="73"/>
      <c r="B54" s="87">
        <f>B53-1</f>
        <v>48</v>
      </c>
    </row>
    <row r="55" ht="20.35" customHeight="1">
      <c r="A55" s="86">
        <v>7</v>
      </c>
      <c r="B55" s="87">
        <f>B54-1</f>
        <v>47</v>
      </c>
    </row>
    <row r="56" ht="20.35" customHeight="1">
      <c r="A56" s="73"/>
      <c r="B56" s="87">
        <f>B55-1</f>
        <v>46</v>
      </c>
    </row>
    <row r="57" ht="20.35" customHeight="1">
      <c r="A57" s="86">
        <v>6</v>
      </c>
      <c r="B57" s="87">
        <f>B56-1</f>
        <v>45</v>
      </c>
    </row>
    <row r="58" ht="20.35" customHeight="1">
      <c r="A58" s="73"/>
      <c r="B58" s="87">
        <f>B57-1</f>
        <v>44</v>
      </c>
    </row>
    <row r="59" ht="20.35" customHeight="1">
      <c r="A59" s="86">
        <v>5</v>
      </c>
      <c r="B59" s="87">
        <f>B58-1</f>
        <v>43</v>
      </c>
    </row>
    <row r="60" ht="20.35" customHeight="1">
      <c r="A60" s="73"/>
      <c r="B60" s="87">
        <f>B59-1</f>
        <v>42</v>
      </c>
    </row>
    <row r="61" ht="20.35" customHeight="1">
      <c r="A61" s="86">
        <v>4</v>
      </c>
      <c r="B61" s="87">
        <f>B60-1</f>
        <v>41</v>
      </c>
    </row>
    <row r="62" ht="20.35" customHeight="1">
      <c r="A62" s="73"/>
      <c r="B62" s="87">
        <f>B61-1</f>
        <v>40</v>
      </c>
    </row>
    <row r="63" ht="20.35" customHeight="1">
      <c r="A63" s="86">
        <v>3</v>
      </c>
      <c r="B63" s="87">
        <f>B62-1</f>
        <v>39</v>
      </c>
    </row>
    <row r="64" ht="20.35" customHeight="1">
      <c r="A64" s="73"/>
      <c r="B64" s="87">
        <f>B63-1</f>
        <v>38</v>
      </c>
    </row>
    <row r="65" ht="20.35" customHeight="1">
      <c r="A65" s="86">
        <v>2</v>
      </c>
      <c r="B65" s="87">
        <f>B64-1</f>
        <v>37</v>
      </c>
    </row>
    <row r="66" ht="20.35" customHeight="1">
      <c r="A66" s="73"/>
      <c r="B66" s="87">
        <f>B65-1</f>
        <v>36</v>
      </c>
    </row>
    <row r="67" ht="20.35" customHeight="1">
      <c r="A67" s="86">
        <v>1</v>
      </c>
      <c r="B67" s="87">
        <f>B66-1</f>
        <v>35</v>
      </c>
    </row>
    <row r="68" ht="20.35" customHeight="1">
      <c r="A68" s="73"/>
      <c r="B68" s="87">
        <f>B67-1</f>
        <v>34</v>
      </c>
    </row>
    <row r="69" ht="20.35" customHeight="1">
      <c r="A69" s="86">
        <v>0</v>
      </c>
      <c r="B69" s="87">
        <f>B68-1</f>
        <v>33</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11.xml><?xml version="1.0" encoding="utf-8"?>
<worksheet xmlns:r="http://schemas.openxmlformats.org/officeDocument/2006/relationships" xmlns="http://schemas.openxmlformats.org/spreadsheetml/2006/main">
  <sheetPr>
    <pageSetUpPr fitToPage="1"/>
  </sheetPr>
  <dimension ref="A1:D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27.8281" style="92" customWidth="1"/>
    <col min="2" max="2" width="9.8125" style="92" customWidth="1"/>
    <col min="3" max="3" width="9.8125" style="92" customWidth="1"/>
    <col min="4" max="4" width="9.8125" style="92" customWidth="1"/>
    <col min="5" max="256" width="16.3516" style="92" customWidth="1"/>
  </cols>
  <sheetData>
    <row r="1" ht="32.55" customHeight="1">
      <c r="A1" t="s" s="42">
        <v>6</v>
      </c>
      <c r="B1" t="s" s="75">
        <v>3439</v>
      </c>
      <c r="C1" t="s" s="75">
        <v>3440</v>
      </c>
      <c r="D1" t="s" s="76">
        <v>3441</v>
      </c>
    </row>
    <row r="2" ht="20.55" customHeight="1">
      <c r="A2" t="s" s="77">
        <v>37</v>
      </c>
      <c r="B2" s="78">
        <f>VLOOKUP('STATS 17-18'!P3,'DI - PENALTIES'!$A$3:$B$69,2)</f>
        <v>88</v>
      </c>
      <c r="C2" s="79">
        <f>IF('STATS 17-18'!G3&lt;400,IF(B2&gt;80,80,B2),B2)</f>
        <v>80</v>
      </c>
      <c r="D2" s="80">
        <f>IF('STATS 17-18'!G3&lt;200,IF(C2&gt;73,73,C2),C2)</f>
        <v>80</v>
      </c>
    </row>
    <row r="3" ht="20.35" customHeight="1">
      <c r="A3" t="s" s="38">
        <v>39</v>
      </c>
      <c r="B3" s="81">
        <f>VLOOKUP('STATS 17-18'!P4,'DI - PENALTIES'!$A$3:$B$69,2)</f>
        <v>34</v>
      </c>
      <c r="C3" s="33">
        <f>IF('STATS 17-18'!G4&lt;400,IF(B3&gt;80,80,B3),B3)</f>
        <v>34</v>
      </c>
      <c r="D3" s="82">
        <f>IF('STATS 17-18'!G4&lt;200,IF(C3&gt;73,73,C3),C3)</f>
        <v>34</v>
      </c>
    </row>
    <row r="4" ht="20.35" customHeight="1">
      <c r="A4" t="s" s="38">
        <v>41</v>
      </c>
      <c r="B4" s="81">
        <f>VLOOKUP('STATS 17-18'!P5,'DI - PENALTIES'!$A$3:$B$69,2)</f>
        <v>62</v>
      </c>
      <c r="C4" s="33">
        <f>IF('STATS 17-18'!G5&lt;400,IF(B4&gt;80,80,B4),B4)</f>
        <v>62</v>
      </c>
      <c r="D4" s="82">
        <f>IF('STATS 17-18'!G5&lt;200,IF(C4&gt;73,73,C4),C4)</f>
        <v>62</v>
      </c>
    </row>
    <row r="5" ht="20.35" customHeight="1">
      <c r="A5" t="s" s="38">
        <v>43</v>
      </c>
      <c r="B5" s="81">
        <f>VLOOKUP('STATS 17-18'!P6,'DI - PENALTIES'!$A$3:$B$69,2)</f>
        <v>36</v>
      </c>
      <c r="C5" s="33">
        <f>IF('STATS 17-18'!G6&lt;400,IF(B5&gt;80,80,B5),B5)</f>
        <v>36</v>
      </c>
      <c r="D5" s="82">
        <f>IF('STATS 17-18'!G6&lt;200,IF(C5&gt;73,73,C5),C5)</f>
        <v>36</v>
      </c>
    </row>
    <row r="6" ht="20.35" customHeight="1">
      <c r="A6" t="s" s="38">
        <v>45</v>
      </c>
      <c r="B6" s="81">
        <f>VLOOKUP('STATS 17-18'!P7,'DI - PENALTIES'!$A$3:$B$69,2)</f>
        <v>63</v>
      </c>
      <c r="C6" s="33">
        <f>IF('STATS 17-18'!G7&lt;400,IF(B6&gt;80,80,B6),B6)</f>
        <v>63</v>
      </c>
      <c r="D6" s="82">
        <f>IF('STATS 17-18'!G7&lt;200,IF(C6&gt;73,73,C6),C6)</f>
        <v>63</v>
      </c>
    </row>
    <row r="7" ht="20.35" customHeight="1">
      <c r="A7" t="s" s="38">
        <v>47</v>
      </c>
      <c r="B7" s="81">
        <f>VLOOKUP('STATS 17-18'!P8,'DI - PENALTIES'!$A$3:$B$69,2)</f>
        <v>99</v>
      </c>
      <c r="C7" s="33">
        <f>IF('STATS 17-18'!G8&lt;400,IF(B7&gt;80,80,B7),B7)</f>
        <v>80</v>
      </c>
      <c r="D7" s="82">
        <f>IF('STATS 17-18'!G8&lt;200,IF(C7&gt;73,73,C7),C7)</f>
        <v>73</v>
      </c>
    </row>
    <row r="8" ht="20.35" customHeight="1">
      <c r="A8" t="s" s="38">
        <v>49</v>
      </c>
      <c r="B8" s="81">
        <f>VLOOKUP('STATS 17-18'!P9,'DI - PENALTIES'!$A$3:$B$69,2)</f>
        <v>51</v>
      </c>
      <c r="C8" s="33">
        <f>IF('STATS 17-18'!G9&lt;400,IF(B8&gt;80,80,B8),B8)</f>
        <v>51</v>
      </c>
      <c r="D8" s="82">
        <f>IF('STATS 17-18'!G9&lt;200,IF(C8&gt;73,73,C8),C8)</f>
        <v>51</v>
      </c>
    </row>
    <row r="9" ht="20.35" customHeight="1">
      <c r="A9" t="s" s="38">
        <v>51</v>
      </c>
      <c r="B9" s="81">
        <f>VLOOKUP('STATS 17-18'!P10,'DI - PENALTIES'!$A$3:$B$69,2)</f>
        <v>99</v>
      </c>
      <c r="C9" s="33">
        <f>IF('STATS 17-18'!G10&lt;400,IF(B9&gt;80,80,B9),B9)</f>
        <v>80</v>
      </c>
      <c r="D9" s="82">
        <f>IF('STATS 17-18'!G10&lt;200,IF(C9&gt;73,73,C9),C9)</f>
        <v>73</v>
      </c>
    </row>
    <row r="10" ht="20.35" customHeight="1">
      <c r="A10" t="s" s="38">
        <v>53</v>
      </c>
      <c r="B10" s="81">
        <f>VLOOKUP('STATS 17-18'!P11,'DI - PENALTIES'!$A$3:$B$69,2)</f>
        <v>90</v>
      </c>
      <c r="C10" s="33">
        <f>IF('STATS 17-18'!G11&lt;400,IF(B10&gt;80,80,B10),B10)</f>
        <v>90</v>
      </c>
      <c r="D10" s="82">
        <f>IF('STATS 17-18'!G11&lt;200,IF(C10&gt;73,73,C10),C10)</f>
        <v>90</v>
      </c>
    </row>
    <row r="11" ht="20.35" customHeight="1">
      <c r="A11" t="s" s="38">
        <v>55</v>
      </c>
      <c r="B11" s="81">
        <f>VLOOKUP('STATS 17-18'!P12,'DI - PENALTIES'!$A$3:$B$69,2)</f>
        <v>62</v>
      </c>
      <c r="C11" s="33">
        <f>IF('STATS 17-18'!G12&lt;400,IF(B11&gt;80,80,B11),B11)</f>
        <v>62</v>
      </c>
      <c r="D11" s="82">
        <f>IF('STATS 17-18'!G12&lt;200,IF(C11&gt;73,73,C11),C11)</f>
        <v>62</v>
      </c>
    </row>
    <row r="12" ht="20.35" customHeight="1">
      <c r="A12" t="s" s="38">
        <v>57</v>
      </c>
      <c r="B12" s="81">
        <f>VLOOKUP('STATS 17-18'!P13,'DI - PENALTIES'!$A$3:$B$69,2)</f>
        <v>90</v>
      </c>
      <c r="C12" s="33">
        <f>IF('STATS 17-18'!G13&lt;400,IF(B12&gt;80,80,B12),B12)</f>
        <v>90</v>
      </c>
      <c r="D12" s="82">
        <f>IF('STATS 17-18'!G13&lt;200,IF(C12&gt;73,73,C12),C12)</f>
        <v>90</v>
      </c>
    </row>
    <row r="13" ht="20.35" customHeight="1">
      <c r="A13" t="s" s="38">
        <v>59</v>
      </c>
      <c r="B13" s="81">
        <f>VLOOKUP('STATS 17-18'!P14,'DI - PENALTIES'!$A$3:$B$69,2)</f>
        <v>42</v>
      </c>
      <c r="C13" s="33">
        <f>IF('STATS 17-18'!G14&lt;400,IF(B13&gt;80,80,B13),B13)</f>
        <v>42</v>
      </c>
      <c r="D13" s="82">
        <f>IF('STATS 17-18'!G14&lt;200,IF(C13&gt;73,73,C13),C13)</f>
        <v>42</v>
      </c>
    </row>
    <row r="14" ht="20.35" customHeight="1">
      <c r="A14" t="s" s="38">
        <v>61</v>
      </c>
      <c r="B14" s="81">
        <f>VLOOKUP('STATS 17-18'!P15,'DI - PENALTIES'!$A$3:$B$69,2)</f>
        <v>84</v>
      </c>
      <c r="C14" s="33">
        <f>IF('STATS 17-18'!G15&lt;400,IF(B14&gt;80,80,B14),B14)</f>
        <v>84</v>
      </c>
      <c r="D14" s="82">
        <f>IF('STATS 17-18'!G15&lt;200,IF(C14&gt;73,73,C14),C14)</f>
        <v>84</v>
      </c>
    </row>
    <row r="15" ht="20.35" customHeight="1">
      <c r="A15" t="s" s="38">
        <v>62</v>
      </c>
      <c r="B15" s="81">
        <f>VLOOKUP('STATS 17-18'!P16,'DI - PENALTIES'!$A$3:$B$69,2)</f>
        <v>44</v>
      </c>
      <c r="C15" s="33">
        <f>IF('STATS 17-18'!G16&lt;400,IF(B15&gt;80,80,B15),B15)</f>
        <v>44</v>
      </c>
      <c r="D15" s="82">
        <f>IF('STATS 17-18'!G16&lt;200,IF(C15&gt;73,73,C15),C15)</f>
        <v>44</v>
      </c>
    </row>
    <row r="16" ht="20.35" customHeight="1">
      <c r="A16" t="s" s="38">
        <v>64</v>
      </c>
      <c r="B16" s="81">
        <f>VLOOKUP('STATS 17-18'!P17,'DI - PENALTIES'!$A$3:$B$69,2)</f>
        <v>94</v>
      </c>
      <c r="C16" s="33">
        <f>IF('STATS 17-18'!G17&lt;400,IF(B16&gt;80,80,B16),B16)</f>
        <v>80</v>
      </c>
      <c r="D16" s="82">
        <f>IF('STATS 17-18'!G17&lt;200,IF(C16&gt;73,73,C16),C16)</f>
        <v>80</v>
      </c>
    </row>
    <row r="17" ht="20.35" customHeight="1">
      <c r="A17" t="s" s="38">
        <v>65</v>
      </c>
      <c r="B17" s="81">
        <f>VLOOKUP('STATS 17-18'!P18,'DI - PENALTIES'!$A$3:$B$69,2)</f>
        <v>74</v>
      </c>
      <c r="C17" s="33">
        <f>IF('STATS 17-18'!G18&lt;400,IF(B17&gt;80,80,B17),B17)</f>
        <v>74</v>
      </c>
      <c r="D17" s="82">
        <f>IF('STATS 17-18'!G18&lt;200,IF(C17&gt;73,73,C17),C17)</f>
        <v>74</v>
      </c>
    </row>
    <row r="18" ht="20.35" customHeight="1">
      <c r="A18" t="s" s="38">
        <v>66</v>
      </c>
      <c r="B18" s="81">
        <f>VLOOKUP('STATS 17-18'!P19,'DI - PENALTIES'!$A$3:$B$69,2)</f>
        <v>94</v>
      </c>
      <c r="C18" s="33">
        <f>IF('STATS 17-18'!G19&lt;400,IF(B18&gt;80,80,B18),B18)</f>
        <v>94</v>
      </c>
      <c r="D18" s="82">
        <f>IF('STATS 17-18'!G19&lt;200,IF(C18&gt;73,73,C18),C18)</f>
        <v>94</v>
      </c>
    </row>
    <row r="19" ht="20.35" customHeight="1">
      <c r="A19" t="s" s="38">
        <v>67</v>
      </c>
      <c r="B19" s="81">
        <f>VLOOKUP('STATS 17-18'!P20,'DI - PENALTIES'!$A$3:$B$69,2)</f>
        <v>34</v>
      </c>
      <c r="C19" s="33">
        <f>IF('STATS 17-18'!G20&lt;400,IF(B19&gt;80,80,B19),B19)</f>
        <v>34</v>
      </c>
      <c r="D19" s="82">
        <f>IF('STATS 17-18'!G20&lt;200,IF(C19&gt;73,73,C19),C19)</f>
        <v>34</v>
      </c>
    </row>
    <row r="20" ht="20.35" customHeight="1">
      <c r="A20" t="s" s="38">
        <v>69</v>
      </c>
      <c r="B20" s="81">
        <f>VLOOKUP('STATS 17-18'!P21,'DI - PENALTIES'!$A$3:$B$69,2)</f>
        <v>43</v>
      </c>
      <c r="C20" s="33">
        <f>IF('STATS 17-18'!G21&lt;400,IF(B20&gt;80,80,B20),B20)</f>
        <v>43</v>
      </c>
      <c r="D20" s="82">
        <f>IF('STATS 17-18'!G21&lt;200,IF(C20&gt;73,73,C20),C20)</f>
        <v>43</v>
      </c>
    </row>
    <row r="21" ht="20.35" customHeight="1">
      <c r="A21" t="s" s="38">
        <v>70</v>
      </c>
      <c r="B21" s="81">
        <f>VLOOKUP('STATS 17-18'!P22,'DI - PENALTIES'!$A$3:$B$69,2)</f>
        <v>35</v>
      </c>
      <c r="C21" s="33">
        <f>IF('STATS 17-18'!G22&lt;400,IF(B21&gt;80,80,B21),B21)</f>
        <v>35</v>
      </c>
      <c r="D21" s="82">
        <f>IF('STATS 17-18'!G22&lt;200,IF(C21&gt;73,73,C21),C21)</f>
        <v>35</v>
      </c>
    </row>
    <row r="22" ht="20.35" customHeight="1">
      <c r="A22" t="s" s="38">
        <v>72</v>
      </c>
      <c r="B22" s="81">
        <f>VLOOKUP('STATS 17-18'!P23,'DI - PENALTIES'!$A$3:$B$69,2)</f>
        <v>54</v>
      </c>
      <c r="C22" s="33">
        <f>IF('STATS 17-18'!G23&lt;400,IF(B22&gt;80,80,B22),B22)</f>
        <v>54</v>
      </c>
      <c r="D22" s="82">
        <f>IF('STATS 17-18'!G23&lt;200,IF(C22&gt;73,73,C22),C22)</f>
        <v>54</v>
      </c>
    </row>
    <row r="23" ht="20.35" customHeight="1">
      <c r="A23" t="s" s="38">
        <v>73</v>
      </c>
      <c r="B23" s="81">
        <f>VLOOKUP('STATS 17-18'!P24,'DI - PENALTIES'!$A$3:$B$69,2)</f>
        <v>47</v>
      </c>
      <c r="C23" s="33">
        <f>IF('STATS 17-18'!G24&lt;400,IF(B23&gt;80,80,B23),B23)</f>
        <v>47</v>
      </c>
      <c r="D23" s="82">
        <f>IF('STATS 17-18'!G24&lt;200,IF(C23&gt;73,73,C23),C23)</f>
        <v>47</v>
      </c>
    </row>
    <row r="24" ht="20.35" customHeight="1">
      <c r="A24" t="s" s="38">
        <v>75</v>
      </c>
      <c r="B24" s="81">
        <f>VLOOKUP('STATS 17-18'!P25,'DI - PENALTIES'!$A$3:$B$69,2)</f>
        <v>65</v>
      </c>
      <c r="C24" s="33">
        <f>IF('STATS 17-18'!G25&lt;400,IF(B24&gt;80,80,B24),B24)</f>
        <v>65</v>
      </c>
      <c r="D24" s="82">
        <f>IF('STATS 17-18'!G25&lt;200,IF(C24&gt;73,73,C24),C24)</f>
        <v>65</v>
      </c>
    </row>
    <row r="25" ht="20.35" customHeight="1">
      <c r="A25" t="s" s="38">
        <v>76</v>
      </c>
      <c r="B25" s="81">
        <f>VLOOKUP('STATS 17-18'!P26,'DI - PENALTIES'!$A$3:$B$69,2)</f>
        <v>96</v>
      </c>
      <c r="C25" s="33">
        <f>IF('STATS 17-18'!G26&lt;400,IF(B25&gt;80,80,B25),B25)</f>
        <v>96</v>
      </c>
      <c r="D25" s="82">
        <f>IF('STATS 17-18'!G26&lt;200,IF(C25&gt;73,73,C25),C25)</f>
        <v>96</v>
      </c>
    </row>
    <row r="26" ht="20.35" customHeight="1">
      <c r="A26" t="s" s="38">
        <v>78</v>
      </c>
      <c r="B26" s="81">
        <f>VLOOKUP('STATS 17-18'!P27,'DI - PENALTIES'!$A$3:$B$69,2)</f>
        <v>50</v>
      </c>
      <c r="C26" s="33">
        <f>IF('STATS 17-18'!G27&lt;400,IF(B26&gt;80,80,B26),B26)</f>
        <v>50</v>
      </c>
      <c r="D26" s="82">
        <f>IF('STATS 17-18'!G27&lt;200,IF(C26&gt;73,73,C26),C26)</f>
        <v>50</v>
      </c>
    </row>
    <row r="27" ht="20.35" customHeight="1">
      <c r="A27" t="s" s="38">
        <v>79</v>
      </c>
      <c r="B27" s="81">
        <f>VLOOKUP('STATS 17-18'!P28,'DI - PENALTIES'!$A$3:$B$69,2)</f>
        <v>99</v>
      </c>
      <c r="C27" s="33">
        <f>IF('STATS 17-18'!G28&lt;400,IF(B27&gt;80,80,B27),B27)</f>
        <v>80</v>
      </c>
      <c r="D27" s="82">
        <f>IF('STATS 17-18'!G28&lt;200,IF(C27&gt;73,73,C27),C27)</f>
        <v>73</v>
      </c>
    </row>
    <row r="28" ht="20.35" customHeight="1">
      <c r="A28" t="s" s="38">
        <v>81</v>
      </c>
      <c r="B28" s="81">
        <f>VLOOKUP('STATS 17-18'!P29,'DI - PENALTIES'!$A$3:$B$69,2)</f>
        <v>86</v>
      </c>
      <c r="C28" s="33">
        <f>IF('STATS 17-18'!G29&lt;400,IF(B28&gt;80,80,B28),B28)</f>
        <v>86</v>
      </c>
      <c r="D28" s="82">
        <f>IF('STATS 17-18'!G29&lt;200,IF(C28&gt;73,73,C28),C28)</f>
        <v>86</v>
      </c>
    </row>
    <row r="29" ht="20.35" customHeight="1">
      <c r="A29" t="s" s="38">
        <v>82</v>
      </c>
      <c r="B29" s="81">
        <f>VLOOKUP('STATS 17-18'!P30,'DI - PENALTIES'!$A$3:$B$69,2)</f>
        <v>87</v>
      </c>
      <c r="C29" s="33">
        <f>IF('STATS 17-18'!G30&lt;400,IF(B29&gt;80,80,B29),B29)</f>
        <v>87</v>
      </c>
      <c r="D29" s="82">
        <f>IF('STATS 17-18'!G30&lt;200,IF(C29&gt;73,73,C29),C29)</f>
        <v>87</v>
      </c>
    </row>
    <row r="30" ht="20.35" customHeight="1">
      <c r="A30" t="s" s="38">
        <v>83</v>
      </c>
      <c r="B30" s="81">
        <f>VLOOKUP('STATS 17-18'!P31,'DI - PENALTIES'!$A$3:$B$69,2)</f>
        <v>90</v>
      </c>
      <c r="C30" s="33">
        <f>IF('STATS 17-18'!G31&lt;400,IF(B30&gt;80,80,B30),B30)</f>
        <v>90</v>
      </c>
      <c r="D30" s="82">
        <f>IF('STATS 17-18'!G31&lt;200,IF(C30&gt;73,73,C30),C30)</f>
        <v>90</v>
      </c>
    </row>
    <row r="31" ht="20.35" customHeight="1">
      <c r="A31" t="s" s="38">
        <v>84</v>
      </c>
      <c r="B31" s="81">
        <f>VLOOKUP('STATS 17-18'!P32,'DI - PENALTIES'!$A$3:$B$69,2)</f>
        <v>61</v>
      </c>
      <c r="C31" s="33">
        <f>IF('STATS 17-18'!G32&lt;400,IF(B31&gt;80,80,B31),B31)</f>
        <v>61</v>
      </c>
      <c r="D31" s="82">
        <f>IF('STATS 17-18'!G32&lt;200,IF(C31&gt;73,73,C31),C31)</f>
        <v>61</v>
      </c>
    </row>
    <row r="32" ht="20.35" customHeight="1">
      <c r="A32" t="s" s="38">
        <v>85</v>
      </c>
      <c r="B32" s="81">
        <f>VLOOKUP('STATS 17-18'!P33,'DI - PENALTIES'!$A$3:$B$69,2)</f>
        <v>62</v>
      </c>
      <c r="C32" s="33">
        <f>IF('STATS 17-18'!G33&lt;400,IF(B32&gt;80,80,B32),B32)</f>
        <v>62</v>
      </c>
      <c r="D32" s="82">
        <f>IF('STATS 17-18'!G33&lt;200,IF(C32&gt;73,73,C32),C32)</f>
        <v>62</v>
      </c>
    </row>
    <row r="33" ht="20.35" customHeight="1">
      <c r="A33" t="s" s="38">
        <v>86</v>
      </c>
      <c r="B33" s="81">
        <f>VLOOKUP('STATS 17-18'!P34,'DI - PENALTIES'!$A$3:$B$69,2)</f>
        <v>99</v>
      </c>
      <c r="C33" s="33">
        <f>IF('STATS 17-18'!G34&lt;400,IF(B33&gt;80,80,B33),B33)</f>
        <v>80</v>
      </c>
      <c r="D33" s="82">
        <f>IF('STATS 17-18'!G34&lt;200,IF(C33&gt;73,73,C33),C33)</f>
        <v>73</v>
      </c>
    </row>
    <row r="34" ht="20.35" customHeight="1">
      <c r="A34" t="s" s="38">
        <v>88</v>
      </c>
      <c r="B34" s="81">
        <f>VLOOKUP('STATS 17-18'!P35,'DI - PENALTIES'!$A$3:$B$69,2)</f>
        <v>83</v>
      </c>
      <c r="C34" s="33">
        <f>IF('STATS 17-18'!G35&lt;400,IF(B34&gt;80,80,B34),B34)</f>
        <v>83</v>
      </c>
      <c r="D34" s="82">
        <f>IF('STATS 17-18'!G35&lt;200,IF(C34&gt;73,73,C34),C34)</f>
        <v>83</v>
      </c>
    </row>
    <row r="35" ht="20.35" customHeight="1">
      <c r="A35" t="s" s="38">
        <v>89</v>
      </c>
      <c r="B35" s="81">
        <f>VLOOKUP('STATS 17-18'!P36,'DI - PENALTIES'!$A$3:$B$69,2)</f>
        <v>44</v>
      </c>
      <c r="C35" s="33">
        <f>IF('STATS 17-18'!G36&lt;400,IF(B35&gt;80,80,B35),B35)</f>
        <v>44</v>
      </c>
      <c r="D35" s="82">
        <f>IF('STATS 17-18'!G36&lt;200,IF(C35&gt;73,73,C35),C35)</f>
        <v>44</v>
      </c>
    </row>
    <row r="36" ht="20.35" customHeight="1">
      <c r="A36" t="s" s="38">
        <v>90</v>
      </c>
      <c r="B36" s="81">
        <f>VLOOKUP('STATS 17-18'!P37,'DI - PENALTIES'!$A$3:$B$69,2)</f>
        <v>91</v>
      </c>
      <c r="C36" s="33">
        <f>IF('STATS 17-18'!G37&lt;400,IF(B36&gt;80,80,B36),B36)</f>
        <v>91</v>
      </c>
      <c r="D36" s="82">
        <f>IF('STATS 17-18'!G37&lt;200,IF(C36&gt;73,73,C36),C36)</f>
        <v>91</v>
      </c>
    </row>
    <row r="37" ht="20.35" customHeight="1">
      <c r="A37" t="s" s="38">
        <v>92</v>
      </c>
      <c r="B37" s="81">
        <f>VLOOKUP('STATS 17-18'!P38,'DI - PENALTIES'!$A$3:$B$69,2)</f>
        <v>50</v>
      </c>
      <c r="C37" s="33">
        <f>IF('STATS 17-18'!G38&lt;400,IF(B37&gt;80,80,B37),B37)</f>
        <v>50</v>
      </c>
      <c r="D37" s="82">
        <f>IF('STATS 17-18'!G38&lt;200,IF(C37&gt;73,73,C37),C37)</f>
        <v>50</v>
      </c>
    </row>
    <row r="38" ht="20.35" customHeight="1">
      <c r="A38" t="s" s="38">
        <v>94</v>
      </c>
      <c r="B38" s="81">
        <f>VLOOKUP('STATS 17-18'!P39,'DI - PENALTIES'!$A$3:$B$69,2)</f>
        <v>83</v>
      </c>
      <c r="C38" s="33">
        <f>IF('STATS 17-18'!G39&lt;400,IF(B38&gt;80,80,B38),B38)</f>
        <v>83</v>
      </c>
      <c r="D38" s="82">
        <f>IF('STATS 17-18'!G39&lt;200,IF(C38&gt;73,73,C38),C38)</f>
        <v>83</v>
      </c>
    </row>
    <row r="39" ht="20.35" customHeight="1">
      <c r="A39" t="s" s="38">
        <v>95</v>
      </c>
      <c r="B39" s="81">
        <f>VLOOKUP('STATS 17-18'!P40,'DI - PENALTIES'!$A$3:$B$69,2)</f>
        <v>78</v>
      </c>
      <c r="C39" s="33">
        <f>IF('STATS 17-18'!G40&lt;400,IF(B39&gt;80,80,B39),B39)</f>
        <v>78</v>
      </c>
      <c r="D39" s="82">
        <f>IF('STATS 17-18'!G40&lt;200,IF(C39&gt;73,73,C39),C39)</f>
        <v>78</v>
      </c>
    </row>
    <row r="40" ht="20.35" customHeight="1">
      <c r="A40" t="s" s="38">
        <v>97</v>
      </c>
      <c r="B40" s="81">
        <f>VLOOKUP('STATS 17-18'!P41,'DI - PENALTIES'!$A$3:$B$69,2)</f>
        <v>94</v>
      </c>
      <c r="C40" s="33">
        <f>IF('STATS 17-18'!G41&lt;400,IF(B40&gt;80,80,B40),B40)</f>
        <v>94</v>
      </c>
      <c r="D40" s="82">
        <f>IF('STATS 17-18'!G41&lt;200,IF(C40&gt;73,73,C40),C40)</f>
        <v>94</v>
      </c>
    </row>
    <row r="41" ht="20.35" customHeight="1">
      <c r="A41" t="s" s="38">
        <v>98</v>
      </c>
      <c r="B41" s="81">
        <f>VLOOKUP('STATS 17-18'!P42,'DI - PENALTIES'!$A$3:$B$69,2)</f>
        <v>61</v>
      </c>
      <c r="C41" s="33">
        <f>IF('STATS 17-18'!G42&lt;400,IF(B41&gt;80,80,B41),B41)</f>
        <v>61</v>
      </c>
      <c r="D41" s="82">
        <f>IF('STATS 17-18'!G42&lt;200,IF(C41&gt;73,73,C41),C41)</f>
        <v>61</v>
      </c>
    </row>
    <row r="42" ht="20.35" customHeight="1">
      <c r="A42" t="s" s="38">
        <v>100</v>
      </c>
      <c r="B42" s="81">
        <f>VLOOKUP('STATS 17-18'!P43,'DI - PENALTIES'!$A$3:$B$69,2)</f>
        <v>96</v>
      </c>
      <c r="C42" s="33">
        <f>IF('STATS 17-18'!G43&lt;400,IF(B42&gt;80,80,B42),B42)</f>
        <v>80</v>
      </c>
      <c r="D42" s="82">
        <f>IF('STATS 17-18'!G43&lt;200,IF(C42&gt;73,73,C42),C42)</f>
        <v>80</v>
      </c>
    </row>
    <row r="43" ht="20.35" customHeight="1">
      <c r="A43" t="s" s="38">
        <v>101</v>
      </c>
      <c r="B43" s="81">
        <f>VLOOKUP('STATS 17-18'!P44,'DI - PENALTIES'!$A$3:$B$69,2)</f>
        <v>61</v>
      </c>
      <c r="C43" s="33">
        <f>IF('STATS 17-18'!G44&lt;400,IF(B43&gt;80,80,B43),B43)</f>
        <v>61</v>
      </c>
      <c r="D43" s="82">
        <f>IF('STATS 17-18'!G44&lt;200,IF(C43&gt;73,73,C43),C43)</f>
        <v>61</v>
      </c>
    </row>
    <row r="44" ht="20.35" customHeight="1">
      <c r="A44" t="s" s="38">
        <v>102</v>
      </c>
      <c r="B44" s="81">
        <f>VLOOKUP('STATS 17-18'!P45,'DI - PENALTIES'!$A$3:$B$69,2)</f>
        <v>96</v>
      </c>
      <c r="C44" s="33">
        <f>IF('STATS 17-18'!G45&lt;400,IF(B44&gt;80,80,B44),B44)</f>
        <v>96</v>
      </c>
      <c r="D44" s="82">
        <f>IF('STATS 17-18'!G45&lt;200,IF(C44&gt;73,73,C44),C44)</f>
        <v>96</v>
      </c>
    </row>
    <row r="45" ht="20.35" customHeight="1">
      <c r="A45" t="s" s="38">
        <v>103</v>
      </c>
      <c r="B45" s="81">
        <f>VLOOKUP('STATS 17-18'!P46,'DI - PENALTIES'!$A$3:$B$69,2)</f>
        <v>86</v>
      </c>
      <c r="C45" s="33">
        <f>IF('STATS 17-18'!G46&lt;400,IF(B45&gt;80,80,B45),B45)</f>
        <v>86</v>
      </c>
      <c r="D45" s="82">
        <f>IF('STATS 17-18'!G46&lt;200,IF(C45&gt;73,73,C45),C45)</f>
        <v>86</v>
      </c>
    </row>
    <row r="46" ht="20.35" customHeight="1">
      <c r="A46" t="s" s="38">
        <v>105</v>
      </c>
      <c r="B46" s="81">
        <f>VLOOKUP('STATS 17-18'!P47,'DI - PENALTIES'!$A$3:$B$69,2)</f>
        <v>46</v>
      </c>
      <c r="C46" s="33">
        <f>IF('STATS 17-18'!G47&lt;400,IF(B46&gt;80,80,B46),B46)</f>
        <v>46</v>
      </c>
      <c r="D46" s="82">
        <f>IF('STATS 17-18'!G47&lt;200,IF(C46&gt;73,73,C46),C46)</f>
        <v>46</v>
      </c>
    </row>
    <row r="47" ht="20.35" customHeight="1">
      <c r="A47" t="s" s="38">
        <v>107</v>
      </c>
      <c r="B47" s="81">
        <f>VLOOKUP('STATS 17-18'!P48,'DI - PENALTIES'!$A$3:$B$69,2)</f>
        <v>99</v>
      </c>
      <c r="C47" s="33">
        <f>IF('STATS 17-18'!G48&lt;400,IF(B47&gt;80,80,B47),B47)</f>
        <v>80</v>
      </c>
      <c r="D47" s="82">
        <f>IF('STATS 17-18'!G48&lt;200,IF(C47&gt;73,73,C47),C47)</f>
        <v>73</v>
      </c>
    </row>
    <row r="48" ht="20.35" customHeight="1">
      <c r="A48" t="s" s="38">
        <v>108</v>
      </c>
      <c r="B48" s="81">
        <f>VLOOKUP('STATS 17-18'!P49,'DI - PENALTIES'!$A$3:$B$69,2)</f>
        <v>99</v>
      </c>
      <c r="C48" s="33">
        <f>IF('STATS 17-18'!G49&lt;400,IF(B48&gt;80,80,B48),B48)</f>
        <v>80</v>
      </c>
      <c r="D48" s="82">
        <f>IF('STATS 17-18'!G49&lt;200,IF(C48&gt;73,73,C48),C48)</f>
        <v>73</v>
      </c>
    </row>
    <row r="49" ht="20.35" customHeight="1">
      <c r="A49" t="s" s="38">
        <v>109</v>
      </c>
      <c r="B49" s="81">
        <f>VLOOKUP('STATS 17-18'!P50,'DI - PENALTIES'!$A$3:$B$69,2)</f>
        <v>35</v>
      </c>
      <c r="C49" s="33">
        <f>IF('STATS 17-18'!G50&lt;400,IF(B49&gt;80,80,B49),B49)</f>
        <v>35</v>
      </c>
      <c r="D49" s="82">
        <f>IF('STATS 17-18'!G50&lt;200,IF(C49&gt;73,73,C49),C49)</f>
        <v>35</v>
      </c>
    </row>
    <row r="50" ht="20.35" customHeight="1">
      <c r="A50" t="s" s="38">
        <v>110</v>
      </c>
      <c r="B50" s="81">
        <f>VLOOKUP('STATS 17-18'!P51,'DI - PENALTIES'!$A$3:$B$69,2)</f>
        <v>35</v>
      </c>
      <c r="C50" s="33">
        <f>IF('STATS 17-18'!G51&lt;400,IF(B50&gt;80,80,B50),B50)</f>
        <v>35</v>
      </c>
      <c r="D50" s="82">
        <f>IF('STATS 17-18'!G51&lt;200,IF(C50&gt;73,73,C50),C50)</f>
        <v>35</v>
      </c>
    </row>
    <row r="51" ht="20.35" customHeight="1">
      <c r="A51" t="s" s="38">
        <v>111</v>
      </c>
      <c r="B51" s="81">
        <f>VLOOKUP('STATS 17-18'!P52,'DI - PENALTIES'!$A$3:$B$69,2)</f>
        <v>89</v>
      </c>
      <c r="C51" s="33">
        <f>IF('STATS 17-18'!G52&lt;400,IF(B51&gt;80,80,B51),B51)</f>
        <v>89</v>
      </c>
      <c r="D51" s="82">
        <f>IF('STATS 17-18'!G52&lt;200,IF(C51&gt;73,73,C51),C51)</f>
        <v>89</v>
      </c>
    </row>
    <row r="52" ht="20.35" customHeight="1">
      <c r="A52" t="s" s="38">
        <v>112</v>
      </c>
      <c r="B52" s="81">
        <f>VLOOKUP('STATS 17-18'!P53,'DI - PENALTIES'!$A$3:$B$69,2)</f>
        <v>64</v>
      </c>
      <c r="C52" s="33">
        <f>IF('STATS 17-18'!G53&lt;400,IF(B52&gt;80,80,B52),B52)</f>
        <v>64</v>
      </c>
      <c r="D52" s="82">
        <f>IF('STATS 17-18'!G53&lt;200,IF(C52&gt;73,73,C52),C52)</f>
        <v>64</v>
      </c>
    </row>
    <row r="53" ht="20.35" customHeight="1">
      <c r="A53" t="s" s="38">
        <v>113</v>
      </c>
      <c r="B53" s="81">
        <f>VLOOKUP('STATS 17-18'!P54,'DI - PENALTIES'!$A$3:$B$69,2)</f>
        <v>61</v>
      </c>
      <c r="C53" s="33">
        <f>IF('STATS 17-18'!G54&lt;400,IF(B53&gt;80,80,B53),B53)</f>
        <v>61</v>
      </c>
      <c r="D53" s="82">
        <f>IF('STATS 17-18'!G54&lt;200,IF(C53&gt;73,73,C53),C53)</f>
        <v>61</v>
      </c>
    </row>
    <row r="54" ht="20.35" customHeight="1">
      <c r="A54" t="s" s="38">
        <v>115</v>
      </c>
      <c r="B54" s="81">
        <f>VLOOKUP('STATS 17-18'!P55,'DI - PENALTIES'!$A$3:$B$69,2)</f>
        <v>83</v>
      </c>
      <c r="C54" s="33">
        <f>IF('STATS 17-18'!G55&lt;400,IF(B54&gt;80,80,B54),B54)</f>
        <v>83</v>
      </c>
      <c r="D54" s="82">
        <f>IF('STATS 17-18'!G55&lt;200,IF(C54&gt;73,73,C54),C54)</f>
        <v>83</v>
      </c>
    </row>
    <row r="55" ht="20.35" customHeight="1">
      <c r="A55" t="s" s="38">
        <v>116</v>
      </c>
      <c r="B55" s="81">
        <f>VLOOKUP('STATS 17-18'!P56,'DI - PENALTIES'!$A$3:$B$69,2)</f>
        <v>34</v>
      </c>
      <c r="C55" s="33">
        <f>IF('STATS 17-18'!G56&lt;400,IF(B55&gt;80,80,B55),B55)</f>
        <v>34</v>
      </c>
      <c r="D55" s="82">
        <f>IF('STATS 17-18'!G56&lt;200,IF(C55&gt;73,73,C55),C55)</f>
        <v>34</v>
      </c>
    </row>
    <row r="56" ht="20.35" customHeight="1">
      <c r="A56" t="s" s="38">
        <v>117</v>
      </c>
      <c r="B56" s="81">
        <f>VLOOKUP('STATS 17-18'!P57,'DI - PENALTIES'!$A$3:$B$69,2)</f>
        <v>77</v>
      </c>
      <c r="C56" s="33">
        <f>IF('STATS 17-18'!G57&lt;400,IF(B56&gt;80,80,B56),B56)</f>
        <v>77</v>
      </c>
      <c r="D56" s="82">
        <f>IF('STATS 17-18'!G57&lt;200,IF(C56&gt;73,73,C56),C56)</f>
        <v>77</v>
      </c>
    </row>
    <row r="57" ht="20.35" customHeight="1">
      <c r="A57" t="s" s="38">
        <v>118</v>
      </c>
      <c r="B57" s="81">
        <f>VLOOKUP('STATS 17-18'!P58,'DI - PENALTIES'!$A$3:$B$69,2)</f>
        <v>72</v>
      </c>
      <c r="C57" s="33">
        <f>IF('STATS 17-18'!G58&lt;400,IF(B57&gt;80,80,B57),B57)</f>
        <v>72</v>
      </c>
      <c r="D57" s="82">
        <f>IF('STATS 17-18'!G58&lt;200,IF(C57&gt;73,73,C57),C57)</f>
        <v>72</v>
      </c>
    </row>
    <row r="58" ht="20.35" customHeight="1">
      <c r="A58" t="s" s="38">
        <v>120</v>
      </c>
      <c r="B58" s="81">
        <f>VLOOKUP('STATS 17-18'!P59,'DI - PENALTIES'!$A$3:$B$69,2)</f>
        <v>68</v>
      </c>
      <c r="C58" s="33">
        <f>IF('STATS 17-18'!G59&lt;400,IF(B58&gt;80,80,B58),B58)</f>
        <v>68</v>
      </c>
      <c r="D58" s="82">
        <f>IF('STATS 17-18'!G59&lt;200,IF(C58&gt;73,73,C58),C58)</f>
        <v>68</v>
      </c>
    </row>
    <row r="59" ht="20.35" customHeight="1">
      <c r="A59" t="s" s="38">
        <v>122</v>
      </c>
      <c r="B59" s="81">
        <f>VLOOKUP('STATS 17-18'!P60,'DI - PENALTIES'!$A$3:$B$69,2)</f>
        <v>40</v>
      </c>
      <c r="C59" s="33">
        <f>IF('STATS 17-18'!G60&lt;400,IF(B59&gt;80,80,B59),B59)</f>
        <v>40</v>
      </c>
      <c r="D59" s="82">
        <f>IF('STATS 17-18'!G60&lt;200,IF(C59&gt;73,73,C59),C59)</f>
        <v>40</v>
      </c>
    </row>
    <row r="60" ht="20.35" customHeight="1">
      <c r="A60" t="s" s="38">
        <v>123</v>
      </c>
      <c r="B60" s="81">
        <f>VLOOKUP('STATS 17-18'!P61,'DI - PENALTIES'!$A$3:$B$69,2)</f>
        <v>39</v>
      </c>
      <c r="C60" s="33">
        <f>IF('STATS 17-18'!G61&lt;400,IF(B60&gt;80,80,B60),B60)</f>
        <v>39</v>
      </c>
      <c r="D60" s="82">
        <f>IF('STATS 17-18'!G61&lt;200,IF(C60&gt;73,73,C60),C60)</f>
        <v>39</v>
      </c>
    </row>
    <row r="61" ht="20.35" customHeight="1">
      <c r="A61" t="s" s="38">
        <v>124</v>
      </c>
      <c r="B61" s="81">
        <f>VLOOKUP('STATS 17-18'!P62,'DI - PENALTIES'!$A$3:$B$69,2)</f>
        <v>92</v>
      </c>
      <c r="C61" s="33">
        <f>IF('STATS 17-18'!G62&lt;400,IF(B61&gt;80,80,B61),B61)</f>
        <v>92</v>
      </c>
      <c r="D61" s="82">
        <f>IF('STATS 17-18'!G62&lt;200,IF(C61&gt;73,73,C61),C61)</f>
        <v>92</v>
      </c>
    </row>
    <row r="62" ht="20.35" customHeight="1">
      <c r="A62" t="s" s="38">
        <v>126</v>
      </c>
      <c r="B62" s="81">
        <f>VLOOKUP('STATS 17-18'!P63,'DI - PENALTIES'!$A$3:$B$69,2)</f>
        <v>99</v>
      </c>
      <c r="C62" s="33">
        <f>IF('STATS 17-18'!G63&lt;400,IF(B62&gt;80,80,B62),B62)</f>
        <v>80</v>
      </c>
      <c r="D62" s="82">
        <f>IF('STATS 17-18'!G63&lt;200,IF(C62&gt;73,73,C62),C62)</f>
        <v>73</v>
      </c>
    </row>
    <row r="63" ht="20.35" customHeight="1">
      <c r="A63" t="s" s="38">
        <v>127</v>
      </c>
      <c r="B63" s="81">
        <f>VLOOKUP('STATS 17-18'!P64,'DI - PENALTIES'!$A$3:$B$69,2)</f>
        <v>79</v>
      </c>
      <c r="C63" s="33">
        <f>IF('STATS 17-18'!G64&lt;400,IF(B63&gt;80,80,B63),B63)</f>
        <v>79</v>
      </c>
      <c r="D63" s="82">
        <f>IF('STATS 17-18'!G64&lt;200,IF(C63&gt;73,73,C63),C63)</f>
        <v>79</v>
      </c>
    </row>
    <row r="64" ht="20.35" customHeight="1">
      <c r="A64" t="s" s="38">
        <v>128</v>
      </c>
      <c r="B64" s="81">
        <f>VLOOKUP('STATS 17-18'!P65,'DI - PENALTIES'!$A$3:$B$69,2)</f>
        <v>43</v>
      </c>
      <c r="C64" s="33">
        <f>IF('STATS 17-18'!G65&lt;400,IF(B64&gt;80,80,B64),B64)</f>
        <v>43</v>
      </c>
      <c r="D64" s="82">
        <f>IF('STATS 17-18'!G65&lt;200,IF(C64&gt;73,73,C64),C64)</f>
        <v>43</v>
      </c>
    </row>
    <row r="65" ht="20.35" customHeight="1">
      <c r="A65" t="s" s="38">
        <v>129</v>
      </c>
      <c r="B65" s="81">
        <f>VLOOKUP('STATS 17-18'!P66,'DI - PENALTIES'!$A$3:$B$69,2)</f>
        <v>61</v>
      </c>
      <c r="C65" s="33">
        <f>IF('STATS 17-18'!G66&lt;400,IF(B65&gt;80,80,B65),B65)</f>
        <v>61</v>
      </c>
      <c r="D65" s="82">
        <f>IF('STATS 17-18'!G66&lt;200,IF(C65&gt;73,73,C65),C65)</f>
        <v>61</v>
      </c>
    </row>
    <row r="66" ht="20.35" customHeight="1">
      <c r="A66" t="s" s="38">
        <v>130</v>
      </c>
      <c r="B66" s="81">
        <f>VLOOKUP('STATS 17-18'!P67,'DI - PENALTIES'!$A$3:$B$69,2)</f>
        <v>69</v>
      </c>
      <c r="C66" s="33">
        <f>IF('STATS 17-18'!G67&lt;400,IF(B66&gt;80,80,B66),B66)</f>
        <v>69</v>
      </c>
      <c r="D66" s="82">
        <f>IF('STATS 17-18'!G67&lt;200,IF(C66&gt;73,73,C66),C66)</f>
        <v>69</v>
      </c>
    </row>
    <row r="67" ht="20.35" customHeight="1">
      <c r="A67" t="s" s="38">
        <v>132</v>
      </c>
      <c r="B67" s="81">
        <f>VLOOKUP('STATS 17-18'!P68,'DI - PENALTIES'!$A$3:$B$69,2)</f>
        <v>67</v>
      </c>
      <c r="C67" s="33">
        <f>IF('STATS 17-18'!G68&lt;400,IF(B67&gt;80,80,B67),B67)</f>
        <v>67</v>
      </c>
      <c r="D67" s="82">
        <f>IF('STATS 17-18'!G68&lt;200,IF(C67&gt;73,73,C67),C67)</f>
        <v>67</v>
      </c>
    </row>
    <row r="68" ht="20.35" customHeight="1">
      <c r="A68" t="s" s="38">
        <v>133</v>
      </c>
      <c r="B68" s="81">
        <f>VLOOKUP('STATS 17-18'!P69,'DI - PENALTIES'!$A$3:$B$69,2)</f>
        <v>34</v>
      </c>
      <c r="C68" s="33">
        <f>IF('STATS 17-18'!G69&lt;400,IF(B68&gt;80,80,B68),B68)</f>
        <v>34</v>
      </c>
      <c r="D68" s="82">
        <f>IF('STATS 17-18'!G69&lt;200,IF(C68&gt;73,73,C68),C68)</f>
        <v>34</v>
      </c>
    </row>
    <row r="69" ht="20.35" customHeight="1">
      <c r="A69" t="s" s="38">
        <v>134</v>
      </c>
      <c r="B69" s="81">
        <f>VLOOKUP('STATS 17-18'!P70,'DI - PENALTIES'!$A$3:$B$69,2)</f>
        <v>36</v>
      </c>
      <c r="C69" s="33">
        <f>IF('STATS 17-18'!G70&lt;400,IF(B69&gt;80,80,B69),B69)</f>
        <v>36</v>
      </c>
      <c r="D69" s="82">
        <f>IF('STATS 17-18'!G70&lt;200,IF(C69&gt;73,73,C69),C69)</f>
        <v>36</v>
      </c>
    </row>
    <row r="70" ht="20.35" customHeight="1">
      <c r="A70" t="s" s="38">
        <v>135</v>
      </c>
      <c r="B70" s="81">
        <f>VLOOKUP('STATS 17-18'!P71,'DI - PENALTIES'!$A$3:$B$69,2)</f>
        <v>49</v>
      </c>
      <c r="C70" s="33">
        <f>IF('STATS 17-18'!G71&lt;400,IF(B70&gt;80,80,B70),B70)</f>
        <v>49</v>
      </c>
      <c r="D70" s="82">
        <f>IF('STATS 17-18'!G71&lt;200,IF(C70&gt;73,73,C70),C70)</f>
        <v>49</v>
      </c>
    </row>
    <row r="71" ht="20.35" customHeight="1">
      <c r="A71" t="s" s="38">
        <v>136</v>
      </c>
      <c r="B71" s="81">
        <f>VLOOKUP('STATS 17-18'!P72,'DI - PENALTIES'!$A$3:$B$69,2)</f>
        <v>99</v>
      </c>
      <c r="C71" s="33">
        <f>IF('STATS 17-18'!G72&lt;400,IF(B71&gt;80,80,B71),B71)</f>
        <v>80</v>
      </c>
      <c r="D71" s="82">
        <f>IF('STATS 17-18'!G72&lt;200,IF(C71&gt;73,73,C71),C71)</f>
        <v>73</v>
      </c>
    </row>
    <row r="72" ht="20.35" customHeight="1">
      <c r="A72" t="s" s="38">
        <v>137</v>
      </c>
      <c r="B72" s="81">
        <f>VLOOKUP('STATS 17-18'!P73,'DI - PENALTIES'!$A$3:$B$69,2)</f>
        <v>70</v>
      </c>
      <c r="C72" s="33">
        <f>IF('STATS 17-18'!G73&lt;400,IF(B72&gt;80,80,B72),B72)</f>
        <v>70</v>
      </c>
      <c r="D72" s="82">
        <f>IF('STATS 17-18'!G73&lt;200,IF(C72&gt;73,73,C72),C72)</f>
        <v>70</v>
      </c>
    </row>
    <row r="73" ht="20.35" customHeight="1">
      <c r="A73" t="s" s="38">
        <v>138</v>
      </c>
      <c r="B73" s="81">
        <f>VLOOKUP('STATS 17-18'!P74,'DI - PENALTIES'!$A$3:$B$69,2)</f>
        <v>85</v>
      </c>
      <c r="C73" s="33">
        <f>IF('STATS 17-18'!G74&lt;400,IF(B73&gt;80,80,B73),B73)</f>
        <v>85</v>
      </c>
      <c r="D73" s="82">
        <f>IF('STATS 17-18'!G74&lt;200,IF(C73&gt;73,73,C73),C73)</f>
        <v>85</v>
      </c>
    </row>
    <row r="74" ht="20.35" customHeight="1">
      <c r="A74" t="s" s="38">
        <v>139</v>
      </c>
      <c r="B74" s="81">
        <f>VLOOKUP('STATS 17-18'!P75,'DI - PENALTIES'!$A$3:$B$69,2)</f>
        <v>92</v>
      </c>
      <c r="C74" s="33">
        <f>IF('STATS 17-18'!G75&lt;400,IF(B74&gt;80,80,B74),B74)</f>
        <v>92</v>
      </c>
      <c r="D74" s="82">
        <f>IF('STATS 17-18'!G75&lt;200,IF(C74&gt;73,73,C74),C74)</f>
        <v>92</v>
      </c>
    </row>
    <row r="75" ht="20.35" customHeight="1">
      <c r="A75" t="s" s="38">
        <v>140</v>
      </c>
      <c r="B75" s="81">
        <f>VLOOKUP('STATS 17-18'!P76,'DI - PENALTIES'!$A$3:$B$69,2)</f>
        <v>91</v>
      </c>
      <c r="C75" s="33">
        <f>IF('STATS 17-18'!G76&lt;400,IF(B75&gt;80,80,B75),B75)</f>
        <v>91</v>
      </c>
      <c r="D75" s="82">
        <f>IF('STATS 17-18'!G76&lt;200,IF(C75&gt;73,73,C75),C75)</f>
        <v>91</v>
      </c>
    </row>
    <row r="76" ht="20.35" customHeight="1">
      <c r="A76" t="s" s="38">
        <v>141</v>
      </c>
      <c r="B76" s="81">
        <f>VLOOKUP('STATS 17-18'!P77,'DI - PENALTIES'!$A$3:$B$69,2)</f>
        <v>78</v>
      </c>
      <c r="C76" s="33">
        <f>IF('STATS 17-18'!G77&lt;400,IF(B76&gt;80,80,B76),B76)</f>
        <v>78</v>
      </c>
      <c r="D76" s="82">
        <f>IF('STATS 17-18'!G77&lt;200,IF(C76&gt;73,73,C76),C76)</f>
        <v>78</v>
      </c>
    </row>
    <row r="77" ht="20.35" customHeight="1">
      <c r="A77" t="s" s="38">
        <v>142</v>
      </c>
      <c r="B77" s="81">
        <f>VLOOKUP('STATS 17-18'!P78,'DI - PENALTIES'!$A$3:$B$69,2)</f>
        <v>85</v>
      </c>
      <c r="C77" s="33">
        <f>IF('STATS 17-18'!G78&lt;400,IF(B77&gt;80,80,B77),B77)</f>
        <v>85</v>
      </c>
      <c r="D77" s="82">
        <f>IF('STATS 17-18'!G78&lt;200,IF(C77&gt;73,73,C77),C77)</f>
        <v>85</v>
      </c>
    </row>
    <row r="78" ht="20.35" customHeight="1">
      <c r="A78" t="s" s="38">
        <v>143</v>
      </c>
      <c r="B78" s="81">
        <f>VLOOKUP('STATS 17-18'!P79,'DI - PENALTIES'!$A$3:$B$69,2)</f>
        <v>77</v>
      </c>
      <c r="C78" s="33">
        <f>IF('STATS 17-18'!G79&lt;400,IF(B78&gt;80,80,B78),B78)</f>
        <v>77</v>
      </c>
      <c r="D78" s="82">
        <f>IF('STATS 17-18'!G79&lt;200,IF(C78&gt;73,73,C78),C78)</f>
        <v>77</v>
      </c>
    </row>
    <row r="79" ht="20.35" customHeight="1">
      <c r="A79" t="s" s="38">
        <v>144</v>
      </c>
      <c r="B79" s="81">
        <f>VLOOKUP('STATS 17-18'!P80,'DI - PENALTIES'!$A$3:$B$69,2)</f>
        <v>59</v>
      </c>
      <c r="C79" s="33">
        <f>IF('STATS 17-18'!G80&lt;400,IF(B79&gt;80,80,B79),B79)</f>
        <v>59</v>
      </c>
      <c r="D79" s="82">
        <f>IF('STATS 17-18'!G80&lt;200,IF(C79&gt;73,73,C79),C79)</f>
        <v>59</v>
      </c>
    </row>
    <row r="80" ht="20.35" customHeight="1">
      <c r="A80" t="s" s="38">
        <v>145</v>
      </c>
      <c r="B80" s="81">
        <f>VLOOKUP('STATS 17-18'!P81,'DI - PENALTIES'!$A$3:$B$69,2)</f>
        <v>99</v>
      </c>
      <c r="C80" s="33">
        <f>IF('STATS 17-18'!G81&lt;400,IF(B80&gt;80,80,B80),B80)</f>
        <v>80</v>
      </c>
      <c r="D80" s="82">
        <f>IF('STATS 17-18'!G81&lt;200,IF(C80&gt;73,73,C80),C80)</f>
        <v>73</v>
      </c>
    </row>
    <row r="81" ht="20.35" customHeight="1">
      <c r="A81" t="s" s="38">
        <v>146</v>
      </c>
      <c r="B81" s="81">
        <f>VLOOKUP('STATS 17-18'!P82,'DI - PENALTIES'!$A$3:$B$69,2)</f>
        <v>37</v>
      </c>
      <c r="C81" s="33">
        <f>IF('STATS 17-18'!G82&lt;400,IF(B81&gt;80,80,B81),B81)</f>
        <v>37</v>
      </c>
      <c r="D81" s="82">
        <f>IF('STATS 17-18'!G82&lt;200,IF(C81&gt;73,73,C81),C81)</f>
        <v>37</v>
      </c>
    </row>
    <row r="82" ht="20.35" customHeight="1">
      <c r="A82" t="s" s="38">
        <v>147</v>
      </c>
      <c r="B82" s="81">
        <f>VLOOKUP('STATS 17-18'!P83,'DI - PENALTIES'!$A$3:$B$69,2)</f>
        <v>96</v>
      </c>
      <c r="C82" s="33">
        <f>IF('STATS 17-18'!G83&lt;400,IF(B82&gt;80,80,B82),B82)</f>
        <v>96</v>
      </c>
      <c r="D82" s="82">
        <f>IF('STATS 17-18'!G83&lt;200,IF(C82&gt;73,73,C82),C82)</f>
        <v>96</v>
      </c>
    </row>
    <row r="83" ht="20.35" customHeight="1">
      <c r="A83" t="s" s="38">
        <v>148</v>
      </c>
      <c r="B83" s="81">
        <f>VLOOKUP('STATS 17-18'!P84,'DI - PENALTIES'!$A$3:$B$69,2)</f>
        <v>49</v>
      </c>
      <c r="C83" s="33">
        <f>IF('STATS 17-18'!G84&lt;400,IF(B83&gt;80,80,B83),B83)</f>
        <v>49</v>
      </c>
      <c r="D83" s="82">
        <f>IF('STATS 17-18'!G84&lt;200,IF(C83&gt;73,73,C83),C83)</f>
        <v>49</v>
      </c>
    </row>
    <row r="84" ht="20.35" customHeight="1">
      <c r="A84" t="s" s="38">
        <v>150</v>
      </c>
      <c r="B84" s="81">
        <f>VLOOKUP('STATS 17-18'!P85,'DI - PENALTIES'!$A$3:$B$69,2)</f>
        <v>54</v>
      </c>
      <c r="C84" s="33">
        <f>IF('STATS 17-18'!G85&lt;400,IF(B84&gt;80,80,B84),B84)</f>
        <v>54</v>
      </c>
      <c r="D84" s="82">
        <f>IF('STATS 17-18'!G85&lt;200,IF(C84&gt;73,73,C84),C84)</f>
        <v>54</v>
      </c>
    </row>
    <row r="85" ht="20.35" customHeight="1">
      <c r="A85" t="s" s="38">
        <v>151</v>
      </c>
      <c r="B85" s="81">
        <f>VLOOKUP('STATS 17-18'!P86,'DI - PENALTIES'!$A$3:$B$69,2)</f>
        <v>61</v>
      </c>
      <c r="C85" s="33">
        <f>IF('STATS 17-18'!G86&lt;400,IF(B85&gt;80,80,B85),B85)</f>
        <v>61</v>
      </c>
      <c r="D85" s="82">
        <f>IF('STATS 17-18'!G86&lt;200,IF(C85&gt;73,73,C85),C85)</f>
        <v>61</v>
      </c>
    </row>
    <row r="86" ht="20.35" customHeight="1">
      <c r="A86" t="s" s="38">
        <v>152</v>
      </c>
      <c r="B86" s="81">
        <f>VLOOKUP('STATS 17-18'!P87,'DI - PENALTIES'!$A$3:$B$69,2)</f>
        <v>69</v>
      </c>
      <c r="C86" s="33">
        <f>IF('STATS 17-18'!G87&lt;400,IF(B86&gt;80,80,B86),B86)</f>
        <v>69</v>
      </c>
      <c r="D86" s="82">
        <f>IF('STATS 17-18'!G87&lt;200,IF(C86&gt;73,73,C86),C86)</f>
        <v>69</v>
      </c>
    </row>
    <row r="87" ht="20.35" customHeight="1">
      <c r="A87" t="s" s="38">
        <v>153</v>
      </c>
      <c r="B87" s="81">
        <f>VLOOKUP('STATS 17-18'!P88,'DI - PENALTIES'!$A$3:$B$69,2)</f>
        <v>77</v>
      </c>
      <c r="C87" s="33">
        <f>IF('STATS 17-18'!G88&lt;400,IF(B87&gt;80,80,B87),B87)</f>
        <v>77</v>
      </c>
      <c r="D87" s="82">
        <f>IF('STATS 17-18'!G88&lt;200,IF(C87&gt;73,73,C87),C87)</f>
        <v>77</v>
      </c>
    </row>
    <row r="88" ht="20.35" customHeight="1">
      <c r="A88" t="s" s="38">
        <v>154</v>
      </c>
      <c r="B88" s="81">
        <f>VLOOKUP('STATS 17-18'!P89,'DI - PENALTIES'!$A$3:$B$69,2)</f>
        <v>82</v>
      </c>
      <c r="C88" s="33">
        <f>IF('STATS 17-18'!G89&lt;400,IF(B88&gt;80,80,B88),B88)</f>
        <v>82</v>
      </c>
      <c r="D88" s="82">
        <f>IF('STATS 17-18'!G89&lt;200,IF(C88&gt;73,73,C88),C88)</f>
        <v>82</v>
      </c>
    </row>
    <row r="89" ht="20.35" customHeight="1">
      <c r="A89" t="s" s="38">
        <v>155</v>
      </c>
      <c r="B89" s="81">
        <f>VLOOKUP('STATS 17-18'!P90,'DI - PENALTIES'!$A$3:$B$69,2)</f>
        <v>99</v>
      </c>
      <c r="C89" s="33">
        <f>IF('STATS 17-18'!G90&lt;400,IF(B89&gt;80,80,B89),B89)</f>
        <v>80</v>
      </c>
      <c r="D89" s="82">
        <f>IF('STATS 17-18'!G90&lt;200,IF(C89&gt;73,73,C89),C89)</f>
        <v>73</v>
      </c>
    </row>
    <row r="90" ht="20.35" customHeight="1">
      <c r="A90" t="s" s="38">
        <v>156</v>
      </c>
      <c r="B90" s="81">
        <f>VLOOKUP('STATS 17-18'!P91,'DI - PENALTIES'!$A$3:$B$69,2)</f>
        <v>70</v>
      </c>
      <c r="C90" s="33">
        <f>IF('STATS 17-18'!G91&lt;400,IF(B90&gt;80,80,B90),B90)</f>
        <v>70</v>
      </c>
      <c r="D90" s="82">
        <f>IF('STATS 17-18'!G91&lt;200,IF(C90&gt;73,73,C90),C90)</f>
        <v>70</v>
      </c>
    </row>
    <row r="91" ht="20.35" customHeight="1">
      <c r="A91" t="s" s="38">
        <v>157</v>
      </c>
      <c r="B91" s="81">
        <f>VLOOKUP('STATS 17-18'!P92,'DI - PENALTIES'!$A$3:$B$69,2)</f>
        <v>59</v>
      </c>
      <c r="C91" s="33">
        <f>IF('STATS 17-18'!G92&lt;400,IF(B91&gt;80,80,B91),B91)</f>
        <v>59</v>
      </c>
      <c r="D91" s="82">
        <f>IF('STATS 17-18'!G92&lt;200,IF(C91&gt;73,73,C91),C91)</f>
        <v>59</v>
      </c>
    </row>
    <row r="92" ht="20.35" customHeight="1">
      <c r="A92" t="s" s="38">
        <v>158</v>
      </c>
      <c r="B92" s="81">
        <f>VLOOKUP('STATS 17-18'!P93,'DI - PENALTIES'!$A$3:$B$69,2)</f>
        <v>66</v>
      </c>
      <c r="C92" s="33">
        <f>IF('STATS 17-18'!G93&lt;400,IF(B92&gt;80,80,B92),B92)</f>
        <v>66</v>
      </c>
      <c r="D92" s="82">
        <f>IF('STATS 17-18'!G93&lt;200,IF(C92&gt;73,73,C92),C92)</f>
        <v>66</v>
      </c>
    </row>
    <row r="93" ht="20.35" customHeight="1">
      <c r="A93" t="s" s="38">
        <v>159</v>
      </c>
      <c r="B93" s="81">
        <f>VLOOKUP('STATS 17-18'!P94,'DI - PENALTIES'!$A$3:$B$69,2)</f>
        <v>99</v>
      </c>
      <c r="C93" s="33">
        <f>IF('STATS 17-18'!G94&lt;400,IF(B93&gt;80,80,B93),B93)</f>
        <v>80</v>
      </c>
      <c r="D93" s="82">
        <f>IF('STATS 17-18'!G94&lt;200,IF(C93&gt;73,73,C93),C93)</f>
        <v>73</v>
      </c>
    </row>
    <row r="94" ht="20.35" customHeight="1">
      <c r="A94" t="s" s="38">
        <v>160</v>
      </c>
      <c r="B94" s="81">
        <f>VLOOKUP('STATS 17-18'!P95,'DI - PENALTIES'!$A$3:$B$69,2)</f>
        <v>99</v>
      </c>
      <c r="C94" s="33">
        <f>IF('STATS 17-18'!G95&lt;400,IF(B94&gt;80,80,B94),B94)</f>
        <v>80</v>
      </c>
      <c r="D94" s="82">
        <f>IF('STATS 17-18'!G95&lt;200,IF(C94&gt;73,73,C94),C94)</f>
        <v>73</v>
      </c>
    </row>
    <row r="95" ht="20.35" customHeight="1">
      <c r="A95" t="s" s="38">
        <v>161</v>
      </c>
      <c r="B95" s="81">
        <f>VLOOKUP('STATS 17-18'!P96,'DI - PENALTIES'!$A$3:$B$69,2)</f>
        <v>51</v>
      </c>
      <c r="C95" s="33">
        <f>IF('STATS 17-18'!G96&lt;400,IF(B95&gt;80,80,B95),B95)</f>
        <v>51</v>
      </c>
      <c r="D95" s="82">
        <f>IF('STATS 17-18'!G96&lt;200,IF(C95&gt;73,73,C95),C95)</f>
        <v>51</v>
      </c>
    </row>
    <row r="96" ht="20.35" customHeight="1">
      <c r="A96" t="s" s="38">
        <v>162</v>
      </c>
      <c r="B96" s="81">
        <f>VLOOKUP('STATS 17-18'!P97,'DI - PENALTIES'!$A$3:$B$69,2)</f>
        <v>97</v>
      </c>
      <c r="C96" s="33">
        <f>IF('STATS 17-18'!G97&lt;400,IF(B96&gt;80,80,B96),B96)</f>
        <v>97</v>
      </c>
      <c r="D96" s="82">
        <f>IF('STATS 17-18'!G97&lt;200,IF(C96&gt;73,73,C96),C96)</f>
        <v>97</v>
      </c>
    </row>
    <row r="97" ht="20.35" customHeight="1">
      <c r="A97" t="s" s="38">
        <v>163</v>
      </c>
      <c r="B97" s="81">
        <f>VLOOKUP('STATS 17-18'!P98,'DI - PENALTIES'!$A$3:$B$69,2)</f>
        <v>95</v>
      </c>
      <c r="C97" s="33">
        <f>IF('STATS 17-18'!G98&lt;400,IF(B97&gt;80,80,B97),B97)</f>
        <v>95</v>
      </c>
      <c r="D97" s="82">
        <f>IF('STATS 17-18'!G98&lt;200,IF(C97&gt;73,73,C97),C97)</f>
        <v>95</v>
      </c>
    </row>
    <row r="98" ht="20.35" customHeight="1">
      <c r="A98" t="s" s="38">
        <v>164</v>
      </c>
      <c r="B98" s="81">
        <f>VLOOKUP('STATS 17-18'!P99,'DI - PENALTIES'!$A$3:$B$69,2)</f>
        <v>50</v>
      </c>
      <c r="C98" s="33">
        <f>IF('STATS 17-18'!G99&lt;400,IF(B98&gt;80,80,B98),B98)</f>
        <v>50</v>
      </c>
      <c r="D98" s="82">
        <f>IF('STATS 17-18'!G99&lt;200,IF(C98&gt;73,73,C98),C98)</f>
        <v>50</v>
      </c>
    </row>
    <row r="99" ht="20.35" customHeight="1">
      <c r="A99" t="s" s="38">
        <v>166</v>
      </c>
      <c r="B99" s="81">
        <f>VLOOKUP('STATS 17-18'!P100,'DI - PENALTIES'!$A$3:$B$69,2)</f>
        <v>66</v>
      </c>
      <c r="C99" s="33">
        <f>IF('STATS 17-18'!G100&lt;400,IF(B99&gt;80,80,B99),B99)</f>
        <v>66</v>
      </c>
      <c r="D99" s="82">
        <f>IF('STATS 17-18'!G100&lt;200,IF(C99&gt;73,73,C99),C99)</f>
        <v>66</v>
      </c>
    </row>
    <row r="100" ht="20.35" customHeight="1">
      <c r="A100" t="s" s="38">
        <v>167</v>
      </c>
      <c r="B100" s="81">
        <f>VLOOKUP('STATS 17-18'!P101,'DI - PENALTIES'!$A$3:$B$69,2)</f>
        <v>93</v>
      </c>
      <c r="C100" s="33">
        <f>IF('STATS 17-18'!G101&lt;400,IF(B100&gt;80,80,B100),B100)</f>
        <v>93</v>
      </c>
      <c r="D100" s="82">
        <f>IF('STATS 17-18'!G101&lt;200,IF(C100&gt;73,73,C100),C100)</f>
        <v>93</v>
      </c>
    </row>
    <row r="101" ht="20.35" customHeight="1">
      <c r="A101" t="s" s="38">
        <v>168</v>
      </c>
      <c r="B101" s="81">
        <f>VLOOKUP('STATS 17-18'!P102,'DI - PENALTIES'!$A$3:$B$69,2)</f>
        <v>35</v>
      </c>
      <c r="C101" s="33">
        <f>IF('STATS 17-18'!G102&lt;400,IF(B101&gt;80,80,B101),B101)</f>
        <v>35</v>
      </c>
      <c r="D101" s="82">
        <f>IF('STATS 17-18'!G102&lt;200,IF(C101&gt;73,73,C101),C101)</f>
        <v>35</v>
      </c>
    </row>
    <row r="102" ht="20.35" customHeight="1">
      <c r="A102" t="s" s="38">
        <v>169</v>
      </c>
      <c r="B102" s="81">
        <f>VLOOKUP('STATS 17-18'!P103,'DI - PENALTIES'!$A$3:$B$69,2)</f>
        <v>53</v>
      </c>
      <c r="C102" s="33">
        <f>IF('STATS 17-18'!G103&lt;400,IF(B102&gt;80,80,B102),B102)</f>
        <v>53</v>
      </c>
      <c r="D102" s="82">
        <f>IF('STATS 17-18'!G103&lt;200,IF(C102&gt;73,73,C102),C102)</f>
        <v>53</v>
      </c>
    </row>
    <row r="103" ht="20.35" customHeight="1">
      <c r="A103" t="s" s="38">
        <v>170</v>
      </c>
      <c r="B103" s="81">
        <f>VLOOKUP('STATS 17-18'!P104,'DI - PENALTIES'!$A$3:$B$69,2)</f>
        <v>59</v>
      </c>
      <c r="C103" s="33">
        <f>IF('STATS 17-18'!G104&lt;400,IF(B103&gt;80,80,B103),B103)</f>
        <v>59</v>
      </c>
      <c r="D103" s="82">
        <f>IF('STATS 17-18'!G104&lt;200,IF(C103&gt;73,73,C103),C103)</f>
        <v>59</v>
      </c>
    </row>
    <row r="104" ht="20.35" customHeight="1">
      <c r="A104" t="s" s="38">
        <v>171</v>
      </c>
      <c r="B104" s="81">
        <f>VLOOKUP('STATS 17-18'!P105,'DI - PENALTIES'!$A$3:$B$69,2)</f>
        <v>79</v>
      </c>
      <c r="C104" s="33">
        <f>IF('STATS 17-18'!G105&lt;400,IF(B104&gt;80,80,B104),B104)</f>
        <v>79</v>
      </c>
      <c r="D104" s="82">
        <f>IF('STATS 17-18'!G105&lt;200,IF(C104&gt;73,73,C104),C104)</f>
        <v>79</v>
      </c>
    </row>
    <row r="105" ht="20.35" customHeight="1">
      <c r="A105" t="s" s="38">
        <v>172</v>
      </c>
      <c r="B105" s="81">
        <f>VLOOKUP('STATS 17-18'!P106,'DI - PENALTIES'!$A$3:$B$69,2)</f>
        <v>59</v>
      </c>
      <c r="C105" s="33">
        <f>IF('STATS 17-18'!G106&lt;400,IF(B105&gt;80,80,B105),B105)</f>
        <v>59</v>
      </c>
      <c r="D105" s="82">
        <f>IF('STATS 17-18'!G106&lt;200,IF(C105&gt;73,73,C105),C105)</f>
        <v>59</v>
      </c>
    </row>
    <row r="106" ht="20.35" customHeight="1">
      <c r="A106" t="s" s="38">
        <v>173</v>
      </c>
      <c r="B106" s="81">
        <f>VLOOKUP('STATS 17-18'!P107,'DI - PENALTIES'!$A$3:$B$69,2)</f>
        <v>63</v>
      </c>
      <c r="C106" s="33">
        <f>IF('STATS 17-18'!G107&lt;400,IF(B106&gt;80,80,B106),B106)</f>
        <v>63</v>
      </c>
      <c r="D106" s="82">
        <f>IF('STATS 17-18'!G107&lt;200,IF(C106&gt;73,73,C106),C106)</f>
        <v>63</v>
      </c>
    </row>
    <row r="107" ht="20.35" customHeight="1">
      <c r="A107" t="s" s="38">
        <v>175</v>
      </c>
      <c r="B107" s="81">
        <f>VLOOKUP('STATS 17-18'!P108,'DI - PENALTIES'!$A$3:$B$69,2)</f>
        <v>52</v>
      </c>
      <c r="C107" s="33">
        <f>IF('STATS 17-18'!G108&lt;400,IF(B107&gt;80,80,B107),B107)</f>
        <v>52</v>
      </c>
      <c r="D107" s="82">
        <f>IF('STATS 17-18'!G108&lt;200,IF(C107&gt;73,73,C107),C107)</f>
        <v>52</v>
      </c>
    </row>
    <row r="108" ht="20.35" customHeight="1">
      <c r="A108" t="s" s="38">
        <v>176</v>
      </c>
      <c r="B108" s="81">
        <f>VLOOKUP('STATS 17-18'!P109,'DI - PENALTIES'!$A$3:$B$69,2)</f>
        <v>48</v>
      </c>
      <c r="C108" s="33">
        <f>IF('STATS 17-18'!G109&lt;400,IF(B108&gt;80,80,B108),B108)</f>
        <v>48</v>
      </c>
      <c r="D108" s="82">
        <f>IF('STATS 17-18'!G109&lt;200,IF(C108&gt;73,73,C108),C108)</f>
        <v>48</v>
      </c>
    </row>
    <row r="109" ht="20.35" customHeight="1">
      <c r="A109" t="s" s="38">
        <v>177</v>
      </c>
      <c r="B109" s="81">
        <f>VLOOKUP('STATS 17-18'!P110,'DI - PENALTIES'!$A$3:$B$69,2)</f>
        <v>64</v>
      </c>
      <c r="C109" s="33">
        <f>IF('STATS 17-18'!G110&lt;400,IF(B109&gt;80,80,B109),B109)</f>
        <v>64</v>
      </c>
      <c r="D109" s="82">
        <f>IF('STATS 17-18'!G110&lt;200,IF(C109&gt;73,73,C109),C109)</f>
        <v>64</v>
      </c>
    </row>
    <row r="110" ht="20.35" customHeight="1">
      <c r="A110" t="s" s="38">
        <v>178</v>
      </c>
      <c r="B110" s="81">
        <f>VLOOKUP('STATS 17-18'!P111,'DI - PENALTIES'!$A$3:$B$69,2)</f>
        <v>99</v>
      </c>
      <c r="C110" s="33">
        <f>IF('STATS 17-18'!G111&lt;400,IF(B110&gt;80,80,B110),B110)</f>
        <v>80</v>
      </c>
      <c r="D110" s="82">
        <f>IF('STATS 17-18'!G111&lt;200,IF(C110&gt;73,73,C110),C110)</f>
        <v>73</v>
      </c>
    </row>
    <row r="111" ht="20.35" customHeight="1">
      <c r="A111" t="s" s="38">
        <v>179</v>
      </c>
      <c r="B111" s="81">
        <f>VLOOKUP('STATS 17-18'!P112,'DI - PENALTIES'!$A$3:$B$69,2)</f>
        <v>90</v>
      </c>
      <c r="C111" s="33">
        <f>IF('STATS 17-18'!G112&lt;400,IF(B111&gt;80,80,B111),B111)</f>
        <v>90</v>
      </c>
      <c r="D111" s="82">
        <f>IF('STATS 17-18'!G112&lt;200,IF(C111&gt;73,73,C111),C111)</f>
        <v>90</v>
      </c>
    </row>
    <row r="112" ht="20.35" customHeight="1">
      <c r="A112" t="s" s="38">
        <v>180</v>
      </c>
      <c r="B112" s="81">
        <f>VLOOKUP('STATS 17-18'!P113,'DI - PENALTIES'!$A$3:$B$69,2)</f>
        <v>95</v>
      </c>
      <c r="C112" s="33">
        <f>IF('STATS 17-18'!G113&lt;400,IF(B112&gt;80,80,B112),B112)</f>
        <v>95</v>
      </c>
      <c r="D112" s="82">
        <f>IF('STATS 17-18'!G113&lt;200,IF(C112&gt;73,73,C112),C112)</f>
        <v>95</v>
      </c>
    </row>
    <row r="113" ht="20.35" customHeight="1">
      <c r="A113" t="s" s="38">
        <v>181</v>
      </c>
      <c r="B113" s="81">
        <f>VLOOKUP('STATS 17-18'!P114,'DI - PENALTIES'!$A$3:$B$69,2)</f>
        <v>62</v>
      </c>
      <c r="C113" s="33">
        <f>IF('STATS 17-18'!G114&lt;400,IF(B113&gt;80,80,B113),B113)</f>
        <v>62</v>
      </c>
      <c r="D113" s="82">
        <f>IF('STATS 17-18'!G114&lt;200,IF(C113&gt;73,73,C113),C113)</f>
        <v>62</v>
      </c>
    </row>
    <row r="114" ht="20.35" customHeight="1">
      <c r="A114" t="s" s="38">
        <v>182</v>
      </c>
      <c r="B114" s="81">
        <f>VLOOKUP('STATS 17-18'!P115,'DI - PENALTIES'!$A$3:$B$69,2)</f>
        <v>64</v>
      </c>
      <c r="C114" s="33">
        <f>IF('STATS 17-18'!G115&lt;400,IF(B114&gt;80,80,B114),B114)</f>
        <v>64</v>
      </c>
      <c r="D114" s="82">
        <f>IF('STATS 17-18'!G115&lt;200,IF(C114&gt;73,73,C114),C114)</f>
        <v>64</v>
      </c>
    </row>
    <row r="115" ht="20.35" customHeight="1">
      <c r="A115" t="s" s="38">
        <v>183</v>
      </c>
      <c r="B115" s="81">
        <f>VLOOKUP('STATS 17-18'!P116,'DI - PENALTIES'!$A$3:$B$69,2)</f>
        <v>89</v>
      </c>
      <c r="C115" s="33">
        <f>IF('STATS 17-18'!G116&lt;400,IF(B115&gt;80,80,B115),B115)</f>
        <v>89</v>
      </c>
      <c r="D115" s="82">
        <f>IF('STATS 17-18'!G116&lt;200,IF(C115&gt;73,73,C115),C115)</f>
        <v>89</v>
      </c>
    </row>
    <row r="116" ht="20.35" customHeight="1">
      <c r="A116" t="s" s="38">
        <v>184</v>
      </c>
      <c r="B116" s="81">
        <f>VLOOKUP('STATS 17-18'!P117,'DI - PENALTIES'!$A$3:$B$69,2)</f>
        <v>67</v>
      </c>
      <c r="C116" s="33">
        <f>IF('STATS 17-18'!G117&lt;400,IF(B116&gt;80,80,B116),B116)</f>
        <v>67</v>
      </c>
      <c r="D116" s="82">
        <f>IF('STATS 17-18'!G117&lt;200,IF(C116&gt;73,73,C116),C116)</f>
        <v>67</v>
      </c>
    </row>
    <row r="117" ht="20.35" customHeight="1">
      <c r="A117" t="s" s="38">
        <v>185</v>
      </c>
      <c r="B117" s="81">
        <f>VLOOKUP('STATS 17-18'!P118,'DI - PENALTIES'!$A$3:$B$69,2)</f>
        <v>55</v>
      </c>
      <c r="C117" s="33">
        <f>IF('STATS 17-18'!G118&lt;400,IF(B117&gt;80,80,B117),B117)</f>
        <v>55</v>
      </c>
      <c r="D117" s="82">
        <f>IF('STATS 17-18'!G118&lt;200,IF(C117&gt;73,73,C117),C117)</f>
        <v>55</v>
      </c>
    </row>
    <row r="118" ht="20.35" customHeight="1">
      <c r="A118" t="s" s="38">
        <v>186</v>
      </c>
      <c r="B118" s="81">
        <f>VLOOKUP('STATS 17-18'!P119,'DI - PENALTIES'!$A$3:$B$69,2)</f>
        <v>61</v>
      </c>
      <c r="C118" s="33">
        <f>IF('STATS 17-18'!G119&lt;400,IF(B118&gt;80,80,B118),B118)</f>
        <v>61</v>
      </c>
      <c r="D118" s="82">
        <f>IF('STATS 17-18'!G119&lt;200,IF(C118&gt;73,73,C118),C118)</f>
        <v>61</v>
      </c>
    </row>
    <row r="119" ht="20.35" customHeight="1">
      <c r="A119" t="s" s="38">
        <v>187</v>
      </c>
      <c r="B119" s="81">
        <f>VLOOKUP('STATS 17-18'!P120,'DI - PENALTIES'!$A$3:$B$69,2)</f>
        <v>66</v>
      </c>
      <c r="C119" s="33">
        <f>IF('STATS 17-18'!G120&lt;400,IF(B119&gt;80,80,B119),B119)</f>
        <v>66</v>
      </c>
      <c r="D119" s="82">
        <f>IF('STATS 17-18'!G120&lt;200,IF(C119&gt;73,73,C119),C119)</f>
        <v>66</v>
      </c>
    </row>
    <row r="120" ht="20.35" customHeight="1">
      <c r="A120" t="s" s="38">
        <v>188</v>
      </c>
      <c r="B120" s="81">
        <f>VLOOKUP('STATS 17-18'!P121,'DI - PENALTIES'!$A$3:$B$69,2)</f>
        <v>74</v>
      </c>
      <c r="C120" s="33">
        <f>IF('STATS 17-18'!G121&lt;400,IF(B120&gt;80,80,B120),B120)</f>
        <v>74</v>
      </c>
      <c r="D120" s="82">
        <f>IF('STATS 17-18'!G121&lt;200,IF(C120&gt;73,73,C120),C120)</f>
        <v>74</v>
      </c>
    </row>
    <row r="121" ht="20.35" customHeight="1">
      <c r="A121" t="s" s="38">
        <v>189</v>
      </c>
      <c r="B121" s="81">
        <f>VLOOKUP('STATS 17-18'!P122,'DI - PENALTIES'!$A$3:$B$69,2)</f>
        <v>74</v>
      </c>
      <c r="C121" s="33">
        <f>IF('STATS 17-18'!G122&lt;400,IF(B121&gt;80,80,B121),B121)</f>
        <v>74</v>
      </c>
      <c r="D121" s="82">
        <f>IF('STATS 17-18'!G122&lt;200,IF(C121&gt;73,73,C121),C121)</f>
        <v>74</v>
      </c>
    </row>
    <row r="122" ht="20.35" customHeight="1">
      <c r="A122" t="s" s="38">
        <v>191</v>
      </c>
      <c r="B122" s="81">
        <f>VLOOKUP('STATS 17-18'!P123,'DI - PENALTIES'!$A$3:$B$69,2)</f>
        <v>34</v>
      </c>
      <c r="C122" s="33">
        <f>IF('STATS 17-18'!G123&lt;400,IF(B122&gt;80,80,B122),B122)</f>
        <v>34</v>
      </c>
      <c r="D122" s="82">
        <f>IF('STATS 17-18'!G123&lt;200,IF(C122&gt;73,73,C122),C122)</f>
        <v>34</v>
      </c>
    </row>
    <row r="123" ht="20.35" customHeight="1">
      <c r="A123" t="s" s="38">
        <v>192</v>
      </c>
      <c r="B123" s="81">
        <f>VLOOKUP('STATS 17-18'!P124,'DI - PENALTIES'!$A$3:$B$69,2)</f>
        <v>68</v>
      </c>
      <c r="C123" s="33">
        <f>IF('STATS 17-18'!G124&lt;400,IF(B123&gt;80,80,B123),B123)</f>
        <v>68</v>
      </c>
      <c r="D123" s="82">
        <f>IF('STATS 17-18'!G124&lt;200,IF(C123&gt;73,73,C123),C123)</f>
        <v>68</v>
      </c>
    </row>
    <row r="124" ht="20.35" customHeight="1">
      <c r="A124" t="s" s="38">
        <v>193</v>
      </c>
      <c r="B124" s="81">
        <f>VLOOKUP('STATS 17-18'!P125,'DI - PENALTIES'!$A$3:$B$69,2)</f>
        <v>37</v>
      </c>
      <c r="C124" s="33">
        <f>IF('STATS 17-18'!G125&lt;400,IF(B124&gt;80,80,B124),B124)</f>
        <v>37</v>
      </c>
      <c r="D124" s="82">
        <f>IF('STATS 17-18'!G125&lt;200,IF(C124&gt;73,73,C124),C124)</f>
        <v>37</v>
      </c>
    </row>
    <row r="125" ht="20.35" customHeight="1">
      <c r="A125" t="s" s="38">
        <v>194</v>
      </c>
      <c r="B125" s="81">
        <f>VLOOKUP('STATS 17-18'!P126,'DI - PENALTIES'!$A$3:$B$69,2)</f>
        <v>64</v>
      </c>
      <c r="C125" s="33">
        <f>IF('STATS 17-18'!G126&lt;400,IF(B125&gt;80,80,B125),B125)</f>
        <v>64</v>
      </c>
      <c r="D125" s="82">
        <f>IF('STATS 17-18'!G126&lt;200,IF(C125&gt;73,73,C125),C125)</f>
        <v>64</v>
      </c>
    </row>
    <row r="126" ht="20.35" customHeight="1">
      <c r="A126" t="s" s="38">
        <v>195</v>
      </c>
      <c r="B126" s="81">
        <f>VLOOKUP('STATS 17-18'!P127,'DI - PENALTIES'!$A$3:$B$69,2)</f>
        <v>70</v>
      </c>
      <c r="C126" s="33">
        <f>IF('STATS 17-18'!G127&lt;400,IF(B126&gt;80,80,B126),B126)</f>
        <v>70</v>
      </c>
      <c r="D126" s="82">
        <f>IF('STATS 17-18'!G127&lt;200,IF(C126&gt;73,73,C126),C126)</f>
        <v>70</v>
      </c>
    </row>
    <row r="127" ht="20.35" customHeight="1">
      <c r="A127" t="s" s="38">
        <v>196</v>
      </c>
      <c r="B127" s="81">
        <f>VLOOKUP('STATS 17-18'!P128,'DI - PENALTIES'!$A$3:$B$69,2)</f>
        <v>68</v>
      </c>
      <c r="C127" s="33">
        <f>IF('STATS 17-18'!G128&lt;400,IF(B127&gt;80,80,B127),B127)</f>
        <v>68</v>
      </c>
      <c r="D127" s="82">
        <f>IF('STATS 17-18'!G128&lt;200,IF(C127&gt;73,73,C127),C127)</f>
        <v>68</v>
      </c>
    </row>
    <row r="128" ht="20.35" customHeight="1">
      <c r="A128" t="s" s="38">
        <v>197</v>
      </c>
      <c r="B128" s="81">
        <f>VLOOKUP('STATS 17-18'!P129,'DI - PENALTIES'!$A$3:$B$69,2)</f>
        <v>77</v>
      </c>
      <c r="C128" s="33">
        <f>IF('STATS 17-18'!G129&lt;400,IF(B128&gt;80,80,B128),B128)</f>
        <v>77</v>
      </c>
      <c r="D128" s="82">
        <f>IF('STATS 17-18'!G129&lt;200,IF(C128&gt;73,73,C128),C128)</f>
        <v>77</v>
      </c>
    </row>
    <row r="129" ht="20.35" customHeight="1">
      <c r="A129" t="s" s="38">
        <v>198</v>
      </c>
      <c r="B129" s="81">
        <f>VLOOKUP('STATS 17-18'!P130,'DI - PENALTIES'!$A$3:$B$69,2)</f>
        <v>75</v>
      </c>
      <c r="C129" s="33">
        <f>IF('STATS 17-18'!G130&lt;400,IF(B129&gt;80,80,B129),B129)</f>
        <v>75</v>
      </c>
      <c r="D129" s="82">
        <f>IF('STATS 17-18'!G130&lt;200,IF(C129&gt;73,73,C129),C129)</f>
        <v>75</v>
      </c>
    </row>
    <row r="130" ht="20.35" customHeight="1">
      <c r="A130" t="s" s="38">
        <v>199</v>
      </c>
      <c r="B130" s="81">
        <f>VLOOKUP('STATS 17-18'!P131,'DI - PENALTIES'!$A$3:$B$69,2)</f>
        <v>71</v>
      </c>
      <c r="C130" s="33">
        <f>IF('STATS 17-18'!G131&lt;400,IF(B130&gt;80,80,B130),B130)</f>
        <v>71</v>
      </c>
      <c r="D130" s="82">
        <f>IF('STATS 17-18'!G131&lt;200,IF(C130&gt;73,73,C130),C130)</f>
        <v>71</v>
      </c>
    </row>
    <row r="131" ht="20.35" customHeight="1">
      <c r="A131" t="s" s="38">
        <v>200</v>
      </c>
      <c r="B131" s="81">
        <f>VLOOKUP('STATS 17-18'!P132,'DI - PENALTIES'!$A$3:$B$69,2)</f>
        <v>94</v>
      </c>
      <c r="C131" s="33">
        <f>IF('STATS 17-18'!G132&lt;400,IF(B131&gt;80,80,B131),B131)</f>
        <v>94</v>
      </c>
      <c r="D131" s="82">
        <f>IF('STATS 17-18'!G132&lt;200,IF(C131&gt;73,73,C131),C131)</f>
        <v>94</v>
      </c>
    </row>
    <row r="132" ht="20.35" customHeight="1">
      <c r="A132" t="s" s="38">
        <v>202</v>
      </c>
      <c r="B132" s="81">
        <f>VLOOKUP('STATS 17-18'!P133,'DI - PENALTIES'!$A$3:$B$69,2)</f>
        <v>47</v>
      </c>
      <c r="C132" s="33">
        <f>IF('STATS 17-18'!G133&lt;400,IF(B132&gt;80,80,B132),B132)</f>
        <v>47</v>
      </c>
      <c r="D132" s="82">
        <f>IF('STATS 17-18'!G133&lt;200,IF(C132&gt;73,73,C132),C132)</f>
        <v>47</v>
      </c>
    </row>
    <row r="133" ht="20.35" customHeight="1">
      <c r="A133" t="s" s="38">
        <v>203</v>
      </c>
      <c r="B133" s="81">
        <f>VLOOKUP('STATS 17-18'!P134,'DI - PENALTIES'!$A$3:$B$69,2)</f>
        <v>62</v>
      </c>
      <c r="C133" s="33">
        <f>IF('STATS 17-18'!G134&lt;400,IF(B133&gt;80,80,B133),B133)</f>
        <v>62</v>
      </c>
      <c r="D133" s="82">
        <f>IF('STATS 17-18'!G134&lt;200,IF(C133&gt;73,73,C133),C133)</f>
        <v>62</v>
      </c>
    </row>
    <row r="134" ht="20.35" customHeight="1">
      <c r="A134" t="s" s="38">
        <v>204</v>
      </c>
      <c r="B134" s="81">
        <f>VLOOKUP('STATS 17-18'!P135,'DI - PENALTIES'!$A$3:$B$69,2)</f>
        <v>82</v>
      </c>
      <c r="C134" s="33">
        <f>IF('STATS 17-18'!G135&lt;400,IF(B134&gt;80,80,B134),B134)</f>
        <v>82</v>
      </c>
      <c r="D134" s="82">
        <f>IF('STATS 17-18'!G135&lt;200,IF(C134&gt;73,73,C134),C134)</f>
        <v>82</v>
      </c>
    </row>
    <row r="135" ht="20.35" customHeight="1">
      <c r="A135" t="s" s="38">
        <v>206</v>
      </c>
      <c r="B135" s="81">
        <f>VLOOKUP('STATS 17-18'!P136,'DI - PENALTIES'!$A$3:$B$69,2)</f>
        <v>79</v>
      </c>
      <c r="C135" s="33">
        <f>IF('STATS 17-18'!G136&lt;400,IF(B135&gt;80,80,B135),B135)</f>
        <v>79</v>
      </c>
      <c r="D135" s="82">
        <f>IF('STATS 17-18'!G136&lt;200,IF(C135&gt;73,73,C135),C135)</f>
        <v>79</v>
      </c>
    </row>
    <row r="136" ht="20.35" customHeight="1">
      <c r="A136" t="s" s="38">
        <v>207</v>
      </c>
      <c r="B136" s="81">
        <f>VLOOKUP('STATS 17-18'!P137,'DI - PENALTIES'!$A$3:$B$69,2)</f>
        <v>93</v>
      </c>
      <c r="C136" s="33">
        <f>IF('STATS 17-18'!G137&lt;400,IF(B136&gt;80,80,B136),B136)</f>
        <v>80</v>
      </c>
      <c r="D136" s="82">
        <f>IF('STATS 17-18'!G137&lt;200,IF(C136&gt;73,73,C136),C136)</f>
        <v>80</v>
      </c>
    </row>
    <row r="137" ht="20.35" customHeight="1">
      <c r="A137" t="s" s="38">
        <v>208</v>
      </c>
      <c r="B137" s="81">
        <f>VLOOKUP('STATS 17-18'!P138,'DI - PENALTIES'!$A$3:$B$69,2)</f>
        <v>99</v>
      </c>
      <c r="C137" s="33">
        <f>IF('STATS 17-18'!G138&lt;400,IF(B137&gt;80,80,B137),B137)</f>
        <v>80</v>
      </c>
      <c r="D137" s="82">
        <f>IF('STATS 17-18'!G138&lt;200,IF(C137&gt;73,73,C137),C137)</f>
        <v>73</v>
      </c>
    </row>
    <row r="138" ht="20.35" customHeight="1">
      <c r="A138" t="s" s="38">
        <v>209</v>
      </c>
      <c r="B138" s="81">
        <f>VLOOKUP('STATS 17-18'!P139,'DI - PENALTIES'!$A$3:$B$69,2)</f>
        <v>93</v>
      </c>
      <c r="C138" s="33">
        <f>IF('STATS 17-18'!G139&lt;400,IF(B138&gt;80,80,B138),B138)</f>
        <v>93</v>
      </c>
      <c r="D138" s="82">
        <f>IF('STATS 17-18'!G139&lt;200,IF(C138&gt;73,73,C138),C138)</f>
        <v>93</v>
      </c>
    </row>
    <row r="139" ht="20.35" customHeight="1">
      <c r="A139" t="s" s="38">
        <v>210</v>
      </c>
      <c r="B139" s="81">
        <f>VLOOKUP('STATS 17-18'!P140,'DI - PENALTIES'!$A$3:$B$69,2)</f>
        <v>85</v>
      </c>
      <c r="C139" s="33">
        <f>IF('STATS 17-18'!G140&lt;400,IF(B139&gt;80,80,B139),B139)</f>
        <v>85</v>
      </c>
      <c r="D139" s="82">
        <f>IF('STATS 17-18'!G140&lt;200,IF(C139&gt;73,73,C139),C139)</f>
        <v>85</v>
      </c>
    </row>
    <row r="140" ht="20.35" customHeight="1">
      <c r="A140" t="s" s="38">
        <v>211</v>
      </c>
      <c r="B140" s="81">
        <f>VLOOKUP('STATS 17-18'!P141,'DI - PENALTIES'!$A$3:$B$69,2)</f>
        <v>58</v>
      </c>
      <c r="C140" s="33">
        <f>IF('STATS 17-18'!G141&lt;400,IF(B140&gt;80,80,B140),B140)</f>
        <v>58</v>
      </c>
      <c r="D140" s="82">
        <f>IF('STATS 17-18'!G141&lt;200,IF(C140&gt;73,73,C140),C140)</f>
        <v>58</v>
      </c>
    </row>
    <row r="141" ht="20.35" customHeight="1">
      <c r="A141" t="s" s="38">
        <v>212</v>
      </c>
      <c r="B141" s="81">
        <f>VLOOKUP('STATS 17-18'!P142,'DI - PENALTIES'!$A$3:$B$69,2)</f>
        <v>41</v>
      </c>
      <c r="C141" s="33">
        <f>IF('STATS 17-18'!G142&lt;400,IF(B141&gt;80,80,B141),B141)</f>
        <v>41</v>
      </c>
      <c r="D141" s="82">
        <f>IF('STATS 17-18'!G142&lt;200,IF(C141&gt;73,73,C141),C141)</f>
        <v>41</v>
      </c>
    </row>
    <row r="142" ht="20.35" customHeight="1">
      <c r="A142" t="s" s="38">
        <v>213</v>
      </c>
      <c r="B142" s="81">
        <f>VLOOKUP('STATS 17-18'!P143,'DI - PENALTIES'!$A$3:$B$69,2)</f>
        <v>47</v>
      </c>
      <c r="C142" s="33">
        <f>IF('STATS 17-18'!G143&lt;400,IF(B142&gt;80,80,B142),B142)</f>
        <v>47</v>
      </c>
      <c r="D142" s="82">
        <f>IF('STATS 17-18'!G143&lt;200,IF(C142&gt;73,73,C142),C142)</f>
        <v>47</v>
      </c>
    </row>
    <row r="143" ht="20.35" customHeight="1">
      <c r="A143" t="s" s="38">
        <v>214</v>
      </c>
      <c r="B143" s="81">
        <f>VLOOKUP('STATS 17-18'!P144,'DI - PENALTIES'!$A$3:$B$69,2)</f>
        <v>67</v>
      </c>
      <c r="C143" s="33">
        <f>IF('STATS 17-18'!G144&lt;400,IF(B143&gt;80,80,B143),B143)</f>
        <v>67</v>
      </c>
      <c r="D143" s="82">
        <f>IF('STATS 17-18'!G144&lt;200,IF(C143&gt;73,73,C143),C143)</f>
        <v>67</v>
      </c>
    </row>
    <row r="144" ht="20.35" customHeight="1">
      <c r="A144" t="s" s="38">
        <v>215</v>
      </c>
      <c r="B144" s="81">
        <f>VLOOKUP('STATS 17-18'!P145,'DI - PENALTIES'!$A$3:$B$69,2)</f>
        <v>66</v>
      </c>
      <c r="C144" s="33">
        <f>IF('STATS 17-18'!G145&lt;400,IF(B144&gt;80,80,B144),B144)</f>
        <v>66</v>
      </c>
      <c r="D144" s="82">
        <f>IF('STATS 17-18'!G145&lt;200,IF(C144&gt;73,73,C144),C144)</f>
        <v>66</v>
      </c>
    </row>
    <row r="145" ht="20.35" customHeight="1">
      <c r="A145" t="s" s="38">
        <v>216</v>
      </c>
      <c r="B145" s="81">
        <f>VLOOKUP('STATS 17-18'!P146,'DI - PENALTIES'!$A$3:$B$69,2)</f>
        <v>45</v>
      </c>
      <c r="C145" s="33">
        <f>IF('STATS 17-18'!G146&lt;400,IF(B145&gt;80,80,B145),B145)</f>
        <v>45</v>
      </c>
      <c r="D145" s="82">
        <f>IF('STATS 17-18'!G146&lt;200,IF(C145&gt;73,73,C145),C145)</f>
        <v>45</v>
      </c>
    </row>
    <row r="146" ht="20.35" customHeight="1">
      <c r="A146" t="s" s="38">
        <v>217</v>
      </c>
      <c r="B146" s="81">
        <f>VLOOKUP('STATS 17-18'!P147,'DI - PENALTIES'!$A$3:$B$69,2)</f>
        <v>67</v>
      </c>
      <c r="C146" s="33">
        <f>IF('STATS 17-18'!G147&lt;400,IF(B146&gt;80,80,B146),B146)</f>
        <v>67</v>
      </c>
      <c r="D146" s="82">
        <f>IF('STATS 17-18'!G147&lt;200,IF(C146&gt;73,73,C146),C146)</f>
        <v>67</v>
      </c>
    </row>
    <row r="147" ht="20.35" customHeight="1">
      <c r="A147" t="s" s="38">
        <v>218</v>
      </c>
      <c r="B147" s="81">
        <f>VLOOKUP('STATS 17-18'!P148,'DI - PENALTIES'!$A$3:$B$69,2)</f>
        <v>99</v>
      </c>
      <c r="C147" s="33">
        <f>IF('STATS 17-18'!G148&lt;400,IF(B147&gt;80,80,B147),B147)</f>
        <v>80</v>
      </c>
      <c r="D147" s="82">
        <f>IF('STATS 17-18'!G148&lt;200,IF(C147&gt;73,73,C147),C147)</f>
        <v>73</v>
      </c>
    </row>
    <row r="148" ht="20.35" customHeight="1">
      <c r="A148" t="s" s="38">
        <v>220</v>
      </c>
      <c r="B148" s="81">
        <f>VLOOKUP('STATS 17-18'!P149,'DI - PENALTIES'!$A$3:$B$69,2)</f>
        <v>84</v>
      </c>
      <c r="C148" s="33">
        <f>IF('STATS 17-18'!G149&lt;400,IF(B148&gt;80,80,B148),B148)</f>
        <v>84</v>
      </c>
      <c r="D148" s="82">
        <f>IF('STATS 17-18'!G149&lt;200,IF(C148&gt;73,73,C148),C148)</f>
        <v>84</v>
      </c>
    </row>
    <row r="149" ht="20.35" customHeight="1">
      <c r="A149" t="s" s="38">
        <v>221</v>
      </c>
      <c r="B149" s="81">
        <f>VLOOKUP('STATS 17-18'!P150,'DI - PENALTIES'!$A$3:$B$69,2)</f>
        <v>48</v>
      </c>
      <c r="C149" s="33">
        <f>IF('STATS 17-18'!G150&lt;400,IF(B149&gt;80,80,B149),B149)</f>
        <v>48</v>
      </c>
      <c r="D149" s="82">
        <f>IF('STATS 17-18'!G150&lt;200,IF(C149&gt;73,73,C149),C149)</f>
        <v>48</v>
      </c>
    </row>
    <row r="150" ht="20.35" customHeight="1">
      <c r="A150" t="s" s="38">
        <v>222</v>
      </c>
      <c r="B150" s="81">
        <f>VLOOKUP('STATS 17-18'!P151,'DI - PENALTIES'!$A$3:$B$69,2)</f>
        <v>95</v>
      </c>
      <c r="C150" s="33">
        <f>IF('STATS 17-18'!G151&lt;400,IF(B150&gt;80,80,B150),B150)</f>
        <v>95</v>
      </c>
      <c r="D150" s="82">
        <f>IF('STATS 17-18'!G151&lt;200,IF(C150&gt;73,73,C150),C150)</f>
        <v>95</v>
      </c>
    </row>
    <row r="151" ht="20.35" customHeight="1">
      <c r="A151" t="s" s="38">
        <v>223</v>
      </c>
      <c r="B151" s="81">
        <f>VLOOKUP('STATS 17-18'!P152,'DI - PENALTIES'!$A$3:$B$69,2)</f>
        <v>97</v>
      </c>
      <c r="C151" s="33">
        <f>IF('STATS 17-18'!G152&lt;400,IF(B151&gt;80,80,B151),B151)</f>
        <v>97</v>
      </c>
      <c r="D151" s="82">
        <f>IF('STATS 17-18'!G152&lt;200,IF(C151&gt;73,73,C151),C151)</f>
        <v>97</v>
      </c>
    </row>
    <row r="152" ht="20.35" customHeight="1">
      <c r="A152" t="s" s="38">
        <v>224</v>
      </c>
      <c r="B152" s="81">
        <f>VLOOKUP('STATS 17-18'!P153,'DI - PENALTIES'!$A$3:$B$69,2)</f>
        <v>83</v>
      </c>
      <c r="C152" s="33">
        <f>IF('STATS 17-18'!G153&lt;400,IF(B152&gt;80,80,B152),B152)</f>
        <v>83</v>
      </c>
      <c r="D152" s="82">
        <f>IF('STATS 17-18'!G153&lt;200,IF(C152&gt;73,73,C152),C152)</f>
        <v>83</v>
      </c>
    </row>
    <row r="153" ht="20.35" customHeight="1">
      <c r="A153" t="s" s="38">
        <v>225</v>
      </c>
      <c r="B153" s="81">
        <f>VLOOKUP('STATS 17-18'!P154,'DI - PENALTIES'!$A$3:$B$69,2)</f>
        <v>99</v>
      </c>
      <c r="C153" s="33">
        <f>IF('STATS 17-18'!G154&lt;400,IF(B153&gt;80,80,B153),B153)</f>
        <v>80</v>
      </c>
      <c r="D153" s="82">
        <f>IF('STATS 17-18'!G154&lt;200,IF(C153&gt;73,73,C153),C153)</f>
        <v>73</v>
      </c>
    </row>
    <row r="154" ht="20.35" customHeight="1">
      <c r="A154" t="s" s="38">
        <v>226</v>
      </c>
      <c r="B154" s="81">
        <f>VLOOKUP('STATS 17-18'!P155,'DI - PENALTIES'!$A$3:$B$69,2)</f>
        <v>80</v>
      </c>
      <c r="C154" s="33">
        <f>IF('STATS 17-18'!G155&lt;400,IF(B154&gt;80,80,B154),B154)</f>
        <v>80</v>
      </c>
      <c r="D154" s="82">
        <f>IF('STATS 17-18'!G155&lt;200,IF(C154&gt;73,73,C154),C154)</f>
        <v>80</v>
      </c>
    </row>
    <row r="155" ht="20.35" customHeight="1">
      <c r="A155" t="s" s="38">
        <v>227</v>
      </c>
      <c r="B155" s="81">
        <f>VLOOKUP('STATS 17-18'!P156,'DI - PENALTIES'!$A$3:$B$69,2)</f>
        <v>78</v>
      </c>
      <c r="C155" s="33">
        <f>IF('STATS 17-18'!G156&lt;400,IF(B155&gt;80,80,B155),B155)</f>
        <v>78</v>
      </c>
      <c r="D155" s="82">
        <f>IF('STATS 17-18'!G156&lt;200,IF(C155&gt;73,73,C155),C155)</f>
        <v>78</v>
      </c>
    </row>
    <row r="156" ht="20.35" customHeight="1">
      <c r="A156" t="s" s="38">
        <v>228</v>
      </c>
      <c r="B156" s="81">
        <f>VLOOKUP('STATS 17-18'!P157,'DI - PENALTIES'!$A$3:$B$69,2)</f>
        <v>73</v>
      </c>
      <c r="C156" s="33">
        <f>IF('STATS 17-18'!G157&lt;400,IF(B156&gt;80,80,B156),B156)</f>
        <v>73</v>
      </c>
      <c r="D156" s="82">
        <f>IF('STATS 17-18'!G157&lt;200,IF(C156&gt;73,73,C156),C156)</f>
        <v>73</v>
      </c>
    </row>
    <row r="157" ht="20.35" customHeight="1">
      <c r="A157" t="s" s="38">
        <v>229</v>
      </c>
      <c r="B157" s="81">
        <f>VLOOKUP('STATS 17-18'!P158,'DI - PENALTIES'!$A$3:$B$69,2)</f>
        <v>43</v>
      </c>
      <c r="C157" s="33">
        <f>IF('STATS 17-18'!G158&lt;400,IF(B157&gt;80,80,B157),B157)</f>
        <v>43</v>
      </c>
      <c r="D157" s="82">
        <f>IF('STATS 17-18'!G158&lt;200,IF(C157&gt;73,73,C157),C157)</f>
        <v>43</v>
      </c>
    </row>
    <row r="158" ht="20.35" customHeight="1">
      <c r="A158" t="s" s="38">
        <v>230</v>
      </c>
      <c r="B158" s="81">
        <f>VLOOKUP('STATS 17-18'!P159,'DI - PENALTIES'!$A$3:$B$69,2)</f>
        <v>86</v>
      </c>
      <c r="C158" s="33">
        <f>IF('STATS 17-18'!G159&lt;400,IF(B158&gt;80,80,B158),B158)</f>
        <v>86</v>
      </c>
      <c r="D158" s="82">
        <f>IF('STATS 17-18'!G159&lt;200,IF(C158&gt;73,73,C158),C158)</f>
        <v>86</v>
      </c>
    </row>
    <row r="159" ht="20.35" customHeight="1">
      <c r="A159" t="s" s="38">
        <v>231</v>
      </c>
      <c r="B159" s="81">
        <f>VLOOKUP('STATS 17-18'!P160,'DI - PENALTIES'!$A$3:$B$69,2)</f>
        <v>63</v>
      </c>
      <c r="C159" s="33">
        <f>IF('STATS 17-18'!G160&lt;400,IF(B159&gt;80,80,B159),B159)</f>
        <v>63</v>
      </c>
      <c r="D159" s="82">
        <f>IF('STATS 17-18'!G160&lt;200,IF(C159&gt;73,73,C159),C159)</f>
        <v>63</v>
      </c>
    </row>
    <row r="160" ht="20.35" customHeight="1">
      <c r="A160" t="s" s="38">
        <v>232</v>
      </c>
      <c r="B160" s="81">
        <f>VLOOKUP('STATS 17-18'!P161,'DI - PENALTIES'!$A$3:$B$69,2)</f>
        <v>60</v>
      </c>
      <c r="C160" s="33">
        <f>IF('STATS 17-18'!G161&lt;400,IF(B160&gt;80,80,B160),B160)</f>
        <v>60</v>
      </c>
      <c r="D160" s="82">
        <f>IF('STATS 17-18'!G161&lt;200,IF(C160&gt;73,73,C160),C160)</f>
        <v>60</v>
      </c>
    </row>
    <row r="161" ht="20.35" customHeight="1">
      <c r="A161" t="s" s="38">
        <v>233</v>
      </c>
      <c r="B161" s="81">
        <f>VLOOKUP('STATS 17-18'!P162,'DI - PENALTIES'!$A$3:$B$69,2)</f>
        <v>93</v>
      </c>
      <c r="C161" s="33">
        <f>IF('STATS 17-18'!G162&lt;400,IF(B161&gt;80,80,B161),B161)</f>
        <v>93</v>
      </c>
      <c r="D161" s="82">
        <f>IF('STATS 17-18'!G162&lt;200,IF(C161&gt;73,73,C161),C161)</f>
        <v>93</v>
      </c>
    </row>
    <row r="162" ht="20.35" customHeight="1">
      <c r="A162" t="s" s="38">
        <v>234</v>
      </c>
      <c r="B162" s="81">
        <f>VLOOKUP('STATS 17-18'!P163,'DI - PENALTIES'!$A$3:$B$69,2)</f>
        <v>38</v>
      </c>
      <c r="C162" s="33">
        <f>IF('STATS 17-18'!G163&lt;400,IF(B162&gt;80,80,B162),B162)</f>
        <v>38</v>
      </c>
      <c r="D162" s="82">
        <f>IF('STATS 17-18'!G163&lt;200,IF(C162&gt;73,73,C162),C162)</f>
        <v>38</v>
      </c>
    </row>
    <row r="163" ht="20.35" customHeight="1">
      <c r="A163" t="s" s="38">
        <v>235</v>
      </c>
      <c r="B163" s="81">
        <f>VLOOKUP('STATS 17-18'!P164,'DI - PENALTIES'!$A$3:$B$69,2)</f>
        <v>78</v>
      </c>
      <c r="C163" s="33">
        <f>IF('STATS 17-18'!G164&lt;400,IF(B163&gt;80,80,B163),B163)</f>
        <v>78</v>
      </c>
      <c r="D163" s="82">
        <f>IF('STATS 17-18'!G164&lt;200,IF(C163&gt;73,73,C163),C163)</f>
        <v>78</v>
      </c>
    </row>
    <row r="164" ht="20.35" customHeight="1">
      <c r="A164" t="s" s="38">
        <v>236</v>
      </c>
      <c r="B164" s="81">
        <f>VLOOKUP('STATS 17-18'!P165,'DI - PENALTIES'!$A$3:$B$69,2)</f>
        <v>90</v>
      </c>
      <c r="C164" s="33">
        <f>IF('STATS 17-18'!G165&lt;400,IF(B164&gt;80,80,B164),B164)</f>
        <v>90</v>
      </c>
      <c r="D164" s="82">
        <f>IF('STATS 17-18'!G165&lt;200,IF(C164&gt;73,73,C164),C164)</f>
        <v>90</v>
      </c>
    </row>
    <row r="165" ht="20.35" customHeight="1">
      <c r="A165" t="s" s="38">
        <v>237</v>
      </c>
      <c r="B165" s="81">
        <f>VLOOKUP('STATS 17-18'!P166,'DI - PENALTIES'!$A$3:$B$69,2)</f>
        <v>52</v>
      </c>
      <c r="C165" s="33">
        <f>IF('STATS 17-18'!G166&lt;400,IF(B165&gt;80,80,B165),B165)</f>
        <v>52</v>
      </c>
      <c r="D165" s="82">
        <f>IF('STATS 17-18'!G166&lt;200,IF(C165&gt;73,73,C165),C165)</f>
        <v>52</v>
      </c>
    </row>
    <row r="166" ht="20.35" customHeight="1">
      <c r="A166" t="s" s="38">
        <v>238</v>
      </c>
      <c r="B166" s="81">
        <f>VLOOKUP('STATS 17-18'!P167,'DI - PENALTIES'!$A$3:$B$69,2)</f>
        <v>90</v>
      </c>
      <c r="C166" s="33">
        <f>IF('STATS 17-18'!G167&lt;400,IF(B166&gt;80,80,B166),B166)</f>
        <v>90</v>
      </c>
      <c r="D166" s="82">
        <f>IF('STATS 17-18'!G167&lt;200,IF(C166&gt;73,73,C166),C166)</f>
        <v>90</v>
      </c>
    </row>
    <row r="167" ht="20.35" customHeight="1">
      <c r="A167" t="s" s="38">
        <v>239</v>
      </c>
      <c r="B167" s="81">
        <f>VLOOKUP('STATS 17-18'!P168,'DI - PENALTIES'!$A$3:$B$69,2)</f>
        <v>54</v>
      </c>
      <c r="C167" s="33">
        <f>IF('STATS 17-18'!G168&lt;400,IF(B167&gt;80,80,B167),B167)</f>
        <v>54</v>
      </c>
      <c r="D167" s="82">
        <f>IF('STATS 17-18'!G168&lt;200,IF(C167&gt;73,73,C167),C167)</f>
        <v>54</v>
      </c>
    </row>
    <row r="168" ht="20.35" customHeight="1">
      <c r="A168" t="s" s="38">
        <v>240</v>
      </c>
      <c r="B168" s="81">
        <f>VLOOKUP('STATS 17-18'!P169,'DI - PENALTIES'!$A$3:$B$69,2)</f>
        <v>99</v>
      </c>
      <c r="C168" s="33">
        <f>IF('STATS 17-18'!G169&lt;400,IF(B168&gt;80,80,B168),B168)</f>
        <v>80</v>
      </c>
      <c r="D168" s="82">
        <f>IF('STATS 17-18'!G169&lt;200,IF(C168&gt;73,73,C168),C168)</f>
        <v>73</v>
      </c>
    </row>
    <row r="169" ht="20.35" customHeight="1">
      <c r="A169" t="s" s="38">
        <v>241</v>
      </c>
      <c r="B169" s="81">
        <f>VLOOKUP('STATS 17-18'!P170,'DI - PENALTIES'!$A$3:$B$69,2)</f>
        <v>90</v>
      </c>
      <c r="C169" s="33">
        <f>IF('STATS 17-18'!G170&lt;400,IF(B169&gt;80,80,B169),B169)</f>
        <v>80</v>
      </c>
      <c r="D169" s="82">
        <f>IF('STATS 17-18'!G170&lt;200,IF(C169&gt;73,73,C169),C169)</f>
        <v>80</v>
      </c>
    </row>
    <row r="170" ht="20.35" customHeight="1">
      <c r="A170" t="s" s="38">
        <v>242</v>
      </c>
      <c r="B170" s="81">
        <f>VLOOKUP('STATS 17-18'!P171,'DI - PENALTIES'!$A$3:$B$69,2)</f>
        <v>63</v>
      </c>
      <c r="C170" s="33">
        <f>IF('STATS 17-18'!G171&lt;400,IF(B170&gt;80,80,B170),B170)</f>
        <v>63</v>
      </c>
      <c r="D170" s="82">
        <f>IF('STATS 17-18'!G171&lt;200,IF(C170&gt;73,73,C170),C170)</f>
        <v>63</v>
      </c>
    </row>
    <row r="171" ht="20.35" customHeight="1">
      <c r="A171" t="s" s="38">
        <v>243</v>
      </c>
      <c r="B171" s="81">
        <f>VLOOKUP('STATS 17-18'!P172,'DI - PENALTIES'!$A$3:$B$69,2)</f>
        <v>65</v>
      </c>
      <c r="C171" s="33">
        <f>IF('STATS 17-18'!G172&lt;400,IF(B171&gt;80,80,B171),B171)</f>
        <v>65</v>
      </c>
      <c r="D171" s="82">
        <f>IF('STATS 17-18'!G172&lt;200,IF(C171&gt;73,73,C171),C171)</f>
        <v>65</v>
      </c>
    </row>
    <row r="172" ht="20.35" customHeight="1">
      <c r="A172" t="s" s="38">
        <v>244</v>
      </c>
      <c r="B172" s="81">
        <f>VLOOKUP('STATS 17-18'!P173,'DI - PENALTIES'!$A$3:$B$69,2)</f>
        <v>66</v>
      </c>
      <c r="C172" s="33">
        <f>IF('STATS 17-18'!G173&lt;400,IF(B172&gt;80,80,B172),B172)</f>
        <v>66</v>
      </c>
      <c r="D172" s="82">
        <f>IF('STATS 17-18'!G173&lt;200,IF(C172&gt;73,73,C172),C172)</f>
        <v>66</v>
      </c>
    </row>
    <row r="173" ht="20.35" customHeight="1">
      <c r="A173" t="s" s="38">
        <v>245</v>
      </c>
      <c r="B173" s="81">
        <f>VLOOKUP('STATS 17-18'!P174,'DI - PENALTIES'!$A$3:$B$69,2)</f>
        <v>41</v>
      </c>
      <c r="C173" s="33">
        <f>IF('STATS 17-18'!G174&lt;400,IF(B173&gt;80,80,B173),B173)</f>
        <v>41</v>
      </c>
      <c r="D173" s="82">
        <f>IF('STATS 17-18'!G174&lt;200,IF(C173&gt;73,73,C173),C173)</f>
        <v>41</v>
      </c>
    </row>
    <row r="174" ht="20.35" customHeight="1">
      <c r="A174" t="s" s="38">
        <v>246</v>
      </c>
      <c r="B174" s="81">
        <f>VLOOKUP('STATS 17-18'!P175,'DI - PENALTIES'!$A$3:$B$69,2)</f>
        <v>65</v>
      </c>
      <c r="C174" s="33">
        <f>IF('STATS 17-18'!G175&lt;400,IF(B174&gt;80,80,B174),B174)</f>
        <v>65</v>
      </c>
      <c r="D174" s="82">
        <f>IF('STATS 17-18'!G175&lt;200,IF(C174&gt;73,73,C174),C174)</f>
        <v>65</v>
      </c>
    </row>
    <row r="175" ht="20.35" customHeight="1">
      <c r="A175" t="s" s="38">
        <v>247</v>
      </c>
      <c r="B175" s="81">
        <f>VLOOKUP('STATS 17-18'!P176,'DI - PENALTIES'!$A$3:$B$69,2)</f>
        <v>50</v>
      </c>
      <c r="C175" s="33">
        <f>IF('STATS 17-18'!G176&lt;400,IF(B175&gt;80,80,B175),B175)</f>
        <v>50</v>
      </c>
      <c r="D175" s="82">
        <f>IF('STATS 17-18'!G176&lt;200,IF(C175&gt;73,73,C175),C175)</f>
        <v>50</v>
      </c>
    </row>
    <row r="176" ht="20.35" customHeight="1">
      <c r="A176" t="s" s="38">
        <v>249</v>
      </c>
      <c r="B176" s="81">
        <f>VLOOKUP('STATS 17-18'!P177,'DI - PENALTIES'!$A$3:$B$69,2)</f>
        <v>88</v>
      </c>
      <c r="C176" s="33">
        <f>IF('STATS 17-18'!G177&lt;400,IF(B176&gt;80,80,B176),B176)</f>
        <v>88</v>
      </c>
      <c r="D176" s="82">
        <f>IF('STATS 17-18'!G177&lt;200,IF(C176&gt;73,73,C176),C176)</f>
        <v>88</v>
      </c>
    </row>
    <row r="177" ht="20.35" customHeight="1">
      <c r="A177" t="s" s="38">
        <v>250</v>
      </c>
      <c r="B177" s="81">
        <f>VLOOKUP('STATS 17-18'!P178,'DI - PENALTIES'!$A$3:$B$69,2)</f>
        <v>36</v>
      </c>
      <c r="C177" s="33">
        <f>IF('STATS 17-18'!G178&lt;400,IF(B177&gt;80,80,B177),B177)</f>
        <v>36</v>
      </c>
      <c r="D177" s="82">
        <f>IF('STATS 17-18'!G178&lt;200,IF(C177&gt;73,73,C177),C177)</f>
        <v>36</v>
      </c>
    </row>
    <row r="178" ht="20.35" customHeight="1">
      <c r="A178" t="s" s="38">
        <v>251</v>
      </c>
      <c r="B178" s="81">
        <f>VLOOKUP('STATS 17-18'!P179,'DI - PENALTIES'!$A$3:$B$69,2)</f>
        <v>95</v>
      </c>
      <c r="C178" s="33">
        <f>IF('STATS 17-18'!G179&lt;400,IF(B178&gt;80,80,B178),B178)</f>
        <v>95</v>
      </c>
      <c r="D178" s="82">
        <f>IF('STATS 17-18'!G179&lt;200,IF(C178&gt;73,73,C178),C178)</f>
        <v>95</v>
      </c>
    </row>
    <row r="179" ht="20.35" customHeight="1">
      <c r="A179" t="s" s="38">
        <v>252</v>
      </c>
      <c r="B179" s="81">
        <f>VLOOKUP('STATS 17-18'!P180,'DI - PENALTIES'!$A$3:$B$69,2)</f>
        <v>56</v>
      </c>
      <c r="C179" s="33">
        <f>IF('STATS 17-18'!G180&lt;400,IF(B179&gt;80,80,B179),B179)</f>
        <v>56</v>
      </c>
      <c r="D179" s="82">
        <f>IF('STATS 17-18'!G180&lt;200,IF(C179&gt;73,73,C179),C179)</f>
        <v>56</v>
      </c>
    </row>
    <row r="180" ht="20.35" customHeight="1">
      <c r="A180" t="s" s="38">
        <v>254</v>
      </c>
      <c r="B180" s="81">
        <f>VLOOKUP('STATS 17-18'!P181,'DI - PENALTIES'!$A$3:$B$69,2)</f>
        <v>48</v>
      </c>
      <c r="C180" s="33">
        <f>IF('STATS 17-18'!G181&lt;400,IF(B180&gt;80,80,B180),B180)</f>
        <v>48</v>
      </c>
      <c r="D180" s="82">
        <f>IF('STATS 17-18'!G181&lt;200,IF(C180&gt;73,73,C180),C180)</f>
        <v>48</v>
      </c>
    </row>
    <row r="181" ht="20.35" customHeight="1">
      <c r="A181" t="s" s="38">
        <v>255</v>
      </c>
      <c r="B181" s="81">
        <f>VLOOKUP('STATS 17-18'!P182,'DI - PENALTIES'!$A$3:$B$69,2)</f>
        <v>89</v>
      </c>
      <c r="C181" s="33">
        <f>IF('STATS 17-18'!G182&lt;400,IF(B181&gt;80,80,B181),B181)</f>
        <v>89</v>
      </c>
      <c r="D181" s="82">
        <f>IF('STATS 17-18'!G182&lt;200,IF(C181&gt;73,73,C181),C181)</f>
        <v>89</v>
      </c>
    </row>
    <row r="182" ht="20.35" customHeight="1">
      <c r="A182" t="s" s="38">
        <v>256</v>
      </c>
      <c r="B182" s="81">
        <f>VLOOKUP('STATS 17-18'!P183,'DI - PENALTIES'!$A$3:$B$69,2)</f>
        <v>74</v>
      </c>
      <c r="C182" s="33">
        <f>IF('STATS 17-18'!G183&lt;400,IF(B182&gt;80,80,B182),B182)</f>
        <v>74</v>
      </c>
      <c r="D182" s="82">
        <f>IF('STATS 17-18'!G183&lt;200,IF(C182&gt;73,73,C182),C182)</f>
        <v>74</v>
      </c>
    </row>
    <row r="183" ht="20.35" customHeight="1">
      <c r="A183" t="s" s="38">
        <v>257</v>
      </c>
      <c r="B183" s="81">
        <f>VLOOKUP('STATS 17-18'!P184,'DI - PENALTIES'!$A$3:$B$69,2)</f>
        <v>90</v>
      </c>
      <c r="C183" s="33">
        <f>IF('STATS 17-18'!G184&lt;400,IF(B183&gt;80,80,B183),B183)</f>
        <v>90</v>
      </c>
      <c r="D183" s="82">
        <f>IF('STATS 17-18'!G184&lt;200,IF(C183&gt;73,73,C183),C183)</f>
        <v>90</v>
      </c>
    </row>
    <row r="184" ht="20.35" customHeight="1">
      <c r="A184" t="s" s="38">
        <v>258</v>
      </c>
      <c r="B184" s="81">
        <f>VLOOKUP('STATS 17-18'!P185,'DI - PENALTIES'!$A$3:$B$69,2)</f>
        <v>71</v>
      </c>
      <c r="C184" s="33">
        <f>IF('STATS 17-18'!G185&lt;400,IF(B184&gt;80,80,B184),B184)</f>
        <v>71</v>
      </c>
      <c r="D184" s="82">
        <f>IF('STATS 17-18'!G185&lt;200,IF(C184&gt;73,73,C184),C184)</f>
        <v>71</v>
      </c>
    </row>
    <row r="185" ht="20.35" customHeight="1">
      <c r="A185" t="s" s="38">
        <v>259</v>
      </c>
      <c r="B185" s="81">
        <f>VLOOKUP('STATS 17-18'!P186,'DI - PENALTIES'!$A$3:$B$69,2)</f>
        <v>99</v>
      </c>
      <c r="C185" s="33">
        <f>IF('STATS 17-18'!G186&lt;400,IF(B185&gt;80,80,B185),B185)</f>
        <v>80</v>
      </c>
      <c r="D185" s="82">
        <f>IF('STATS 17-18'!G186&lt;200,IF(C185&gt;73,73,C185),C185)</f>
        <v>73</v>
      </c>
    </row>
    <row r="186" ht="20.35" customHeight="1">
      <c r="A186" t="s" s="38">
        <v>260</v>
      </c>
      <c r="B186" s="81">
        <f>VLOOKUP('STATS 17-18'!P187,'DI - PENALTIES'!$A$3:$B$69,2)</f>
        <v>99</v>
      </c>
      <c r="C186" s="33">
        <f>IF('STATS 17-18'!G187&lt;400,IF(B186&gt;80,80,B186),B186)</f>
        <v>80</v>
      </c>
      <c r="D186" s="82">
        <f>IF('STATS 17-18'!G187&lt;200,IF(C186&gt;73,73,C186),C186)</f>
        <v>73</v>
      </c>
    </row>
    <row r="187" ht="20.35" customHeight="1">
      <c r="A187" t="s" s="38">
        <v>261</v>
      </c>
      <c r="B187" s="81">
        <f>VLOOKUP('STATS 17-18'!P188,'DI - PENALTIES'!$A$3:$B$69,2)</f>
        <v>34</v>
      </c>
      <c r="C187" s="33">
        <f>IF('STATS 17-18'!G188&lt;400,IF(B187&gt;80,80,B187),B187)</f>
        <v>34</v>
      </c>
      <c r="D187" s="82">
        <f>IF('STATS 17-18'!G188&lt;200,IF(C187&gt;73,73,C187),C187)</f>
        <v>34</v>
      </c>
    </row>
    <row r="188" ht="20.35" customHeight="1">
      <c r="A188" t="s" s="38">
        <v>262</v>
      </c>
      <c r="B188" s="81">
        <f>VLOOKUP('STATS 17-18'!P189,'DI - PENALTIES'!$A$3:$B$69,2)</f>
        <v>83</v>
      </c>
      <c r="C188" s="33">
        <f>IF('STATS 17-18'!G189&lt;400,IF(B188&gt;80,80,B188),B188)</f>
        <v>83</v>
      </c>
      <c r="D188" s="82">
        <f>IF('STATS 17-18'!G189&lt;200,IF(C188&gt;73,73,C188),C188)</f>
        <v>83</v>
      </c>
    </row>
    <row r="189" ht="20.35" customHeight="1">
      <c r="A189" t="s" s="38">
        <v>263</v>
      </c>
      <c r="B189" s="81">
        <f>VLOOKUP('STATS 17-18'!P190,'DI - PENALTIES'!$A$3:$B$69,2)</f>
        <v>82</v>
      </c>
      <c r="C189" s="33">
        <f>IF('STATS 17-18'!G190&lt;400,IF(B189&gt;80,80,B189),B189)</f>
        <v>82</v>
      </c>
      <c r="D189" s="82">
        <f>IF('STATS 17-18'!G190&lt;200,IF(C189&gt;73,73,C189),C189)</f>
        <v>82</v>
      </c>
    </row>
    <row r="190" ht="20.35" customHeight="1">
      <c r="A190" t="s" s="38">
        <v>264</v>
      </c>
      <c r="B190" s="81">
        <f>VLOOKUP('STATS 17-18'!P191,'DI - PENALTIES'!$A$3:$B$69,2)</f>
        <v>95</v>
      </c>
      <c r="C190" s="33">
        <f>IF('STATS 17-18'!G191&lt;400,IF(B190&gt;80,80,B190),B190)</f>
        <v>95</v>
      </c>
      <c r="D190" s="82">
        <f>IF('STATS 17-18'!G191&lt;200,IF(C190&gt;73,73,C190),C190)</f>
        <v>95</v>
      </c>
    </row>
    <row r="191" ht="20.35" customHeight="1">
      <c r="A191" t="s" s="38">
        <v>265</v>
      </c>
      <c r="B191" s="81">
        <f>VLOOKUP('STATS 17-18'!P192,'DI - PENALTIES'!$A$3:$B$69,2)</f>
        <v>73</v>
      </c>
      <c r="C191" s="33">
        <f>IF('STATS 17-18'!G192&lt;400,IF(B191&gt;80,80,B191),B191)</f>
        <v>73</v>
      </c>
      <c r="D191" s="82">
        <f>IF('STATS 17-18'!G192&lt;200,IF(C191&gt;73,73,C191),C191)</f>
        <v>73</v>
      </c>
    </row>
    <row r="192" ht="20.35" customHeight="1">
      <c r="A192" t="s" s="38">
        <v>266</v>
      </c>
      <c r="B192" s="81">
        <f>VLOOKUP('STATS 17-18'!P193,'DI - PENALTIES'!$A$3:$B$69,2)</f>
        <v>65</v>
      </c>
      <c r="C192" s="33">
        <f>IF('STATS 17-18'!G193&lt;400,IF(B192&gt;80,80,B192),B192)</f>
        <v>65</v>
      </c>
      <c r="D192" s="82">
        <f>IF('STATS 17-18'!G193&lt;200,IF(C192&gt;73,73,C192),C192)</f>
        <v>65</v>
      </c>
    </row>
    <row r="193" ht="20.35" customHeight="1">
      <c r="A193" t="s" s="38">
        <v>267</v>
      </c>
      <c r="B193" s="81">
        <f>VLOOKUP('STATS 17-18'!P194,'DI - PENALTIES'!$A$3:$B$69,2)</f>
        <v>35</v>
      </c>
      <c r="C193" s="33">
        <f>IF('STATS 17-18'!G194&lt;400,IF(B193&gt;80,80,B193),B193)</f>
        <v>35</v>
      </c>
      <c r="D193" s="82">
        <f>IF('STATS 17-18'!G194&lt;200,IF(C193&gt;73,73,C193),C193)</f>
        <v>35</v>
      </c>
    </row>
    <row r="194" ht="20.35" customHeight="1">
      <c r="A194" t="s" s="38">
        <v>269</v>
      </c>
      <c r="B194" s="81">
        <f>VLOOKUP('STATS 17-18'!P195,'DI - PENALTIES'!$A$3:$B$69,2)</f>
        <v>38</v>
      </c>
      <c r="C194" s="33">
        <f>IF('STATS 17-18'!G195&lt;400,IF(B194&gt;80,80,B194),B194)</f>
        <v>38</v>
      </c>
      <c r="D194" s="82">
        <f>IF('STATS 17-18'!G195&lt;200,IF(C194&gt;73,73,C194),C194)</f>
        <v>38</v>
      </c>
    </row>
    <row r="195" ht="20.35" customHeight="1">
      <c r="A195" t="s" s="38">
        <v>270</v>
      </c>
      <c r="B195" s="81">
        <f>VLOOKUP('STATS 17-18'!P196,'DI - PENALTIES'!$A$3:$B$69,2)</f>
        <v>55</v>
      </c>
      <c r="C195" s="33">
        <f>IF('STATS 17-18'!G196&lt;400,IF(B195&gt;80,80,B195),B195)</f>
        <v>55</v>
      </c>
      <c r="D195" s="82">
        <f>IF('STATS 17-18'!G196&lt;200,IF(C195&gt;73,73,C195),C195)</f>
        <v>55</v>
      </c>
    </row>
    <row r="196" ht="20.35" customHeight="1">
      <c r="A196" t="s" s="38">
        <v>271</v>
      </c>
      <c r="B196" s="81">
        <f>VLOOKUP('STATS 17-18'!P197,'DI - PENALTIES'!$A$3:$B$69,2)</f>
        <v>59</v>
      </c>
      <c r="C196" s="33">
        <f>IF('STATS 17-18'!G197&lt;400,IF(B196&gt;80,80,B196),B196)</f>
        <v>59</v>
      </c>
      <c r="D196" s="82">
        <f>IF('STATS 17-18'!G197&lt;200,IF(C196&gt;73,73,C196),C196)</f>
        <v>59</v>
      </c>
    </row>
    <row r="197" ht="20.35" customHeight="1">
      <c r="A197" t="s" s="38">
        <v>272</v>
      </c>
      <c r="B197" s="81">
        <f>VLOOKUP('STATS 17-18'!P198,'DI - PENALTIES'!$A$3:$B$69,2)</f>
        <v>92</v>
      </c>
      <c r="C197" s="33">
        <f>IF('STATS 17-18'!G198&lt;400,IF(B197&gt;80,80,B197),B197)</f>
        <v>92</v>
      </c>
      <c r="D197" s="82">
        <f>IF('STATS 17-18'!G198&lt;200,IF(C197&gt;73,73,C197),C197)</f>
        <v>92</v>
      </c>
    </row>
    <row r="198" ht="20.35" customHeight="1">
      <c r="A198" t="s" s="38">
        <v>273</v>
      </c>
      <c r="B198" s="81">
        <f>VLOOKUP('STATS 17-18'!P199,'DI - PENALTIES'!$A$3:$B$69,2)</f>
        <v>98</v>
      </c>
      <c r="C198" s="33">
        <f>IF('STATS 17-18'!G199&lt;400,IF(B198&gt;80,80,B198),B198)</f>
        <v>98</v>
      </c>
      <c r="D198" s="82">
        <f>IF('STATS 17-18'!G199&lt;200,IF(C198&gt;73,73,C198),C198)</f>
        <v>98</v>
      </c>
    </row>
    <row r="199" ht="20.35" customHeight="1">
      <c r="A199" t="s" s="38">
        <v>274</v>
      </c>
      <c r="B199" s="81">
        <f>VLOOKUP('STATS 17-18'!P200,'DI - PENALTIES'!$A$3:$B$69,2)</f>
        <v>88</v>
      </c>
      <c r="C199" s="33">
        <f>IF('STATS 17-18'!G200&lt;400,IF(B199&gt;80,80,B199),B199)</f>
        <v>88</v>
      </c>
      <c r="D199" s="82">
        <f>IF('STATS 17-18'!G200&lt;200,IF(C199&gt;73,73,C199),C199)</f>
        <v>88</v>
      </c>
    </row>
    <row r="200" ht="20.35" customHeight="1">
      <c r="A200" t="s" s="38">
        <v>275</v>
      </c>
      <c r="B200" s="81">
        <f>VLOOKUP('STATS 17-18'!P201,'DI - PENALTIES'!$A$3:$B$69,2)</f>
        <v>55</v>
      </c>
      <c r="C200" s="33">
        <f>IF('STATS 17-18'!G201&lt;400,IF(B200&gt;80,80,B200),B200)</f>
        <v>55</v>
      </c>
      <c r="D200" s="82">
        <f>IF('STATS 17-18'!G201&lt;200,IF(C200&gt;73,73,C200),C200)</f>
        <v>55</v>
      </c>
    </row>
    <row r="201" ht="20.35" customHeight="1">
      <c r="A201" t="s" s="38">
        <v>276</v>
      </c>
      <c r="B201" s="81">
        <f>VLOOKUP('STATS 17-18'!P202,'DI - PENALTIES'!$A$3:$B$69,2)</f>
        <v>53</v>
      </c>
      <c r="C201" s="33">
        <f>IF('STATS 17-18'!G202&lt;400,IF(B201&gt;80,80,B201),B201)</f>
        <v>53</v>
      </c>
      <c r="D201" s="82">
        <f>IF('STATS 17-18'!G202&lt;200,IF(C201&gt;73,73,C201),C201)</f>
        <v>53</v>
      </c>
    </row>
    <row r="202" ht="20.35" customHeight="1">
      <c r="A202" t="s" s="38">
        <v>277</v>
      </c>
      <c r="B202" s="81">
        <f>VLOOKUP('STATS 17-18'!P203,'DI - PENALTIES'!$A$3:$B$69,2)</f>
        <v>83</v>
      </c>
      <c r="C202" s="33">
        <f>IF('STATS 17-18'!G203&lt;400,IF(B202&gt;80,80,B202),B202)</f>
        <v>83</v>
      </c>
      <c r="D202" s="82">
        <f>IF('STATS 17-18'!G203&lt;200,IF(C202&gt;73,73,C202),C202)</f>
        <v>83</v>
      </c>
    </row>
    <row r="203" ht="20.35" customHeight="1">
      <c r="A203" t="s" s="38">
        <v>278</v>
      </c>
      <c r="B203" s="81">
        <f>VLOOKUP('STATS 17-18'!P204,'DI - PENALTIES'!$A$3:$B$69,2)</f>
        <v>60</v>
      </c>
      <c r="C203" s="33">
        <f>IF('STATS 17-18'!G204&lt;400,IF(B203&gt;80,80,B203),B203)</f>
        <v>60</v>
      </c>
      <c r="D203" s="82">
        <f>IF('STATS 17-18'!G204&lt;200,IF(C203&gt;73,73,C203),C203)</f>
        <v>60</v>
      </c>
    </row>
    <row r="204" ht="20.35" customHeight="1">
      <c r="A204" t="s" s="38">
        <v>279</v>
      </c>
      <c r="B204" s="81">
        <f>VLOOKUP('STATS 17-18'!P205,'DI - PENALTIES'!$A$3:$B$69,2)</f>
        <v>94</v>
      </c>
      <c r="C204" s="33">
        <f>IF('STATS 17-18'!G205&lt;400,IF(B204&gt;80,80,B204),B204)</f>
        <v>94</v>
      </c>
      <c r="D204" s="82">
        <f>IF('STATS 17-18'!G205&lt;200,IF(C204&gt;73,73,C204),C204)</f>
        <v>94</v>
      </c>
    </row>
    <row r="205" ht="20.35" customHeight="1">
      <c r="A205" t="s" s="38">
        <v>280</v>
      </c>
      <c r="B205" s="81">
        <f>VLOOKUP('STATS 17-18'!P206,'DI - PENALTIES'!$A$3:$B$69,2)</f>
        <v>77</v>
      </c>
      <c r="C205" s="33">
        <f>IF('STATS 17-18'!G206&lt;400,IF(B205&gt;80,80,B205),B205)</f>
        <v>77</v>
      </c>
      <c r="D205" s="82">
        <f>IF('STATS 17-18'!G206&lt;200,IF(C205&gt;73,73,C205),C205)</f>
        <v>77</v>
      </c>
    </row>
    <row r="206" ht="20.35" customHeight="1">
      <c r="A206" t="s" s="38">
        <v>281</v>
      </c>
      <c r="B206" s="81">
        <f>VLOOKUP('STATS 17-18'!P207,'DI - PENALTIES'!$A$3:$B$69,2)</f>
        <v>88</v>
      </c>
      <c r="C206" s="33">
        <f>IF('STATS 17-18'!G207&lt;400,IF(B206&gt;80,80,B206),B206)</f>
        <v>88</v>
      </c>
      <c r="D206" s="82">
        <f>IF('STATS 17-18'!G207&lt;200,IF(C206&gt;73,73,C206),C206)</f>
        <v>88</v>
      </c>
    </row>
    <row r="207" ht="20.35" customHeight="1">
      <c r="A207" t="s" s="38">
        <v>282</v>
      </c>
      <c r="B207" s="81">
        <f>VLOOKUP('STATS 17-18'!P208,'DI - PENALTIES'!$A$3:$B$69,2)</f>
        <v>61</v>
      </c>
      <c r="C207" s="33">
        <f>IF('STATS 17-18'!G208&lt;400,IF(B207&gt;80,80,B207),B207)</f>
        <v>61</v>
      </c>
      <c r="D207" s="82">
        <f>IF('STATS 17-18'!G208&lt;200,IF(C207&gt;73,73,C207),C207)</f>
        <v>61</v>
      </c>
    </row>
    <row r="208" ht="20.35" customHeight="1">
      <c r="A208" t="s" s="38">
        <v>283</v>
      </c>
      <c r="B208" s="81">
        <f>VLOOKUP('STATS 17-18'!P209,'DI - PENALTIES'!$A$3:$B$69,2)</f>
        <v>38</v>
      </c>
      <c r="C208" s="33">
        <f>IF('STATS 17-18'!G209&lt;400,IF(B208&gt;80,80,B208),B208)</f>
        <v>38</v>
      </c>
      <c r="D208" s="82">
        <f>IF('STATS 17-18'!G209&lt;200,IF(C208&gt;73,73,C208),C208)</f>
        <v>38</v>
      </c>
    </row>
    <row r="209" ht="20.35" customHeight="1">
      <c r="A209" t="s" s="38">
        <v>284</v>
      </c>
      <c r="B209" s="81">
        <f>VLOOKUP('STATS 17-18'!P210,'DI - PENALTIES'!$A$3:$B$69,2)</f>
        <v>69</v>
      </c>
      <c r="C209" s="33">
        <f>IF('STATS 17-18'!G210&lt;400,IF(B209&gt;80,80,B209),B209)</f>
        <v>69</v>
      </c>
      <c r="D209" s="82">
        <f>IF('STATS 17-18'!G210&lt;200,IF(C209&gt;73,73,C209),C209)</f>
        <v>69</v>
      </c>
    </row>
    <row r="210" ht="20.35" customHeight="1">
      <c r="A210" t="s" s="38">
        <v>285</v>
      </c>
      <c r="B210" s="81">
        <f>VLOOKUP('STATS 17-18'!P211,'DI - PENALTIES'!$A$3:$B$69,2)</f>
        <v>66</v>
      </c>
      <c r="C210" s="33">
        <f>IF('STATS 17-18'!G211&lt;400,IF(B210&gt;80,80,B210),B210)</f>
        <v>66</v>
      </c>
      <c r="D210" s="82">
        <f>IF('STATS 17-18'!G211&lt;200,IF(C210&gt;73,73,C210),C210)</f>
        <v>66</v>
      </c>
    </row>
    <row r="211" ht="20.35" customHeight="1">
      <c r="A211" t="s" s="38">
        <v>286</v>
      </c>
      <c r="B211" s="81">
        <f>VLOOKUP('STATS 17-18'!P212,'DI - PENALTIES'!$A$3:$B$69,2)</f>
        <v>34</v>
      </c>
      <c r="C211" s="33">
        <f>IF('STATS 17-18'!G212&lt;400,IF(B211&gt;80,80,B211),B211)</f>
        <v>34</v>
      </c>
      <c r="D211" s="82">
        <f>IF('STATS 17-18'!G212&lt;200,IF(C211&gt;73,73,C211),C211)</f>
        <v>34</v>
      </c>
    </row>
    <row r="212" ht="20.35" customHeight="1">
      <c r="A212" t="s" s="38">
        <v>287</v>
      </c>
      <c r="B212" s="81">
        <f>VLOOKUP('STATS 17-18'!P213,'DI - PENALTIES'!$A$3:$B$69,2)</f>
        <v>99</v>
      </c>
      <c r="C212" s="33">
        <f>IF('STATS 17-18'!G213&lt;400,IF(B212&gt;80,80,B212),B212)</f>
        <v>80</v>
      </c>
      <c r="D212" s="82">
        <f>IF('STATS 17-18'!G213&lt;200,IF(C212&gt;73,73,C212),C212)</f>
        <v>73</v>
      </c>
    </row>
    <row r="213" ht="20.35" customHeight="1">
      <c r="A213" t="s" s="38">
        <v>288</v>
      </c>
      <c r="B213" s="81">
        <f>VLOOKUP('STATS 17-18'!P214,'DI - PENALTIES'!$A$3:$B$69,2)</f>
        <v>99</v>
      </c>
      <c r="C213" s="33">
        <f>IF('STATS 17-18'!G214&lt;400,IF(B213&gt;80,80,B213),B213)</f>
        <v>80</v>
      </c>
      <c r="D213" s="82">
        <f>IF('STATS 17-18'!G214&lt;200,IF(C213&gt;73,73,C213),C213)</f>
        <v>73</v>
      </c>
    </row>
    <row r="214" ht="20.35" customHeight="1">
      <c r="A214" t="s" s="38">
        <v>289</v>
      </c>
      <c r="B214" s="81">
        <f>VLOOKUP('STATS 17-18'!P215,'DI - PENALTIES'!$A$3:$B$69,2)</f>
        <v>59</v>
      </c>
      <c r="C214" s="33">
        <f>IF('STATS 17-18'!G215&lt;400,IF(B214&gt;80,80,B214),B214)</f>
        <v>59</v>
      </c>
      <c r="D214" s="82">
        <f>IF('STATS 17-18'!G215&lt;200,IF(C214&gt;73,73,C214),C214)</f>
        <v>59</v>
      </c>
    </row>
    <row r="215" ht="20.35" customHeight="1">
      <c r="A215" t="s" s="38">
        <v>290</v>
      </c>
      <c r="B215" s="81">
        <f>VLOOKUP('STATS 17-18'!P216,'DI - PENALTIES'!$A$3:$B$69,2)</f>
        <v>34</v>
      </c>
      <c r="C215" s="33">
        <f>IF('STATS 17-18'!G216&lt;400,IF(B215&gt;80,80,B215),B215)</f>
        <v>34</v>
      </c>
      <c r="D215" s="82">
        <f>IF('STATS 17-18'!G216&lt;200,IF(C215&gt;73,73,C215),C215)</f>
        <v>34</v>
      </c>
    </row>
    <row r="216" ht="20.35" customHeight="1">
      <c r="A216" t="s" s="38">
        <v>291</v>
      </c>
      <c r="B216" s="81">
        <f>VLOOKUP('STATS 17-18'!P217,'DI - PENALTIES'!$A$3:$B$69,2)</f>
        <v>71</v>
      </c>
      <c r="C216" s="33">
        <f>IF('STATS 17-18'!G217&lt;400,IF(B216&gt;80,80,B216),B216)</f>
        <v>71</v>
      </c>
      <c r="D216" s="82">
        <f>IF('STATS 17-18'!G217&lt;200,IF(C216&gt;73,73,C216),C216)</f>
        <v>71</v>
      </c>
    </row>
    <row r="217" ht="20.35" customHeight="1">
      <c r="A217" t="s" s="38">
        <v>292</v>
      </c>
      <c r="B217" s="81">
        <f>VLOOKUP('STATS 17-18'!P218,'DI - PENALTIES'!$A$3:$B$69,2)</f>
        <v>79</v>
      </c>
      <c r="C217" s="33">
        <f>IF('STATS 17-18'!G218&lt;400,IF(B217&gt;80,80,B217),B217)</f>
        <v>79</v>
      </c>
      <c r="D217" s="82">
        <f>IF('STATS 17-18'!G218&lt;200,IF(C217&gt;73,73,C217),C217)</f>
        <v>79</v>
      </c>
    </row>
    <row r="218" ht="20.35" customHeight="1">
      <c r="A218" t="s" s="38">
        <v>293</v>
      </c>
      <c r="B218" s="81">
        <f>VLOOKUP('STATS 17-18'!P219,'DI - PENALTIES'!$A$3:$B$69,2)</f>
        <v>77</v>
      </c>
      <c r="C218" s="33">
        <f>IF('STATS 17-18'!G219&lt;400,IF(B218&gt;80,80,B218),B218)</f>
        <v>77</v>
      </c>
      <c r="D218" s="82">
        <f>IF('STATS 17-18'!G219&lt;200,IF(C218&gt;73,73,C218),C218)</f>
        <v>77</v>
      </c>
    </row>
    <row r="219" ht="20.35" customHeight="1">
      <c r="A219" t="s" s="38">
        <v>294</v>
      </c>
      <c r="B219" s="81">
        <f>VLOOKUP('STATS 17-18'!P220,'DI - PENALTIES'!$A$3:$B$69,2)</f>
        <v>99</v>
      </c>
      <c r="C219" s="33">
        <f>IF('STATS 17-18'!G220&lt;400,IF(B219&gt;80,80,B219),B219)</f>
        <v>80</v>
      </c>
      <c r="D219" s="82">
        <f>IF('STATS 17-18'!G220&lt;200,IF(C219&gt;73,73,C219),C219)</f>
        <v>73</v>
      </c>
    </row>
    <row r="220" ht="20.35" customHeight="1">
      <c r="A220" t="s" s="38">
        <v>295</v>
      </c>
      <c r="B220" s="81">
        <f>VLOOKUP('STATS 17-18'!P221,'DI - PENALTIES'!$A$3:$B$69,2)</f>
        <v>99</v>
      </c>
      <c r="C220" s="33">
        <f>IF('STATS 17-18'!G221&lt;400,IF(B220&gt;80,80,B220),B220)</f>
        <v>80</v>
      </c>
      <c r="D220" s="82">
        <f>IF('STATS 17-18'!G221&lt;200,IF(C220&gt;73,73,C220),C220)</f>
        <v>73</v>
      </c>
    </row>
    <row r="221" ht="20.35" customHeight="1">
      <c r="A221" t="s" s="38">
        <v>296</v>
      </c>
      <c r="B221" s="81">
        <f>VLOOKUP('STATS 17-18'!P222,'DI - PENALTIES'!$A$3:$B$69,2)</f>
        <v>77</v>
      </c>
      <c r="C221" s="33">
        <f>IF('STATS 17-18'!G222&lt;400,IF(B221&gt;80,80,B221),B221)</f>
        <v>77</v>
      </c>
      <c r="D221" s="82">
        <f>IF('STATS 17-18'!G222&lt;200,IF(C221&gt;73,73,C221),C221)</f>
        <v>77</v>
      </c>
    </row>
    <row r="222" ht="20.35" customHeight="1">
      <c r="A222" t="s" s="38">
        <v>297</v>
      </c>
      <c r="B222" s="81">
        <f>VLOOKUP('STATS 17-18'!P223,'DI - PENALTIES'!$A$3:$B$69,2)</f>
        <v>99</v>
      </c>
      <c r="C222" s="33">
        <f>IF('STATS 17-18'!G223&lt;400,IF(B222&gt;80,80,B222),B222)</f>
        <v>80</v>
      </c>
      <c r="D222" s="82">
        <f>IF('STATS 17-18'!G223&lt;200,IF(C222&gt;73,73,C222),C222)</f>
        <v>73</v>
      </c>
    </row>
    <row r="223" ht="20.35" customHeight="1">
      <c r="A223" t="s" s="38">
        <v>298</v>
      </c>
      <c r="B223" s="81">
        <f>VLOOKUP('STATS 17-18'!P224,'DI - PENALTIES'!$A$3:$B$69,2)</f>
        <v>99</v>
      </c>
      <c r="C223" s="33">
        <f>IF('STATS 17-18'!G224&lt;400,IF(B223&gt;80,80,B223),B223)</f>
        <v>80</v>
      </c>
      <c r="D223" s="82">
        <f>IF('STATS 17-18'!G224&lt;200,IF(C223&gt;73,73,C223),C223)</f>
        <v>73</v>
      </c>
    </row>
    <row r="224" ht="20.35" customHeight="1">
      <c r="A224" t="s" s="38">
        <v>299</v>
      </c>
      <c r="B224" s="81">
        <f>VLOOKUP('STATS 17-18'!P225,'DI - PENALTIES'!$A$3:$B$69,2)</f>
        <v>78</v>
      </c>
      <c r="C224" s="33">
        <f>IF('STATS 17-18'!G225&lt;400,IF(B224&gt;80,80,B224),B224)</f>
        <v>78</v>
      </c>
      <c r="D224" s="82">
        <f>IF('STATS 17-18'!G225&lt;200,IF(C224&gt;73,73,C224),C224)</f>
        <v>78</v>
      </c>
    </row>
    <row r="225" ht="20.35" customHeight="1">
      <c r="A225" t="s" s="38">
        <v>300</v>
      </c>
      <c r="B225" s="81">
        <f>VLOOKUP('STATS 17-18'!P226,'DI - PENALTIES'!$A$3:$B$69,2)</f>
        <v>99</v>
      </c>
      <c r="C225" s="33">
        <f>IF('STATS 17-18'!G226&lt;400,IF(B225&gt;80,80,B225),B225)</f>
        <v>80</v>
      </c>
      <c r="D225" s="82">
        <f>IF('STATS 17-18'!G226&lt;200,IF(C225&gt;73,73,C225),C225)</f>
        <v>73</v>
      </c>
    </row>
    <row r="226" ht="20.35" customHeight="1">
      <c r="A226" t="s" s="38">
        <v>301</v>
      </c>
      <c r="B226" s="81">
        <f>VLOOKUP('STATS 17-18'!P227,'DI - PENALTIES'!$A$3:$B$69,2)</f>
        <v>77</v>
      </c>
      <c r="C226" s="33">
        <f>IF('STATS 17-18'!G227&lt;400,IF(B226&gt;80,80,B226),B226)</f>
        <v>77</v>
      </c>
      <c r="D226" s="82">
        <f>IF('STATS 17-18'!G227&lt;200,IF(C226&gt;73,73,C226),C226)</f>
        <v>77</v>
      </c>
    </row>
    <row r="227" ht="20.35" customHeight="1">
      <c r="A227" t="s" s="38">
        <v>302</v>
      </c>
      <c r="B227" s="81">
        <f>VLOOKUP('STATS 17-18'!P228,'DI - PENALTIES'!$A$3:$B$69,2)</f>
        <v>77</v>
      </c>
      <c r="C227" s="33">
        <f>IF('STATS 17-18'!G228&lt;400,IF(B227&gt;80,80,B227),B227)</f>
        <v>77</v>
      </c>
      <c r="D227" s="82">
        <f>IF('STATS 17-18'!G228&lt;200,IF(C227&gt;73,73,C227),C227)</f>
        <v>77</v>
      </c>
    </row>
    <row r="228" ht="20.35" customHeight="1">
      <c r="A228" t="s" s="38">
        <v>304</v>
      </c>
      <c r="B228" s="81">
        <f>VLOOKUP('STATS 17-18'!P230,'DI - PENALTIES'!$A$3:$B$69,2)</f>
        <v>87</v>
      </c>
      <c r="C228" s="33">
        <f>IF('STATS 17-18'!G230&lt;400,IF(B228&gt;80,80,B228),B228)</f>
        <v>87</v>
      </c>
      <c r="D228" s="82">
        <f>IF('STATS 17-18'!G230&lt;200,IF(C228&gt;73,73,C228),C228)</f>
        <v>87</v>
      </c>
    </row>
    <row r="229" ht="20.35" customHeight="1">
      <c r="A229" t="s" s="38">
        <v>305</v>
      </c>
      <c r="B229" s="81">
        <f>VLOOKUP('STATS 17-18'!P231,'DI - PENALTIES'!$A$3:$B$69,2)</f>
        <v>57</v>
      </c>
      <c r="C229" s="33">
        <f>IF('STATS 17-18'!G231&lt;400,IF(B229&gt;80,80,B229),B229)</f>
        <v>57</v>
      </c>
      <c r="D229" s="82">
        <f>IF('STATS 17-18'!G231&lt;200,IF(C229&gt;73,73,C229),C229)</f>
        <v>57</v>
      </c>
    </row>
    <row r="230" ht="20.35" customHeight="1">
      <c r="A230" t="s" s="38">
        <v>306</v>
      </c>
      <c r="B230" s="81">
        <f>VLOOKUP('STATS 17-18'!P232,'DI - PENALTIES'!$A$3:$B$69,2)</f>
        <v>78</v>
      </c>
      <c r="C230" s="33">
        <f>IF('STATS 17-18'!G232&lt;400,IF(B230&gt;80,80,B230),B230)</f>
        <v>78</v>
      </c>
      <c r="D230" s="82">
        <f>IF('STATS 17-18'!G232&lt;200,IF(C230&gt;73,73,C230),C230)</f>
        <v>78</v>
      </c>
    </row>
    <row r="231" ht="20.35" customHeight="1">
      <c r="A231" t="s" s="38">
        <v>307</v>
      </c>
      <c r="B231" s="81">
        <f>VLOOKUP('STATS 17-18'!P233,'DI - PENALTIES'!$A$3:$B$69,2)</f>
        <v>54</v>
      </c>
      <c r="C231" s="33">
        <f>IF('STATS 17-18'!G233&lt;400,IF(B231&gt;80,80,B231),B231)</f>
        <v>54</v>
      </c>
      <c r="D231" s="82">
        <f>IF('STATS 17-18'!G233&lt;200,IF(C231&gt;73,73,C231),C231)</f>
        <v>54</v>
      </c>
    </row>
    <row r="232" ht="20.35" customHeight="1">
      <c r="A232" t="s" s="38">
        <v>308</v>
      </c>
      <c r="B232" s="81">
        <f>VLOOKUP('STATS 17-18'!P234,'DI - PENALTIES'!$A$3:$B$69,2)</f>
        <v>55</v>
      </c>
      <c r="C232" s="33">
        <f>IF('STATS 17-18'!G234&lt;400,IF(B232&gt;80,80,B232),B232)</f>
        <v>55</v>
      </c>
      <c r="D232" s="82">
        <f>IF('STATS 17-18'!G234&lt;200,IF(C232&gt;73,73,C232),C232)</f>
        <v>55</v>
      </c>
    </row>
    <row r="233" ht="20.35" customHeight="1">
      <c r="A233" t="s" s="38">
        <v>309</v>
      </c>
      <c r="B233" s="81">
        <f>VLOOKUP('STATS 17-18'!P235,'DI - PENALTIES'!$A$3:$B$69,2)</f>
        <v>57</v>
      </c>
      <c r="C233" s="33">
        <f>IF('STATS 17-18'!G235&lt;400,IF(B233&gt;80,80,B233),B233)</f>
        <v>57</v>
      </c>
      <c r="D233" s="82">
        <f>IF('STATS 17-18'!G235&lt;200,IF(C233&gt;73,73,C233),C233)</f>
        <v>57</v>
      </c>
    </row>
    <row r="234" ht="20.35" customHeight="1">
      <c r="A234" t="s" s="38">
        <v>310</v>
      </c>
      <c r="B234" s="81">
        <f>VLOOKUP('STATS 17-18'!P236,'DI - PENALTIES'!$A$3:$B$69,2)</f>
        <v>88</v>
      </c>
      <c r="C234" s="33">
        <f>IF('STATS 17-18'!G236&lt;400,IF(B234&gt;80,80,B234),B234)</f>
        <v>88</v>
      </c>
      <c r="D234" s="82">
        <f>IF('STATS 17-18'!G236&lt;200,IF(C234&gt;73,73,C234),C234)</f>
        <v>88</v>
      </c>
    </row>
    <row r="235" ht="20.35" customHeight="1">
      <c r="A235" t="s" s="38">
        <v>311</v>
      </c>
      <c r="B235" s="81">
        <f>VLOOKUP('STATS 17-18'!P237,'DI - PENALTIES'!$A$3:$B$69,2)</f>
        <v>90</v>
      </c>
      <c r="C235" s="33">
        <f>IF('STATS 17-18'!G237&lt;400,IF(B235&gt;80,80,B235),B235)</f>
        <v>90</v>
      </c>
      <c r="D235" s="82">
        <f>IF('STATS 17-18'!G237&lt;200,IF(C235&gt;73,73,C235),C235)</f>
        <v>90</v>
      </c>
    </row>
    <row r="236" ht="20.35" customHeight="1">
      <c r="A236" t="s" s="38">
        <v>312</v>
      </c>
      <c r="B236" s="81">
        <f>VLOOKUP('STATS 17-18'!P238,'DI - PENALTIES'!$A$3:$B$69,2)</f>
        <v>78</v>
      </c>
      <c r="C236" s="33">
        <f>IF('STATS 17-18'!G238&lt;400,IF(B236&gt;80,80,B236),B236)</f>
        <v>78</v>
      </c>
      <c r="D236" s="82">
        <f>IF('STATS 17-18'!G238&lt;200,IF(C236&gt;73,73,C236),C236)</f>
        <v>78</v>
      </c>
    </row>
    <row r="237" ht="20.35" customHeight="1">
      <c r="A237" t="s" s="38">
        <v>313</v>
      </c>
      <c r="B237" s="81">
        <f>VLOOKUP('STATS 17-18'!P239,'DI - PENALTIES'!$A$3:$B$69,2)</f>
        <v>68</v>
      </c>
      <c r="C237" s="33">
        <f>IF('STATS 17-18'!G239&lt;400,IF(B237&gt;80,80,B237),B237)</f>
        <v>68</v>
      </c>
      <c r="D237" s="82">
        <f>IF('STATS 17-18'!G239&lt;200,IF(C237&gt;73,73,C237),C237)</f>
        <v>68</v>
      </c>
    </row>
    <row r="238" ht="20.35" customHeight="1">
      <c r="A238" t="s" s="38">
        <v>314</v>
      </c>
      <c r="B238" s="81">
        <f>VLOOKUP('STATS 17-18'!P240,'DI - PENALTIES'!$A$3:$B$69,2)</f>
        <v>52</v>
      </c>
      <c r="C238" s="33">
        <f>IF('STATS 17-18'!G240&lt;400,IF(B238&gt;80,80,B238),B238)</f>
        <v>52</v>
      </c>
      <c r="D238" s="82">
        <f>IF('STATS 17-18'!G240&lt;200,IF(C238&gt;73,73,C238),C238)</f>
        <v>52</v>
      </c>
    </row>
    <row r="239" ht="20.35" customHeight="1">
      <c r="A239" t="s" s="38">
        <v>315</v>
      </c>
      <c r="B239" s="81">
        <f>VLOOKUP('STATS 17-18'!P241,'DI - PENALTIES'!$A$3:$B$69,2)</f>
        <v>68</v>
      </c>
      <c r="C239" s="33">
        <f>IF('STATS 17-18'!G241&lt;400,IF(B239&gt;80,80,B239),B239)</f>
        <v>68</v>
      </c>
      <c r="D239" s="82">
        <f>IF('STATS 17-18'!G241&lt;200,IF(C239&gt;73,73,C239),C239)</f>
        <v>68</v>
      </c>
    </row>
    <row r="240" ht="20.35" customHeight="1">
      <c r="A240" t="s" s="38">
        <v>316</v>
      </c>
      <c r="B240" s="81">
        <f>VLOOKUP('STATS 17-18'!P242,'DI - PENALTIES'!$A$3:$B$69,2)</f>
        <v>91</v>
      </c>
      <c r="C240" s="33">
        <f>IF('STATS 17-18'!G242&lt;400,IF(B240&gt;80,80,B240),B240)</f>
        <v>91</v>
      </c>
      <c r="D240" s="82">
        <f>IF('STATS 17-18'!G242&lt;200,IF(C240&gt;73,73,C240),C240)</f>
        <v>91</v>
      </c>
    </row>
    <row r="241" ht="20.35" customHeight="1">
      <c r="A241" t="s" s="38">
        <v>317</v>
      </c>
      <c r="B241" s="81">
        <f>VLOOKUP('STATS 17-18'!P243,'DI - PENALTIES'!$A$3:$B$69,2)</f>
        <v>99</v>
      </c>
      <c r="C241" s="33">
        <f>IF('STATS 17-18'!G243&lt;400,IF(B241&gt;80,80,B241),B241)</f>
        <v>80</v>
      </c>
      <c r="D241" s="82">
        <f>IF('STATS 17-18'!G243&lt;200,IF(C241&gt;73,73,C241),C241)</f>
        <v>80</v>
      </c>
    </row>
    <row r="242" ht="20.35" customHeight="1">
      <c r="A242" t="s" s="38">
        <v>318</v>
      </c>
      <c r="B242" s="81">
        <f>VLOOKUP('STATS 17-18'!P244,'DI - PENALTIES'!$A$3:$B$69,2)</f>
        <v>83</v>
      </c>
      <c r="C242" s="33">
        <f>IF('STATS 17-18'!G244&lt;400,IF(B242&gt;80,80,B242),B242)</f>
        <v>80</v>
      </c>
      <c r="D242" s="82">
        <f>IF('STATS 17-18'!G244&lt;200,IF(C242&gt;73,73,C242),C242)</f>
        <v>73</v>
      </c>
    </row>
    <row r="243" ht="20.35" customHeight="1">
      <c r="A243" t="s" s="38">
        <v>319</v>
      </c>
      <c r="B243" s="81">
        <f>VLOOKUP('STATS 17-18'!P245,'DI - PENALTIES'!$A$3:$B$69,2)</f>
        <v>98</v>
      </c>
      <c r="C243" s="33">
        <f>IF('STATS 17-18'!G245&lt;400,IF(B243&gt;80,80,B243),B243)</f>
        <v>98</v>
      </c>
      <c r="D243" s="82">
        <f>IF('STATS 17-18'!G245&lt;200,IF(C243&gt;73,73,C243),C243)</f>
        <v>98</v>
      </c>
    </row>
    <row r="244" ht="20.35" customHeight="1">
      <c r="A244" t="s" s="38">
        <v>320</v>
      </c>
      <c r="B244" s="81">
        <f>VLOOKUP('STATS 17-18'!P246,'DI - PENALTIES'!$A$3:$B$69,2)</f>
        <v>77</v>
      </c>
      <c r="C244" s="33">
        <f>IF('STATS 17-18'!G246&lt;400,IF(B244&gt;80,80,B244),B244)</f>
        <v>77</v>
      </c>
      <c r="D244" s="82">
        <f>IF('STATS 17-18'!G246&lt;200,IF(C244&gt;73,73,C244),C244)</f>
        <v>77</v>
      </c>
    </row>
    <row r="245" ht="20.35" customHeight="1">
      <c r="A245" t="s" s="38">
        <v>321</v>
      </c>
      <c r="B245" s="81">
        <f>VLOOKUP('STATS 17-18'!P247,'DI - PENALTIES'!$A$3:$B$69,2)</f>
        <v>61</v>
      </c>
      <c r="C245" s="33">
        <f>IF('STATS 17-18'!G247&lt;400,IF(B245&gt;80,80,B245),B245)</f>
        <v>61</v>
      </c>
      <c r="D245" s="82">
        <f>IF('STATS 17-18'!G247&lt;200,IF(C245&gt;73,73,C245),C245)</f>
        <v>61</v>
      </c>
    </row>
    <row r="246" ht="20.35" customHeight="1">
      <c r="A246" t="s" s="38">
        <v>322</v>
      </c>
      <c r="B246" s="81">
        <f>VLOOKUP('STATS 17-18'!P248,'DI - PENALTIES'!$A$3:$B$69,2)</f>
        <v>35</v>
      </c>
      <c r="C246" s="33">
        <f>IF('STATS 17-18'!G248&lt;400,IF(B246&gt;80,80,B246),B246)</f>
        <v>35</v>
      </c>
      <c r="D246" s="82">
        <f>IF('STATS 17-18'!G248&lt;200,IF(C246&gt;73,73,C246),C246)</f>
        <v>35</v>
      </c>
    </row>
    <row r="247" ht="20.35" customHeight="1">
      <c r="A247" t="s" s="38">
        <v>323</v>
      </c>
      <c r="B247" s="81">
        <f>VLOOKUP('STATS 17-18'!P249,'DI - PENALTIES'!$A$3:$B$69,2)</f>
        <v>60</v>
      </c>
      <c r="C247" s="33">
        <f>IF('STATS 17-18'!G249&lt;400,IF(B247&gt;80,80,B247),B247)</f>
        <v>60</v>
      </c>
      <c r="D247" s="82">
        <f>IF('STATS 17-18'!G249&lt;200,IF(C247&gt;73,73,C247),C247)</f>
        <v>60</v>
      </c>
    </row>
    <row r="248" ht="20.35" customHeight="1">
      <c r="A248" t="s" s="38">
        <v>324</v>
      </c>
      <c r="B248" s="81">
        <f>VLOOKUP('STATS 17-18'!P250,'DI - PENALTIES'!$A$3:$B$69,2)</f>
        <v>86</v>
      </c>
      <c r="C248" s="33">
        <f>IF('STATS 17-18'!G250&lt;400,IF(B248&gt;80,80,B248),B248)</f>
        <v>86</v>
      </c>
      <c r="D248" s="82">
        <f>IF('STATS 17-18'!G250&lt;200,IF(C248&gt;73,73,C248),C248)</f>
        <v>86</v>
      </c>
    </row>
    <row r="249" ht="20.35" customHeight="1">
      <c r="A249" t="s" s="38">
        <v>325</v>
      </c>
      <c r="B249" s="81">
        <f>VLOOKUP('STATS 17-18'!P251,'DI - PENALTIES'!$A$3:$B$69,2)</f>
        <v>65</v>
      </c>
      <c r="C249" s="33">
        <f>IF('STATS 17-18'!G251&lt;400,IF(B249&gt;80,80,B249),B249)</f>
        <v>65</v>
      </c>
      <c r="D249" s="82">
        <f>IF('STATS 17-18'!G251&lt;200,IF(C249&gt;73,73,C249),C249)</f>
        <v>65</v>
      </c>
    </row>
    <row r="250" ht="20.35" customHeight="1">
      <c r="A250" t="s" s="38">
        <v>326</v>
      </c>
      <c r="B250" s="81">
        <f>VLOOKUP('STATS 17-18'!P252,'DI - PENALTIES'!$A$3:$B$69,2)</f>
        <v>77</v>
      </c>
      <c r="C250" s="33">
        <f>IF('STATS 17-18'!G252&lt;400,IF(B250&gt;80,80,B250),B250)</f>
        <v>77</v>
      </c>
      <c r="D250" s="82">
        <f>IF('STATS 17-18'!G252&lt;200,IF(C250&gt;73,73,C250),C250)</f>
        <v>77</v>
      </c>
    </row>
    <row r="251" ht="20.35" customHeight="1">
      <c r="A251" t="s" s="38">
        <v>327</v>
      </c>
      <c r="B251" s="81">
        <f>VLOOKUP('STATS 17-18'!P253,'DI - PENALTIES'!$A$3:$B$69,2)</f>
        <v>86</v>
      </c>
      <c r="C251" s="33">
        <f>IF('STATS 17-18'!G253&lt;400,IF(B251&gt;80,80,B251),B251)</f>
        <v>86</v>
      </c>
      <c r="D251" s="82">
        <f>IF('STATS 17-18'!G253&lt;200,IF(C251&gt;73,73,C251),C251)</f>
        <v>86</v>
      </c>
    </row>
    <row r="252" ht="20.35" customHeight="1">
      <c r="A252" t="s" s="38">
        <v>328</v>
      </c>
      <c r="B252" s="81">
        <f>VLOOKUP('STATS 17-18'!P254,'DI - PENALTIES'!$A$3:$B$69,2)</f>
        <v>70</v>
      </c>
      <c r="C252" s="33">
        <f>IF('STATS 17-18'!G254&lt;400,IF(B252&gt;80,80,B252),B252)</f>
        <v>70</v>
      </c>
      <c r="D252" s="82">
        <f>IF('STATS 17-18'!G254&lt;200,IF(C252&gt;73,73,C252),C252)</f>
        <v>70</v>
      </c>
    </row>
    <row r="253" ht="20.35" customHeight="1">
      <c r="A253" t="s" s="38">
        <v>330</v>
      </c>
      <c r="B253" s="81">
        <f>VLOOKUP('STATS 17-18'!P255,'DI - PENALTIES'!$A$3:$B$69,2)</f>
        <v>70</v>
      </c>
      <c r="C253" s="33">
        <f>IF('STATS 17-18'!G255&lt;400,IF(B253&gt;80,80,B253),B253)</f>
        <v>70</v>
      </c>
      <c r="D253" s="82">
        <f>IF('STATS 17-18'!G255&lt;200,IF(C253&gt;73,73,C253),C253)</f>
        <v>70</v>
      </c>
    </row>
    <row r="254" ht="20.35" customHeight="1">
      <c r="A254" t="s" s="38">
        <v>331</v>
      </c>
      <c r="B254" s="81">
        <f>VLOOKUP('STATS 17-18'!P256,'DI - PENALTIES'!$A$3:$B$69,2)</f>
        <v>88</v>
      </c>
      <c r="C254" s="33">
        <f>IF('STATS 17-18'!G256&lt;400,IF(B254&gt;80,80,B254),B254)</f>
        <v>88</v>
      </c>
      <c r="D254" s="82">
        <f>IF('STATS 17-18'!G256&lt;200,IF(C254&gt;73,73,C254),C254)</f>
        <v>88</v>
      </c>
    </row>
    <row r="255" ht="20.35" customHeight="1">
      <c r="A255" t="s" s="38">
        <v>332</v>
      </c>
      <c r="B255" s="81">
        <f>VLOOKUP('STATS 17-18'!P257,'DI - PENALTIES'!$A$3:$B$69,2)</f>
        <v>63</v>
      </c>
      <c r="C255" s="33">
        <f>IF('STATS 17-18'!G257&lt;400,IF(B255&gt;80,80,B255),B255)</f>
        <v>63</v>
      </c>
      <c r="D255" s="82">
        <f>IF('STATS 17-18'!G257&lt;200,IF(C255&gt;73,73,C255),C255)</f>
        <v>63</v>
      </c>
    </row>
    <row r="256" ht="20.35" customHeight="1">
      <c r="A256" t="s" s="38">
        <v>333</v>
      </c>
      <c r="B256" s="81">
        <f>VLOOKUP('STATS 17-18'!P258,'DI - PENALTIES'!$A$3:$B$69,2)</f>
        <v>92</v>
      </c>
      <c r="C256" s="33">
        <f>IF('STATS 17-18'!G258&lt;400,IF(B256&gt;80,80,B256),B256)</f>
        <v>92</v>
      </c>
      <c r="D256" s="82">
        <f>IF('STATS 17-18'!G258&lt;200,IF(C256&gt;73,73,C256),C256)</f>
        <v>92</v>
      </c>
    </row>
    <row r="257" ht="20.35" customHeight="1">
      <c r="A257" t="s" s="38">
        <v>334</v>
      </c>
      <c r="B257" s="81">
        <f>VLOOKUP('STATS 17-18'!P259,'DI - PENALTIES'!$A$3:$B$69,2)</f>
        <v>34</v>
      </c>
      <c r="C257" s="33">
        <f>IF('STATS 17-18'!G259&lt;400,IF(B257&gt;80,80,B257),B257)</f>
        <v>34</v>
      </c>
      <c r="D257" s="82">
        <f>IF('STATS 17-18'!G259&lt;200,IF(C257&gt;73,73,C257),C257)</f>
        <v>34</v>
      </c>
    </row>
    <row r="258" ht="20.35" customHeight="1">
      <c r="A258" t="s" s="38">
        <v>335</v>
      </c>
      <c r="B258" s="81">
        <f>VLOOKUP('STATS 17-18'!P260,'DI - PENALTIES'!$A$3:$B$69,2)</f>
        <v>66</v>
      </c>
      <c r="C258" s="33">
        <f>IF('STATS 17-18'!G260&lt;400,IF(B258&gt;80,80,B258),B258)</f>
        <v>66</v>
      </c>
      <c r="D258" s="82">
        <f>IF('STATS 17-18'!G260&lt;200,IF(C258&gt;73,73,C258),C258)</f>
        <v>66</v>
      </c>
    </row>
    <row r="259" ht="20.35" customHeight="1">
      <c r="A259" t="s" s="38">
        <v>337</v>
      </c>
      <c r="B259" s="81">
        <f>VLOOKUP('STATS 17-18'!P261,'DI - PENALTIES'!$A$3:$B$69,2)</f>
        <v>80</v>
      </c>
      <c r="C259" s="33">
        <f>IF('STATS 17-18'!G261&lt;400,IF(B259&gt;80,80,B259),B259)</f>
        <v>80</v>
      </c>
      <c r="D259" s="82">
        <f>IF('STATS 17-18'!G261&lt;200,IF(C259&gt;73,73,C259),C259)</f>
        <v>80</v>
      </c>
    </row>
    <row r="260" ht="20.35" customHeight="1">
      <c r="A260" t="s" s="38">
        <v>338</v>
      </c>
      <c r="B260" s="81">
        <f>VLOOKUP('STATS 17-18'!P262,'DI - PENALTIES'!$A$3:$B$69,2)</f>
        <v>79</v>
      </c>
      <c r="C260" s="33">
        <f>IF('STATS 17-18'!G262&lt;400,IF(B260&gt;80,80,B260),B260)</f>
        <v>79</v>
      </c>
      <c r="D260" s="82">
        <f>IF('STATS 17-18'!G262&lt;200,IF(C260&gt;73,73,C260),C260)</f>
        <v>79</v>
      </c>
    </row>
    <row r="261" ht="20.35" customHeight="1">
      <c r="A261" t="s" s="38">
        <v>339</v>
      </c>
      <c r="B261" s="81">
        <f>VLOOKUP('STATS 17-18'!P263,'DI - PENALTIES'!$A$3:$B$69,2)</f>
        <v>87</v>
      </c>
      <c r="C261" s="33">
        <f>IF('STATS 17-18'!G263&lt;400,IF(B261&gt;80,80,B261),B261)</f>
        <v>87</v>
      </c>
      <c r="D261" s="82">
        <f>IF('STATS 17-18'!G263&lt;200,IF(C261&gt;73,73,C261),C261)</f>
        <v>87</v>
      </c>
    </row>
    <row r="262" ht="20.35" customHeight="1">
      <c r="A262" t="s" s="38">
        <v>340</v>
      </c>
      <c r="B262" s="81">
        <f>VLOOKUP('STATS 17-18'!P264,'DI - PENALTIES'!$A$3:$B$69,2)</f>
        <v>79</v>
      </c>
      <c r="C262" s="33">
        <f>IF('STATS 17-18'!G264&lt;400,IF(B262&gt;80,80,B262),B262)</f>
        <v>79</v>
      </c>
      <c r="D262" s="82">
        <f>IF('STATS 17-18'!G264&lt;200,IF(C262&gt;73,73,C262),C262)</f>
        <v>79</v>
      </c>
    </row>
    <row r="263" ht="20.35" customHeight="1">
      <c r="A263" t="s" s="38">
        <v>341</v>
      </c>
      <c r="B263" s="81">
        <f>VLOOKUP('STATS 17-18'!P265,'DI - PENALTIES'!$A$3:$B$69,2)</f>
        <v>47</v>
      </c>
      <c r="C263" s="33">
        <f>IF('STATS 17-18'!G265&lt;400,IF(B263&gt;80,80,B263),B263)</f>
        <v>47</v>
      </c>
      <c r="D263" s="82">
        <f>IF('STATS 17-18'!G265&lt;200,IF(C263&gt;73,73,C263),C263)</f>
        <v>47</v>
      </c>
    </row>
    <row r="264" ht="20.35" customHeight="1">
      <c r="A264" t="s" s="38">
        <v>342</v>
      </c>
      <c r="B264" s="81">
        <f>VLOOKUP('STATS 17-18'!P266,'DI - PENALTIES'!$A$3:$B$69,2)</f>
        <v>99</v>
      </c>
      <c r="C264" s="33">
        <f>IF('STATS 17-18'!G266&lt;400,IF(B264&gt;80,80,B264),B264)</f>
        <v>80</v>
      </c>
      <c r="D264" s="82">
        <f>IF('STATS 17-18'!G266&lt;200,IF(C264&gt;73,73,C264),C264)</f>
        <v>73</v>
      </c>
    </row>
    <row r="265" ht="20.35" customHeight="1">
      <c r="A265" t="s" s="38">
        <v>343</v>
      </c>
      <c r="B265" s="81">
        <f>VLOOKUP('STATS 17-18'!P267,'DI - PENALTIES'!$A$3:$B$69,2)</f>
        <v>49</v>
      </c>
      <c r="C265" s="33">
        <f>IF('STATS 17-18'!G267&lt;400,IF(B265&gt;80,80,B265),B265)</f>
        <v>49</v>
      </c>
      <c r="D265" s="82">
        <f>IF('STATS 17-18'!G267&lt;200,IF(C265&gt;73,73,C265),C265)</f>
        <v>49</v>
      </c>
    </row>
    <row r="266" ht="20.35" customHeight="1">
      <c r="A266" t="s" s="38">
        <v>344</v>
      </c>
      <c r="B266" s="81">
        <f>VLOOKUP('STATS 17-18'!P268,'DI - PENALTIES'!$A$3:$B$69,2)</f>
        <v>52</v>
      </c>
      <c r="C266" s="33">
        <f>IF('STATS 17-18'!G268&lt;400,IF(B266&gt;80,80,B266),B266)</f>
        <v>52</v>
      </c>
      <c r="D266" s="82">
        <f>IF('STATS 17-18'!G268&lt;200,IF(C266&gt;73,73,C266),C266)</f>
        <v>52</v>
      </c>
    </row>
    <row r="267" ht="20.35" customHeight="1">
      <c r="A267" t="s" s="38">
        <v>345</v>
      </c>
      <c r="B267" s="81">
        <f>VLOOKUP('STATS 17-18'!P269,'DI - PENALTIES'!$A$3:$B$69,2)</f>
        <v>49</v>
      </c>
      <c r="C267" s="33">
        <f>IF('STATS 17-18'!G269&lt;400,IF(B267&gt;80,80,B267),B267)</f>
        <v>49</v>
      </c>
      <c r="D267" s="82">
        <f>IF('STATS 17-18'!G269&lt;200,IF(C267&gt;73,73,C267),C267)</f>
        <v>49</v>
      </c>
    </row>
    <row r="268" ht="20.35" customHeight="1">
      <c r="A268" t="s" s="38">
        <v>346</v>
      </c>
      <c r="B268" s="81">
        <f>VLOOKUP('STATS 17-18'!P270,'DI - PENALTIES'!$A$3:$B$69,2)</f>
        <v>80</v>
      </c>
      <c r="C268" s="33">
        <f>IF('STATS 17-18'!G270&lt;400,IF(B268&gt;80,80,B268),B268)</f>
        <v>80</v>
      </c>
      <c r="D268" s="82">
        <f>IF('STATS 17-18'!G270&lt;200,IF(C268&gt;73,73,C268),C268)</f>
        <v>80</v>
      </c>
    </row>
    <row r="269" ht="20.35" customHeight="1">
      <c r="A269" t="s" s="38">
        <v>347</v>
      </c>
      <c r="B269" s="81">
        <f>VLOOKUP('STATS 17-18'!P271,'DI - PENALTIES'!$A$3:$B$69,2)</f>
        <v>83</v>
      </c>
      <c r="C269" s="33">
        <f>IF('STATS 17-18'!G271&lt;400,IF(B269&gt;80,80,B269),B269)</f>
        <v>83</v>
      </c>
      <c r="D269" s="82">
        <f>IF('STATS 17-18'!G271&lt;200,IF(C269&gt;73,73,C269),C269)</f>
        <v>83</v>
      </c>
    </row>
    <row r="270" ht="20.35" customHeight="1">
      <c r="A270" t="s" s="38">
        <v>348</v>
      </c>
      <c r="B270" s="81">
        <f>VLOOKUP('STATS 17-18'!P272,'DI - PENALTIES'!$A$3:$B$69,2)</f>
        <v>80</v>
      </c>
      <c r="C270" s="33">
        <f>IF('STATS 17-18'!G272&lt;400,IF(B270&gt;80,80,B270),B270)</f>
        <v>80</v>
      </c>
      <c r="D270" s="82">
        <f>IF('STATS 17-18'!G272&lt;200,IF(C270&gt;73,73,C270),C270)</f>
        <v>73</v>
      </c>
    </row>
    <row r="271" ht="20.35" customHeight="1">
      <c r="A271" t="s" s="38">
        <v>349</v>
      </c>
      <c r="B271" s="81">
        <f>VLOOKUP('STATS 17-18'!P273,'DI - PENALTIES'!$A$3:$B$69,2)</f>
        <v>86</v>
      </c>
      <c r="C271" s="33">
        <f>IF('STATS 17-18'!G273&lt;400,IF(B271&gt;80,80,B271),B271)</f>
        <v>86</v>
      </c>
      <c r="D271" s="82">
        <f>IF('STATS 17-18'!G273&lt;200,IF(C271&gt;73,73,C271),C271)</f>
        <v>86</v>
      </c>
    </row>
    <row r="272" ht="20.35" customHeight="1">
      <c r="A272" t="s" s="38">
        <v>350</v>
      </c>
      <c r="B272" s="81">
        <f>VLOOKUP('STATS 17-18'!P274,'DI - PENALTIES'!$A$3:$B$69,2)</f>
        <v>37</v>
      </c>
      <c r="C272" s="33">
        <f>IF('STATS 17-18'!G274&lt;400,IF(B272&gt;80,80,B272),B272)</f>
        <v>37</v>
      </c>
      <c r="D272" s="82">
        <f>IF('STATS 17-18'!G274&lt;200,IF(C272&gt;73,73,C272),C272)</f>
        <v>37</v>
      </c>
    </row>
    <row r="273" ht="20.35" customHeight="1">
      <c r="A273" t="s" s="38">
        <v>351</v>
      </c>
      <c r="B273" s="81">
        <f>VLOOKUP('STATS 17-18'!P275,'DI - PENALTIES'!$A$3:$B$69,2)</f>
        <v>80</v>
      </c>
      <c r="C273" s="33">
        <f>IF('STATS 17-18'!G275&lt;400,IF(B273&gt;80,80,B273),B273)</f>
        <v>80</v>
      </c>
      <c r="D273" s="82">
        <f>IF('STATS 17-18'!G275&lt;200,IF(C273&gt;73,73,C273),C273)</f>
        <v>80</v>
      </c>
    </row>
    <row r="274" ht="20.35" customHeight="1">
      <c r="A274" t="s" s="38">
        <v>352</v>
      </c>
      <c r="B274" s="81">
        <f>VLOOKUP('STATS 17-18'!P276,'DI - PENALTIES'!$A$3:$B$69,2)</f>
        <v>41</v>
      </c>
      <c r="C274" s="33">
        <f>IF('STATS 17-18'!G276&lt;400,IF(B274&gt;80,80,B274),B274)</f>
        <v>41</v>
      </c>
      <c r="D274" s="82">
        <f>IF('STATS 17-18'!G276&lt;200,IF(C274&gt;73,73,C274),C274)</f>
        <v>41</v>
      </c>
    </row>
    <row r="275" ht="20.35" customHeight="1">
      <c r="A275" t="s" s="38">
        <v>353</v>
      </c>
      <c r="B275" s="81">
        <f>VLOOKUP('STATS 17-18'!P277,'DI - PENALTIES'!$A$3:$B$69,2)</f>
        <v>53</v>
      </c>
      <c r="C275" s="33">
        <f>IF('STATS 17-18'!G277&lt;400,IF(B275&gt;80,80,B275),B275)</f>
        <v>53</v>
      </c>
      <c r="D275" s="82">
        <f>IF('STATS 17-18'!G277&lt;200,IF(C275&gt;73,73,C275),C275)</f>
        <v>53</v>
      </c>
    </row>
    <row r="276" ht="20.35" customHeight="1">
      <c r="A276" t="s" s="38">
        <v>354</v>
      </c>
      <c r="B276" s="81">
        <f>VLOOKUP('STATS 17-18'!P278,'DI - PENALTIES'!$A$3:$B$69,2)</f>
        <v>99</v>
      </c>
      <c r="C276" s="33">
        <f>IF('STATS 17-18'!G278&lt;400,IF(B276&gt;80,80,B276),B276)</f>
        <v>80</v>
      </c>
      <c r="D276" s="82">
        <f>IF('STATS 17-18'!G278&lt;200,IF(C276&gt;73,73,C276),C276)</f>
        <v>73</v>
      </c>
    </row>
    <row r="277" ht="20.35" customHeight="1">
      <c r="A277" t="s" s="38">
        <v>355</v>
      </c>
      <c r="B277" s="81">
        <f>VLOOKUP('STATS 17-18'!P279,'DI - PENALTIES'!$A$3:$B$69,2)</f>
        <v>59</v>
      </c>
      <c r="C277" s="33">
        <f>IF('STATS 17-18'!G279&lt;400,IF(B277&gt;80,80,B277),B277)</f>
        <v>59</v>
      </c>
      <c r="D277" s="82">
        <f>IF('STATS 17-18'!G279&lt;200,IF(C277&gt;73,73,C277),C277)</f>
        <v>59</v>
      </c>
    </row>
    <row r="278" ht="20.35" customHeight="1">
      <c r="A278" t="s" s="38">
        <v>356</v>
      </c>
      <c r="B278" s="81">
        <f>VLOOKUP('STATS 17-18'!P280,'DI - PENALTIES'!$A$3:$B$69,2)</f>
        <v>99</v>
      </c>
      <c r="C278" s="33">
        <f>IF('STATS 17-18'!G280&lt;400,IF(B278&gt;80,80,B278),B278)</f>
        <v>80</v>
      </c>
      <c r="D278" s="82">
        <f>IF('STATS 17-18'!G280&lt;200,IF(C278&gt;73,73,C278),C278)</f>
        <v>73</v>
      </c>
    </row>
    <row r="279" ht="20.35" customHeight="1">
      <c r="A279" t="s" s="38">
        <v>357</v>
      </c>
      <c r="B279" s="81">
        <f>VLOOKUP('STATS 17-18'!P281,'DI - PENALTIES'!$A$3:$B$69,2)</f>
        <v>64</v>
      </c>
      <c r="C279" s="33">
        <f>IF('STATS 17-18'!G281&lt;400,IF(B279&gt;80,80,B279),B279)</f>
        <v>64</v>
      </c>
      <c r="D279" s="82">
        <f>IF('STATS 17-18'!G281&lt;200,IF(C279&gt;73,73,C279),C279)</f>
        <v>64</v>
      </c>
    </row>
    <row r="280" ht="20.35" customHeight="1">
      <c r="A280" t="s" s="38">
        <v>358</v>
      </c>
      <c r="B280" s="81">
        <f>VLOOKUP('STATS 17-18'!P282,'DI - PENALTIES'!$A$3:$B$69,2)</f>
        <v>99</v>
      </c>
      <c r="C280" s="33">
        <f>IF('STATS 17-18'!G282&lt;400,IF(B280&gt;80,80,B280),B280)</f>
        <v>80</v>
      </c>
      <c r="D280" s="82">
        <f>IF('STATS 17-18'!G282&lt;200,IF(C280&gt;73,73,C280),C280)</f>
        <v>73</v>
      </c>
    </row>
    <row r="281" ht="20.35" customHeight="1">
      <c r="A281" t="s" s="38">
        <v>359</v>
      </c>
      <c r="B281" s="81">
        <f>VLOOKUP('STATS 17-18'!P283,'DI - PENALTIES'!$A$3:$B$69,2)</f>
        <v>86</v>
      </c>
      <c r="C281" s="33">
        <f>IF('STATS 17-18'!G283&lt;400,IF(B281&gt;80,80,B281),B281)</f>
        <v>86</v>
      </c>
      <c r="D281" s="82">
        <f>IF('STATS 17-18'!G283&lt;200,IF(C281&gt;73,73,C281),C281)</f>
        <v>86</v>
      </c>
    </row>
    <row r="282" ht="20.35" customHeight="1">
      <c r="A282" t="s" s="38">
        <v>360</v>
      </c>
      <c r="B282" s="81">
        <f>VLOOKUP('STATS 17-18'!P284,'DI - PENALTIES'!$A$3:$B$69,2)</f>
        <v>90</v>
      </c>
      <c r="C282" s="33">
        <f>IF('STATS 17-18'!G284&lt;400,IF(B282&gt;80,80,B282),B282)</f>
        <v>80</v>
      </c>
      <c r="D282" s="82">
        <f>IF('STATS 17-18'!G284&lt;200,IF(C282&gt;73,73,C282),C282)</f>
        <v>80</v>
      </c>
    </row>
    <row r="283" ht="20.35" customHeight="1">
      <c r="A283" t="s" s="38">
        <v>362</v>
      </c>
      <c r="B283" s="81">
        <f>VLOOKUP('STATS 17-18'!P285,'DI - PENALTIES'!$A$3:$B$69,2)</f>
        <v>42</v>
      </c>
      <c r="C283" s="33">
        <f>IF('STATS 17-18'!G285&lt;400,IF(B283&gt;80,80,B283),B283)</f>
        <v>42</v>
      </c>
      <c r="D283" s="82">
        <f>IF('STATS 17-18'!G285&lt;200,IF(C283&gt;73,73,C283),C283)</f>
        <v>42</v>
      </c>
    </row>
    <row r="284" ht="20.35" customHeight="1">
      <c r="A284" t="s" s="38">
        <v>363</v>
      </c>
      <c r="B284" s="81">
        <f>VLOOKUP('STATS 17-18'!P286,'DI - PENALTIES'!$A$3:$B$69,2)</f>
        <v>99</v>
      </c>
      <c r="C284" s="33">
        <f>IF('STATS 17-18'!G286&lt;400,IF(B284&gt;80,80,B284),B284)</f>
        <v>80</v>
      </c>
      <c r="D284" s="82">
        <f>IF('STATS 17-18'!G286&lt;200,IF(C284&gt;73,73,C284),C284)</f>
        <v>73</v>
      </c>
    </row>
    <row r="285" ht="20.35" customHeight="1">
      <c r="A285" t="s" s="38">
        <v>364</v>
      </c>
      <c r="B285" s="81">
        <f>VLOOKUP('STATS 17-18'!P287,'DI - PENALTIES'!$A$3:$B$69,2)</f>
        <v>66</v>
      </c>
      <c r="C285" s="33">
        <f>IF('STATS 17-18'!G287&lt;400,IF(B285&gt;80,80,B285),B285)</f>
        <v>66</v>
      </c>
      <c r="D285" s="82">
        <f>IF('STATS 17-18'!G287&lt;200,IF(C285&gt;73,73,C285),C285)</f>
        <v>66</v>
      </c>
    </row>
    <row r="286" ht="20.35" customHeight="1">
      <c r="A286" t="s" s="38">
        <v>365</v>
      </c>
      <c r="B286" s="81">
        <f>VLOOKUP('STATS 17-18'!P288,'DI - PENALTIES'!$A$3:$B$69,2)</f>
        <v>99</v>
      </c>
      <c r="C286" s="33">
        <f>IF('STATS 17-18'!G288&lt;400,IF(B286&gt;80,80,B286),B286)</f>
        <v>80</v>
      </c>
      <c r="D286" s="82">
        <f>IF('STATS 17-18'!G288&lt;200,IF(C286&gt;73,73,C286),C286)</f>
        <v>73</v>
      </c>
    </row>
    <row r="287" ht="20.35" customHeight="1">
      <c r="A287" t="s" s="38">
        <v>366</v>
      </c>
      <c r="B287" s="81">
        <f>VLOOKUP('STATS 17-18'!P289,'DI - PENALTIES'!$A$3:$B$69,2)</f>
        <v>68</v>
      </c>
      <c r="C287" s="33">
        <f>IF('STATS 17-18'!G289&lt;400,IF(B287&gt;80,80,B287),B287)</f>
        <v>68</v>
      </c>
      <c r="D287" s="82">
        <f>IF('STATS 17-18'!G289&lt;200,IF(C287&gt;73,73,C287),C287)</f>
        <v>68</v>
      </c>
    </row>
    <row r="288" ht="20.35" customHeight="1">
      <c r="A288" t="s" s="38">
        <v>367</v>
      </c>
      <c r="B288" s="81">
        <f>VLOOKUP('STATS 17-18'!P290,'DI - PENALTIES'!$A$3:$B$69,2)</f>
        <v>92</v>
      </c>
      <c r="C288" s="33">
        <f>IF('STATS 17-18'!G290&lt;400,IF(B288&gt;80,80,B288),B288)</f>
        <v>92</v>
      </c>
      <c r="D288" s="82">
        <f>IF('STATS 17-18'!G290&lt;200,IF(C288&gt;73,73,C288),C288)</f>
        <v>92</v>
      </c>
    </row>
    <row r="289" ht="20.35" customHeight="1">
      <c r="A289" t="s" s="38">
        <v>368</v>
      </c>
      <c r="B289" s="81">
        <f>VLOOKUP('STATS 17-18'!P291,'DI - PENALTIES'!$A$3:$B$69,2)</f>
        <v>71</v>
      </c>
      <c r="C289" s="33">
        <f>IF('STATS 17-18'!G291&lt;400,IF(B289&gt;80,80,B289),B289)</f>
        <v>71</v>
      </c>
      <c r="D289" s="82">
        <f>IF('STATS 17-18'!G291&lt;200,IF(C289&gt;73,73,C289),C289)</f>
        <v>71</v>
      </c>
    </row>
    <row r="290" ht="20.35" customHeight="1">
      <c r="A290" t="s" s="38">
        <v>369</v>
      </c>
      <c r="B290" s="81">
        <f>VLOOKUP('STATS 17-18'!P292,'DI - PENALTIES'!$A$3:$B$69,2)</f>
        <v>62</v>
      </c>
      <c r="C290" s="33">
        <f>IF('STATS 17-18'!G292&lt;400,IF(B290&gt;80,80,B290),B290)</f>
        <v>62</v>
      </c>
      <c r="D290" s="82">
        <f>IF('STATS 17-18'!G292&lt;200,IF(C290&gt;73,73,C290),C290)</f>
        <v>62</v>
      </c>
    </row>
    <row r="291" ht="20.35" customHeight="1">
      <c r="A291" t="s" s="38">
        <v>370</v>
      </c>
      <c r="B291" s="81">
        <f>VLOOKUP('STATS 17-18'!P293,'DI - PENALTIES'!$A$3:$B$69,2)</f>
        <v>88</v>
      </c>
      <c r="C291" s="33">
        <f>IF('STATS 17-18'!G293&lt;400,IF(B291&gt;80,80,B291),B291)</f>
        <v>88</v>
      </c>
      <c r="D291" s="82">
        <f>IF('STATS 17-18'!G293&lt;200,IF(C291&gt;73,73,C291),C291)</f>
        <v>88</v>
      </c>
    </row>
    <row r="292" ht="20.35" customHeight="1">
      <c r="A292" t="s" s="38">
        <v>371</v>
      </c>
      <c r="B292" s="81">
        <f>VLOOKUP('STATS 17-18'!P294,'DI - PENALTIES'!$A$3:$B$69,2)</f>
        <v>92</v>
      </c>
      <c r="C292" s="33">
        <f>IF('STATS 17-18'!G294&lt;400,IF(B292&gt;80,80,B292),B292)</f>
        <v>92</v>
      </c>
      <c r="D292" s="82">
        <f>IF('STATS 17-18'!G294&lt;200,IF(C292&gt;73,73,C292),C292)</f>
        <v>92</v>
      </c>
    </row>
    <row r="293" ht="20.35" customHeight="1">
      <c r="A293" t="s" s="38">
        <v>372</v>
      </c>
      <c r="B293" s="81">
        <f>VLOOKUP('STATS 17-18'!P295,'DI - PENALTIES'!$A$3:$B$69,2)</f>
        <v>62</v>
      </c>
      <c r="C293" s="33">
        <f>IF('STATS 17-18'!G295&lt;400,IF(B293&gt;80,80,B293),B293)</f>
        <v>62</v>
      </c>
      <c r="D293" s="82">
        <f>IF('STATS 17-18'!G295&lt;200,IF(C293&gt;73,73,C293),C293)</f>
        <v>62</v>
      </c>
    </row>
    <row r="294" ht="20.35" customHeight="1">
      <c r="A294" t="s" s="38">
        <v>373</v>
      </c>
      <c r="B294" s="81">
        <f>VLOOKUP('STATS 17-18'!P296,'DI - PENALTIES'!$A$3:$B$69,2)</f>
        <v>67</v>
      </c>
      <c r="C294" s="33">
        <f>IF('STATS 17-18'!G296&lt;400,IF(B294&gt;80,80,B294),B294)</f>
        <v>67</v>
      </c>
      <c r="D294" s="82">
        <f>IF('STATS 17-18'!G296&lt;200,IF(C294&gt;73,73,C294),C294)</f>
        <v>67</v>
      </c>
    </row>
    <row r="295" ht="20.35" customHeight="1">
      <c r="A295" t="s" s="38">
        <v>374</v>
      </c>
      <c r="B295" s="81">
        <f>VLOOKUP('STATS 17-18'!P297,'DI - PENALTIES'!$A$3:$B$69,2)</f>
        <v>49</v>
      </c>
      <c r="C295" s="33">
        <f>IF('STATS 17-18'!G297&lt;400,IF(B295&gt;80,80,B295),B295)</f>
        <v>49</v>
      </c>
      <c r="D295" s="82">
        <f>IF('STATS 17-18'!G297&lt;200,IF(C295&gt;73,73,C295),C295)</f>
        <v>49</v>
      </c>
    </row>
    <row r="296" ht="20.35" customHeight="1">
      <c r="A296" t="s" s="38">
        <v>376</v>
      </c>
      <c r="B296" s="81">
        <f>VLOOKUP('STATS 17-18'!P298,'DI - PENALTIES'!$A$3:$B$69,2)</f>
        <v>41</v>
      </c>
      <c r="C296" s="33">
        <f>IF('STATS 17-18'!G298&lt;400,IF(B296&gt;80,80,B296),B296)</f>
        <v>41</v>
      </c>
      <c r="D296" s="82">
        <f>IF('STATS 17-18'!G298&lt;200,IF(C296&gt;73,73,C296),C296)</f>
        <v>41</v>
      </c>
    </row>
    <row r="297" ht="20.35" customHeight="1">
      <c r="A297" t="s" s="38">
        <v>377</v>
      </c>
      <c r="B297" s="81">
        <f>VLOOKUP('STATS 17-18'!P299,'DI - PENALTIES'!$A$3:$B$69,2)</f>
        <v>98</v>
      </c>
      <c r="C297" s="33">
        <f>IF('STATS 17-18'!G299&lt;400,IF(B297&gt;80,80,B297),B297)</f>
        <v>98</v>
      </c>
      <c r="D297" s="82">
        <f>IF('STATS 17-18'!G299&lt;200,IF(C297&gt;73,73,C297),C297)</f>
        <v>98</v>
      </c>
    </row>
    <row r="298" ht="20.35" customHeight="1">
      <c r="A298" t="s" s="38">
        <v>378</v>
      </c>
      <c r="B298" s="81">
        <f>VLOOKUP('STATS 17-18'!P300,'DI - PENALTIES'!$A$3:$B$69,2)</f>
        <v>57</v>
      </c>
      <c r="C298" s="33">
        <f>IF('STATS 17-18'!G300&lt;400,IF(B298&gt;80,80,B298),B298)</f>
        <v>57</v>
      </c>
      <c r="D298" s="82">
        <f>IF('STATS 17-18'!G300&lt;200,IF(C298&gt;73,73,C298),C298)</f>
        <v>57</v>
      </c>
    </row>
    <row r="299" ht="20.35" customHeight="1">
      <c r="A299" t="s" s="38">
        <v>379</v>
      </c>
      <c r="B299" s="81">
        <f>VLOOKUP('STATS 17-18'!P301,'DI - PENALTIES'!$A$3:$B$69,2)</f>
        <v>43</v>
      </c>
      <c r="C299" s="33">
        <f>IF('STATS 17-18'!G301&lt;400,IF(B299&gt;80,80,B299),B299)</f>
        <v>43</v>
      </c>
      <c r="D299" s="82">
        <f>IF('STATS 17-18'!G301&lt;200,IF(C299&gt;73,73,C299),C299)</f>
        <v>43</v>
      </c>
    </row>
    <row r="300" ht="20.35" customHeight="1">
      <c r="A300" t="s" s="38">
        <v>380</v>
      </c>
      <c r="B300" s="81">
        <f>VLOOKUP('STATS 17-18'!P302,'DI - PENALTIES'!$A$3:$B$69,2)</f>
        <v>55</v>
      </c>
      <c r="C300" s="33">
        <f>IF('STATS 17-18'!G302&lt;400,IF(B300&gt;80,80,B300),B300)</f>
        <v>55</v>
      </c>
      <c r="D300" s="82">
        <f>IF('STATS 17-18'!G302&lt;200,IF(C300&gt;73,73,C300),C300)</f>
        <v>55</v>
      </c>
    </row>
    <row r="301" ht="20.35" customHeight="1">
      <c r="A301" t="s" s="38">
        <v>381</v>
      </c>
      <c r="B301" s="81">
        <f>VLOOKUP('STATS 17-18'!P303,'DI - PENALTIES'!$A$3:$B$69,2)</f>
        <v>52</v>
      </c>
      <c r="C301" s="33">
        <f>IF('STATS 17-18'!G303&lt;400,IF(B301&gt;80,80,B301),B301)</f>
        <v>52</v>
      </c>
      <c r="D301" s="82">
        <f>IF('STATS 17-18'!G303&lt;200,IF(C301&gt;73,73,C301),C301)</f>
        <v>52</v>
      </c>
    </row>
    <row r="302" ht="20.35" customHeight="1">
      <c r="A302" t="s" s="38">
        <v>382</v>
      </c>
      <c r="B302" s="81">
        <f>VLOOKUP('STATS 17-18'!P304,'DI - PENALTIES'!$A$3:$B$69,2)</f>
        <v>53</v>
      </c>
      <c r="C302" s="33">
        <f>IF('STATS 17-18'!G304&lt;400,IF(B302&gt;80,80,B302),B302)</f>
        <v>53</v>
      </c>
      <c r="D302" s="82">
        <f>IF('STATS 17-18'!G304&lt;200,IF(C302&gt;73,73,C302),C302)</f>
        <v>53</v>
      </c>
    </row>
    <row r="303" ht="20.35" customHeight="1">
      <c r="A303" t="s" s="38">
        <v>383</v>
      </c>
      <c r="B303" s="81">
        <f>VLOOKUP('STATS 17-18'!P305,'DI - PENALTIES'!$A$3:$B$69,2)</f>
        <v>65</v>
      </c>
      <c r="C303" s="33">
        <f>IF('STATS 17-18'!G305&lt;400,IF(B303&gt;80,80,B303),B303)</f>
        <v>65</v>
      </c>
      <c r="D303" s="82">
        <f>IF('STATS 17-18'!G305&lt;200,IF(C303&gt;73,73,C303),C303)</f>
        <v>65</v>
      </c>
    </row>
    <row r="304" ht="20.35" customHeight="1">
      <c r="A304" t="s" s="38">
        <v>384</v>
      </c>
      <c r="B304" s="81">
        <f>VLOOKUP('STATS 17-18'!P306,'DI - PENALTIES'!$A$3:$B$69,2)</f>
        <v>52</v>
      </c>
      <c r="C304" s="33">
        <f>IF('STATS 17-18'!G306&lt;400,IF(B304&gt;80,80,B304),B304)</f>
        <v>52</v>
      </c>
      <c r="D304" s="82">
        <f>IF('STATS 17-18'!G306&lt;200,IF(C304&gt;73,73,C304),C304)</f>
        <v>52</v>
      </c>
    </row>
    <row r="305" ht="20.35" customHeight="1">
      <c r="A305" t="s" s="38">
        <v>385</v>
      </c>
      <c r="B305" s="81">
        <f>VLOOKUP('STATS 17-18'!P307,'DI - PENALTIES'!$A$3:$B$69,2)</f>
        <v>36</v>
      </c>
      <c r="C305" s="33">
        <f>IF('STATS 17-18'!G307&lt;400,IF(B305&gt;80,80,B305),B305)</f>
        <v>36</v>
      </c>
      <c r="D305" s="82">
        <f>IF('STATS 17-18'!G307&lt;200,IF(C305&gt;73,73,C305),C305)</f>
        <v>36</v>
      </c>
    </row>
    <row r="306" ht="20.35" customHeight="1">
      <c r="A306" t="s" s="38">
        <v>387</v>
      </c>
      <c r="B306" s="81">
        <f>VLOOKUP('STATS 17-18'!P308,'DI - PENALTIES'!$A$3:$B$69,2)</f>
        <v>92</v>
      </c>
      <c r="C306" s="33">
        <f>IF('STATS 17-18'!G308&lt;400,IF(B306&gt;80,80,B306),B306)</f>
        <v>92</v>
      </c>
      <c r="D306" s="82">
        <f>IF('STATS 17-18'!G308&lt;200,IF(C306&gt;73,73,C306),C306)</f>
        <v>92</v>
      </c>
    </row>
    <row r="307" ht="20.35" customHeight="1">
      <c r="A307" t="s" s="38">
        <v>388</v>
      </c>
      <c r="B307" s="81">
        <f>VLOOKUP('STATS 17-18'!P309,'DI - PENALTIES'!$A$3:$B$69,2)</f>
        <v>83</v>
      </c>
      <c r="C307" s="33">
        <f>IF('STATS 17-18'!G309&lt;400,IF(B307&gt;80,80,B307),B307)</f>
        <v>80</v>
      </c>
      <c r="D307" s="82">
        <f>IF('STATS 17-18'!G309&lt;200,IF(C307&gt;73,73,C307),C307)</f>
        <v>73</v>
      </c>
    </row>
    <row r="308" ht="20.35" customHeight="1">
      <c r="A308" t="s" s="38">
        <v>390</v>
      </c>
      <c r="B308" s="81">
        <f>VLOOKUP('STATS 17-18'!P310,'DI - PENALTIES'!$A$3:$B$69,2)</f>
        <v>90</v>
      </c>
      <c r="C308" s="33">
        <f>IF('STATS 17-18'!G310&lt;400,IF(B308&gt;80,80,B308),B308)</f>
        <v>80</v>
      </c>
      <c r="D308" s="82">
        <f>IF('STATS 17-18'!G310&lt;200,IF(C308&gt;73,73,C308),C308)</f>
        <v>73</v>
      </c>
    </row>
    <row r="309" ht="20.35" customHeight="1">
      <c r="A309" t="s" s="38">
        <v>391</v>
      </c>
      <c r="B309" s="81">
        <f>VLOOKUP('STATS 17-18'!P311,'DI - PENALTIES'!$A$3:$B$69,2)</f>
        <v>99</v>
      </c>
      <c r="C309" s="33">
        <f>IF('STATS 17-18'!G311&lt;400,IF(B309&gt;80,80,B309),B309)</f>
        <v>80</v>
      </c>
      <c r="D309" s="82">
        <f>IF('STATS 17-18'!G311&lt;200,IF(C309&gt;73,73,C309),C309)</f>
        <v>73</v>
      </c>
    </row>
    <row r="310" ht="20.35" customHeight="1">
      <c r="A310" t="s" s="38">
        <v>392</v>
      </c>
      <c r="B310" s="81">
        <f>VLOOKUP('STATS 17-18'!P312,'DI - PENALTIES'!$A$3:$B$69,2)</f>
        <v>86</v>
      </c>
      <c r="C310" s="33">
        <f>IF('STATS 17-18'!G312&lt;400,IF(B310&gt;80,80,B310),B310)</f>
        <v>86</v>
      </c>
      <c r="D310" s="82">
        <f>IF('STATS 17-18'!G312&lt;200,IF(C310&gt;73,73,C310),C310)</f>
        <v>86</v>
      </c>
    </row>
    <row r="311" ht="20.35" customHeight="1">
      <c r="A311" t="s" s="38">
        <v>393</v>
      </c>
      <c r="B311" s="81">
        <f>VLOOKUP('STATS 17-18'!P313,'DI - PENALTIES'!$A$3:$B$69,2)</f>
        <v>82</v>
      </c>
      <c r="C311" s="33">
        <f>IF('STATS 17-18'!G313&lt;400,IF(B311&gt;80,80,B311),B311)</f>
        <v>82</v>
      </c>
      <c r="D311" s="82">
        <f>IF('STATS 17-18'!G313&lt;200,IF(C311&gt;73,73,C311),C311)</f>
        <v>82</v>
      </c>
    </row>
    <row r="312" ht="20.35" customHeight="1">
      <c r="A312" t="s" s="38">
        <v>394</v>
      </c>
      <c r="B312" s="81">
        <f>VLOOKUP('STATS 17-18'!P314,'DI - PENALTIES'!$A$3:$B$69,2)</f>
        <v>64</v>
      </c>
      <c r="C312" s="33">
        <f>IF('STATS 17-18'!G314&lt;400,IF(B312&gt;80,80,B312),B312)</f>
        <v>64</v>
      </c>
      <c r="D312" s="82">
        <f>IF('STATS 17-18'!G314&lt;200,IF(C312&gt;73,73,C312),C312)</f>
        <v>64</v>
      </c>
    </row>
    <row r="313" ht="20.35" customHeight="1">
      <c r="A313" t="s" s="38">
        <v>395</v>
      </c>
      <c r="B313" s="81">
        <f>VLOOKUP('STATS 17-18'!P315,'DI - PENALTIES'!$A$3:$B$69,2)</f>
        <v>65</v>
      </c>
      <c r="C313" s="33">
        <f>IF('STATS 17-18'!G315&lt;400,IF(B313&gt;80,80,B313),B313)</f>
        <v>65</v>
      </c>
      <c r="D313" s="82">
        <f>IF('STATS 17-18'!G315&lt;200,IF(C313&gt;73,73,C313),C313)</f>
        <v>65</v>
      </c>
    </row>
    <row r="314" ht="20.35" customHeight="1">
      <c r="A314" t="s" s="38">
        <v>397</v>
      </c>
      <c r="B314" s="81">
        <f>VLOOKUP('STATS 17-18'!P316,'DI - PENALTIES'!$A$3:$B$69,2)</f>
        <v>77</v>
      </c>
      <c r="C314" s="33">
        <f>IF('STATS 17-18'!G316&lt;400,IF(B314&gt;80,80,B314),B314)</f>
        <v>77</v>
      </c>
      <c r="D314" s="82">
        <f>IF('STATS 17-18'!G316&lt;200,IF(C314&gt;73,73,C314),C314)</f>
        <v>77</v>
      </c>
    </row>
    <row r="315" ht="20.35" customHeight="1">
      <c r="A315" t="s" s="38">
        <v>398</v>
      </c>
      <c r="B315" s="81">
        <f>VLOOKUP('STATS 17-18'!P317,'DI - PENALTIES'!$A$3:$B$69,2)</f>
        <v>37</v>
      </c>
      <c r="C315" s="33">
        <f>IF('STATS 17-18'!G317&lt;400,IF(B315&gt;80,80,B315),B315)</f>
        <v>37</v>
      </c>
      <c r="D315" s="82">
        <f>IF('STATS 17-18'!G317&lt;200,IF(C315&gt;73,73,C315),C315)</f>
        <v>37</v>
      </c>
    </row>
    <row r="316" ht="20.35" customHeight="1">
      <c r="A316" t="s" s="38">
        <v>399</v>
      </c>
      <c r="B316" s="81">
        <f>VLOOKUP('STATS 17-18'!P318,'DI - PENALTIES'!$A$3:$B$69,2)</f>
        <v>61</v>
      </c>
      <c r="C316" s="33">
        <f>IF('STATS 17-18'!G318&lt;400,IF(B316&gt;80,80,B316),B316)</f>
        <v>61</v>
      </c>
      <c r="D316" s="82">
        <f>IF('STATS 17-18'!G318&lt;200,IF(C316&gt;73,73,C316),C316)</f>
        <v>61</v>
      </c>
    </row>
    <row r="317" ht="20.35" customHeight="1">
      <c r="A317" t="s" s="38">
        <v>400</v>
      </c>
      <c r="B317" s="81">
        <f>VLOOKUP('STATS 17-18'!P319,'DI - PENALTIES'!$A$3:$B$69,2)</f>
        <v>99</v>
      </c>
      <c r="C317" s="33">
        <f>IF('STATS 17-18'!G319&lt;400,IF(B317&gt;80,80,B317),B317)</f>
        <v>80</v>
      </c>
      <c r="D317" s="82">
        <f>IF('STATS 17-18'!G319&lt;200,IF(C317&gt;73,73,C317),C317)</f>
        <v>73</v>
      </c>
    </row>
    <row r="318" ht="20.35" customHeight="1">
      <c r="A318" t="s" s="38">
        <v>401</v>
      </c>
      <c r="B318" s="81">
        <f>VLOOKUP('STATS 17-18'!P320,'DI - PENALTIES'!$A$3:$B$69,2)</f>
        <v>62</v>
      </c>
      <c r="C318" s="33">
        <f>IF('STATS 17-18'!G320&lt;400,IF(B318&gt;80,80,B318),B318)</f>
        <v>62</v>
      </c>
      <c r="D318" s="82">
        <f>IF('STATS 17-18'!G320&lt;200,IF(C318&gt;73,73,C318),C318)</f>
        <v>62</v>
      </c>
    </row>
    <row r="319" ht="20.35" customHeight="1">
      <c r="A319" t="s" s="38">
        <v>402</v>
      </c>
      <c r="B319" s="81">
        <f>VLOOKUP('STATS 17-18'!P321,'DI - PENALTIES'!$A$3:$B$69,2)</f>
        <v>50</v>
      </c>
      <c r="C319" s="33">
        <f>IF('STATS 17-18'!G321&lt;400,IF(B319&gt;80,80,B319),B319)</f>
        <v>50</v>
      </c>
      <c r="D319" s="82">
        <f>IF('STATS 17-18'!G321&lt;200,IF(C319&gt;73,73,C319),C319)</f>
        <v>50</v>
      </c>
    </row>
    <row r="320" ht="20.35" customHeight="1">
      <c r="A320" t="s" s="38">
        <v>403</v>
      </c>
      <c r="B320" s="81">
        <f>VLOOKUP('STATS 17-18'!P322,'DI - PENALTIES'!$A$3:$B$69,2)</f>
        <v>92</v>
      </c>
      <c r="C320" s="33">
        <f>IF('STATS 17-18'!G322&lt;400,IF(B320&gt;80,80,B320),B320)</f>
        <v>92</v>
      </c>
      <c r="D320" s="82">
        <f>IF('STATS 17-18'!G322&lt;200,IF(C320&gt;73,73,C320),C320)</f>
        <v>92</v>
      </c>
    </row>
    <row r="321" ht="20.35" customHeight="1">
      <c r="A321" t="s" s="38">
        <v>404</v>
      </c>
      <c r="B321" s="81">
        <f>VLOOKUP('STATS 17-18'!P323,'DI - PENALTIES'!$A$3:$B$69,2)</f>
        <v>90</v>
      </c>
      <c r="C321" s="33">
        <f>IF('STATS 17-18'!G323&lt;400,IF(B321&gt;80,80,B321),B321)</f>
        <v>90</v>
      </c>
      <c r="D321" s="82">
        <f>IF('STATS 17-18'!G323&lt;200,IF(C321&gt;73,73,C321),C321)</f>
        <v>90</v>
      </c>
    </row>
    <row r="322" ht="20.35" customHeight="1">
      <c r="A322" t="s" s="38">
        <v>405</v>
      </c>
      <c r="B322" s="81">
        <f>VLOOKUP('STATS 17-18'!P324,'DI - PENALTIES'!$A$3:$B$69,2)</f>
        <v>62</v>
      </c>
      <c r="C322" s="33">
        <f>IF('STATS 17-18'!G324&lt;400,IF(B322&gt;80,80,B322),B322)</f>
        <v>62</v>
      </c>
      <c r="D322" s="82">
        <f>IF('STATS 17-18'!G324&lt;200,IF(C322&gt;73,73,C322),C322)</f>
        <v>62</v>
      </c>
    </row>
    <row r="323" ht="20.35" customHeight="1">
      <c r="A323" t="s" s="38">
        <v>406</v>
      </c>
      <c r="B323" s="81">
        <f>VLOOKUP('STATS 17-18'!P325,'DI - PENALTIES'!$A$3:$B$69,2)</f>
        <v>65</v>
      </c>
      <c r="C323" s="33">
        <f>IF('STATS 17-18'!G325&lt;400,IF(B323&gt;80,80,B323),B323)</f>
        <v>65</v>
      </c>
      <c r="D323" s="82">
        <f>IF('STATS 17-18'!G325&lt;200,IF(C323&gt;73,73,C323),C323)</f>
        <v>65</v>
      </c>
    </row>
    <row r="324" ht="20.35" customHeight="1">
      <c r="A324" t="s" s="38">
        <v>407</v>
      </c>
      <c r="B324" s="81">
        <f>VLOOKUP('STATS 17-18'!P326,'DI - PENALTIES'!$A$3:$B$69,2)</f>
        <v>86</v>
      </c>
      <c r="C324" s="33">
        <f>IF('STATS 17-18'!G326&lt;400,IF(B324&gt;80,80,B324),B324)</f>
        <v>86</v>
      </c>
      <c r="D324" s="82">
        <f>IF('STATS 17-18'!G326&lt;200,IF(C324&gt;73,73,C324),C324)</f>
        <v>86</v>
      </c>
    </row>
    <row r="325" ht="20.35" customHeight="1">
      <c r="A325" t="s" s="38">
        <v>408</v>
      </c>
      <c r="B325" s="81">
        <f>VLOOKUP('STATS 17-18'!P327,'DI - PENALTIES'!$A$3:$B$69,2)</f>
        <v>99</v>
      </c>
      <c r="C325" s="33">
        <f>IF('STATS 17-18'!G327&lt;400,IF(B325&gt;80,80,B325),B325)</f>
        <v>80</v>
      </c>
      <c r="D325" s="82">
        <f>IF('STATS 17-18'!G327&lt;200,IF(C325&gt;73,73,C325),C325)</f>
        <v>73</v>
      </c>
    </row>
    <row r="326" ht="20.35" customHeight="1">
      <c r="A326" t="s" s="38">
        <v>409</v>
      </c>
      <c r="B326" s="81">
        <f>VLOOKUP('STATS 17-18'!P328,'DI - PENALTIES'!$A$3:$B$69,2)</f>
        <v>99</v>
      </c>
      <c r="C326" s="33">
        <f>IF('STATS 17-18'!G328&lt;400,IF(B326&gt;80,80,B326),B326)</f>
        <v>80</v>
      </c>
      <c r="D326" s="82">
        <f>IF('STATS 17-18'!G328&lt;200,IF(C326&gt;73,73,C326),C326)</f>
        <v>73</v>
      </c>
    </row>
    <row r="327" ht="20.35" customHeight="1">
      <c r="A327" t="s" s="38">
        <v>410</v>
      </c>
      <c r="B327" s="81">
        <f>VLOOKUP('STATS 17-18'!P329,'DI - PENALTIES'!$A$3:$B$69,2)</f>
        <v>69</v>
      </c>
      <c r="C327" s="33">
        <f>IF('STATS 17-18'!G329&lt;400,IF(B327&gt;80,80,B327),B327)</f>
        <v>69</v>
      </c>
      <c r="D327" s="82">
        <f>IF('STATS 17-18'!G329&lt;200,IF(C327&gt;73,73,C327),C327)</f>
        <v>69</v>
      </c>
    </row>
    <row r="328" ht="20.35" customHeight="1">
      <c r="A328" t="s" s="38">
        <v>411</v>
      </c>
      <c r="B328" s="81">
        <f>VLOOKUP('STATS 17-18'!P330,'DI - PENALTIES'!$A$3:$B$69,2)</f>
        <v>93</v>
      </c>
      <c r="C328" s="33">
        <f>IF('STATS 17-18'!G330&lt;400,IF(B328&gt;80,80,B328),B328)</f>
        <v>93</v>
      </c>
      <c r="D328" s="82">
        <f>IF('STATS 17-18'!G330&lt;200,IF(C328&gt;73,73,C328),C328)</f>
        <v>93</v>
      </c>
    </row>
    <row r="329" ht="20.35" customHeight="1">
      <c r="A329" t="s" s="38">
        <v>412</v>
      </c>
      <c r="B329" s="81">
        <f>VLOOKUP('STATS 17-18'!P331,'DI - PENALTIES'!$A$3:$B$69,2)</f>
        <v>41</v>
      </c>
      <c r="C329" s="33">
        <f>IF('STATS 17-18'!G331&lt;400,IF(B329&gt;80,80,B329),B329)</f>
        <v>41</v>
      </c>
      <c r="D329" s="82">
        <f>IF('STATS 17-18'!G331&lt;200,IF(C329&gt;73,73,C329),C329)</f>
        <v>41</v>
      </c>
    </row>
    <row r="330" ht="20.35" customHeight="1">
      <c r="A330" t="s" s="38">
        <v>413</v>
      </c>
      <c r="B330" s="81">
        <f>VLOOKUP('STATS 17-18'!P332,'DI - PENALTIES'!$A$3:$B$69,2)</f>
        <v>39</v>
      </c>
      <c r="C330" s="33">
        <f>IF('STATS 17-18'!G332&lt;400,IF(B330&gt;80,80,B330),B330)</f>
        <v>39</v>
      </c>
      <c r="D330" s="82">
        <f>IF('STATS 17-18'!G332&lt;200,IF(C330&gt;73,73,C330),C330)</f>
        <v>39</v>
      </c>
    </row>
    <row r="331" ht="20.35" customHeight="1">
      <c r="A331" t="s" s="38">
        <v>415</v>
      </c>
      <c r="B331" s="81">
        <f>VLOOKUP('STATS 17-18'!P333,'DI - PENALTIES'!$A$3:$B$69,2)</f>
        <v>53</v>
      </c>
      <c r="C331" s="33">
        <f>IF('STATS 17-18'!G333&lt;400,IF(B331&gt;80,80,B331),B331)</f>
        <v>53</v>
      </c>
      <c r="D331" s="82">
        <f>IF('STATS 17-18'!G333&lt;200,IF(C331&gt;73,73,C331),C331)</f>
        <v>53</v>
      </c>
    </row>
    <row r="332" ht="20.35" customHeight="1">
      <c r="A332" t="s" s="38">
        <v>416</v>
      </c>
      <c r="B332" s="81">
        <f>VLOOKUP('STATS 17-18'!P334,'DI - PENALTIES'!$A$3:$B$69,2)</f>
        <v>80</v>
      </c>
      <c r="C332" s="33">
        <f>IF('STATS 17-18'!G334&lt;400,IF(B332&gt;80,80,B332),B332)</f>
        <v>80</v>
      </c>
      <c r="D332" s="82">
        <f>IF('STATS 17-18'!G334&lt;200,IF(C332&gt;73,73,C332),C332)</f>
        <v>80</v>
      </c>
    </row>
    <row r="333" ht="20.35" customHeight="1">
      <c r="A333" t="s" s="38">
        <v>417</v>
      </c>
      <c r="B333" s="81">
        <f>VLOOKUP('STATS 17-18'!P335,'DI - PENALTIES'!$A$3:$B$69,2)</f>
        <v>93</v>
      </c>
      <c r="C333" s="33">
        <f>IF('STATS 17-18'!G335&lt;400,IF(B333&gt;80,80,B333),B333)</f>
        <v>93</v>
      </c>
      <c r="D333" s="82">
        <f>IF('STATS 17-18'!G335&lt;200,IF(C333&gt;73,73,C333),C333)</f>
        <v>93</v>
      </c>
    </row>
    <row r="334" ht="20.35" customHeight="1">
      <c r="A334" t="s" s="38">
        <v>418</v>
      </c>
      <c r="B334" s="81">
        <f>VLOOKUP('STATS 17-18'!P336,'DI - PENALTIES'!$A$3:$B$69,2)</f>
        <v>89</v>
      </c>
      <c r="C334" s="33">
        <f>IF('STATS 17-18'!G336&lt;400,IF(B334&gt;80,80,B334),B334)</f>
        <v>89</v>
      </c>
      <c r="D334" s="82">
        <f>IF('STATS 17-18'!G336&lt;200,IF(C334&gt;73,73,C334),C334)</f>
        <v>89</v>
      </c>
    </row>
    <row r="335" ht="20.35" customHeight="1">
      <c r="A335" t="s" s="38">
        <v>419</v>
      </c>
      <c r="B335" s="81">
        <f>VLOOKUP('STATS 17-18'!P337,'DI - PENALTIES'!$A$3:$B$69,2)</f>
        <v>65</v>
      </c>
      <c r="C335" s="33">
        <f>IF('STATS 17-18'!G337&lt;400,IF(B335&gt;80,80,B335),B335)</f>
        <v>65</v>
      </c>
      <c r="D335" s="82">
        <f>IF('STATS 17-18'!G337&lt;200,IF(C335&gt;73,73,C335),C335)</f>
        <v>65</v>
      </c>
    </row>
    <row r="336" ht="20.35" customHeight="1">
      <c r="A336" t="s" s="38">
        <v>421</v>
      </c>
      <c r="B336" s="81">
        <f>VLOOKUP('STATS 17-18'!P338,'DI - PENALTIES'!$A$3:$B$69,2)</f>
        <v>69</v>
      </c>
      <c r="C336" s="33">
        <f>IF('STATS 17-18'!G338&lt;400,IF(B336&gt;80,80,B336),B336)</f>
        <v>69</v>
      </c>
      <c r="D336" s="82">
        <f>IF('STATS 17-18'!G338&lt;200,IF(C336&gt;73,73,C336),C336)</f>
        <v>69</v>
      </c>
    </row>
    <row r="337" ht="20.35" customHeight="1">
      <c r="A337" t="s" s="38">
        <v>422</v>
      </c>
      <c r="B337" s="81">
        <f>VLOOKUP('STATS 17-18'!P339,'DI - PENALTIES'!$A$3:$B$69,2)</f>
        <v>71</v>
      </c>
      <c r="C337" s="33">
        <f>IF('STATS 17-18'!G339&lt;400,IF(B337&gt;80,80,B337),B337)</f>
        <v>71</v>
      </c>
      <c r="D337" s="82">
        <f>IF('STATS 17-18'!G339&lt;200,IF(C337&gt;73,73,C337),C337)</f>
        <v>71</v>
      </c>
    </row>
    <row r="338" ht="20.35" customHeight="1">
      <c r="A338" t="s" s="38">
        <v>424</v>
      </c>
      <c r="B338" s="81">
        <f>VLOOKUP('STATS 17-18'!P340,'DI - PENALTIES'!$A$3:$B$69,2)</f>
        <v>97</v>
      </c>
      <c r="C338" s="33">
        <f>IF('STATS 17-18'!G340&lt;400,IF(B338&gt;80,80,B338),B338)</f>
        <v>97</v>
      </c>
      <c r="D338" s="82">
        <f>IF('STATS 17-18'!G340&lt;200,IF(C338&gt;73,73,C338),C338)</f>
        <v>97</v>
      </c>
    </row>
    <row r="339" ht="20.35" customHeight="1">
      <c r="A339" t="s" s="38">
        <v>425</v>
      </c>
      <c r="B339" s="81">
        <f>VLOOKUP('STATS 17-18'!P341,'DI - PENALTIES'!$A$3:$B$69,2)</f>
        <v>74</v>
      </c>
      <c r="C339" s="33">
        <f>IF('STATS 17-18'!G341&lt;400,IF(B339&gt;80,80,B339),B339)</f>
        <v>74</v>
      </c>
      <c r="D339" s="82">
        <f>IF('STATS 17-18'!G341&lt;200,IF(C339&gt;73,73,C339),C339)</f>
        <v>74</v>
      </c>
    </row>
    <row r="340" ht="20.35" customHeight="1">
      <c r="A340" t="s" s="38">
        <v>426</v>
      </c>
      <c r="B340" s="81">
        <f>VLOOKUP('STATS 17-18'!P342,'DI - PENALTIES'!$A$3:$B$69,2)</f>
        <v>78</v>
      </c>
      <c r="C340" s="33">
        <f>IF('STATS 17-18'!G342&lt;400,IF(B340&gt;80,80,B340),B340)</f>
        <v>78</v>
      </c>
      <c r="D340" s="82">
        <f>IF('STATS 17-18'!G342&lt;200,IF(C340&gt;73,73,C340),C340)</f>
        <v>78</v>
      </c>
    </row>
    <row r="341" ht="20.35" customHeight="1">
      <c r="A341" t="s" s="38">
        <v>427</v>
      </c>
      <c r="B341" s="81">
        <f>VLOOKUP('STATS 17-18'!P343,'DI - PENALTIES'!$A$3:$B$69,2)</f>
        <v>34</v>
      </c>
      <c r="C341" s="33">
        <f>IF('STATS 17-18'!G343&lt;400,IF(B341&gt;80,80,B341),B341)</f>
        <v>34</v>
      </c>
      <c r="D341" s="82">
        <f>IF('STATS 17-18'!G343&lt;200,IF(C341&gt;73,73,C341),C341)</f>
        <v>34</v>
      </c>
    </row>
    <row r="342" ht="20.35" customHeight="1">
      <c r="A342" t="s" s="38">
        <v>428</v>
      </c>
      <c r="B342" s="81">
        <f>VLOOKUP('STATS 17-18'!P344,'DI - PENALTIES'!$A$3:$B$69,2)</f>
        <v>96</v>
      </c>
      <c r="C342" s="33">
        <f>IF('STATS 17-18'!G344&lt;400,IF(B342&gt;80,80,B342),B342)</f>
        <v>80</v>
      </c>
      <c r="D342" s="82">
        <f>IF('STATS 17-18'!G344&lt;200,IF(C342&gt;73,73,C342),C342)</f>
        <v>80</v>
      </c>
    </row>
    <row r="343" ht="20.35" customHeight="1">
      <c r="A343" t="s" s="38">
        <v>429</v>
      </c>
      <c r="B343" s="81">
        <f>VLOOKUP('STATS 17-18'!P345,'DI - PENALTIES'!$A$3:$B$69,2)</f>
        <v>46</v>
      </c>
      <c r="C343" s="33">
        <f>IF('STATS 17-18'!G345&lt;400,IF(B343&gt;80,80,B343),B343)</f>
        <v>46</v>
      </c>
      <c r="D343" s="82">
        <f>IF('STATS 17-18'!G345&lt;200,IF(C343&gt;73,73,C343),C343)</f>
        <v>46</v>
      </c>
    </row>
    <row r="344" ht="20.35" customHeight="1">
      <c r="A344" t="s" s="38">
        <v>430</v>
      </c>
      <c r="B344" s="81">
        <f>VLOOKUP('STATS 17-18'!P346,'DI - PENALTIES'!$A$3:$B$69,2)</f>
        <v>99</v>
      </c>
      <c r="C344" s="33">
        <f>IF('STATS 17-18'!G346&lt;400,IF(B344&gt;80,80,B344),B344)</f>
        <v>99</v>
      </c>
      <c r="D344" s="82">
        <f>IF('STATS 17-18'!G346&lt;200,IF(C344&gt;73,73,C344),C344)</f>
        <v>99</v>
      </c>
    </row>
    <row r="345" ht="20.35" customHeight="1">
      <c r="A345" t="s" s="38">
        <v>431</v>
      </c>
      <c r="B345" s="81">
        <f>VLOOKUP('STATS 17-18'!P347,'DI - PENALTIES'!$A$3:$B$69,2)</f>
        <v>59</v>
      </c>
      <c r="C345" s="33">
        <f>IF('STATS 17-18'!G347&lt;400,IF(B345&gt;80,80,B345),B345)</f>
        <v>59</v>
      </c>
      <c r="D345" s="82">
        <f>IF('STATS 17-18'!G347&lt;200,IF(C345&gt;73,73,C345),C345)</f>
        <v>59</v>
      </c>
    </row>
    <row r="346" ht="20.35" customHeight="1">
      <c r="A346" t="s" s="38">
        <v>432</v>
      </c>
      <c r="B346" s="81">
        <f>VLOOKUP('STATS 17-18'!P348,'DI - PENALTIES'!$A$3:$B$69,2)</f>
        <v>76</v>
      </c>
      <c r="C346" s="33">
        <f>IF('STATS 17-18'!G348&lt;400,IF(B346&gt;80,80,B346),B346)</f>
        <v>76</v>
      </c>
      <c r="D346" s="82">
        <f>IF('STATS 17-18'!G348&lt;200,IF(C346&gt;73,73,C346),C346)</f>
        <v>76</v>
      </c>
    </row>
    <row r="347" ht="20.35" customHeight="1">
      <c r="A347" t="s" s="38">
        <v>433</v>
      </c>
      <c r="B347" s="81">
        <f>VLOOKUP('STATS 17-18'!P349,'DI - PENALTIES'!$A$3:$B$69,2)</f>
        <v>93</v>
      </c>
      <c r="C347" s="33">
        <f>IF('STATS 17-18'!G349&lt;400,IF(B347&gt;80,80,B347),B347)</f>
        <v>93</v>
      </c>
      <c r="D347" s="82">
        <f>IF('STATS 17-18'!G349&lt;200,IF(C347&gt;73,73,C347),C347)</f>
        <v>93</v>
      </c>
    </row>
    <row r="348" ht="20.35" customHeight="1">
      <c r="A348" t="s" s="38">
        <v>434</v>
      </c>
      <c r="B348" s="81">
        <f>VLOOKUP('STATS 17-18'!P350,'DI - PENALTIES'!$A$3:$B$69,2)</f>
        <v>49</v>
      </c>
      <c r="C348" s="33">
        <f>IF('STATS 17-18'!G350&lt;400,IF(B348&gt;80,80,B348),B348)</f>
        <v>49</v>
      </c>
      <c r="D348" s="82">
        <f>IF('STATS 17-18'!G350&lt;200,IF(C348&gt;73,73,C348),C348)</f>
        <v>49</v>
      </c>
    </row>
    <row r="349" ht="20.35" customHeight="1">
      <c r="A349" t="s" s="38">
        <v>435</v>
      </c>
      <c r="B349" s="81">
        <f>VLOOKUP('STATS 17-18'!P351,'DI - PENALTIES'!$A$3:$B$69,2)</f>
        <v>82</v>
      </c>
      <c r="C349" s="33">
        <f>IF('STATS 17-18'!G351&lt;400,IF(B349&gt;80,80,B349),B349)</f>
        <v>82</v>
      </c>
      <c r="D349" s="82">
        <f>IF('STATS 17-18'!G351&lt;200,IF(C349&gt;73,73,C349),C349)</f>
        <v>82</v>
      </c>
    </row>
    <row r="350" ht="20.35" customHeight="1">
      <c r="A350" t="s" s="38">
        <v>436</v>
      </c>
      <c r="B350" s="81">
        <f>VLOOKUP('STATS 17-18'!P352,'DI - PENALTIES'!$A$3:$B$69,2)</f>
        <v>59</v>
      </c>
      <c r="C350" s="33">
        <f>IF('STATS 17-18'!G352&lt;400,IF(B350&gt;80,80,B350),B350)</f>
        <v>59</v>
      </c>
      <c r="D350" s="82">
        <f>IF('STATS 17-18'!G352&lt;200,IF(C350&gt;73,73,C350),C350)</f>
        <v>59</v>
      </c>
    </row>
    <row r="351" ht="20.35" customHeight="1">
      <c r="A351" t="s" s="38">
        <v>437</v>
      </c>
      <c r="B351" s="81">
        <f>VLOOKUP('STATS 17-18'!P353,'DI - PENALTIES'!$A$3:$B$69,2)</f>
        <v>82</v>
      </c>
      <c r="C351" s="33">
        <f>IF('STATS 17-18'!G353&lt;400,IF(B351&gt;80,80,B351),B351)</f>
        <v>82</v>
      </c>
      <c r="D351" s="82">
        <f>IF('STATS 17-18'!G353&lt;200,IF(C351&gt;73,73,C351),C351)</f>
        <v>82</v>
      </c>
    </row>
    <row r="352" ht="20.35" customHeight="1">
      <c r="A352" t="s" s="38">
        <v>438</v>
      </c>
      <c r="B352" s="81">
        <f>VLOOKUP('STATS 17-18'!P354,'DI - PENALTIES'!$A$3:$B$69,2)</f>
        <v>66</v>
      </c>
      <c r="C352" s="33">
        <f>IF('STATS 17-18'!G354&lt;400,IF(B352&gt;80,80,B352),B352)</f>
        <v>66</v>
      </c>
      <c r="D352" s="82">
        <f>IF('STATS 17-18'!G354&lt;200,IF(C352&gt;73,73,C352),C352)</f>
        <v>66</v>
      </c>
    </row>
    <row r="353" ht="20.35" customHeight="1">
      <c r="A353" t="s" s="38">
        <v>439</v>
      </c>
      <c r="B353" s="81">
        <f>VLOOKUP('STATS 17-18'!P355,'DI - PENALTIES'!$A$3:$B$69,2)</f>
        <v>51</v>
      </c>
      <c r="C353" s="33">
        <f>IF('STATS 17-18'!G355&lt;400,IF(B353&gt;80,80,B353),B353)</f>
        <v>51</v>
      </c>
      <c r="D353" s="82">
        <f>IF('STATS 17-18'!G355&lt;200,IF(C353&gt;73,73,C353),C353)</f>
        <v>51</v>
      </c>
    </row>
    <row r="354" ht="20.35" customHeight="1">
      <c r="A354" t="s" s="38">
        <v>440</v>
      </c>
      <c r="B354" s="81">
        <f>VLOOKUP('STATS 17-18'!P356,'DI - PENALTIES'!$A$3:$B$69,2)</f>
        <v>85</v>
      </c>
      <c r="C354" s="33">
        <f>IF('STATS 17-18'!G356&lt;400,IF(B354&gt;80,80,B354),B354)</f>
        <v>85</v>
      </c>
      <c r="D354" s="82">
        <f>IF('STATS 17-18'!G356&lt;200,IF(C354&gt;73,73,C354),C354)</f>
        <v>85</v>
      </c>
    </row>
    <row r="355" ht="20.35" customHeight="1">
      <c r="A355" t="s" s="38">
        <v>441</v>
      </c>
      <c r="B355" s="81">
        <f>VLOOKUP('STATS 17-18'!P357,'DI - PENALTIES'!$A$3:$B$69,2)</f>
        <v>86</v>
      </c>
      <c r="C355" s="33">
        <f>IF('STATS 17-18'!G357&lt;400,IF(B355&gt;80,80,B355),B355)</f>
        <v>86</v>
      </c>
      <c r="D355" s="82">
        <f>IF('STATS 17-18'!G357&lt;200,IF(C355&gt;73,73,C355),C355)</f>
        <v>86</v>
      </c>
    </row>
    <row r="356" ht="20.35" customHeight="1">
      <c r="A356" t="s" s="38">
        <v>442</v>
      </c>
      <c r="B356" s="81">
        <f>VLOOKUP('STATS 17-18'!P358,'DI - PENALTIES'!$A$3:$B$69,2)</f>
        <v>96</v>
      </c>
      <c r="C356" s="33">
        <f>IF('STATS 17-18'!G358&lt;400,IF(B356&gt;80,80,B356),B356)</f>
        <v>96</v>
      </c>
      <c r="D356" s="82">
        <f>IF('STATS 17-18'!G358&lt;200,IF(C356&gt;73,73,C356),C356)</f>
        <v>96</v>
      </c>
    </row>
    <row r="357" ht="20.35" customHeight="1">
      <c r="A357" t="s" s="38">
        <v>444</v>
      </c>
      <c r="B357" s="81">
        <f>VLOOKUP('STATS 17-18'!P359,'DI - PENALTIES'!$A$3:$B$69,2)</f>
        <v>65</v>
      </c>
      <c r="C357" s="33">
        <f>IF('STATS 17-18'!G359&lt;400,IF(B357&gt;80,80,B357),B357)</f>
        <v>65</v>
      </c>
      <c r="D357" s="82">
        <f>IF('STATS 17-18'!G359&lt;200,IF(C357&gt;73,73,C357),C357)</f>
        <v>65</v>
      </c>
    </row>
    <row r="358" ht="20.35" customHeight="1">
      <c r="A358" t="s" s="38">
        <v>445</v>
      </c>
      <c r="B358" s="81">
        <f>VLOOKUP('STATS 17-18'!P360,'DI - PENALTIES'!$A$3:$B$69,2)</f>
        <v>85</v>
      </c>
      <c r="C358" s="33">
        <f>IF('STATS 17-18'!G360&lt;400,IF(B358&gt;80,80,B358),B358)</f>
        <v>85</v>
      </c>
      <c r="D358" s="82">
        <f>IF('STATS 17-18'!G360&lt;200,IF(C358&gt;73,73,C358),C358)</f>
        <v>85</v>
      </c>
    </row>
    <row r="359" ht="20.35" customHeight="1">
      <c r="A359" t="s" s="38">
        <v>446</v>
      </c>
      <c r="B359" s="81">
        <f>VLOOKUP('STATS 17-18'!P361,'DI - PENALTIES'!$A$3:$B$69,2)</f>
        <v>79</v>
      </c>
      <c r="C359" s="33">
        <f>IF('STATS 17-18'!G361&lt;400,IF(B359&gt;80,80,B359),B359)</f>
        <v>79</v>
      </c>
      <c r="D359" s="82">
        <f>IF('STATS 17-18'!G361&lt;200,IF(C359&gt;73,73,C359),C359)</f>
        <v>79</v>
      </c>
    </row>
    <row r="360" ht="20.35" customHeight="1">
      <c r="A360" t="s" s="38">
        <v>447</v>
      </c>
      <c r="B360" s="81">
        <f>VLOOKUP('STATS 17-18'!P362,'DI - PENALTIES'!$A$3:$B$69,2)</f>
        <v>63</v>
      </c>
      <c r="C360" s="33">
        <f>IF('STATS 17-18'!G362&lt;400,IF(B360&gt;80,80,B360),B360)</f>
        <v>63</v>
      </c>
      <c r="D360" s="82">
        <f>IF('STATS 17-18'!G362&lt;200,IF(C360&gt;73,73,C360),C360)</f>
        <v>63</v>
      </c>
    </row>
    <row r="361" ht="20.35" customHeight="1">
      <c r="A361" t="s" s="38">
        <v>448</v>
      </c>
      <c r="B361" s="81">
        <f>VLOOKUP('STATS 17-18'!P363,'DI - PENALTIES'!$A$3:$B$69,2)</f>
        <v>62</v>
      </c>
      <c r="C361" s="33">
        <f>IF('STATS 17-18'!G363&lt;400,IF(B361&gt;80,80,B361),B361)</f>
        <v>62</v>
      </c>
      <c r="D361" s="82">
        <f>IF('STATS 17-18'!G363&lt;200,IF(C361&gt;73,73,C361),C361)</f>
        <v>62</v>
      </c>
    </row>
    <row r="362" ht="20.35" customHeight="1">
      <c r="A362" t="s" s="38">
        <v>449</v>
      </c>
      <c r="B362" s="81">
        <f>VLOOKUP('STATS 17-18'!P364,'DI - PENALTIES'!$A$3:$B$69,2)</f>
        <v>62</v>
      </c>
      <c r="C362" s="33">
        <f>IF('STATS 17-18'!G364&lt;400,IF(B362&gt;80,80,B362),B362)</f>
        <v>62</v>
      </c>
      <c r="D362" s="82">
        <f>IF('STATS 17-18'!G364&lt;200,IF(C362&gt;73,73,C362),C362)</f>
        <v>62</v>
      </c>
    </row>
    <row r="363" ht="20.35" customHeight="1">
      <c r="A363" t="s" s="38">
        <v>450</v>
      </c>
      <c r="B363" s="81">
        <f>VLOOKUP('STATS 17-18'!P365,'DI - PENALTIES'!$A$3:$B$69,2)</f>
        <v>43</v>
      </c>
      <c r="C363" s="33">
        <f>IF('STATS 17-18'!G365&lt;400,IF(B363&gt;80,80,B363),B363)</f>
        <v>43</v>
      </c>
      <c r="D363" s="82">
        <f>IF('STATS 17-18'!G365&lt;200,IF(C363&gt;73,73,C363),C363)</f>
        <v>43</v>
      </c>
    </row>
    <row r="364" ht="20.35" customHeight="1">
      <c r="A364" t="s" s="38">
        <v>452</v>
      </c>
      <c r="B364" s="81">
        <f>VLOOKUP('STATS 17-18'!P366,'DI - PENALTIES'!$A$3:$B$69,2)</f>
        <v>80</v>
      </c>
      <c r="C364" s="33">
        <f>IF('STATS 17-18'!G366&lt;400,IF(B364&gt;80,80,B364),B364)</f>
        <v>80</v>
      </c>
      <c r="D364" s="82">
        <f>IF('STATS 17-18'!G366&lt;200,IF(C364&gt;73,73,C364),C364)</f>
        <v>80</v>
      </c>
    </row>
    <row r="365" ht="20.35" customHeight="1">
      <c r="A365" t="s" s="38">
        <v>453</v>
      </c>
      <c r="B365" s="81">
        <f>VLOOKUP('STATS 17-18'!P367,'DI - PENALTIES'!$A$3:$B$69,2)</f>
        <v>99</v>
      </c>
      <c r="C365" s="33">
        <f>IF('STATS 17-18'!G367&lt;400,IF(B365&gt;80,80,B365),B365)</f>
        <v>80</v>
      </c>
      <c r="D365" s="82">
        <f>IF('STATS 17-18'!G367&lt;200,IF(C365&gt;73,73,C365),C365)</f>
        <v>73</v>
      </c>
    </row>
    <row r="366" ht="20.35" customHeight="1">
      <c r="A366" t="s" s="38">
        <v>454</v>
      </c>
      <c r="B366" s="81">
        <f>VLOOKUP('STATS 17-18'!P368,'DI - PENALTIES'!$A$3:$B$69,2)</f>
        <v>77</v>
      </c>
      <c r="C366" s="33">
        <f>IF('STATS 17-18'!G368&lt;400,IF(B366&gt;80,80,B366),B366)</f>
        <v>77</v>
      </c>
      <c r="D366" s="82">
        <f>IF('STATS 17-18'!G368&lt;200,IF(C366&gt;73,73,C366),C366)</f>
        <v>77</v>
      </c>
    </row>
    <row r="367" ht="20.35" customHeight="1">
      <c r="A367" t="s" s="38">
        <v>455</v>
      </c>
      <c r="B367" s="81">
        <f>VLOOKUP('STATS 17-18'!P369,'DI - PENALTIES'!$A$3:$B$69,2)</f>
        <v>34</v>
      </c>
      <c r="C367" s="33">
        <f>IF('STATS 17-18'!G369&lt;400,IF(B367&gt;80,80,B367),B367)</f>
        <v>34</v>
      </c>
      <c r="D367" s="82">
        <f>IF('STATS 17-18'!G369&lt;200,IF(C367&gt;73,73,C367),C367)</f>
        <v>34</v>
      </c>
    </row>
    <row r="368" ht="20.35" customHeight="1">
      <c r="A368" t="s" s="38">
        <v>456</v>
      </c>
      <c r="B368" s="81">
        <f>VLOOKUP('STATS 17-18'!P370,'DI - PENALTIES'!$A$3:$B$69,2)</f>
        <v>75</v>
      </c>
      <c r="C368" s="33">
        <f>IF('STATS 17-18'!G370&lt;400,IF(B368&gt;80,80,B368),B368)</f>
        <v>75</v>
      </c>
      <c r="D368" s="82">
        <f>IF('STATS 17-18'!G370&lt;200,IF(C368&gt;73,73,C368),C368)</f>
        <v>75</v>
      </c>
    </row>
    <row r="369" ht="20.35" customHeight="1">
      <c r="A369" t="s" s="38">
        <v>457</v>
      </c>
      <c r="B369" s="81">
        <f>VLOOKUP('STATS 17-18'!P371,'DI - PENALTIES'!$A$3:$B$69,2)</f>
        <v>95</v>
      </c>
      <c r="C369" s="33">
        <f>IF('STATS 17-18'!G371&lt;400,IF(B369&gt;80,80,B369),B369)</f>
        <v>95</v>
      </c>
      <c r="D369" s="82">
        <f>IF('STATS 17-18'!G371&lt;200,IF(C369&gt;73,73,C369),C369)</f>
        <v>95</v>
      </c>
    </row>
    <row r="370" ht="20.35" customHeight="1">
      <c r="A370" t="s" s="38">
        <v>458</v>
      </c>
      <c r="B370" s="81">
        <f>VLOOKUP('STATS 17-18'!P372,'DI - PENALTIES'!$A$3:$B$69,2)</f>
        <v>56</v>
      </c>
      <c r="C370" s="33">
        <f>IF('STATS 17-18'!G372&lt;400,IF(B370&gt;80,80,B370),B370)</f>
        <v>56</v>
      </c>
      <c r="D370" s="82">
        <f>IF('STATS 17-18'!G372&lt;200,IF(C370&gt;73,73,C370),C370)</f>
        <v>56</v>
      </c>
    </row>
    <row r="371" ht="20.35" customHeight="1">
      <c r="A371" t="s" s="38">
        <v>459</v>
      </c>
      <c r="B371" s="81">
        <f>VLOOKUP('STATS 17-18'!P373,'DI - PENALTIES'!$A$3:$B$69,2)</f>
        <v>49</v>
      </c>
      <c r="C371" s="33">
        <f>IF('STATS 17-18'!G373&lt;400,IF(B371&gt;80,80,B371),B371)</f>
        <v>49</v>
      </c>
      <c r="D371" s="82">
        <f>IF('STATS 17-18'!G373&lt;200,IF(C371&gt;73,73,C371),C371)</f>
        <v>49</v>
      </c>
    </row>
    <row r="372" ht="20.35" customHeight="1">
      <c r="A372" t="s" s="38">
        <v>461</v>
      </c>
      <c r="B372" s="81">
        <f>VLOOKUP('STATS 17-18'!P374,'DI - PENALTIES'!$A$3:$B$69,2)</f>
        <v>83</v>
      </c>
      <c r="C372" s="33">
        <f>IF('STATS 17-18'!G374&lt;400,IF(B372&gt;80,80,B372),B372)</f>
        <v>83</v>
      </c>
      <c r="D372" s="82">
        <f>IF('STATS 17-18'!G374&lt;200,IF(C372&gt;73,73,C372),C372)</f>
        <v>83</v>
      </c>
    </row>
    <row r="373" ht="20.35" customHeight="1">
      <c r="A373" t="s" s="38">
        <v>462</v>
      </c>
      <c r="B373" s="81">
        <f>VLOOKUP('STATS 17-18'!P375,'DI - PENALTIES'!$A$3:$B$69,2)</f>
        <v>39</v>
      </c>
      <c r="C373" s="33">
        <f>IF('STATS 17-18'!G375&lt;400,IF(B373&gt;80,80,B373),B373)</f>
        <v>39</v>
      </c>
      <c r="D373" s="82">
        <f>IF('STATS 17-18'!G375&lt;200,IF(C373&gt;73,73,C373),C373)</f>
        <v>39</v>
      </c>
    </row>
    <row r="374" ht="20.35" customHeight="1">
      <c r="A374" t="s" s="38">
        <v>463</v>
      </c>
      <c r="B374" s="81">
        <f>VLOOKUP('STATS 17-18'!P376,'DI - PENALTIES'!$A$3:$B$69,2)</f>
        <v>57</v>
      </c>
      <c r="C374" s="33">
        <f>IF('STATS 17-18'!G376&lt;400,IF(B374&gt;80,80,B374),B374)</f>
        <v>57</v>
      </c>
      <c r="D374" s="82">
        <f>IF('STATS 17-18'!G376&lt;200,IF(C374&gt;73,73,C374),C374)</f>
        <v>57</v>
      </c>
    </row>
    <row r="375" ht="20.35" customHeight="1">
      <c r="A375" t="s" s="38">
        <v>464</v>
      </c>
      <c r="B375" s="81">
        <f>VLOOKUP('STATS 17-18'!P377,'DI - PENALTIES'!$A$3:$B$69,2)</f>
        <v>93</v>
      </c>
      <c r="C375" s="33">
        <f>IF('STATS 17-18'!G377&lt;400,IF(B375&gt;80,80,B375),B375)</f>
        <v>93</v>
      </c>
      <c r="D375" s="82">
        <f>IF('STATS 17-18'!G377&lt;200,IF(C375&gt;73,73,C375),C375)</f>
        <v>93</v>
      </c>
    </row>
    <row r="376" ht="20.35" customHeight="1">
      <c r="A376" t="s" s="38">
        <v>465</v>
      </c>
      <c r="B376" s="81">
        <f>VLOOKUP('STATS 17-18'!P378,'DI - PENALTIES'!$A$3:$B$69,2)</f>
        <v>89</v>
      </c>
      <c r="C376" s="33">
        <f>IF('STATS 17-18'!G378&lt;400,IF(B376&gt;80,80,B376),B376)</f>
        <v>89</v>
      </c>
      <c r="D376" s="82">
        <f>IF('STATS 17-18'!G378&lt;200,IF(C376&gt;73,73,C376),C376)</f>
        <v>89</v>
      </c>
    </row>
    <row r="377" ht="20.35" customHeight="1">
      <c r="A377" t="s" s="38">
        <v>466</v>
      </c>
      <c r="B377" s="81">
        <f>VLOOKUP('STATS 17-18'!P379,'DI - PENALTIES'!$A$3:$B$69,2)</f>
        <v>61</v>
      </c>
      <c r="C377" s="33">
        <f>IF('STATS 17-18'!G379&lt;400,IF(B377&gt;80,80,B377),B377)</f>
        <v>61</v>
      </c>
      <c r="D377" s="82">
        <f>IF('STATS 17-18'!G379&lt;200,IF(C377&gt;73,73,C377),C377)</f>
        <v>61</v>
      </c>
    </row>
    <row r="378" ht="20.35" customHeight="1">
      <c r="A378" t="s" s="38">
        <v>467</v>
      </c>
      <c r="B378" s="81">
        <f>VLOOKUP('STATS 17-18'!P380,'DI - PENALTIES'!$A$3:$B$69,2)</f>
        <v>86</v>
      </c>
      <c r="C378" s="33">
        <f>IF('STATS 17-18'!G380&lt;400,IF(B378&gt;80,80,B378),B378)</f>
        <v>86</v>
      </c>
      <c r="D378" s="82">
        <f>IF('STATS 17-18'!G380&lt;200,IF(C378&gt;73,73,C378),C378)</f>
        <v>86</v>
      </c>
    </row>
    <row r="379" ht="20.35" customHeight="1">
      <c r="A379" t="s" s="38">
        <v>468</v>
      </c>
      <c r="B379" s="81">
        <f>VLOOKUP('STATS 17-18'!P381,'DI - PENALTIES'!$A$3:$B$69,2)</f>
        <v>92</v>
      </c>
      <c r="C379" s="33">
        <f>IF('STATS 17-18'!G381&lt;400,IF(B379&gt;80,80,B379),B379)</f>
        <v>92</v>
      </c>
      <c r="D379" s="82">
        <f>IF('STATS 17-18'!G381&lt;200,IF(C379&gt;73,73,C379),C379)</f>
        <v>92</v>
      </c>
    </row>
    <row r="380" ht="20.35" customHeight="1">
      <c r="A380" t="s" s="38">
        <v>469</v>
      </c>
      <c r="B380" s="81">
        <f>VLOOKUP('STATS 17-18'!P382,'DI - PENALTIES'!$A$3:$B$69,2)</f>
        <v>99</v>
      </c>
      <c r="C380" s="33">
        <f>IF('STATS 17-18'!G382&lt;400,IF(B380&gt;80,80,B380),B380)</f>
        <v>80</v>
      </c>
      <c r="D380" s="82">
        <f>IF('STATS 17-18'!G382&lt;200,IF(C380&gt;73,73,C380),C380)</f>
        <v>80</v>
      </c>
    </row>
    <row r="381" ht="20.35" customHeight="1">
      <c r="A381" t="s" s="38">
        <v>470</v>
      </c>
      <c r="B381" s="81">
        <f>VLOOKUP('STATS 17-18'!P383,'DI - PENALTIES'!$A$3:$B$69,2)</f>
        <v>99</v>
      </c>
      <c r="C381" s="33">
        <f>IF('STATS 17-18'!G383&lt;400,IF(B381&gt;80,80,B381),B381)</f>
        <v>80</v>
      </c>
      <c r="D381" s="82">
        <f>IF('STATS 17-18'!G383&lt;200,IF(C381&gt;73,73,C381),C381)</f>
        <v>73</v>
      </c>
    </row>
    <row r="382" ht="20.35" customHeight="1">
      <c r="A382" t="s" s="38">
        <v>471</v>
      </c>
      <c r="B382" s="81">
        <f>VLOOKUP('STATS 17-18'!P384,'DI - PENALTIES'!$A$3:$B$69,2)</f>
        <v>62</v>
      </c>
      <c r="C382" s="33">
        <f>IF('STATS 17-18'!G384&lt;400,IF(B382&gt;80,80,B382),B382)</f>
        <v>62</v>
      </c>
      <c r="D382" s="82">
        <f>IF('STATS 17-18'!G384&lt;200,IF(C382&gt;73,73,C382),C382)</f>
        <v>62</v>
      </c>
    </row>
    <row r="383" ht="20.35" customHeight="1">
      <c r="A383" t="s" s="38">
        <v>472</v>
      </c>
      <c r="B383" s="81">
        <f>VLOOKUP('STATS 17-18'!P385,'DI - PENALTIES'!$A$3:$B$69,2)</f>
        <v>37</v>
      </c>
      <c r="C383" s="33">
        <f>IF('STATS 17-18'!G385&lt;400,IF(B383&gt;80,80,B383),B383)</f>
        <v>37</v>
      </c>
      <c r="D383" s="82">
        <f>IF('STATS 17-18'!G385&lt;200,IF(C383&gt;73,73,C383),C383)</f>
        <v>37</v>
      </c>
    </row>
    <row r="384" ht="20.35" customHeight="1">
      <c r="A384" t="s" s="38">
        <v>473</v>
      </c>
      <c r="B384" s="81">
        <f>VLOOKUP('STATS 17-18'!P386,'DI - PENALTIES'!$A$3:$B$69,2)</f>
        <v>99</v>
      </c>
      <c r="C384" s="33">
        <f>IF('STATS 17-18'!G386&lt;400,IF(B384&gt;80,80,B384),B384)</f>
        <v>99</v>
      </c>
      <c r="D384" s="82">
        <f>IF('STATS 17-18'!G386&lt;200,IF(C384&gt;73,73,C384),C384)</f>
        <v>99</v>
      </c>
    </row>
    <row r="385" ht="20.35" customHeight="1">
      <c r="A385" t="s" s="38">
        <v>474</v>
      </c>
      <c r="B385" s="81">
        <f>VLOOKUP('STATS 17-18'!P387,'DI - PENALTIES'!$A$3:$B$69,2)</f>
        <v>85</v>
      </c>
      <c r="C385" s="33">
        <f>IF('STATS 17-18'!G387&lt;400,IF(B385&gt;80,80,B385),B385)</f>
        <v>85</v>
      </c>
      <c r="D385" s="82">
        <f>IF('STATS 17-18'!G387&lt;200,IF(C385&gt;73,73,C385),C385)</f>
        <v>85</v>
      </c>
    </row>
    <row r="386" ht="20.35" customHeight="1">
      <c r="A386" t="s" s="38">
        <v>475</v>
      </c>
      <c r="B386" s="81">
        <f>VLOOKUP('STATS 17-18'!P388,'DI - PENALTIES'!$A$3:$B$69,2)</f>
        <v>63</v>
      </c>
      <c r="C386" s="33">
        <f>IF('STATS 17-18'!G388&lt;400,IF(B386&gt;80,80,B386),B386)</f>
        <v>63</v>
      </c>
      <c r="D386" s="82">
        <f>IF('STATS 17-18'!G388&lt;200,IF(C386&gt;73,73,C386),C386)</f>
        <v>63</v>
      </c>
    </row>
    <row r="387" ht="20.35" customHeight="1">
      <c r="A387" t="s" s="38">
        <v>476</v>
      </c>
      <c r="B387" s="81">
        <f>VLOOKUP('STATS 17-18'!P389,'DI - PENALTIES'!$A$3:$B$69,2)</f>
        <v>93</v>
      </c>
      <c r="C387" s="33">
        <f>IF('STATS 17-18'!G389&lt;400,IF(B387&gt;80,80,B387),B387)</f>
        <v>93</v>
      </c>
      <c r="D387" s="82">
        <f>IF('STATS 17-18'!G389&lt;200,IF(C387&gt;73,73,C387),C387)</f>
        <v>93</v>
      </c>
    </row>
    <row r="388" ht="20.35" customHeight="1">
      <c r="A388" t="s" s="38">
        <v>477</v>
      </c>
      <c r="B388" s="81">
        <f>VLOOKUP('STATS 17-18'!P390,'DI - PENALTIES'!$A$3:$B$69,2)</f>
        <v>76</v>
      </c>
      <c r="C388" s="33">
        <f>IF('STATS 17-18'!G390&lt;400,IF(B388&gt;80,80,B388),B388)</f>
        <v>76</v>
      </c>
      <c r="D388" s="82">
        <f>IF('STATS 17-18'!G390&lt;200,IF(C388&gt;73,73,C388),C388)</f>
        <v>76</v>
      </c>
    </row>
    <row r="389" ht="20.35" customHeight="1">
      <c r="A389" t="s" s="38">
        <v>478</v>
      </c>
      <c r="B389" s="81">
        <f>VLOOKUP('STATS 17-18'!P391,'DI - PENALTIES'!$A$3:$B$69,2)</f>
        <v>80</v>
      </c>
      <c r="C389" s="33">
        <f>IF('STATS 17-18'!G391&lt;400,IF(B389&gt;80,80,B389),B389)</f>
        <v>80</v>
      </c>
      <c r="D389" s="82">
        <f>IF('STATS 17-18'!G391&lt;200,IF(C389&gt;73,73,C389),C389)</f>
        <v>80</v>
      </c>
    </row>
    <row r="390" ht="20.35" customHeight="1">
      <c r="A390" t="s" s="38">
        <v>479</v>
      </c>
      <c r="B390" s="81">
        <f>VLOOKUP('STATS 17-18'!P392,'DI - PENALTIES'!$A$3:$B$69,2)</f>
        <v>99</v>
      </c>
      <c r="C390" s="33">
        <f>IF('STATS 17-18'!G392&lt;400,IF(B390&gt;80,80,B390),B390)</f>
        <v>80</v>
      </c>
      <c r="D390" s="82">
        <f>IF('STATS 17-18'!G392&lt;200,IF(C390&gt;73,73,C390),C390)</f>
        <v>73</v>
      </c>
    </row>
    <row r="391" ht="20.35" customHeight="1">
      <c r="A391" t="s" s="38">
        <v>480</v>
      </c>
      <c r="B391" s="81">
        <f>VLOOKUP('STATS 17-18'!P393,'DI - PENALTIES'!$A$3:$B$69,2)</f>
        <v>66</v>
      </c>
      <c r="C391" s="33">
        <f>IF('STATS 17-18'!G393&lt;400,IF(B391&gt;80,80,B391),B391)</f>
        <v>66</v>
      </c>
      <c r="D391" s="82">
        <f>IF('STATS 17-18'!G393&lt;200,IF(C391&gt;73,73,C391),C391)</f>
        <v>66</v>
      </c>
    </row>
    <row r="392" ht="20.35" customHeight="1">
      <c r="A392" t="s" s="38">
        <v>481</v>
      </c>
      <c r="B392" s="81">
        <f>VLOOKUP('STATS 17-18'!P394,'DI - PENALTIES'!$A$3:$B$69,2)</f>
        <v>94</v>
      </c>
      <c r="C392" s="33">
        <f>IF('STATS 17-18'!G394&lt;400,IF(B392&gt;80,80,B392),B392)</f>
        <v>94</v>
      </c>
      <c r="D392" s="82">
        <f>IF('STATS 17-18'!G394&lt;200,IF(C392&gt;73,73,C392),C392)</f>
        <v>94</v>
      </c>
    </row>
    <row r="393" ht="20.35" customHeight="1">
      <c r="A393" t="s" s="38">
        <v>482</v>
      </c>
      <c r="B393" s="81">
        <f>VLOOKUP('STATS 17-18'!P395,'DI - PENALTIES'!$A$3:$B$69,2)</f>
        <v>93</v>
      </c>
      <c r="C393" s="33">
        <f>IF('STATS 17-18'!G395&lt;400,IF(B393&gt;80,80,B393),B393)</f>
        <v>93</v>
      </c>
      <c r="D393" s="82">
        <f>IF('STATS 17-18'!G395&lt;200,IF(C393&gt;73,73,C393),C393)</f>
        <v>93</v>
      </c>
    </row>
    <row r="394" ht="20.35" customHeight="1">
      <c r="A394" t="s" s="38">
        <v>483</v>
      </c>
      <c r="B394" s="81">
        <f>VLOOKUP('STATS 17-18'!P396,'DI - PENALTIES'!$A$3:$B$69,2)</f>
        <v>95</v>
      </c>
      <c r="C394" s="33">
        <f>IF('STATS 17-18'!G396&lt;400,IF(B394&gt;80,80,B394),B394)</f>
        <v>95</v>
      </c>
      <c r="D394" s="82">
        <f>IF('STATS 17-18'!G396&lt;200,IF(C394&gt;73,73,C394),C394)</f>
        <v>95</v>
      </c>
    </row>
    <row r="395" ht="20.35" customHeight="1">
      <c r="A395" t="s" s="38">
        <v>484</v>
      </c>
      <c r="B395" s="81">
        <f>VLOOKUP('STATS 17-18'!P397,'DI - PENALTIES'!$A$3:$B$69,2)</f>
        <v>59</v>
      </c>
      <c r="C395" s="33">
        <f>IF('STATS 17-18'!G397&lt;400,IF(B395&gt;80,80,B395),B395)</f>
        <v>59</v>
      </c>
      <c r="D395" s="82">
        <f>IF('STATS 17-18'!G397&lt;200,IF(C395&gt;73,73,C395),C395)</f>
        <v>59</v>
      </c>
    </row>
    <row r="396" ht="20.35" customHeight="1">
      <c r="A396" t="s" s="38">
        <v>485</v>
      </c>
      <c r="B396" s="81">
        <f>VLOOKUP('STATS 17-18'!P398,'DI - PENALTIES'!$A$3:$B$69,2)</f>
        <v>63</v>
      </c>
      <c r="C396" s="33">
        <f>IF('STATS 17-18'!G398&lt;400,IF(B396&gt;80,80,B396),B396)</f>
        <v>63</v>
      </c>
      <c r="D396" s="82">
        <f>IF('STATS 17-18'!G398&lt;200,IF(C396&gt;73,73,C396),C396)</f>
        <v>63</v>
      </c>
    </row>
    <row r="397" ht="20.35" customHeight="1">
      <c r="A397" t="s" s="38">
        <v>487</v>
      </c>
      <c r="B397" s="81">
        <f>VLOOKUP('STATS 17-18'!P399,'DI - PENALTIES'!$A$3:$B$69,2)</f>
        <v>79</v>
      </c>
      <c r="C397" s="33">
        <f>IF('STATS 17-18'!G399&lt;400,IF(B397&gt;80,80,B397),B397)</f>
        <v>79</v>
      </c>
      <c r="D397" s="82">
        <f>IF('STATS 17-18'!G399&lt;200,IF(C397&gt;73,73,C397),C397)</f>
        <v>79</v>
      </c>
    </row>
    <row r="398" ht="20.35" customHeight="1">
      <c r="A398" t="s" s="38">
        <v>488</v>
      </c>
      <c r="B398" s="81">
        <f>VLOOKUP('STATS 17-18'!P400,'DI - PENALTIES'!$A$3:$B$69,2)</f>
        <v>61</v>
      </c>
      <c r="C398" s="33">
        <f>IF('STATS 17-18'!G400&lt;400,IF(B398&gt;80,80,B398),B398)</f>
        <v>61</v>
      </c>
      <c r="D398" s="82">
        <f>IF('STATS 17-18'!G400&lt;200,IF(C398&gt;73,73,C398),C398)</f>
        <v>61</v>
      </c>
    </row>
    <row r="399" ht="20.35" customHeight="1">
      <c r="A399" t="s" s="38">
        <v>489</v>
      </c>
      <c r="B399" s="81">
        <f>VLOOKUP('STATS 17-18'!P401,'DI - PENALTIES'!$A$3:$B$69,2)</f>
        <v>79</v>
      </c>
      <c r="C399" s="33">
        <f>IF('STATS 17-18'!G401&lt;400,IF(B399&gt;80,80,B399),B399)</f>
        <v>79</v>
      </c>
      <c r="D399" s="82">
        <f>IF('STATS 17-18'!G401&lt;200,IF(C399&gt;73,73,C399),C399)</f>
        <v>79</v>
      </c>
    </row>
    <row r="400" ht="20.35" customHeight="1">
      <c r="A400" t="s" s="38">
        <v>490</v>
      </c>
      <c r="B400" s="81">
        <f>VLOOKUP('STATS 17-18'!P402,'DI - PENALTIES'!$A$3:$B$69,2)</f>
        <v>63</v>
      </c>
      <c r="C400" s="33">
        <f>IF('STATS 17-18'!G402&lt;400,IF(B400&gt;80,80,B400),B400)</f>
        <v>63</v>
      </c>
      <c r="D400" s="82">
        <f>IF('STATS 17-18'!G402&lt;200,IF(C400&gt;73,73,C400),C400)</f>
        <v>63</v>
      </c>
    </row>
    <row r="401" ht="20.35" customHeight="1">
      <c r="A401" t="s" s="38">
        <v>491</v>
      </c>
      <c r="B401" s="81">
        <f>VLOOKUP('STATS 17-18'!P403,'DI - PENALTIES'!$A$3:$B$69,2)</f>
        <v>64</v>
      </c>
      <c r="C401" s="33">
        <f>IF('STATS 17-18'!G403&lt;400,IF(B401&gt;80,80,B401),B401)</f>
        <v>64</v>
      </c>
      <c r="D401" s="82">
        <f>IF('STATS 17-18'!G403&lt;200,IF(C401&gt;73,73,C401),C401)</f>
        <v>64</v>
      </c>
    </row>
    <row r="402" ht="20.35" customHeight="1">
      <c r="A402" t="s" s="38">
        <v>492</v>
      </c>
      <c r="B402" s="81">
        <f>VLOOKUP('STATS 17-18'!P404,'DI - PENALTIES'!$A$3:$B$69,2)</f>
        <v>99</v>
      </c>
      <c r="C402" s="33">
        <f>IF('STATS 17-18'!G404&lt;400,IF(B402&gt;80,80,B402),B402)</f>
        <v>80</v>
      </c>
      <c r="D402" s="82">
        <f>IF('STATS 17-18'!G404&lt;200,IF(C402&gt;73,73,C402),C402)</f>
        <v>73</v>
      </c>
    </row>
    <row r="403" ht="20.35" customHeight="1">
      <c r="A403" t="s" s="38">
        <v>493</v>
      </c>
      <c r="B403" s="81">
        <f>VLOOKUP('STATS 17-18'!P405,'DI - PENALTIES'!$A$3:$B$69,2)</f>
        <v>59</v>
      </c>
      <c r="C403" s="33">
        <f>IF('STATS 17-18'!G405&lt;400,IF(B403&gt;80,80,B403),B403)</f>
        <v>59</v>
      </c>
      <c r="D403" s="82">
        <f>IF('STATS 17-18'!G405&lt;200,IF(C403&gt;73,73,C403),C403)</f>
        <v>59</v>
      </c>
    </row>
    <row r="404" ht="20.35" customHeight="1">
      <c r="A404" t="s" s="38">
        <v>494</v>
      </c>
      <c r="B404" s="81">
        <f>VLOOKUP('STATS 17-18'!P406,'DI - PENALTIES'!$A$3:$B$69,2)</f>
        <v>64</v>
      </c>
      <c r="C404" s="33">
        <f>IF('STATS 17-18'!G406&lt;400,IF(B404&gt;80,80,B404),B404)</f>
        <v>64</v>
      </c>
      <c r="D404" s="82">
        <f>IF('STATS 17-18'!G406&lt;200,IF(C404&gt;73,73,C404),C404)</f>
        <v>64</v>
      </c>
    </row>
    <row r="405" ht="20.35" customHeight="1">
      <c r="A405" t="s" s="38">
        <v>495</v>
      </c>
      <c r="B405" s="81">
        <f>VLOOKUP('STATS 17-18'!P407,'DI - PENALTIES'!$A$3:$B$69,2)</f>
        <v>73</v>
      </c>
      <c r="C405" s="33">
        <f>IF('STATS 17-18'!G407&lt;400,IF(B405&gt;80,80,B405),B405)</f>
        <v>73</v>
      </c>
      <c r="D405" s="82">
        <f>IF('STATS 17-18'!G407&lt;200,IF(C405&gt;73,73,C405),C405)</f>
        <v>73</v>
      </c>
    </row>
    <row r="406" ht="20.35" customHeight="1">
      <c r="A406" t="s" s="38">
        <v>496</v>
      </c>
      <c r="B406" s="81">
        <f>VLOOKUP('STATS 17-18'!P408,'DI - PENALTIES'!$A$3:$B$69,2)</f>
        <v>54</v>
      </c>
      <c r="C406" s="33">
        <f>IF('STATS 17-18'!G408&lt;400,IF(B406&gt;80,80,B406),B406)</f>
        <v>54</v>
      </c>
      <c r="D406" s="82">
        <f>IF('STATS 17-18'!G408&lt;200,IF(C406&gt;73,73,C406),C406)</f>
        <v>54</v>
      </c>
    </row>
    <row r="407" ht="20.35" customHeight="1">
      <c r="A407" t="s" s="38">
        <v>497</v>
      </c>
      <c r="B407" s="81">
        <f>VLOOKUP('STATS 17-18'!P409,'DI - PENALTIES'!$A$3:$B$69,2)</f>
        <v>40</v>
      </c>
      <c r="C407" s="33">
        <f>IF('STATS 17-18'!G409&lt;400,IF(B407&gt;80,80,B407),B407)</f>
        <v>40</v>
      </c>
      <c r="D407" s="82">
        <f>IF('STATS 17-18'!G409&lt;200,IF(C407&gt;73,73,C407),C407)</f>
        <v>40</v>
      </c>
    </row>
    <row r="408" ht="20.35" customHeight="1">
      <c r="A408" t="s" s="38">
        <v>498</v>
      </c>
      <c r="B408" s="81">
        <f>VLOOKUP('STATS 17-18'!P410,'DI - PENALTIES'!$A$3:$B$69,2)</f>
        <v>88</v>
      </c>
      <c r="C408" s="33">
        <f>IF('STATS 17-18'!G410&lt;400,IF(B408&gt;80,80,B408),B408)</f>
        <v>88</v>
      </c>
      <c r="D408" s="82">
        <f>IF('STATS 17-18'!G410&lt;200,IF(C408&gt;73,73,C408),C408)</f>
        <v>88</v>
      </c>
    </row>
    <row r="409" ht="20.35" customHeight="1">
      <c r="A409" t="s" s="38">
        <v>499</v>
      </c>
      <c r="B409" s="81">
        <f>VLOOKUP('STATS 17-18'!P411,'DI - PENALTIES'!$A$3:$B$69,2)</f>
        <v>66</v>
      </c>
      <c r="C409" s="33">
        <f>IF('STATS 17-18'!G411&lt;400,IF(B409&gt;80,80,B409),B409)</f>
        <v>66</v>
      </c>
      <c r="D409" s="82">
        <f>IF('STATS 17-18'!G411&lt;200,IF(C409&gt;73,73,C409),C409)</f>
        <v>66</v>
      </c>
    </row>
    <row r="410" ht="20.35" customHeight="1">
      <c r="A410" t="s" s="38">
        <v>500</v>
      </c>
      <c r="B410" s="81">
        <f>VLOOKUP('STATS 17-18'!P412,'DI - PENALTIES'!$A$3:$B$69,2)</f>
        <v>99</v>
      </c>
      <c r="C410" s="33">
        <f>IF('STATS 17-18'!G412&lt;400,IF(B410&gt;80,80,B410),B410)</f>
        <v>80</v>
      </c>
      <c r="D410" s="82">
        <f>IF('STATS 17-18'!G412&lt;200,IF(C410&gt;73,73,C410),C410)</f>
        <v>73</v>
      </c>
    </row>
    <row r="411" ht="20.35" customHeight="1">
      <c r="A411" t="s" s="38">
        <v>501</v>
      </c>
      <c r="B411" s="81">
        <f>VLOOKUP('STATS 17-18'!P413,'DI - PENALTIES'!$A$3:$B$69,2)</f>
        <v>85</v>
      </c>
      <c r="C411" s="33">
        <f>IF('STATS 17-18'!G413&lt;400,IF(B411&gt;80,80,B411),B411)</f>
        <v>85</v>
      </c>
      <c r="D411" s="82">
        <f>IF('STATS 17-18'!G413&lt;200,IF(C411&gt;73,73,C411),C411)</f>
        <v>85</v>
      </c>
    </row>
    <row r="412" ht="20.35" customHeight="1">
      <c r="A412" t="s" s="38">
        <v>502</v>
      </c>
      <c r="B412" s="81">
        <f>VLOOKUP('STATS 17-18'!P414,'DI - PENALTIES'!$A$3:$B$69,2)</f>
        <v>78</v>
      </c>
      <c r="C412" s="33">
        <f>IF('STATS 17-18'!G414&lt;400,IF(B412&gt;80,80,B412),B412)</f>
        <v>78</v>
      </c>
      <c r="D412" s="82">
        <f>IF('STATS 17-18'!G414&lt;200,IF(C412&gt;73,73,C412),C412)</f>
        <v>78</v>
      </c>
    </row>
    <row r="413" ht="20.35" customHeight="1">
      <c r="A413" t="s" s="38">
        <v>503</v>
      </c>
      <c r="B413" s="81">
        <f>VLOOKUP('STATS 17-18'!P415,'DI - PENALTIES'!$A$3:$B$69,2)</f>
        <v>94</v>
      </c>
      <c r="C413" s="33">
        <f>IF('STATS 17-18'!G415&lt;400,IF(B413&gt;80,80,B413),B413)</f>
        <v>94</v>
      </c>
      <c r="D413" s="82">
        <f>IF('STATS 17-18'!G415&lt;200,IF(C413&gt;73,73,C413),C413)</f>
        <v>94</v>
      </c>
    </row>
    <row r="414" ht="20.35" customHeight="1">
      <c r="A414" t="s" s="38">
        <v>504</v>
      </c>
      <c r="B414" s="81">
        <f>VLOOKUP('STATS 17-18'!P416,'DI - PENALTIES'!$A$3:$B$69,2)</f>
        <v>57</v>
      </c>
      <c r="C414" s="33">
        <f>IF('STATS 17-18'!G416&lt;400,IF(B414&gt;80,80,B414),B414)</f>
        <v>57</v>
      </c>
      <c r="D414" s="82">
        <f>IF('STATS 17-18'!G416&lt;200,IF(C414&gt;73,73,C414),C414)</f>
        <v>57</v>
      </c>
    </row>
    <row r="415" ht="20.35" customHeight="1">
      <c r="A415" t="s" s="38">
        <v>506</v>
      </c>
      <c r="B415" s="81">
        <f>VLOOKUP('STATS 17-18'!P417,'DI - PENALTIES'!$A$3:$B$69,2)</f>
        <v>51</v>
      </c>
      <c r="C415" s="33">
        <f>IF('STATS 17-18'!G417&lt;400,IF(B415&gt;80,80,B415),B415)</f>
        <v>51</v>
      </c>
      <c r="D415" s="82">
        <f>IF('STATS 17-18'!G417&lt;200,IF(C415&gt;73,73,C415),C415)</f>
        <v>51</v>
      </c>
    </row>
    <row r="416" ht="20.35" customHeight="1">
      <c r="A416" t="s" s="38">
        <v>507</v>
      </c>
      <c r="B416" s="81">
        <f>VLOOKUP('STATS 17-18'!P418,'DI - PENALTIES'!$A$3:$B$69,2)</f>
        <v>81</v>
      </c>
      <c r="C416" s="33">
        <f>IF('STATS 17-18'!G418&lt;400,IF(B416&gt;80,80,B416),B416)</f>
        <v>81</v>
      </c>
      <c r="D416" s="82">
        <f>IF('STATS 17-18'!G418&lt;200,IF(C416&gt;73,73,C416),C416)</f>
        <v>81</v>
      </c>
    </row>
    <row r="417" ht="20.35" customHeight="1">
      <c r="A417" t="s" s="38">
        <v>508</v>
      </c>
      <c r="B417" s="81">
        <f>VLOOKUP('STATS 17-18'!P419,'DI - PENALTIES'!$A$3:$B$69,2)</f>
        <v>66</v>
      </c>
      <c r="C417" s="33">
        <f>IF('STATS 17-18'!G419&lt;400,IF(B417&gt;80,80,B417),B417)</f>
        <v>66</v>
      </c>
      <c r="D417" s="82">
        <f>IF('STATS 17-18'!G419&lt;200,IF(C417&gt;73,73,C417),C417)</f>
        <v>66</v>
      </c>
    </row>
    <row r="418" ht="20.35" customHeight="1">
      <c r="A418" t="s" s="38">
        <v>509</v>
      </c>
      <c r="B418" s="81">
        <f>VLOOKUP('STATS 17-18'!P420,'DI - PENALTIES'!$A$3:$B$69,2)</f>
        <v>63</v>
      </c>
      <c r="C418" s="33">
        <f>IF('STATS 17-18'!G420&lt;400,IF(B418&gt;80,80,B418),B418)</f>
        <v>63</v>
      </c>
      <c r="D418" s="82">
        <f>IF('STATS 17-18'!G420&lt;200,IF(C418&gt;73,73,C418),C418)</f>
        <v>63</v>
      </c>
    </row>
    <row r="419" ht="20.35" customHeight="1">
      <c r="A419" t="s" s="38">
        <v>510</v>
      </c>
      <c r="B419" s="81">
        <f>VLOOKUP('STATS 17-18'!P421,'DI - PENALTIES'!$A$3:$B$69,2)</f>
        <v>70</v>
      </c>
      <c r="C419" s="33">
        <f>IF('STATS 17-18'!G421&lt;400,IF(B419&gt;80,80,B419),B419)</f>
        <v>70</v>
      </c>
      <c r="D419" s="82">
        <f>IF('STATS 17-18'!G421&lt;200,IF(C419&gt;73,73,C419),C419)</f>
        <v>70</v>
      </c>
    </row>
    <row r="420" ht="20.35" customHeight="1">
      <c r="A420" t="s" s="38">
        <v>511</v>
      </c>
      <c r="B420" s="81">
        <f>VLOOKUP('STATS 17-18'!P422,'DI - PENALTIES'!$A$3:$B$69,2)</f>
        <v>60</v>
      </c>
      <c r="C420" s="33">
        <f>IF('STATS 17-18'!G422&lt;400,IF(B420&gt;80,80,B420),B420)</f>
        <v>60</v>
      </c>
      <c r="D420" s="82">
        <f>IF('STATS 17-18'!G422&lt;200,IF(C420&gt;73,73,C420),C420)</f>
        <v>60</v>
      </c>
    </row>
    <row r="421" ht="20.35" customHeight="1">
      <c r="A421" t="s" s="38">
        <v>512</v>
      </c>
      <c r="B421" s="81">
        <f>VLOOKUP('STATS 17-18'!P423,'DI - PENALTIES'!$A$3:$B$69,2)</f>
        <v>54</v>
      </c>
      <c r="C421" s="33">
        <f>IF('STATS 17-18'!G423&lt;400,IF(B421&gt;80,80,B421),B421)</f>
        <v>54</v>
      </c>
      <c r="D421" s="82">
        <f>IF('STATS 17-18'!G423&lt;200,IF(C421&gt;73,73,C421),C421)</f>
        <v>54</v>
      </c>
    </row>
    <row r="422" ht="20.35" customHeight="1">
      <c r="A422" t="s" s="38">
        <v>513</v>
      </c>
      <c r="B422" s="81">
        <f>VLOOKUP('STATS 17-18'!P424,'DI - PENALTIES'!$A$3:$B$69,2)</f>
        <v>65</v>
      </c>
      <c r="C422" s="33">
        <f>IF('STATS 17-18'!G424&lt;400,IF(B422&gt;80,80,B422),B422)</f>
        <v>65</v>
      </c>
      <c r="D422" s="82">
        <f>IF('STATS 17-18'!G424&lt;200,IF(C422&gt;73,73,C422),C422)</f>
        <v>65</v>
      </c>
    </row>
    <row r="423" ht="20.35" customHeight="1">
      <c r="A423" t="s" s="38">
        <v>514</v>
      </c>
      <c r="B423" s="81">
        <f>VLOOKUP('STATS 17-18'!P425,'DI - PENALTIES'!$A$3:$B$69,2)</f>
        <v>71</v>
      </c>
      <c r="C423" s="33">
        <f>IF('STATS 17-18'!G425&lt;400,IF(B423&gt;80,80,B423),B423)</f>
        <v>71</v>
      </c>
      <c r="D423" s="82">
        <f>IF('STATS 17-18'!G425&lt;200,IF(C423&gt;73,73,C423),C423)</f>
        <v>71</v>
      </c>
    </row>
    <row r="424" ht="20.35" customHeight="1">
      <c r="A424" t="s" s="38">
        <v>515</v>
      </c>
      <c r="B424" s="81">
        <f>VLOOKUP('STATS 17-18'!P426,'DI - PENALTIES'!$A$3:$B$69,2)</f>
        <v>86</v>
      </c>
      <c r="C424" s="33">
        <f>IF('STATS 17-18'!G426&lt;400,IF(B424&gt;80,80,B424),B424)</f>
        <v>86</v>
      </c>
      <c r="D424" s="82">
        <f>IF('STATS 17-18'!G426&lt;200,IF(C424&gt;73,73,C424),C424)</f>
        <v>86</v>
      </c>
    </row>
    <row r="425" ht="20.35" customHeight="1">
      <c r="A425" t="s" s="38">
        <v>516</v>
      </c>
      <c r="B425" s="81">
        <f>VLOOKUP('STATS 17-18'!P427,'DI - PENALTIES'!$A$3:$B$69,2)</f>
        <v>99</v>
      </c>
      <c r="C425" s="33">
        <f>IF('STATS 17-18'!G427&lt;400,IF(B425&gt;80,80,B425),B425)</f>
        <v>80</v>
      </c>
      <c r="D425" s="82">
        <f>IF('STATS 17-18'!G427&lt;200,IF(C425&gt;73,73,C425),C425)</f>
        <v>73</v>
      </c>
    </row>
    <row r="426" ht="20.35" customHeight="1">
      <c r="A426" t="s" s="38">
        <v>517</v>
      </c>
      <c r="B426" s="81">
        <f>VLOOKUP('STATS 17-18'!P428,'DI - PENALTIES'!$A$3:$B$69,2)</f>
        <v>48</v>
      </c>
      <c r="C426" s="33">
        <f>IF('STATS 17-18'!G428&lt;400,IF(B426&gt;80,80,B426),B426)</f>
        <v>48</v>
      </c>
      <c r="D426" s="82">
        <f>IF('STATS 17-18'!G428&lt;200,IF(C426&gt;73,73,C426),C426)</f>
        <v>48</v>
      </c>
    </row>
    <row r="427" ht="20.35" customHeight="1">
      <c r="A427" t="s" s="38">
        <v>518</v>
      </c>
      <c r="B427" s="81">
        <f>VLOOKUP('STATS 17-18'!P429,'DI - PENALTIES'!$A$3:$B$69,2)</f>
        <v>40</v>
      </c>
      <c r="C427" s="33">
        <f>IF('STATS 17-18'!G429&lt;400,IF(B427&gt;80,80,B427),B427)</f>
        <v>40</v>
      </c>
      <c r="D427" s="82">
        <f>IF('STATS 17-18'!G429&lt;200,IF(C427&gt;73,73,C427),C427)</f>
        <v>40</v>
      </c>
    </row>
    <row r="428" ht="20.35" customHeight="1">
      <c r="A428" t="s" s="38">
        <v>519</v>
      </c>
      <c r="B428" s="81">
        <f>VLOOKUP('STATS 17-18'!P430,'DI - PENALTIES'!$A$3:$B$69,2)</f>
        <v>96</v>
      </c>
      <c r="C428" s="33">
        <f>IF('STATS 17-18'!G430&lt;400,IF(B428&gt;80,80,B428),B428)</f>
        <v>96</v>
      </c>
      <c r="D428" s="82">
        <f>IF('STATS 17-18'!G430&lt;200,IF(C428&gt;73,73,C428),C428)</f>
        <v>96</v>
      </c>
    </row>
    <row r="429" ht="20.35" customHeight="1">
      <c r="A429" t="s" s="38">
        <v>520</v>
      </c>
      <c r="B429" s="81">
        <f>VLOOKUP('STATS 17-18'!P431,'DI - PENALTIES'!$A$3:$B$69,2)</f>
        <v>60</v>
      </c>
      <c r="C429" s="33">
        <f>IF('STATS 17-18'!G431&lt;400,IF(B429&gt;80,80,B429),B429)</f>
        <v>60</v>
      </c>
      <c r="D429" s="82">
        <f>IF('STATS 17-18'!G431&lt;200,IF(C429&gt;73,73,C429),C429)</f>
        <v>60</v>
      </c>
    </row>
    <row r="430" ht="20.35" customHeight="1">
      <c r="A430" t="s" s="38">
        <v>521</v>
      </c>
      <c r="B430" s="81">
        <f>VLOOKUP('STATS 17-18'!P432,'DI - PENALTIES'!$A$3:$B$69,2)</f>
        <v>63</v>
      </c>
      <c r="C430" s="33">
        <f>IF('STATS 17-18'!G432&lt;400,IF(B430&gt;80,80,B430),B430)</f>
        <v>63</v>
      </c>
      <c r="D430" s="82">
        <f>IF('STATS 17-18'!G432&lt;200,IF(C430&gt;73,73,C430),C430)</f>
        <v>63</v>
      </c>
    </row>
    <row r="431" ht="20.35" customHeight="1">
      <c r="A431" t="s" s="38">
        <v>522</v>
      </c>
      <c r="B431" s="81">
        <f>VLOOKUP('STATS 17-18'!P433,'DI - PENALTIES'!$A$3:$B$69,2)</f>
        <v>87</v>
      </c>
      <c r="C431" s="33">
        <f>IF('STATS 17-18'!G433&lt;400,IF(B431&gt;80,80,B431),B431)</f>
        <v>87</v>
      </c>
      <c r="D431" s="82">
        <f>IF('STATS 17-18'!G433&lt;200,IF(C431&gt;73,73,C431),C431)</f>
        <v>87</v>
      </c>
    </row>
    <row r="432" ht="20.35" customHeight="1">
      <c r="A432" t="s" s="38">
        <v>523</v>
      </c>
      <c r="B432" s="81">
        <f>VLOOKUP('STATS 17-18'!P434,'DI - PENALTIES'!$A$3:$B$69,2)</f>
        <v>82</v>
      </c>
      <c r="C432" s="33">
        <f>IF('STATS 17-18'!G434&lt;400,IF(B432&gt;80,80,B432),B432)</f>
        <v>80</v>
      </c>
      <c r="D432" s="82">
        <f>IF('STATS 17-18'!G434&lt;200,IF(C432&gt;73,73,C432),C432)</f>
        <v>73</v>
      </c>
    </row>
    <row r="433" ht="20.35" customHeight="1">
      <c r="A433" t="s" s="38">
        <v>524</v>
      </c>
      <c r="B433" s="81">
        <f>VLOOKUP('STATS 17-18'!P435,'DI - PENALTIES'!$A$3:$B$69,2)</f>
        <v>86</v>
      </c>
      <c r="C433" s="33">
        <f>IF('STATS 17-18'!G435&lt;400,IF(B433&gt;80,80,B433),B433)</f>
        <v>86</v>
      </c>
      <c r="D433" s="82">
        <f>IF('STATS 17-18'!G435&lt;200,IF(C433&gt;73,73,C433),C433)</f>
        <v>86</v>
      </c>
    </row>
    <row r="434" ht="20.35" customHeight="1">
      <c r="A434" t="s" s="38">
        <v>525</v>
      </c>
      <c r="B434" s="81">
        <f>VLOOKUP('STATS 17-18'!P436,'DI - PENALTIES'!$A$3:$B$69,2)</f>
        <v>74</v>
      </c>
      <c r="C434" s="33">
        <f>IF('STATS 17-18'!G436&lt;400,IF(B434&gt;80,80,B434),B434)</f>
        <v>74</v>
      </c>
      <c r="D434" s="82">
        <f>IF('STATS 17-18'!G436&lt;200,IF(C434&gt;73,73,C434),C434)</f>
        <v>74</v>
      </c>
    </row>
    <row r="435" ht="20.35" customHeight="1">
      <c r="A435" t="s" s="38">
        <v>526</v>
      </c>
      <c r="B435" s="81">
        <f>VLOOKUP('STATS 17-18'!P437,'DI - PENALTIES'!$A$3:$B$69,2)</f>
        <v>65</v>
      </c>
      <c r="C435" s="33">
        <f>IF('STATS 17-18'!G437&lt;400,IF(B435&gt;80,80,B435),B435)</f>
        <v>65</v>
      </c>
      <c r="D435" s="82">
        <f>IF('STATS 17-18'!G437&lt;200,IF(C435&gt;73,73,C435),C435)</f>
        <v>65</v>
      </c>
    </row>
    <row r="436" ht="20.35" customHeight="1">
      <c r="A436" t="s" s="38">
        <v>527</v>
      </c>
      <c r="B436" s="81">
        <f>VLOOKUP('STATS 17-18'!P438,'DI - PENALTIES'!$A$3:$B$69,2)</f>
        <v>39</v>
      </c>
      <c r="C436" s="33">
        <f>IF('STATS 17-18'!G438&lt;400,IF(B436&gt;80,80,B436),B436)</f>
        <v>39</v>
      </c>
      <c r="D436" s="82">
        <f>IF('STATS 17-18'!G438&lt;200,IF(C436&gt;73,73,C436),C436)</f>
        <v>39</v>
      </c>
    </row>
    <row r="437" ht="20.35" customHeight="1">
      <c r="A437" t="s" s="38">
        <v>528</v>
      </c>
      <c r="B437" s="81">
        <f>VLOOKUP('STATS 17-18'!P439,'DI - PENALTIES'!$A$3:$B$69,2)</f>
        <v>56</v>
      </c>
      <c r="C437" s="33">
        <f>IF('STATS 17-18'!G439&lt;400,IF(B437&gt;80,80,B437),B437)</f>
        <v>56</v>
      </c>
      <c r="D437" s="82">
        <f>IF('STATS 17-18'!G439&lt;200,IF(C437&gt;73,73,C437),C437)</f>
        <v>56</v>
      </c>
    </row>
    <row r="438" ht="20.35" customHeight="1">
      <c r="A438" t="s" s="38">
        <v>529</v>
      </c>
      <c r="B438" s="81">
        <f>VLOOKUP('STATS 17-18'!P440,'DI - PENALTIES'!$A$3:$B$69,2)</f>
        <v>63</v>
      </c>
      <c r="C438" s="33">
        <f>IF('STATS 17-18'!G440&lt;400,IF(B438&gt;80,80,B438),B438)</f>
        <v>63</v>
      </c>
      <c r="D438" s="82">
        <f>IF('STATS 17-18'!G440&lt;200,IF(C438&gt;73,73,C438),C438)</f>
        <v>63</v>
      </c>
    </row>
    <row r="439" ht="20.35" customHeight="1">
      <c r="A439" t="s" s="38">
        <v>531</v>
      </c>
      <c r="B439" s="81">
        <f>VLOOKUP('STATS 17-18'!P441,'DI - PENALTIES'!$A$3:$B$69,2)</f>
        <v>93</v>
      </c>
      <c r="C439" s="33">
        <f>IF('STATS 17-18'!G441&lt;400,IF(B439&gt;80,80,B439),B439)</f>
        <v>93</v>
      </c>
      <c r="D439" s="82">
        <f>IF('STATS 17-18'!G441&lt;200,IF(C439&gt;73,73,C439),C439)</f>
        <v>93</v>
      </c>
    </row>
    <row r="440" ht="20.35" customHeight="1">
      <c r="A440" t="s" s="38">
        <v>532</v>
      </c>
      <c r="B440" s="81">
        <f>VLOOKUP('STATS 17-18'!P442,'DI - PENALTIES'!$A$3:$B$69,2)</f>
        <v>56</v>
      </c>
      <c r="C440" s="33">
        <f>IF('STATS 17-18'!G442&lt;400,IF(B440&gt;80,80,B440),B440)</f>
        <v>56</v>
      </c>
      <c r="D440" s="82">
        <f>IF('STATS 17-18'!G442&lt;200,IF(C440&gt;73,73,C440),C440)</f>
        <v>56</v>
      </c>
    </row>
    <row r="441" ht="20.35" customHeight="1">
      <c r="A441" t="s" s="38">
        <v>533</v>
      </c>
      <c r="B441" s="81">
        <f>VLOOKUP('STATS 17-18'!P443,'DI - PENALTIES'!$A$3:$B$69,2)</f>
        <v>48</v>
      </c>
      <c r="C441" s="33">
        <f>IF('STATS 17-18'!G443&lt;400,IF(B441&gt;80,80,B441),B441)</f>
        <v>48</v>
      </c>
      <c r="D441" s="82">
        <f>IF('STATS 17-18'!G443&lt;200,IF(C441&gt;73,73,C441),C441)</f>
        <v>48</v>
      </c>
    </row>
    <row r="442" ht="20.35" customHeight="1">
      <c r="A442" t="s" s="38">
        <v>535</v>
      </c>
      <c r="B442" s="81">
        <f>VLOOKUP('STATS 17-18'!P444,'DI - PENALTIES'!$A$3:$B$69,2)</f>
        <v>46</v>
      </c>
      <c r="C442" s="33">
        <f>IF('STATS 17-18'!G444&lt;400,IF(B442&gt;80,80,B442),B442)</f>
        <v>46</v>
      </c>
      <c r="D442" s="82">
        <f>IF('STATS 17-18'!G444&lt;200,IF(C442&gt;73,73,C442),C442)</f>
        <v>46</v>
      </c>
    </row>
    <row r="443" ht="20.35" customHeight="1">
      <c r="A443" t="s" s="38">
        <v>536</v>
      </c>
      <c r="B443" s="81">
        <f>VLOOKUP('STATS 17-18'!P445,'DI - PENALTIES'!$A$3:$B$69,2)</f>
        <v>62</v>
      </c>
      <c r="C443" s="33">
        <f>IF('STATS 17-18'!G445&lt;400,IF(B443&gt;80,80,B443),B443)</f>
        <v>62</v>
      </c>
      <c r="D443" s="82">
        <f>IF('STATS 17-18'!G445&lt;200,IF(C443&gt;73,73,C443),C443)</f>
        <v>62</v>
      </c>
    </row>
    <row r="444" ht="20.35" customHeight="1">
      <c r="A444" t="s" s="38">
        <v>537</v>
      </c>
      <c r="B444" s="81">
        <f>VLOOKUP('STATS 17-18'!P446,'DI - PENALTIES'!$A$3:$B$69,2)</f>
        <v>62</v>
      </c>
      <c r="C444" s="33">
        <f>IF('STATS 17-18'!G446&lt;400,IF(B444&gt;80,80,B444),B444)</f>
        <v>62</v>
      </c>
      <c r="D444" s="82">
        <f>IF('STATS 17-18'!G446&lt;200,IF(C444&gt;73,73,C444),C444)</f>
        <v>62</v>
      </c>
    </row>
    <row r="445" ht="20.35" customHeight="1">
      <c r="A445" t="s" s="38">
        <v>538</v>
      </c>
      <c r="B445" s="81">
        <f>VLOOKUP('STATS 17-18'!P447,'DI - PENALTIES'!$A$3:$B$69,2)</f>
        <v>66</v>
      </c>
      <c r="C445" s="33">
        <f>IF('STATS 17-18'!G447&lt;400,IF(B445&gt;80,80,B445),B445)</f>
        <v>66</v>
      </c>
      <c r="D445" s="82">
        <f>IF('STATS 17-18'!G447&lt;200,IF(C445&gt;73,73,C445),C445)</f>
        <v>66</v>
      </c>
    </row>
    <row r="446" ht="20.35" customHeight="1">
      <c r="A446" t="s" s="38">
        <v>539</v>
      </c>
      <c r="B446" s="81">
        <f>VLOOKUP('STATS 17-18'!P448,'DI - PENALTIES'!$A$3:$B$69,2)</f>
        <v>48</v>
      </c>
      <c r="C446" s="33">
        <f>IF('STATS 17-18'!G448&lt;400,IF(B446&gt;80,80,B446),B446)</f>
        <v>48</v>
      </c>
      <c r="D446" s="82">
        <f>IF('STATS 17-18'!G448&lt;200,IF(C446&gt;73,73,C446),C446)</f>
        <v>48</v>
      </c>
    </row>
    <row r="447" ht="20.35" customHeight="1">
      <c r="A447" t="s" s="38">
        <v>540</v>
      </c>
      <c r="B447" s="81">
        <f>VLOOKUP('STATS 17-18'!P449,'DI - PENALTIES'!$A$3:$B$69,2)</f>
        <v>81</v>
      </c>
      <c r="C447" s="33">
        <f>IF('STATS 17-18'!G449&lt;400,IF(B447&gt;80,80,B447),B447)</f>
        <v>81</v>
      </c>
      <c r="D447" s="82">
        <f>IF('STATS 17-18'!G449&lt;200,IF(C447&gt;73,73,C447),C447)</f>
        <v>81</v>
      </c>
    </row>
    <row r="448" ht="20.35" customHeight="1">
      <c r="A448" t="s" s="38">
        <v>541</v>
      </c>
      <c r="B448" s="81">
        <f>VLOOKUP('STATS 17-18'!P450,'DI - PENALTIES'!$A$3:$B$69,2)</f>
        <v>86</v>
      </c>
      <c r="C448" s="33">
        <f>IF('STATS 17-18'!G450&lt;400,IF(B448&gt;80,80,B448),B448)</f>
        <v>86</v>
      </c>
      <c r="D448" s="82">
        <f>IF('STATS 17-18'!G450&lt;200,IF(C448&gt;73,73,C448),C448)</f>
        <v>86</v>
      </c>
    </row>
    <row r="449" ht="20.35" customHeight="1">
      <c r="A449" t="s" s="38">
        <v>543</v>
      </c>
      <c r="B449" s="81">
        <f>VLOOKUP('STATS 17-18'!P451,'DI - PENALTIES'!$A$3:$B$69,2)</f>
        <v>55</v>
      </c>
      <c r="C449" s="33">
        <f>IF('STATS 17-18'!G451&lt;400,IF(B449&gt;80,80,B449),B449)</f>
        <v>55</v>
      </c>
      <c r="D449" s="82">
        <f>IF('STATS 17-18'!G451&lt;200,IF(C449&gt;73,73,C449),C449)</f>
        <v>55</v>
      </c>
    </row>
    <row r="450" ht="20.35" customHeight="1">
      <c r="A450" t="s" s="38">
        <v>544</v>
      </c>
      <c r="B450" s="81">
        <f>VLOOKUP('STATS 17-18'!P452,'DI - PENALTIES'!$A$3:$B$69,2)</f>
        <v>99</v>
      </c>
      <c r="C450" s="33">
        <f>IF('STATS 17-18'!G452&lt;400,IF(B450&gt;80,80,B450),B450)</f>
        <v>80</v>
      </c>
      <c r="D450" s="82">
        <f>IF('STATS 17-18'!G452&lt;200,IF(C450&gt;73,73,C450),C450)</f>
        <v>73</v>
      </c>
    </row>
    <row r="451" ht="20.35" customHeight="1">
      <c r="A451" t="s" s="38">
        <v>545</v>
      </c>
      <c r="B451" s="81">
        <f>VLOOKUP('STATS 17-18'!P453,'DI - PENALTIES'!$A$3:$B$69,2)</f>
        <v>81</v>
      </c>
      <c r="C451" s="33">
        <f>IF('STATS 17-18'!G453&lt;400,IF(B451&gt;80,80,B451),B451)</f>
        <v>80</v>
      </c>
      <c r="D451" s="82">
        <f>IF('STATS 17-18'!G453&lt;200,IF(C451&gt;73,73,C451),C451)</f>
        <v>73</v>
      </c>
    </row>
    <row r="452" ht="20.35" customHeight="1">
      <c r="A452" t="s" s="38">
        <v>546</v>
      </c>
      <c r="B452" s="81">
        <f>VLOOKUP('STATS 17-18'!P454,'DI - PENALTIES'!$A$3:$B$69,2)</f>
        <v>79</v>
      </c>
      <c r="C452" s="33">
        <f>IF('STATS 17-18'!G454&lt;400,IF(B452&gt;80,80,B452),B452)</f>
        <v>79</v>
      </c>
      <c r="D452" s="82">
        <f>IF('STATS 17-18'!G454&lt;200,IF(C452&gt;73,73,C452),C452)</f>
        <v>79</v>
      </c>
    </row>
    <row r="453" ht="20.35" customHeight="1">
      <c r="A453" t="s" s="38">
        <v>547</v>
      </c>
      <c r="B453" s="81">
        <f>VLOOKUP('STATS 17-18'!P455,'DI - PENALTIES'!$A$3:$B$69,2)</f>
        <v>65</v>
      </c>
      <c r="C453" s="33">
        <f>IF('STATS 17-18'!G455&lt;400,IF(B453&gt;80,80,B453),B453)</f>
        <v>65</v>
      </c>
      <c r="D453" s="82">
        <f>IF('STATS 17-18'!G455&lt;200,IF(C453&gt;73,73,C453),C453)</f>
        <v>65</v>
      </c>
    </row>
    <row r="454" ht="20.35" customHeight="1">
      <c r="A454" t="s" s="38">
        <v>548</v>
      </c>
      <c r="B454" s="81">
        <f>VLOOKUP('STATS 17-18'!P456,'DI - PENALTIES'!$A$3:$B$69,2)</f>
        <v>58</v>
      </c>
      <c r="C454" s="33">
        <f>IF('STATS 17-18'!G456&lt;400,IF(B454&gt;80,80,B454),B454)</f>
        <v>58</v>
      </c>
      <c r="D454" s="82">
        <f>IF('STATS 17-18'!G456&lt;200,IF(C454&gt;73,73,C454),C454)</f>
        <v>58</v>
      </c>
    </row>
    <row r="455" ht="20.35" customHeight="1">
      <c r="A455" t="s" s="38">
        <v>549</v>
      </c>
      <c r="B455" s="81">
        <f>VLOOKUP('STATS 17-18'!P457,'DI - PENALTIES'!$A$3:$B$69,2)</f>
        <v>99</v>
      </c>
      <c r="C455" s="33">
        <f>IF('STATS 17-18'!G457&lt;400,IF(B455&gt;80,80,B455),B455)</f>
        <v>80</v>
      </c>
      <c r="D455" s="82">
        <f>IF('STATS 17-18'!G457&lt;200,IF(C455&gt;73,73,C455),C455)</f>
        <v>73</v>
      </c>
    </row>
    <row r="456" ht="20.35" customHeight="1">
      <c r="A456" t="s" s="38">
        <v>550</v>
      </c>
      <c r="B456" s="81">
        <f>VLOOKUP('STATS 17-18'!P458,'DI - PENALTIES'!$A$3:$B$69,2)</f>
        <v>34</v>
      </c>
      <c r="C456" s="33">
        <f>IF('STATS 17-18'!G458&lt;400,IF(B456&gt;80,80,B456),B456)</f>
        <v>34</v>
      </c>
      <c r="D456" s="82">
        <f>IF('STATS 17-18'!G458&lt;200,IF(C456&gt;73,73,C456),C456)</f>
        <v>34</v>
      </c>
    </row>
    <row r="457" ht="20.35" customHeight="1">
      <c r="A457" t="s" s="38">
        <v>551</v>
      </c>
      <c r="B457" s="81">
        <f>VLOOKUP('STATS 17-18'!P459,'DI - PENALTIES'!$A$3:$B$69,2)</f>
        <v>90</v>
      </c>
      <c r="C457" s="33">
        <f>IF('STATS 17-18'!G459&lt;400,IF(B457&gt;80,80,B457),B457)</f>
        <v>90</v>
      </c>
      <c r="D457" s="82">
        <f>IF('STATS 17-18'!G459&lt;200,IF(C457&gt;73,73,C457),C457)</f>
        <v>90</v>
      </c>
    </row>
    <row r="458" ht="20.35" customHeight="1">
      <c r="A458" t="s" s="38">
        <v>552</v>
      </c>
      <c r="B458" s="81">
        <f>VLOOKUP('STATS 17-18'!P460,'DI - PENALTIES'!$A$3:$B$69,2)</f>
        <v>64</v>
      </c>
      <c r="C458" s="33">
        <f>IF('STATS 17-18'!G460&lt;400,IF(B458&gt;80,80,B458),B458)</f>
        <v>64</v>
      </c>
      <c r="D458" s="82">
        <f>IF('STATS 17-18'!G460&lt;200,IF(C458&gt;73,73,C458),C458)</f>
        <v>64</v>
      </c>
    </row>
    <row r="459" ht="20.35" customHeight="1">
      <c r="A459" t="s" s="38">
        <v>553</v>
      </c>
      <c r="B459" s="81">
        <f>VLOOKUP('STATS 17-18'!P461,'DI - PENALTIES'!$A$3:$B$69,2)</f>
        <v>99</v>
      </c>
      <c r="C459" s="33">
        <f>IF('STATS 17-18'!G461&lt;400,IF(B459&gt;80,80,B459),B459)</f>
        <v>80</v>
      </c>
      <c r="D459" s="82">
        <f>IF('STATS 17-18'!G461&lt;200,IF(C459&gt;73,73,C459),C459)</f>
        <v>73</v>
      </c>
    </row>
    <row r="460" ht="20.35" customHeight="1">
      <c r="A460" t="s" s="38">
        <v>554</v>
      </c>
      <c r="B460" s="81">
        <f>VLOOKUP('STATS 17-18'!P462,'DI - PENALTIES'!$A$3:$B$69,2)</f>
        <v>99</v>
      </c>
      <c r="C460" s="33">
        <f>IF('STATS 17-18'!G462&lt;400,IF(B460&gt;80,80,B460),B460)</f>
        <v>80</v>
      </c>
      <c r="D460" s="82">
        <f>IF('STATS 17-18'!G462&lt;200,IF(C460&gt;73,73,C460),C460)</f>
        <v>73</v>
      </c>
    </row>
    <row r="461" ht="20.35" customHeight="1">
      <c r="A461" t="s" s="38">
        <v>555</v>
      </c>
      <c r="B461" s="81">
        <f>VLOOKUP('STATS 17-18'!P463,'DI - PENALTIES'!$A$3:$B$69,2)</f>
        <v>78</v>
      </c>
      <c r="C461" s="33">
        <f>IF('STATS 17-18'!G463&lt;400,IF(B461&gt;80,80,B461),B461)</f>
        <v>78</v>
      </c>
      <c r="D461" s="82">
        <f>IF('STATS 17-18'!G463&lt;200,IF(C461&gt;73,73,C461),C461)</f>
        <v>78</v>
      </c>
    </row>
    <row r="462" ht="20.35" customHeight="1">
      <c r="A462" t="s" s="38">
        <v>556</v>
      </c>
      <c r="B462" s="81">
        <f>VLOOKUP('STATS 17-18'!P464,'DI - PENALTIES'!$A$3:$B$69,2)</f>
        <v>97</v>
      </c>
      <c r="C462" s="33">
        <f>IF('STATS 17-18'!G464&lt;400,IF(B462&gt;80,80,B462),B462)</f>
        <v>97</v>
      </c>
      <c r="D462" s="82">
        <f>IF('STATS 17-18'!G464&lt;200,IF(C462&gt;73,73,C462),C462)</f>
        <v>97</v>
      </c>
    </row>
    <row r="463" ht="20.35" customHeight="1">
      <c r="A463" t="s" s="38">
        <v>557</v>
      </c>
      <c r="B463" s="81">
        <f>VLOOKUP('STATS 17-18'!P465,'DI - PENALTIES'!$A$3:$B$69,2)</f>
        <v>99</v>
      </c>
      <c r="C463" s="33">
        <f>IF('STATS 17-18'!G465&lt;400,IF(B463&gt;80,80,B463),B463)</f>
        <v>80</v>
      </c>
      <c r="D463" s="82">
        <f>IF('STATS 17-18'!G465&lt;200,IF(C463&gt;73,73,C463),C463)</f>
        <v>73</v>
      </c>
    </row>
    <row r="464" ht="20.35" customHeight="1">
      <c r="A464" t="s" s="38">
        <v>558</v>
      </c>
      <c r="B464" s="81">
        <f>VLOOKUP('STATS 17-18'!P466,'DI - PENALTIES'!$A$3:$B$69,2)</f>
        <v>77</v>
      </c>
      <c r="C464" s="33">
        <f>IF('STATS 17-18'!G466&lt;400,IF(B464&gt;80,80,B464),B464)</f>
        <v>77</v>
      </c>
      <c r="D464" s="82">
        <f>IF('STATS 17-18'!G466&lt;200,IF(C464&gt;73,73,C464),C464)</f>
        <v>77</v>
      </c>
    </row>
    <row r="465" ht="20.35" customHeight="1">
      <c r="A465" t="s" s="38">
        <v>559</v>
      </c>
      <c r="B465" s="81">
        <f>VLOOKUP('STATS 17-18'!P467,'DI - PENALTIES'!$A$3:$B$69,2)</f>
        <v>35</v>
      </c>
      <c r="C465" s="33">
        <f>IF('STATS 17-18'!G467&lt;400,IF(B465&gt;80,80,B465),B465)</f>
        <v>35</v>
      </c>
      <c r="D465" s="82">
        <f>IF('STATS 17-18'!G467&lt;200,IF(C465&gt;73,73,C465),C465)</f>
        <v>35</v>
      </c>
    </row>
    <row r="466" ht="20.35" customHeight="1">
      <c r="A466" t="s" s="38">
        <v>560</v>
      </c>
      <c r="B466" s="81">
        <f>VLOOKUP('STATS 17-18'!P468,'DI - PENALTIES'!$A$3:$B$69,2)</f>
        <v>43</v>
      </c>
      <c r="C466" s="33">
        <f>IF('STATS 17-18'!G468&lt;400,IF(B466&gt;80,80,B466),B466)</f>
        <v>43</v>
      </c>
      <c r="D466" s="82">
        <f>IF('STATS 17-18'!G468&lt;200,IF(C466&gt;73,73,C466),C466)</f>
        <v>43</v>
      </c>
    </row>
    <row r="467" ht="20.35" customHeight="1">
      <c r="A467" t="s" s="38">
        <v>561</v>
      </c>
      <c r="B467" s="81">
        <f>VLOOKUP('STATS 17-18'!P469,'DI - PENALTIES'!$A$3:$B$69,2)</f>
        <v>53</v>
      </c>
      <c r="C467" s="33">
        <f>IF('STATS 17-18'!G469&lt;400,IF(B467&gt;80,80,B467),B467)</f>
        <v>53</v>
      </c>
      <c r="D467" s="82">
        <f>IF('STATS 17-18'!G469&lt;200,IF(C467&gt;73,73,C467),C467)</f>
        <v>53</v>
      </c>
    </row>
    <row r="468" ht="20.35" customHeight="1">
      <c r="A468" t="s" s="38">
        <v>562</v>
      </c>
      <c r="B468" s="81">
        <f>VLOOKUP('STATS 17-18'!P470,'DI - PENALTIES'!$A$3:$B$69,2)</f>
        <v>43</v>
      </c>
      <c r="C468" s="33">
        <f>IF('STATS 17-18'!G470&lt;400,IF(B468&gt;80,80,B468),B468)</f>
        <v>43</v>
      </c>
      <c r="D468" s="82">
        <f>IF('STATS 17-18'!G470&lt;200,IF(C468&gt;73,73,C468),C468)</f>
        <v>43</v>
      </c>
    </row>
    <row r="469" ht="20.35" customHeight="1">
      <c r="A469" t="s" s="38">
        <v>563</v>
      </c>
      <c r="B469" s="81">
        <f>VLOOKUP('STATS 17-18'!P471,'DI - PENALTIES'!$A$3:$B$69,2)</f>
        <v>80</v>
      </c>
      <c r="C469" s="33">
        <f>IF('STATS 17-18'!G471&lt;400,IF(B469&gt;80,80,B469),B469)</f>
        <v>80</v>
      </c>
      <c r="D469" s="82">
        <f>IF('STATS 17-18'!G471&lt;200,IF(C469&gt;73,73,C469),C469)</f>
        <v>80</v>
      </c>
    </row>
    <row r="470" ht="20.35" customHeight="1">
      <c r="A470" t="s" s="38">
        <v>564</v>
      </c>
      <c r="B470" s="81">
        <f>VLOOKUP('STATS 17-18'!P472,'DI - PENALTIES'!$A$3:$B$69,2)</f>
        <v>82</v>
      </c>
      <c r="C470" s="33">
        <f>IF('STATS 17-18'!G472&lt;400,IF(B470&gt;80,80,B470),B470)</f>
        <v>82</v>
      </c>
      <c r="D470" s="82">
        <f>IF('STATS 17-18'!G472&lt;200,IF(C470&gt;73,73,C470),C470)</f>
        <v>82</v>
      </c>
    </row>
    <row r="471" ht="20.35" customHeight="1">
      <c r="A471" t="s" s="38">
        <v>565</v>
      </c>
      <c r="B471" s="81">
        <f>VLOOKUP('STATS 17-18'!P473,'DI - PENALTIES'!$A$3:$B$69,2)</f>
        <v>93</v>
      </c>
      <c r="C471" s="33">
        <f>IF('STATS 17-18'!G473&lt;400,IF(B471&gt;80,80,B471),B471)</f>
        <v>80</v>
      </c>
      <c r="D471" s="82">
        <f>IF('STATS 17-18'!G473&lt;200,IF(C471&gt;73,73,C471),C471)</f>
        <v>80</v>
      </c>
    </row>
    <row r="472" ht="20.35" customHeight="1">
      <c r="A472" t="s" s="38">
        <v>566</v>
      </c>
      <c r="B472" s="81">
        <f>VLOOKUP('STATS 17-18'!P474,'DI - PENALTIES'!$A$3:$B$69,2)</f>
        <v>89</v>
      </c>
      <c r="C472" s="33">
        <f>IF('STATS 17-18'!G474&lt;400,IF(B472&gt;80,80,B472),B472)</f>
        <v>89</v>
      </c>
      <c r="D472" s="82">
        <f>IF('STATS 17-18'!G474&lt;200,IF(C472&gt;73,73,C472),C472)</f>
        <v>89</v>
      </c>
    </row>
    <row r="473" ht="20.35" customHeight="1">
      <c r="A473" t="s" s="38">
        <v>567</v>
      </c>
      <c r="B473" s="81">
        <f>VLOOKUP('STATS 17-18'!P475,'DI - PENALTIES'!$A$3:$B$69,2)</f>
        <v>69</v>
      </c>
      <c r="C473" s="33">
        <f>IF('STATS 17-18'!G475&lt;400,IF(B473&gt;80,80,B473),B473)</f>
        <v>69</v>
      </c>
      <c r="D473" s="82">
        <f>IF('STATS 17-18'!G475&lt;200,IF(C473&gt;73,73,C473),C473)</f>
        <v>69</v>
      </c>
    </row>
    <row r="474" ht="20.35" customHeight="1">
      <c r="A474" t="s" s="38">
        <v>568</v>
      </c>
      <c r="B474" s="81">
        <f>VLOOKUP('STATS 17-18'!P476,'DI - PENALTIES'!$A$3:$B$69,2)</f>
        <v>99</v>
      </c>
      <c r="C474" s="33">
        <f>IF('STATS 17-18'!G476&lt;400,IF(B474&gt;80,80,B474),B474)</f>
        <v>80</v>
      </c>
      <c r="D474" s="82">
        <f>IF('STATS 17-18'!G476&lt;200,IF(C474&gt;73,73,C474),C474)</f>
        <v>73</v>
      </c>
    </row>
    <row r="475" ht="20.35" customHeight="1">
      <c r="A475" t="s" s="38">
        <v>569</v>
      </c>
      <c r="B475" s="81">
        <f>VLOOKUP('STATS 17-18'!P477,'DI - PENALTIES'!$A$3:$B$69,2)</f>
        <v>96</v>
      </c>
      <c r="C475" s="33">
        <f>IF('STATS 17-18'!G477&lt;400,IF(B475&gt;80,80,B475),B475)</f>
        <v>80</v>
      </c>
      <c r="D475" s="82">
        <f>IF('STATS 17-18'!G477&lt;200,IF(C475&gt;73,73,C475),C475)</f>
        <v>80</v>
      </c>
    </row>
    <row r="476" ht="20.35" customHeight="1">
      <c r="A476" t="s" s="38">
        <v>570</v>
      </c>
      <c r="B476" s="81">
        <f>VLOOKUP('STATS 17-18'!P478,'DI - PENALTIES'!$A$3:$B$69,2)</f>
        <v>41</v>
      </c>
      <c r="C476" s="33">
        <f>IF('STATS 17-18'!G478&lt;400,IF(B476&gt;80,80,B476),B476)</f>
        <v>41</v>
      </c>
      <c r="D476" s="82">
        <f>IF('STATS 17-18'!G478&lt;200,IF(C476&gt;73,73,C476),C476)</f>
        <v>41</v>
      </c>
    </row>
    <row r="477" ht="20.35" customHeight="1">
      <c r="A477" t="s" s="38">
        <v>571</v>
      </c>
      <c r="B477" s="81">
        <f>VLOOKUP('STATS 17-18'!P479,'DI - PENALTIES'!$A$3:$B$69,2)</f>
        <v>62</v>
      </c>
      <c r="C477" s="33">
        <f>IF('STATS 17-18'!G479&lt;400,IF(B477&gt;80,80,B477),B477)</f>
        <v>62</v>
      </c>
      <c r="D477" s="82">
        <f>IF('STATS 17-18'!G479&lt;200,IF(C477&gt;73,73,C477),C477)</f>
        <v>62</v>
      </c>
    </row>
    <row r="478" ht="20.35" customHeight="1">
      <c r="A478" t="s" s="38">
        <v>572</v>
      </c>
      <c r="B478" s="81">
        <f>VLOOKUP('STATS 17-18'!P480,'DI - PENALTIES'!$A$3:$B$69,2)</f>
        <v>66</v>
      </c>
      <c r="C478" s="33">
        <f>IF('STATS 17-18'!G480&lt;400,IF(B478&gt;80,80,B478),B478)</f>
        <v>66</v>
      </c>
      <c r="D478" s="82">
        <f>IF('STATS 17-18'!G480&lt;200,IF(C478&gt;73,73,C478),C478)</f>
        <v>66</v>
      </c>
    </row>
    <row r="479" ht="20.35" customHeight="1">
      <c r="A479" t="s" s="38">
        <v>573</v>
      </c>
      <c r="B479" s="81">
        <f>VLOOKUP('STATS 17-18'!P481,'DI - PENALTIES'!$A$3:$B$69,2)</f>
        <v>58</v>
      </c>
      <c r="C479" s="33">
        <f>IF('STATS 17-18'!G481&lt;400,IF(B479&gt;80,80,B479),B479)</f>
        <v>58</v>
      </c>
      <c r="D479" s="82">
        <f>IF('STATS 17-18'!G481&lt;200,IF(C479&gt;73,73,C479),C479)</f>
        <v>58</v>
      </c>
    </row>
    <row r="480" ht="20.35" customHeight="1">
      <c r="A480" t="s" s="38">
        <v>574</v>
      </c>
      <c r="B480" s="81">
        <f>VLOOKUP('STATS 17-18'!P482,'DI - PENALTIES'!$A$3:$B$69,2)</f>
        <v>98</v>
      </c>
      <c r="C480" s="33">
        <f>IF('STATS 17-18'!G482&lt;400,IF(B480&gt;80,80,B480),B480)</f>
        <v>98</v>
      </c>
      <c r="D480" s="82">
        <f>IF('STATS 17-18'!G482&lt;200,IF(C480&gt;73,73,C480),C480)</f>
        <v>98</v>
      </c>
    </row>
    <row r="481" ht="20.35" customHeight="1">
      <c r="A481" t="s" s="38">
        <v>575</v>
      </c>
      <c r="B481" s="81">
        <f>VLOOKUP('STATS 17-18'!P483,'DI - PENALTIES'!$A$3:$B$69,2)</f>
        <v>64</v>
      </c>
      <c r="C481" s="33">
        <f>IF('STATS 17-18'!G483&lt;400,IF(B481&gt;80,80,B481),B481)</f>
        <v>64</v>
      </c>
      <c r="D481" s="82">
        <f>IF('STATS 17-18'!G483&lt;200,IF(C481&gt;73,73,C481),C481)</f>
        <v>64</v>
      </c>
    </row>
    <row r="482" ht="20.35" customHeight="1">
      <c r="A482" t="s" s="38">
        <v>576</v>
      </c>
      <c r="B482" s="81">
        <f>VLOOKUP('STATS 17-18'!P484,'DI - PENALTIES'!$A$3:$B$69,2)</f>
        <v>36</v>
      </c>
      <c r="C482" s="33">
        <f>IF('STATS 17-18'!G484&lt;400,IF(B482&gt;80,80,B482),B482)</f>
        <v>36</v>
      </c>
      <c r="D482" s="82">
        <f>IF('STATS 17-18'!G484&lt;200,IF(C482&gt;73,73,C482),C482)</f>
        <v>36</v>
      </c>
    </row>
    <row r="483" ht="20.35" customHeight="1">
      <c r="A483" t="s" s="38">
        <v>577</v>
      </c>
      <c r="B483" s="81">
        <f>VLOOKUP('STATS 17-18'!P485,'DI - PENALTIES'!$A$3:$B$69,2)</f>
        <v>66</v>
      </c>
      <c r="C483" s="33">
        <f>IF('STATS 17-18'!G485&lt;400,IF(B483&gt;80,80,B483),B483)</f>
        <v>66</v>
      </c>
      <c r="D483" s="82">
        <f>IF('STATS 17-18'!G485&lt;200,IF(C483&gt;73,73,C483),C483)</f>
        <v>66</v>
      </c>
    </row>
    <row r="484" ht="20.35" customHeight="1">
      <c r="A484" t="s" s="38">
        <v>578</v>
      </c>
      <c r="B484" s="81">
        <f>VLOOKUP('STATS 17-18'!P486,'DI - PENALTIES'!$A$3:$B$69,2)</f>
        <v>99</v>
      </c>
      <c r="C484" s="33">
        <f>IF('STATS 17-18'!G486&lt;400,IF(B484&gt;80,80,B484),B484)</f>
        <v>80</v>
      </c>
      <c r="D484" s="82">
        <f>IF('STATS 17-18'!G486&lt;200,IF(C484&gt;73,73,C484),C484)</f>
        <v>73</v>
      </c>
    </row>
    <row r="485" ht="20.35" customHeight="1">
      <c r="A485" t="s" s="38">
        <v>579</v>
      </c>
      <c r="B485" s="81">
        <f>VLOOKUP('STATS 17-18'!P487,'DI - PENALTIES'!$A$3:$B$69,2)</f>
        <v>39</v>
      </c>
      <c r="C485" s="33">
        <f>IF('STATS 17-18'!G487&lt;400,IF(B485&gt;80,80,B485),B485)</f>
        <v>39</v>
      </c>
      <c r="D485" s="82">
        <f>IF('STATS 17-18'!G487&lt;200,IF(C485&gt;73,73,C485),C485)</f>
        <v>39</v>
      </c>
    </row>
    <row r="486" ht="20.35" customHeight="1">
      <c r="A486" t="s" s="38">
        <v>580</v>
      </c>
      <c r="B486" s="81">
        <f>VLOOKUP('STATS 17-18'!P488,'DI - PENALTIES'!$A$3:$B$69,2)</f>
        <v>90</v>
      </c>
      <c r="C486" s="33">
        <f>IF('STATS 17-18'!G488&lt;400,IF(B486&gt;80,80,B486),B486)</f>
        <v>90</v>
      </c>
      <c r="D486" s="82">
        <f>IF('STATS 17-18'!G488&lt;200,IF(C486&gt;73,73,C486),C486)</f>
        <v>90</v>
      </c>
    </row>
    <row r="487" ht="20.35" customHeight="1">
      <c r="A487" t="s" s="38">
        <v>581</v>
      </c>
      <c r="B487" s="81">
        <f>VLOOKUP('STATS 17-18'!P489,'DI - PENALTIES'!$A$3:$B$69,2)</f>
        <v>60</v>
      </c>
      <c r="C487" s="33">
        <f>IF('STATS 17-18'!G489&lt;400,IF(B487&gt;80,80,B487),B487)</f>
        <v>60</v>
      </c>
      <c r="D487" s="82">
        <f>IF('STATS 17-18'!G489&lt;200,IF(C487&gt;73,73,C487),C487)</f>
        <v>60</v>
      </c>
    </row>
    <row r="488" ht="20.35" customHeight="1">
      <c r="A488" t="s" s="38">
        <v>582</v>
      </c>
      <c r="B488" s="81">
        <f>VLOOKUP('STATS 17-18'!P490,'DI - PENALTIES'!$A$3:$B$69,2)</f>
        <v>61</v>
      </c>
      <c r="C488" s="33">
        <f>IF('STATS 17-18'!G490&lt;400,IF(B488&gt;80,80,B488),B488)</f>
        <v>61</v>
      </c>
      <c r="D488" s="82">
        <f>IF('STATS 17-18'!G490&lt;200,IF(C488&gt;73,73,C488),C488)</f>
        <v>61</v>
      </c>
    </row>
    <row r="489" ht="20.35" customHeight="1">
      <c r="A489" t="s" s="38">
        <v>583</v>
      </c>
      <c r="B489" s="81">
        <f>VLOOKUP('STATS 17-18'!P491,'DI - PENALTIES'!$A$3:$B$69,2)</f>
        <v>59</v>
      </c>
      <c r="C489" s="33">
        <f>IF('STATS 17-18'!G491&lt;400,IF(B489&gt;80,80,B489),B489)</f>
        <v>59</v>
      </c>
      <c r="D489" s="82">
        <f>IF('STATS 17-18'!G491&lt;200,IF(C489&gt;73,73,C489),C489)</f>
        <v>59</v>
      </c>
    </row>
    <row r="490" ht="20.35" customHeight="1">
      <c r="A490" t="s" s="38">
        <v>584</v>
      </c>
      <c r="B490" s="81">
        <f>VLOOKUP('STATS 17-18'!P492,'DI - PENALTIES'!$A$3:$B$69,2)</f>
        <v>35</v>
      </c>
      <c r="C490" s="33">
        <f>IF('STATS 17-18'!G492&lt;400,IF(B490&gt;80,80,B490),B490)</f>
        <v>35</v>
      </c>
      <c r="D490" s="82">
        <f>IF('STATS 17-18'!G492&lt;200,IF(C490&gt;73,73,C490),C490)</f>
        <v>35</v>
      </c>
    </row>
    <row r="491" ht="20.35" customHeight="1">
      <c r="A491" t="s" s="38">
        <v>585</v>
      </c>
      <c r="B491" s="81">
        <f>VLOOKUP('STATS 17-18'!P493,'DI - PENALTIES'!$A$3:$B$69,2)</f>
        <v>99</v>
      </c>
      <c r="C491" s="33">
        <f>IF('STATS 17-18'!G493&lt;400,IF(B491&gt;80,80,B491),B491)</f>
        <v>80</v>
      </c>
      <c r="D491" s="82">
        <f>IF('STATS 17-18'!G493&lt;200,IF(C491&gt;73,73,C491),C491)</f>
        <v>73</v>
      </c>
    </row>
    <row r="492" ht="20.35" customHeight="1">
      <c r="A492" t="s" s="38">
        <v>586</v>
      </c>
      <c r="B492" s="81">
        <f>VLOOKUP('STATS 17-18'!P494,'DI - PENALTIES'!$A$3:$B$69,2)</f>
        <v>71</v>
      </c>
      <c r="C492" s="33">
        <f>IF('STATS 17-18'!G494&lt;400,IF(B492&gt;80,80,B492),B492)</f>
        <v>71</v>
      </c>
      <c r="D492" s="82">
        <f>IF('STATS 17-18'!G494&lt;200,IF(C492&gt;73,73,C492),C492)</f>
        <v>71</v>
      </c>
    </row>
    <row r="493" ht="20.35" customHeight="1">
      <c r="A493" t="s" s="38">
        <v>588</v>
      </c>
      <c r="B493" s="81">
        <f>VLOOKUP('STATS 17-18'!P495,'DI - PENALTIES'!$A$3:$B$69,2)</f>
        <v>48</v>
      </c>
      <c r="C493" s="33">
        <f>IF('STATS 17-18'!G495&lt;400,IF(B493&gt;80,80,B493),B493)</f>
        <v>48</v>
      </c>
      <c r="D493" s="82">
        <f>IF('STATS 17-18'!G495&lt;200,IF(C493&gt;73,73,C493),C493)</f>
        <v>48</v>
      </c>
    </row>
    <row r="494" ht="20.35" customHeight="1">
      <c r="A494" t="s" s="38">
        <v>589</v>
      </c>
      <c r="B494" s="81">
        <f>VLOOKUP('STATS 17-18'!P496,'DI - PENALTIES'!$A$3:$B$69,2)</f>
        <v>99</v>
      </c>
      <c r="C494" s="33">
        <f>IF('STATS 17-18'!G496&lt;400,IF(B494&gt;80,80,B494),B494)</f>
        <v>80</v>
      </c>
      <c r="D494" s="82">
        <f>IF('STATS 17-18'!G496&lt;200,IF(C494&gt;73,73,C494),C494)</f>
        <v>73</v>
      </c>
    </row>
    <row r="495" ht="20.35" customHeight="1">
      <c r="A495" t="s" s="38">
        <v>590</v>
      </c>
      <c r="B495" s="81">
        <f>VLOOKUP('STATS 17-18'!P497,'DI - PENALTIES'!$A$3:$B$69,2)</f>
        <v>64</v>
      </c>
      <c r="C495" s="33">
        <f>IF('STATS 17-18'!G497&lt;400,IF(B495&gt;80,80,B495),B495)</f>
        <v>64</v>
      </c>
      <c r="D495" s="82">
        <f>IF('STATS 17-18'!G497&lt;200,IF(C495&gt;73,73,C495),C495)</f>
        <v>64</v>
      </c>
    </row>
    <row r="496" ht="20.35" customHeight="1">
      <c r="A496" t="s" s="38">
        <v>591</v>
      </c>
      <c r="B496" s="81">
        <f>VLOOKUP('STATS 17-18'!P498,'DI - PENALTIES'!$A$3:$B$69,2)</f>
        <v>99</v>
      </c>
      <c r="C496" s="33">
        <f>IF('STATS 17-18'!G498&lt;400,IF(B496&gt;80,80,B496),B496)</f>
        <v>80</v>
      </c>
      <c r="D496" s="82">
        <f>IF('STATS 17-18'!G498&lt;200,IF(C496&gt;73,73,C496),C496)</f>
        <v>73</v>
      </c>
    </row>
    <row r="497" ht="20.35" customHeight="1">
      <c r="A497" t="s" s="38">
        <v>592</v>
      </c>
      <c r="B497" s="81">
        <f>VLOOKUP('STATS 17-18'!P499,'DI - PENALTIES'!$A$3:$B$69,2)</f>
        <v>51</v>
      </c>
      <c r="C497" s="33">
        <f>IF('STATS 17-18'!G499&lt;400,IF(B497&gt;80,80,B497),B497)</f>
        <v>51</v>
      </c>
      <c r="D497" s="82">
        <f>IF('STATS 17-18'!G499&lt;200,IF(C497&gt;73,73,C497),C497)</f>
        <v>51</v>
      </c>
    </row>
    <row r="498" ht="20.35" customHeight="1">
      <c r="A498" t="s" s="38">
        <v>593</v>
      </c>
      <c r="B498" s="81">
        <f>VLOOKUP('STATS 17-18'!P500,'DI - PENALTIES'!$A$3:$B$69,2)</f>
        <v>94</v>
      </c>
      <c r="C498" s="33">
        <f>IF('STATS 17-18'!G500&lt;400,IF(B498&gt;80,80,B498),B498)</f>
        <v>94</v>
      </c>
      <c r="D498" s="82">
        <f>IF('STATS 17-18'!G500&lt;200,IF(C498&gt;73,73,C498),C498)</f>
        <v>94</v>
      </c>
    </row>
    <row r="499" ht="20.35" customHeight="1">
      <c r="A499" t="s" s="38">
        <v>594</v>
      </c>
      <c r="B499" s="81">
        <f>VLOOKUP('STATS 17-18'!P501,'DI - PENALTIES'!$A$3:$B$69,2)</f>
        <v>61</v>
      </c>
      <c r="C499" s="33">
        <f>IF('STATS 17-18'!G501&lt;400,IF(B499&gt;80,80,B499),B499)</f>
        <v>61</v>
      </c>
      <c r="D499" s="82">
        <f>IF('STATS 17-18'!G501&lt;200,IF(C499&gt;73,73,C499),C499)</f>
        <v>61</v>
      </c>
    </row>
    <row r="500" ht="20.35" customHeight="1">
      <c r="A500" t="s" s="38">
        <v>595</v>
      </c>
      <c r="B500" s="81">
        <f>VLOOKUP('STATS 17-18'!P502,'DI - PENALTIES'!$A$3:$B$69,2)</f>
        <v>72</v>
      </c>
      <c r="C500" s="33">
        <f>IF('STATS 17-18'!G502&lt;400,IF(B500&gt;80,80,B500),B500)</f>
        <v>72</v>
      </c>
      <c r="D500" s="82">
        <f>IF('STATS 17-18'!G502&lt;200,IF(C500&gt;73,73,C500),C500)</f>
        <v>72</v>
      </c>
    </row>
    <row r="501" ht="20.35" customHeight="1">
      <c r="A501" t="s" s="38">
        <v>596</v>
      </c>
      <c r="B501" s="81">
        <f>VLOOKUP('STATS 17-18'!P503,'DI - PENALTIES'!$A$3:$B$69,2)</f>
        <v>35</v>
      </c>
      <c r="C501" s="33">
        <f>IF('STATS 17-18'!G503&lt;400,IF(B501&gt;80,80,B501),B501)</f>
        <v>35</v>
      </c>
      <c r="D501" s="82">
        <f>IF('STATS 17-18'!G503&lt;200,IF(C501&gt;73,73,C501),C501)</f>
        <v>35</v>
      </c>
    </row>
    <row r="502" ht="20.35" customHeight="1">
      <c r="A502" t="s" s="38">
        <v>597</v>
      </c>
      <c r="B502" s="81">
        <f>VLOOKUP('STATS 17-18'!P504,'DI - PENALTIES'!$A$3:$B$69,2)</f>
        <v>99</v>
      </c>
      <c r="C502" s="33">
        <f>IF('STATS 17-18'!G504&lt;400,IF(B502&gt;80,80,B502),B502)</f>
        <v>80</v>
      </c>
      <c r="D502" s="82">
        <f>IF('STATS 17-18'!G504&lt;200,IF(C502&gt;73,73,C502),C502)</f>
        <v>73</v>
      </c>
    </row>
    <row r="503" ht="20.35" customHeight="1">
      <c r="A503" t="s" s="38">
        <v>598</v>
      </c>
      <c r="B503" s="81">
        <f>VLOOKUP('STATS 17-18'!P505,'DI - PENALTIES'!$A$3:$B$69,2)</f>
        <v>99</v>
      </c>
      <c r="C503" s="33">
        <f>IF('STATS 17-18'!G505&lt;400,IF(B503&gt;80,80,B503),B503)</f>
        <v>80</v>
      </c>
      <c r="D503" s="82">
        <f>IF('STATS 17-18'!G505&lt;200,IF(C503&gt;73,73,C503),C503)</f>
        <v>73</v>
      </c>
    </row>
    <row r="504" ht="20.35" customHeight="1">
      <c r="A504" t="s" s="38">
        <v>599</v>
      </c>
      <c r="B504" s="81">
        <f>VLOOKUP('STATS 17-18'!P506,'DI - PENALTIES'!$A$3:$B$69,2)</f>
        <v>85</v>
      </c>
      <c r="C504" s="33">
        <f>IF('STATS 17-18'!G506&lt;400,IF(B504&gt;80,80,B504),B504)</f>
        <v>85</v>
      </c>
      <c r="D504" s="82">
        <f>IF('STATS 17-18'!G506&lt;200,IF(C504&gt;73,73,C504),C504)</f>
        <v>85</v>
      </c>
    </row>
    <row r="505" ht="20.35" customHeight="1">
      <c r="A505" t="s" s="38">
        <v>600</v>
      </c>
      <c r="B505" s="81">
        <f>VLOOKUP('STATS 17-18'!P507,'DI - PENALTIES'!$A$3:$B$69,2)</f>
        <v>85</v>
      </c>
      <c r="C505" s="33">
        <f>IF('STATS 17-18'!G507&lt;400,IF(B505&gt;80,80,B505),B505)</f>
        <v>85</v>
      </c>
      <c r="D505" s="82">
        <f>IF('STATS 17-18'!G507&lt;200,IF(C505&gt;73,73,C505),C505)</f>
        <v>85</v>
      </c>
    </row>
    <row r="506" ht="20.35" customHeight="1">
      <c r="A506" t="s" s="38">
        <v>602</v>
      </c>
      <c r="B506" s="81">
        <f>VLOOKUP('STATS 17-18'!P508,'DI - PENALTIES'!$A$3:$B$69,2)</f>
        <v>99</v>
      </c>
      <c r="C506" s="33">
        <f>IF('STATS 17-18'!G508&lt;400,IF(B506&gt;80,80,B506),B506)</f>
        <v>99</v>
      </c>
      <c r="D506" s="82">
        <f>IF('STATS 17-18'!G508&lt;200,IF(C506&gt;73,73,C506),C506)</f>
        <v>99</v>
      </c>
    </row>
    <row r="507" ht="20.35" customHeight="1">
      <c r="A507" t="s" s="38">
        <v>603</v>
      </c>
      <c r="B507" s="81">
        <f>VLOOKUP('STATS 17-18'!P509,'DI - PENALTIES'!$A$3:$B$69,2)</f>
        <v>99</v>
      </c>
      <c r="C507" s="33">
        <f>IF('STATS 17-18'!G509&lt;400,IF(B507&gt;80,80,B507),B507)</f>
        <v>80</v>
      </c>
      <c r="D507" s="82">
        <f>IF('STATS 17-18'!G509&lt;200,IF(C507&gt;73,73,C507),C507)</f>
        <v>73</v>
      </c>
    </row>
    <row r="508" ht="20.35" customHeight="1">
      <c r="A508" t="s" s="38">
        <v>604</v>
      </c>
      <c r="B508" s="81">
        <f>VLOOKUP('STATS 17-18'!P510,'DI - PENALTIES'!$A$3:$B$69,2)</f>
        <v>73</v>
      </c>
      <c r="C508" s="33">
        <f>IF('STATS 17-18'!G510&lt;400,IF(B508&gt;80,80,B508),B508)</f>
        <v>73</v>
      </c>
      <c r="D508" s="82">
        <f>IF('STATS 17-18'!G510&lt;200,IF(C508&gt;73,73,C508),C508)</f>
        <v>73</v>
      </c>
    </row>
    <row r="509" ht="20.35" customHeight="1">
      <c r="A509" t="s" s="38">
        <v>605</v>
      </c>
      <c r="B509" s="81">
        <f>VLOOKUP('STATS 17-18'!P511,'DI - PENALTIES'!$A$3:$B$69,2)</f>
        <v>76</v>
      </c>
      <c r="C509" s="33">
        <f>IF('STATS 17-18'!G511&lt;400,IF(B509&gt;80,80,B509),B509)</f>
        <v>76</v>
      </c>
      <c r="D509" s="82">
        <f>IF('STATS 17-18'!G511&lt;200,IF(C509&gt;73,73,C509),C509)</f>
        <v>73</v>
      </c>
    </row>
    <row r="510" ht="20.35" customHeight="1">
      <c r="A510" t="s" s="38">
        <v>606</v>
      </c>
      <c r="B510" s="81">
        <f>VLOOKUP('STATS 17-18'!P512,'DI - PENALTIES'!$A$3:$B$69,2)</f>
        <v>58</v>
      </c>
      <c r="C510" s="33">
        <f>IF('STATS 17-18'!G512&lt;400,IF(B510&gt;80,80,B510),B510)</f>
        <v>58</v>
      </c>
      <c r="D510" s="82">
        <f>IF('STATS 17-18'!G512&lt;200,IF(C510&gt;73,73,C510),C510)</f>
        <v>58</v>
      </c>
    </row>
    <row r="511" ht="20.35" customHeight="1">
      <c r="A511" t="s" s="38">
        <v>607</v>
      </c>
      <c r="B511" s="81">
        <f>VLOOKUP('STATS 17-18'!P513,'DI - PENALTIES'!$A$3:$B$69,2)</f>
        <v>90</v>
      </c>
      <c r="C511" s="33">
        <f>IF('STATS 17-18'!G513&lt;400,IF(B511&gt;80,80,B511),B511)</f>
        <v>90</v>
      </c>
      <c r="D511" s="82">
        <f>IF('STATS 17-18'!G513&lt;200,IF(C511&gt;73,73,C511),C511)</f>
        <v>90</v>
      </c>
    </row>
    <row r="512" ht="20.35" customHeight="1">
      <c r="A512" t="s" s="38">
        <v>608</v>
      </c>
      <c r="B512" s="81">
        <f>VLOOKUP('STATS 17-18'!P514,'DI - PENALTIES'!$A$3:$B$69,2)</f>
        <v>46</v>
      </c>
      <c r="C512" s="33">
        <f>IF('STATS 17-18'!G514&lt;400,IF(B512&gt;80,80,B512),B512)</f>
        <v>46</v>
      </c>
      <c r="D512" s="82">
        <f>IF('STATS 17-18'!G514&lt;200,IF(C512&gt;73,73,C512),C512)</f>
        <v>46</v>
      </c>
    </row>
    <row r="513" ht="20.35" customHeight="1">
      <c r="A513" t="s" s="38">
        <v>609</v>
      </c>
      <c r="B513" s="81">
        <f>VLOOKUP('STATS 17-18'!P515,'DI - PENALTIES'!$A$3:$B$69,2)</f>
        <v>61</v>
      </c>
      <c r="C513" s="33">
        <f>IF('STATS 17-18'!G515&lt;400,IF(B513&gt;80,80,B513),B513)</f>
        <v>61</v>
      </c>
      <c r="D513" s="82">
        <f>IF('STATS 17-18'!G515&lt;200,IF(C513&gt;73,73,C513),C513)</f>
        <v>61</v>
      </c>
    </row>
    <row r="514" ht="20.35" customHeight="1">
      <c r="A514" t="s" s="38">
        <v>610</v>
      </c>
      <c r="B514" s="81">
        <f>VLOOKUP('STATS 17-18'!P516,'DI - PENALTIES'!$A$3:$B$69,2)</f>
        <v>34</v>
      </c>
      <c r="C514" s="33">
        <f>IF('STATS 17-18'!G516&lt;400,IF(B514&gt;80,80,B514),B514)</f>
        <v>34</v>
      </c>
      <c r="D514" s="82">
        <f>IF('STATS 17-18'!G516&lt;200,IF(C514&gt;73,73,C514),C514)</f>
        <v>34</v>
      </c>
    </row>
    <row r="515" ht="20.35" customHeight="1">
      <c r="A515" t="s" s="38">
        <v>611</v>
      </c>
      <c r="B515" s="81">
        <f>VLOOKUP('STATS 17-18'!P517,'DI - PENALTIES'!$A$3:$B$69,2)</f>
        <v>63</v>
      </c>
      <c r="C515" s="33">
        <f>IF('STATS 17-18'!G517&lt;400,IF(B515&gt;80,80,B515),B515)</f>
        <v>63</v>
      </c>
      <c r="D515" s="82">
        <f>IF('STATS 17-18'!G517&lt;200,IF(C515&gt;73,73,C515),C515)</f>
        <v>63</v>
      </c>
    </row>
    <row r="516" ht="20.35" customHeight="1">
      <c r="A516" t="s" s="38">
        <v>612</v>
      </c>
      <c r="B516" s="81">
        <f>VLOOKUP('STATS 17-18'!P518,'DI - PENALTIES'!$A$3:$B$69,2)</f>
        <v>60</v>
      </c>
      <c r="C516" s="33">
        <f>IF('STATS 17-18'!G518&lt;400,IF(B516&gt;80,80,B516),B516)</f>
        <v>60</v>
      </c>
      <c r="D516" s="82">
        <f>IF('STATS 17-18'!G518&lt;200,IF(C516&gt;73,73,C516),C516)</f>
        <v>60</v>
      </c>
    </row>
    <row r="517" ht="20.35" customHeight="1">
      <c r="A517" t="s" s="38">
        <v>613</v>
      </c>
      <c r="B517" s="81">
        <f>VLOOKUP('STATS 17-18'!P519,'DI - PENALTIES'!$A$3:$B$69,2)</f>
        <v>96</v>
      </c>
      <c r="C517" s="33">
        <f>IF('STATS 17-18'!G519&lt;400,IF(B517&gt;80,80,B517),B517)</f>
        <v>96</v>
      </c>
      <c r="D517" s="82">
        <f>IF('STATS 17-18'!G519&lt;200,IF(C517&gt;73,73,C517),C517)</f>
        <v>96</v>
      </c>
    </row>
    <row r="518" ht="20.35" customHeight="1">
      <c r="A518" t="s" s="38">
        <v>615</v>
      </c>
      <c r="B518" s="81">
        <f>VLOOKUP('STATS 17-18'!P520,'DI - PENALTIES'!$A$3:$B$69,2)</f>
        <v>98</v>
      </c>
      <c r="C518" s="33">
        <f>IF('STATS 17-18'!G520&lt;400,IF(B518&gt;80,80,B518),B518)</f>
        <v>98</v>
      </c>
      <c r="D518" s="82">
        <f>IF('STATS 17-18'!G520&lt;200,IF(C518&gt;73,73,C518),C518)</f>
        <v>98</v>
      </c>
    </row>
    <row r="519" ht="20.35" customHeight="1">
      <c r="A519" t="s" s="38">
        <v>616</v>
      </c>
      <c r="B519" s="81">
        <f>VLOOKUP('STATS 17-18'!P521,'DI - PENALTIES'!$A$3:$B$69,2)</f>
        <v>55</v>
      </c>
      <c r="C519" s="33">
        <f>IF('STATS 17-18'!G521&lt;400,IF(B519&gt;80,80,B519),B519)</f>
        <v>55</v>
      </c>
      <c r="D519" s="82">
        <f>IF('STATS 17-18'!G521&lt;200,IF(C519&gt;73,73,C519),C519)</f>
        <v>55</v>
      </c>
    </row>
    <row r="520" ht="20.35" customHeight="1">
      <c r="A520" t="s" s="38">
        <v>617</v>
      </c>
      <c r="B520" s="81">
        <f>VLOOKUP('STATS 17-18'!P522,'DI - PENALTIES'!$A$3:$B$69,2)</f>
        <v>87</v>
      </c>
      <c r="C520" s="33">
        <f>IF('STATS 17-18'!G522&lt;400,IF(B520&gt;80,80,B520),B520)</f>
        <v>87</v>
      </c>
      <c r="D520" s="82">
        <f>IF('STATS 17-18'!G522&lt;200,IF(C520&gt;73,73,C520),C520)</f>
        <v>87</v>
      </c>
    </row>
    <row r="521" ht="20.35" customHeight="1">
      <c r="A521" t="s" s="38">
        <v>618</v>
      </c>
      <c r="B521" s="81">
        <f>VLOOKUP('STATS 17-18'!P523,'DI - PENALTIES'!$A$3:$B$69,2)</f>
        <v>83</v>
      </c>
      <c r="C521" s="33">
        <f>IF('STATS 17-18'!G523&lt;400,IF(B521&gt;80,80,B521),B521)</f>
        <v>83</v>
      </c>
      <c r="D521" s="82">
        <f>IF('STATS 17-18'!G523&lt;200,IF(C521&gt;73,73,C521),C521)</f>
        <v>83</v>
      </c>
    </row>
    <row r="522" ht="20.35" customHeight="1">
      <c r="A522" t="s" s="38">
        <v>619</v>
      </c>
      <c r="B522" s="81">
        <f>VLOOKUP('STATS 17-18'!P524,'DI - PENALTIES'!$A$3:$B$69,2)</f>
        <v>40</v>
      </c>
      <c r="C522" s="33">
        <f>IF('STATS 17-18'!G524&lt;400,IF(B522&gt;80,80,B522),B522)</f>
        <v>40</v>
      </c>
      <c r="D522" s="82">
        <f>IF('STATS 17-18'!G524&lt;200,IF(C522&gt;73,73,C522),C522)</f>
        <v>40</v>
      </c>
    </row>
    <row r="523" ht="20.35" customHeight="1">
      <c r="A523" t="s" s="38">
        <v>620</v>
      </c>
      <c r="B523" s="81">
        <f>VLOOKUP('STATS 17-18'!P525,'DI - PENALTIES'!$A$3:$B$69,2)</f>
        <v>81</v>
      </c>
      <c r="C523" s="33">
        <f>IF('STATS 17-18'!G525&lt;400,IF(B523&gt;80,80,B523),B523)</f>
        <v>81</v>
      </c>
      <c r="D523" s="82">
        <f>IF('STATS 17-18'!G525&lt;200,IF(C523&gt;73,73,C523),C523)</f>
        <v>81</v>
      </c>
    </row>
    <row r="524" ht="20.35" customHeight="1">
      <c r="A524" t="s" s="38">
        <v>621</v>
      </c>
      <c r="B524" s="81">
        <f>VLOOKUP('STATS 17-18'!P526,'DI - PENALTIES'!$A$3:$B$69,2)</f>
        <v>49</v>
      </c>
      <c r="C524" s="33">
        <f>IF('STATS 17-18'!G526&lt;400,IF(B524&gt;80,80,B524),B524)</f>
        <v>49</v>
      </c>
      <c r="D524" s="82">
        <f>IF('STATS 17-18'!G526&lt;200,IF(C524&gt;73,73,C524),C524)</f>
        <v>49</v>
      </c>
    </row>
    <row r="525" ht="20.35" customHeight="1">
      <c r="A525" t="s" s="38">
        <v>622</v>
      </c>
      <c r="B525" s="81">
        <f>VLOOKUP('STATS 17-18'!P527,'DI - PENALTIES'!$A$3:$B$69,2)</f>
        <v>95</v>
      </c>
      <c r="C525" s="33">
        <f>IF('STATS 17-18'!G527&lt;400,IF(B525&gt;80,80,B525),B525)</f>
        <v>80</v>
      </c>
      <c r="D525" s="82">
        <f>IF('STATS 17-18'!G527&lt;200,IF(C525&gt;73,73,C525),C525)</f>
        <v>80</v>
      </c>
    </row>
    <row r="526" ht="20.35" customHeight="1">
      <c r="A526" t="s" s="38">
        <v>623</v>
      </c>
      <c r="B526" s="81">
        <f>VLOOKUP('STATS 17-18'!P528,'DI - PENALTIES'!$A$3:$B$69,2)</f>
        <v>96</v>
      </c>
      <c r="C526" s="33">
        <f>IF('STATS 17-18'!G528&lt;400,IF(B526&gt;80,80,B526),B526)</f>
        <v>80</v>
      </c>
      <c r="D526" s="82">
        <f>IF('STATS 17-18'!G528&lt;200,IF(C526&gt;73,73,C526),C526)</f>
        <v>80</v>
      </c>
    </row>
    <row r="527" ht="20.35" customHeight="1">
      <c r="A527" t="s" s="38">
        <v>624</v>
      </c>
      <c r="B527" s="81">
        <f>VLOOKUP('STATS 17-18'!P529,'DI - PENALTIES'!$A$3:$B$69,2)</f>
        <v>99</v>
      </c>
      <c r="C527" s="33">
        <f>IF('STATS 17-18'!G529&lt;400,IF(B527&gt;80,80,B527),B527)</f>
        <v>80</v>
      </c>
      <c r="D527" s="82">
        <f>IF('STATS 17-18'!G529&lt;200,IF(C527&gt;73,73,C527),C527)</f>
        <v>73</v>
      </c>
    </row>
    <row r="528" ht="20.35" customHeight="1">
      <c r="A528" t="s" s="38">
        <v>625</v>
      </c>
      <c r="B528" s="81">
        <f>VLOOKUP('STATS 17-18'!P530,'DI - PENALTIES'!$A$3:$B$69,2)</f>
        <v>54</v>
      </c>
      <c r="C528" s="33">
        <f>IF('STATS 17-18'!G530&lt;400,IF(B528&gt;80,80,B528),B528)</f>
        <v>54</v>
      </c>
      <c r="D528" s="82">
        <f>IF('STATS 17-18'!G530&lt;200,IF(C528&gt;73,73,C528),C528)</f>
        <v>54</v>
      </c>
    </row>
    <row r="529" ht="20.35" customHeight="1">
      <c r="A529" t="s" s="38">
        <v>627</v>
      </c>
      <c r="B529" s="81">
        <f>VLOOKUP('STATS 17-18'!P531,'DI - PENALTIES'!$A$3:$B$69,2)</f>
        <v>91</v>
      </c>
      <c r="C529" s="33">
        <f>IF('STATS 17-18'!G531&lt;400,IF(B529&gt;80,80,B529),B529)</f>
        <v>80</v>
      </c>
      <c r="D529" s="82">
        <f>IF('STATS 17-18'!G531&lt;200,IF(C529&gt;73,73,C529),C529)</f>
        <v>73</v>
      </c>
    </row>
    <row r="530" ht="20.35" customHeight="1">
      <c r="A530" t="s" s="38">
        <v>628</v>
      </c>
      <c r="B530" s="81">
        <f>VLOOKUP('STATS 17-18'!P532,'DI - PENALTIES'!$A$3:$B$69,2)</f>
        <v>90</v>
      </c>
      <c r="C530" s="33">
        <f>IF('STATS 17-18'!G532&lt;400,IF(B530&gt;80,80,B530),B530)</f>
        <v>80</v>
      </c>
      <c r="D530" s="82">
        <f>IF('STATS 17-18'!G532&lt;200,IF(C530&gt;73,73,C530),C530)</f>
        <v>73</v>
      </c>
    </row>
    <row r="531" ht="20.35" customHeight="1">
      <c r="A531" t="s" s="38">
        <v>630</v>
      </c>
      <c r="B531" s="81">
        <f>VLOOKUP('STATS 17-18'!P533,'DI - PENALTIES'!$A$3:$B$69,2)</f>
        <v>49</v>
      </c>
      <c r="C531" s="33">
        <f>IF('STATS 17-18'!G533&lt;400,IF(B531&gt;80,80,B531),B531)</f>
        <v>49</v>
      </c>
      <c r="D531" s="82">
        <f>IF('STATS 17-18'!G533&lt;200,IF(C531&gt;73,73,C531),C531)</f>
        <v>49</v>
      </c>
    </row>
    <row r="532" ht="20.35" customHeight="1">
      <c r="A532" t="s" s="38">
        <v>631</v>
      </c>
      <c r="B532" s="81">
        <f>VLOOKUP('STATS 17-18'!P534,'DI - PENALTIES'!$A$3:$B$69,2)</f>
        <v>39</v>
      </c>
      <c r="C532" s="33">
        <f>IF('STATS 17-18'!G534&lt;400,IF(B532&gt;80,80,B532),B532)</f>
        <v>39</v>
      </c>
      <c r="D532" s="82">
        <f>IF('STATS 17-18'!G534&lt;200,IF(C532&gt;73,73,C532),C532)</f>
        <v>39</v>
      </c>
    </row>
    <row r="533" ht="20.35" customHeight="1">
      <c r="A533" t="s" s="38">
        <v>632</v>
      </c>
      <c r="B533" s="81">
        <f>VLOOKUP('STATS 17-18'!P535,'DI - PENALTIES'!$A$3:$B$69,2)</f>
        <v>56</v>
      </c>
      <c r="C533" s="33">
        <f>IF('STATS 17-18'!G535&lt;400,IF(B533&gt;80,80,B533),B533)</f>
        <v>56</v>
      </c>
      <c r="D533" s="82">
        <f>IF('STATS 17-18'!G535&lt;200,IF(C533&gt;73,73,C533),C533)</f>
        <v>56</v>
      </c>
    </row>
    <row r="534" ht="20.35" customHeight="1">
      <c r="A534" t="s" s="38">
        <v>633</v>
      </c>
      <c r="B534" s="81">
        <f>VLOOKUP('STATS 17-18'!P536,'DI - PENALTIES'!$A$3:$B$69,2)</f>
        <v>59</v>
      </c>
      <c r="C534" s="33">
        <f>IF('STATS 17-18'!G536&lt;400,IF(B534&gt;80,80,B534),B534)</f>
        <v>59</v>
      </c>
      <c r="D534" s="82">
        <f>IF('STATS 17-18'!G536&lt;200,IF(C534&gt;73,73,C534),C534)</f>
        <v>59</v>
      </c>
    </row>
    <row r="535" ht="20.35" customHeight="1">
      <c r="A535" t="s" s="38">
        <v>634</v>
      </c>
      <c r="B535" s="81">
        <f>VLOOKUP('STATS 17-18'!P537,'DI - PENALTIES'!$A$3:$B$69,2)</f>
        <v>90</v>
      </c>
      <c r="C535" s="33">
        <f>IF('STATS 17-18'!G537&lt;400,IF(B535&gt;80,80,B535),B535)</f>
        <v>90</v>
      </c>
      <c r="D535" s="82">
        <f>IF('STATS 17-18'!G537&lt;200,IF(C535&gt;73,73,C535),C535)</f>
        <v>90</v>
      </c>
    </row>
    <row r="536" ht="20.35" customHeight="1">
      <c r="A536" t="s" s="38">
        <v>636</v>
      </c>
      <c r="B536" s="81">
        <f>VLOOKUP('STATS 17-18'!P538,'DI - PENALTIES'!$A$3:$B$69,2)</f>
        <v>88</v>
      </c>
      <c r="C536" s="33">
        <f>IF('STATS 17-18'!G538&lt;400,IF(B536&gt;80,80,B536),B536)</f>
        <v>88</v>
      </c>
      <c r="D536" s="82">
        <f>IF('STATS 17-18'!G538&lt;200,IF(C536&gt;73,73,C536),C536)</f>
        <v>88</v>
      </c>
    </row>
    <row r="537" ht="20.35" customHeight="1">
      <c r="A537" t="s" s="38">
        <v>637</v>
      </c>
      <c r="B537" s="81">
        <f>VLOOKUP('STATS 17-18'!P539,'DI - PENALTIES'!$A$3:$B$69,2)</f>
        <v>83</v>
      </c>
      <c r="C537" s="33">
        <f>IF('STATS 17-18'!G539&lt;400,IF(B537&gt;80,80,B537),B537)</f>
        <v>83</v>
      </c>
      <c r="D537" s="82">
        <f>IF('STATS 17-18'!G539&lt;200,IF(C537&gt;73,73,C537),C537)</f>
        <v>83</v>
      </c>
    </row>
    <row r="538" ht="20.35" customHeight="1">
      <c r="A538" t="s" s="38">
        <v>638</v>
      </c>
      <c r="B538" s="81">
        <f>VLOOKUP('STATS 17-18'!P540,'DI - PENALTIES'!$A$3:$B$69,2)</f>
        <v>96</v>
      </c>
      <c r="C538" s="33">
        <f>IF('STATS 17-18'!G540&lt;400,IF(B538&gt;80,80,B538),B538)</f>
        <v>96</v>
      </c>
      <c r="D538" s="82">
        <f>IF('STATS 17-18'!G540&lt;200,IF(C538&gt;73,73,C538),C538)</f>
        <v>96</v>
      </c>
    </row>
    <row r="539" ht="20.35" customHeight="1">
      <c r="A539" t="s" s="38">
        <v>639</v>
      </c>
      <c r="B539" s="81">
        <f>VLOOKUP('STATS 17-18'!P541,'DI - PENALTIES'!$A$3:$B$69,2)</f>
        <v>99</v>
      </c>
      <c r="C539" s="33">
        <f>IF('STATS 17-18'!G541&lt;400,IF(B539&gt;80,80,B539),B539)</f>
        <v>80</v>
      </c>
      <c r="D539" s="82">
        <f>IF('STATS 17-18'!G541&lt;200,IF(C539&gt;73,73,C539),C539)</f>
        <v>73</v>
      </c>
    </row>
    <row r="540" ht="20.35" customHeight="1">
      <c r="A540" t="s" s="38">
        <v>640</v>
      </c>
      <c r="B540" s="81">
        <f>VLOOKUP('STATS 17-18'!P542,'DI - PENALTIES'!$A$3:$B$69,2)</f>
        <v>43</v>
      </c>
      <c r="C540" s="33">
        <f>IF('STATS 17-18'!G542&lt;400,IF(B540&gt;80,80,B540),B540)</f>
        <v>43</v>
      </c>
      <c r="D540" s="82">
        <f>IF('STATS 17-18'!G542&lt;200,IF(C540&gt;73,73,C540),C540)</f>
        <v>43</v>
      </c>
    </row>
    <row r="541" ht="20.35" customHeight="1">
      <c r="A541" t="s" s="38">
        <v>641</v>
      </c>
      <c r="B541" s="81">
        <f>VLOOKUP('STATS 17-18'!P543,'DI - PENALTIES'!$A$3:$B$69,2)</f>
        <v>87</v>
      </c>
      <c r="C541" s="33">
        <f>IF('STATS 17-18'!G543&lt;400,IF(B541&gt;80,80,B541),B541)</f>
        <v>87</v>
      </c>
      <c r="D541" s="82">
        <f>IF('STATS 17-18'!G543&lt;200,IF(C541&gt;73,73,C541),C541)</f>
        <v>87</v>
      </c>
    </row>
    <row r="542" ht="20.35" customHeight="1">
      <c r="A542" t="s" s="38">
        <v>642</v>
      </c>
      <c r="B542" s="81">
        <f>VLOOKUP('STATS 17-18'!P544,'DI - PENALTIES'!$A$3:$B$69,2)</f>
        <v>66</v>
      </c>
      <c r="C542" s="33">
        <f>IF('STATS 17-18'!G544&lt;400,IF(B542&gt;80,80,B542),B542)</f>
        <v>66</v>
      </c>
      <c r="D542" s="82">
        <f>IF('STATS 17-18'!G544&lt;200,IF(C542&gt;73,73,C542),C542)</f>
        <v>66</v>
      </c>
    </row>
    <row r="543" ht="20.35" customHeight="1">
      <c r="A543" t="s" s="38">
        <v>643</v>
      </c>
      <c r="B543" s="81">
        <f>VLOOKUP('STATS 17-18'!P545,'DI - PENALTIES'!$A$3:$B$69,2)</f>
        <v>96</v>
      </c>
      <c r="C543" s="33">
        <f>IF('STATS 17-18'!G545&lt;400,IF(B543&gt;80,80,B543),B543)</f>
        <v>96</v>
      </c>
      <c r="D543" s="82">
        <f>IF('STATS 17-18'!G545&lt;200,IF(C543&gt;73,73,C543),C543)</f>
        <v>96</v>
      </c>
    </row>
    <row r="544" ht="20.35" customHeight="1">
      <c r="A544" t="s" s="38">
        <v>644</v>
      </c>
      <c r="B544" s="81">
        <f>VLOOKUP('STATS 17-18'!P546,'DI - PENALTIES'!$A$3:$B$69,2)</f>
        <v>83</v>
      </c>
      <c r="C544" s="33">
        <f>IF('STATS 17-18'!G546&lt;400,IF(B544&gt;80,80,B544),B544)</f>
        <v>83</v>
      </c>
      <c r="D544" s="82">
        <f>IF('STATS 17-18'!G546&lt;200,IF(C544&gt;73,73,C544),C544)</f>
        <v>83</v>
      </c>
    </row>
    <row r="545" ht="20.35" customHeight="1">
      <c r="A545" t="s" s="38">
        <v>645</v>
      </c>
      <c r="B545" s="81">
        <f>VLOOKUP('STATS 17-18'!P547,'DI - PENALTIES'!$A$3:$B$69,2)</f>
        <v>74</v>
      </c>
      <c r="C545" s="33">
        <f>IF('STATS 17-18'!G547&lt;400,IF(B545&gt;80,80,B545),B545)</f>
        <v>74</v>
      </c>
      <c r="D545" s="82">
        <f>IF('STATS 17-18'!G547&lt;200,IF(C545&gt;73,73,C545),C545)</f>
        <v>74</v>
      </c>
    </row>
    <row r="546" ht="20.35" customHeight="1">
      <c r="A546" t="s" s="38">
        <v>646</v>
      </c>
      <c r="B546" s="81">
        <f>VLOOKUP('STATS 17-18'!P548,'DI - PENALTIES'!$A$3:$B$69,2)</f>
        <v>37</v>
      </c>
      <c r="C546" s="33">
        <f>IF('STATS 17-18'!G548&lt;400,IF(B546&gt;80,80,B546),B546)</f>
        <v>37</v>
      </c>
      <c r="D546" s="82">
        <f>IF('STATS 17-18'!G548&lt;200,IF(C546&gt;73,73,C546),C546)</f>
        <v>37</v>
      </c>
    </row>
    <row r="547" ht="20.35" customHeight="1">
      <c r="A547" t="s" s="38">
        <v>647</v>
      </c>
      <c r="B547" s="81">
        <f>VLOOKUP('STATS 17-18'!P549,'DI - PENALTIES'!$A$3:$B$69,2)</f>
        <v>99</v>
      </c>
      <c r="C547" s="33">
        <f>IF('STATS 17-18'!G549&lt;400,IF(B547&gt;80,80,B547),B547)</f>
        <v>80</v>
      </c>
      <c r="D547" s="82">
        <f>IF('STATS 17-18'!G549&lt;200,IF(C547&gt;73,73,C547),C547)</f>
        <v>73</v>
      </c>
    </row>
    <row r="548" ht="20.35" customHeight="1">
      <c r="A548" t="s" s="38">
        <v>648</v>
      </c>
      <c r="B548" s="81">
        <f>VLOOKUP('STATS 17-18'!P550,'DI - PENALTIES'!$A$3:$B$69,2)</f>
        <v>63</v>
      </c>
      <c r="C548" s="33">
        <f>IF('STATS 17-18'!G550&lt;400,IF(B548&gt;80,80,B548),B548)</f>
        <v>63</v>
      </c>
      <c r="D548" s="82">
        <f>IF('STATS 17-18'!G550&lt;200,IF(C548&gt;73,73,C548),C548)</f>
        <v>63</v>
      </c>
    </row>
    <row r="549" ht="20.35" customHeight="1">
      <c r="A549" t="s" s="38">
        <v>649</v>
      </c>
      <c r="B549" s="81">
        <f>VLOOKUP('STATS 17-18'!P551,'DI - PENALTIES'!$A$3:$B$69,2)</f>
        <v>57</v>
      </c>
      <c r="C549" s="33">
        <f>IF('STATS 17-18'!G551&lt;400,IF(B549&gt;80,80,B549),B549)</f>
        <v>57</v>
      </c>
      <c r="D549" s="82">
        <f>IF('STATS 17-18'!G551&lt;200,IF(C549&gt;73,73,C549),C549)</f>
        <v>57</v>
      </c>
    </row>
    <row r="550" ht="20.35" customHeight="1">
      <c r="A550" t="s" s="38">
        <v>650</v>
      </c>
      <c r="B550" s="81">
        <f>VLOOKUP('STATS 17-18'!P552,'DI - PENALTIES'!$A$3:$B$69,2)</f>
        <v>67</v>
      </c>
      <c r="C550" s="33">
        <f>IF('STATS 17-18'!G552&lt;400,IF(B550&gt;80,80,B550),B550)</f>
        <v>67</v>
      </c>
      <c r="D550" s="82">
        <f>IF('STATS 17-18'!G552&lt;200,IF(C550&gt;73,73,C550),C550)</f>
        <v>67</v>
      </c>
    </row>
    <row r="551" ht="20.35" customHeight="1">
      <c r="A551" t="s" s="38">
        <v>651</v>
      </c>
      <c r="B551" s="81">
        <f>VLOOKUP('STATS 17-18'!P553,'DI - PENALTIES'!$A$3:$B$69,2)</f>
        <v>62</v>
      </c>
      <c r="C551" s="33">
        <f>IF('STATS 17-18'!G553&lt;400,IF(B551&gt;80,80,B551),B551)</f>
        <v>62</v>
      </c>
      <c r="D551" s="82">
        <f>IF('STATS 17-18'!G553&lt;200,IF(C551&gt;73,73,C551),C551)</f>
        <v>62</v>
      </c>
    </row>
    <row r="552" ht="20.35" customHeight="1">
      <c r="A552" t="s" s="38">
        <v>652</v>
      </c>
      <c r="B552" s="81">
        <f>VLOOKUP('STATS 17-18'!P554,'DI - PENALTIES'!$A$3:$B$69,2)</f>
        <v>36</v>
      </c>
      <c r="C552" s="33">
        <f>IF('STATS 17-18'!G554&lt;400,IF(B552&gt;80,80,B552),B552)</f>
        <v>36</v>
      </c>
      <c r="D552" s="82">
        <f>IF('STATS 17-18'!G554&lt;200,IF(C552&gt;73,73,C552),C552)</f>
        <v>36</v>
      </c>
    </row>
    <row r="553" ht="20.35" customHeight="1">
      <c r="A553" t="s" s="38">
        <v>654</v>
      </c>
      <c r="B553" s="81">
        <f>VLOOKUP('STATS 17-18'!P555,'DI - PENALTIES'!$A$3:$B$69,2)</f>
        <v>63</v>
      </c>
      <c r="C553" s="33">
        <f>IF('STATS 17-18'!G555&lt;400,IF(B553&gt;80,80,B553),B553)</f>
        <v>63</v>
      </c>
      <c r="D553" s="82">
        <f>IF('STATS 17-18'!G555&lt;200,IF(C553&gt;73,73,C553),C553)</f>
        <v>63</v>
      </c>
    </row>
    <row r="554" ht="20.35" customHeight="1">
      <c r="A554" t="s" s="38">
        <v>655</v>
      </c>
      <c r="B554" s="81">
        <f>VLOOKUP('STATS 17-18'!P556,'DI - PENALTIES'!$A$3:$B$69,2)</f>
        <v>64</v>
      </c>
      <c r="C554" s="33">
        <f>IF('STATS 17-18'!G556&lt;400,IF(B554&gt;80,80,B554),B554)</f>
        <v>64</v>
      </c>
      <c r="D554" s="82">
        <f>IF('STATS 17-18'!G556&lt;200,IF(C554&gt;73,73,C554),C554)</f>
        <v>64</v>
      </c>
    </row>
    <row r="555" ht="20.35" customHeight="1">
      <c r="A555" t="s" s="38">
        <v>656</v>
      </c>
      <c r="B555" s="81">
        <f>VLOOKUP('STATS 17-18'!P557,'DI - PENALTIES'!$A$3:$B$69,2)</f>
        <v>84</v>
      </c>
      <c r="C555" s="33">
        <f>IF('STATS 17-18'!G557&lt;400,IF(B555&gt;80,80,B555),B555)</f>
        <v>84</v>
      </c>
      <c r="D555" s="82">
        <f>IF('STATS 17-18'!G557&lt;200,IF(C555&gt;73,73,C555),C555)</f>
        <v>84</v>
      </c>
    </row>
    <row r="556" ht="20.35" customHeight="1">
      <c r="A556" t="s" s="38">
        <v>657</v>
      </c>
      <c r="B556" s="81">
        <f>VLOOKUP('STATS 17-18'!P558,'DI - PENALTIES'!$A$3:$B$69,2)</f>
        <v>86</v>
      </c>
      <c r="C556" s="33">
        <f>IF('STATS 17-18'!G558&lt;400,IF(B556&gt;80,80,B556),B556)</f>
        <v>86</v>
      </c>
      <c r="D556" s="82">
        <f>IF('STATS 17-18'!G558&lt;200,IF(C556&gt;73,73,C556),C556)</f>
        <v>86</v>
      </c>
    </row>
    <row r="557" ht="20.35" customHeight="1">
      <c r="A557" t="s" s="38">
        <v>659</v>
      </c>
      <c r="B557" s="81">
        <f>VLOOKUP('STATS 17-18'!P559,'DI - PENALTIES'!$A$3:$B$69,2)</f>
        <v>84</v>
      </c>
      <c r="C557" s="33">
        <f>IF('STATS 17-18'!G559&lt;400,IF(B557&gt;80,80,B557),B557)</f>
        <v>84</v>
      </c>
      <c r="D557" s="82">
        <f>IF('STATS 17-18'!G559&lt;200,IF(C557&gt;73,73,C557),C557)</f>
        <v>84</v>
      </c>
    </row>
    <row r="558" ht="20.35" customHeight="1">
      <c r="A558" t="s" s="38">
        <v>660</v>
      </c>
      <c r="B558" s="81">
        <f>VLOOKUP('STATS 17-18'!P560,'DI - PENALTIES'!$A$3:$B$69,2)</f>
        <v>80</v>
      </c>
      <c r="C558" s="33">
        <f>IF('STATS 17-18'!G560&lt;400,IF(B558&gt;80,80,B558),B558)</f>
        <v>80</v>
      </c>
      <c r="D558" s="82">
        <f>IF('STATS 17-18'!G560&lt;200,IF(C558&gt;73,73,C558),C558)</f>
        <v>80</v>
      </c>
    </row>
    <row r="559" ht="20.35" customHeight="1">
      <c r="A559" t="s" s="38">
        <v>661</v>
      </c>
      <c r="B559" s="81">
        <f>VLOOKUP('STATS 17-18'!P561,'DI - PENALTIES'!$A$3:$B$69,2)</f>
        <v>45</v>
      </c>
      <c r="C559" s="33">
        <f>IF('STATS 17-18'!G561&lt;400,IF(B559&gt;80,80,B559),B559)</f>
        <v>45</v>
      </c>
      <c r="D559" s="82">
        <f>IF('STATS 17-18'!G561&lt;200,IF(C559&gt;73,73,C559),C559)</f>
        <v>45</v>
      </c>
    </row>
    <row r="560" ht="20.35" customHeight="1">
      <c r="A560" t="s" s="38">
        <v>662</v>
      </c>
      <c r="B560" s="81">
        <f>VLOOKUP('STATS 17-18'!P562,'DI - PENALTIES'!$A$3:$B$69,2)</f>
        <v>61</v>
      </c>
      <c r="C560" s="33">
        <f>IF('STATS 17-18'!G562&lt;400,IF(B560&gt;80,80,B560),B560)</f>
        <v>61</v>
      </c>
      <c r="D560" s="82">
        <f>IF('STATS 17-18'!G562&lt;200,IF(C560&gt;73,73,C560),C560)</f>
        <v>61</v>
      </c>
    </row>
    <row r="561" ht="20.35" customHeight="1">
      <c r="A561" t="s" s="38">
        <v>663</v>
      </c>
      <c r="B561" s="81">
        <f>VLOOKUP('STATS 17-18'!P563,'DI - PENALTIES'!$A$3:$B$69,2)</f>
        <v>87</v>
      </c>
      <c r="C561" s="33">
        <f>IF('STATS 17-18'!G563&lt;400,IF(B561&gt;80,80,B561),B561)</f>
        <v>87</v>
      </c>
      <c r="D561" s="82">
        <f>IF('STATS 17-18'!G563&lt;200,IF(C561&gt;73,73,C561),C561)</f>
        <v>87</v>
      </c>
    </row>
    <row r="562" ht="20.35" customHeight="1">
      <c r="A562" t="s" s="38">
        <v>664</v>
      </c>
      <c r="B562" s="81">
        <f>VLOOKUP('STATS 17-18'!P564,'DI - PENALTIES'!$A$3:$B$69,2)</f>
        <v>37</v>
      </c>
      <c r="C562" s="33">
        <f>IF('STATS 17-18'!G564&lt;400,IF(B562&gt;80,80,B562),B562)</f>
        <v>37</v>
      </c>
      <c r="D562" s="82">
        <f>IF('STATS 17-18'!G564&lt;200,IF(C562&gt;73,73,C562),C562)</f>
        <v>37</v>
      </c>
    </row>
    <row r="563" ht="20.35" customHeight="1">
      <c r="A563" t="s" s="38">
        <v>665</v>
      </c>
      <c r="B563" s="81">
        <f>VLOOKUP('STATS 17-18'!P565,'DI - PENALTIES'!$A$3:$B$69,2)</f>
        <v>99</v>
      </c>
      <c r="C563" s="33">
        <f>IF('STATS 17-18'!G565&lt;400,IF(B563&gt;80,80,B563),B563)</f>
        <v>80</v>
      </c>
      <c r="D563" s="82">
        <f>IF('STATS 17-18'!G565&lt;200,IF(C563&gt;73,73,C563),C563)</f>
        <v>73</v>
      </c>
    </row>
    <row r="564" ht="20.35" customHeight="1">
      <c r="A564" t="s" s="38">
        <v>666</v>
      </c>
      <c r="B564" s="81">
        <f>VLOOKUP('STATS 17-18'!P566,'DI - PENALTIES'!$A$3:$B$69,2)</f>
        <v>86</v>
      </c>
      <c r="C564" s="33">
        <f>IF('STATS 17-18'!G566&lt;400,IF(B564&gt;80,80,B564),B564)</f>
        <v>86</v>
      </c>
      <c r="D564" s="82">
        <f>IF('STATS 17-18'!G566&lt;200,IF(C564&gt;73,73,C564),C564)</f>
        <v>86</v>
      </c>
    </row>
    <row r="565" ht="20.35" customHeight="1">
      <c r="A565" t="s" s="38">
        <v>667</v>
      </c>
      <c r="B565" s="81">
        <f>VLOOKUP('STATS 17-18'!P567,'DI - PENALTIES'!$A$3:$B$69,2)</f>
        <v>70</v>
      </c>
      <c r="C565" s="33">
        <f>IF('STATS 17-18'!G567&lt;400,IF(B565&gt;80,80,B565),B565)</f>
        <v>70</v>
      </c>
      <c r="D565" s="82">
        <f>IF('STATS 17-18'!G567&lt;200,IF(C565&gt;73,73,C565),C565)</f>
        <v>70</v>
      </c>
    </row>
    <row r="566" ht="20.35" customHeight="1">
      <c r="A566" t="s" s="38">
        <v>668</v>
      </c>
      <c r="B566" s="81">
        <f>VLOOKUP('STATS 17-18'!P568,'DI - PENALTIES'!$A$3:$B$69,2)</f>
        <v>90</v>
      </c>
      <c r="C566" s="33">
        <f>IF('STATS 17-18'!G568&lt;400,IF(B566&gt;80,80,B566),B566)</f>
        <v>80</v>
      </c>
      <c r="D566" s="82">
        <f>IF('STATS 17-18'!G568&lt;200,IF(C566&gt;73,73,C566),C566)</f>
        <v>80</v>
      </c>
    </row>
    <row r="567" ht="20.35" customHeight="1">
      <c r="A567" t="s" s="38">
        <v>669</v>
      </c>
      <c r="B567" s="81">
        <f>VLOOKUP('STATS 17-18'!P569,'DI - PENALTIES'!$A$3:$B$69,2)</f>
        <v>52</v>
      </c>
      <c r="C567" s="33">
        <f>IF('STATS 17-18'!G569&lt;400,IF(B567&gt;80,80,B567),B567)</f>
        <v>52</v>
      </c>
      <c r="D567" s="82">
        <f>IF('STATS 17-18'!G569&lt;200,IF(C567&gt;73,73,C567),C567)</f>
        <v>52</v>
      </c>
    </row>
    <row r="568" ht="20.35" customHeight="1">
      <c r="A568" t="s" s="38">
        <v>670</v>
      </c>
      <c r="B568" s="81">
        <f>VLOOKUP('STATS 17-18'!P570,'DI - PENALTIES'!$A$3:$B$69,2)</f>
        <v>63</v>
      </c>
      <c r="C568" s="33">
        <f>IF('STATS 17-18'!G570&lt;400,IF(B568&gt;80,80,B568),B568)</f>
        <v>63</v>
      </c>
      <c r="D568" s="82">
        <f>IF('STATS 17-18'!G570&lt;200,IF(C568&gt;73,73,C568),C568)</f>
        <v>63</v>
      </c>
    </row>
    <row r="569" ht="20.35" customHeight="1">
      <c r="A569" t="s" s="38">
        <v>671</v>
      </c>
      <c r="B569" s="81">
        <f>VLOOKUP('STATS 17-18'!P571,'DI - PENALTIES'!$A$3:$B$69,2)</f>
        <v>99</v>
      </c>
      <c r="C569" s="33">
        <f>IF('STATS 17-18'!G571&lt;400,IF(B569&gt;80,80,B569),B569)</f>
        <v>80</v>
      </c>
      <c r="D569" s="82">
        <f>IF('STATS 17-18'!G571&lt;200,IF(C569&gt;73,73,C569),C569)</f>
        <v>73</v>
      </c>
    </row>
    <row r="570" ht="20.35" customHeight="1">
      <c r="A570" t="s" s="38">
        <v>672</v>
      </c>
      <c r="B570" s="81">
        <f>VLOOKUP('STATS 17-18'!P572,'DI - PENALTIES'!$A$3:$B$69,2)</f>
        <v>99</v>
      </c>
      <c r="C570" s="33">
        <f>IF('STATS 17-18'!G572&lt;400,IF(B570&gt;80,80,B570),B570)</f>
        <v>80</v>
      </c>
      <c r="D570" s="82">
        <f>IF('STATS 17-18'!G572&lt;200,IF(C570&gt;73,73,C570),C570)</f>
        <v>73</v>
      </c>
    </row>
    <row r="571" ht="20.35" customHeight="1">
      <c r="A571" t="s" s="38">
        <v>673</v>
      </c>
      <c r="B571" s="81">
        <f>VLOOKUP('STATS 17-18'!P573,'DI - PENALTIES'!$A$3:$B$69,2)</f>
        <v>48</v>
      </c>
      <c r="C571" s="33">
        <f>IF('STATS 17-18'!G573&lt;400,IF(B571&gt;80,80,B571),B571)</f>
        <v>48</v>
      </c>
      <c r="D571" s="82">
        <f>IF('STATS 17-18'!G573&lt;200,IF(C571&gt;73,73,C571),C571)</f>
        <v>48</v>
      </c>
    </row>
    <row r="572" ht="20.35" customHeight="1">
      <c r="A572" t="s" s="38">
        <v>674</v>
      </c>
      <c r="B572" s="81">
        <f>VLOOKUP('STATS 17-18'!P574,'DI - PENALTIES'!$A$3:$B$69,2)</f>
        <v>64</v>
      </c>
      <c r="C572" s="33">
        <f>IF('STATS 17-18'!G574&lt;400,IF(B572&gt;80,80,B572),B572)</f>
        <v>64</v>
      </c>
      <c r="D572" s="82">
        <f>IF('STATS 17-18'!G574&lt;200,IF(C572&gt;73,73,C572),C572)</f>
        <v>64</v>
      </c>
    </row>
    <row r="573" ht="20.35" customHeight="1">
      <c r="A573" t="s" s="38">
        <v>675</v>
      </c>
      <c r="B573" s="81">
        <f>VLOOKUP('STATS 17-18'!P575,'DI - PENALTIES'!$A$3:$B$69,2)</f>
        <v>78</v>
      </c>
      <c r="C573" s="33">
        <f>IF('STATS 17-18'!G575&lt;400,IF(B573&gt;80,80,B573),B573)</f>
        <v>78</v>
      </c>
      <c r="D573" s="82">
        <f>IF('STATS 17-18'!G575&lt;200,IF(C573&gt;73,73,C573),C573)</f>
        <v>78</v>
      </c>
    </row>
    <row r="574" ht="20.35" customHeight="1">
      <c r="A574" t="s" s="38">
        <v>676</v>
      </c>
      <c r="B574" s="81">
        <f>VLOOKUP('STATS 17-18'!P576,'DI - PENALTIES'!$A$3:$B$69,2)</f>
        <v>48</v>
      </c>
      <c r="C574" s="33">
        <f>IF('STATS 17-18'!G576&lt;400,IF(B574&gt;80,80,B574),B574)</f>
        <v>48</v>
      </c>
      <c r="D574" s="82">
        <f>IF('STATS 17-18'!G576&lt;200,IF(C574&gt;73,73,C574),C574)</f>
        <v>48</v>
      </c>
    </row>
    <row r="575" ht="20.35" customHeight="1">
      <c r="A575" t="s" s="38">
        <v>677</v>
      </c>
      <c r="B575" s="81">
        <f>VLOOKUP('STATS 17-18'!P577,'DI - PENALTIES'!$A$3:$B$69,2)</f>
        <v>36</v>
      </c>
      <c r="C575" s="33">
        <f>IF('STATS 17-18'!G577&lt;400,IF(B575&gt;80,80,B575),B575)</f>
        <v>36</v>
      </c>
      <c r="D575" s="82">
        <f>IF('STATS 17-18'!G577&lt;200,IF(C575&gt;73,73,C575),C575)</f>
        <v>36</v>
      </c>
    </row>
    <row r="576" ht="20.35" customHeight="1">
      <c r="A576" t="s" s="38">
        <v>678</v>
      </c>
      <c r="B576" s="81">
        <f>VLOOKUP('STATS 17-18'!P578,'DI - PENALTIES'!$A$3:$B$69,2)</f>
        <v>71</v>
      </c>
      <c r="C576" s="33">
        <f>IF('STATS 17-18'!G578&lt;400,IF(B576&gt;80,80,B576),B576)</f>
        <v>71</v>
      </c>
      <c r="D576" s="82">
        <f>IF('STATS 17-18'!G578&lt;200,IF(C576&gt;73,73,C576),C576)</f>
        <v>71</v>
      </c>
    </row>
    <row r="577" ht="20.35" customHeight="1">
      <c r="A577" t="s" s="38">
        <v>679</v>
      </c>
      <c r="B577" s="81">
        <f>VLOOKUP('STATS 17-18'!P579,'DI - PENALTIES'!$A$3:$B$69,2)</f>
        <v>83</v>
      </c>
      <c r="C577" s="33">
        <f>IF('STATS 17-18'!G579&lt;400,IF(B577&gt;80,80,B577),B577)</f>
        <v>80</v>
      </c>
      <c r="D577" s="82">
        <f>IF('STATS 17-18'!G579&lt;200,IF(C577&gt;73,73,C577),C577)</f>
        <v>80</v>
      </c>
    </row>
    <row r="578" ht="20.35" customHeight="1">
      <c r="A578" t="s" s="38">
        <v>680</v>
      </c>
      <c r="B578" s="81">
        <f>VLOOKUP('STATS 17-18'!P580,'DI - PENALTIES'!$A$3:$B$69,2)</f>
        <v>63</v>
      </c>
      <c r="C578" s="33">
        <f>IF('STATS 17-18'!G580&lt;400,IF(B578&gt;80,80,B578),B578)</f>
        <v>63</v>
      </c>
      <c r="D578" s="82">
        <f>IF('STATS 17-18'!G580&lt;200,IF(C578&gt;73,73,C578),C578)</f>
        <v>63</v>
      </c>
    </row>
    <row r="579" ht="20.35" customHeight="1">
      <c r="A579" t="s" s="38">
        <v>681</v>
      </c>
      <c r="B579" s="81">
        <f>VLOOKUP('STATS 17-18'!P581,'DI - PENALTIES'!$A$3:$B$69,2)</f>
        <v>77</v>
      </c>
      <c r="C579" s="33">
        <f>IF('STATS 17-18'!G581&lt;400,IF(B579&gt;80,80,B579),B579)</f>
        <v>77</v>
      </c>
      <c r="D579" s="82">
        <f>IF('STATS 17-18'!G581&lt;200,IF(C579&gt;73,73,C579),C579)</f>
        <v>77</v>
      </c>
    </row>
    <row r="580" ht="20.35" customHeight="1">
      <c r="A580" t="s" s="38">
        <v>682</v>
      </c>
      <c r="B580" s="81">
        <f>VLOOKUP('STATS 17-18'!P582,'DI - PENALTIES'!$A$3:$B$69,2)</f>
        <v>99</v>
      </c>
      <c r="C580" s="33">
        <f>IF('STATS 17-18'!G582&lt;400,IF(B580&gt;80,80,B580),B580)</f>
        <v>80</v>
      </c>
      <c r="D580" s="82">
        <f>IF('STATS 17-18'!G582&lt;200,IF(C580&gt;73,73,C580),C580)</f>
        <v>73</v>
      </c>
    </row>
    <row r="581" ht="20.35" customHeight="1">
      <c r="A581" t="s" s="38">
        <v>683</v>
      </c>
      <c r="B581" s="81">
        <f>VLOOKUP('STATS 17-18'!P583,'DI - PENALTIES'!$A$3:$B$69,2)</f>
        <v>64</v>
      </c>
      <c r="C581" s="33">
        <f>IF('STATS 17-18'!G583&lt;400,IF(B581&gt;80,80,B581),B581)</f>
        <v>64</v>
      </c>
      <c r="D581" s="82">
        <f>IF('STATS 17-18'!G583&lt;200,IF(C581&gt;73,73,C581),C581)</f>
        <v>64</v>
      </c>
    </row>
    <row r="582" ht="20.35" customHeight="1">
      <c r="A582" t="s" s="38">
        <v>684</v>
      </c>
      <c r="B582" s="81">
        <f>VLOOKUP('STATS 17-18'!P584,'DI - PENALTIES'!$A$3:$B$69,2)</f>
        <v>99</v>
      </c>
      <c r="C582" s="33">
        <f>IF('STATS 17-18'!G584&lt;400,IF(B582&gt;80,80,B582),B582)</f>
        <v>80</v>
      </c>
      <c r="D582" s="82">
        <f>IF('STATS 17-18'!G584&lt;200,IF(C582&gt;73,73,C582),C582)</f>
        <v>73</v>
      </c>
    </row>
    <row r="583" ht="20.35" customHeight="1">
      <c r="A583" t="s" s="38">
        <v>685</v>
      </c>
      <c r="B583" s="81">
        <f>VLOOKUP('STATS 17-18'!P585,'DI - PENALTIES'!$A$3:$B$69,2)</f>
        <v>64</v>
      </c>
      <c r="C583" s="33">
        <f>IF('STATS 17-18'!G585&lt;400,IF(B583&gt;80,80,B583),B583)</f>
        <v>64</v>
      </c>
      <c r="D583" s="82">
        <f>IF('STATS 17-18'!G585&lt;200,IF(C583&gt;73,73,C583),C583)</f>
        <v>64</v>
      </c>
    </row>
    <row r="584" ht="20.35" customHeight="1">
      <c r="A584" t="s" s="38">
        <v>686</v>
      </c>
      <c r="B584" s="81">
        <f>VLOOKUP('STATS 17-18'!P586,'DI - PENALTIES'!$A$3:$B$69,2)</f>
        <v>64</v>
      </c>
      <c r="C584" s="33">
        <f>IF('STATS 17-18'!G586&lt;400,IF(B584&gt;80,80,B584),B584)</f>
        <v>64</v>
      </c>
      <c r="D584" s="82">
        <f>IF('STATS 17-18'!G586&lt;200,IF(C584&gt;73,73,C584),C584)</f>
        <v>64</v>
      </c>
    </row>
    <row r="585" ht="20.35" customHeight="1">
      <c r="A585" t="s" s="38">
        <v>687</v>
      </c>
      <c r="B585" s="81">
        <f>VLOOKUP('STATS 17-18'!P587,'DI - PENALTIES'!$A$3:$B$69,2)</f>
        <v>92</v>
      </c>
      <c r="C585" s="33">
        <f>IF('STATS 17-18'!G587&lt;400,IF(B585&gt;80,80,B585),B585)</f>
        <v>92</v>
      </c>
      <c r="D585" s="82">
        <f>IF('STATS 17-18'!G587&lt;200,IF(C585&gt;73,73,C585),C585)</f>
        <v>92</v>
      </c>
    </row>
    <row r="586" ht="20.35" customHeight="1">
      <c r="A586" t="s" s="38">
        <v>689</v>
      </c>
      <c r="B586" s="81">
        <f>VLOOKUP('STATS 17-18'!P588,'DI - PENALTIES'!$A$3:$B$69,2)</f>
        <v>34</v>
      </c>
      <c r="C586" s="33">
        <f>IF('STATS 17-18'!G588&lt;400,IF(B586&gt;80,80,B586),B586)</f>
        <v>34</v>
      </c>
      <c r="D586" s="82">
        <f>IF('STATS 17-18'!G588&lt;200,IF(C586&gt;73,73,C586),C586)</f>
        <v>34</v>
      </c>
    </row>
    <row r="587" ht="20.35" customHeight="1">
      <c r="A587" t="s" s="38">
        <v>690</v>
      </c>
      <c r="B587" s="81">
        <f>VLOOKUP('STATS 17-18'!P589,'DI - PENALTIES'!$A$3:$B$69,2)</f>
        <v>76</v>
      </c>
      <c r="C587" s="33">
        <f>IF('STATS 17-18'!G589&lt;400,IF(B587&gt;80,80,B587),B587)</f>
        <v>76</v>
      </c>
      <c r="D587" s="82">
        <f>IF('STATS 17-18'!G589&lt;200,IF(C587&gt;73,73,C587),C587)</f>
        <v>76</v>
      </c>
    </row>
    <row r="588" ht="20.35" customHeight="1">
      <c r="A588" t="s" s="38">
        <v>691</v>
      </c>
      <c r="B588" s="81">
        <f>VLOOKUP('STATS 17-18'!P590,'DI - PENALTIES'!$A$3:$B$69,2)</f>
        <v>71</v>
      </c>
      <c r="C588" s="33">
        <f>IF('STATS 17-18'!G590&lt;400,IF(B588&gt;80,80,B588),B588)</f>
        <v>71</v>
      </c>
      <c r="D588" s="82">
        <f>IF('STATS 17-18'!G590&lt;200,IF(C588&gt;73,73,C588),C588)</f>
        <v>71</v>
      </c>
    </row>
    <row r="589" ht="20.35" customHeight="1">
      <c r="A589" t="s" s="38">
        <v>692</v>
      </c>
      <c r="B589" s="81">
        <f>VLOOKUP('STATS 17-18'!P591,'DI - PENALTIES'!$A$3:$B$69,2)</f>
        <v>58</v>
      </c>
      <c r="C589" s="33">
        <f>IF('STATS 17-18'!G591&lt;400,IF(B589&gt;80,80,B589),B589)</f>
        <v>58</v>
      </c>
      <c r="D589" s="82">
        <f>IF('STATS 17-18'!G591&lt;200,IF(C589&gt;73,73,C589),C589)</f>
        <v>58</v>
      </c>
    </row>
    <row r="590" ht="20.35" customHeight="1">
      <c r="A590" t="s" s="38">
        <v>694</v>
      </c>
      <c r="B590" s="81">
        <f>VLOOKUP('STATS 17-18'!P592,'DI - PENALTIES'!$A$3:$B$69,2)</f>
        <v>85</v>
      </c>
      <c r="C590" s="33">
        <f>IF('STATS 17-18'!G592&lt;400,IF(B590&gt;80,80,B590),B590)</f>
        <v>85</v>
      </c>
      <c r="D590" s="82">
        <f>IF('STATS 17-18'!G592&lt;200,IF(C590&gt;73,73,C590),C590)</f>
        <v>85</v>
      </c>
    </row>
    <row r="591" ht="20.35" customHeight="1">
      <c r="A591" t="s" s="38">
        <v>695</v>
      </c>
      <c r="B591" s="81">
        <f>VLOOKUP('STATS 17-18'!P593,'DI - PENALTIES'!$A$3:$B$69,2)</f>
        <v>34</v>
      </c>
      <c r="C591" s="33">
        <f>IF('STATS 17-18'!G593&lt;400,IF(B591&gt;80,80,B591),B591)</f>
        <v>34</v>
      </c>
      <c r="D591" s="82">
        <f>IF('STATS 17-18'!G593&lt;200,IF(C591&gt;73,73,C591),C591)</f>
        <v>34</v>
      </c>
    </row>
    <row r="592" ht="20.35" customHeight="1">
      <c r="A592" t="s" s="38">
        <v>696</v>
      </c>
      <c r="B592" s="81">
        <f>VLOOKUP('STATS 17-18'!P594,'DI - PENALTIES'!$A$3:$B$69,2)</f>
        <v>43</v>
      </c>
      <c r="C592" s="33">
        <f>IF('STATS 17-18'!G594&lt;400,IF(B592&gt;80,80,B592),B592)</f>
        <v>43</v>
      </c>
      <c r="D592" s="82">
        <f>IF('STATS 17-18'!G594&lt;200,IF(C592&gt;73,73,C592),C592)</f>
        <v>43</v>
      </c>
    </row>
    <row r="593" ht="20.35" customHeight="1">
      <c r="A593" t="s" s="38">
        <v>697</v>
      </c>
      <c r="B593" s="81">
        <f>VLOOKUP('STATS 17-18'!P595,'DI - PENALTIES'!$A$3:$B$69,2)</f>
        <v>83</v>
      </c>
      <c r="C593" s="33">
        <f>IF('STATS 17-18'!G595&lt;400,IF(B593&gt;80,80,B593),B593)</f>
        <v>83</v>
      </c>
      <c r="D593" s="82">
        <f>IF('STATS 17-18'!G595&lt;200,IF(C593&gt;73,73,C593),C593)</f>
        <v>83</v>
      </c>
    </row>
    <row r="594" ht="20.35" customHeight="1">
      <c r="A594" t="s" s="38">
        <v>698</v>
      </c>
      <c r="B594" s="81">
        <f>VLOOKUP('STATS 17-18'!P596,'DI - PENALTIES'!$A$3:$B$69,2)</f>
        <v>55</v>
      </c>
      <c r="C594" s="33">
        <f>IF('STATS 17-18'!G596&lt;400,IF(B594&gt;80,80,B594),B594)</f>
        <v>55</v>
      </c>
      <c r="D594" s="82">
        <f>IF('STATS 17-18'!G596&lt;200,IF(C594&gt;73,73,C594),C594)</f>
        <v>55</v>
      </c>
    </row>
    <row r="595" ht="20.35" customHeight="1">
      <c r="A595" t="s" s="38">
        <v>699</v>
      </c>
      <c r="B595" s="81">
        <f>VLOOKUP('STATS 17-18'!P597,'DI - PENALTIES'!$A$3:$B$69,2)</f>
        <v>90</v>
      </c>
      <c r="C595" s="33">
        <f>IF('STATS 17-18'!G597&lt;400,IF(B595&gt;80,80,B595),B595)</f>
        <v>90</v>
      </c>
      <c r="D595" s="82">
        <f>IF('STATS 17-18'!G597&lt;200,IF(C595&gt;73,73,C595),C595)</f>
        <v>90</v>
      </c>
    </row>
    <row r="596" ht="20.35" customHeight="1">
      <c r="A596" t="s" s="38">
        <v>700</v>
      </c>
      <c r="B596" s="81">
        <f>VLOOKUP('STATS 17-18'!P598,'DI - PENALTIES'!$A$3:$B$69,2)</f>
        <v>99</v>
      </c>
      <c r="C596" s="33">
        <f>IF('STATS 17-18'!G598&lt;400,IF(B596&gt;80,80,B596),B596)</f>
        <v>80</v>
      </c>
      <c r="D596" s="82">
        <f>IF('STATS 17-18'!G598&lt;200,IF(C596&gt;73,73,C596),C596)</f>
        <v>73</v>
      </c>
    </row>
    <row r="597" ht="20.35" customHeight="1">
      <c r="A597" t="s" s="38">
        <v>701</v>
      </c>
      <c r="B597" s="81">
        <f>VLOOKUP('STATS 17-18'!P599,'DI - PENALTIES'!$A$3:$B$69,2)</f>
        <v>75</v>
      </c>
      <c r="C597" s="33">
        <f>IF('STATS 17-18'!G599&lt;400,IF(B597&gt;80,80,B597),B597)</f>
        <v>75</v>
      </c>
      <c r="D597" s="82">
        <f>IF('STATS 17-18'!G599&lt;200,IF(C597&gt;73,73,C597),C597)</f>
        <v>75</v>
      </c>
    </row>
    <row r="598" ht="20.35" customHeight="1">
      <c r="A598" t="s" s="38">
        <v>703</v>
      </c>
      <c r="B598" s="81">
        <f>VLOOKUP('STATS 17-18'!P600,'DI - PENALTIES'!$A$3:$B$69,2)</f>
        <v>50</v>
      </c>
      <c r="C598" s="33">
        <f>IF('STATS 17-18'!G600&lt;400,IF(B598&gt;80,80,B598),B598)</f>
        <v>50</v>
      </c>
      <c r="D598" s="82">
        <f>IF('STATS 17-18'!G600&lt;200,IF(C598&gt;73,73,C598),C598)</f>
        <v>50</v>
      </c>
    </row>
    <row r="599" ht="20.35" customHeight="1">
      <c r="A599" t="s" s="38">
        <v>704</v>
      </c>
      <c r="B599" s="81">
        <f>VLOOKUP('STATS 17-18'!P601,'DI - PENALTIES'!$A$3:$B$69,2)</f>
        <v>77</v>
      </c>
      <c r="C599" s="33">
        <f>IF('STATS 17-18'!G601&lt;400,IF(B599&gt;80,80,B599),B599)</f>
        <v>77</v>
      </c>
      <c r="D599" s="82">
        <f>IF('STATS 17-18'!G601&lt;200,IF(C599&gt;73,73,C599),C599)</f>
        <v>77</v>
      </c>
    </row>
    <row r="600" ht="20.35" customHeight="1">
      <c r="A600" t="s" s="38">
        <v>705</v>
      </c>
      <c r="B600" s="81">
        <f>VLOOKUP('STATS 17-18'!P602,'DI - PENALTIES'!$A$3:$B$69,2)</f>
        <v>74</v>
      </c>
      <c r="C600" s="33">
        <f>IF('STATS 17-18'!G602&lt;400,IF(B600&gt;80,80,B600),B600)</f>
        <v>74</v>
      </c>
      <c r="D600" s="82">
        <f>IF('STATS 17-18'!G602&lt;200,IF(C600&gt;73,73,C600),C600)</f>
        <v>74</v>
      </c>
    </row>
    <row r="601" ht="20.35" customHeight="1">
      <c r="A601" t="s" s="38">
        <v>706</v>
      </c>
      <c r="B601" s="81">
        <f>VLOOKUP('STATS 17-18'!P603,'DI - PENALTIES'!$A$3:$B$69,2)</f>
        <v>34</v>
      </c>
      <c r="C601" s="33">
        <f>IF('STATS 17-18'!G603&lt;400,IF(B601&gt;80,80,B601),B601)</f>
        <v>34</v>
      </c>
      <c r="D601" s="82">
        <f>IF('STATS 17-18'!G603&lt;200,IF(C601&gt;73,73,C601),C601)</f>
        <v>34</v>
      </c>
    </row>
    <row r="602" ht="20.35" customHeight="1">
      <c r="A602" t="s" s="38">
        <v>707</v>
      </c>
      <c r="B602" s="81">
        <f>VLOOKUP('STATS 17-18'!P604,'DI - PENALTIES'!$A$3:$B$69,2)</f>
        <v>55</v>
      </c>
      <c r="C602" s="33">
        <f>IF('STATS 17-18'!G604&lt;400,IF(B602&gt;80,80,B602),B602)</f>
        <v>55</v>
      </c>
      <c r="D602" s="82">
        <f>IF('STATS 17-18'!G604&lt;200,IF(C602&gt;73,73,C602),C602)</f>
        <v>55</v>
      </c>
    </row>
    <row r="603" ht="20.35" customHeight="1">
      <c r="A603" t="s" s="38">
        <v>708</v>
      </c>
      <c r="B603" s="81">
        <f>VLOOKUP('STATS 17-18'!P605,'DI - PENALTIES'!$A$3:$B$69,2)</f>
        <v>62</v>
      </c>
      <c r="C603" s="33">
        <f>IF('STATS 17-18'!G605&lt;400,IF(B603&gt;80,80,B603),B603)</f>
        <v>62</v>
      </c>
      <c r="D603" s="82">
        <f>IF('STATS 17-18'!G605&lt;200,IF(C603&gt;73,73,C603),C603)</f>
        <v>62</v>
      </c>
    </row>
    <row r="604" ht="20.35" customHeight="1">
      <c r="A604" t="s" s="38">
        <v>710</v>
      </c>
      <c r="B604" s="81">
        <f>VLOOKUP('STATS 17-18'!P606,'DI - PENALTIES'!$A$3:$B$69,2)</f>
        <v>54</v>
      </c>
      <c r="C604" s="33">
        <f>IF('STATS 17-18'!G606&lt;400,IF(B604&gt;80,80,B604),B604)</f>
        <v>54</v>
      </c>
      <c r="D604" s="82">
        <f>IF('STATS 17-18'!G606&lt;200,IF(C604&gt;73,73,C604),C604)</f>
        <v>54</v>
      </c>
    </row>
    <row r="605" ht="20.35" customHeight="1">
      <c r="A605" t="s" s="38">
        <v>711</v>
      </c>
      <c r="B605" s="81">
        <f>VLOOKUP('STATS 17-18'!P607,'DI - PENALTIES'!$A$3:$B$69,2)</f>
        <v>90</v>
      </c>
      <c r="C605" s="33">
        <f>IF('STATS 17-18'!G607&lt;400,IF(B605&gt;80,80,B605),B605)</f>
        <v>90</v>
      </c>
      <c r="D605" s="82">
        <f>IF('STATS 17-18'!G607&lt;200,IF(C605&gt;73,73,C605),C605)</f>
        <v>90</v>
      </c>
    </row>
    <row r="606" ht="20.35" customHeight="1">
      <c r="A606" t="s" s="38">
        <v>712</v>
      </c>
      <c r="B606" s="81">
        <f>VLOOKUP('STATS 17-18'!P608,'DI - PENALTIES'!$A$3:$B$69,2)</f>
        <v>62</v>
      </c>
      <c r="C606" s="33">
        <f>IF('STATS 17-18'!G608&lt;400,IF(B606&gt;80,80,B606),B606)</f>
        <v>62</v>
      </c>
      <c r="D606" s="82">
        <f>IF('STATS 17-18'!G608&lt;200,IF(C606&gt;73,73,C606),C606)</f>
        <v>62</v>
      </c>
    </row>
    <row r="607" ht="20.35" customHeight="1">
      <c r="A607" t="s" s="38">
        <v>713</v>
      </c>
      <c r="B607" s="81">
        <f>VLOOKUP('STATS 17-18'!P609,'DI - PENALTIES'!$A$3:$B$69,2)</f>
        <v>64</v>
      </c>
      <c r="C607" s="33">
        <f>IF('STATS 17-18'!G609&lt;400,IF(B607&gt;80,80,B607),B607)</f>
        <v>64</v>
      </c>
      <c r="D607" s="82">
        <f>IF('STATS 17-18'!G609&lt;200,IF(C607&gt;73,73,C607),C607)</f>
        <v>64</v>
      </c>
    </row>
    <row r="608" ht="20.35" customHeight="1">
      <c r="A608" t="s" s="38">
        <v>714</v>
      </c>
      <c r="B608" s="81">
        <f>VLOOKUP('STATS 17-18'!P610,'DI - PENALTIES'!$A$3:$B$69,2)</f>
        <v>48</v>
      </c>
      <c r="C608" s="33">
        <f>IF('STATS 17-18'!G610&lt;400,IF(B608&gt;80,80,B608),B608)</f>
        <v>48</v>
      </c>
      <c r="D608" s="82">
        <f>IF('STATS 17-18'!G610&lt;200,IF(C608&gt;73,73,C608),C608)</f>
        <v>48</v>
      </c>
    </row>
    <row r="609" ht="20.35" customHeight="1">
      <c r="A609" t="s" s="38">
        <v>715</v>
      </c>
      <c r="B609" s="81">
        <f>VLOOKUP('STATS 17-18'!P611,'DI - PENALTIES'!$A$3:$B$69,2)</f>
        <v>39</v>
      </c>
      <c r="C609" s="33">
        <f>IF('STATS 17-18'!G611&lt;400,IF(B609&gt;80,80,B609),B609)</f>
        <v>39</v>
      </c>
      <c r="D609" s="82">
        <f>IF('STATS 17-18'!G611&lt;200,IF(C609&gt;73,73,C609),C609)</f>
        <v>39</v>
      </c>
    </row>
    <row r="610" ht="20.35" customHeight="1">
      <c r="A610" t="s" s="38">
        <v>716</v>
      </c>
      <c r="B610" s="81">
        <f>VLOOKUP('STATS 17-18'!P612,'DI - PENALTIES'!$A$3:$B$69,2)</f>
        <v>92</v>
      </c>
      <c r="C610" s="33">
        <f>IF('STATS 17-18'!G612&lt;400,IF(B610&gt;80,80,B610),B610)</f>
        <v>92</v>
      </c>
      <c r="D610" s="82">
        <f>IF('STATS 17-18'!G612&lt;200,IF(C610&gt;73,73,C610),C610)</f>
        <v>92</v>
      </c>
    </row>
    <row r="611" ht="20.35" customHeight="1">
      <c r="A611" t="s" s="38">
        <v>717</v>
      </c>
      <c r="B611" s="81">
        <f>VLOOKUP('STATS 17-18'!P613,'DI - PENALTIES'!$A$3:$B$69,2)</f>
        <v>86</v>
      </c>
      <c r="C611" s="33">
        <f>IF('STATS 17-18'!G613&lt;400,IF(B611&gt;80,80,B611),B611)</f>
        <v>86</v>
      </c>
      <c r="D611" s="82">
        <f>IF('STATS 17-18'!G613&lt;200,IF(C611&gt;73,73,C611),C611)</f>
        <v>86</v>
      </c>
    </row>
    <row r="612" ht="20.35" customHeight="1">
      <c r="A612" t="s" s="38">
        <v>718</v>
      </c>
      <c r="B612" s="81">
        <f>VLOOKUP('STATS 17-18'!P614,'DI - PENALTIES'!$A$3:$B$69,2)</f>
        <v>99</v>
      </c>
      <c r="C612" s="33">
        <f>IF('STATS 17-18'!G614&lt;400,IF(B612&gt;80,80,B612),B612)</f>
        <v>80</v>
      </c>
      <c r="D612" s="82">
        <f>IF('STATS 17-18'!G614&lt;200,IF(C612&gt;73,73,C612),C612)</f>
        <v>73</v>
      </c>
    </row>
    <row r="613" ht="20.35" customHeight="1">
      <c r="A613" t="s" s="38">
        <v>719</v>
      </c>
      <c r="B613" s="81">
        <f>VLOOKUP('STATS 17-18'!P615,'DI - PENALTIES'!$A$3:$B$69,2)</f>
        <v>99</v>
      </c>
      <c r="C613" s="33">
        <f>IF('STATS 17-18'!G615&lt;400,IF(B613&gt;80,80,B613),B613)</f>
        <v>80</v>
      </c>
      <c r="D613" s="82">
        <f>IF('STATS 17-18'!G615&lt;200,IF(C613&gt;73,73,C613),C613)</f>
        <v>73</v>
      </c>
    </row>
    <row r="614" ht="20.35" customHeight="1">
      <c r="A614" t="s" s="38">
        <v>720</v>
      </c>
      <c r="B614" s="81">
        <f>VLOOKUP('STATS 17-18'!P616,'DI - PENALTIES'!$A$3:$B$69,2)</f>
        <v>96</v>
      </c>
      <c r="C614" s="33">
        <f>IF('STATS 17-18'!G616&lt;400,IF(B614&gt;80,80,B614),B614)</f>
        <v>96</v>
      </c>
      <c r="D614" s="82">
        <f>IF('STATS 17-18'!G616&lt;200,IF(C614&gt;73,73,C614),C614)</f>
        <v>96</v>
      </c>
    </row>
    <row r="615" ht="20.35" customHeight="1">
      <c r="A615" t="s" s="38">
        <v>721</v>
      </c>
      <c r="B615" s="81">
        <f>VLOOKUP('STATS 17-18'!P617,'DI - PENALTIES'!$A$3:$B$69,2)</f>
        <v>44</v>
      </c>
      <c r="C615" s="33">
        <f>IF('STATS 17-18'!G617&lt;400,IF(B615&gt;80,80,B615),B615)</f>
        <v>44</v>
      </c>
      <c r="D615" s="82">
        <f>IF('STATS 17-18'!G617&lt;200,IF(C615&gt;73,73,C615),C615)</f>
        <v>44</v>
      </c>
    </row>
    <row r="616" ht="20.35" customHeight="1">
      <c r="A616" t="s" s="38">
        <v>722</v>
      </c>
      <c r="B616" s="81">
        <f>VLOOKUP('STATS 17-18'!P618,'DI - PENALTIES'!$A$3:$B$69,2)</f>
        <v>75</v>
      </c>
      <c r="C616" s="33">
        <f>IF('STATS 17-18'!G618&lt;400,IF(B616&gt;80,80,B616),B616)</f>
        <v>75</v>
      </c>
      <c r="D616" s="82">
        <f>IF('STATS 17-18'!G618&lt;200,IF(C616&gt;73,73,C616),C616)</f>
        <v>75</v>
      </c>
    </row>
    <row r="617" ht="20.35" customHeight="1">
      <c r="A617" t="s" s="38">
        <v>724</v>
      </c>
      <c r="B617" s="81">
        <f>VLOOKUP('STATS 17-18'!P619,'DI - PENALTIES'!$A$3:$B$69,2)</f>
        <v>93</v>
      </c>
      <c r="C617" s="33">
        <f>IF('STATS 17-18'!G619&lt;400,IF(B617&gt;80,80,B617),B617)</f>
        <v>93</v>
      </c>
      <c r="D617" s="82">
        <f>IF('STATS 17-18'!G619&lt;200,IF(C617&gt;73,73,C617),C617)</f>
        <v>93</v>
      </c>
    </row>
    <row r="618" ht="20.35" customHeight="1">
      <c r="A618" t="s" s="38">
        <v>725</v>
      </c>
      <c r="B618" s="81">
        <f>VLOOKUP('STATS 17-18'!P620,'DI - PENALTIES'!$A$3:$B$69,2)</f>
        <v>69</v>
      </c>
      <c r="C618" s="33">
        <f>IF('STATS 17-18'!G620&lt;400,IF(B618&gt;80,80,B618),B618)</f>
        <v>69</v>
      </c>
      <c r="D618" s="82">
        <f>IF('STATS 17-18'!G620&lt;200,IF(C618&gt;73,73,C618),C618)</f>
        <v>69</v>
      </c>
    </row>
    <row r="619" ht="20.35" customHeight="1">
      <c r="A619" t="s" s="38">
        <v>726</v>
      </c>
      <c r="B619" s="81">
        <f>VLOOKUP('STATS 17-18'!P621,'DI - PENALTIES'!$A$3:$B$69,2)</f>
        <v>64</v>
      </c>
      <c r="C619" s="33">
        <f>IF('STATS 17-18'!G621&lt;400,IF(B619&gt;80,80,B619),B619)</f>
        <v>64</v>
      </c>
      <c r="D619" s="82">
        <f>IF('STATS 17-18'!G621&lt;200,IF(C619&gt;73,73,C619),C619)</f>
        <v>64</v>
      </c>
    </row>
    <row r="620" ht="20.35" customHeight="1">
      <c r="A620" t="s" s="38">
        <v>727</v>
      </c>
      <c r="B620" s="81">
        <f>VLOOKUP('STATS 17-18'!P622,'DI - PENALTIES'!$A$3:$B$69,2)</f>
        <v>99</v>
      </c>
      <c r="C620" s="33">
        <f>IF('STATS 17-18'!G622&lt;400,IF(B620&gt;80,80,B620),B620)</f>
        <v>80</v>
      </c>
      <c r="D620" s="82">
        <f>IF('STATS 17-18'!G622&lt;200,IF(C620&gt;73,73,C620),C620)</f>
        <v>73</v>
      </c>
    </row>
    <row r="621" ht="20.35" customHeight="1">
      <c r="A621" t="s" s="38">
        <v>728</v>
      </c>
      <c r="B621" s="81">
        <f>VLOOKUP('STATS 17-18'!P623,'DI - PENALTIES'!$A$3:$B$69,2)</f>
        <v>66</v>
      </c>
      <c r="C621" s="33">
        <f>IF('STATS 17-18'!G623&lt;400,IF(B621&gt;80,80,B621),B621)</f>
        <v>66</v>
      </c>
      <c r="D621" s="82">
        <f>IF('STATS 17-18'!G623&lt;200,IF(C621&gt;73,73,C621),C621)</f>
        <v>66</v>
      </c>
    </row>
    <row r="622" ht="20.35" customHeight="1">
      <c r="A622" t="s" s="38">
        <v>729</v>
      </c>
      <c r="B622" s="81">
        <f>VLOOKUP('STATS 17-18'!P624,'DI - PENALTIES'!$A$3:$B$69,2)</f>
        <v>37</v>
      </c>
      <c r="C622" s="33">
        <f>IF('STATS 17-18'!G624&lt;400,IF(B622&gt;80,80,B622),B622)</f>
        <v>37</v>
      </c>
      <c r="D622" s="82">
        <f>IF('STATS 17-18'!G624&lt;200,IF(C622&gt;73,73,C622),C622)</f>
        <v>37</v>
      </c>
    </row>
    <row r="623" ht="20.35" customHeight="1">
      <c r="A623" t="s" s="38">
        <v>731</v>
      </c>
      <c r="B623" s="81">
        <f>VLOOKUP('STATS 17-18'!P625,'DI - PENALTIES'!$A$3:$B$69,2)</f>
        <v>64</v>
      </c>
      <c r="C623" s="33">
        <f>IF('STATS 17-18'!G625&lt;400,IF(B623&gt;80,80,B623),B623)</f>
        <v>64</v>
      </c>
      <c r="D623" s="82">
        <f>IF('STATS 17-18'!G625&lt;200,IF(C623&gt;73,73,C623),C623)</f>
        <v>64</v>
      </c>
    </row>
    <row r="624" ht="20.35" customHeight="1">
      <c r="A624" t="s" s="38">
        <v>732</v>
      </c>
      <c r="B624" s="81">
        <f>VLOOKUP('STATS 17-18'!P626,'DI - PENALTIES'!$A$3:$B$69,2)</f>
        <v>77</v>
      </c>
      <c r="C624" s="33">
        <f>IF('STATS 17-18'!G626&lt;400,IF(B624&gt;80,80,B624),B624)</f>
        <v>77</v>
      </c>
      <c r="D624" s="82">
        <f>IF('STATS 17-18'!G626&lt;200,IF(C624&gt;73,73,C624),C624)</f>
        <v>77</v>
      </c>
    </row>
    <row r="625" ht="20.35" customHeight="1">
      <c r="A625" t="s" s="38">
        <v>733</v>
      </c>
      <c r="B625" s="81">
        <f>VLOOKUP('STATS 17-18'!P627,'DI - PENALTIES'!$A$3:$B$69,2)</f>
        <v>47</v>
      </c>
      <c r="C625" s="33">
        <f>IF('STATS 17-18'!G627&lt;400,IF(B625&gt;80,80,B625),B625)</f>
        <v>47</v>
      </c>
      <c r="D625" s="82">
        <f>IF('STATS 17-18'!G627&lt;200,IF(C625&gt;73,73,C625),C625)</f>
        <v>47</v>
      </c>
    </row>
    <row r="626" ht="20.35" customHeight="1">
      <c r="A626" t="s" s="38">
        <v>735</v>
      </c>
      <c r="B626" s="81">
        <f>VLOOKUP('STATS 17-18'!P628,'DI - PENALTIES'!$A$3:$B$69,2)</f>
        <v>41</v>
      </c>
      <c r="C626" s="33">
        <f>IF('STATS 17-18'!G628&lt;400,IF(B626&gt;80,80,B626),B626)</f>
        <v>41</v>
      </c>
      <c r="D626" s="82">
        <f>IF('STATS 17-18'!G628&lt;200,IF(C626&gt;73,73,C626),C626)</f>
        <v>41</v>
      </c>
    </row>
    <row r="627" ht="20.35" customHeight="1">
      <c r="A627" t="s" s="38">
        <v>736</v>
      </c>
      <c r="B627" s="81">
        <f>VLOOKUP('STATS 17-18'!P629,'DI - PENALTIES'!$A$3:$B$69,2)</f>
        <v>48</v>
      </c>
      <c r="C627" s="33">
        <f>IF('STATS 17-18'!G629&lt;400,IF(B627&gt;80,80,B627),B627)</f>
        <v>48</v>
      </c>
      <c r="D627" s="82">
        <f>IF('STATS 17-18'!G629&lt;200,IF(C627&gt;73,73,C627),C627)</f>
        <v>48</v>
      </c>
    </row>
    <row r="628" ht="20.35" customHeight="1">
      <c r="A628" t="s" s="38">
        <v>737</v>
      </c>
      <c r="B628" s="81">
        <f>VLOOKUP('STATS 17-18'!P630,'DI - PENALTIES'!$A$3:$B$69,2)</f>
        <v>34</v>
      </c>
      <c r="C628" s="33">
        <f>IF('STATS 17-18'!G630&lt;400,IF(B628&gt;80,80,B628),B628)</f>
        <v>34</v>
      </c>
      <c r="D628" s="82">
        <f>IF('STATS 17-18'!G630&lt;200,IF(C628&gt;73,73,C628),C628)</f>
        <v>34</v>
      </c>
    </row>
    <row r="629" ht="20.35" customHeight="1">
      <c r="A629" t="s" s="38">
        <v>738</v>
      </c>
      <c r="B629" s="81">
        <f>VLOOKUP('STATS 17-18'!P631,'DI - PENALTIES'!$A$3:$B$69,2)</f>
        <v>74</v>
      </c>
      <c r="C629" s="33">
        <f>IF('STATS 17-18'!G631&lt;400,IF(B629&gt;80,80,B629),B629)</f>
        <v>74</v>
      </c>
      <c r="D629" s="82">
        <f>IF('STATS 17-18'!G631&lt;200,IF(C629&gt;73,73,C629),C629)</f>
        <v>74</v>
      </c>
    </row>
    <row r="630" ht="20.35" customHeight="1">
      <c r="A630" t="s" s="38">
        <v>739</v>
      </c>
      <c r="B630" s="81">
        <f>VLOOKUP('STATS 17-18'!P632,'DI - PENALTIES'!$A$3:$B$69,2)</f>
        <v>82</v>
      </c>
      <c r="C630" s="33">
        <f>IF('STATS 17-18'!G632&lt;400,IF(B630&gt;80,80,B630),B630)</f>
        <v>82</v>
      </c>
      <c r="D630" s="82">
        <f>IF('STATS 17-18'!G632&lt;200,IF(C630&gt;73,73,C630),C630)</f>
        <v>82</v>
      </c>
    </row>
    <row r="631" ht="20.35" customHeight="1">
      <c r="A631" t="s" s="38">
        <v>740</v>
      </c>
      <c r="B631" s="81">
        <f>VLOOKUP('STATS 17-18'!P633,'DI - PENALTIES'!$A$3:$B$69,2)</f>
        <v>59</v>
      </c>
      <c r="C631" s="33">
        <f>IF('STATS 17-18'!G633&lt;400,IF(B631&gt;80,80,B631),B631)</f>
        <v>59</v>
      </c>
      <c r="D631" s="82">
        <f>IF('STATS 17-18'!G633&lt;200,IF(C631&gt;73,73,C631),C631)</f>
        <v>59</v>
      </c>
    </row>
    <row r="632" ht="20.35" customHeight="1">
      <c r="A632" t="s" s="38">
        <v>741</v>
      </c>
      <c r="B632" s="81">
        <f>VLOOKUP('STATS 17-18'!P634,'DI - PENALTIES'!$A$3:$B$69,2)</f>
        <v>62</v>
      </c>
      <c r="C632" s="33">
        <f>IF('STATS 17-18'!G634&lt;400,IF(B632&gt;80,80,B632),B632)</f>
        <v>62</v>
      </c>
      <c r="D632" s="82">
        <f>IF('STATS 17-18'!G634&lt;200,IF(C632&gt;73,73,C632),C632)</f>
        <v>62</v>
      </c>
    </row>
    <row r="633" ht="20.35" customHeight="1">
      <c r="A633" t="s" s="38">
        <v>742</v>
      </c>
      <c r="B633" s="81">
        <f>VLOOKUP('STATS 17-18'!P635,'DI - PENALTIES'!$A$3:$B$69,2)</f>
        <v>92</v>
      </c>
      <c r="C633" s="33">
        <f>IF('STATS 17-18'!G635&lt;400,IF(B633&gt;80,80,B633),B633)</f>
        <v>92</v>
      </c>
      <c r="D633" s="82">
        <f>IF('STATS 17-18'!G635&lt;200,IF(C633&gt;73,73,C633),C633)</f>
        <v>92</v>
      </c>
    </row>
    <row r="634" ht="20.35" customHeight="1">
      <c r="A634" t="s" s="38">
        <v>744</v>
      </c>
      <c r="B634" s="81">
        <f>VLOOKUP('STATS 17-18'!P636,'DI - PENALTIES'!$A$3:$B$69,2)</f>
        <v>72</v>
      </c>
      <c r="C634" s="33">
        <f>IF('STATS 17-18'!G636&lt;400,IF(B634&gt;80,80,B634),B634)</f>
        <v>72</v>
      </c>
      <c r="D634" s="82">
        <f>IF('STATS 17-18'!G636&lt;200,IF(C634&gt;73,73,C634),C634)</f>
        <v>72</v>
      </c>
    </row>
    <row r="635" ht="20.35" customHeight="1">
      <c r="A635" t="s" s="38">
        <v>745</v>
      </c>
      <c r="B635" s="81">
        <f>VLOOKUP('STATS 17-18'!P637,'DI - PENALTIES'!$A$3:$B$69,2)</f>
        <v>37</v>
      </c>
      <c r="C635" s="33">
        <f>IF('STATS 17-18'!G637&lt;400,IF(B635&gt;80,80,B635),B635)</f>
        <v>37</v>
      </c>
      <c r="D635" s="82">
        <f>IF('STATS 17-18'!G637&lt;200,IF(C635&gt;73,73,C635),C635)</f>
        <v>37</v>
      </c>
    </row>
    <row r="636" ht="20.35" customHeight="1">
      <c r="A636" t="s" s="38">
        <v>746</v>
      </c>
      <c r="B636" s="81">
        <f>VLOOKUP('STATS 17-18'!P638,'DI - PENALTIES'!$A$3:$B$69,2)</f>
        <v>92</v>
      </c>
      <c r="C636" s="33">
        <f>IF('STATS 17-18'!G638&lt;400,IF(B636&gt;80,80,B636),B636)</f>
        <v>92</v>
      </c>
      <c r="D636" s="82">
        <f>IF('STATS 17-18'!G638&lt;200,IF(C636&gt;73,73,C636),C636)</f>
        <v>92</v>
      </c>
    </row>
    <row r="637" ht="20.35" customHeight="1">
      <c r="A637" t="s" s="38">
        <v>747</v>
      </c>
      <c r="B637" s="81">
        <f>VLOOKUP('STATS 17-18'!P639,'DI - PENALTIES'!$A$3:$B$69,2)</f>
        <v>99</v>
      </c>
      <c r="C637" s="33">
        <f>IF('STATS 17-18'!G639&lt;400,IF(B637&gt;80,80,B637),B637)</f>
        <v>80</v>
      </c>
      <c r="D637" s="82">
        <f>IF('STATS 17-18'!G639&lt;200,IF(C637&gt;73,73,C637),C637)</f>
        <v>73</v>
      </c>
    </row>
    <row r="638" ht="20.35" customHeight="1">
      <c r="A638" t="s" s="38">
        <v>748</v>
      </c>
      <c r="B638" s="81">
        <f>VLOOKUP('STATS 17-18'!P640,'DI - PENALTIES'!$A$3:$B$69,2)</f>
        <v>40</v>
      </c>
      <c r="C638" s="33">
        <f>IF('STATS 17-18'!G640&lt;400,IF(B638&gt;80,80,B638),B638)</f>
        <v>40</v>
      </c>
      <c r="D638" s="82">
        <f>IF('STATS 17-18'!G640&lt;200,IF(C638&gt;73,73,C638),C638)</f>
        <v>40</v>
      </c>
    </row>
    <row r="639" ht="20.35" customHeight="1">
      <c r="A639" t="s" s="38">
        <v>749</v>
      </c>
      <c r="B639" s="81">
        <f>VLOOKUP('STATS 17-18'!P641,'DI - PENALTIES'!$A$3:$B$69,2)</f>
        <v>90</v>
      </c>
      <c r="C639" s="33">
        <f>IF('STATS 17-18'!G641&lt;400,IF(B639&gt;80,80,B639),B639)</f>
        <v>90</v>
      </c>
      <c r="D639" s="82">
        <f>IF('STATS 17-18'!G641&lt;200,IF(C639&gt;73,73,C639),C639)</f>
        <v>90</v>
      </c>
    </row>
    <row r="640" ht="20.35" customHeight="1">
      <c r="A640" t="s" s="38">
        <v>750</v>
      </c>
      <c r="B640" s="81">
        <f>VLOOKUP('STATS 17-18'!P642,'DI - PENALTIES'!$A$3:$B$69,2)</f>
        <v>45</v>
      </c>
      <c r="C640" s="33">
        <f>IF('STATS 17-18'!G642&lt;400,IF(B640&gt;80,80,B640),B640)</f>
        <v>45</v>
      </c>
      <c r="D640" s="82">
        <f>IF('STATS 17-18'!G642&lt;200,IF(C640&gt;73,73,C640),C640)</f>
        <v>45</v>
      </c>
    </row>
    <row r="641" ht="20.35" customHeight="1">
      <c r="A641" t="s" s="38">
        <v>751</v>
      </c>
      <c r="B641" s="81">
        <f>VLOOKUP('STATS 17-18'!P643,'DI - PENALTIES'!$A$3:$B$69,2)</f>
        <v>78</v>
      </c>
      <c r="C641" s="33">
        <f>IF('STATS 17-18'!G643&lt;400,IF(B641&gt;80,80,B641),B641)</f>
        <v>78</v>
      </c>
      <c r="D641" s="82">
        <f>IF('STATS 17-18'!G643&lt;200,IF(C641&gt;73,73,C641),C641)</f>
        <v>78</v>
      </c>
    </row>
    <row r="642" ht="20.35" customHeight="1">
      <c r="A642" t="s" s="38">
        <v>753</v>
      </c>
      <c r="B642" s="81">
        <f>VLOOKUP('STATS 17-18'!P644,'DI - PENALTIES'!$A$3:$B$69,2)</f>
        <v>65</v>
      </c>
      <c r="C642" s="33">
        <f>IF('STATS 17-18'!G644&lt;400,IF(B642&gt;80,80,B642),B642)</f>
        <v>65</v>
      </c>
      <c r="D642" s="82">
        <f>IF('STATS 17-18'!G644&lt;200,IF(C642&gt;73,73,C642),C642)</f>
        <v>65</v>
      </c>
    </row>
    <row r="643" ht="20.35" customHeight="1">
      <c r="A643" t="s" s="38">
        <v>754</v>
      </c>
      <c r="B643" s="81">
        <f>VLOOKUP('STATS 17-18'!P645,'DI - PENALTIES'!$A$3:$B$69,2)</f>
        <v>73</v>
      </c>
      <c r="C643" s="33">
        <f>IF('STATS 17-18'!G645&lt;400,IF(B643&gt;80,80,B643),B643)</f>
        <v>73</v>
      </c>
      <c r="D643" s="82">
        <f>IF('STATS 17-18'!G645&lt;200,IF(C643&gt;73,73,C643),C643)</f>
        <v>73</v>
      </c>
    </row>
    <row r="644" ht="20.35" customHeight="1">
      <c r="A644" t="s" s="38">
        <v>755</v>
      </c>
      <c r="B644" s="81">
        <f>VLOOKUP('STATS 17-18'!P646,'DI - PENALTIES'!$A$3:$B$69,2)</f>
        <v>47</v>
      </c>
      <c r="C644" s="33">
        <f>IF('STATS 17-18'!G646&lt;400,IF(B644&gt;80,80,B644),B644)</f>
        <v>47</v>
      </c>
      <c r="D644" s="82">
        <f>IF('STATS 17-18'!G646&lt;200,IF(C644&gt;73,73,C644),C644)</f>
        <v>47</v>
      </c>
    </row>
    <row r="645" ht="20.35" customHeight="1">
      <c r="A645" t="s" s="38">
        <v>756</v>
      </c>
      <c r="B645" s="81">
        <f>VLOOKUP('STATS 17-18'!P647,'DI - PENALTIES'!$A$3:$B$69,2)</f>
        <v>99</v>
      </c>
      <c r="C645" s="33">
        <f>IF('STATS 17-18'!G647&lt;400,IF(B645&gt;80,80,B645),B645)</f>
        <v>80</v>
      </c>
      <c r="D645" s="82">
        <f>IF('STATS 17-18'!G647&lt;200,IF(C645&gt;73,73,C645),C645)</f>
        <v>73</v>
      </c>
    </row>
    <row r="646" ht="20.35" customHeight="1">
      <c r="A646" t="s" s="38">
        <v>757</v>
      </c>
      <c r="B646" s="81">
        <f>VLOOKUP('STATS 17-18'!P648,'DI - PENALTIES'!$A$3:$B$69,2)</f>
        <v>99</v>
      </c>
      <c r="C646" s="33">
        <f>IF('STATS 17-18'!G648&lt;400,IF(B646&gt;80,80,B646),B646)</f>
        <v>80</v>
      </c>
      <c r="D646" s="82">
        <f>IF('STATS 17-18'!G648&lt;200,IF(C646&gt;73,73,C646),C646)</f>
        <v>73</v>
      </c>
    </row>
    <row r="647" ht="20.35" customHeight="1">
      <c r="A647" t="s" s="38">
        <v>758</v>
      </c>
      <c r="B647" s="81">
        <f>VLOOKUP('STATS 17-18'!P649,'DI - PENALTIES'!$A$3:$B$69,2)</f>
        <v>63</v>
      </c>
      <c r="C647" s="33">
        <f>IF('STATS 17-18'!G649&lt;400,IF(B647&gt;80,80,B647),B647)</f>
        <v>63</v>
      </c>
      <c r="D647" s="82">
        <f>IF('STATS 17-18'!G649&lt;200,IF(C647&gt;73,73,C647),C647)</f>
        <v>63</v>
      </c>
    </row>
    <row r="648" ht="20.35" customHeight="1">
      <c r="A648" t="s" s="38">
        <v>759</v>
      </c>
      <c r="B648" s="81">
        <f>VLOOKUP('STATS 17-18'!P650,'DI - PENALTIES'!$A$3:$B$69,2)</f>
        <v>54</v>
      </c>
      <c r="C648" s="33">
        <f>IF('STATS 17-18'!G650&lt;400,IF(B648&gt;80,80,B648),B648)</f>
        <v>54</v>
      </c>
      <c r="D648" s="82">
        <f>IF('STATS 17-18'!G650&lt;200,IF(C648&gt;73,73,C648),C648)</f>
        <v>54</v>
      </c>
    </row>
    <row r="649" ht="20.35" customHeight="1">
      <c r="A649" t="s" s="38">
        <v>760</v>
      </c>
      <c r="B649" s="81">
        <f>VLOOKUP('STATS 17-18'!P651,'DI - PENALTIES'!$A$3:$B$69,2)</f>
        <v>63</v>
      </c>
      <c r="C649" s="33">
        <f>IF('STATS 17-18'!G651&lt;400,IF(B649&gt;80,80,B649),B649)</f>
        <v>63</v>
      </c>
      <c r="D649" s="82">
        <f>IF('STATS 17-18'!G651&lt;200,IF(C649&gt;73,73,C649),C649)</f>
        <v>63</v>
      </c>
    </row>
    <row r="650" ht="20.35" customHeight="1">
      <c r="A650" t="s" s="38">
        <v>762</v>
      </c>
      <c r="B650" s="81">
        <f>VLOOKUP('STATS 17-18'!P652,'DI - PENALTIES'!$A$3:$B$69,2)</f>
        <v>40</v>
      </c>
      <c r="C650" s="33">
        <f>IF('STATS 17-18'!G652&lt;400,IF(B650&gt;80,80,B650),B650)</f>
        <v>40</v>
      </c>
      <c r="D650" s="82">
        <f>IF('STATS 17-18'!G652&lt;200,IF(C650&gt;73,73,C650),C650)</f>
        <v>40</v>
      </c>
    </row>
    <row r="651" ht="20.35" customHeight="1">
      <c r="A651" t="s" s="38">
        <v>763</v>
      </c>
      <c r="B651" s="81">
        <f>VLOOKUP('STATS 17-18'!P653,'DI - PENALTIES'!$A$3:$B$69,2)</f>
        <v>75</v>
      </c>
      <c r="C651" s="33">
        <f>IF('STATS 17-18'!G653&lt;400,IF(B651&gt;80,80,B651),B651)</f>
        <v>75</v>
      </c>
      <c r="D651" s="82">
        <f>IF('STATS 17-18'!G653&lt;200,IF(C651&gt;73,73,C651),C651)</f>
        <v>75</v>
      </c>
    </row>
    <row r="652" ht="20.35" customHeight="1">
      <c r="A652" t="s" s="38">
        <v>764</v>
      </c>
      <c r="B652" s="81">
        <f>VLOOKUP('STATS 17-18'!P654,'DI - PENALTIES'!$A$3:$B$69,2)</f>
        <v>93</v>
      </c>
      <c r="C652" s="33">
        <f>IF('STATS 17-18'!G654&lt;400,IF(B652&gt;80,80,B652),B652)</f>
        <v>93</v>
      </c>
      <c r="D652" s="82">
        <f>IF('STATS 17-18'!G654&lt;200,IF(C652&gt;73,73,C652),C652)</f>
        <v>93</v>
      </c>
    </row>
    <row r="653" ht="20.35" customHeight="1">
      <c r="A653" t="s" s="38">
        <v>765</v>
      </c>
      <c r="B653" s="81">
        <f>VLOOKUP('STATS 17-18'!P655,'DI - PENALTIES'!$A$3:$B$69,2)</f>
        <v>75</v>
      </c>
      <c r="C653" s="33">
        <f>IF('STATS 17-18'!G655&lt;400,IF(B653&gt;80,80,B653),B653)</f>
        <v>75</v>
      </c>
      <c r="D653" s="82">
        <f>IF('STATS 17-18'!G655&lt;200,IF(C653&gt;73,73,C653),C653)</f>
        <v>75</v>
      </c>
    </row>
    <row r="654" ht="20.35" customHeight="1">
      <c r="A654" t="s" s="38">
        <v>766</v>
      </c>
      <c r="B654" s="81">
        <f>VLOOKUP('STATS 17-18'!P656,'DI - PENALTIES'!$A$3:$B$69,2)</f>
        <v>75</v>
      </c>
      <c r="C654" s="33">
        <f>IF('STATS 17-18'!G656&lt;400,IF(B654&gt;80,80,B654),B654)</f>
        <v>75</v>
      </c>
      <c r="D654" s="82">
        <f>IF('STATS 17-18'!G656&lt;200,IF(C654&gt;73,73,C654),C654)</f>
        <v>75</v>
      </c>
    </row>
    <row r="655" ht="20.35" customHeight="1">
      <c r="A655" t="s" s="38">
        <v>767</v>
      </c>
      <c r="B655" s="81">
        <f>VLOOKUP('STATS 17-18'!P657,'DI - PENALTIES'!$A$3:$B$69,2)</f>
        <v>85</v>
      </c>
      <c r="C655" s="33">
        <f>IF('STATS 17-18'!G657&lt;400,IF(B655&gt;80,80,B655),B655)</f>
        <v>85</v>
      </c>
      <c r="D655" s="82">
        <f>IF('STATS 17-18'!G657&lt;200,IF(C655&gt;73,73,C655),C655)</f>
        <v>85</v>
      </c>
    </row>
    <row r="656" ht="20.35" customHeight="1">
      <c r="A656" t="s" s="38">
        <v>768</v>
      </c>
      <c r="B656" s="81">
        <f>VLOOKUP('STATS 17-18'!P658,'DI - PENALTIES'!$A$3:$B$69,2)</f>
        <v>99</v>
      </c>
      <c r="C656" s="33">
        <f>IF('STATS 17-18'!G658&lt;400,IF(B656&gt;80,80,B656),B656)</f>
        <v>80</v>
      </c>
      <c r="D656" s="82">
        <f>IF('STATS 17-18'!G658&lt;200,IF(C656&gt;73,73,C656),C656)</f>
        <v>73</v>
      </c>
    </row>
    <row r="657" ht="20.35" customHeight="1">
      <c r="A657" t="s" s="38">
        <v>769</v>
      </c>
      <c r="B657" s="81">
        <f>VLOOKUP('STATS 17-18'!P659,'DI - PENALTIES'!$A$3:$B$69,2)</f>
        <v>50</v>
      </c>
      <c r="C657" s="33">
        <f>IF('STATS 17-18'!G659&lt;400,IF(B657&gt;80,80,B657),B657)</f>
        <v>50</v>
      </c>
      <c r="D657" s="82">
        <f>IF('STATS 17-18'!G659&lt;200,IF(C657&gt;73,73,C657),C657)</f>
        <v>50</v>
      </c>
    </row>
    <row r="658" ht="20.35" customHeight="1">
      <c r="A658" t="s" s="38">
        <v>770</v>
      </c>
      <c r="B658" s="81">
        <f>VLOOKUP('STATS 17-18'!P660,'DI - PENALTIES'!$A$3:$B$69,2)</f>
        <v>91</v>
      </c>
      <c r="C658" s="33">
        <f>IF('STATS 17-18'!G660&lt;400,IF(B658&gt;80,80,B658),B658)</f>
        <v>91</v>
      </c>
      <c r="D658" s="82">
        <f>IF('STATS 17-18'!G660&lt;200,IF(C658&gt;73,73,C658),C658)</f>
        <v>91</v>
      </c>
    </row>
    <row r="659" ht="20.35" customHeight="1">
      <c r="A659" t="s" s="38">
        <v>771</v>
      </c>
      <c r="B659" s="81">
        <f>VLOOKUP('STATS 17-18'!P661,'DI - PENALTIES'!$A$3:$B$69,2)</f>
        <v>91</v>
      </c>
      <c r="C659" s="33">
        <f>IF('STATS 17-18'!G661&lt;400,IF(B659&gt;80,80,B659),B659)</f>
        <v>91</v>
      </c>
      <c r="D659" s="82">
        <f>IF('STATS 17-18'!G661&lt;200,IF(C659&gt;73,73,C659),C659)</f>
        <v>91</v>
      </c>
    </row>
    <row r="660" ht="20.35" customHeight="1">
      <c r="A660" t="s" s="38">
        <v>772</v>
      </c>
      <c r="B660" s="81">
        <f>VLOOKUP('STATS 17-18'!P662,'DI - PENALTIES'!$A$3:$B$69,2)</f>
        <v>96</v>
      </c>
      <c r="C660" s="33">
        <f>IF('STATS 17-18'!G662&lt;400,IF(B660&gt;80,80,B660),B660)</f>
        <v>96</v>
      </c>
      <c r="D660" s="82">
        <f>IF('STATS 17-18'!G662&lt;200,IF(C660&gt;73,73,C660),C660)</f>
        <v>96</v>
      </c>
    </row>
    <row r="661" ht="20.35" customHeight="1">
      <c r="A661" t="s" s="38">
        <v>773</v>
      </c>
      <c r="B661" s="81">
        <f>VLOOKUP('STATS 17-18'!P663,'DI - PENALTIES'!$A$3:$B$69,2)</f>
        <v>61</v>
      </c>
      <c r="C661" s="33">
        <f>IF('STATS 17-18'!G663&lt;400,IF(B661&gt;80,80,B661),B661)</f>
        <v>61</v>
      </c>
      <c r="D661" s="82">
        <f>IF('STATS 17-18'!G663&lt;200,IF(C661&gt;73,73,C661),C661)</f>
        <v>61</v>
      </c>
    </row>
    <row r="662" ht="20.35" customHeight="1">
      <c r="A662" t="s" s="38">
        <v>774</v>
      </c>
      <c r="B662" s="81">
        <f>VLOOKUP('STATS 17-18'!P664,'DI - PENALTIES'!$A$3:$B$69,2)</f>
        <v>96</v>
      </c>
      <c r="C662" s="33">
        <f>IF('STATS 17-18'!G664&lt;400,IF(B662&gt;80,80,B662),B662)</f>
        <v>96</v>
      </c>
      <c r="D662" s="82">
        <f>IF('STATS 17-18'!G664&lt;200,IF(C662&gt;73,73,C662),C662)</f>
        <v>96</v>
      </c>
    </row>
    <row r="663" ht="20.35" customHeight="1">
      <c r="A663" t="s" s="38">
        <v>775</v>
      </c>
      <c r="B663" s="81">
        <f>VLOOKUP('STATS 17-18'!P665,'DI - PENALTIES'!$A$3:$B$69,2)</f>
        <v>73</v>
      </c>
      <c r="C663" s="33">
        <f>IF('STATS 17-18'!G665&lt;400,IF(B663&gt;80,80,B663),B663)</f>
        <v>73</v>
      </c>
      <c r="D663" s="82">
        <f>IF('STATS 17-18'!G665&lt;200,IF(C663&gt;73,73,C663),C663)</f>
        <v>73</v>
      </c>
    </row>
    <row r="664" ht="20.35" customHeight="1">
      <c r="A664" t="s" s="38">
        <v>776</v>
      </c>
      <c r="B664" s="81">
        <f>VLOOKUP('STATS 17-18'!P666,'DI - PENALTIES'!$A$3:$B$69,2)</f>
        <v>85</v>
      </c>
      <c r="C664" s="33">
        <f>IF('STATS 17-18'!G666&lt;400,IF(B664&gt;80,80,B664),B664)</f>
        <v>85</v>
      </c>
      <c r="D664" s="82">
        <f>IF('STATS 17-18'!G666&lt;200,IF(C664&gt;73,73,C664),C664)</f>
        <v>85</v>
      </c>
    </row>
    <row r="665" ht="20.35" customHeight="1">
      <c r="A665" t="s" s="38">
        <v>777</v>
      </c>
      <c r="B665" s="81">
        <f>VLOOKUP('STATS 17-18'!P667,'DI - PENALTIES'!$A$3:$B$69,2)</f>
        <v>83</v>
      </c>
      <c r="C665" s="33">
        <f>IF('STATS 17-18'!G667&lt;400,IF(B665&gt;80,80,B665),B665)</f>
        <v>83</v>
      </c>
      <c r="D665" s="82">
        <f>IF('STATS 17-18'!G667&lt;200,IF(C665&gt;73,73,C665),C665)</f>
        <v>83</v>
      </c>
    </row>
    <row r="666" ht="20.35" customHeight="1">
      <c r="A666" t="s" s="38">
        <v>778</v>
      </c>
      <c r="B666" s="81">
        <f>VLOOKUP('STATS 17-18'!P668,'DI - PENALTIES'!$A$3:$B$69,2)</f>
        <v>94</v>
      </c>
      <c r="C666" s="33">
        <f>IF('STATS 17-18'!G668&lt;400,IF(B666&gt;80,80,B666),B666)</f>
        <v>94</v>
      </c>
      <c r="D666" s="82">
        <f>IF('STATS 17-18'!G668&lt;200,IF(C666&gt;73,73,C666),C666)</f>
        <v>94</v>
      </c>
    </row>
    <row r="667" ht="20.35" customHeight="1">
      <c r="A667" t="s" s="38">
        <v>779</v>
      </c>
      <c r="B667" s="81">
        <f>VLOOKUP('STATS 17-18'!P669,'DI - PENALTIES'!$A$3:$B$69,2)</f>
        <v>87</v>
      </c>
      <c r="C667" s="33">
        <f>IF('STATS 17-18'!G669&lt;400,IF(B667&gt;80,80,B667),B667)</f>
        <v>80</v>
      </c>
      <c r="D667" s="82">
        <f>IF('STATS 17-18'!G669&lt;200,IF(C667&gt;73,73,C667),C667)</f>
        <v>80</v>
      </c>
    </row>
    <row r="668" ht="20.35" customHeight="1">
      <c r="A668" t="s" s="38">
        <v>780</v>
      </c>
      <c r="B668" s="81">
        <f>VLOOKUP('STATS 17-18'!P670,'DI - PENALTIES'!$A$3:$B$69,2)</f>
        <v>87</v>
      </c>
      <c r="C668" s="33">
        <f>IF('STATS 17-18'!G670&lt;400,IF(B668&gt;80,80,B668),B668)</f>
        <v>87</v>
      </c>
      <c r="D668" s="82">
        <f>IF('STATS 17-18'!G670&lt;200,IF(C668&gt;73,73,C668),C668)</f>
        <v>87</v>
      </c>
    </row>
    <row r="669" ht="20.35" customHeight="1">
      <c r="A669" t="s" s="38">
        <v>781</v>
      </c>
      <c r="B669" s="81">
        <f>VLOOKUP('STATS 17-18'!P671,'DI - PENALTIES'!$A$3:$B$69,2)</f>
        <v>79</v>
      </c>
      <c r="C669" s="33">
        <f>IF('STATS 17-18'!G671&lt;400,IF(B669&gt;80,80,B669),B669)</f>
        <v>79</v>
      </c>
      <c r="D669" s="82">
        <f>IF('STATS 17-18'!G671&lt;200,IF(C669&gt;73,73,C669),C669)</f>
        <v>79</v>
      </c>
    </row>
    <row r="670" ht="20.35" customHeight="1">
      <c r="A670" t="s" s="38">
        <v>782</v>
      </c>
      <c r="B670" s="81">
        <f>VLOOKUP('STATS 17-18'!P672,'DI - PENALTIES'!$A$3:$B$69,2)</f>
        <v>75</v>
      </c>
      <c r="C670" s="33">
        <f>IF('STATS 17-18'!G672&lt;400,IF(B670&gt;80,80,B670),B670)</f>
        <v>75</v>
      </c>
      <c r="D670" s="82">
        <f>IF('STATS 17-18'!G672&lt;200,IF(C670&gt;73,73,C670),C670)</f>
        <v>75</v>
      </c>
    </row>
    <row r="671" ht="20.35" customHeight="1">
      <c r="A671" t="s" s="38">
        <v>783</v>
      </c>
      <c r="B671" s="81">
        <f>VLOOKUP('STATS 17-18'!P673,'DI - PENALTIES'!$A$3:$B$69,2)</f>
        <v>50</v>
      </c>
      <c r="C671" s="33">
        <f>IF('STATS 17-18'!G673&lt;400,IF(B671&gt;80,80,B671),B671)</f>
        <v>50</v>
      </c>
      <c r="D671" s="82">
        <f>IF('STATS 17-18'!G673&lt;200,IF(C671&gt;73,73,C671),C671)</f>
        <v>50</v>
      </c>
    </row>
    <row r="672" ht="20.35" customHeight="1">
      <c r="A672" t="s" s="38">
        <v>784</v>
      </c>
      <c r="B672" s="81">
        <f>VLOOKUP('STATS 17-18'!P674,'DI - PENALTIES'!$A$3:$B$69,2)</f>
        <v>99</v>
      </c>
      <c r="C672" s="33">
        <f>IF('STATS 17-18'!G674&lt;400,IF(B672&gt;80,80,B672),B672)</f>
        <v>80</v>
      </c>
      <c r="D672" s="82">
        <f>IF('STATS 17-18'!G674&lt;200,IF(C672&gt;73,73,C672),C672)</f>
        <v>73</v>
      </c>
    </row>
    <row r="673" ht="20.35" customHeight="1">
      <c r="A673" t="s" s="38">
        <v>785</v>
      </c>
      <c r="B673" s="81">
        <f>VLOOKUP('STATS 17-18'!P675,'DI - PENALTIES'!$A$3:$B$69,2)</f>
        <v>58</v>
      </c>
      <c r="C673" s="33">
        <f>IF('STATS 17-18'!G675&lt;400,IF(B673&gt;80,80,B673),B673)</f>
        <v>58</v>
      </c>
      <c r="D673" s="82">
        <f>IF('STATS 17-18'!G675&lt;200,IF(C673&gt;73,73,C673),C673)</f>
        <v>58</v>
      </c>
    </row>
    <row r="674" ht="20.35" customHeight="1">
      <c r="A674" t="s" s="38">
        <v>786</v>
      </c>
      <c r="B674" s="81">
        <f>VLOOKUP('STATS 17-18'!P676,'DI - PENALTIES'!$A$3:$B$69,2)</f>
        <v>50</v>
      </c>
      <c r="C674" s="33">
        <f>IF('STATS 17-18'!G676&lt;400,IF(B674&gt;80,80,B674),B674)</f>
        <v>50</v>
      </c>
      <c r="D674" s="82">
        <f>IF('STATS 17-18'!G676&lt;200,IF(C674&gt;73,73,C674),C674)</f>
        <v>50</v>
      </c>
    </row>
    <row r="675" ht="20.35" customHeight="1">
      <c r="A675" t="s" s="38">
        <v>787</v>
      </c>
      <c r="B675" s="81">
        <f>VLOOKUP('STATS 17-18'!P677,'DI - PENALTIES'!$A$3:$B$69,2)</f>
        <v>82</v>
      </c>
      <c r="C675" s="33">
        <f>IF('STATS 17-18'!G677&lt;400,IF(B675&gt;80,80,B675),B675)</f>
        <v>82</v>
      </c>
      <c r="D675" s="82">
        <f>IF('STATS 17-18'!G677&lt;200,IF(C675&gt;73,73,C675),C675)</f>
        <v>82</v>
      </c>
    </row>
    <row r="676" ht="20.35" customHeight="1">
      <c r="A676" t="s" s="38">
        <v>788</v>
      </c>
      <c r="B676" s="81">
        <f>VLOOKUP('STATS 17-18'!P678,'DI - PENALTIES'!$A$3:$B$69,2)</f>
        <v>99</v>
      </c>
      <c r="C676" s="33">
        <f>IF('STATS 17-18'!G678&lt;400,IF(B676&gt;80,80,B676),B676)</f>
        <v>80</v>
      </c>
      <c r="D676" s="82">
        <f>IF('STATS 17-18'!G678&lt;200,IF(C676&gt;73,73,C676),C676)</f>
        <v>73</v>
      </c>
    </row>
    <row r="677" ht="20.35" customHeight="1">
      <c r="A677" t="s" s="38">
        <v>789</v>
      </c>
      <c r="B677" s="81">
        <f>VLOOKUP('STATS 17-18'!P679,'DI - PENALTIES'!$A$3:$B$69,2)</f>
        <v>82</v>
      </c>
      <c r="C677" s="33">
        <f>IF('STATS 17-18'!G679&lt;400,IF(B677&gt;80,80,B677),B677)</f>
        <v>82</v>
      </c>
      <c r="D677" s="82">
        <f>IF('STATS 17-18'!G679&lt;200,IF(C677&gt;73,73,C677),C677)</f>
        <v>82</v>
      </c>
    </row>
    <row r="678" ht="20.35" customHeight="1">
      <c r="A678" t="s" s="38">
        <v>790</v>
      </c>
      <c r="B678" s="81">
        <f>VLOOKUP('STATS 17-18'!P680,'DI - PENALTIES'!$A$3:$B$69,2)</f>
        <v>91</v>
      </c>
      <c r="C678" s="33">
        <f>IF('STATS 17-18'!G680&lt;400,IF(B678&gt;80,80,B678),B678)</f>
        <v>91</v>
      </c>
      <c r="D678" s="82">
        <f>IF('STATS 17-18'!G680&lt;200,IF(C678&gt;73,73,C678),C678)</f>
        <v>91</v>
      </c>
    </row>
    <row r="679" ht="20.35" customHeight="1">
      <c r="A679" t="s" s="38">
        <v>791</v>
      </c>
      <c r="B679" s="81">
        <f>VLOOKUP('STATS 17-18'!P681,'DI - PENALTIES'!$A$3:$B$69,2)</f>
        <v>46</v>
      </c>
      <c r="C679" s="33">
        <f>IF('STATS 17-18'!G681&lt;400,IF(B679&gt;80,80,B679),B679)</f>
        <v>46</v>
      </c>
      <c r="D679" s="82">
        <f>IF('STATS 17-18'!G681&lt;200,IF(C679&gt;73,73,C679),C679)</f>
        <v>46</v>
      </c>
    </row>
    <row r="680" ht="20.35" customHeight="1">
      <c r="A680" t="s" s="38">
        <v>793</v>
      </c>
      <c r="B680" s="81">
        <f>VLOOKUP('STATS 17-18'!P682,'DI - PENALTIES'!$A$3:$B$69,2)</f>
        <v>79</v>
      </c>
      <c r="C680" s="33">
        <f>IF('STATS 17-18'!G682&lt;400,IF(B680&gt;80,80,B680),B680)</f>
        <v>79</v>
      </c>
      <c r="D680" s="82">
        <f>IF('STATS 17-18'!G682&lt;200,IF(C680&gt;73,73,C680),C680)</f>
        <v>79</v>
      </c>
    </row>
    <row r="681" ht="20.35" customHeight="1">
      <c r="A681" t="s" s="38">
        <v>794</v>
      </c>
      <c r="B681" s="81">
        <f>VLOOKUP('STATS 17-18'!P683,'DI - PENALTIES'!$A$3:$B$69,2)</f>
        <v>99</v>
      </c>
      <c r="C681" s="33">
        <f>IF('STATS 17-18'!G683&lt;400,IF(B681&gt;80,80,B681),B681)</f>
        <v>80</v>
      </c>
      <c r="D681" s="82">
        <f>IF('STATS 17-18'!G683&lt;200,IF(C681&gt;73,73,C681),C681)</f>
        <v>73</v>
      </c>
    </row>
    <row r="682" ht="20.35" customHeight="1">
      <c r="A682" t="s" s="38">
        <v>795</v>
      </c>
      <c r="B682" s="81">
        <f>VLOOKUP('STATS 17-18'!P684,'DI - PENALTIES'!$A$3:$B$69,2)</f>
        <v>63</v>
      </c>
      <c r="C682" s="33">
        <f>IF('STATS 17-18'!G684&lt;400,IF(B682&gt;80,80,B682),B682)</f>
        <v>63</v>
      </c>
      <c r="D682" s="82">
        <f>IF('STATS 17-18'!G684&lt;200,IF(C682&gt;73,73,C682),C682)</f>
        <v>63</v>
      </c>
    </row>
    <row r="683" ht="20.35" customHeight="1">
      <c r="A683" t="s" s="38">
        <v>796</v>
      </c>
      <c r="B683" s="81">
        <f>VLOOKUP('STATS 17-18'!P685,'DI - PENALTIES'!$A$3:$B$69,2)</f>
        <v>86</v>
      </c>
      <c r="C683" s="33">
        <f>IF('STATS 17-18'!G685&lt;400,IF(B683&gt;80,80,B683),B683)</f>
        <v>86</v>
      </c>
      <c r="D683" s="82">
        <f>IF('STATS 17-18'!G685&lt;200,IF(C683&gt;73,73,C683),C683)</f>
        <v>86</v>
      </c>
    </row>
    <row r="684" ht="20.35" customHeight="1">
      <c r="A684" t="s" s="38">
        <v>797</v>
      </c>
      <c r="B684" s="81">
        <f>VLOOKUP('STATS 17-18'!P686,'DI - PENALTIES'!$A$3:$B$69,2)</f>
        <v>59</v>
      </c>
      <c r="C684" s="33">
        <f>IF('STATS 17-18'!G686&lt;400,IF(B684&gt;80,80,B684),B684)</f>
        <v>59</v>
      </c>
      <c r="D684" s="82">
        <f>IF('STATS 17-18'!G686&lt;200,IF(C684&gt;73,73,C684),C684)</f>
        <v>59</v>
      </c>
    </row>
    <row r="685" ht="20.35" customHeight="1">
      <c r="A685" t="s" s="38">
        <v>798</v>
      </c>
      <c r="B685" s="81">
        <f>VLOOKUP('STATS 17-18'!P687,'DI - PENALTIES'!$A$3:$B$69,2)</f>
        <v>80</v>
      </c>
      <c r="C685" s="33">
        <f>IF('STATS 17-18'!G687&lt;400,IF(B685&gt;80,80,B685),B685)</f>
        <v>80</v>
      </c>
      <c r="D685" s="82">
        <f>IF('STATS 17-18'!G687&lt;200,IF(C685&gt;73,73,C685),C685)</f>
        <v>80</v>
      </c>
    </row>
    <row r="686" ht="20.35" customHeight="1">
      <c r="A686" t="s" s="38">
        <v>799</v>
      </c>
      <c r="B686" s="81">
        <f>VLOOKUP('STATS 17-18'!P688,'DI - PENALTIES'!$A$3:$B$69,2)</f>
        <v>62</v>
      </c>
      <c r="C686" s="33">
        <f>IF('STATS 17-18'!G688&lt;400,IF(B686&gt;80,80,B686),B686)</f>
        <v>62</v>
      </c>
      <c r="D686" s="82">
        <f>IF('STATS 17-18'!G688&lt;200,IF(C686&gt;73,73,C686),C686)</f>
        <v>62</v>
      </c>
    </row>
    <row r="687" ht="20.35" customHeight="1">
      <c r="A687" t="s" s="38">
        <v>800</v>
      </c>
      <c r="B687" s="81">
        <f>VLOOKUP('STATS 17-18'!P689,'DI - PENALTIES'!$A$3:$B$69,2)</f>
        <v>49</v>
      </c>
      <c r="C687" s="33">
        <f>IF('STATS 17-18'!G689&lt;400,IF(B687&gt;80,80,B687),B687)</f>
        <v>49</v>
      </c>
      <c r="D687" s="82">
        <f>IF('STATS 17-18'!G689&lt;200,IF(C687&gt;73,73,C687),C687)</f>
        <v>49</v>
      </c>
    </row>
    <row r="688" ht="20.35" customHeight="1">
      <c r="A688" t="s" s="38">
        <v>801</v>
      </c>
      <c r="B688" s="81">
        <f>VLOOKUP('STATS 17-18'!P690,'DI - PENALTIES'!$A$3:$B$69,2)</f>
        <v>99</v>
      </c>
      <c r="C688" s="33">
        <f>IF('STATS 17-18'!G690&lt;400,IF(B688&gt;80,80,B688),B688)</f>
        <v>80</v>
      </c>
      <c r="D688" s="82">
        <f>IF('STATS 17-18'!G690&lt;200,IF(C688&gt;73,73,C688),C688)</f>
        <v>80</v>
      </c>
    </row>
    <row r="689" ht="20.35" customHeight="1">
      <c r="A689" t="s" s="38">
        <v>802</v>
      </c>
      <c r="B689" s="81">
        <f>VLOOKUP('STATS 17-18'!P691,'DI - PENALTIES'!$A$3:$B$69,2)</f>
        <v>83</v>
      </c>
      <c r="C689" s="33">
        <f>IF('STATS 17-18'!G691&lt;400,IF(B689&gt;80,80,B689),B689)</f>
        <v>80</v>
      </c>
      <c r="D689" s="82">
        <f>IF('STATS 17-18'!G691&lt;200,IF(C689&gt;73,73,C689),C689)</f>
        <v>73</v>
      </c>
    </row>
    <row r="690" ht="20.35" customHeight="1">
      <c r="A690" t="s" s="38">
        <v>803</v>
      </c>
      <c r="B690" s="81">
        <f>VLOOKUP('STATS 17-18'!P692,'DI - PENALTIES'!$A$3:$B$69,2)</f>
        <v>82</v>
      </c>
      <c r="C690" s="33">
        <f>IF('STATS 17-18'!G692&lt;400,IF(B690&gt;80,80,B690),B690)</f>
        <v>82</v>
      </c>
      <c r="D690" s="82">
        <f>IF('STATS 17-18'!G692&lt;200,IF(C690&gt;73,73,C690),C690)</f>
        <v>82</v>
      </c>
    </row>
    <row r="691" ht="20.35" customHeight="1">
      <c r="A691" t="s" s="38">
        <v>805</v>
      </c>
      <c r="B691" s="81">
        <f>VLOOKUP('STATS 17-18'!P693,'DI - PENALTIES'!$A$3:$B$69,2)</f>
        <v>86</v>
      </c>
      <c r="C691" s="33">
        <f>IF('STATS 17-18'!G693&lt;400,IF(B691&gt;80,80,B691),B691)</f>
        <v>86</v>
      </c>
      <c r="D691" s="82">
        <f>IF('STATS 17-18'!G693&lt;200,IF(C691&gt;73,73,C691),C691)</f>
        <v>86</v>
      </c>
    </row>
    <row r="692" ht="20.35" customHeight="1">
      <c r="A692" t="s" s="38">
        <v>806</v>
      </c>
      <c r="B692" s="81">
        <f>VLOOKUP('STATS 17-18'!P694,'DI - PENALTIES'!$A$3:$B$69,2)</f>
        <v>55</v>
      </c>
      <c r="C692" s="33">
        <f>IF('STATS 17-18'!G694&lt;400,IF(B692&gt;80,80,B692),B692)</f>
        <v>55</v>
      </c>
      <c r="D692" s="82">
        <f>IF('STATS 17-18'!G694&lt;200,IF(C692&gt;73,73,C692),C692)</f>
        <v>55</v>
      </c>
    </row>
    <row r="693" ht="20.35" customHeight="1">
      <c r="A693" t="s" s="38">
        <v>807</v>
      </c>
      <c r="B693" s="81">
        <f>VLOOKUP('STATS 17-18'!P695,'DI - PENALTIES'!$A$3:$B$69,2)</f>
        <v>62</v>
      </c>
      <c r="C693" s="33">
        <f>IF('STATS 17-18'!G695&lt;400,IF(B693&gt;80,80,B693),B693)</f>
        <v>62</v>
      </c>
      <c r="D693" s="82">
        <f>IF('STATS 17-18'!G695&lt;200,IF(C693&gt;73,73,C693),C693)</f>
        <v>62</v>
      </c>
    </row>
    <row r="694" ht="20.35" customHeight="1">
      <c r="A694" t="s" s="38">
        <v>808</v>
      </c>
      <c r="B694" s="81">
        <f>VLOOKUP('STATS 17-18'!P696,'DI - PENALTIES'!$A$3:$B$69,2)</f>
        <v>82</v>
      </c>
      <c r="C694" s="33">
        <f>IF('STATS 17-18'!G696&lt;400,IF(B694&gt;80,80,B694),B694)</f>
        <v>80</v>
      </c>
      <c r="D694" s="82">
        <f>IF('STATS 17-18'!G696&lt;200,IF(C694&gt;73,73,C694),C694)</f>
        <v>80</v>
      </c>
    </row>
    <row r="695" ht="20.35" customHeight="1">
      <c r="A695" t="s" s="38">
        <v>809</v>
      </c>
      <c r="B695" s="81">
        <f>VLOOKUP('STATS 17-18'!P697,'DI - PENALTIES'!$A$3:$B$69,2)</f>
        <v>82</v>
      </c>
      <c r="C695" s="33">
        <f>IF('STATS 17-18'!G697&lt;400,IF(B695&gt;80,80,B695),B695)</f>
        <v>82</v>
      </c>
      <c r="D695" s="82">
        <f>IF('STATS 17-18'!G697&lt;200,IF(C695&gt;73,73,C695),C695)</f>
        <v>82</v>
      </c>
    </row>
    <row r="696" ht="20.35" customHeight="1">
      <c r="A696" t="s" s="38">
        <v>810</v>
      </c>
      <c r="B696" s="81">
        <f>VLOOKUP('STATS 17-18'!P698,'DI - PENALTIES'!$A$3:$B$69,2)</f>
        <v>99</v>
      </c>
      <c r="C696" s="33">
        <f>IF('STATS 17-18'!G698&lt;400,IF(B696&gt;80,80,B696),B696)</f>
        <v>80</v>
      </c>
      <c r="D696" s="82">
        <f>IF('STATS 17-18'!G698&lt;200,IF(C696&gt;73,73,C696),C696)</f>
        <v>73</v>
      </c>
    </row>
    <row r="697" ht="20.35" customHeight="1">
      <c r="A697" t="s" s="38">
        <v>811</v>
      </c>
      <c r="B697" s="81">
        <f>VLOOKUP('STATS 17-18'!P699,'DI - PENALTIES'!$A$3:$B$69,2)</f>
        <v>51</v>
      </c>
      <c r="C697" s="33">
        <f>IF('STATS 17-18'!G699&lt;400,IF(B697&gt;80,80,B697),B697)</f>
        <v>51</v>
      </c>
      <c r="D697" s="82">
        <f>IF('STATS 17-18'!G699&lt;200,IF(C697&gt;73,73,C697),C697)</f>
        <v>51</v>
      </c>
    </row>
    <row r="698" ht="20.35" customHeight="1">
      <c r="A698" t="s" s="38">
        <v>812</v>
      </c>
      <c r="B698" s="81">
        <f>VLOOKUP('STATS 17-18'!P700,'DI - PENALTIES'!$A$3:$B$69,2)</f>
        <v>62</v>
      </c>
      <c r="C698" s="33">
        <f>IF('STATS 17-18'!G700&lt;400,IF(B698&gt;80,80,B698),B698)</f>
        <v>62</v>
      </c>
      <c r="D698" s="82">
        <f>IF('STATS 17-18'!G700&lt;200,IF(C698&gt;73,73,C698),C698)</f>
        <v>62</v>
      </c>
    </row>
    <row r="699" ht="20.35" customHeight="1">
      <c r="A699" t="s" s="38">
        <v>813</v>
      </c>
      <c r="B699" s="81">
        <f>VLOOKUP('STATS 17-18'!P701,'DI - PENALTIES'!$A$3:$B$69,2)</f>
        <v>81</v>
      </c>
      <c r="C699" s="33">
        <f>IF('STATS 17-18'!G701&lt;400,IF(B699&gt;80,80,B699),B699)</f>
        <v>81</v>
      </c>
      <c r="D699" s="82">
        <f>IF('STATS 17-18'!G701&lt;200,IF(C699&gt;73,73,C699),C699)</f>
        <v>81</v>
      </c>
    </row>
    <row r="700" ht="20.35" customHeight="1">
      <c r="A700" t="s" s="38">
        <v>814</v>
      </c>
      <c r="B700" s="81">
        <f>VLOOKUP('STATS 17-18'!P702,'DI - PENALTIES'!$A$3:$B$69,2)</f>
        <v>63</v>
      </c>
      <c r="C700" s="33">
        <f>IF('STATS 17-18'!G702&lt;400,IF(B700&gt;80,80,B700),B700)</f>
        <v>63</v>
      </c>
      <c r="D700" s="82">
        <f>IF('STATS 17-18'!G702&lt;200,IF(C700&gt;73,73,C700),C700)</f>
        <v>63</v>
      </c>
    </row>
    <row r="701" ht="20.35" customHeight="1">
      <c r="A701" t="s" s="38">
        <v>815</v>
      </c>
      <c r="B701" s="81">
        <f>VLOOKUP('STATS 17-18'!P703,'DI - PENALTIES'!$A$3:$B$69,2)</f>
        <v>82</v>
      </c>
      <c r="C701" s="33">
        <f>IF('STATS 17-18'!G703&lt;400,IF(B701&gt;80,80,B701),B701)</f>
        <v>82</v>
      </c>
      <c r="D701" s="82">
        <f>IF('STATS 17-18'!G703&lt;200,IF(C701&gt;73,73,C701),C701)</f>
        <v>82</v>
      </c>
    </row>
    <row r="702" ht="20.35" customHeight="1">
      <c r="A702" t="s" s="38">
        <v>817</v>
      </c>
      <c r="B702" s="81">
        <f>VLOOKUP('STATS 17-18'!P704,'DI - PENALTIES'!$A$3:$B$69,2)</f>
        <v>76</v>
      </c>
      <c r="C702" s="33">
        <f>IF('STATS 17-18'!G704&lt;400,IF(B702&gt;80,80,B702),B702)</f>
        <v>76</v>
      </c>
      <c r="D702" s="82">
        <f>IF('STATS 17-18'!G704&lt;200,IF(C702&gt;73,73,C702),C702)</f>
        <v>76</v>
      </c>
    </row>
    <row r="703" ht="20.35" customHeight="1">
      <c r="A703" t="s" s="38">
        <v>818</v>
      </c>
      <c r="B703" s="81">
        <f>VLOOKUP('STATS 17-18'!P705,'DI - PENALTIES'!$A$3:$B$69,2)</f>
        <v>87</v>
      </c>
      <c r="C703" s="33">
        <f>IF('STATS 17-18'!G705&lt;400,IF(B703&gt;80,80,B703),B703)</f>
        <v>87</v>
      </c>
      <c r="D703" s="82">
        <f>IF('STATS 17-18'!G705&lt;200,IF(C703&gt;73,73,C703),C703)</f>
        <v>87</v>
      </c>
    </row>
    <row r="704" ht="20.35" customHeight="1">
      <c r="A704" t="s" s="38">
        <v>819</v>
      </c>
      <c r="B704" s="81">
        <f>VLOOKUP('STATS 17-18'!P706,'DI - PENALTIES'!$A$3:$B$69,2)</f>
        <v>52</v>
      </c>
      <c r="C704" s="33">
        <f>IF('STATS 17-18'!G706&lt;400,IF(B704&gt;80,80,B704),B704)</f>
        <v>52</v>
      </c>
      <c r="D704" s="82">
        <f>IF('STATS 17-18'!G706&lt;200,IF(C704&gt;73,73,C704),C704)</f>
        <v>52</v>
      </c>
    </row>
    <row r="705" ht="20.35" customHeight="1">
      <c r="A705" t="s" s="38">
        <v>820</v>
      </c>
      <c r="B705" s="81">
        <f>VLOOKUP('STATS 17-18'!P707,'DI - PENALTIES'!$A$3:$B$69,2)</f>
        <v>57</v>
      </c>
      <c r="C705" s="33">
        <f>IF('STATS 17-18'!G707&lt;400,IF(B705&gt;80,80,B705),B705)</f>
        <v>57</v>
      </c>
      <c r="D705" s="82">
        <f>IF('STATS 17-18'!G707&lt;200,IF(C705&gt;73,73,C705),C705)</f>
        <v>57</v>
      </c>
    </row>
    <row r="706" ht="20.35" customHeight="1">
      <c r="A706" t="s" s="38">
        <v>821</v>
      </c>
      <c r="B706" s="81">
        <f>VLOOKUP('STATS 17-18'!P708,'DI - PENALTIES'!$A$3:$B$69,2)</f>
        <v>78</v>
      </c>
      <c r="C706" s="33">
        <f>IF('STATS 17-18'!G708&lt;400,IF(B706&gt;80,80,B706),B706)</f>
        <v>78</v>
      </c>
      <c r="D706" s="82">
        <f>IF('STATS 17-18'!G708&lt;200,IF(C706&gt;73,73,C706),C706)</f>
        <v>78</v>
      </c>
    </row>
    <row r="707" ht="20.35" customHeight="1">
      <c r="A707" t="s" s="38">
        <v>822</v>
      </c>
      <c r="B707" s="81">
        <f>VLOOKUP('STATS 17-18'!P709,'DI - PENALTIES'!$A$3:$B$69,2)</f>
        <v>99</v>
      </c>
      <c r="C707" s="33">
        <f>IF('STATS 17-18'!G709&lt;400,IF(B707&gt;80,80,B707),B707)</f>
        <v>80</v>
      </c>
      <c r="D707" s="82">
        <f>IF('STATS 17-18'!G709&lt;200,IF(C707&gt;73,73,C707),C707)</f>
        <v>80</v>
      </c>
    </row>
    <row r="708" ht="20.35" customHeight="1">
      <c r="A708" t="s" s="38">
        <v>823</v>
      </c>
      <c r="B708" s="81">
        <f>VLOOKUP('STATS 17-18'!P710,'DI - PENALTIES'!$A$3:$B$69,2)</f>
        <v>66</v>
      </c>
      <c r="C708" s="33">
        <f>IF('STATS 17-18'!G710&lt;400,IF(B708&gt;80,80,B708),B708)</f>
        <v>66</v>
      </c>
      <c r="D708" s="82">
        <f>IF('STATS 17-18'!G710&lt;200,IF(C708&gt;73,73,C708),C708)</f>
        <v>66</v>
      </c>
    </row>
    <row r="709" ht="20.35" customHeight="1">
      <c r="A709" t="s" s="38">
        <v>824</v>
      </c>
      <c r="B709" s="81">
        <f>VLOOKUP('STATS 17-18'!P711,'DI - PENALTIES'!$A$3:$B$69,2)</f>
        <v>64</v>
      </c>
      <c r="C709" s="33">
        <f>IF('STATS 17-18'!G711&lt;400,IF(B709&gt;80,80,B709),B709)</f>
        <v>64</v>
      </c>
      <c r="D709" s="82">
        <f>IF('STATS 17-18'!G711&lt;200,IF(C709&gt;73,73,C709),C709)</f>
        <v>64</v>
      </c>
    </row>
    <row r="710" ht="20.35" customHeight="1">
      <c r="A710" t="s" s="38">
        <v>825</v>
      </c>
      <c r="B710" s="81">
        <f>VLOOKUP('STATS 17-18'!P712,'DI - PENALTIES'!$A$3:$B$69,2)</f>
        <v>58</v>
      </c>
      <c r="C710" s="33">
        <f>IF('STATS 17-18'!G712&lt;400,IF(B710&gt;80,80,B710),B710)</f>
        <v>58</v>
      </c>
      <c r="D710" s="82">
        <f>IF('STATS 17-18'!G712&lt;200,IF(C710&gt;73,73,C710),C710)</f>
        <v>58</v>
      </c>
    </row>
    <row r="711" ht="20.35" customHeight="1">
      <c r="A711" t="s" s="38">
        <v>827</v>
      </c>
      <c r="B711" s="81">
        <f>VLOOKUP('STATS 17-18'!P713,'DI - PENALTIES'!$A$3:$B$69,2)</f>
        <v>60</v>
      </c>
      <c r="C711" s="33">
        <f>IF('STATS 17-18'!G713&lt;400,IF(B711&gt;80,80,B711),B711)</f>
        <v>60</v>
      </c>
      <c r="D711" s="82">
        <f>IF('STATS 17-18'!G713&lt;200,IF(C711&gt;73,73,C711),C711)</f>
        <v>60</v>
      </c>
    </row>
    <row r="712" ht="20.35" customHeight="1">
      <c r="A712" t="s" s="38">
        <v>828</v>
      </c>
      <c r="B712" s="81">
        <f>VLOOKUP('STATS 17-18'!P714,'DI - PENALTIES'!$A$3:$B$69,2)</f>
        <v>94</v>
      </c>
      <c r="C712" s="33">
        <f>IF('STATS 17-18'!G714&lt;400,IF(B712&gt;80,80,B712),B712)</f>
        <v>94</v>
      </c>
      <c r="D712" s="82">
        <f>IF('STATS 17-18'!G714&lt;200,IF(C712&gt;73,73,C712),C712)</f>
        <v>94</v>
      </c>
    </row>
    <row r="713" ht="20.35" customHeight="1">
      <c r="A713" t="s" s="38">
        <v>829</v>
      </c>
      <c r="B713" s="81">
        <f>VLOOKUP('STATS 17-18'!P715,'DI - PENALTIES'!$A$3:$B$69,2)</f>
        <v>83</v>
      </c>
      <c r="C713" s="33">
        <f>IF('STATS 17-18'!G715&lt;400,IF(B713&gt;80,80,B713),B713)</f>
        <v>83</v>
      </c>
      <c r="D713" s="82">
        <f>IF('STATS 17-18'!G715&lt;200,IF(C713&gt;73,73,C713),C713)</f>
        <v>83</v>
      </c>
    </row>
    <row r="714" ht="20.35" customHeight="1">
      <c r="A714" t="s" s="38">
        <v>830</v>
      </c>
      <c r="B714" s="81">
        <f>VLOOKUP('STATS 17-18'!P716,'DI - PENALTIES'!$A$3:$B$69,2)</f>
        <v>94</v>
      </c>
      <c r="C714" s="33">
        <f>IF('STATS 17-18'!G716&lt;400,IF(B714&gt;80,80,B714),B714)</f>
        <v>94</v>
      </c>
      <c r="D714" s="82">
        <f>IF('STATS 17-18'!G716&lt;200,IF(C714&gt;73,73,C714),C714)</f>
        <v>94</v>
      </c>
    </row>
    <row r="715" ht="20.35" customHeight="1">
      <c r="A715" t="s" s="38">
        <v>832</v>
      </c>
      <c r="B715" s="81">
        <f>VLOOKUP('STATS 17-18'!P717,'DI - PENALTIES'!$A$3:$B$69,2)</f>
        <v>99</v>
      </c>
      <c r="C715" s="33">
        <f>IF('STATS 17-18'!G717&lt;400,IF(B715&gt;80,80,B715),B715)</f>
        <v>80</v>
      </c>
      <c r="D715" s="82">
        <f>IF('STATS 17-18'!G717&lt;200,IF(C715&gt;73,73,C715),C715)</f>
        <v>73</v>
      </c>
    </row>
    <row r="716" ht="20.35" customHeight="1">
      <c r="A716" t="s" s="38">
        <v>833</v>
      </c>
      <c r="B716" s="81">
        <f>VLOOKUP('STATS 17-18'!P718,'DI - PENALTIES'!$A$3:$B$69,2)</f>
        <v>77</v>
      </c>
      <c r="C716" s="33">
        <f>IF('STATS 17-18'!G718&lt;400,IF(B716&gt;80,80,B716),B716)</f>
        <v>77</v>
      </c>
      <c r="D716" s="82">
        <f>IF('STATS 17-18'!G718&lt;200,IF(C716&gt;73,73,C716),C716)</f>
        <v>77</v>
      </c>
    </row>
    <row r="717" ht="20.35" customHeight="1">
      <c r="A717" t="s" s="38">
        <v>834</v>
      </c>
      <c r="B717" s="81">
        <f>VLOOKUP('STATS 17-18'!P719,'DI - PENALTIES'!$A$3:$B$69,2)</f>
        <v>57</v>
      </c>
      <c r="C717" s="33">
        <f>IF('STATS 17-18'!G719&lt;400,IF(B717&gt;80,80,B717),B717)</f>
        <v>57</v>
      </c>
      <c r="D717" s="82">
        <f>IF('STATS 17-18'!G719&lt;200,IF(C717&gt;73,73,C717),C717)</f>
        <v>57</v>
      </c>
    </row>
    <row r="718" ht="20.35" customHeight="1">
      <c r="A718" t="s" s="38">
        <v>835</v>
      </c>
      <c r="B718" s="81">
        <f>VLOOKUP('STATS 17-18'!P720,'DI - PENALTIES'!$A$3:$B$69,2)</f>
        <v>71</v>
      </c>
      <c r="C718" s="33">
        <f>IF('STATS 17-18'!G720&lt;400,IF(B718&gt;80,80,B718),B718)</f>
        <v>71</v>
      </c>
      <c r="D718" s="82">
        <f>IF('STATS 17-18'!G720&lt;200,IF(C718&gt;73,73,C718),C718)</f>
        <v>71</v>
      </c>
    </row>
    <row r="719" ht="20.35" customHeight="1">
      <c r="A719" t="s" s="38">
        <v>836</v>
      </c>
      <c r="B719" s="81">
        <f>VLOOKUP('STATS 17-18'!P721,'DI - PENALTIES'!$A$3:$B$69,2)</f>
        <v>99</v>
      </c>
      <c r="C719" s="33">
        <f>IF('STATS 17-18'!G721&lt;400,IF(B719&gt;80,80,B719),B719)</f>
        <v>80</v>
      </c>
      <c r="D719" s="82">
        <f>IF('STATS 17-18'!G721&lt;200,IF(C719&gt;73,73,C719),C719)</f>
        <v>73</v>
      </c>
    </row>
    <row r="720" ht="20.35" customHeight="1">
      <c r="A720" t="s" s="38">
        <v>837</v>
      </c>
      <c r="B720" s="81">
        <f>VLOOKUP('STATS 17-18'!P722,'DI - PENALTIES'!$A$3:$B$69,2)</f>
        <v>46</v>
      </c>
      <c r="C720" s="33">
        <f>IF('STATS 17-18'!G722&lt;400,IF(B720&gt;80,80,B720),B720)</f>
        <v>46</v>
      </c>
      <c r="D720" s="82">
        <f>IF('STATS 17-18'!G722&lt;200,IF(C720&gt;73,73,C720),C720)</f>
        <v>46</v>
      </c>
    </row>
    <row r="721" ht="20.35" customHeight="1">
      <c r="A721" t="s" s="38">
        <v>838</v>
      </c>
      <c r="B721" s="81">
        <f>VLOOKUP('STATS 17-18'!P723,'DI - PENALTIES'!$A$3:$B$69,2)</f>
        <v>88</v>
      </c>
      <c r="C721" s="33">
        <f>IF('STATS 17-18'!G723&lt;400,IF(B721&gt;80,80,B721),B721)</f>
        <v>88</v>
      </c>
      <c r="D721" s="82">
        <f>IF('STATS 17-18'!G723&lt;200,IF(C721&gt;73,73,C721),C721)</f>
        <v>88</v>
      </c>
    </row>
    <row r="722" ht="20.35" customHeight="1">
      <c r="A722" t="s" s="38">
        <v>839</v>
      </c>
      <c r="B722" s="81">
        <f>VLOOKUP('STATS 17-18'!P724,'DI - PENALTIES'!$A$3:$B$69,2)</f>
        <v>47</v>
      </c>
      <c r="C722" s="33">
        <f>IF('STATS 17-18'!G724&lt;400,IF(B722&gt;80,80,B722),B722)</f>
        <v>47</v>
      </c>
      <c r="D722" s="82">
        <f>IF('STATS 17-18'!G724&lt;200,IF(C722&gt;73,73,C722),C722)</f>
        <v>47</v>
      </c>
    </row>
    <row r="723" ht="20.35" customHeight="1">
      <c r="A723" t="s" s="38">
        <v>840</v>
      </c>
      <c r="B723" s="81">
        <f>VLOOKUP('STATS 17-18'!P725,'DI - PENALTIES'!$A$3:$B$69,2)</f>
        <v>92</v>
      </c>
      <c r="C723" s="33">
        <f>IF('STATS 17-18'!G725&lt;400,IF(B723&gt;80,80,B723),B723)</f>
        <v>92</v>
      </c>
      <c r="D723" s="82">
        <f>IF('STATS 17-18'!G725&lt;200,IF(C723&gt;73,73,C723),C723)</f>
        <v>92</v>
      </c>
    </row>
    <row r="724" ht="20.35" customHeight="1">
      <c r="A724" t="s" s="38">
        <v>841</v>
      </c>
      <c r="B724" s="81">
        <f>VLOOKUP('STATS 17-18'!P726,'DI - PENALTIES'!$A$3:$B$69,2)</f>
        <v>35</v>
      </c>
      <c r="C724" s="33">
        <f>IF('STATS 17-18'!G726&lt;400,IF(B724&gt;80,80,B724),B724)</f>
        <v>35</v>
      </c>
      <c r="D724" s="82">
        <f>IF('STATS 17-18'!G726&lt;200,IF(C724&gt;73,73,C724),C724)</f>
        <v>35</v>
      </c>
    </row>
    <row r="725" ht="20.35" customHeight="1">
      <c r="A725" t="s" s="38">
        <v>842</v>
      </c>
      <c r="B725" s="81">
        <f>VLOOKUP('STATS 17-18'!P727,'DI - PENALTIES'!$A$3:$B$69,2)</f>
        <v>59</v>
      </c>
      <c r="C725" s="33">
        <f>IF('STATS 17-18'!G727&lt;400,IF(B725&gt;80,80,B725),B725)</f>
        <v>59</v>
      </c>
      <c r="D725" s="82">
        <f>IF('STATS 17-18'!G727&lt;200,IF(C725&gt;73,73,C725),C725)</f>
        <v>59</v>
      </c>
    </row>
    <row r="726" ht="20.35" customHeight="1">
      <c r="A726" t="s" s="38">
        <v>843</v>
      </c>
      <c r="B726" s="81">
        <f>VLOOKUP('STATS 17-18'!P728,'DI - PENALTIES'!$A$3:$B$69,2)</f>
        <v>91</v>
      </c>
      <c r="C726" s="33">
        <f>IF('STATS 17-18'!G728&lt;400,IF(B726&gt;80,80,B726),B726)</f>
        <v>91</v>
      </c>
      <c r="D726" s="82">
        <f>IF('STATS 17-18'!G728&lt;200,IF(C726&gt;73,73,C726),C726)</f>
        <v>91</v>
      </c>
    </row>
    <row r="727" ht="20.35" customHeight="1">
      <c r="A727" t="s" s="38">
        <v>845</v>
      </c>
      <c r="B727" s="81">
        <f>VLOOKUP('STATS 17-18'!P729,'DI - PENALTIES'!$A$3:$B$69,2)</f>
        <v>99</v>
      </c>
      <c r="C727" s="33">
        <f>IF('STATS 17-18'!G729&lt;400,IF(B727&gt;80,80,B727),B727)</f>
        <v>80</v>
      </c>
      <c r="D727" s="82">
        <f>IF('STATS 17-18'!G729&lt;200,IF(C727&gt;73,73,C727),C727)</f>
        <v>73</v>
      </c>
    </row>
    <row r="728" ht="20.35" customHeight="1">
      <c r="A728" t="s" s="38">
        <v>846</v>
      </c>
      <c r="B728" s="81">
        <f>VLOOKUP('STATS 17-18'!P730,'DI - PENALTIES'!$A$3:$B$69,2)</f>
        <v>70</v>
      </c>
      <c r="C728" s="33">
        <f>IF('STATS 17-18'!G730&lt;400,IF(B728&gt;80,80,B728),B728)</f>
        <v>70</v>
      </c>
      <c r="D728" s="82">
        <f>IF('STATS 17-18'!G730&lt;200,IF(C728&gt;73,73,C728),C728)</f>
        <v>70</v>
      </c>
    </row>
    <row r="729" ht="20.35" customHeight="1">
      <c r="A729" t="s" s="38">
        <v>847</v>
      </c>
      <c r="B729" s="81">
        <f>VLOOKUP('STATS 17-18'!P731,'DI - PENALTIES'!$A$3:$B$69,2)</f>
        <v>97</v>
      </c>
      <c r="C729" s="33">
        <f>IF('STATS 17-18'!G731&lt;400,IF(B729&gt;80,80,B729),B729)</f>
        <v>97</v>
      </c>
      <c r="D729" s="82">
        <f>IF('STATS 17-18'!G731&lt;200,IF(C729&gt;73,73,C729),C729)</f>
        <v>97</v>
      </c>
    </row>
    <row r="730" ht="20.35" customHeight="1">
      <c r="A730" t="s" s="38">
        <v>848</v>
      </c>
      <c r="B730" s="81">
        <f>VLOOKUP('STATS 17-18'!P732,'DI - PENALTIES'!$A$3:$B$69,2)</f>
        <v>50</v>
      </c>
      <c r="C730" s="33">
        <f>IF('STATS 17-18'!G732&lt;400,IF(B730&gt;80,80,B730),B730)</f>
        <v>50</v>
      </c>
      <c r="D730" s="82">
        <f>IF('STATS 17-18'!G732&lt;200,IF(C730&gt;73,73,C730),C730)</f>
        <v>50</v>
      </c>
    </row>
    <row r="731" ht="20.35" customHeight="1">
      <c r="A731" t="s" s="38">
        <v>849</v>
      </c>
      <c r="B731" s="81">
        <f>VLOOKUP('STATS 17-18'!P733,'DI - PENALTIES'!$A$3:$B$69,2)</f>
        <v>41</v>
      </c>
      <c r="C731" s="33">
        <f>IF('STATS 17-18'!G733&lt;400,IF(B731&gt;80,80,B731),B731)</f>
        <v>41</v>
      </c>
      <c r="D731" s="82">
        <f>IF('STATS 17-18'!G733&lt;200,IF(C731&gt;73,73,C731),C731)</f>
        <v>41</v>
      </c>
    </row>
    <row r="732" ht="20.35" customHeight="1">
      <c r="A732" t="s" s="38">
        <v>851</v>
      </c>
      <c r="B732" s="81">
        <f>VLOOKUP('STATS 17-18'!P734,'DI - PENALTIES'!$A$3:$B$69,2)</f>
        <v>43</v>
      </c>
      <c r="C732" s="33">
        <f>IF('STATS 17-18'!G734&lt;400,IF(B732&gt;80,80,B732),B732)</f>
        <v>43</v>
      </c>
      <c r="D732" s="82">
        <f>IF('STATS 17-18'!G734&lt;200,IF(C732&gt;73,73,C732),C732)</f>
        <v>43</v>
      </c>
    </row>
    <row r="733" ht="20.35" customHeight="1">
      <c r="A733" t="s" s="38">
        <v>852</v>
      </c>
      <c r="B733" s="81">
        <f>VLOOKUP('STATS 17-18'!P735,'DI - PENALTIES'!$A$3:$B$69,2)</f>
        <v>44</v>
      </c>
      <c r="C733" s="33">
        <f>IF('STATS 17-18'!G735&lt;400,IF(B733&gt;80,80,B733),B733)</f>
        <v>44</v>
      </c>
      <c r="D733" s="82">
        <f>IF('STATS 17-18'!G735&lt;200,IF(C733&gt;73,73,C733),C733)</f>
        <v>44</v>
      </c>
    </row>
    <row r="734" ht="20.35" customHeight="1">
      <c r="A734" t="s" s="38">
        <v>853</v>
      </c>
      <c r="B734" s="81">
        <f>VLOOKUP('STATS 17-18'!P736,'DI - PENALTIES'!$A$3:$B$69,2)</f>
        <v>34</v>
      </c>
      <c r="C734" s="33">
        <f>IF('STATS 17-18'!G736&lt;400,IF(B734&gt;80,80,B734),B734)</f>
        <v>34</v>
      </c>
      <c r="D734" s="82">
        <f>IF('STATS 17-18'!G736&lt;200,IF(C734&gt;73,73,C734),C734)</f>
        <v>34</v>
      </c>
    </row>
    <row r="735" ht="20.35" customHeight="1">
      <c r="A735" t="s" s="38">
        <v>854</v>
      </c>
      <c r="B735" s="81">
        <f>VLOOKUP('STATS 17-18'!P737,'DI - PENALTIES'!$A$3:$B$69,2)</f>
        <v>95</v>
      </c>
      <c r="C735" s="33">
        <f>IF('STATS 17-18'!G737&lt;400,IF(B735&gt;80,80,B735),B735)</f>
        <v>95</v>
      </c>
      <c r="D735" s="82">
        <f>IF('STATS 17-18'!G737&lt;200,IF(C735&gt;73,73,C735),C735)</f>
        <v>95</v>
      </c>
    </row>
    <row r="736" ht="20.35" customHeight="1">
      <c r="A736" t="s" s="38">
        <v>855</v>
      </c>
      <c r="B736" s="81">
        <f>VLOOKUP('STATS 17-18'!P738,'DI - PENALTIES'!$A$3:$B$69,2)</f>
        <v>53</v>
      </c>
      <c r="C736" s="33">
        <f>IF('STATS 17-18'!G738&lt;400,IF(B736&gt;80,80,B736),B736)</f>
        <v>53</v>
      </c>
      <c r="D736" s="82">
        <f>IF('STATS 17-18'!G738&lt;200,IF(C736&gt;73,73,C736),C736)</f>
        <v>53</v>
      </c>
    </row>
    <row r="737" ht="20.35" customHeight="1">
      <c r="A737" t="s" s="38">
        <v>856</v>
      </c>
      <c r="B737" s="81">
        <f>VLOOKUP('STATS 17-18'!P739,'DI - PENALTIES'!$A$3:$B$69,2)</f>
        <v>94</v>
      </c>
      <c r="C737" s="33">
        <f>IF('STATS 17-18'!G739&lt;400,IF(B737&gt;80,80,B737),B737)</f>
        <v>94</v>
      </c>
      <c r="D737" s="82">
        <f>IF('STATS 17-18'!G739&lt;200,IF(C737&gt;73,73,C737),C737)</f>
        <v>94</v>
      </c>
    </row>
    <row r="738" ht="20.35" customHeight="1">
      <c r="A738" t="s" s="38">
        <v>857</v>
      </c>
      <c r="B738" s="81">
        <f>VLOOKUP('STATS 17-18'!P740,'DI - PENALTIES'!$A$3:$B$69,2)</f>
        <v>82</v>
      </c>
      <c r="C738" s="33">
        <f>IF('STATS 17-18'!G740&lt;400,IF(B738&gt;80,80,B738),B738)</f>
        <v>82</v>
      </c>
      <c r="D738" s="82">
        <f>IF('STATS 17-18'!G740&lt;200,IF(C738&gt;73,73,C738),C738)</f>
        <v>82</v>
      </c>
    </row>
    <row r="739" ht="20.35" customHeight="1">
      <c r="A739" t="s" s="38">
        <v>858</v>
      </c>
      <c r="B739" s="81">
        <f>VLOOKUP('STATS 17-18'!P741,'DI - PENALTIES'!$A$3:$B$69,2)</f>
        <v>99</v>
      </c>
      <c r="C739" s="33">
        <f>IF('STATS 17-18'!G741&lt;400,IF(B739&gt;80,80,B739),B739)</f>
        <v>99</v>
      </c>
      <c r="D739" s="82">
        <f>IF('STATS 17-18'!G741&lt;200,IF(C739&gt;73,73,C739),C739)</f>
        <v>99</v>
      </c>
    </row>
    <row r="740" ht="20.35" customHeight="1">
      <c r="A740" t="s" s="38">
        <v>859</v>
      </c>
      <c r="B740" s="81">
        <f>VLOOKUP('STATS 17-18'!P742,'DI - PENALTIES'!$A$3:$B$69,2)</f>
        <v>90</v>
      </c>
      <c r="C740" s="33">
        <f>IF('STATS 17-18'!G742&lt;400,IF(B740&gt;80,80,B740),B740)</f>
        <v>90</v>
      </c>
      <c r="D740" s="82">
        <f>IF('STATS 17-18'!G742&lt;200,IF(C740&gt;73,73,C740),C740)</f>
        <v>90</v>
      </c>
    </row>
    <row r="741" ht="20.35" customHeight="1">
      <c r="A741" t="s" s="38">
        <v>860</v>
      </c>
      <c r="B741" s="81">
        <f>VLOOKUP('STATS 17-18'!P743,'DI - PENALTIES'!$A$3:$B$69,2)</f>
        <v>37</v>
      </c>
      <c r="C741" s="33">
        <f>IF('STATS 17-18'!G743&lt;400,IF(B741&gt;80,80,B741),B741)</f>
        <v>37</v>
      </c>
      <c r="D741" s="82">
        <f>IF('STATS 17-18'!G743&lt;200,IF(C741&gt;73,73,C741),C741)</f>
        <v>37</v>
      </c>
    </row>
    <row r="742" ht="20.35" customHeight="1">
      <c r="A742" t="s" s="38">
        <v>862</v>
      </c>
      <c r="B742" s="81">
        <f>VLOOKUP('STATS 17-18'!P744,'DI - PENALTIES'!$A$3:$B$69,2)</f>
        <v>99</v>
      </c>
      <c r="C742" s="33">
        <f>IF('STATS 17-18'!G744&lt;400,IF(B742&gt;80,80,B742),B742)</f>
        <v>99</v>
      </c>
      <c r="D742" s="82">
        <f>IF('STATS 17-18'!G744&lt;200,IF(C742&gt;73,73,C742),C742)</f>
        <v>99</v>
      </c>
    </row>
    <row r="743" ht="20.35" customHeight="1">
      <c r="A743" t="s" s="38">
        <v>863</v>
      </c>
      <c r="B743" s="81">
        <f>VLOOKUP('STATS 17-18'!P745,'DI - PENALTIES'!$A$3:$B$69,2)</f>
        <v>65</v>
      </c>
      <c r="C743" s="33">
        <f>IF('STATS 17-18'!G745&lt;400,IF(B743&gt;80,80,B743),B743)</f>
        <v>65</v>
      </c>
      <c r="D743" s="82">
        <f>IF('STATS 17-18'!G745&lt;200,IF(C743&gt;73,73,C743),C743)</f>
        <v>65</v>
      </c>
    </row>
    <row r="744" ht="20.35" customHeight="1">
      <c r="A744" t="s" s="38">
        <v>864</v>
      </c>
      <c r="B744" s="81">
        <f>VLOOKUP('STATS 17-18'!P746,'DI - PENALTIES'!$A$3:$B$69,2)</f>
        <v>75</v>
      </c>
      <c r="C744" s="33">
        <f>IF('STATS 17-18'!G746&lt;400,IF(B744&gt;80,80,B744),B744)</f>
        <v>75</v>
      </c>
      <c r="D744" s="82">
        <f>IF('STATS 17-18'!G746&lt;200,IF(C744&gt;73,73,C744),C744)</f>
        <v>75</v>
      </c>
    </row>
    <row r="745" ht="20.35" customHeight="1">
      <c r="A745" t="s" s="38">
        <v>865</v>
      </c>
      <c r="B745" s="81">
        <f>VLOOKUP('STATS 17-18'!P747,'DI - PENALTIES'!$A$3:$B$69,2)</f>
        <v>84</v>
      </c>
      <c r="C745" s="33">
        <f>IF('STATS 17-18'!G747&lt;400,IF(B745&gt;80,80,B745),B745)</f>
        <v>84</v>
      </c>
      <c r="D745" s="82">
        <f>IF('STATS 17-18'!G747&lt;200,IF(C745&gt;73,73,C745),C745)</f>
        <v>84</v>
      </c>
    </row>
    <row r="746" ht="20.35" customHeight="1">
      <c r="A746" t="s" s="38">
        <v>866</v>
      </c>
      <c r="B746" s="81">
        <f>VLOOKUP('STATS 17-18'!P748,'DI - PENALTIES'!$A$3:$B$69,2)</f>
        <v>48</v>
      </c>
      <c r="C746" s="33">
        <f>IF('STATS 17-18'!G748&lt;400,IF(B746&gt;80,80,B746),B746)</f>
        <v>48</v>
      </c>
      <c r="D746" s="82">
        <f>IF('STATS 17-18'!G748&lt;200,IF(C746&gt;73,73,C746),C746)</f>
        <v>48</v>
      </c>
    </row>
    <row r="747" ht="20.35" customHeight="1">
      <c r="A747" t="s" s="38">
        <v>867</v>
      </c>
      <c r="B747" s="81">
        <f>VLOOKUP('STATS 17-18'!P749,'DI - PENALTIES'!$A$3:$B$69,2)</f>
        <v>77</v>
      </c>
      <c r="C747" s="33">
        <f>IF('STATS 17-18'!G749&lt;400,IF(B747&gt;80,80,B747),B747)</f>
        <v>77</v>
      </c>
      <c r="D747" s="82">
        <f>IF('STATS 17-18'!G749&lt;200,IF(C747&gt;73,73,C747),C747)</f>
        <v>77</v>
      </c>
    </row>
    <row r="748" ht="20.35" customHeight="1">
      <c r="A748" t="s" s="38">
        <v>868</v>
      </c>
      <c r="B748" s="81">
        <f>VLOOKUP('STATS 17-18'!P750,'DI - PENALTIES'!$A$3:$B$69,2)</f>
        <v>81</v>
      </c>
      <c r="C748" s="33">
        <f>IF('STATS 17-18'!G750&lt;400,IF(B748&gt;80,80,B748),B748)</f>
        <v>81</v>
      </c>
      <c r="D748" s="82">
        <f>IF('STATS 17-18'!G750&lt;200,IF(C748&gt;73,73,C748),C748)</f>
        <v>81</v>
      </c>
    </row>
    <row r="749" ht="20.35" customHeight="1">
      <c r="A749" t="s" s="38">
        <v>869</v>
      </c>
      <c r="B749" s="81">
        <f>VLOOKUP('STATS 17-18'!P751,'DI - PENALTIES'!$A$3:$B$69,2)</f>
        <v>99</v>
      </c>
      <c r="C749" s="33">
        <f>IF('STATS 17-18'!G751&lt;400,IF(B749&gt;80,80,B749),B749)</f>
        <v>80</v>
      </c>
      <c r="D749" s="82">
        <f>IF('STATS 17-18'!G751&lt;200,IF(C749&gt;73,73,C749),C749)</f>
        <v>73</v>
      </c>
    </row>
    <row r="750" ht="20.35" customHeight="1">
      <c r="A750" t="s" s="38">
        <v>870</v>
      </c>
      <c r="B750" s="81">
        <f>VLOOKUP('STATS 17-18'!P752,'DI - PENALTIES'!$A$3:$B$69,2)</f>
        <v>62</v>
      </c>
      <c r="C750" s="33">
        <f>IF('STATS 17-18'!G752&lt;400,IF(B750&gt;80,80,B750),B750)</f>
        <v>62</v>
      </c>
      <c r="D750" s="82">
        <f>IF('STATS 17-18'!G752&lt;200,IF(C750&gt;73,73,C750),C750)</f>
        <v>62</v>
      </c>
    </row>
    <row r="751" ht="20.35" customHeight="1">
      <c r="A751" t="s" s="38">
        <v>872</v>
      </c>
      <c r="B751" s="81">
        <f>VLOOKUP('STATS 17-18'!P753,'DI - PENALTIES'!$A$3:$B$69,2)</f>
        <v>40</v>
      </c>
      <c r="C751" s="33">
        <f>IF('STATS 17-18'!G753&lt;400,IF(B751&gt;80,80,B751),B751)</f>
        <v>40</v>
      </c>
      <c r="D751" s="82">
        <f>IF('STATS 17-18'!G753&lt;200,IF(C751&gt;73,73,C751),C751)</f>
        <v>40</v>
      </c>
    </row>
    <row r="752" ht="20.35" customHeight="1">
      <c r="A752" t="s" s="38">
        <v>873</v>
      </c>
      <c r="B752" s="81">
        <f>VLOOKUP('STATS 17-18'!P754,'DI - PENALTIES'!$A$3:$B$69,2)</f>
        <v>98</v>
      </c>
      <c r="C752" s="33">
        <f>IF('STATS 17-18'!G754&lt;400,IF(B752&gt;80,80,B752),B752)</f>
        <v>98</v>
      </c>
      <c r="D752" s="82">
        <f>IF('STATS 17-18'!G754&lt;200,IF(C752&gt;73,73,C752),C752)</f>
        <v>98</v>
      </c>
    </row>
    <row r="753" ht="20.35" customHeight="1">
      <c r="A753" t="s" s="38">
        <v>875</v>
      </c>
      <c r="B753" s="81">
        <f>VLOOKUP('STATS 17-18'!P755,'DI - PENALTIES'!$A$3:$B$69,2)</f>
        <v>37</v>
      </c>
      <c r="C753" s="33">
        <f>IF('STATS 17-18'!G755&lt;400,IF(B753&gt;80,80,B753),B753)</f>
        <v>37</v>
      </c>
      <c r="D753" s="82">
        <f>IF('STATS 17-18'!G755&lt;200,IF(C753&gt;73,73,C753),C753)</f>
        <v>37</v>
      </c>
    </row>
    <row r="754" ht="20.35" customHeight="1">
      <c r="A754" t="s" s="38">
        <v>876</v>
      </c>
      <c r="B754" s="81">
        <f>VLOOKUP('STATS 17-18'!P756,'DI - PENALTIES'!$A$3:$B$69,2)</f>
        <v>75</v>
      </c>
      <c r="C754" s="33">
        <f>IF('STATS 17-18'!G756&lt;400,IF(B754&gt;80,80,B754),B754)</f>
        <v>75</v>
      </c>
      <c r="D754" s="82">
        <f>IF('STATS 17-18'!G756&lt;200,IF(C754&gt;73,73,C754),C754)</f>
        <v>75</v>
      </c>
    </row>
    <row r="755" ht="20.35" customHeight="1">
      <c r="A755" t="s" s="38">
        <v>877</v>
      </c>
      <c r="B755" s="81">
        <f>VLOOKUP('STATS 17-18'!P757,'DI - PENALTIES'!$A$3:$B$69,2)</f>
        <v>38</v>
      </c>
      <c r="C755" s="33">
        <f>IF('STATS 17-18'!G757&lt;400,IF(B755&gt;80,80,B755),B755)</f>
        <v>38</v>
      </c>
      <c r="D755" s="82">
        <f>IF('STATS 17-18'!G757&lt;200,IF(C755&gt;73,73,C755),C755)</f>
        <v>38</v>
      </c>
    </row>
    <row r="756" ht="20.35" customHeight="1">
      <c r="A756" t="s" s="38">
        <v>878</v>
      </c>
      <c r="B756" s="81">
        <f>VLOOKUP('STATS 17-18'!P758,'DI - PENALTIES'!$A$3:$B$69,2)</f>
        <v>64</v>
      </c>
      <c r="C756" s="33">
        <f>IF('STATS 17-18'!G758&lt;400,IF(B756&gt;80,80,B756),B756)</f>
        <v>64</v>
      </c>
      <c r="D756" s="82">
        <f>IF('STATS 17-18'!G758&lt;200,IF(C756&gt;73,73,C756),C756)</f>
        <v>64</v>
      </c>
    </row>
    <row r="757" ht="20.35" customHeight="1">
      <c r="A757" t="s" s="38">
        <v>879</v>
      </c>
      <c r="B757" s="81">
        <f>VLOOKUP('STATS 17-18'!P759,'DI - PENALTIES'!$A$3:$B$69,2)</f>
        <v>44</v>
      </c>
      <c r="C757" s="33">
        <f>IF('STATS 17-18'!G759&lt;400,IF(B757&gt;80,80,B757),B757)</f>
        <v>44</v>
      </c>
      <c r="D757" s="82">
        <f>IF('STATS 17-18'!G759&lt;200,IF(C757&gt;73,73,C757),C757)</f>
        <v>44</v>
      </c>
    </row>
    <row r="758" ht="20.35" customHeight="1">
      <c r="A758" t="s" s="38">
        <v>880</v>
      </c>
      <c r="B758" s="81">
        <f>VLOOKUP('STATS 17-18'!P760,'DI - PENALTIES'!$A$3:$B$69,2)</f>
        <v>97</v>
      </c>
      <c r="C758" s="33">
        <f>IF('STATS 17-18'!G760&lt;400,IF(B758&gt;80,80,B758),B758)</f>
        <v>97</v>
      </c>
      <c r="D758" s="82">
        <f>IF('STATS 17-18'!G760&lt;200,IF(C758&gt;73,73,C758),C758)</f>
        <v>97</v>
      </c>
    </row>
    <row r="759" ht="20.35" customHeight="1">
      <c r="A759" t="s" s="38">
        <v>882</v>
      </c>
      <c r="B759" s="81">
        <f>VLOOKUP('STATS 17-18'!P761,'DI - PENALTIES'!$A$3:$B$69,2)</f>
        <v>38</v>
      </c>
      <c r="C759" s="33">
        <f>IF('STATS 17-18'!G761&lt;400,IF(B759&gt;80,80,B759),B759)</f>
        <v>38</v>
      </c>
      <c r="D759" s="82">
        <f>IF('STATS 17-18'!G761&lt;200,IF(C759&gt;73,73,C759),C759)</f>
        <v>38</v>
      </c>
    </row>
    <row r="760" ht="20.35" customHeight="1">
      <c r="A760" t="s" s="38">
        <v>883</v>
      </c>
      <c r="B760" s="81">
        <f>VLOOKUP('STATS 17-18'!P762,'DI - PENALTIES'!$A$3:$B$69,2)</f>
        <v>86</v>
      </c>
      <c r="C760" s="33">
        <f>IF('STATS 17-18'!G762&lt;400,IF(B760&gt;80,80,B760),B760)</f>
        <v>86</v>
      </c>
      <c r="D760" s="82">
        <f>IF('STATS 17-18'!G762&lt;200,IF(C760&gt;73,73,C760),C760)</f>
        <v>86</v>
      </c>
    </row>
    <row r="761" ht="20.35" customHeight="1">
      <c r="A761" t="s" s="38">
        <v>884</v>
      </c>
      <c r="B761" s="81">
        <f>VLOOKUP('STATS 17-18'!P763,'DI - PENALTIES'!$A$3:$B$69,2)</f>
        <v>50</v>
      </c>
      <c r="C761" s="33">
        <f>IF('STATS 17-18'!G763&lt;400,IF(B761&gt;80,80,B761),B761)</f>
        <v>50</v>
      </c>
      <c r="D761" s="82">
        <f>IF('STATS 17-18'!G763&lt;200,IF(C761&gt;73,73,C761),C761)</f>
        <v>50</v>
      </c>
    </row>
    <row r="762" ht="20.35" customHeight="1">
      <c r="A762" t="s" s="38">
        <v>885</v>
      </c>
      <c r="B762" s="81">
        <f>VLOOKUP('STATS 17-18'!P764,'DI - PENALTIES'!$A$3:$B$69,2)</f>
        <v>85</v>
      </c>
      <c r="C762" s="33">
        <f>IF('STATS 17-18'!G764&lt;400,IF(B762&gt;80,80,B762),B762)</f>
        <v>85</v>
      </c>
      <c r="D762" s="82">
        <f>IF('STATS 17-18'!G764&lt;200,IF(C762&gt;73,73,C762),C762)</f>
        <v>85</v>
      </c>
    </row>
    <row r="763" ht="20.35" customHeight="1">
      <c r="A763" t="s" s="38">
        <v>886</v>
      </c>
      <c r="B763" s="81">
        <f>VLOOKUP('STATS 17-18'!P765,'DI - PENALTIES'!$A$3:$B$69,2)</f>
        <v>76</v>
      </c>
      <c r="C763" s="33">
        <f>IF('STATS 17-18'!G765&lt;400,IF(B763&gt;80,80,B763),B763)</f>
        <v>76</v>
      </c>
      <c r="D763" s="82">
        <f>IF('STATS 17-18'!G765&lt;200,IF(C763&gt;73,73,C763),C763)</f>
        <v>76</v>
      </c>
    </row>
    <row r="764" ht="20.35" customHeight="1">
      <c r="A764" t="s" s="38">
        <v>887</v>
      </c>
      <c r="B764" s="81">
        <f>VLOOKUP('STATS 17-18'!P766,'DI - PENALTIES'!$A$3:$B$69,2)</f>
        <v>77</v>
      </c>
      <c r="C764" s="33">
        <f>IF('STATS 17-18'!G766&lt;400,IF(B764&gt;80,80,B764),B764)</f>
        <v>77</v>
      </c>
      <c r="D764" s="82">
        <f>IF('STATS 17-18'!G766&lt;200,IF(C764&gt;73,73,C764),C764)</f>
        <v>77</v>
      </c>
    </row>
    <row r="765" ht="20.35" customHeight="1">
      <c r="A765" t="s" s="38">
        <v>888</v>
      </c>
      <c r="B765" s="81">
        <f>VLOOKUP('STATS 17-18'!P767,'DI - PENALTIES'!$A$3:$B$69,2)</f>
        <v>80</v>
      </c>
      <c r="C765" s="33">
        <f>IF('STATS 17-18'!G767&lt;400,IF(B765&gt;80,80,B765),B765)</f>
        <v>80</v>
      </c>
      <c r="D765" s="82">
        <f>IF('STATS 17-18'!G767&lt;200,IF(C765&gt;73,73,C765),C765)</f>
        <v>80</v>
      </c>
    </row>
    <row r="766" ht="20.35" customHeight="1">
      <c r="A766" t="s" s="38">
        <v>889</v>
      </c>
      <c r="B766" s="81">
        <f>VLOOKUP('STATS 17-18'!P768,'DI - PENALTIES'!$A$3:$B$69,2)</f>
        <v>99</v>
      </c>
      <c r="C766" s="33">
        <f>IF('STATS 17-18'!G768&lt;400,IF(B766&gt;80,80,B766),B766)</f>
        <v>80</v>
      </c>
      <c r="D766" s="82">
        <f>IF('STATS 17-18'!G768&lt;200,IF(C766&gt;73,73,C766),C766)</f>
        <v>73</v>
      </c>
    </row>
    <row r="767" ht="20.35" customHeight="1">
      <c r="A767" t="s" s="38">
        <v>890</v>
      </c>
      <c r="B767" s="81">
        <f>VLOOKUP('STATS 17-18'!P769,'DI - PENALTIES'!$A$3:$B$69,2)</f>
        <v>41</v>
      </c>
      <c r="C767" s="33">
        <f>IF('STATS 17-18'!G769&lt;400,IF(B767&gt;80,80,B767),B767)</f>
        <v>41</v>
      </c>
      <c r="D767" s="82">
        <f>IF('STATS 17-18'!G769&lt;200,IF(C767&gt;73,73,C767),C767)</f>
        <v>41</v>
      </c>
    </row>
    <row r="768" ht="20.35" customHeight="1">
      <c r="A768" t="s" s="38">
        <v>891</v>
      </c>
      <c r="B768" s="81">
        <f>VLOOKUP('STATS 17-18'!P770,'DI - PENALTIES'!$A$3:$B$69,2)</f>
        <v>49</v>
      </c>
      <c r="C768" s="33">
        <f>IF('STATS 17-18'!G770&lt;400,IF(B768&gt;80,80,B768),B768)</f>
        <v>49</v>
      </c>
      <c r="D768" s="82">
        <f>IF('STATS 17-18'!G770&lt;200,IF(C768&gt;73,73,C768),C768)</f>
        <v>49</v>
      </c>
    </row>
    <row r="769" ht="20.35" customHeight="1">
      <c r="A769" t="s" s="38">
        <v>892</v>
      </c>
      <c r="B769" s="81">
        <f>VLOOKUP('STATS 17-18'!P771,'DI - PENALTIES'!$A$3:$B$69,2)</f>
        <v>85</v>
      </c>
      <c r="C769" s="33">
        <f>IF('STATS 17-18'!G771&lt;400,IF(B769&gt;80,80,B769),B769)</f>
        <v>85</v>
      </c>
      <c r="D769" s="82">
        <f>IF('STATS 17-18'!G771&lt;200,IF(C769&gt;73,73,C769),C769)</f>
        <v>85</v>
      </c>
    </row>
    <row r="770" ht="20.35" customHeight="1">
      <c r="A770" t="s" s="38">
        <v>893</v>
      </c>
      <c r="B770" s="81">
        <f>VLOOKUP('STATS 17-18'!P772,'DI - PENALTIES'!$A$3:$B$69,2)</f>
        <v>89</v>
      </c>
      <c r="C770" s="33">
        <f>IF('STATS 17-18'!G772&lt;400,IF(B770&gt;80,80,B770),B770)</f>
        <v>89</v>
      </c>
      <c r="D770" s="82">
        <f>IF('STATS 17-18'!G772&lt;200,IF(C770&gt;73,73,C770),C770)</f>
        <v>89</v>
      </c>
    </row>
    <row r="771" ht="20.35" customHeight="1">
      <c r="A771" t="s" s="38">
        <v>894</v>
      </c>
      <c r="B771" s="81">
        <f>VLOOKUP('STATS 17-18'!P773,'DI - PENALTIES'!$A$3:$B$69,2)</f>
        <v>80</v>
      </c>
      <c r="C771" s="33">
        <f>IF('STATS 17-18'!G773&lt;400,IF(B771&gt;80,80,B771),B771)</f>
        <v>80</v>
      </c>
      <c r="D771" s="82">
        <f>IF('STATS 17-18'!G773&lt;200,IF(C771&gt;73,73,C771),C771)</f>
        <v>80</v>
      </c>
    </row>
    <row r="772" ht="20.35" customHeight="1">
      <c r="A772" t="s" s="38">
        <v>895</v>
      </c>
      <c r="B772" s="81">
        <f>VLOOKUP('STATS 17-18'!P774,'DI - PENALTIES'!$A$3:$B$69,2)</f>
        <v>66</v>
      </c>
      <c r="C772" s="33">
        <f>IF('STATS 17-18'!G774&lt;400,IF(B772&gt;80,80,B772),B772)</f>
        <v>66</v>
      </c>
      <c r="D772" s="82">
        <f>IF('STATS 17-18'!G774&lt;200,IF(C772&gt;73,73,C772),C772)</f>
        <v>66</v>
      </c>
    </row>
    <row r="773" ht="20.35" customHeight="1">
      <c r="A773" t="s" s="38">
        <v>896</v>
      </c>
      <c r="B773" s="81">
        <f>VLOOKUP('STATS 17-18'!P775,'DI - PENALTIES'!$A$3:$B$69,2)</f>
        <v>49</v>
      </c>
      <c r="C773" s="33">
        <f>IF('STATS 17-18'!G775&lt;400,IF(B773&gt;80,80,B773),B773)</f>
        <v>49</v>
      </c>
      <c r="D773" s="82">
        <f>IF('STATS 17-18'!G775&lt;200,IF(C773&gt;73,73,C773),C773)</f>
        <v>49</v>
      </c>
    </row>
    <row r="774" ht="20.35" customHeight="1">
      <c r="A774" t="s" s="38">
        <v>897</v>
      </c>
      <c r="B774" s="81">
        <f>VLOOKUP('STATS 17-18'!P776,'DI - PENALTIES'!$A$3:$B$69,2)</f>
        <v>90</v>
      </c>
      <c r="C774" s="33">
        <f>IF('STATS 17-18'!G776&lt;400,IF(B774&gt;80,80,B774),B774)</f>
        <v>90</v>
      </c>
      <c r="D774" s="82">
        <f>IF('STATS 17-18'!G776&lt;200,IF(C774&gt;73,73,C774),C774)</f>
        <v>90</v>
      </c>
    </row>
    <row r="775" ht="20.35" customHeight="1">
      <c r="A775" t="s" s="38">
        <v>898</v>
      </c>
      <c r="B775" s="81">
        <f>VLOOKUP('STATS 17-18'!P777,'DI - PENALTIES'!$A$3:$B$69,2)</f>
        <v>99</v>
      </c>
      <c r="C775" s="33">
        <f>IF('STATS 17-18'!G777&lt;400,IF(B775&gt;80,80,B775),B775)</f>
        <v>80</v>
      </c>
      <c r="D775" s="82">
        <f>IF('STATS 17-18'!G777&lt;200,IF(C775&gt;73,73,C775),C775)</f>
        <v>73</v>
      </c>
    </row>
    <row r="776" ht="20.35" customHeight="1">
      <c r="A776" t="s" s="38">
        <v>899</v>
      </c>
      <c r="B776" s="81">
        <f>VLOOKUP('STATS 17-18'!P778,'DI - PENALTIES'!$A$3:$B$69,2)</f>
        <v>99</v>
      </c>
      <c r="C776" s="33">
        <f>IF('STATS 17-18'!G778&lt;400,IF(B776&gt;80,80,B776),B776)</f>
        <v>80</v>
      </c>
      <c r="D776" s="82">
        <f>IF('STATS 17-18'!G778&lt;200,IF(C776&gt;73,73,C776),C776)</f>
        <v>73</v>
      </c>
    </row>
    <row r="777" ht="20.35" customHeight="1">
      <c r="A777" t="s" s="38">
        <v>900</v>
      </c>
      <c r="B777" s="81">
        <f>VLOOKUP('STATS 17-18'!P779,'DI - PENALTIES'!$A$3:$B$69,2)</f>
        <v>61</v>
      </c>
      <c r="C777" s="33">
        <f>IF('STATS 17-18'!G779&lt;400,IF(B777&gt;80,80,B777),B777)</f>
        <v>61</v>
      </c>
      <c r="D777" s="82">
        <f>IF('STATS 17-18'!G779&lt;200,IF(C777&gt;73,73,C777),C777)</f>
        <v>61</v>
      </c>
    </row>
    <row r="778" ht="20.35" customHeight="1">
      <c r="A778" t="s" s="38">
        <v>901</v>
      </c>
      <c r="B778" s="81">
        <f>VLOOKUP('STATS 17-18'!P780,'DI - PENALTIES'!$A$3:$B$69,2)</f>
        <v>68</v>
      </c>
      <c r="C778" s="33">
        <f>IF('STATS 17-18'!G780&lt;400,IF(B778&gt;80,80,B778),B778)</f>
        <v>68</v>
      </c>
      <c r="D778" s="82">
        <f>IF('STATS 17-18'!G780&lt;200,IF(C778&gt;73,73,C778),C778)</f>
        <v>68</v>
      </c>
    </row>
    <row r="779" ht="20.35" customHeight="1">
      <c r="A779" t="s" s="38">
        <v>902</v>
      </c>
      <c r="B779" s="81">
        <f>VLOOKUP('STATS 17-18'!P781,'DI - PENALTIES'!$A$3:$B$69,2)</f>
        <v>99</v>
      </c>
      <c r="C779" s="33">
        <f>IF('STATS 17-18'!G781&lt;400,IF(B779&gt;80,80,B779),B779)</f>
        <v>80</v>
      </c>
      <c r="D779" s="82">
        <f>IF('STATS 17-18'!G781&lt;200,IF(C779&gt;73,73,C779),C779)</f>
        <v>73</v>
      </c>
    </row>
    <row r="780" ht="20.35" customHeight="1">
      <c r="A780" t="s" s="38">
        <v>903</v>
      </c>
      <c r="B780" s="81">
        <f>VLOOKUP('STATS 17-18'!P782,'DI - PENALTIES'!$A$3:$B$69,2)</f>
        <v>34</v>
      </c>
      <c r="C780" s="33">
        <f>IF('STATS 17-18'!G782&lt;400,IF(B780&gt;80,80,B780),B780)</f>
        <v>34</v>
      </c>
      <c r="D780" s="82">
        <f>IF('STATS 17-18'!G782&lt;200,IF(C780&gt;73,73,C780),C780)</f>
        <v>34</v>
      </c>
    </row>
    <row r="781" ht="20.35" customHeight="1">
      <c r="A781" t="s" s="38">
        <v>904</v>
      </c>
      <c r="B781" s="81">
        <f>VLOOKUP('STATS 17-18'!P783,'DI - PENALTIES'!$A$3:$B$69,2)</f>
        <v>50</v>
      </c>
      <c r="C781" s="33">
        <f>IF('STATS 17-18'!G783&lt;400,IF(B781&gt;80,80,B781),B781)</f>
        <v>50</v>
      </c>
      <c r="D781" s="82">
        <f>IF('STATS 17-18'!G783&lt;200,IF(C781&gt;73,73,C781),C781)</f>
        <v>50</v>
      </c>
    </row>
    <row r="782" ht="20.35" customHeight="1">
      <c r="A782" t="s" s="38">
        <v>905</v>
      </c>
      <c r="B782" s="81">
        <f>VLOOKUP('STATS 17-18'!P784,'DI - PENALTIES'!$A$3:$B$69,2)</f>
        <v>81</v>
      </c>
      <c r="C782" s="33">
        <f>IF('STATS 17-18'!G784&lt;400,IF(B782&gt;80,80,B782),B782)</f>
        <v>81</v>
      </c>
      <c r="D782" s="82">
        <f>IF('STATS 17-18'!G784&lt;200,IF(C782&gt;73,73,C782),C782)</f>
        <v>81</v>
      </c>
    </row>
    <row r="783" ht="20.35" customHeight="1">
      <c r="A783" t="s" s="38">
        <v>906</v>
      </c>
      <c r="B783" s="81">
        <f>VLOOKUP('STATS 17-18'!P785,'DI - PENALTIES'!$A$3:$B$69,2)</f>
        <v>48</v>
      </c>
      <c r="C783" s="33">
        <f>IF('STATS 17-18'!G785&lt;400,IF(B783&gt;80,80,B783),B783)</f>
        <v>48</v>
      </c>
      <c r="D783" s="82">
        <f>IF('STATS 17-18'!G785&lt;200,IF(C783&gt;73,73,C783),C783)</f>
        <v>48</v>
      </c>
    </row>
    <row r="784" ht="20.35" customHeight="1">
      <c r="A784" t="s" s="38">
        <v>907</v>
      </c>
      <c r="B784" s="81">
        <f>VLOOKUP('STATS 17-18'!P786,'DI - PENALTIES'!$A$3:$B$69,2)</f>
        <v>80</v>
      </c>
      <c r="C784" s="33">
        <f>IF('STATS 17-18'!G786&lt;400,IF(B784&gt;80,80,B784),B784)</f>
        <v>80</v>
      </c>
      <c r="D784" s="82">
        <f>IF('STATS 17-18'!G786&lt;200,IF(C784&gt;73,73,C784),C784)</f>
        <v>80</v>
      </c>
    </row>
    <row r="785" ht="20.35" customHeight="1">
      <c r="A785" t="s" s="38">
        <v>908</v>
      </c>
      <c r="B785" s="81">
        <f>VLOOKUP('STATS 17-18'!P787,'DI - PENALTIES'!$A$3:$B$69,2)</f>
        <v>73</v>
      </c>
      <c r="C785" s="33">
        <f>IF('STATS 17-18'!G787&lt;400,IF(B785&gt;80,80,B785),B785)</f>
        <v>73</v>
      </c>
      <c r="D785" s="82">
        <f>IF('STATS 17-18'!G787&lt;200,IF(C785&gt;73,73,C785),C785)</f>
        <v>73</v>
      </c>
    </row>
    <row r="786" ht="20.35" customHeight="1">
      <c r="A786" t="s" s="38">
        <v>909</v>
      </c>
      <c r="B786" s="81">
        <f>VLOOKUP('STATS 17-18'!P788,'DI - PENALTIES'!$A$3:$B$69,2)</f>
        <v>76</v>
      </c>
      <c r="C786" s="33">
        <f>IF('STATS 17-18'!G788&lt;400,IF(B786&gt;80,80,B786),B786)</f>
        <v>76</v>
      </c>
      <c r="D786" s="82">
        <f>IF('STATS 17-18'!G788&lt;200,IF(C786&gt;73,73,C786),C786)</f>
        <v>76</v>
      </c>
    </row>
    <row r="787" ht="20.35" customHeight="1">
      <c r="A787" t="s" s="38">
        <v>910</v>
      </c>
      <c r="B787" s="81">
        <f>VLOOKUP('STATS 17-18'!P789,'DI - PENALTIES'!$A$3:$B$69,2)</f>
        <v>62</v>
      </c>
      <c r="C787" s="33">
        <f>IF('STATS 17-18'!G789&lt;400,IF(B787&gt;80,80,B787),B787)</f>
        <v>62</v>
      </c>
      <c r="D787" s="82">
        <f>IF('STATS 17-18'!G789&lt;200,IF(C787&gt;73,73,C787),C787)</f>
        <v>62</v>
      </c>
    </row>
    <row r="788" ht="20.35" customHeight="1">
      <c r="A788" t="s" s="38">
        <v>911</v>
      </c>
      <c r="B788" s="81">
        <f>VLOOKUP('STATS 17-18'!P790,'DI - PENALTIES'!$A$3:$B$69,2)</f>
        <v>74</v>
      </c>
      <c r="C788" s="33">
        <f>IF('STATS 17-18'!G790&lt;400,IF(B788&gt;80,80,B788),B788)</f>
        <v>74</v>
      </c>
      <c r="D788" s="82">
        <f>IF('STATS 17-18'!G790&lt;200,IF(C788&gt;73,73,C788),C788)</f>
        <v>74</v>
      </c>
    </row>
    <row r="789" ht="20.35" customHeight="1">
      <c r="A789" t="s" s="38">
        <v>912</v>
      </c>
      <c r="B789" s="81">
        <f>VLOOKUP('STATS 17-18'!P791,'DI - PENALTIES'!$A$3:$B$69,2)</f>
        <v>37</v>
      </c>
      <c r="C789" s="33">
        <f>IF('STATS 17-18'!G791&lt;400,IF(B789&gt;80,80,B789),B789)</f>
        <v>37</v>
      </c>
      <c r="D789" s="82">
        <f>IF('STATS 17-18'!G791&lt;200,IF(C789&gt;73,73,C789),C789)</f>
        <v>37</v>
      </c>
    </row>
    <row r="790" ht="20.35" customHeight="1">
      <c r="A790" t="s" s="38">
        <v>913</v>
      </c>
      <c r="B790" s="81">
        <f>VLOOKUP('STATS 17-18'!P792,'DI - PENALTIES'!$A$3:$B$69,2)</f>
        <v>99</v>
      </c>
      <c r="C790" s="33">
        <f>IF('STATS 17-18'!G792&lt;400,IF(B790&gt;80,80,B790),B790)</f>
        <v>80</v>
      </c>
      <c r="D790" s="82">
        <f>IF('STATS 17-18'!G792&lt;200,IF(C790&gt;73,73,C790),C790)</f>
        <v>73</v>
      </c>
    </row>
    <row r="791" ht="20.35" customHeight="1">
      <c r="A791" t="s" s="38">
        <v>914</v>
      </c>
      <c r="B791" s="81">
        <f>VLOOKUP('STATS 17-18'!P793,'DI - PENALTIES'!$A$3:$B$69,2)</f>
        <v>80</v>
      </c>
      <c r="C791" s="33">
        <f>IF('STATS 17-18'!G793&lt;400,IF(B791&gt;80,80,B791),B791)</f>
        <v>80</v>
      </c>
      <c r="D791" s="82">
        <f>IF('STATS 17-18'!G793&lt;200,IF(C791&gt;73,73,C791),C791)</f>
        <v>80</v>
      </c>
    </row>
    <row r="792" ht="20.35" customHeight="1">
      <c r="A792" t="s" s="38">
        <v>915</v>
      </c>
      <c r="B792" s="81">
        <f>VLOOKUP('STATS 17-18'!P794,'DI - PENALTIES'!$A$3:$B$69,2)</f>
        <v>72</v>
      </c>
      <c r="C792" s="33">
        <f>IF('STATS 17-18'!G794&lt;400,IF(B792&gt;80,80,B792),B792)</f>
        <v>72</v>
      </c>
      <c r="D792" s="82">
        <f>IF('STATS 17-18'!G794&lt;200,IF(C792&gt;73,73,C792),C792)</f>
        <v>72</v>
      </c>
    </row>
    <row r="793" ht="20.35" customHeight="1">
      <c r="A793" t="s" s="38">
        <v>917</v>
      </c>
      <c r="B793" s="81">
        <f>VLOOKUP('STATS 17-18'!P795,'DI - PENALTIES'!$A$3:$B$69,2)</f>
        <v>70</v>
      </c>
      <c r="C793" s="33">
        <f>IF('STATS 17-18'!G795&lt;400,IF(B793&gt;80,80,B793),B793)</f>
        <v>70</v>
      </c>
      <c r="D793" s="82">
        <f>IF('STATS 17-18'!G795&lt;200,IF(C793&gt;73,73,C793),C793)</f>
        <v>70</v>
      </c>
    </row>
    <row r="794" ht="20.35" customHeight="1">
      <c r="A794" t="s" s="38">
        <v>918</v>
      </c>
      <c r="B794" s="81">
        <f>VLOOKUP('STATS 17-18'!P796,'DI - PENALTIES'!$A$3:$B$69,2)</f>
        <v>67</v>
      </c>
      <c r="C794" s="33">
        <f>IF('STATS 17-18'!G796&lt;400,IF(B794&gt;80,80,B794),B794)</f>
        <v>67</v>
      </c>
      <c r="D794" s="82">
        <f>IF('STATS 17-18'!G796&lt;200,IF(C794&gt;73,73,C794),C794)</f>
        <v>67</v>
      </c>
    </row>
    <row r="795" ht="20.35" customHeight="1">
      <c r="A795" t="s" s="38">
        <v>919</v>
      </c>
      <c r="B795" s="81">
        <f>VLOOKUP('STATS 17-18'!P797,'DI - PENALTIES'!$A$3:$B$69,2)</f>
        <v>81</v>
      </c>
      <c r="C795" s="33">
        <f>IF('STATS 17-18'!G797&lt;400,IF(B795&gt;80,80,B795),B795)</f>
        <v>81</v>
      </c>
      <c r="D795" s="82">
        <f>IF('STATS 17-18'!G797&lt;200,IF(C795&gt;73,73,C795),C795)</f>
        <v>81</v>
      </c>
    </row>
    <row r="796" ht="20.35" customHeight="1">
      <c r="A796" t="s" s="38">
        <v>920</v>
      </c>
      <c r="B796" s="81">
        <f>VLOOKUP('STATS 17-18'!P798,'DI - PENALTIES'!$A$3:$B$69,2)</f>
        <v>87</v>
      </c>
      <c r="C796" s="33">
        <f>IF('STATS 17-18'!G798&lt;400,IF(B796&gt;80,80,B796),B796)</f>
        <v>87</v>
      </c>
      <c r="D796" s="82">
        <f>IF('STATS 17-18'!G798&lt;200,IF(C796&gt;73,73,C796),C796)</f>
        <v>87</v>
      </c>
    </row>
    <row r="797" ht="20.35" customHeight="1">
      <c r="A797" t="s" s="38">
        <v>921</v>
      </c>
      <c r="B797" s="81">
        <f>VLOOKUP('STATS 17-18'!P799,'DI - PENALTIES'!$A$3:$B$69,2)</f>
        <v>94</v>
      </c>
      <c r="C797" s="33">
        <f>IF('STATS 17-18'!G799&lt;400,IF(B797&gt;80,80,B797),B797)</f>
        <v>94</v>
      </c>
      <c r="D797" s="82">
        <f>IF('STATS 17-18'!G799&lt;200,IF(C797&gt;73,73,C797),C797)</f>
        <v>94</v>
      </c>
    </row>
    <row r="798" ht="20.35" customHeight="1">
      <c r="A798" t="s" s="38">
        <v>922</v>
      </c>
      <c r="B798" s="81">
        <f>VLOOKUP('STATS 17-18'!P800,'DI - PENALTIES'!$A$3:$B$69,2)</f>
        <v>78</v>
      </c>
      <c r="C798" s="33">
        <f>IF('STATS 17-18'!G800&lt;400,IF(B798&gt;80,80,B798),B798)</f>
        <v>78</v>
      </c>
      <c r="D798" s="82">
        <f>IF('STATS 17-18'!G800&lt;200,IF(C798&gt;73,73,C798),C798)</f>
        <v>78</v>
      </c>
    </row>
    <row r="799" ht="20.35" customHeight="1">
      <c r="A799" t="s" s="38">
        <v>923</v>
      </c>
      <c r="B799" s="81">
        <f>VLOOKUP('STATS 17-18'!P801,'DI - PENALTIES'!$A$3:$B$69,2)</f>
        <v>59</v>
      </c>
      <c r="C799" s="33">
        <f>IF('STATS 17-18'!G801&lt;400,IF(B799&gt;80,80,B799),B799)</f>
        <v>59</v>
      </c>
      <c r="D799" s="82">
        <f>IF('STATS 17-18'!G801&lt;200,IF(C799&gt;73,73,C799),C799)</f>
        <v>59</v>
      </c>
    </row>
    <row r="800" ht="20.35" customHeight="1">
      <c r="A800" t="s" s="38">
        <v>925</v>
      </c>
      <c r="B800" s="81">
        <f>VLOOKUP('STATS 17-18'!P802,'DI - PENALTIES'!$A$3:$B$69,2)</f>
        <v>69</v>
      </c>
      <c r="C800" s="33">
        <f>IF('STATS 17-18'!G802&lt;400,IF(B800&gt;80,80,B800),B800)</f>
        <v>69</v>
      </c>
      <c r="D800" s="82">
        <f>IF('STATS 17-18'!G802&lt;200,IF(C800&gt;73,73,C800),C800)</f>
        <v>69</v>
      </c>
    </row>
    <row r="801" ht="20.35" customHeight="1">
      <c r="A801" t="s" s="38">
        <v>926</v>
      </c>
      <c r="B801" s="81">
        <f>VLOOKUP('STATS 17-18'!P803,'DI - PENALTIES'!$A$3:$B$69,2)</f>
        <v>65</v>
      </c>
      <c r="C801" s="33">
        <f>IF('STATS 17-18'!G803&lt;400,IF(B801&gt;80,80,B801),B801)</f>
        <v>65</v>
      </c>
      <c r="D801" s="82">
        <f>IF('STATS 17-18'!G803&lt;200,IF(C801&gt;73,73,C801),C801)</f>
        <v>65</v>
      </c>
    </row>
    <row r="802" ht="20.35" customHeight="1">
      <c r="A802" t="s" s="38">
        <v>927</v>
      </c>
      <c r="B802" s="81">
        <f>VLOOKUP('STATS 17-18'!P804,'DI - PENALTIES'!$A$3:$B$69,2)</f>
        <v>58</v>
      </c>
      <c r="C802" s="33">
        <f>IF('STATS 17-18'!G804&lt;400,IF(B802&gt;80,80,B802),B802)</f>
        <v>58</v>
      </c>
      <c r="D802" s="82">
        <f>IF('STATS 17-18'!G804&lt;200,IF(C802&gt;73,73,C802),C802)</f>
        <v>58</v>
      </c>
    </row>
    <row r="803" ht="20.35" customHeight="1">
      <c r="A803" t="s" s="38">
        <v>928</v>
      </c>
      <c r="B803" s="81">
        <f>VLOOKUP('STATS 17-18'!P805,'DI - PENALTIES'!$A$3:$B$69,2)</f>
        <v>95</v>
      </c>
      <c r="C803" s="33">
        <f>IF('STATS 17-18'!G805&lt;400,IF(B803&gt;80,80,B803),B803)</f>
        <v>95</v>
      </c>
      <c r="D803" s="82">
        <f>IF('STATS 17-18'!G805&lt;200,IF(C803&gt;73,73,C803),C803)</f>
        <v>95</v>
      </c>
    </row>
    <row r="804" ht="20.35" customHeight="1">
      <c r="A804" t="s" s="38">
        <v>929</v>
      </c>
      <c r="B804" s="81">
        <f>VLOOKUP('STATS 17-18'!P806,'DI - PENALTIES'!$A$3:$B$69,2)</f>
        <v>60</v>
      </c>
      <c r="C804" s="33">
        <f>IF('STATS 17-18'!G806&lt;400,IF(B804&gt;80,80,B804),B804)</f>
        <v>60</v>
      </c>
      <c r="D804" s="82">
        <f>IF('STATS 17-18'!G806&lt;200,IF(C804&gt;73,73,C804),C804)</f>
        <v>60</v>
      </c>
    </row>
    <row r="805" ht="20.35" customHeight="1">
      <c r="A805" t="s" s="38">
        <v>930</v>
      </c>
      <c r="B805" s="81">
        <f>VLOOKUP('STATS 17-18'!P807,'DI - PENALTIES'!$A$3:$B$69,2)</f>
        <v>98</v>
      </c>
      <c r="C805" s="33">
        <f>IF('STATS 17-18'!G807&lt;400,IF(B805&gt;80,80,B805),B805)</f>
        <v>98</v>
      </c>
      <c r="D805" s="82">
        <f>IF('STATS 17-18'!G807&lt;200,IF(C805&gt;73,73,C805),C805)</f>
        <v>98</v>
      </c>
    </row>
    <row r="806" ht="20.35" customHeight="1">
      <c r="A806" t="s" s="38">
        <v>932</v>
      </c>
      <c r="B806" s="81">
        <f>VLOOKUP('STATS 17-18'!P808,'DI - PENALTIES'!$A$3:$B$69,2)</f>
        <v>90</v>
      </c>
      <c r="C806" s="33">
        <f>IF('STATS 17-18'!G808&lt;400,IF(B806&gt;80,80,B806),B806)</f>
        <v>90</v>
      </c>
      <c r="D806" s="82">
        <f>IF('STATS 17-18'!G808&lt;200,IF(C806&gt;73,73,C806),C806)</f>
        <v>90</v>
      </c>
    </row>
    <row r="807" ht="20.35" customHeight="1">
      <c r="A807" t="s" s="38">
        <v>933</v>
      </c>
      <c r="B807" s="81">
        <f>VLOOKUP('STATS 17-18'!P809,'DI - PENALTIES'!$A$3:$B$69,2)</f>
        <v>94</v>
      </c>
      <c r="C807" s="33">
        <f>IF('STATS 17-18'!G809&lt;400,IF(B807&gt;80,80,B807),B807)</f>
        <v>94</v>
      </c>
      <c r="D807" s="82">
        <f>IF('STATS 17-18'!G809&lt;200,IF(C807&gt;73,73,C807),C807)</f>
        <v>94</v>
      </c>
    </row>
    <row r="808" ht="20.35" customHeight="1">
      <c r="A808" t="s" s="38">
        <v>934</v>
      </c>
      <c r="B808" s="81">
        <f>VLOOKUP('STATS 17-18'!P810,'DI - PENALTIES'!$A$3:$B$69,2)</f>
        <v>35</v>
      </c>
      <c r="C808" s="33">
        <f>IF('STATS 17-18'!G810&lt;400,IF(B808&gt;80,80,B808),B808)</f>
        <v>35</v>
      </c>
      <c r="D808" s="82">
        <f>IF('STATS 17-18'!G810&lt;200,IF(C808&gt;73,73,C808),C808)</f>
        <v>35</v>
      </c>
    </row>
    <row r="809" ht="20.35" customHeight="1">
      <c r="A809" t="s" s="38">
        <v>935</v>
      </c>
      <c r="B809" s="81">
        <f>VLOOKUP('STATS 17-18'!P811,'DI - PENALTIES'!$A$3:$B$69,2)</f>
        <v>72</v>
      </c>
      <c r="C809" s="33">
        <f>IF('STATS 17-18'!G811&lt;400,IF(B809&gt;80,80,B809),B809)</f>
        <v>72</v>
      </c>
      <c r="D809" s="82">
        <f>IF('STATS 17-18'!G811&lt;200,IF(C809&gt;73,73,C809),C809)</f>
        <v>72</v>
      </c>
    </row>
    <row r="810" ht="20.35" customHeight="1">
      <c r="A810" t="s" s="38">
        <v>936</v>
      </c>
      <c r="B810" s="81">
        <f>VLOOKUP('STATS 17-18'!P812,'DI - PENALTIES'!$A$3:$B$69,2)</f>
        <v>99</v>
      </c>
      <c r="C810" s="33">
        <f>IF('STATS 17-18'!G812&lt;400,IF(B810&gt;80,80,B810),B810)</f>
        <v>80</v>
      </c>
      <c r="D810" s="82">
        <f>IF('STATS 17-18'!G812&lt;200,IF(C810&gt;73,73,C810),C810)</f>
        <v>73</v>
      </c>
    </row>
    <row r="811" ht="20.35" customHeight="1">
      <c r="A811" t="s" s="38">
        <v>937</v>
      </c>
      <c r="B811" s="81">
        <f>VLOOKUP('STATS 17-18'!P813,'DI - PENALTIES'!$A$3:$B$69,2)</f>
        <v>67</v>
      </c>
      <c r="C811" s="33">
        <f>IF('STATS 17-18'!G813&lt;400,IF(B811&gt;80,80,B811),B811)</f>
        <v>67</v>
      </c>
      <c r="D811" s="82">
        <f>IF('STATS 17-18'!G813&lt;200,IF(C811&gt;73,73,C811),C811)</f>
        <v>67</v>
      </c>
    </row>
    <row r="812" ht="20.35" customHeight="1">
      <c r="A812" t="s" s="38">
        <v>938</v>
      </c>
      <c r="B812" s="81">
        <f>VLOOKUP('STATS 17-18'!P814,'DI - PENALTIES'!$A$3:$B$69,2)</f>
        <v>68</v>
      </c>
      <c r="C812" s="33">
        <f>IF('STATS 17-18'!G814&lt;400,IF(B812&gt;80,80,B812),B812)</f>
        <v>68</v>
      </c>
      <c r="D812" s="82">
        <f>IF('STATS 17-18'!G814&lt;200,IF(C812&gt;73,73,C812),C812)</f>
        <v>68</v>
      </c>
    </row>
    <row r="813" ht="20.35" customHeight="1">
      <c r="A813" t="s" s="38">
        <v>939</v>
      </c>
      <c r="B813" s="81">
        <f>VLOOKUP('STATS 17-18'!P815,'DI - PENALTIES'!$A$3:$B$69,2)</f>
        <v>48</v>
      </c>
      <c r="C813" s="33">
        <f>IF('STATS 17-18'!G815&lt;400,IF(B813&gt;80,80,B813),B813)</f>
        <v>48</v>
      </c>
      <c r="D813" s="82">
        <f>IF('STATS 17-18'!G815&lt;200,IF(C813&gt;73,73,C813),C813)</f>
        <v>48</v>
      </c>
    </row>
    <row r="814" ht="20.35" customHeight="1">
      <c r="A814" t="s" s="38">
        <v>941</v>
      </c>
      <c r="B814" s="81">
        <f>VLOOKUP('STATS 17-18'!P816,'DI - PENALTIES'!$A$3:$B$69,2)</f>
        <v>79</v>
      </c>
      <c r="C814" s="33">
        <f>IF('STATS 17-18'!G816&lt;400,IF(B814&gt;80,80,B814),B814)</f>
        <v>79</v>
      </c>
      <c r="D814" s="82">
        <f>IF('STATS 17-18'!G816&lt;200,IF(C814&gt;73,73,C814),C814)</f>
        <v>79</v>
      </c>
    </row>
    <row r="815" ht="20.35" customHeight="1">
      <c r="A815" t="s" s="38">
        <v>943</v>
      </c>
      <c r="B815" s="81">
        <f>VLOOKUP('STATS 17-18'!P817,'DI - PENALTIES'!$A$3:$B$69,2)</f>
        <v>43</v>
      </c>
      <c r="C815" s="33">
        <f>IF('STATS 17-18'!G817&lt;400,IF(B815&gt;80,80,B815),B815)</f>
        <v>43</v>
      </c>
      <c r="D815" s="82">
        <f>IF('STATS 17-18'!G817&lt;200,IF(C815&gt;73,73,C815),C815)</f>
        <v>43</v>
      </c>
    </row>
    <row r="816" ht="20.35" customHeight="1">
      <c r="A816" t="s" s="38">
        <v>945</v>
      </c>
      <c r="B816" s="81">
        <f>VLOOKUP('STATS 17-18'!P818,'DI - PENALTIES'!$A$3:$B$69,2)</f>
        <v>94</v>
      </c>
      <c r="C816" s="33">
        <f>IF('STATS 17-18'!G818&lt;400,IF(B816&gt;80,80,B816),B816)</f>
        <v>94</v>
      </c>
      <c r="D816" s="82">
        <f>IF('STATS 17-18'!G818&lt;200,IF(C816&gt;73,73,C816),C816)</f>
        <v>94</v>
      </c>
    </row>
    <row r="817" ht="20.35" customHeight="1">
      <c r="A817" t="s" s="38">
        <v>946</v>
      </c>
      <c r="B817" s="81">
        <f>VLOOKUP('STATS 17-18'!P819,'DI - PENALTIES'!$A$3:$B$69,2)</f>
        <v>61</v>
      </c>
      <c r="C817" s="33">
        <f>IF('STATS 17-18'!G819&lt;400,IF(B817&gt;80,80,B817),B817)</f>
        <v>61</v>
      </c>
      <c r="D817" s="82">
        <f>IF('STATS 17-18'!G819&lt;200,IF(C817&gt;73,73,C817),C817)</f>
        <v>61</v>
      </c>
    </row>
    <row r="818" ht="20.35" customHeight="1">
      <c r="A818" t="s" s="38">
        <v>947</v>
      </c>
      <c r="B818" s="81">
        <f>VLOOKUP('STATS 17-18'!P820,'DI - PENALTIES'!$A$3:$B$69,2)</f>
        <v>53</v>
      </c>
      <c r="C818" s="33">
        <f>IF('STATS 17-18'!G820&lt;400,IF(B818&gt;80,80,B818),B818)</f>
        <v>53</v>
      </c>
      <c r="D818" s="82">
        <f>IF('STATS 17-18'!G820&lt;200,IF(C818&gt;73,73,C818),C818)</f>
        <v>53</v>
      </c>
    </row>
    <row r="819" ht="20.35" customHeight="1">
      <c r="A819" t="s" s="38">
        <v>949</v>
      </c>
      <c r="B819" s="81">
        <f>VLOOKUP('STATS 17-18'!P821,'DI - PENALTIES'!$A$3:$B$69,2)</f>
        <v>61</v>
      </c>
      <c r="C819" s="33">
        <f>IF('STATS 17-18'!G821&lt;400,IF(B819&gt;80,80,B819),B819)</f>
        <v>61</v>
      </c>
      <c r="D819" s="82">
        <f>IF('STATS 17-18'!G821&lt;200,IF(C819&gt;73,73,C819),C819)</f>
        <v>61</v>
      </c>
    </row>
    <row r="820" ht="20.35" customHeight="1">
      <c r="A820" t="s" s="38">
        <v>950</v>
      </c>
      <c r="B820" s="81">
        <f>VLOOKUP('STATS 17-18'!P822,'DI - PENALTIES'!$A$3:$B$69,2)</f>
        <v>91</v>
      </c>
      <c r="C820" s="33">
        <f>IF('STATS 17-18'!G822&lt;400,IF(B820&gt;80,80,B820),B820)</f>
        <v>91</v>
      </c>
      <c r="D820" s="82">
        <f>IF('STATS 17-18'!G822&lt;200,IF(C820&gt;73,73,C820),C820)</f>
        <v>91</v>
      </c>
    </row>
    <row r="821" ht="20.35" customHeight="1">
      <c r="A821" t="s" s="38">
        <v>951</v>
      </c>
      <c r="B821" s="81">
        <f>VLOOKUP('STATS 17-18'!P823,'DI - PENALTIES'!$A$3:$B$69,2)</f>
        <v>61</v>
      </c>
      <c r="C821" s="33">
        <f>IF('STATS 17-18'!G823&lt;400,IF(B821&gt;80,80,B821),B821)</f>
        <v>61</v>
      </c>
      <c r="D821" s="82">
        <f>IF('STATS 17-18'!G823&lt;200,IF(C821&gt;73,73,C821),C821)</f>
        <v>61</v>
      </c>
    </row>
    <row r="822" ht="20.35" customHeight="1">
      <c r="A822" t="s" s="38">
        <v>952</v>
      </c>
      <c r="B822" s="81">
        <f>VLOOKUP('STATS 17-18'!P824,'DI - PENALTIES'!$A$3:$B$69,2)</f>
        <v>55</v>
      </c>
      <c r="C822" s="33">
        <f>IF('STATS 17-18'!G824&lt;400,IF(B822&gt;80,80,B822),B822)</f>
        <v>55</v>
      </c>
      <c r="D822" s="82">
        <f>IF('STATS 17-18'!G824&lt;200,IF(C822&gt;73,73,C822),C822)</f>
        <v>55</v>
      </c>
    </row>
    <row r="823" ht="20.35" customHeight="1">
      <c r="A823" t="s" s="38">
        <v>953</v>
      </c>
      <c r="B823" s="81">
        <f>VLOOKUP('STATS 17-18'!P825,'DI - PENALTIES'!$A$3:$B$69,2)</f>
        <v>61</v>
      </c>
      <c r="C823" s="33">
        <f>IF('STATS 17-18'!G825&lt;400,IF(B823&gt;80,80,B823),B823)</f>
        <v>61</v>
      </c>
      <c r="D823" s="82">
        <f>IF('STATS 17-18'!G825&lt;200,IF(C823&gt;73,73,C823),C823)</f>
        <v>61</v>
      </c>
    </row>
    <row r="824" ht="20.35" customHeight="1">
      <c r="A824" t="s" s="38">
        <v>954</v>
      </c>
      <c r="B824" s="81">
        <f>VLOOKUP('STATS 17-18'!P826,'DI - PENALTIES'!$A$3:$B$69,2)</f>
        <v>65</v>
      </c>
      <c r="C824" s="33">
        <f>IF('STATS 17-18'!G826&lt;400,IF(B824&gt;80,80,B824),B824)</f>
        <v>65</v>
      </c>
      <c r="D824" s="82">
        <f>IF('STATS 17-18'!G826&lt;200,IF(C824&gt;73,73,C824),C824)</f>
        <v>65</v>
      </c>
    </row>
    <row r="825" ht="20.35" customHeight="1">
      <c r="A825" t="s" s="38">
        <v>955</v>
      </c>
      <c r="B825" s="81">
        <f>VLOOKUP('STATS 17-18'!P827,'DI - PENALTIES'!$A$3:$B$69,2)</f>
        <v>99</v>
      </c>
      <c r="C825" s="33">
        <f>IF('STATS 17-18'!G827&lt;400,IF(B825&gt;80,80,B825),B825)</f>
        <v>80</v>
      </c>
      <c r="D825" s="82">
        <f>IF('STATS 17-18'!G827&lt;200,IF(C825&gt;73,73,C825),C825)</f>
        <v>73</v>
      </c>
    </row>
    <row r="826" ht="20.35" customHeight="1">
      <c r="A826" t="s" s="38">
        <v>956</v>
      </c>
      <c r="B826" s="81">
        <f>VLOOKUP('STATS 17-18'!P828,'DI - PENALTIES'!$A$3:$B$69,2)</f>
        <v>82</v>
      </c>
      <c r="C826" s="33">
        <f>IF('STATS 17-18'!G828&lt;400,IF(B826&gt;80,80,B826),B826)</f>
        <v>82</v>
      </c>
      <c r="D826" s="82">
        <f>IF('STATS 17-18'!G828&lt;200,IF(C826&gt;73,73,C826),C826)</f>
        <v>82</v>
      </c>
    </row>
    <row r="827" ht="20.35" customHeight="1">
      <c r="A827" t="s" s="38">
        <v>957</v>
      </c>
      <c r="B827" s="81">
        <f>VLOOKUP('STATS 17-18'!P829,'DI - PENALTIES'!$A$3:$B$69,2)</f>
        <v>72</v>
      </c>
      <c r="C827" s="33">
        <f>IF('STATS 17-18'!G829&lt;400,IF(B827&gt;80,80,B827),B827)</f>
        <v>72</v>
      </c>
      <c r="D827" s="82">
        <f>IF('STATS 17-18'!G829&lt;200,IF(C827&gt;73,73,C827),C827)</f>
        <v>72</v>
      </c>
    </row>
    <row r="828" ht="20.35" customHeight="1">
      <c r="A828" t="s" s="38">
        <v>958</v>
      </c>
      <c r="B828" s="81">
        <f>VLOOKUP('STATS 17-18'!P830,'DI - PENALTIES'!$A$3:$B$69,2)</f>
        <v>99</v>
      </c>
      <c r="C828" s="33">
        <f>IF('STATS 17-18'!G830&lt;400,IF(B828&gt;80,80,B828),B828)</f>
        <v>80</v>
      </c>
      <c r="D828" s="82">
        <f>IF('STATS 17-18'!G830&lt;200,IF(C828&gt;73,73,C828),C828)</f>
        <v>73</v>
      </c>
    </row>
    <row r="829" ht="20.35" customHeight="1">
      <c r="A829" t="s" s="38">
        <v>959</v>
      </c>
      <c r="B829" s="81">
        <f>VLOOKUP('STATS 17-18'!P831,'DI - PENALTIES'!$A$3:$B$69,2)</f>
        <v>81</v>
      </c>
      <c r="C829" s="33">
        <f>IF('STATS 17-18'!G831&lt;400,IF(B829&gt;80,80,B829),B829)</f>
        <v>81</v>
      </c>
      <c r="D829" s="82">
        <f>IF('STATS 17-18'!G831&lt;200,IF(C829&gt;73,73,C829),C829)</f>
        <v>81</v>
      </c>
    </row>
    <row r="830" ht="20.35" customHeight="1">
      <c r="A830" t="s" s="38">
        <v>960</v>
      </c>
      <c r="B830" s="81">
        <f>VLOOKUP('STATS 17-18'!P832,'DI - PENALTIES'!$A$3:$B$69,2)</f>
        <v>80</v>
      </c>
      <c r="C830" s="33">
        <f>IF('STATS 17-18'!G832&lt;400,IF(B830&gt;80,80,B830),B830)</f>
        <v>80</v>
      </c>
      <c r="D830" s="82">
        <f>IF('STATS 17-18'!G832&lt;200,IF(C830&gt;73,73,C830),C830)</f>
        <v>80</v>
      </c>
    </row>
    <row r="831" ht="20.35" customHeight="1">
      <c r="A831" t="s" s="38">
        <v>961</v>
      </c>
      <c r="B831" s="81">
        <f>VLOOKUP('STATS 17-18'!P833,'DI - PENALTIES'!$A$3:$B$69,2)</f>
        <v>72</v>
      </c>
      <c r="C831" s="33">
        <f>IF('STATS 17-18'!G833&lt;400,IF(B831&gt;80,80,B831),B831)</f>
        <v>72</v>
      </c>
      <c r="D831" s="82">
        <f>IF('STATS 17-18'!G833&lt;200,IF(C831&gt;73,73,C831),C831)</f>
        <v>72</v>
      </c>
    </row>
    <row r="832" ht="20.35" customHeight="1">
      <c r="A832" t="s" s="38">
        <v>962</v>
      </c>
      <c r="B832" s="81">
        <f>VLOOKUP('STATS 17-18'!P834,'DI - PENALTIES'!$A$3:$B$69,2)</f>
        <v>99</v>
      </c>
      <c r="C832" s="33">
        <f>IF('STATS 17-18'!G834&lt;400,IF(B832&gt;80,80,B832),B832)</f>
        <v>80</v>
      </c>
      <c r="D832" s="82">
        <f>IF('STATS 17-18'!G834&lt;200,IF(C832&gt;73,73,C832),C832)</f>
        <v>73</v>
      </c>
    </row>
    <row r="833" ht="20.35" customHeight="1">
      <c r="A833" t="s" s="38">
        <v>963</v>
      </c>
      <c r="B833" s="81">
        <f>VLOOKUP('STATS 17-18'!P835,'DI - PENALTIES'!$A$3:$B$69,2)</f>
        <v>99</v>
      </c>
      <c r="C833" s="33">
        <f>IF('STATS 17-18'!G835&lt;400,IF(B833&gt;80,80,B833),B833)</f>
        <v>80</v>
      </c>
      <c r="D833" s="82">
        <f>IF('STATS 17-18'!G835&lt;200,IF(C833&gt;73,73,C833),C833)</f>
        <v>80</v>
      </c>
    </row>
    <row r="834" ht="20.35" customHeight="1">
      <c r="A834" t="s" s="38">
        <v>964</v>
      </c>
      <c r="B834" s="81">
        <f>VLOOKUP('STATS 17-18'!P836,'DI - PENALTIES'!$A$3:$B$69,2)</f>
        <v>92</v>
      </c>
      <c r="C834" s="33">
        <f>IF('STATS 17-18'!G836&lt;400,IF(B834&gt;80,80,B834),B834)</f>
        <v>80</v>
      </c>
      <c r="D834" s="82">
        <f>IF('STATS 17-18'!G836&lt;200,IF(C834&gt;73,73,C834),C834)</f>
        <v>80</v>
      </c>
    </row>
    <row r="835" ht="20.35" customHeight="1">
      <c r="A835" t="s" s="38">
        <v>965</v>
      </c>
      <c r="B835" s="81">
        <f>VLOOKUP('STATS 17-18'!P837,'DI - PENALTIES'!$A$3:$B$69,2)</f>
        <v>60</v>
      </c>
      <c r="C835" s="33">
        <f>IF('STATS 17-18'!G837&lt;400,IF(B835&gt;80,80,B835),B835)</f>
        <v>60</v>
      </c>
      <c r="D835" s="82">
        <f>IF('STATS 17-18'!G837&lt;200,IF(C835&gt;73,73,C835),C835)</f>
        <v>60</v>
      </c>
    </row>
    <row r="836" ht="20.35" customHeight="1">
      <c r="A836" t="s" s="38">
        <v>966</v>
      </c>
      <c r="B836" s="81">
        <f>VLOOKUP('STATS 17-18'!P838,'DI - PENALTIES'!$A$3:$B$69,2)</f>
        <v>82</v>
      </c>
      <c r="C836" s="33">
        <f>IF('STATS 17-18'!G838&lt;400,IF(B836&gt;80,80,B836),B836)</f>
        <v>82</v>
      </c>
      <c r="D836" s="82">
        <f>IF('STATS 17-18'!G838&lt;200,IF(C836&gt;73,73,C836),C836)</f>
        <v>82</v>
      </c>
    </row>
    <row r="837" ht="20.35" customHeight="1">
      <c r="A837" t="s" s="38">
        <v>967</v>
      </c>
      <c r="B837" s="81">
        <f>VLOOKUP('STATS 17-18'!P839,'DI - PENALTIES'!$A$3:$B$69,2)</f>
        <v>93</v>
      </c>
      <c r="C837" s="33">
        <f>IF('STATS 17-18'!G839&lt;400,IF(B837&gt;80,80,B837),B837)</f>
        <v>93</v>
      </c>
      <c r="D837" s="82">
        <f>IF('STATS 17-18'!G839&lt;200,IF(C837&gt;73,73,C837),C837)</f>
        <v>93</v>
      </c>
    </row>
    <row r="838" ht="20.35" customHeight="1">
      <c r="A838" t="s" s="38">
        <v>968</v>
      </c>
      <c r="B838" s="81">
        <f>VLOOKUP('STATS 17-18'!P840,'DI - PENALTIES'!$A$3:$B$69,2)</f>
        <v>39</v>
      </c>
      <c r="C838" s="33">
        <f>IF('STATS 17-18'!G840&lt;400,IF(B838&gt;80,80,B838),B838)</f>
        <v>39</v>
      </c>
      <c r="D838" s="82">
        <f>IF('STATS 17-18'!G840&lt;200,IF(C838&gt;73,73,C838),C838)</f>
        <v>39</v>
      </c>
    </row>
    <row r="839" ht="20.35" customHeight="1">
      <c r="A839" t="s" s="38">
        <v>969</v>
      </c>
      <c r="B839" s="81">
        <f>VLOOKUP('STATS 17-18'!P841,'DI - PENALTIES'!$A$3:$B$69,2)</f>
        <v>82</v>
      </c>
      <c r="C839" s="33">
        <f>IF('STATS 17-18'!G841&lt;400,IF(B839&gt;80,80,B839),B839)</f>
        <v>82</v>
      </c>
      <c r="D839" s="82">
        <f>IF('STATS 17-18'!G841&lt;200,IF(C839&gt;73,73,C839),C839)</f>
        <v>82</v>
      </c>
    </row>
    <row r="840" ht="20.35" customHeight="1">
      <c r="A840" t="s" s="38">
        <v>970</v>
      </c>
      <c r="B840" s="81">
        <f>VLOOKUP('STATS 17-18'!P842,'DI - PENALTIES'!$A$3:$B$69,2)</f>
        <v>87</v>
      </c>
      <c r="C840" s="33">
        <f>IF('STATS 17-18'!G842&lt;400,IF(B840&gt;80,80,B840),B840)</f>
        <v>87</v>
      </c>
      <c r="D840" s="82">
        <f>IF('STATS 17-18'!G842&lt;200,IF(C840&gt;73,73,C840),C840)</f>
        <v>87</v>
      </c>
    </row>
    <row r="841" ht="20.35" customHeight="1">
      <c r="A841" t="s" s="38">
        <v>972</v>
      </c>
      <c r="B841" s="81">
        <f>VLOOKUP('STATS 17-18'!P843,'DI - PENALTIES'!$A$3:$B$69,2)</f>
        <v>79</v>
      </c>
      <c r="C841" s="33">
        <f>IF('STATS 17-18'!G843&lt;400,IF(B841&gt;80,80,B841),B841)</f>
        <v>79</v>
      </c>
      <c r="D841" s="82">
        <f>IF('STATS 17-18'!G843&lt;200,IF(C841&gt;73,73,C841),C841)</f>
        <v>79</v>
      </c>
    </row>
    <row r="842" ht="20.35" customHeight="1">
      <c r="A842" t="s" s="38">
        <v>973</v>
      </c>
      <c r="B842" s="81">
        <f>VLOOKUP('STATS 17-18'!P844,'DI - PENALTIES'!$A$3:$B$69,2)</f>
        <v>66</v>
      </c>
      <c r="C842" s="33">
        <f>IF('STATS 17-18'!G844&lt;400,IF(B842&gt;80,80,B842),B842)</f>
        <v>66</v>
      </c>
      <c r="D842" s="82">
        <f>IF('STATS 17-18'!G844&lt;200,IF(C842&gt;73,73,C842),C842)</f>
        <v>66</v>
      </c>
    </row>
    <row r="843" ht="20.35" customHeight="1">
      <c r="A843" t="s" s="38">
        <v>974</v>
      </c>
      <c r="B843" s="81">
        <f>VLOOKUP('STATS 17-18'!P845,'DI - PENALTIES'!$A$3:$B$69,2)</f>
        <v>65</v>
      </c>
      <c r="C843" s="33">
        <f>IF('STATS 17-18'!G845&lt;400,IF(B843&gt;80,80,B843),B843)</f>
        <v>65</v>
      </c>
      <c r="D843" s="82">
        <f>IF('STATS 17-18'!G845&lt;200,IF(C843&gt;73,73,C843),C843)</f>
        <v>65</v>
      </c>
    </row>
    <row r="844" ht="20.35" customHeight="1">
      <c r="A844" t="s" s="38">
        <v>975</v>
      </c>
      <c r="B844" s="81">
        <f>VLOOKUP('STATS 17-18'!P846,'DI - PENALTIES'!$A$3:$B$69,2)</f>
        <v>93</v>
      </c>
      <c r="C844" s="33">
        <f>IF('STATS 17-18'!G846&lt;400,IF(B844&gt;80,80,B844),B844)</f>
        <v>93</v>
      </c>
      <c r="D844" s="82">
        <f>IF('STATS 17-18'!G846&lt;200,IF(C844&gt;73,73,C844),C844)</f>
        <v>93</v>
      </c>
    </row>
    <row r="845" ht="20.35" customHeight="1">
      <c r="A845" t="s" s="38">
        <v>976</v>
      </c>
      <c r="B845" s="81">
        <f>VLOOKUP('STATS 17-18'!P847,'DI - PENALTIES'!$A$3:$B$69,2)</f>
        <v>48</v>
      </c>
      <c r="C845" s="33">
        <f>IF('STATS 17-18'!G847&lt;400,IF(B845&gt;80,80,B845),B845)</f>
        <v>48</v>
      </c>
      <c r="D845" s="82">
        <f>IF('STATS 17-18'!G847&lt;200,IF(C845&gt;73,73,C845),C845)</f>
        <v>48</v>
      </c>
    </row>
    <row r="846" ht="20.35" customHeight="1">
      <c r="A846" t="s" s="38">
        <v>977</v>
      </c>
      <c r="B846" s="81">
        <f>VLOOKUP('STATS 17-18'!P848,'DI - PENALTIES'!$A$3:$B$69,2)</f>
        <v>81</v>
      </c>
      <c r="C846" s="33">
        <f>IF('STATS 17-18'!G848&lt;400,IF(B846&gt;80,80,B846),B846)</f>
        <v>81</v>
      </c>
      <c r="D846" s="82">
        <f>IF('STATS 17-18'!G848&lt;200,IF(C846&gt;73,73,C846),C846)</f>
        <v>81</v>
      </c>
    </row>
    <row r="847" ht="20.35" customHeight="1">
      <c r="A847" t="s" s="38">
        <v>978</v>
      </c>
      <c r="B847" s="81">
        <f>VLOOKUP('STATS 17-18'!P849,'DI - PENALTIES'!$A$3:$B$69,2)</f>
        <v>60</v>
      </c>
      <c r="C847" s="33">
        <f>IF('STATS 17-18'!G849&lt;400,IF(B847&gt;80,80,B847),B847)</f>
        <v>60</v>
      </c>
      <c r="D847" s="82">
        <f>IF('STATS 17-18'!G849&lt;200,IF(C847&gt;73,73,C847),C847)</f>
        <v>60</v>
      </c>
    </row>
    <row r="848" ht="20.35" customHeight="1">
      <c r="A848" t="s" s="38">
        <v>979</v>
      </c>
      <c r="B848" s="81">
        <f>VLOOKUP('STATS 17-18'!P850,'DI - PENALTIES'!$A$3:$B$69,2)</f>
        <v>37</v>
      </c>
      <c r="C848" s="33">
        <f>IF('STATS 17-18'!G850&lt;400,IF(B848&gt;80,80,B848),B848)</f>
        <v>37</v>
      </c>
      <c r="D848" s="82">
        <f>IF('STATS 17-18'!G850&lt;200,IF(C848&gt;73,73,C848),C848)</f>
        <v>37</v>
      </c>
    </row>
    <row r="849" ht="20.35" customHeight="1">
      <c r="A849" t="s" s="38">
        <v>980</v>
      </c>
      <c r="B849" s="81">
        <f>VLOOKUP('STATS 17-18'!P851,'DI - PENALTIES'!$A$3:$B$69,2)</f>
        <v>99</v>
      </c>
      <c r="C849" s="33">
        <f>IF('STATS 17-18'!G851&lt;400,IF(B849&gt;80,80,B849),B849)</f>
        <v>80</v>
      </c>
      <c r="D849" s="82">
        <f>IF('STATS 17-18'!G851&lt;200,IF(C849&gt;73,73,C849),C849)</f>
        <v>73</v>
      </c>
    </row>
    <row r="850" ht="20.35" customHeight="1">
      <c r="A850" t="s" s="38">
        <v>981</v>
      </c>
      <c r="B850" s="81">
        <f>VLOOKUP('STATS 17-18'!P852,'DI - PENALTIES'!$A$3:$B$69,2)</f>
        <v>83</v>
      </c>
      <c r="C850" s="33">
        <f>IF('STATS 17-18'!G852&lt;400,IF(B850&gt;80,80,B850),B850)</f>
        <v>83</v>
      </c>
      <c r="D850" s="82">
        <f>IF('STATS 17-18'!G852&lt;200,IF(C850&gt;73,73,C850),C850)</f>
        <v>83</v>
      </c>
    </row>
    <row r="851" ht="20.35" customHeight="1">
      <c r="A851" t="s" s="38">
        <v>982</v>
      </c>
      <c r="B851" s="81">
        <f>VLOOKUP('STATS 17-18'!P853,'DI - PENALTIES'!$A$3:$B$69,2)</f>
        <v>83</v>
      </c>
      <c r="C851" s="33">
        <f>IF('STATS 17-18'!G853&lt;400,IF(B851&gt;80,80,B851),B851)</f>
        <v>83</v>
      </c>
      <c r="D851" s="82">
        <f>IF('STATS 17-18'!G853&lt;200,IF(C851&gt;73,73,C851),C851)</f>
        <v>83</v>
      </c>
    </row>
    <row r="852" ht="20.35" customHeight="1">
      <c r="A852" t="s" s="38">
        <v>983</v>
      </c>
      <c r="B852" s="81">
        <f>VLOOKUP('STATS 17-18'!P854,'DI - PENALTIES'!$A$3:$B$69,2)</f>
        <v>99</v>
      </c>
      <c r="C852" s="33">
        <f>IF('STATS 17-18'!G854&lt;400,IF(B852&gt;80,80,B852),B852)</f>
        <v>80</v>
      </c>
      <c r="D852" s="82">
        <f>IF('STATS 17-18'!G854&lt;200,IF(C852&gt;73,73,C852),C852)</f>
        <v>73</v>
      </c>
    </row>
    <row r="853" ht="20.35" customHeight="1">
      <c r="A853" t="s" s="38">
        <v>984</v>
      </c>
      <c r="B853" s="81">
        <f>VLOOKUP('STATS 17-18'!P855,'DI - PENALTIES'!$A$3:$B$69,2)</f>
        <v>63</v>
      </c>
      <c r="C853" s="33">
        <f>IF('STATS 17-18'!G855&lt;400,IF(B853&gt;80,80,B853),B853)</f>
        <v>63</v>
      </c>
      <c r="D853" s="82">
        <f>IF('STATS 17-18'!G855&lt;200,IF(C853&gt;73,73,C853),C853)</f>
        <v>63</v>
      </c>
    </row>
    <row r="854" ht="20.35" customHeight="1">
      <c r="A854" t="s" s="38">
        <v>985</v>
      </c>
      <c r="B854" s="81">
        <f>VLOOKUP('STATS 17-18'!P856,'DI - PENALTIES'!$A$3:$B$69,2)</f>
        <v>96</v>
      </c>
      <c r="C854" s="33">
        <f>IF('STATS 17-18'!G856&lt;400,IF(B854&gt;80,80,B854),B854)</f>
        <v>96</v>
      </c>
      <c r="D854" s="82">
        <f>IF('STATS 17-18'!G856&lt;200,IF(C854&gt;73,73,C854),C854)</f>
        <v>96</v>
      </c>
    </row>
    <row r="855" ht="20.35" customHeight="1">
      <c r="A855" t="s" s="38">
        <v>986</v>
      </c>
      <c r="B855" s="81">
        <f>VLOOKUP('STATS 17-18'!P857,'DI - PENALTIES'!$A$3:$B$69,2)</f>
        <v>86</v>
      </c>
      <c r="C855" s="33">
        <f>IF('STATS 17-18'!G857&lt;400,IF(B855&gt;80,80,B855),B855)</f>
        <v>86</v>
      </c>
      <c r="D855" s="82">
        <f>IF('STATS 17-18'!G857&lt;200,IF(C855&gt;73,73,C855),C855)</f>
        <v>86</v>
      </c>
    </row>
    <row r="856" ht="20.35" customHeight="1">
      <c r="A856" t="s" s="38">
        <v>987</v>
      </c>
      <c r="B856" s="81">
        <f>VLOOKUP('STATS 17-18'!P858,'DI - PENALTIES'!$A$3:$B$69,2)</f>
        <v>77</v>
      </c>
      <c r="C856" s="33">
        <f>IF('STATS 17-18'!G858&lt;400,IF(B856&gt;80,80,B856),B856)</f>
        <v>77</v>
      </c>
      <c r="D856" s="82">
        <f>IF('STATS 17-18'!G858&lt;200,IF(C856&gt;73,73,C856),C856)</f>
        <v>77</v>
      </c>
    </row>
    <row r="857" ht="20.35" customHeight="1">
      <c r="A857" t="s" s="38">
        <v>988</v>
      </c>
      <c r="B857" s="81">
        <f>VLOOKUP('STATS 17-18'!P859,'DI - PENALTIES'!$A$3:$B$69,2)</f>
        <v>86</v>
      </c>
      <c r="C857" s="33">
        <f>IF('STATS 17-18'!G859&lt;400,IF(B857&gt;80,80,B857),B857)</f>
        <v>86</v>
      </c>
      <c r="D857" s="82">
        <f>IF('STATS 17-18'!G859&lt;200,IF(C857&gt;73,73,C857),C857)</f>
        <v>86</v>
      </c>
    </row>
    <row r="858" ht="20.35" customHeight="1">
      <c r="A858" t="s" s="38">
        <v>989</v>
      </c>
      <c r="B858" s="81">
        <f>VLOOKUP('STATS 17-18'!P860,'DI - PENALTIES'!$A$3:$B$69,2)</f>
        <v>61</v>
      </c>
      <c r="C858" s="33">
        <f>IF('STATS 17-18'!G860&lt;400,IF(B858&gt;80,80,B858),B858)</f>
        <v>61</v>
      </c>
      <c r="D858" s="82">
        <f>IF('STATS 17-18'!G860&lt;200,IF(C858&gt;73,73,C858),C858)</f>
        <v>61</v>
      </c>
    </row>
    <row r="859" ht="20.35" customHeight="1">
      <c r="A859" t="s" s="38">
        <v>990</v>
      </c>
      <c r="B859" s="81">
        <f>VLOOKUP('STATS 17-18'!P861,'DI - PENALTIES'!$A$3:$B$69,2)</f>
        <v>99</v>
      </c>
      <c r="C859" s="33">
        <f>IF('STATS 17-18'!G861&lt;400,IF(B859&gt;80,80,B859),B859)</f>
        <v>80</v>
      </c>
      <c r="D859" s="82">
        <f>IF('STATS 17-18'!G861&lt;200,IF(C859&gt;73,73,C859),C859)</f>
        <v>80</v>
      </c>
    </row>
    <row r="860" ht="20.35" customHeight="1">
      <c r="A860" t="s" s="38">
        <v>991</v>
      </c>
      <c r="B860" s="81">
        <f>VLOOKUP('STATS 17-18'!P862,'DI - PENALTIES'!$A$3:$B$69,2)</f>
        <v>92</v>
      </c>
      <c r="C860" s="33">
        <f>IF('STATS 17-18'!G862&lt;400,IF(B860&gt;80,80,B860),B860)</f>
        <v>92</v>
      </c>
      <c r="D860" s="82">
        <f>IF('STATS 17-18'!G862&lt;200,IF(C860&gt;73,73,C860),C860)</f>
        <v>92</v>
      </c>
    </row>
    <row r="861" ht="20.35" customHeight="1">
      <c r="A861" t="s" s="38">
        <v>992</v>
      </c>
      <c r="B861" s="81">
        <f>VLOOKUP('STATS 17-18'!P863,'DI - PENALTIES'!$A$3:$B$69,2)</f>
        <v>50</v>
      </c>
      <c r="C861" s="33">
        <f>IF('STATS 17-18'!G863&lt;400,IF(B861&gt;80,80,B861),B861)</f>
        <v>50</v>
      </c>
      <c r="D861" s="82">
        <f>IF('STATS 17-18'!G863&lt;200,IF(C861&gt;73,73,C861),C861)</f>
        <v>50</v>
      </c>
    </row>
    <row r="862" ht="20.35" customHeight="1">
      <c r="A862" t="s" s="38">
        <v>993</v>
      </c>
      <c r="B862" s="81">
        <f>VLOOKUP('STATS 17-18'!P864,'DI - PENALTIES'!$A$3:$B$69,2)</f>
        <v>89</v>
      </c>
      <c r="C862" s="33">
        <f>IF('STATS 17-18'!G864&lt;400,IF(B862&gt;80,80,B862),B862)</f>
        <v>89</v>
      </c>
      <c r="D862" s="82">
        <f>IF('STATS 17-18'!G864&lt;200,IF(C862&gt;73,73,C862),C862)</f>
        <v>89</v>
      </c>
    </row>
    <row r="863" ht="20.35" customHeight="1">
      <c r="A863" t="s" s="38">
        <v>994</v>
      </c>
      <c r="B863" s="81">
        <f>VLOOKUP('STATS 17-18'!P865,'DI - PENALTIES'!$A$3:$B$69,2)</f>
        <v>99</v>
      </c>
      <c r="C863" s="33">
        <f>IF('STATS 17-18'!G865&lt;400,IF(B863&gt;80,80,B863),B863)</f>
        <v>80</v>
      </c>
      <c r="D863" s="82">
        <f>IF('STATS 17-18'!G865&lt;200,IF(C863&gt;73,73,C863),C863)</f>
        <v>73</v>
      </c>
    </row>
    <row r="864" ht="20.35" customHeight="1">
      <c r="A864" t="s" s="38">
        <v>995</v>
      </c>
      <c r="B864" s="81">
        <f>VLOOKUP('STATS 17-18'!P866,'DI - PENALTIES'!$A$3:$B$69,2)</f>
        <v>62</v>
      </c>
      <c r="C864" s="33">
        <f>IF('STATS 17-18'!G866&lt;400,IF(B864&gt;80,80,B864),B864)</f>
        <v>62</v>
      </c>
      <c r="D864" s="82">
        <f>IF('STATS 17-18'!G866&lt;200,IF(C864&gt;73,73,C864),C864)</f>
        <v>62</v>
      </c>
    </row>
    <row r="865" ht="20.35" customHeight="1">
      <c r="A865" t="s" s="38">
        <v>997</v>
      </c>
      <c r="B865" s="81">
        <f>VLOOKUP('STATS 17-18'!P867,'DI - PENALTIES'!$A$3:$B$69,2)</f>
        <v>99</v>
      </c>
      <c r="C865" s="33">
        <f>IF('STATS 17-18'!G867&lt;400,IF(B865&gt;80,80,B865),B865)</f>
        <v>80</v>
      </c>
      <c r="D865" s="82">
        <f>IF('STATS 17-18'!G867&lt;200,IF(C865&gt;73,73,C865),C865)</f>
        <v>73</v>
      </c>
    </row>
    <row r="866" ht="20.35" customHeight="1">
      <c r="A866" t="s" s="38">
        <v>998</v>
      </c>
      <c r="B866" s="81">
        <f>VLOOKUP('STATS 17-18'!P868,'DI - PENALTIES'!$A$3:$B$69,2)</f>
        <v>99</v>
      </c>
      <c r="C866" s="33">
        <f>IF('STATS 17-18'!G868&lt;400,IF(B866&gt;80,80,B866),B866)</f>
        <v>80</v>
      </c>
      <c r="D866" s="82">
        <f>IF('STATS 17-18'!G868&lt;200,IF(C866&gt;73,73,C866),C866)</f>
        <v>73</v>
      </c>
    </row>
    <row r="867" ht="20.35" customHeight="1">
      <c r="A867" t="s" s="38">
        <v>999</v>
      </c>
      <c r="B867" s="81">
        <f>VLOOKUP('STATS 17-18'!P869,'DI - PENALTIES'!$A$3:$B$69,2)</f>
        <v>61</v>
      </c>
      <c r="C867" s="33">
        <f>IF('STATS 17-18'!G869&lt;400,IF(B867&gt;80,80,B867),B867)</f>
        <v>61</v>
      </c>
      <c r="D867" s="82">
        <f>IF('STATS 17-18'!G869&lt;200,IF(C867&gt;73,73,C867),C867)</f>
        <v>61</v>
      </c>
    </row>
    <row r="868" ht="20.35" customHeight="1">
      <c r="A868" t="s" s="38">
        <v>1000</v>
      </c>
      <c r="B868" s="81">
        <f>VLOOKUP('STATS 17-18'!P870,'DI - PENALTIES'!$A$3:$B$69,2)</f>
        <v>97</v>
      </c>
      <c r="C868" s="33">
        <f>IF('STATS 17-18'!G870&lt;400,IF(B868&gt;80,80,B868),B868)</f>
        <v>97</v>
      </c>
      <c r="D868" s="82">
        <f>IF('STATS 17-18'!G870&lt;200,IF(C868&gt;73,73,C868),C868)</f>
        <v>97</v>
      </c>
    </row>
    <row r="869" ht="20.35" customHeight="1">
      <c r="A869" t="s" s="38">
        <v>1001</v>
      </c>
      <c r="B869" s="81">
        <f>VLOOKUP('STATS 17-18'!P871,'DI - PENALTIES'!$A$3:$B$69,2)</f>
        <v>99</v>
      </c>
      <c r="C869" s="33">
        <f>IF('STATS 17-18'!G871&lt;400,IF(B869&gt;80,80,B869),B869)</f>
        <v>80</v>
      </c>
      <c r="D869" s="82">
        <f>IF('STATS 17-18'!G871&lt;200,IF(C869&gt;73,73,C869),C869)</f>
        <v>73</v>
      </c>
    </row>
    <row r="870" ht="20.35" customHeight="1">
      <c r="A870" t="s" s="38">
        <v>1002</v>
      </c>
      <c r="B870" s="81">
        <f>VLOOKUP('STATS 17-18'!P872,'DI - PENALTIES'!$A$3:$B$69,2)</f>
        <v>50</v>
      </c>
      <c r="C870" s="33">
        <f>IF('STATS 17-18'!G872&lt;400,IF(B870&gt;80,80,B870),B870)</f>
        <v>50</v>
      </c>
      <c r="D870" s="82">
        <f>IF('STATS 17-18'!G872&lt;200,IF(C870&gt;73,73,C870),C870)</f>
        <v>50</v>
      </c>
    </row>
    <row r="871" ht="20.35" customHeight="1">
      <c r="A871" t="s" s="38">
        <v>1003</v>
      </c>
      <c r="B871" s="81">
        <f>VLOOKUP('STATS 17-18'!P873,'DI - PENALTIES'!$A$3:$B$69,2)</f>
        <v>94</v>
      </c>
      <c r="C871" s="33">
        <f>IF('STATS 17-18'!G873&lt;400,IF(B871&gt;80,80,B871),B871)</f>
        <v>94</v>
      </c>
      <c r="D871" s="82">
        <f>IF('STATS 17-18'!G873&lt;200,IF(C871&gt;73,73,C871),C871)</f>
        <v>94</v>
      </c>
    </row>
    <row r="872" ht="20.35" customHeight="1">
      <c r="A872" t="s" s="38">
        <v>1004</v>
      </c>
      <c r="B872" s="81">
        <f>VLOOKUP('STATS 17-18'!P874,'DI - PENALTIES'!$A$3:$B$69,2)</f>
        <v>91</v>
      </c>
      <c r="C872" s="33">
        <f>IF('STATS 17-18'!G874&lt;400,IF(B872&gt;80,80,B872),B872)</f>
        <v>91</v>
      </c>
      <c r="D872" s="82">
        <f>IF('STATS 17-18'!G874&lt;200,IF(C872&gt;73,73,C872),C872)</f>
        <v>91</v>
      </c>
    </row>
    <row r="873" ht="20.35" customHeight="1">
      <c r="A873" t="s" s="38">
        <v>1005</v>
      </c>
      <c r="B873" s="81">
        <f>VLOOKUP('STATS 17-18'!P875,'DI - PENALTIES'!$A$3:$B$69,2)</f>
        <v>91</v>
      </c>
      <c r="C873" s="33">
        <f>IF('STATS 17-18'!G875&lt;400,IF(B873&gt;80,80,B873),B873)</f>
        <v>91</v>
      </c>
      <c r="D873" s="82">
        <f>IF('STATS 17-18'!G875&lt;200,IF(C873&gt;73,73,C873),C873)</f>
        <v>91</v>
      </c>
    </row>
    <row r="874" ht="20.35" customHeight="1">
      <c r="A874" t="s" s="38">
        <v>1006</v>
      </c>
      <c r="B874" s="81">
        <f>VLOOKUP('STATS 17-18'!P876,'DI - PENALTIES'!$A$3:$B$69,2)</f>
        <v>58</v>
      </c>
      <c r="C874" s="33">
        <f>IF('STATS 17-18'!G876&lt;400,IF(B874&gt;80,80,B874),B874)</f>
        <v>58</v>
      </c>
      <c r="D874" s="82">
        <f>IF('STATS 17-18'!G876&lt;200,IF(C874&gt;73,73,C874),C874)</f>
        <v>58</v>
      </c>
    </row>
    <row r="875" ht="20.35" customHeight="1">
      <c r="A875" t="s" s="38">
        <v>1007</v>
      </c>
      <c r="B875" s="81">
        <f>VLOOKUP('STATS 17-18'!P877,'DI - PENALTIES'!$A$3:$B$69,2)</f>
        <v>64</v>
      </c>
      <c r="C875" s="33">
        <f>IF('STATS 17-18'!G877&lt;400,IF(B875&gt;80,80,B875),B875)</f>
        <v>64</v>
      </c>
      <c r="D875" s="82">
        <f>IF('STATS 17-18'!G877&lt;200,IF(C875&gt;73,73,C875),C875)</f>
        <v>64</v>
      </c>
    </row>
    <row r="876" ht="20.35" customHeight="1">
      <c r="A876" t="s" s="38">
        <v>1008</v>
      </c>
      <c r="B876" s="81">
        <f>VLOOKUP('STATS 17-18'!P878,'DI - PENALTIES'!$A$3:$B$69,2)</f>
        <v>93</v>
      </c>
      <c r="C876" s="33">
        <f>IF('STATS 17-18'!G878&lt;400,IF(B876&gt;80,80,B876),B876)</f>
        <v>93</v>
      </c>
      <c r="D876" s="82">
        <f>IF('STATS 17-18'!G878&lt;200,IF(C876&gt;73,73,C876),C876)</f>
        <v>93</v>
      </c>
    </row>
    <row r="877" ht="20.35" customHeight="1">
      <c r="A877" t="s" s="38">
        <v>1009</v>
      </c>
      <c r="B877" s="81">
        <f>VLOOKUP('STATS 17-18'!P879,'DI - PENALTIES'!$A$3:$B$69,2)</f>
        <v>35</v>
      </c>
      <c r="C877" s="33">
        <f>IF('STATS 17-18'!G879&lt;400,IF(B877&gt;80,80,B877),B877)</f>
        <v>35</v>
      </c>
      <c r="D877" s="82">
        <f>IF('STATS 17-18'!G879&lt;200,IF(C877&gt;73,73,C877),C877)</f>
        <v>35</v>
      </c>
    </row>
    <row r="878" ht="20.35" customHeight="1">
      <c r="A878" t="s" s="38">
        <v>1010</v>
      </c>
      <c r="B878" s="81">
        <f>VLOOKUP('STATS 17-18'!P880,'DI - PENALTIES'!$A$3:$B$69,2)</f>
        <v>48</v>
      </c>
      <c r="C878" s="33">
        <f>IF('STATS 17-18'!G880&lt;400,IF(B878&gt;80,80,B878),B878)</f>
        <v>48</v>
      </c>
      <c r="D878" s="82">
        <f>IF('STATS 17-18'!G880&lt;200,IF(C878&gt;73,73,C878),C878)</f>
        <v>48</v>
      </c>
    </row>
    <row r="879" ht="20.35" customHeight="1">
      <c r="A879" t="s" s="38">
        <v>1011</v>
      </c>
      <c r="B879" s="81">
        <f>VLOOKUP('STATS 17-18'!P881,'DI - PENALTIES'!$A$3:$B$69,2)</f>
        <v>99</v>
      </c>
      <c r="C879" s="33">
        <f>IF('STATS 17-18'!G881&lt;400,IF(B879&gt;80,80,B879),B879)</f>
        <v>80</v>
      </c>
      <c r="D879" s="82">
        <f>IF('STATS 17-18'!G881&lt;200,IF(C879&gt;73,73,C879),C879)</f>
        <v>73</v>
      </c>
    </row>
    <row r="880" ht="20.35" customHeight="1">
      <c r="A880" t="s" s="38">
        <v>1012</v>
      </c>
      <c r="B880" s="81">
        <f>VLOOKUP('STATS 17-18'!P882,'DI - PENALTIES'!$A$3:$B$69,2)</f>
        <v>49</v>
      </c>
      <c r="C880" s="33">
        <f>IF('STATS 17-18'!G882&lt;400,IF(B880&gt;80,80,B880),B880)</f>
        <v>49</v>
      </c>
      <c r="D880" s="82">
        <f>IF('STATS 17-18'!G882&lt;200,IF(C880&gt;73,73,C880),C880)</f>
        <v>49</v>
      </c>
    </row>
    <row r="881" ht="20.35" customHeight="1">
      <c r="A881" t="s" s="38">
        <v>1013</v>
      </c>
      <c r="B881" s="81">
        <f>VLOOKUP('STATS 17-18'!P883,'DI - PENALTIES'!$A$3:$B$69,2)</f>
        <v>65</v>
      </c>
      <c r="C881" s="33">
        <f>IF('STATS 17-18'!G883&lt;400,IF(B881&gt;80,80,B881),B881)</f>
        <v>65</v>
      </c>
      <c r="D881" s="82">
        <f>IF('STATS 17-18'!G883&lt;200,IF(C881&gt;73,73,C881),C881)</f>
        <v>65</v>
      </c>
    </row>
    <row r="882" ht="20.35" customHeight="1">
      <c r="A882" t="s" s="38">
        <v>1014</v>
      </c>
      <c r="B882" s="81">
        <f>VLOOKUP('STATS 17-18'!P884,'DI - PENALTIES'!$A$3:$B$69,2)</f>
        <v>91</v>
      </c>
      <c r="C882" s="33">
        <f>IF('STATS 17-18'!G884&lt;400,IF(B882&gt;80,80,B882),B882)</f>
        <v>91</v>
      </c>
      <c r="D882" s="82">
        <f>IF('STATS 17-18'!G884&lt;200,IF(C882&gt;73,73,C882),C882)</f>
        <v>91</v>
      </c>
    </row>
    <row r="883" ht="20.35" customHeight="1">
      <c r="A883" t="s" s="38">
        <v>1015</v>
      </c>
      <c r="B883" s="81">
        <f>VLOOKUP('STATS 17-18'!P885,'DI - PENALTIES'!$A$3:$B$69,2)</f>
        <v>44</v>
      </c>
      <c r="C883" s="33">
        <f>IF('STATS 17-18'!G885&lt;400,IF(B883&gt;80,80,B883),B883)</f>
        <v>44</v>
      </c>
      <c r="D883" s="82">
        <f>IF('STATS 17-18'!G885&lt;200,IF(C883&gt;73,73,C883),C883)</f>
        <v>44</v>
      </c>
    </row>
    <row r="884" ht="20.35" customHeight="1">
      <c r="A884" t="s" s="38">
        <v>1016</v>
      </c>
      <c r="B884" s="81">
        <f>VLOOKUP('STATS 17-18'!P886,'DI - PENALTIES'!$A$3:$B$69,2)</f>
        <v>99</v>
      </c>
      <c r="C884" s="33">
        <f>IF('STATS 17-18'!G886&lt;400,IF(B884&gt;80,80,B884),B884)</f>
        <v>80</v>
      </c>
      <c r="D884" s="82">
        <f>IF('STATS 17-18'!G886&lt;200,IF(C884&gt;73,73,C884),C884)</f>
        <v>73</v>
      </c>
    </row>
    <row r="885" ht="20.35" customHeight="1">
      <c r="A885" t="s" s="38">
        <v>1017</v>
      </c>
      <c r="B885" s="81">
        <f>VLOOKUP('STATS 17-18'!P887,'DI - PENALTIES'!$A$3:$B$69,2)</f>
        <v>94</v>
      </c>
      <c r="C885" s="33">
        <f>IF('STATS 17-18'!G887&lt;400,IF(B885&gt;80,80,B885),B885)</f>
        <v>94</v>
      </c>
      <c r="D885" s="82">
        <f>IF('STATS 17-18'!G887&lt;200,IF(C885&gt;73,73,C885),C885)</f>
        <v>94</v>
      </c>
    </row>
    <row r="886" ht="20.35" customHeight="1">
      <c r="A886" t="s" s="38">
        <v>1018</v>
      </c>
      <c r="B886" s="81">
        <f>VLOOKUP('STATS 17-18'!P888,'DI - PENALTIES'!$A$3:$B$69,2)</f>
        <v>99</v>
      </c>
      <c r="C886" s="33">
        <f>IF('STATS 17-18'!G888&lt;400,IF(B886&gt;80,80,B886),B886)</f>
        <v>80</v>
      </c>
      <c r="D886" s="82">
        <f>IF('STATS 17-18'!G888&lt;200,IF(C886&gt;73,73,C886),C886)</f>
        <v>73</v>
      </c>
    </row>
    <row r="887" ht="20.35" customHeight="1">
      <c r="A887" t="s" s="38">
        <v>1020</v>
      </c>
      <c r="B887" s="81">
        <f>VLOOKUP('STATS 17-18'!P890,'DI - PENALTIES'!$A$3:$B$69,2)</f>
        <v>40</v>
      </c>
      <c r="C887" s="33">
        <f>IF('STATS 17-18'!G890&lt;400,IF(B887&gt;80,80,B887),B887)</f>
        <v>40</v>
      </c>
      <c r="D887" s="82">
        <f>IF('STATS 17-18'!G890&lt;200,IF(C887&gt;73,73,C887),C887)</f>
        <v>40</v>
      </c>
    </row>
    <row r="888" ht="20.35" customHeight="1">
      <c r="A888" t="s" s="38">
        <v>1021</v>
      </c>
      <c r="B888" s="81">
        <f>VLOOKUP('STATS 17-18'!P891,'DI - PENALTIES'!$A$3:$B$69,2)</f>
        <v>94</v>
      </c>
      <c r="C888" s="33">
        <f>IF('STATS 17-18'!G891&lt;400,IF(B888&gt;80,80,B888),B888)</f>
        <v>80</v>
      </c>
      <c r="D888" s="82">
        <f>IF('STATS 17-18'!G891&lt;200,IF(C888&gt;73,73,C888),C888)</f>
        <v>80</v>
      </c>
    </row>
    <row r="889" ht="20.35" customHeight="1">
      <c r="A889" t="s" s="38">
        <v>1022</v>
      </c>
      <c r="B889" s="81">
        <f>VLOOKUP('STATS 17-18'!P892,'DI - PENALTIES'!$A$3:$B$69,2)</f>
        <v>61</v>
      </c>
      <c r="C889" s="33">
        <f>IF('STATS 17-18'!G892&lt;400,IF(B889&gt;80,80,B889),B889)</f>
        <v>61</v>
      </c>
      <c r="D889" s="82">
        <f>IF('STATS 17-18'!G892&lt;200,IF(C889&gt;73,73,C889),C889)</f>
        <v>61</v>
      </c>
    </row>
    <row r="890" ht="20.35" customHeight="1">
      <c r="A890" t="s" s="38">
        <v>1023</v>
      </c>
      <c r="B890" s="81">
        <f>VLOOKUP('STATS 17-18'!P893,'DI - PENALTIES'!$A$3:$B$69,2)</f>
        <v>50</v>
      </c>
      <c r="C890" s="33">
        <f>IF('STATS 17-18'!G893&lt;400,IF(B890&gt;80,80,B890),B890)</f>
        <v>50</v>
      </c>
      <c r="D890" s="82">
        <f>IF('STATS 17-18'!G893&lt;200,IF(C890&gt;73,73,C890),C890)</f>
        <v>50</v>
      </c>
    </row>
    <row r="891" ht="20.35" customHeight="1">
      <c r="A891" t="s" s="38">
        <v>1024</v>
      </c>
      <c r="B891" s="81">
        <f>VLOOKUP('STATS 17-18'!P894,'DI - PENALTIES'!$A$3:$B$69,2)</f>
        <v>71</v>
      </c>
      <c r="C891" s="33">
        <f>IF('STATS 17-18'!G894&lt;400,IF(B891&gt;80,80,B891),B891)</f>
        <v>71</v>
      </c>
      <c r="D891" s="82">
        <f>IF('STATS 17-18'!G894&lt;200,IF(C891&gt;73,73,C891),C891)</f>
        <v>71</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12.xml><?xml version="1.0" encoding="utf-8"?>
<worksheet xmlns:r="http://schemas.openxmlformats.org/officeDocument/2006/relationships" xmlns="http://schemas.openxmlformats.org/spreadsheetml/2006/main">
  <sheetPr>
    <pageSetUpPr fitToPage="1"/>
  </sheetPr>
  <dimension ref="A2:B69"/>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93" customWidth="1"/>
    <col min="2" max="2" width="16.3516" style="93" customWidth="1"/>
    <col min="3" max="256" width="16.3516" style="93" customWidth="1"/>
  </cols>
  <sheetData>
    <row r="1" ht="28" customHeight="1">
      <c r="A1" t="s" s="7">
        <v>3442</v>
      </c>
      <c r="B1" s="7"/>
    </row>
    <row r="2" ht="20.55" customHeight="1">
      <c r="A2" s="70"/>
      <c r="B2" s="70"/>
    </row>
    <row r="3" ht="20.55" customHeight="1">
      <c r="A3" s="84">
        <v>0</v>
      </c>
      <c r="B3" s="85">
        <v>99</v>
      </c>
    </row>
    <row r="4" ht="20.35" customHeight="1">
      <c r="A4" s="86">
        <v>0.07000000000000001</v>
      </c>
      <c r="B4" s="87">
        <f>B3-1</f>
        <v>98</v>
      </c>
    </row>
    <row r="5" ht="20.35" customHeight="1">
      <c r="A5" s="86">
        <v>0.13</v>
      </c>
      <c r="B5" s="87">
        <f>B4-1</f>
        <v>97</v>
      </c>
    </row>
    <row r="6" ht="20.35" customHeight="1">
      <c r="A6" s="86">
        <v>0.18</v>
      </c>
      <c r="B6" s="87">
        <f>B5-1</f>
        <v>96</v>
      </c>
    </row>
    <row r="7" ht="20.35" customHeight="1">
      <c r="A7" s="86">
        <v>0.22</v>
      </c>
      <c r="B7" s="87">
        <f>B6-1</f>
        <v>95</v>
      </c>
    </row>
    <row r="8" ht="20.35" customHeight="1">
      <c r="A8" s="86">
        <v>0.25</v>
      </c>
      <c r="B8" s="87">
        <f>B7-1</f>
        <v>94</v>
      </c>
    </row>
    <row r="9" ht="20.35" customHeight="1">
      <c r="A9" s="86">
        <v>0.28</v>
      </c>
      <c r="B9" s="87">
        <f>B8-1</f>
        <v>93</v>
      </c>
    </row>
    <row r="10" ht="20.35" customHeight="1">
      <c r="A10" s="86">
        <v>0.3</v>
      </c>
      <c r="B10" s="87">
        <f>B9-1</f>
        <v>92</v>
      </c>
    </row>
    <row r="11" ht="20.35" customHeight="1">
      <c r="A11" s="86">
        <v>0.32</v>
      </c>
      <c r="B11" s="87">
        <f>B10-1</f>
        <v>91</v>
      </c>
    </row>
    <row r="12" ht="20.35" customHeight="1">
      <c r="A12" s="86">
        <v>0.34</v>
      </c>
      <c r="B12" s="87">
        <f>B11-1</f>
        <v>90</v>
      </c>
    </row>
    <row r="13" ht="20.35" customHeight="1">
      <c r="A13" s="86">
        <v>0.36</v>
      </c>
      <c r="B13" s="87">
        <f>B12-1</f>
        <v>89</v>
      </c>
    </row>
    <row r="14" ht="20.35" customHeight="1">
      <c r="A14" s="86">
        <v>0.37</v>
      </c>
      <c r="B14" s="87">
        <f>B13-1</f>
        <v>88</v>
      </c>
    </row>
    <row r="15" ht="20.35" customHeight="1">
      <c r="A15" s="86">
        <v>0.38</v>
      </c>
      <c r="B15" s="87">
        <f>B14-1</f>
        <v>87</v>
      </c>
    </row>
    <row r="16" ht="20.35" customHeight="1">
      <c r="A16" s="86">
        <v>0.39</v>
      </c>
      <c r="B16" s="87">
        <f>B15-1</f>
        <v>86</v>
      </c>
    </row>
    <row r="17" ht="20.35" customHeight="1">
      <c r="A17" s="86">
        <v>0.42</v>
      </c>
      <c r="B17" s="87">
        <f>B16-1</f>
        <v>85</v>
      </c>
    </row>
    <row r="18" ht="20.35" customHeight="1">
      <c r="A18" s="86">
        <v>0.43</v>
      </c>
      <c r="B18" s="87">
        <f>B17-1</f>
        <v>84</v>
      </c>
    </row>
    <row r="19" ht="20.35" customHeight="1">
      <c r="A19" s="86">
        <v>0.44</v>
      </c>
      <c r="B19" s="87">
        <f>B18-1</f>
        <v>83</v>
      </c>
    </row>
    <row r="20" ht="20.35" customHeight="1">
      <c r="A20" s="86">
        <v>0.47</v>
      </c>
      <c r="B20" s="87">
        <f>B19-1</f>
        <v>82</v>
      </c>
    </row>
    <row r="21" ht="20.35" customHeight="1">
      <c r="A21" s="86">
        <v>0.5</v>
      </c>
      <c r="B21" s="87">
        <f>B20-1</f>
        <v>81</v>
      </c>
    </row>
    <row r="22" ht="20.35" customHeight="1">
      <c r="A22" s="86">
        <v>0.52</v>
      </c>
      <c r="B22" s="87">
        <f>B21-1</f>
        <v>80</v>
      </c>
    </row>
    <row r="23" ht="20.35" customHeight="1">
      <c r="A23" s="86">
        <v>0.54</v>
      </c>
      <c r="B23" s="87">
        <f>B22-1</f>
        <v>79</v>
      </c>
    </row>
    <row r="24" ht="20.35" customHeight="1">
      <c r="A24" s="86">
        <v>0.5600000000000001</v>
      </c>
      <c r="B24" s="87">
        <f>B23-1</f>
        <v>78</v>
      </c>
    </row>
    <row r="25" ht="20.35" customHeight="1">
      <c r="A25" s="86">
        <v>0.58</v>
      </c>
      <c r="B25" s="87">
        <f>B24-1</f>
        <v>77</v>
      </c>
    </row>
    <row r="26" ht="20.35" customHeight="1">
      <c r="A26" s="86">
        <v>0.6</v>
      </c>
      <c r="B26" s="87">
        <f>B25-1</f>
        <v>76</v>
      </c>
    </row>
    <row r="27" ht="20.35" customHeight="1">
      <c r="A27" s="86">
        <v>0.61</v>
      </c>
      <c r="B27" s="87">
        <f>B26-1</f>
        <v>75</v>
      </c>
    </row>
    <row r="28" ht="20.35" customHeight="1">
      <c r="A28" s="86">
        <v>0.62</v>
      </c>
      <c r="B28" s="87">
        <f>B27-1</f>
        <v>74</v>
      </c>
    </row>
    <row r="29" ht="20.35" customHeight="1">
      <c r="A29" s="86">
        <v>0.63</v>
      </c>
      <c r="B29" s="87">
        <f>B28-1</f>
        <v>73</v>
      </c>
    </row>
    <row r="30" ht="20.35" customHeight="1">
      <c r="A30" s="86">
        <v>0.64</v>
      </c>
      <c r="B30" s="87">
        <f>B29-1</f>
        <v>72</v>
      </c>
    </row>
    <row r="31" ht="20.35" customHeight="1">
      <c r="A31" s="86">
        <v>0.65</v>
      </c>
      <c r="B31" s="87">
        <f>B30-1</f>
        <v>71</v>
      </c>
    </row>
    <row r="32" ht="20.35" customHeight="1">
      <c r="A32" s="86">
        <v>0.66</v>
      </c>
      <c r="B32" s="87">
        <f>B31-1</f>
        <v>70</v>
      </c>
    </row>
    <row r="33" ht="20.35" customHeight="1">
      <c r="A33" s="86">
        <v>0.67</v>
      </c>
      <c r="B33" s="87">
        <f>B32-1</f>
        <v>69</v>
      </c>
    </row>
    <row r="34" ht="20.35" customHeight="1">
      <c r="A34" s="86">
        <v>0.68</v>
      </c>
      <c r="B34" s="87">
        <f>B33-1</f>
        <v>68</v>
      </c>
    </row>
    <row r="35" ht="20.35" customHeight="1">
      <c r="A35" s="86">
        <v>0.6899999999999999</v>
      </c>
      <c r="B35" s="87">
        <f>B34-1</f>
        <v>67</v>
      </c>
    </row>
    <row r="36" ht="20.35" customHeight="1">
      <c r="A36" s="86">
        <v>0.7</v>
      </c>
      <c r="B36" s="87">
        <f>B35-1</f>
        <v>66</v>
      </c>
    </row>
    <row r="37" ht="20.35" customHeight="1">
      <c r="A37" s="86">
        <v>0.73</v>
      </c>
      <c r="B37" s="87">
        <f>B36-1</f>
        <v>65</v>
      </c>
    </row>
    <row r="38" ht="20.35" customHeight="1">
      <c r="A38" s="86">
        <v>0.76</v>
      </c>
      <c r="B38" s="87">
        <f>B37-1</f>
        <v>64</v>
      </c>
    </row>
    <row r="39" ht="20.35" customHeight="1">
      <c r="A39" s="86">
        <v>0.79</v>
      </c>
      <c r="B39" s="87">
        <f>B38-1</f>
        <v>63</v>
      </c>
    </row>
    <row r="40" ht="20.35" customHeight="1">
      <c r="A40" s="86">
        <v>0.82</v>
      </c>
      <c r="B40" s="87">
        <f>B39-1</f>
        <v>62</v>
      </c>
    </row>
    <row r="41" ht="20.35" customHeight="1">
      <c r="A41" s="86">
        <v>0.85</v>
      </c>
      <c r="B41" s="87">
        <f>B40-1</f>
        <v>61</v>
      </c>
    </row>
    <row r="42" ht="20.35" customHeight="1">
      <c r="A42" s="86">
        <v>0.88</v>
      </c>
      <c r="B42" s="87">
        <f>B41-1</f>
        <v>60</v>
      </c>
    </row>
    <row r="43" ht="20.35" customHeight="1">
      <c r="A43" s="86">
        <v>0.9</v>
      </c>
      <c r="B43" s="87">
        <f>B42-1</f>
        <v>59</v>
      </c>
    </row>
    <row r="44" ht="20.35" customHeight="1">
      <c r="A44" s="86">
        <v>0.92</v>
      </c>
      <c r="B44" s="87">
        <f>B43-1</f>
        <v>58</v>
      </c>
    </row>
    <row r="45" ht="20.35" customHeight="1">
      <c r="A45" s="86">
        <v>0.9399999999999999</v>
      </c>
      <c r="B45" s="87">
        <f>B44-1</f>
        <v>57</v>
      </c>
    </row>
    <row r="46" ht="20.35" customHeight="1">
      <c r="A46" s="86">
        <v>0.96</v>
      </c>
      <c r="B46" s="87">
        <f>B45-1</f>
        <v>56</v>
      </c>
    </row>
    <row r="47" ht="20.35" customHeight="1">
      <c r="A47" s="86">
        <v>0.98</v>
      </c>
      <c r="B47" s="87">
        <f>B46-1</f>
        <v>55</v>
      </c>
    </row>
    <row r="48" ht="20.35" customHeight="1">
      <c r="A48" s="86">
        <v>1</v>
      </c>
      <c r="B48" s="87">
        <f>B47-1</f>
        <v>54</v>
      </c>
    </row>
    <row r="49" ht="20.35" customHeight="1">
      <c r="A49" s="86">
        <v>1.02</v>
      </c>
      <c r="B49" s="87">
        <f>B48-1</f>
        <v>53</v>
      </c>
    </row>
    <row r="50" ht="20.35" customHeight="1">
      <c r="A50" s="86">
        <v>1.04</v>
      </c>
      <c r="B50" s="87">
        <f>B49-1</f>
        <v>52</v>
      </c>
    </row>
    <row r="51" ht="20.35" customHeight="1">
      <c r="A51" s="86">
        <v>1.06</v>
      </c>
      <c r="B51" s="87">
        <f>B50-1</f>
        <v>51</v>
      </c>
    </row>
    <row r="52" ht="20.35" customHeight="1">
      <c r="A52" s="86">
        <v>1.08</v>
      </c>
      <c r="B52" s="87">
        <f>B51-1</f>
        <v>50</v>
      </c>
    </row>
    <row r="53" ht="20.35" customHeight="1">
      <c r="A53" s="86">
        <v>1.14</v>
      </c>
      <c r="B53" s="87">
        <f>B52-1</f>
        <v>49</v>
      </c>
    </row>
    <row r="54" ht="20.35" customHeight="1">
      <c r="A54" s="86">
        <v>1.2</v>
      </c>
      <c r="B54" s="87">
        <f>B53-1</f>
        <v>48</v>
      </c>
    </row>
    <row r="55" ht="20.35" customHeight="1">
      <c r="A55" s="86">
        <v>1.26</v>
      </c>
      <c r="B55" s="87">
        <f>B54-1</f>
        <v>47</v>
      </c>
    </row>
    <row r="56" ht="20.35" customHeight="1">
      <c r="A56" s="86">
        <v>1.31</v>
      </c>
      <c r="B56" s="87">
        <f>B55-1</f>
        <v>46</v>
      </c>
    </row>
    <row r="57" ht="20.35" customHeight="1">
      <c r="A57" s="86">
        <v>1.36</v>
      </c>
      <c r="B57" s="87">
        <f>B56-1</f>
        <v>45</v>
      </c>
    </row>
    <row r="58" ht="20.35" customHeight="1">
      <c r="A58" s="86">
        <v>1.41</v>
      </c>
      <c r="B58" s="87">
        <f>B57-1</f>
        <v>44</v>
      </c>
    </row>
    <row r="59" ht="20.35" customHeight="1">
      <c r="A59" s="86">
        <v>1.46</v>
      </c>
      <c r="B59" s="87">
        <f>B58-1</f>
        <v>43</v>
      </c>
    </row>
    <row r="60" ht="20.35" customHeight="1">
      <c r="A60" s="86">
        <v>1.51</v>
      </c>
      <c r="B60" s="87">
        <f>B59-1</f>
        <v>42</v>
      </c>
    </row>
    <row r="61" ht="20.35" customHeight="1">
      <c r="A61" s="86">
        <v>1.55</v>
      </c>
      <c r="B61" s="87">
        <f>B60-1</f>
        <v>41</v>
      </c>
    </row>
    <row r="62" ht="20.35" customHeight="1">
      <c r="A62" s="86">
        <v>1.68</v>
      </c>
      <c r="B62" s="87">
        <f>B61-1</f>
        <v>40</v>
      </c>
    </row>
    <row r="63" ht="20.35" customHeight="1">
      <c r="A63" s="86">
        <v>1.81</v>
      </c>
      <c r="B63" s="87">
        <f>B62-1</f>
        <v>39</v>
      </c>
    </row>
    <row r="64" ht="20.35" customHeight="1">
      <c r="A64" s="86">
        <v>1.93</v>
      </c>
      <c r="B64" s="87">
        <f>B63-1</f>
        <v>38</v>
      </c>
    </row>
    <row r="65" ht="20.35" customHeight="1">
      <c r="A65" s="86">
        <v>2.05</v>
      </c>
      <c r="B65" s="87">
        <f>B64-1</f>
        <v>37</v>
      </c>
    </row>
    <row r="66" ht="20.35" customHeight="1">
      <c r="A66" s="86">
        <v>2.4</v>
      </c>
      <c r="B66" s="87">
        <f>B65-1</f>
        <v>36</v>
      </c>
    </row>
    <row r="67" ht="20.35" customHeight="1">
      <c r="A67" s="86">
        <v>2.75</v>
      </c>
      <c r="B67" s="87">
        <f>B66-1</f>
        <v>35</v>
      </c>
    </row>
    <row r="68" ht="20.35" customHeight="1">
      <c r="A68" s="86">
        <v>3.86</v>
      </c>
      <c r="B68" s="87">
        <f>B67-1</f>
        <v>34</v>
      </c>
    </row>
    <row r="69" ht="20.35" customHeight="1">
      <c r="A69" s="86">
        <v>100</v>
      </c>
      <c r="B69" s="87">
        <f>B68-1</f>
        <v>33</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13.xml><?xml version="1.0" encoding="utf-8"?>
<worksheet xmlns:r="http://schemas.openxmlformats.org/officeDocument/2006/relationships" xmlns="http://schemas.openxmlformats.org/spreadsheetml/2006/main">
  <sheetPr>
    <pageSetUpPr fitToPage="1"/>
  </sheetPr>
  <dimension ref="A1:F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26.9297" style="94" customWidth="1"/>
    <col min="2" max="2" width="9.85938" style="94" customWidth="1"/>
    <col min="3" max="3" width="11.4062" style="94" customWidth="1"/>
    <col min="4" max="4" width="16.3516" style="94" customWidth="1"/>
    <col min="5" max="5" width="11.4062" style="94" customWidth="1"/>
    <col min="6" max="6" width="11.4062" style="94" customWidth="1"/>
    <col min="7" max="256" width="16.3516" style="94" customWidth="1"/>
  </cols>
  <sheetData>
    <row r="1" ht="32.55" customHeight="1">
      <c r="A1" t="s" s="42">
        <v>6</v>
      </c>
      <c r="B1" t="s" s="75">
        <v>3445</v>
      </c>
      <c r="C1" t="s" s="75">
        <v>3426</v>
      </c>
      <c r="D1" t="s" s="75">
        <v>3446</v>
      </c>
      <c r="E1" t="s" s="75">
        <v>3428</v>
      </c>
      <c r="F1" t="s" s="76">
        <v>3429</v>
      </c>
    </row>
    <row r="2" ht="20.55" customHeight="1">
      <c r="A2" t="s" s="77">
        <v>37</v>
      </c>
      <c r="B2" s="78">
        <f>VLOOKUP('STATS 17-18'!AC3,'SK - HITS TAKEN'!$A$3:$B$55,2)</f>
        <v>77</v>
      </c>
      <c r="C2" s="79">
        <f>IF('STATS 17-18'!G3&lt;400,IF(B2&gt;66,66,B2),B2)</f>
        <v>66</v>
      </c>
      <c r="D2" s="79">
        <f>IF('STATS 17-18'!G3&lt;200,IF(C2&gt;60,60,C2),C2)</f>
        <v>66</v>
      </c>
      <c r="E2" s="79">
        <f>IF('STATS 17-18'!H3&lt;13.4,IF(D2&gt;73,73,D2),D2)</f>
        <v>66</v>
      </c>
      <c r="F2" s="80">
        <f>IF('STATS 17-18'!H3&lt;11,IF(E2&gt;66,66,E2),E2)</f>
        <v>66</v>
      </c>
    </row>
    <row r="3" ht="20.35" customHeight="1">
      <c r="A3" t="s" s="38">
        <v>39</v>
      </c>
      <c r="B3" s="81">
        <f>VLOOKUP('STATS 17-18'!AC4,'SK - HITS TAKEN'!$A$3:$B$55,2)</f>
        <v>52</v>
      </c>
      <c r="C3" s="33">
        <f>IF('STATS 17-18'!G4&lt;400,IF(B3&gt;80,80,B3),B3)</f>
        <v>52</v>
      </c>
      <c r="D3" s="33">
        <f>IF('STATS 17-18'!G4&lt;200,IF(C3&gt;60,60,C3),C3)</f>
        <v>52</v>
      </c>
      <c r="E3" s="33">
        <f>IF('STATS 17-18'!H4&lt;13.4,IF(D3&gt;73,73,D3),D3)</f>
        <v>52</v>
      </c>
      <c r="F3" s="82">
        <f>IF('STATS 17-18'!H4&lt;11,IF(E3&gt;66,66,E3),E3)</f>
        <v>52</v>
      </c>
    </row>
    <row r="4" ht="20.35" customHeight="1">
      <c r="A4" t="s" s="38">
        <v>41</v>
      </c>
      <c r="B4" s="81">
        <f>VLOOKUP('STATS 17-18'!AC5,'SK - HITS TAKEN'!$A$3:$B$55,2)</f>
        <v>95</v>
      </c>
      <c r="C4" s="33">
        <f>IF('STATS 17-18'!G5&lt;400,IF(B4&gt;80,80,B4),B4)</f>
        <v>95</v>
      </c>
      <c r="D4" s="33">
        <f>IF('STATS 17-18'!G5&lt;200,IF(C4&gt;60,60,C4),C4)</f>
        <v>95</v>
      </c>
      <c r="E4" s="33">
        <f>IF('STATS 17-18'!H5&lt;13.4,IF(D4&gt;73,73,D4),D4)</f>
        <v>95</v>
      </c>
      <c r="F4" s="82">
        <f>IF('STATS 17-18'!H5&lt;11,IF(E4&gt;66,66,E4),E4)</f>
        <v>95</v>
      </c>
    </row>
    <row r="5" ht="20.35" customHeight="1">
      <c r="A5" t="s" s="38">
        <v>43</v>
      </c>
      <c r="B5" s="81">
        <f>VLOOKUP('STATS 17-18'!AC6,'SK - HITS TAKEN'!$A$3:$B$55,2)</f>
        <v>50</v>
      </c>
      <c r="C5" s="33">
        <f>IF('STATS 17-18'!G6&lt;400,IF(B5&gt;80,80,B5),B5)</f>
        <v>50</v>
      </c>
      <c r="D5" s="33">
        <f>IF('STATS 17-18'!G6&lt;200,IF(C5&gt;60,60,C5),C5)</f>
        <v>50</v>
      </c>
      <c r="E5" s="33">
        <f>IF('STATS 17-18'!H6&lt;13.4,IF(D5&gt;73,73,D5),D5)</f>
        <v>50</v>
      </c>
      <c r="F5" s="82">
        <f>IF('STATS 17-18'!H6&lt;11,IF(E5&gt;66,66,E5),E5)</f>
        <v>50</v>
      </c>
    </row>
    <row r="6" ht="20.35" customHeight="1">
      <c r="A6" t="s" s="38">
        <v>45</v>
      </c>
      <c r="B6" s="81">
        <f>VLOOKUP('STATS 17-18'!AC7,'SK - HITS TAKEN'!$A$3:$B$55,2)</f>
        <v>82</v>
      </c>
      <c r="C6" s="33">
        <f>IF('STATS 17-18'!G7&lt;400,IF(B6&gt;80,80,B6),B6)</f>
        <v>80</v>
      </c>
      <c r="D6" s="33">
        <f>IF('STATS 17-18'!G7&lt;200,IF(C6&gt;60,60,C6),C6)</f>
        <v>60</v>
      </c>
      <c r="E6" s="33">
        <f>IF('STATS 17-18'!H7&lt;13.4,IF(D6&gt;73,73,D6),D6)</f>
        <v>60</v>
      </c>
      <c r="F6" s="82">
        <f>IF('STATS 17-18'!H7&lt;11,IF(E6&gt;66,66,E6),E6)</f>
        <v>60</v>
      </c>
    </row>
    <row r="7" ht="20.35" customHeight="1">
      <c r="A7" t="s" s="38">
        <v>47</v>
      </c>
      <c r="B7" s="81">
        <f>VLOOKUP('STATS 17-18'!AC8,'SK - HITS TAKEN'!$A$3:$B$55,2)</f>
        <v>72</v>
      </c>
      <c r="C7" s="33">
        <f>IF('STATS 17-18'!G8&lt;400,IF(B7&gt;80,80,B7),B7)</f>
        <v>72</v>
      </c>
      <c r="D7" s="33">
        <f>IF('STATS 17-18'!G8&lt;200,IF(C7&gt;60,60,C7),C7)</f>
        <v>60</v>
      </c>
      <c r="E7" s="33">
        <f>IF('STATS 17-18'!H8&lt;13.4,IF(D7&gt;73,73,D7),D7)</f>
        <v>60</v>
      </c>
      <c r="F7" s="82">
        <f>IF('STATS 17-18'!H8&lt;11,IF(E7&gt;66,66,E7),E7)</f>
        <v>60</v>
      </c>
    </row>
    <row r="8" ht="20.35" customHeight="1">
      <c r="A8" t="s" s="38">
        <v>49</v>
      </c>
      <c r="B8" s="81">
        <f>VLOOKUP('STATS 17-18'!AC9,'SK - HITS TAKEN'!$A$3:$B$55,2)</f>
        <v>66</v>
      </c>
      <c r="C8" s="33">
        <f>IF('STATS 17-18'!G9&lt;400,IF(B8&gt;80,80,B8),B8)</f>
        <v>66</v>
      </c>
      <c r="D8" s="33">
        <f>IF('STATS 17-18'!G9&lt;200,IF(C8&gt;60,60,C8),C8)</f>
        <v>66</v>
      </c>
      <c r="E8" s="33">
        <f>IF('STATS 17-18'!H9&lt;13.4,IF(D8&gt;73,73,D8),D8)</f>
        <v>66</v>
      </c>
      <c r="F8" s="82">
        <f>IF('STATS 17-18'!H9&lt;11,IF(E8&gt;66,66,E8),E8)</f>
        <v>66</v>
      </c>
    </row>
    <row r="9" ht="20.35" customHeight="1">
      <c r="A9" t="s" s="38">
        <v>51</v>
      </c>
      <c r="B9" s="81">
        <f>VLOOKUP('STATS 17-18'!AC10,'SK - HITS TAKEN'!$A$3:$B$55,2)</f>
        <v>57</v>
      </c>
      <c r="C9" s="33">
        <f>IF('STATS 17-18'!G10&lt;400,IF(B9&gt;80,80,B9),B9)</f>
        <v>57</v>
      </c>
      <c r="D9" s="33">
        <f>IF('STATS 17-18'!G10&lt;200,IF(C9&gt;60,60,C9),C9)</f>
        <v>57</v>
      </c>
      <c r="E9" s="33">
        <f>IF('STATS 17-18'!H10&lt;13.4,IF(D9&gt;73,73,D9),D9)</f>
        <v>57</v>
      </c>
      <c r="F9" s="82">
        <f>IF('STATS 17-18'!H10&lt;11,IF(E9&gt;66,66,E9),E9)</f>
        <v>57</v>
      </c>
    </row>
    <row r="10" ht="20.35" customHeight="1">
      <c r="A10" t="s" s="38">
        <v>53</v>
      </c>
      <c r="B10" s="81">
        <f>VLOOKUP('STATS 17-18'!AC11,'SK - HITS TAKEN'!$A$3:$B$55,2)</f>
        <v>87</v>
      </c>
      <c r="C10" s="33">
        <f>IF('STATS 17-18'!G11&lt;400,IF(B10&gt;80,80,B10),B10)</f>
        <v>87</v>
      </c>
      <c r="D10" s="33">
        <f>IF('STATS 17-18'!G11&lt;200,IF(C10&gt;60,60,C10),C10)</f>
        <v>87</v>
      </c>
      <c r="E10" s="33">
        <f>IF('STATS 17-18'!H11&lt;13.4,IF(D10&gt;73,73,D10),D10)</f>
        <v>87</v>
      </c>
      <c r="F10" s="82">
        <f>IF('STATS 17-18'!H11&lt;11,IF(E10&gt;66,66,E10),E10)</f>
        <v>87</v>
      </c>
    </row>
    <row r="11" ht="20.35" customHeight="1">
      <c r="A11" t="s" s="38">
        <v>55</v>
      </c>
      <c r="B11" s="81">
        <f>VLOOKUP('STATS 17-18'!AC12,'SK - HITS TAKEN'!$A$3:$B$55,2)</f>
        <v>73</v>
      </c>
      <c r="C11" s="33">
        <f>IF('STATS 17-18'!G12&lt;400,IF(B11&gt;80,80,B11),B11)</f>
        <v>73</v>
      </c>
      <c r="D11" s="33">
        <f>IF('STATS 17-18'!G12&lt;200,IF(C11&gt;60,60,C11),C11)</f>
        <v>73</v>
      </c>
      <c r="E11" s="33">
        <f>IF('STATS 17-18'!H12&lt;13.4,IF(D11&gt;73,73,D11),D11)</f>
        <v>73</v>
      </c>
      <c r="F11" s="82">
        <f>IF('STATS 17-18'!H12&lt;11,IF(E11&gt;66,66,E11),E11)</f>
        <v>73</v>
      </c>
    </row>
    <row r="12" ht="20.35" customHeight="1">
      <c r="A12" t="s" s="38">
        <v>57</v>
      </c>
      <c r="B12" s="81">
        <f>VLOOKUP('STATS 17-18'!AC13,'SK - HITS TAKEN'!$A$3:$B$55,2)</f>
        <v>66</v>
      </c>
      <c r="C12" s="33">
        <f>IF('STATS 17-18'!G13&lt;400,IF(B12&gt;80,80,B12),B12)</f>
        <v>66</v>
      </c>
      <c r="D12" s="33">
        <f>IF('STATS 17-18'!G13&lt;200,IF(C12&gt;60,60,C12),C12)</f>
        <v>66</v>
      </c>
      <c r="E12" s="33">
        <f>IF('STATS 17-18'!H13&lt;13.4,IF(D12&gt;73,73,D12),D12)</f>
        <v>66</v>
      </c>
      <c r="F12" s="82">
        <f>IF('STATS 17-18'!H13&lt;11,IF(E12&gt;66,66,E12),E12)</f>
        <v>66</v>
      </c>
    </row>
    <row r="13" ht="20.35" customHeight="1">
      <c r="A13" t="s" s="38">
        <v>59</v>
      </c>
      <c r="B13" s="81">
        <f>VLOOKUP('STATS 17-18'!AC14,'SK - HITS TAKEN'!$A$3:$B$55,2)</f>
        <v>64</v>
      </c>
      <c r="C13" s="33">
        <f>IF('STATS 17-18'!G14&lt;400,IF(B13&gt;80,80,B13),B13)</f>
        <v>64</v>
      </c>
      <c r="D13" s="33">
        <f>IF('STATS 17-18'!G14&lt;200,IF(C13&gt;60,60,C13),C13)</f>
        <v>64</v>
      </c>
      <c r="E13" s="33">
        <f>IF('STATS 17-18'!H14&lt;13.4,IF(D13&gt;73,73,D13),D13)</f>
        <v>64</v>
      </c>
      <c r="F13" s="82">
        <f>IF('STATS 17-18'!H14&lt;11,IF(E13&gt;66,66,E13),E13)</f>
        <v>64</v>
      </c>
    </row>
    <row r="14" ht="20.35" customHeight="1">
      <c r="A14" t="s" s="38">
        <v>61</v>
      </c>
      <c r="B14" s="81">
        <f>VLOOKUP('STATS 17-18'!AC15,'SK - HITS TAKEN'!$A$3:$B$55,2)</f>
        <v>70</v>
      </c>
      <c r="C14" s="33">
        <f>IF('STATS 17-18'!G15&lt;400,IF(B14&gt;80,80,B14),B14)</f>
        <v>70</v>
      </c>
      <c r="D14" s="33">
        <f>IF('STATS 17-18'!G15&lt;200,IF(C14&gt;60,60,C14),C14)</f>
        <v>70</v>
      </c>
      <c r="E14" s="33">
        <f>IF('STATS 17-18'!H15&lt;13.4,IF(D14&gt;73,73,D14),D14)</f>
        <v>70</v>
      </c>
      <c r="F14" s="82">
        <f>IF('STATS 17-18'!H15&lt;11,IF(E14&gt;66,66,E14),E14)</f>
        <v>70</v>
      </c>
    </row>
    <row r="15" ht="20.35" customHeight="1">
      <c r="A15" t="s" s="38">
        <v>62</v>
      </c>
      <c r="B15" s="81">
        <f>VLOOKUP('STATS 17-18'!AC16,'SK - HITS TAKEN'!$A$3:$B$55,2)</f>
        <v>82</v>
      </c>
      <c r="C15" s="33">
        <f>IF('STATS 17-18'!G16&lt;400,IF(B15&gt;80,80,B15),B15)</f>
        <v>82</v>
      </c>
      <c r="D15" s="33">
        <f>IF('STATS 17-18'!G16&lt;200,IF(C15&gt;60,60,C15),C15)</f>
        <v>82</v>
      </c>
      <c r="E15" s="33">
        <f>IF('STATS 17-18'!H16&lt;13.4,IF(D15&gt;73,73,D15),D15)</f>
        <v>73</v>
      </c>
      <c r="F15" s="82">
        <f>IF('STATS 17-18'!H16&lt;11,IF(E15&gt;66,66,E15),E15)</f>
        <v>73</v>
      </c>
    </row>
    <row r="16" ht="20.35" customHeight="1">
      <c r="A16" t="s" s="38">
        <v>64</v>
      </c>
      <c r="B16" s="81">
        <f>VLOOKUP('STATS 17-18'!AC17,'SK - HITS TAKEN'!$A$3:$B$55,2)</f>
        <v>75</v>
      </c>
      <c r="C16" s="33">
        <f>IF('STATS 17-18'!G17&lt;400,IF(B16&gt;80,80,B16),B16)</f>
        <v>75</v>
      </c>
      <c r="D16" s="33">
        <f>IF('STATS 17-18'!G17&lt;200,IF(C16&gt;60,60,C16),C16)</f>
        <v>75</v>
      </c>
      <c r="E16" s="33">
        <f>IF('STATS 17-18'!H17&lt;13.4,IF(D16&gt;73,73,D16),D16)</f>
        <v>73</v>
      </c>
      <c r="F16" s="82">
        <f>IF('STATS 17-18'!H17&lt;11,IF(E16&gt;66,66,E16),E16)</f>
        <v>73</v>
      </c>
    </row>
    <row r="17" ht="20.35" customHeight="1">
      <c r="A17" t="s" s="38">
        <v>65</v>
      </c>
      <c r="B17" s="81">
        <f>VLOOKUP('STATS 17-18'!AC18,'SK - HITS TAKEN'!$A$3:$B$55,2)</f>
        <v>73</v>
      </c>
      <c r="C17" s="33">
        <f>IF('STATS 17-18'!G18&lt;400,IF(B17&gt;80,80,B17),B17)</f>
        <v>73</v>
      </c>
      <c r="D17" s="33">
        <f>IF('STATS 17-18'!G18&lt;200,IF(C17&gt;60,60,C17),C17)</f>
        <v>73</v>
      </c>
      <c r="E17" s="33">
        <f>IF('STATS 17-18'!H18&lt;13.4,IF(D17&gt;73,73,D17),D17)</f>
        <v>73</v>
      </c>
      <c r="F17" s="82">
        <f>IF('STATS 17-18'!H18&lt;11,IF(E17&gt;66,66,E17),E17)</f>
        <v>73</v>
      </c>
    </row>
    <row r="18" ht="20.35" customHeight="1">
      <c r="A18" t="s" s="38">
        <v>66</v>
      </c>
      <c r="B18" s="81">
        <f>VLOOKUP('STATS 17-18'!AC19,'SK - HITS TAKEN'!$A$3:$B$55,2)</f>
        <v>83</v>
      </c>
      <c r="C18" s="33">
        <f>IF('STATS 17-18'!G19&lt;400,IF(B18&gt;80,80,B18),B18)</f>
        <v>83</v>
      </c>
      <c r="D18" s="33">
        <f>IF('STATS 17-18'!G19&lt;200,IF(C18&gt;60,60,C18),C18)</f>
        <v>83</v>
      </c>
      <c r="E18" s="33">
        <f>IF('STATS 17-18'!H19&lt;13.4,IF(D18&gt;73,73,D18),D18)</f>
        <v>83</v>
      </c>
      <c r="F18" s="82">
        <f>IF('STATS 17-18'!H19&lt;11,IF(E18&gt;66,66,E18),E18)</f>
        <v>83</v>
      </c>
    </row>
    <row r="19" ht="20.35" customHeight="1">
      <c r="A19" t="s" s="38">
        <v>67</v>
      </c>
      <c r="B19" s="81">
        <f>VLOOKUP('STATS 17-18'!AC20,'SK - HITS TAKEN'!$A$3:$B$55,2)</f>
        <v>49</v>
      </c>
      <c r="C19" s="33">
        <f>IF('STATS 17-18'!G20&lt;400,IF(B19&gt;80,80,B19),B19)</f>
        <v>49</v>
      </c>
      <c r="D19" s="33">
        <f>IF('STATS 17-18'!G20&lt;200,IF(C19&gt;60,60,C19),C19)</f>
        <v>49</v>
      </c>
      <c r="E19" s="33">
        <f>IF('STATS 17-18'!H20&lt;13.4,IF(D19&gt;73,73,D19),D19)</f>
        <v>49</v>
      </c>
      <c r="F19" s="82">
        <f>IF('STATS 17-18'!H20&lt;11,IF(E19&gt;66,66,E19),E19)</f>
        <v>49</v>
      </c>
    </row>
    <row r="20" ht="20.35" customHeight="1">
      <c r="A20" t="s" s="38">
        <v>69</v>
      </c>
      <c r="B20" s="81">
        <f>VLOOKUP('STATS 17-18'!AC21,'SK - HITS TAKEN'!$A$3:$B$55,2)</f>
        <v>52</v>
      </c>
      <c r="C20" s="33">
        <f>IF('STATS 17-18'!G21&lt;400,IF(B20&gt;80,80,B20),B20)</f>
        <v>52</v>
      </c>
      <c r="D20" s="33">
        <f>IF('STATS 17-18'!G21&lt;200,IF(C20&gt;60,60,C20),C20)</f>
        <v>52</v>
      </c>
      <c r="E20" s="33">
        <f>IF('STATS 17-18'!H21&lt;13.4,IF(D20&gt;73,73,D20),D20)</f>
        <v>52</v>
      </c>
      <c r="F20" s="82">
        <f>IF('STATS 17-18'!H21&lt;11,IF(E20&gt;66,66,E20),E20)</f>
        <v>52</v>
      </c>
    </row>
    <row r="21" ht="20.35" customHeight="1">
      <c r="A21" t="s" s="38">
        <v>70</v>
      </c>
      <c r="B21" s="81">
        <f>VLOOKUP('STATS 17-18'!AC22,'SK - HITS TAKEN'!$A$3:$B$55,2)</f>
        <v>99</v>
      </c>
      <c r="C21" s="33">
        <f>IF('STATS 17-18'!G22&lt;400,IF(B21&gt;80,80,B21),B21)</f>
        <v>80</v>
      </c>
      <c r="D21" s="33">
        <f>IF('STATS 17-18'!G22&lt;200,IF(C21&gt;60,60,C21),C21)</f>
        <v>60</v>
      </c>
      <c r="E21" s="33">
        <f>IF('STATS 17-18'!H22&lt;13.4,IF(D21&gt;73,73,D21),D21)</f>
        <v>60</v>
      </c>
      <c r="F21" s="82">
        <f>IF('STATS 17-18'!H22&lt;11,IF(E21&gt;66,66,E21),E21)</f>
        <v>60</v>
      </c>
    </row>
    <row r="22" ht="20.35" customHeight="1">
      <c r="A22" t="s" s="38">
        <v>72</v>
      </c>
      <c r="B22" s="81">
        <f>VLOOKUP('STATS 17-18'!AC23,'SK - HITS TAKEN'!$A$3:$B$55,2)</f>
        <v>92</v>
      </c>
      <c r="C22" s="33">
        <f>IF('STATS 17-18'!G23&lt;400,IF(B22&gt;80,80,B22),B22)</f>
        <v>80</v>
      </c>
      <c r="D22" s="33">
        <f>IF('STATS 17-18'!G23&lt;200,IF(C22&gt;60,60,C22),C22)</f>
        <v>80</v>
      </c>
      <c r="E22" s="33">
        <f>IF('STATS 17-18'!H23&lt;13.4,IF(D22&gt;73,73,D22),D22)</f>
        <v>73</v>
      </c>
      <c r="F22" s="82">
        <f>IF('STATS 17-18'!H23&lt;11,IF(E22&gt;66,66,E22),E22)</f>
        <v>73</v>
      </c>
    </row>
    <row r="23" ht="20.35" customHeight="1">
      <c r="A23" t="s" s="38">
        <v>73</v>
      </c>
      <c r="B23" s="81">
        <f>VLOOKUP('STATS 17-18'!AC24,'SK - HITS TAKEN'!$A$3:$B$55,2)</f>
        <v>66</v>
      </c>
      <c r="C23" s="33">
        <f>IF('STATS 17-18'!G24&lt;400,IF(B23&gt;80,80,B23),B23)</f>
        <v>66</v>
      </c>
      <c r="D23" s="33">
        <f>IF('STATS 17-18'!G24&lt;200,IF(C23&gt;60,60,C23),C23)</f>
        <v>66</v>
      </c>
      <c r="E23" s="33">
        <f>IF('STATS 17-18'!H24&lt;13.4,IF(D23&gt;73,73,D23),D23)</f>
        <v>66</v>
      </c>
      <c r="F23" s="82">
        <f>IF('STATS 17-18'!H24&lt;11,IF(E23&gt;66,66,E23),E23)</f>
        <v>66</v>
      </c>
    </row>
    <row r="24" ht="20.35" customHeight="1">
      <c r="A24" t="s" s="38">
        <v>75</v>
      </c>
      <c r="B24" s="81">
        <f>VLOOKUP('STATS 17-18'!AC25,'SK - HITS TAKEN'!$A$3:$B$55,2)</f>
        <v>59</v>
      </c>
      <c r="C24" s="33">
        <f>IF('STATS 17-18'!G25&lt;400,IF(B24&gt;80,80,B24),B24)</f>
        <v>59</v>
      </c>
      <c r="D24" s="33">
        <f>IF('STATS 17-18'!G25&lt;200,IF(C24&gt;60,60,C24),C24)</f>
        <v>59</v>
      </c>
      <c r="E24" s="33">
        <f>IF('STATS 17-18'!H25&lt;13.4,IF(D24&gt;73,73,D24),D24)</f>
        <v>59</v>
      </c>
      <c r="F24" s="82">
        <f>IF('STATS 17-18'!H25&lt;11,IF(E24&gt;66,66,E24),E24)</f>
        <v>59</v>
      </c>
    </row>
    <row r="25" ht="20.35" customHeight="1">
      <c r="A25" t="s" s="38">
        <v>76</v>
      </c>
      <c r="B25" s="81">
        <f>VLOOKUP('STATS 17-18'!AC26,'SK - HITS TAKEN'!$A$3:$B$55,2)</f>
        <v>69</v>
      </c>
      <c r="C25" s="33">
        <f>IF('STATS 17-18'!G26&lt;400,IF(B25&gt;80,80,B25),B25)</f>
        <v>69</v>
      </c>
      <c r="D25" s="33">
        <f>IF('STATS 17-18'!G26&lt;200,IF(C25&gt;60,60,C25),C25)</f>
        <v>69</v>
      </c>
      <c r="E25" s="33">
        <f>IF('STATS 17-18'!H26&lt;13.4,IF(D25&gt;73,73,D25),D25)</f>
        <v>69</v>
      </c>
      <c r="F25" s="82">
        <f>IF('STATS 17-18'!H26&lt;11,IF(E25&gt;66,66,E25),E25)</f>
        <v>69</v>
      </c>
    </row>
    <row r="26" ht="20.35" customHeight="1">
      <c r="A26" t="s" s="38">
        <v>78</v>
      </c>
      <c r="B26" s="81">
        <f>VLOOKUP('STATS 17-18'!AC27,'SK - HITS TAKEN'!$A$3:$B$55,2)</f>
        <v>68</v>
      </c>
      <c r="C26" s="33">
        <f>IF('STATS 17-18'!G27&lt;400,IF(B26&gt;80,80,B26),B26)</f>
        <v>68</v>
      </c>
      <c r="D26" s="33">
        <f>IF('STATS 17-18'!G27&lt;200,IF(C26&gt;60,60,C26),C26)</f>
        <v>68</v>
      </c>
      <c r="E26" s="33">
        <f>IF('STATS 17-18'!H27&lt;13.4,IF(D26&gt;73,73,D26),D26)</f>
        <v>68</v>
      </c>
      <c r="F26" s="82">
        <f>IF('STATS 17-18'!H27&lt;11,IF(E26&gt;66,66,E26),E26)</f>
        <v>68</v>
      </c>
    </row>
    <row r="27" ht="20.35" customHeight="1">
      <c r="A27" t="s" s="38">
        <v>79</v>
      </c>
      <c r="B27" s="81">
        <f>VLOOKUP('STATS 17-18'!AC28,'SK - HITS TAKEN'!$A$3:$B$55,2)</f>
        <v>99</v>
      </c>
      <c r="C27" s="33">
        <f>IF('STATS 17-18'!G28&lt;400,IF(B27&gt;80,80,B27),B27)</f>
        <v>80</v>
      </c>
      <c r="D27" s="33">
        <f>IF('STATS 17-18'!G28&lt;200,IF(C27&gt;60,60,C27),C27)</f>
        <v>60</v>
      </c>
      <c r="E27" s="33">
        <f>IF('STATS 17-18'!H28&lt;13.4,IF(D27&gt;73,73,D27),D27)</f>
        <v>60</v>
      </c>
      <c r="F27" s="82">
        <f>IF('STATS 17-18'!H28&lt;11,IF(E27&gt;66,66,E27),E27)</f>
        <v>60</v>
      </c>
    </row>
    <row r="28" ht="20.35" customHeight="1">
      <c r="A28" t="s" s="38">
        <v>81</v>
      </c>
      <c r="B28" s="81">
        <f>VLOOKUP('STATS 17-18'!AC29,'SK - HITS TAKEN'!$A$3:$B$55,2)</f>
        <v>77</v>
      </c>
      <c r="C28" s="33">
        <f>IF('STATS 17-18'!G29&lt;400,IF(B28&gt;80,80,B28),B28)</f>
        <v>77</v>
      </c>
      <c r="D28" s="33">
        <f>IF('STATS 17-18'!G29&lt;200,IF(C28&gt;60,60,C28),C28)</f>
        <v>77</v>
      </c>
      <c r="E28" s="33">
        <f>IF('STATS 17-18'!H29&lt;13.4,IF(D28&gt;73,73,D28),D28)</f>
        <v>77</v>
      </c>
      <c r="F28" s="82">
        <f>IF('STATS 17-18'!H29&lt;11,IF(E28&gt;66,66,E28),E28)</f>
        <v>77</v>
      </c>
    </row>
    <row r="29" ht="20.35" customHeight="1">
      <c r="A29" t="s" s="38">
        <v>82</v>
      </c>
      <c r="B29" s="81">
        <f>VLOOKUP('STATS 17-18'!AC30,'SK - HITS TAKEN'!$A$3:$B$55,2)</f>
        <v>82</v>
      </c>
      <c r="C29" s="33">
        <f>IF('STATS 17-18'!G30&lt;400,IF(B29&gt;80,80,B29),B29)</f>
        <v>82</v>
      </c>
      <c r="D29" s="33">
        <f>IF('STATS 17-18'!G30&lt;200,IF(C29&gt;60,60,C29),C29)</f>
        <v>82</v>
      </c>
      <c r="E29" s="33">
        <f>IF('STATS 17-18'!H30&lt;13.4,IF(D29&gt;73,73,D29),D29)</f>
        <v>82</v>
      </c>
      <c r="F29" s="82">
        <f>IF('STATS 17-18'!H30&lt;11,IF(E29&gt;66,66,E29),E29)</f>
        <v>82</v>
      </c>
    </row>
    <row r="30" ht="20.35" customHeight="1">
      <c r="A30" t="s" s="38">
        <v>83</v>
      </c>
      <c r="B30" s="81">
        <f>VLOOKUP('STATS 17-18'!AC31,'SK - HITS TAKEN'!$A$3:$B$55,2)</f>
        <v>73</v>
      </c>
      <c r="C30" s="33">
        <f>IF('STATS 17-18'!G31&lt;400,IF(B30&gt;80,80,B30),B30)</f>
        <v>73</v>
      </c>
      <c r="D30" s="33">
        <f>IF('STATS 17-18'!G31&lt;200,IF(C30&gt;60,60,C30),C30)</f>
        <v>73</v>
      </c>
      <c r="E30" s="33">
        <f>IF('STATS 17-18'!H31&lt;13.4,IF(D30&gt;73,73,D30),D30)</f>
        <v>73</v>
      </c>
      <c r="F30" s="82">
        <f>IF('STATS 17-18'!H31&lt;11,IF(E30&gt;66,66,E30),E30)</f>
        <v>73</v>
      </c>
    </row>
    <row r="31" ht="20.35" customHeight="1">
      <c r="A31" t="s" s="38">
        <v>84</v>
      </c>
      <c r="B31" s="81">
        <f>VLOOKUP('STATS 17-18'!AC32,'SK - HITS TAKEN'!$A$3:$B$55,2)</f>
        <v>60</v>
      </c>
      <c r="C31" s="33">
        <f>IF('STATS 17-18'!G32&lt;400,IF(B31&gt;80,80,B31),B31)</f>
        <v>60</v>
      </c>
      <c r="D31" s="33">
        <f>IF('STATS 17-18'!G32&lt;200,IF(C31&gt;60,60,C31),C31)</f>
        <v>60</v>
      </c>
      <c r="E31" s="33">
        <f>IF('STATS 17-18'!H32&lt;13.4,IF(D31&gt;73,73,D31),D31)</f>
        <v>60</v>
      </c>
      <c r="F31" s="82">
        <f>IF('STATS 17-18'!H32&lt;11,IF(E31&gt;66,66,E31),E31)</f>
        <v>60</v>
      </c>
    </row>
    <row r="32" ht="20.35" customHeight="1">
      <c r="A32" t="s" s="38">
        <v>85</v>
      </c>
      <c r="B32" s="81">
        <f>VLOOKUP('STATS 17-18'!AC33,'SK - HITS TAKEN'!$A$3:$B$55,2)</f>
        <v>86</v>
      </c>
      <c r="C32" s="33">
        <f>IF('STATS 17-18'!G33&lt;400,IF(B32&gt;80,80,B32),B32)</f>
        <v>86</v>
      </c>
      <c r="D32" s="33">
        <f>IF('STATS 17-18'!G33&lt;200,IF(C32&gt;60,60,C32),C32)</f>
        <v>86</v>
      </c>
      <c r="E32" s="33">
        <f>IF('STATS 17-18'!H33&lt;13.4,IF(D32&gt;73,73,D32),D32)</f>
        <v>86</v>
      </c>
      <c r="F32" s="82">
        <f>IF('STATS 17-18'!H33&lt;11,IF(E32&gt;66,66,E32),E32)</f>
        <v>86</v>
      </c>
    </row>
    <row r="33" ht="20.35" customHeight="1">
      <c r="A33" t="s" s="38">
        <v>86</v>
      </c>
      <c r="B33" s="81">
        <f>VLOOKUP('STATS 17-18'!AC34,'SK - HITS TAKEN'!$A$3:$B$55,2)</f>
        <v>72</v>
      </c>
      <c r="C33" s="33">
        <f>IF('STATS 17-18'!G34&lt;400,IF(B33&gt;80,80,B33),B33)</f>
        <v>72</v>
      </c>
      <c r="D33" s="33">
        <f>IF('STATS 17-18'!G34&lt;200,IF(C33&gt;60,60,C33),C33)</f>
        <v>60</v>
      </c>
      <c r="E33" s="33">
        <f>IF('STATS 17-18'!H34&lt;13.4,IF(D33&gt;73,73,D33),D33)</f>
        <v>60</v>
      </c>
      <c r="F33" s="82">
        <f>IF('STATS 17-18'!H34&lt;11,IF(E33&gt;66,66,E33),E33)</f>
        <v>60</v>
      </c>
    </row>
    <row r="34" ht="20.35" customHeight="1">
      <c r="A34" t="s" s="38">
        <v>88</v>
      </c>
      <c r="B34" s="81">
        <f>VLOOKUP('STATS 17-18'!AC35,'SK - HITS TAKEN'!$A$3:$B$55,2)</f>
        <v>98</v>
      </c>
      <c r="C34" s="33">
        <f>IF('STATS 17-18'!G35&lt;400,IF(B34&gt;80,80,B34),B34)</f>
        <v>98</v>
      </c>
      <c r="D34" s="33">
        <f>IF('STATS 17-18'!G35&lt;200,IF(C34&gt;60,60,C34),C34)</f>
        <v>98</v>
      </c>
      <c r="E34" s="33">
        <f>IF('STATS 17-18'!H35&lt;13.4,IF(D34&gt;73,73,D34),D34)</f>
        <v>98</v>
      </c>
      <c r="F34" s="82">
        <f>IF('STATS 17-18'!H35&lt;11,IF(E34&gt;66,66,E34),E34)</f>
        <v>98</v>
      </c>
    </row>
    <row r="35" ht="20.35" customHeight="1">
      <c r="A35" t="s" s="38">
        <v>89</v>
      </c>
      <c r="B35" s="81">
        <f>VLOOKUP('STATS 17-18'!AC36,'SK - HITS TAKEN'!$A$3:$B$55,2)</f>
        <v>59</v>
      </c>
      <c r="C35" s="33">
        <f>IF('STATS 17-18'!G36&lt;400,IF(B35&gt;80,80,B35),B35)</f>
        <v>59</v>
      </c>
      <c r="D35" s="33">
        <f>IF('STATS 17-18'!G36&lt;200,IF(C35&gt;60,60,C35),C35)</f>
        <v>59</v>
      </c>
      <c r="E35" s="33">
        <f>IF('STATS 17-18'!H36&lt;13.4,IF(D35&gt;73,73,D35),D35)</f>
        <v>59</v>
      </c>
      <c r="F35" s="82">
        <f>IF('STATS 17-18'!H36&lt;11,IF(E35&gt;66,66,E35),E35)</f>
        <v>59</v>
      </c>
    </row>
    <row r="36" ht="20.35" customHeight="1">
      <c r="A36" t="s" s="38">
        <v>90</v>
      </c>
      <c r="B36" s="81">
        <f>VLOOKUP('STATS 17-18'!AC37,'SK - HITS TAKEN'!$A$3:$B$55,2)</f>
        <v>78</v>
      </c>
      <c r="C36" s="33">
        <f>IF('STATS 17-18'!G37&lt;400,IF(B36&gt;80,80,B36),B36)</f>
        <v>78</v>
      </c>
      <c r="D36" s="33">
        <f>IF('STATS 17-18'!G37&lt;200,IF(C36&gt;60,60,C36),C36)</f>
        <v>78</v>
      </c>
      <c r="E36" s="33">
        <f>IF('STATS 17-18'!H37&lt;13.4,IF(D36&gt;73,73,D36),D36)</f>
        <v>78</v>
      </c>
      <c r="F36" s="82">
        <f>IF('STATS 17-18'!H37&lt;11,IF(E36&gt;66,66,E36),E36)</f>
        <v>78</v>
      </c>
    </row>
    <row r="37" ht="20.35" customHeight="1">
      <c r="A37" t="s" s="38">
        <v>92</v>
      </c>
      <c r="B37" s="81">
        <f>VLOOKUP('STATS 17-18'!AC38,'SK - HITS TAKEN'!$A$3:$B$55,2)</f>
        <v>88</v>
      </c>
      <c r="C37" s="33">
        <f>IF('STATS 17-18'!G38&lt;400,IF(B37&gt;80,80,B37),B37)</f>
        <v>88</v>
      </c>
      <c r="D37" s="33">
        <f>IF('STATS 17-18'!G38&lt;200,IF(C37&gt;60,60,C37),C37)</f>
        <v>88</v>
      </c>
      <c r="E37" s="33">
        <f>IF('STATS 17-18'!H38&lt;13.4,IF(D37&gt;73,73,D37),D37)</f>
        <v>88</v>
      </c>
      <c r="F37" s="82">
        <f>IF('STATS 17-18'!H38&lt;11,IF(E37&gt;66,66,E37),E37)</f>
        <v>88</v>
      </c>
    </row>
    <row r="38" ht="20.35" customHeight="1">
      <c r="A38" t="s" s="38">
        <v>94</v>
      </c>
      <c r="B38" s="81">
        <f>VLOOKUP('STATS 17-18'!AC39,'SK - HITS TAKEN'!$A$3:$B$55,2)</f>
        <v>85</v>
      </c>
      <c r="C38" s="33">
        <f>IF('STATS 17-18'!G39&lt;400,IF(B38&gt;80,80,B38),B38)</f>
        <v>85</v>
      </c>
      <c r="D38" s="33">
        <f>IF('STATS 17-18'!G39&lt;200,IF(C38&gt;60,60,C38),C38)</f>
        <v>85</v>
      </c>
      <c r="E38" s="33">
        <f>IF('STATS 17-18'!H39&lt;13.4,IF(D38&gt;73,73,D38),D38)</f>
        <v>85</v>
      </c>
      <c r="F38" s="82">
        <f>IF('STATS 17-18'!H39&lt;11,IF(E38&gt;66,66,E38),E38)</f>
        <v>85</v>
      </c>
    </row>
    <row r="39" ht="20.35" customHeight="1">
      <c r="A39" t="s" s="38">
        <v>95</v>
      </c>
      <c r="B39" s="81">
        <f>VLOOKUP('STATS 17-18'!AC40,'SK - HITS TAKEN'!$A$3:$B$55,2)</f>
        <v>65</v>
      </c>
      <c r="C39" s="33">
        <f>IF('STATS 17-18'!G40&lt;400,IF(B39&gt;80,80,B39),B39)</f>
        <v>65</v>
      </c>
      <c r="D39" s="33">
        <f>IF('STATS 17-18'!G40&lt;200,IF(C39&gt;60,60,C39),C39)</f>
        <v>65</v>
      </c>
      <c r="E39" s="33">
        <f>IF('STATS 17-18'!H40&lt;13.4,IF(D39&gt;73,73,D39),D39)</f>
        <v>65</v>
      </c>
      <c r="F39" s="82">
        <f>IF('STATS 17-18'!H40&lt;11,IF(E39&gt;66,66,E39),E39)</f>
        <v>65</v>
      </c>
    </row>
    <row r="40" ht="20.35" customHeight="1">
      <c r="A40" t="s" s="38">
        <v>97</v>
      </c>
      <c r="B40" s="81">
        <f>VLOOKUP('STATS 17-18'!AC41,'SK - HITS TAKEN'!$A$3:$B$55,2)</f>
        <v>87</v>
      </c>
      <c r="C40" s="33">
        <f>IF('STATS 17-18'!G41&lt;400,IF(B40&gt;80,80,B40),B40)</f>
        <v>87</v>
      </c>
      <c r="D40" s="33">
        <f>IF('STATS 17-18'!G41&lt;200,IF(C40&gt;60,60,C40),C40)</f>
        <v>87</v>
      </c>
      <c r="E40" s="33">
        <f>IF('STATS 17-18'!H41&lt;13.4,IF(D40&gt;73,73,D40),D40)</f>
        <v>87</v>
      </c>
      <c r="F40" s="82">
        <f>IF('STATS 17-18'!H41&lt;11,IF(E40&gt;66,66,E40),E40)</f>
        <v>87</v>
      </c>
    </row>
    <row r="41" ht="20.35" customHeight="1">
      <c r="A41" t="s" s="38">
        <v>98</v>
      </c>
      <c r="B41" s="81">
        <f>VLOOKUP('STATS 17-18'!AC42,'SK - HITS TAKEN'!$A$3:$B$55,2)</f>
        <v>55</v>
      </c>
      <c r="C41" s="33">
        <f>IF('STATS 17-18'!G42&lt;400,IF(B41&gt;80,80,B41),B41)</f>
        <v>55</v>
      </c>
      <c r="D41" s="33">
        <f>IF('STATS 17-18'!G42&lt;200,IF(C41&gt;60,60,C41),C41)</f>
        <v>55</v>
      </c>
      <c r="E41" s="33">
        <f>IF('STATS 17-18'!H42&lt;13.4,IF(D41&gt;73,73,D41),D41)</f>
        <v>55</v>
      </c>
      <c r="F41" s="82">
        <f>IF('STATS 17-18'!H42&lt;11,IF(E41&gt;66,66,E41),E41)</f>
        <v>55</v>
      </c>
    </row>
    <row r="42" ht="20.35" customHeight="1">
      <c r="A42" t="s" s="38">
        <v>100</v>
      </c>
      <c r="B42" s="81">
        <f>VLOOKUP('STATS 17-18'!AC43,'SK - HITS TAKEN'!$A$3:$B$55,2)</f>
        <v>63</v>
      </c>
      <c r="C42" s="33">
        <f>IF('STATS 17-18'!G43&lt;400,IF(B42&gt;80,80,B42),B42)</f>
        <v>63</v>
      </c>
      <c r="D42" s="33">
        <f>IF('STATS 17-18'!G43&lt;200,IF(C42&gt;60,60,C42),C42)</f>
        <v>63</v>
      </c>
      <c r="E42" s="33">
        <f>IF('STATS 17-18'!H43&lt;13.4,IF(D42&gt;73,73,D42),D42)</f>
        <v>63</v>
      </c>
      <c r="F42" s="82">
        <f>IF('STATS 17-18'!H43&lt;11,IF(E42&gt;66,66,E42),E42)</f>
        <v>63</v>
      </c>
    </row>
    <row r="43" ht="20.35" customHeight="1">
      <c r="A43" t="s" s="38">
        <v>101</v>
      </c>
      <c r="B43" s="81">
        <f>VLOOKUP('STATS 17-18'!AC44,'SK - HITS TAKEN'!$A$3:$B$55,2)</f>
        <v>87</v>
      </c>
      <c r="C43" s="33">
        <f>IF('STATS 17-18'!G44&lt;400,IF(B43&gt;80,80,B43),B43)</f>
        <v>87</v>
      </c>
      <c r="D43" s="33">
        <f>IF('STATS 17-18'!G44&lt;200,IF(C43&gt;60,60,C43),C43)</f>
        <v>87</v>
      </c>
      <c r="E43" s="33">
        <f>IF('STATS 17-18'!H44&lt;13.4,IF(D43&gt;73,73,D43),D43)</f>
        <v>87</v>
      </c>
      <c r="F43" s="82">
        <f>IF('STATS 17-18'!H44&lt;11,IF(E43&gt;66,66,E43),E43)</f>
        <v>87</v>
      </c>
    </row>
    <row r="44" ht="20.35" customHeight="1">
      <c r="A44" t="s" s="38">
        <v>102</v>
      </c>
      <c r="B44" s="81">
        <f>VLOOKUP('STATS 17-18'!AC45,'SK - HITS TAKEN'!$A$3:$B$55,2)</f>
        <v>60</v>
      </c>
      <c r="C44" s="33">
        <f>IF('STATS 17-18'!G45&lt;400,IF(B44&gt;80,80,B44),B44)</f>
        <v>60</v>
      </c>
      <c r="D44" s="33">
        <f>IF('STATS 17-18'!G45&lt;200,IF(C44&gt;60,60,C44),C44)</f>
        <v>60</v>
      </c>
      <c r="E44" s="33">
        <f>IF('STATS 17-18'!H45&lt;13.4,IF(D44&gt;73,73,D44),D44)</f>
        <v>60</v>
      </c>
      <c r="F44" s="82">
        <f>IF('STATS 17-18'!H45&lt;11,IF(E44&gt;66,66,E44),E44)</f>
        <v>60</v>
      </c>
    </row>
    <row r="45" ht="20.35" customHeight="1">
      <c r="A45" t="s" s="38">
        <v>103</v>
      </c>
      <c r="B45" s="81">
        <f>VLOOKUP('STATS 17-18'!AC46,'SK - HITS TAKEN'!$A$3:$B$55,2)</f>
        <v>88</v>
      </c>
      <c r="C45" s="33">
        <f>IF('STATS 17-18'!G46&lt;400,IF(B45&gt;80,80,B45),B45)</f>
        <v>88</v>
      </c>
      <c r="D45" s="33">
        <f>IF('STATS 17-18'!G46&lt;200,IF(C45&gt;60,60,C45),C45)</f>
        <v>88</v>
      </c>
      <c r="E45" s="33">
        <f>IF('STATS 17-18'!H46&lt;13.4,IF(D45&gt;73,73,D45),D45)</f>
        <v>88</v>
      </c>
      <c r="F45" s="82">
        <f>IF('STATS 17-18'!H46&lt;11,IF(E45&gt;66,66,E45),E45)</f>
        <v>88</v>
      </c>
    </row>
    <row r="46" ht="20.35" customHeight="1">
      <c r="A46" t="s" s="38">
        <v>105</v>
      </c>
      <c r="B46" s="81">
        <f>VLOOKUP('STATS 17-18'!AC47,'SK - HITS TAKEN'!$A$3:$B$55,2)</f>
        <v>51</v>
      </c>
      <c r="C46" s="33">
        <f>IF('STATS 17-18'!G47&lt;400,IF(B46&gt;80,80,B46),B46)</f>
        <v>51</v>
      </c>
      <c r="D46" s="33">
        <f>IF('STATS 17-18'!G47&lt;200,IF(C46&gt;60,60,C46),C46)</f>
        <v>51</v>
      </c>
      <c r="E46" s="33">
        <f>IF('STATS 17-18'!H47&lt;13.4,IF(D46&gt;73,73,D46),D46)</f>
        <v>51</v>
      </c>
      <c r="F46" s="82">
        <f>IF('STATS 17-18'!H47&lt;11,IF(E46&gt;66,66,E46),E46)</f>
        <v>51</v>
      </c>
    </row>
    <row r="47" ht="20.35" customHeight="1">
      <c r="A47" t="s" s="38">
        <v>107</v>
      </c>
      <c r="B47" s="81">
        <f>VLOOKUP('STATS 17-18'!AC48,'SK - HITS TAKEN'!$A$3:$B$55,2)</f>
        <v>99</v>
      </c>
      <c r="C47" s="33">
        <f>IF('STATS 17-18'!G48&lt;400,IF(B47&gt;80,80,B47),B47)</f>
        <v>80</v>
      </c>
      <c r="D47" s="33">
        <f>IF('STATS 17-18'!G48&lt;200,IF(C47&gt;60,60,C47),C47)</f>
        <v>60</v>
      </c>
      <c r="E47" s="33">
        <f>IF('STATS 17-18'!H48&lt;13.4,IF(D47&gt;73,73,D47),D47)</f>
        <v>60</v>
      </c>
      <c r="F47" s="82">
        <f>IF('STATS 17-18'!H48&lt;11,IF(E47&gt;66,66,E47),E47)</f>
        <v>60</v>
      </c>
    </row>
    <row r="48" ht="20.35" customHeight="1">
      <c r="A48" t="s" s="38">
        <v>108</v>
      </c>
      <c r="B48" s="81">
        <f>VLOOKUP('STATS 17-18'!AC49,'SK - HITS TAKEN'!$A$3:$B$55,2)</f>
        <v>51</v>
      </c>
      <c r="C48" s="33">
        <f>IF('STATS 17-18'!G49&lt;400,IF(B48&gt;80,80,B48),B48)</f>
        <v>51</v>
      </c>
      <c r="D48" s="33">
        <f>IF('STATS 17-18'!G49&lt;200,IF(C48&gt;60,60,C48),C48)</f>
        <v>51</v>
      </c>
      <c r="E48" s="33">
        <f>IF('STATS 17-18'!H49&lt;13.4,IF(D48&gt;73,73,D48),D48)</f>
        <v>51</v>
      </c>
      <c r="F48" s="82">
        <f>IF('STATS 17-18'!H49&lt;11,IF(E48&gt;66,66,E48),E48)</f>
        <v>51</v>
      </c>
    </row>
    <row r="49" ht="20.35" customHeight="1">
      <c r="A49" t="s" s="38">
        <v>109</v>
      </c>
      <c r="B49" s="81">
        <f>VLOOKUP('STATS 17-18'!AC50,'SK - HITS TAKEN'!$A$3:$B$55,2)</f>
        <v>47</v>
      </c>
      <c r="C49" s="33">
        <f>IF('STATS 17-18'!G50&lt;400,IF(B49&gt;80,80,B49),B49)</f>
        <v>47</v>
      </c>
      <c r="D49" s="33">
        <f>IF('STATS 17-18'!G50&lt;200,IF(C49&gt;60,60,C49),C49)</f>
        <v>47</v>
      </c>
      <c r="E49" s="33">
        <f>IF('STATS 17-18'!H50&lt;13.4,IF(D49&gt;73,73,D49),D49)</f>
        <v>47</v>
      </c>
      <c r="F49" s="82">
        <f>IF('STATS 17-18'!H50&lt;11,IF(E49&gt;66,66,E49),E49)</f>
        <v>47</v>
      </c>
    </row>
    <row r="50" ht="20.35" customHeight="1">
      <c r="A50" t="s" s="38">
        <v>110</v>
      </c>
      <c r="B50" s="81">
        <f>VLOOKUP('STATS 17-18'!AC51,'SK - HITS TAKEN'!$A$3:$B$55,2)</f>
        <v>76</v>
      </c>
      <c r="C50" s="33">
        <f>IF('STATS 17-18'!G51&lt;400,IF(B50&gt;80,80,B50),B50)</f>
        <v>76</v>
      </c>
      <c r="D50" s="33">
        <f>IF('STATS 17-18'!G51&lt;200,IF(C50&gt;60,60,C50),C50)</f>
        <v>60</v>
      </c>
      <c r="E50" s="33">
        <f>IF('STATS 17-18'!H51&lt;13.4,IF(D50&gt;73,73,D50),D50)</f>
        <v>60</v>
      </c>
      <c r="F50" s="82">
        <f>IF('STATS 17-18'!H51&lt;11,IF(E50&gt;66,66,E50),E50)</f>
        <v>60</v>
      </c>
    </row>
    <row r="51" ht="20.35" customHeight="1">
      <c r="A51" t="s" s="38">
        <v>111</v>
      </c>
      <c r="B51" s="81">
        <f>VLOOKUP('STATS 17-18'!AC52,'SK - HITS TAKEN'!$A$3:$B$55,2)</f>
        <v>70</v>
      </c>
      <c r="C51" s="33">
        <f>IF('STATS 17-18'!G52&lt;400,IF(B51&gt;80,80,B51),B51)</f>
        <v>70</v>
      </c>
      <c r="D51" s="33">
        <f>IF('STATS 17-18'!G52&lt;200,IF(C51&gt;60,60,C51),C51)</f>
        <v>70</v>
      </c>
      <c r="E51" s="33">
        <f>IF('STATS 17-18'!H52&lt;13.4,IF(D51&gt;73,73,D51),D51)</f>
        <v>70</v>
      </c>
      <c r="F51" s="82">
        <f>IF('STATS 17-18'!H52&lt;11,IF(E51&gt;66,66,E51),E51)</f>
        <v>70</v>
      </c>
    </row>
    <row r="52" ht="20.35" customHeight="1">
      <c r="A52" t="s" s="38">
        <v>112</v>
      </c>
      <c r="B52" s="81">
        <f>VLOOKUP('STATS 17-18'!AC53,'SK - HITS TAKEN'!$A$3:$B$55,2)</f>
        <v>68</v>
      </c>
      <c r="C52" s="33">
        <f>IF('STATS 17-18'!G53&lt;400,IF(B52&gt;80,80,B52),B52)</f>
        <v>68</v>
      </c>
      <c r="D52" s="33">
        <f>IF('STATS 17-18'!G53&lt;200,IF(C52&gt;60,60,C52),C52)</f>
        <v>68</v>
      </c>
      <c r="E52" s="33">
        <f>IF('STATS 17-18'!H53&lt;13.4,IF(D52&gt;73,73,D52),D52)</f>
        <v>68</v>
      </c>
      <c r="F52" s="82">
        <f>IF('STATS 17-18'!H53&lt;11,IF(E52&gt;66,66,E52),E52)</f>
        <v>68</v>
      </c>
    </row>
    <row r="53" ht="20.35" customHeight="1">
      <c r="A53" t="s" s="38">
        <v>113</v>
      </c>
      <c r="B53" s="81">
        <f>VLOOKUP('STATS 17-18'!AC54,'SK - HITS TAKEN'!$A$3:$B$55,2)</f>
        <v>85</v>
      </c>
      <c r="C53" s="33">
        <f>IF('STATS 17-18'!G54&lt;400,IF(B53&gt;80,80,B53),B53)</f>
        <v>85</v>
      </c>
      <c r="D53" s="33">
        <f>IF('STATS 17-18'!G54&lt;200,IF(C53&gt;60,60,C53),C53)</f>
        <v>85</v>
      </c>
      <c r="E53" s="33">
        <f>IF('STATS 17-18'!H54&lt;13.4,IF(D53&gt;73,73,D53),D53)</f>
        <v>85</v>
      </c>
      <c r="F53" s="82">
        <f>IF('STATS 17-18'!H54&lt;11,IF(E53&gt;66,66,E53),E53)</f>
        <v>85</v>
      </c>
    </row>
    <row r="54" ht="20.35" customHeight="1">
      <c r="A54" t="s" s="38">
        <v>115</v>
      </c>
      <c r="B54" s="81">
        <f>VLOOKUP('STATS 17-18'!AC55,'SK - HITS TAKEN'!$A$3:$B$55,2)</f>
        <v>84</v>
      </c>
      <c r="C54" s="33">
        <f>IF('STATS 17-18'!G55&lt;400,IF(B54&gt;80,80,B54),B54)</f>
        <v>84</v>
      </c>
      <c r="D54" s="33">
        <f>IF('STATS 17-18'!G55&lt;200,IF(C54&gt;60,60,C54),C54)</f>
        <v>84</v>
      </c>
      <c r="E54" s="33">
        <f>IF('STATS 17-18'!H55&lt;13.4,IF(D54&gt;73,73,D54),D54)</f>
        <v>84</v>
      </c>
      <c r="F54" s="82">
        <f>IF('STATS 17-18'!H55&lt;11,IF(E54&gt;66,66,E54),E54)</f>
        <v>84</v>
      </c>
    </row>
    <row r="55" ht="20.35" customHeight="1">
      <c r="A55" t="s" s="38">
        <v>116</v>
      </c>
      <c r="B55" s="81">
        <f>VLOOKUP('STATS 17-18'!AC56,'SK - HITS TAKEN'!$A$3:$B$55,2)</f>
        <v>82</v>
      </c>
      <c r="C55" s="33">
        <f>IF('STATS 17-18'!G56&lt;400,IF(B55&gt;80,80,B55),B55)</f>
        <v>80</v>
      </c>
      <c r="D55" s="33">
        <f>IF('STATS 17-18'!G56&lt;200,IF(C55&gt;60,60,C55),C55)</f>
        <v>60</v>
      </c>
      <c r="E55" s="33">
        <f>IF('STATS 17-18'!H56&lt;13.4,IF(D55&gt;73,73,D55),D55)</f>
        <v>60</v>
      </c>
      <c r="F55" s="82">
        <f>IF('STATS 17-18'!H56&lt;11,IF(E55&gt;66,66,E55),E55)</f>
        <v>60</v>
      </c>
    </row>
    <row r="56" ht="20.35" customHeight="1">
      <c r="A56" t="s" s="38">
        <v>117</v>
      </c>
      <c r="B56" s="81">
        <f>VLOOKUP('STATS 17-18'!AC57,'SK - HITS TAKEN'!$A$3:$B$55,2)</f>
        <v>79</v>
      </c>
      <c r="C56" s="33">
        <f>IF('STATS 17-18'!G57&lt;400,IF(B56&gt;80,80,B56),B56)</f>
        <v>79</v>
      </c>
      <c r="D56" s="33">
        <f>IF('STATS 17-18'!G57&lt;200,IF(C56&gt;60,60,C56),C56)</f>
        <v>79</v>
      </c>
      <c r="E56" s="33">
        <f>IF('STATS 17-18'!H57&lt;13.4,IF(D56&gt;73,73,D56),D56)</f>
        <v>79</v>
      </c>
      <c r="F56" s="82">
        <f>IF('STATS 17-18'!H57&lt;11,IF(E56&gt;66,66,E56),E56)</f>
        <v>79</v>
      </c>
    </row>
    <row r="57" ht="20.35" customHeight="1">
      <c r="A57" t="s" s="38">
        <v>118</v>
      </c>
      <c r="B57" s="81">
        <f>VLOOKUP('STATS 17-18'!AC58,'SK - HITS TAKEN'!$A$3:$B$55,2)</f>
        <v>65</v>
      </c>
      <c r="C57" s="33">
        <f>IF('STATS 17-18'!G58&lt;400,IF(B57&gt;80,80,B57),B57)</f>
        <v>65</v>
      </c>
      <c r="D57" s="33">
        <f>IF('STATS 17-18'!G58&lt;200,IF(C57&gt;60,60,C57),C57)</f>
        <v>65</v>
      </c>
      <c r="E57" s="33">
        <f>IF('STATS 17-18'!H58&lt;13.4,IF(D57&gt;73,73,D57),D57)</f>
        <v>65</v>
      </c>
      <c r="F57" s="82">
        <f>IF('STATS 17-18'!H58&lt;11,IF(E57&gt;66,66,E57),E57)</f>
        <v>65</v>
      </c>
    </row>
    <row r="58" ht="20.35" customHeight="1">
      <c r="A58" t="s" s="38">
        <v>120</v>
      </c>
      <c r="B58" s="81">
        <f>VLOOKUP('STATS 17-18'!AC59,'SK - HITS TAKEN'!$A$3:$B$55,2)</f>
        <v>60</v>
      </c>
      <c r="C58" s="33">
        <f>IF('STATS 17-18'!G59&lt;400,IF(B58&gt;80,80,B58),B58)</f>
        <v>60</v>
      </c>
      <c r="D58" s="33">
        <f>IF('STATS 17-18'!G59&lt;200,IF(C58&gt;60,60,C58),C58)</f>
        <v>60</v>
      </c>
      <c r="E58" s="33">
        <f>IF('STATS 17-18'!H59&lt;13.4,IF(D58&gt;73,73,D58),D58)</f>
        <v>60</v>
      </c>
      <c r="F58" s="82">
        <f>IF('STATS 17-18'!H59&lt;11,IF(E58&gt;66,66,E58),E58)</f>
        <v>60</v>
      </c>
    </row>
    <row r="59" ht="20.35" customHeight="1">
      <c r="A59" t="s" s="38">
        <v>122</v>
      </c>
      <c r="B59" s="81">
        <f>VLOOKUP('STATS 17-18'!AC60,'SK - HITS TAKEN'!$A$3:$B$55,2)</f>
        <v>51</v>
      </c>
      <c r="C59" s="33">
        <f>IF('STATS 17-18'!G60&lt;400,IF(B59&gt;80,80,B59),B59)</f>
        <v>51</v>
      </c>
      <c r="D59" s="33">
        <f>IF('STATS 17-18'!G60&lt;200,IF(C59&gt;60,60,C59),C59)</f>
        <v>51</v>
      </c>
      <c r="E59" s="33">
        <f>IF('STATS 17-18'!H60&lt;13.4,IF(D59&gt;73,73,D59),D59)</f>
        <v>51</v>
      </c>
      <c r="F59" s="82">
        <f>IF('STATS 17-18'!H60&lt;11,IF(E59&gt;66,66,E59),E59)</f>
        <v>51</v>
      </c>
    </row>
    <row r="60" ht="20.35" customHeight="1">
      <c r="A60" t="s" s="38">
        <v>123</v>
      </c>
      <c r="B60" s="81">
        <f>VLOOKUP('STATS 17-18'!AC61,'SK - HITS TAKEN'!$A$3:$B$55,2)</f>
        <v>55</v>
      </c>
      <c r="C60" s="33">
        <f>IF('STATS 17-18'!G61&lt;400,IF(B60&gt;80,80,B60),B60)</f>
        <v>55</v>
      </c>
      <c r="D60" s="33">
        <f>IF('STATS 17-18'!G61&lt;200,IF(C60&gt;60,60,C60),C60)</f>
        <v>55</v>
      </c>
      <c r="E60" s="33">
        <f>IF('STATS 17-18'!H61&lt;13.4,IF(D60&gt;73,73,D60),D60)</f>
        <v>55</v>
      </c>
      <c r="F60" s="82">
        <f>IF('STATS 17-18'!H61&lt;11,IF(E60&gt;66,66,E60),E60)</f>
        <v>55</v>
      </c>
    </row>
    <row r="61" ht="20.35" customHeight="1">
      <c r="A61" t="s" s="38">
        <v>124</v>
      </c>
      <c r="B61" s="81">
        <f>VLOOKUP('STATS 17-18'!AC62,'SK - HITS TAKEN'!$A$3:$B$55,2)</f>
        <v>80</v>
      </c>
      <c r="C61" s="33">
        <f>IF('STATS 17-18'!G62&lt;400,IF(B61&gt;80,80,B61),B61)</f>
        <v>80</v>
      </c>
      <c r="D61" s="33">
        <f>IF('STATS 17-18'!G62&lt;200,IF(C61&gt;60,60,C61),C61)</f>
        <v>80</v>
      </c>
      <c r="E61" s="33">
        <f>IF('STATS 17-18'!H62&lt;13.4,IF(D61&gt;73,73,D61),D61)</f>
        <v>80</v>
      </c>
      <c r="F61" s="82">
        <f>IF('STATS 17-18'!H62&lt;11,IF(E61&gt;66,66,E61),E61)</f>
        <v>80</v>
      </c>
    </row>
    <row r="62" ht="20.35" customHeight="1">
      <c r="A62" t="s" s="38">
        <v>126</v>
      </c>
      <c r="B62" s="81">
        <f>VLOOKUP('STATS 17-18'!AC63,'SK - HITS TAKEN'!$A$3:$B$55,2)</f>
        <v>83</v>
      </c>
      <c r="C62" s="33">
        <f>IF('STATS 17-18'!G63&lt;400,IF(B62&gt;80,80,B62),B62)</f>
        <v>80</v>
      </c>
      <c r="D62" s="33">
        <f>IF('STATS 17-18'!G63&lt;200,IF(C62&gt;60,60,C62),C62)</f>
        <v>60</v>
      </c>
      <c r="E62" s="33">
        <f>IF('STATS 17-18'!H63&lt;13.4,IF(D62&gt;73,73,D62),D62)</f>
        <v>60</v>
      </c>
      <c r="F62" s="82">
        <f>IF('STATS 17-18'!H63&lt;11,IF(E62&gt;66,66,E62),E62)</f>
        <v>60</v>
      </c>
    </row>
    <row r="63" ht="20.35" customHeight="1">
      <c r="A63" t="s" s="38">
        <v>127</v>
      </c>
      <c r="B63" s="81">
        <f>VLOOKUP('STATS 17-18'!AC64,'SK - HITS TAKEN'!$A$3:$B$55,2)</f>
        <v>68</v>
      </c>
      <c r="C63" s="33">
        <f>IF('STATS 17-18'!G64&lt;400,IF(B63&gt;80,80,B63),B63)</f>
        <v>68</v>
      </c>
      <c r="D63" s="33">
        <f>IF('STATS 17-18'!G64&lt;200,IF(C63&gt;60,60,C63),C63)</f>
        <v>68</v>
      </c>
      <c r="E63" s="33">
        <f>IF('STATS 17-18'!H64&lt;13.4,IF(D63&gt;73,73,D63),D63)</f>
        <v>68</v>
      </c>
      <c r="F63" s="82">
        <f>IF('STATS 17-18'!H64&lt;11,IF(E63&gt;66,66,E63),E63)</f>
        <v>68</v>
      </c>
    </row>
    <row r="64" ht="20.35" customHeight="1">
      <c r="A64" t="s" s="38">
        <v>128</v>
      </c>
      <c r="B64" s="81">
        <f>VLOOKUP('STATS 17-18'!AC65,'SK - HITS TAKEN'!$A$3:$B$55,2)</f>
        <v>52</v>
      </c>
      <c r="C64" s="33">
        <f>IF('STATS 17-18'!G65&lt;400,IF(B64&gt;80,80,B64),B64)</f>
        <v>52</v>
      </c>
      <c r="D64" s="33">
        <f>IF('STATS 17-18'!G65&lt;200,IF(C64&gt;60,60,C64),C64)</f>
        <v>52</v>
      </c>
      <c r="E64" s="33">
        <f>IF('STATS 17-18'!H65&lt;13.4,IF(D64&gt;73,73,D64),D64)</f>
        <v>52</v>
      </c>
      <c r="F64" s="82">
        <f>IF('STATS 17-18'!H65&lt;11,IF(E64&gt;66,66,E64),E64)</f>
        <v>52</v>
      </c>
    </row>
    <row r="65" ht="20.35" customHeight="1">
      <c r="A65" t="s" s="38">
        <v>129</v>
      </c>
      <c r="B65" s="81">
        <f>VLOOKUP('STATS 17-18'!AC66,'SK - HITS TAKEN'!$A$3:$B$55,2)</f>
        <v>52</v>
      </c>
      <c r="C65" s="33">
        <f>IF('STATS 17-18'!G66&lt;400,IF(B65&gt;80,80,B65),B65)</f>
        <v>52</v>
      </c>
      <c r="D65" s="33">
        <f>IF('STATS 17-18'!G66&lt;200,IF(C65&gt;60,60,C65),C65)</f>
        <v>52</v>
      </c>
      <c r="E65" s="33">
        <f>IF('STATS 17-18'!H66&lt;13.4,IF(D65&gt;73,73,D65),D65)</f>
        <v>52</v>
      </c>
      <c r="F65" s="82">
        <f>IF('STATS 17-18'!H66&lt;11,IF(E65&gt;66,66,E65),E65)</f>
        <v>52</v>
      </c>
    </row>
    <row r="66" ht="20.35" customHeight="1">
      <c r="A66" t="s" s="38">
        <v>130</v>
      </c>
      <c r="B66" s="81">
        <f>VLOOKUP('STATS 17-18'!AC67,'SK - HITS TAKEN'!$A$3:$B$55,2)</f>
        <v>57</v>
      </c>
      <c r="C66" s="33">
        <f>IF('STATS 17-18'!G67&lt;400,IF(B66&gt;80,80,B66),B66)</f>
        <v>57</v>
      </c>
      <c r="D66" s="33">
        <f>IF('STATS 17-18'!G67&lt;200,IF(C66&gt;60,60,C66),C66)</f>
        <v>57</v>
      </c>
      <c r="E66" s="33">
        <f>IF('STATS 17-18'!H67&lt;13.4,IF(D66&gt;73,73,D66),D66)</f>
        <v>57</v>
      </c>
      <c r="F66" s="82">
        <f>IF('STATS 17-18'!H67&lt;11,IF(E66&gt;66,66,E66),E66)</f>
        <v>57</v>
      </c>
    </row>
    <row r="67" ht="20.35" customHeight="1">
      <c r="A67" t="s" s="38">
        <v>132</v>
      </c>
      <c r="B67" s="81">
        <f>VLOOKUP('STATS 17-18'!AC68,'SK - HITS TAKEN'!$A$3:$B$55,2)</f>
        <v>87</v>
      </c>
      <c r="C67" s="33">
        <f>IF('STATS 17-18'!G68&lt;400,IF(B67&gt;80,80,B67),B67)</f>
        <v>87</v>
      </c>
      <c r="D67" s="33">
        <f>IF('STATS 17-18'!G68&lt;200,IF(C67&gt;60,60,C67),C67)</f>
        <v>87</v>
      </c>
      <c r="E67" s="33">
        <f>IF('STATS 17-18'!H68&lt;13.4,IF(D67&gt;73,73,D67),D67)</f>
        <v>87</v>
      </c>
      <c r="F67" s="82">
        <f>IF('STATS 17-18'!H68&lt;11,IF(E67&gt;66,66,E67),E67)</f>
        <v>87</v>
      </c>
    </row>
    <row r="68" ht="20.35" customHeight="1">
      <c r="A68" t="s" s="38">
        <v>133</v>
      </c>
      <c r="B68" s="81">
        <f>VLOOKUP('STATS 17-18'!AC69,'SK - HITS TAKEN'!$A$3:$B$55,2)</f>
        <v>58</v>
      </c>
      <c r="C68" s="33">
        <f>IF('STATS 17-18'!G69&lt;400,IF(B68&gt;80,80,B68),B68)</f>
        <v>58</v>
      </c>
      <c r="D68" s="33">
        <f>IF('STATS 17-18'!G69&lt;200,IF(C68&gt;60,60,C68),C68)</f>
        <v>58</v>
      </c>
      <c r="E68" s="33">
        <f>IF('STATS 17-18'!H69&lt;13.4,IF(D68&gt;73,73,D68),D68)</f>
        <v>58</v>
      </c>
      <c r="F68" s="82">
        <f>IF('STATS 17-18'!H69&lt;11,IF(E68&gt;66,66,E68),E68)</f>
        <v>58</v>
      </c>
    </row>
    <row r="69" ht="20.35" customHeight="1">
      <c r="A69" t="s" s="38">
        <v>134</v>
      </c>
      <c r="B69" s="81">
        <f>VLOOKUP('STATS 17-18'!AC70,'SK - HITS TAKEN'!$A$3:$B$55,2)</f>
        <v>53</v>
      </c>
      <c r="C69" s="33">
        <f>IF('STATS 17-18'!G70&lt;400,IF(B69&gt;80,80,B69),B69)</f>
        <v>53</v>
      </c>
      <c r="D69" s="33">
        <f>IF('STATS 17-18'!G70&lt;200,IF(C69&gt;60,60,C69),C69)</f>
        <v>53</v>
      </c>
      <c r="E69" s="33">
        <f>IF('STATS 17-18'!H70&lt;13.4,IF(D69&gt;73,73,D69),D69)</f>
        <v>53</v>
      </c>
      <c r="F69" s="82">
        <f>IF('STATS 17-18'!H70&lt;11,IF(E69&gt;66,66,E69),E69)</f>
        <v>53</v>
      </c>
    </row>
    <row r="70" ht="20.35" customHeight="1">
      <c r="A70" t="s" s="38">
        <v>135</v>
      </c>
      <c r="B70" s="81">
        <f>VLOOKUP('STATS 17-18'!AC71,'SK - HITS TAKEN'!$A$3:$B$55,2)</f>
        <v>84</v>
      </c>
      <c r="C70" s="33">
        <f>IF('STATS 17-18'!G71&lt;400,IF(B70&gt;80,80,B70),B70)</f>
        <v>84</v>
      </c>
      <c r="D70" s="33">
        <f>IF('STATS 17-18'!G71&lt;200,IF(C70&gt;60,60,C70),C70)</f>
        <v>84</v>
      </c>
      <c r="E70" s="33">
        <f>IF('STATS 17-18'!H71&lt;13.4,IF(D70&gt;73,73,D70),D70)</f>
        <v>84</v>
      </c>
      <c r="F70" s="82">
        <f>IF('STATS 17-18'!H71&lt;11,IF(E70&gt;66,66,E70),E70)</f>
        <v>84</v>
      </c>
    </row>
    <row r="71" ht="20.35" customHeight="1">
      <c r="A71" t="s" s="38">
        <v>136</v>
      </c>
      <c r="B71" s="81">
        <f>VLOOKUP('STATS 17-18'!AC72,'SK - HITS TAKEN'!$A$3:$B$55,2)</f>
        <v>99</v>
      </c>
      <c r="C71" s="33">
        <f>IF('STATS 17-18'!G72&lt;400,IF(B71&gt;80,80,B71),B71)</f>
        <v>80</v>
      </c>
      <c r="D71" s="33">
        <f>IF('STATS 17-18'!G72&lt;200,IF(C71&gt;60,60,C71),C71)</f>
        <v>60</v>
      </c>
      <c r="E71" s="33">
        <f>IF('STATS 17-18'!H72&lt;13.4,IF(D71&gt;73,73,D71),D71)</f>
        <v>60</v>
      </c>
      <c r="F71" s="82">
        <f>IF('STATS 17-18'!H72&lt;11,IF(E71&gt;66,66,E71),E71)</f>
        <v>60</v>
      </c>
    </row>
    <row r="72" ht="20.35" customHeight="1">
      <c r="A72" t="s" s="38">
        <v>137</v>
      </c>
      <c r="B72" s="81">
        <f>VLOOKUP('STATS 17-18'!AC73,'SK - HITS TAKEN'!$A$3:$B$55,2)</f>
        <v>72</v>
      </c>
      <c r="C72" s="33">
        <f>IF('STATS 17-18'!G73&lt;400,IF(B72&gt;80,80,B72),B72)</f>
        <v>72</v>
      </c>
      <c r="D72" s="33">
        <f>IF('STATS 17-18'!G73&lt;200,IF(C72&gt;60,60,C72),C72)</f>
        <v>72</v>
      </c>
      <c r="E72" s="33">
        <f>IF('STATS 17-18'!H73&lt;13.4,IF(D72&gt;73,73,D72),D72)</f>
        <v>72</v>
      </c>
      <c r="F72" s="82">
        <f>IF('STATS 17-18'!H73&lt;11,IF(E72&gt;66,66,E72),E72)</f>
        <v>72</v>
      </c>
    </row>
    <row r="73" ht="20.35" customHeight="1">
      <c r="A73" t="s" s="38">
        <v>138</v>
      </c>
      <c r="B73" s="81">
        <f>VLOOKUP('STATS 17-18'!AC74,'SK - HITS TAKEN'!$A$3:$B$55,2)</f>
        <v>58</v>
      </c>
      <c r="C73" s="33">
        <f>IF('STATS 17-18'!G74&lt;400,IF(B73&gt;80,80,B73),B73)</f>
        <v>58</v>
      </c>
      <c r="D73" s="33">
        <f>IF('STATS 17-18'!G74&lt;200,IF(C73&gt;60,60,C73),C73)</f>
        <v>58</v>
      </c>
      <c r="E73" s="33">
        <f>IF('STATS 17-18'!H74&lt;13.4,IF(D73&gt;73,73,D73),D73)</f>
        <v>58</v>
      </c>
      <c r="F73" s="82">
        <f>IF('STATS 17-18'!H74&lt;11,IF(E73&gt;66,66,E73),E73)</f>
        <v>58</v>
      </c>
    </row>
    <row r="74" ht="20.35" customHeight="1">
      <c r="A74" t="s" s="38">
        <v>139</v>
      </c>
      <c r="B74" s="81">
        <f>VLOOKUP('STATS 17-18'!AC75,'SK - HITS TAKEN'!$A$3:$B$55,2)</f>
        <v>88</v>
      </c>
      <c r="C74" s="33">
        <f>IF('STATS 17-18'!G75&lt;400,IF(B74&gt;80,80,B74),B74)</f>
        <v>88</v>
      </c>
      <c r="D74" s="33">
        <f>IF('STATS 17-18'!G75&lt;200,IF(C74&gt;60,60,C74),C74)</f>
        <v>88</v>
      </c>
      <c r="E74" s="33">
        <f>IF('STATS 17-18'!H75&lt;13.4,IF(D74&gt;73,73,D74),D74)</f>
        <v>88</v>
      </c>
      <c r="F74" s="82">
        <f>IF('STATS 17-18'!H75&lt;11,IF(E74&gt;66,66,E74),E74)</f>
        <v>88</v>
      </c>
    </row>
    <row r="75" ht="20.35" customHeight="1">
      <c r="A75" t="s" s="38">
        <v>140</v>
      </c>
      <c r="B75" s="81">
        <f>VLOOKUP('STATS 17-18'!AC76,'SK - HITS TAKEN'!$A$3:$B$55,2)</f>
        <v>86</v>
      </c>
      <c r="C75" s="33">
        <f>IF('STATS 17-18'!G76&lt;400,IF(B75&gt;80,80,B75),B75)</f>
        <v>86</v>
      </c>
      <c r="D75" s="33">
        <f>IF('STATS 17-18'!G76&lt;200,IF(C75&gt;60,60,C75),C75)</f>
        <v>86</v>
      </c>
      <c r="E75" s="33">
        <f>IF('STATS 17-18'!H76&lt;13.4,IF(D75&gt;73,73,D75),D75)</f>
        <v>86</v>
      </c>
      <c r="F75" s="82">
        <f>IF('STATS 17-18'!H76&lt;11,IF(E75&gt;66,66,E75),E75)</f>
        <v>86</v>
      </c>
    </row>
    <row r="76" ht="20.35" customHeight="1">
      <c r="A76" t="s" s="38">
        <v>141</v>
      </c>
      <c r="B76" s="81">
        <f>VLOOKUP('STATS 17-18'!AC77,'SK - HITS TAKEN'!$A$3:$B$55,2)</f>
        <v>84</v>
      </c>
      <c r="C76" s="33">
        <f>IF('STATS 17-18'!G77&lt;400,IF(B76&gt;80,80,B76),B76)</f>
        <v>84</v>
      </c>
      <c r="D76" s="33">
        <f>IF('STATS 17-18'!G77&lt;200,IF(C76&gt;60,60,C76),C76)</f>
        <v>84</v>
      </c>
      <c r="E76" s="33">
        <f>IF('STATS 17-18'!H77&lt;13.4,IF(D76&gt;73,73,D76),D76)</f>
        <v>84</v>
      </c>
      <c r="F76" s="82">
        <f>IF('STATS 17-18'!H77&lt;11,IF(E76&gt;66,66,E76),E76)</f>
        <v>84</v>
      </c>
    </row>
    <row r="77" ht="20.35" customHeight="1">
      <c r="A77" t="s" s="38">
        <v>142</v>
      </c>
      <c r="B77" s="81">
        <f>VLOOKUP('STATS 17-18'!AC78,'SK - HITS TAKEN'!$A$3:$B$55,2)</f>
        <v>96</v>
      </c>
      <c r="C77" s="33">
        <f>IF('STATS 17-18'!G78&lt;400,IF(B77&gt;80,80,B77),B77)</f>
        <v>96</v>
      </c>
      <c r="D77" s="33">
        <f>IF('STATS 17-18'!G78&lt;200,IF(C77&gt;60,60,C77),C77)</f>
        <v>96</v>
      </c>
      <c r="E77" s="33">
        <f>IF('STATS 17-18'!H78&lt;13.4,IF(D77&gt;73,73,D77),D77)</f>
        <v>96</v>
      </c>
      <c r="F77" s="82">
        <f>IF('STATS 17-18'!H78&lt;11,IF(E77&gt;66,66,E77),E77)</f>
        <v>96</v>
      </c>
    </row>
    <row r="78" ht="20.35" customHeight="1">
      <c r="A78" t="s" s="38">
        <v>143</v>
      </c>
      <c r="B78" s="81">
        <f>VLOOKUP('STATS 17-18'!AC79,'SK - HITS TAKEN'!$A$3:$B$55,2)</f>
        <v>61</v>
      </c>
      <c r="C78" s="33">
        <f>IF('STATS 17-18'!G79&lt;400,IF(B78&gt;80,80,B78),B78)</f>
        <v>61</v>
      </c>
      <c r="D78" s="33">
        <f>IF('STATS 17-18'!G79&lt;200,IF(C78&gt;60,60,C78),C78)</f>
        <v>61</v>
      </c>
      <c r="E78" s="33">
        <f>IF('STATS 17-18'!H79&lt;13.4,IF(D78&gt;73,73,D78),D78)</f>
        <v>61</v>
      </c>
      <c r="F78" s="82">
        <f>IF('STATS 17-18'!H79&lt;11,IF(E78&gt;66,66,E78),E78)</f>
        <v>61</v>
      </c>
    </row>
    <row r="79" ht="20.35" customHeight="1">
      <c r="A79" t="s" s="38">
        <v>144</v>
      </c>
      <c r="B79" s="81">
        <f>VLOOKUP('STATS 17-18'!AC80,'SK - HITS TAKEN'!$A$3:$B$55,2)</f>
        <v>84</v>
      </c>
      <c r="C79" s="33">
        <f>IF('STATS 17-18'!G80&lt;400,IF(B79&gt;80,80,B79),B79)</f>
        <v>80</v>
      </c>
      <c r="D79" s="33">
        <f>IF('STATS 17-18'!G80&lt;200,IF(C79&gt;60,60,C79),C79)</f>
        <v>60</v>
      </c>
      <c r="E79" s="33">
        <f>IF('STATS 17-18'!H80&lt;13.4,IF(D79&gt;73,73,D79),D79)</f>
        <v>60</v>
      </c>
      <c r="F79" s="82">
        <f>IF('STATS 17-18'!H80&lt;11,IF(E79&gt;66,66,E79),E79)</f>
        <v>60</v>
      </c>
    </row>
    <row r="80" ht="20.35" customHeight="1">
      <c r="A80" t="s" s="38">
        <v>145</v>
      </c>
      <c r="B80" s="81">
        <f>VLOOKUP('STATS 17-18'!AC81,'SK - HITS TAKEN'!$A$3:$B$55,2)</f>
        <v>53</v>
      </c>
      <c r="C80" s="33">
        <f>IF('STATS 17-18'!G81&lt;400,IF(B80&gt;80,80,B80),B80)</f>
        <v>53</v>
      </c>
      <c r="D80" s="33">
        <f>IF('STATS 17-18'!G81&lt;200,IF(C80&gt;60,60,C80),C80)</f>
        <v>53</v>
      </c>
      <c r="E80" s="33">
        <f>IF('STATS 17-18'!H81&lt;13.4,IF(D80&gt;73,73,D80),D80)</f>
        <v>53</v>
      </c>
      <c r="F80" s="82">
        <f>IF('STATS 17-18'!H81&lt;11,IF(E80&gt;66,66,E80),E80)</f>
        <v>53</v>
      </c>
    </row>
    <row r="81" ht="20.35" customHeight="1">
      <c r="A81" t="s" s="38">
        <v>146</v>
      </c>
      <c r="B81" s="81">
        <f>VLOOKUP('STATS 17-18'!AC82,'SK - HITS TAKEN'!$A$3:$B$55,2)</f>
        <v>73</v>
      </c>
      <c r="C81" s="33">
        <f>IF('STATS 17-18'!G82&lt;400,IF(B81&gt;80,80,B81),B81)</f>
        <v>73</v>
      </c>
      <c r="D81" s="33">
        <f>IF('STATS 17-18'!G82&lt;200,IF(C81&gt;60,60,C81),C81)</f>
        <v>73</v>
      </c>
      <c r="E81" s="33">
        <f>IF('STATS 17-18'!H82&lt;13.4,IF(D81&gt;73,73,D81),D81)</f>
        <v>73</v>
      </c>
      <c r="F81" s="82">
        <f>IF('STATS 17-18'!H82&lt;11,IF(E81&gt;66,66,E81),E81)</f>
        <v>73</v>
      </c>
    </row>
    <row r="82" ht="20.35" customHeight="1">
      <c r="A82" t="s" s="38">
        <v>147</v>
      </c>
      <c r="B82" s="81">
        <f>VLOOKUP('STATS 17-18'!AC83,'SK - HITS TAKEN'!$A$3:$B$55,2)</f>
        <v>71</v>
      </c>
      <c r="C82" s="33">
        <f>IF('STATS 17-18'!G83&lt;400,IF(B82&gt;80,80,B82),B82)</f>
        <v>71</v>
      </c>
      <c r="D82" s="33">
        <f>IF('STATS 17-18'!G83&lt;200,IF(C82&gt;60,60,C82),C82)</f>
        <v>71</v>
      </c>
      <c r="E82" s="33">
        <f>IF('STATS 17-18'!H83&lt;13.4,IF(D82&gt;73,73,D82),D82)</f>
        <v>71</v>
      </c>
      <c r="F82" s="82">
        <f>IF('STATS 17-18'!H83&lt;11,IF(E82&gt;66,66,E82),E82)</f>
        <v>71</v>
      </c>
    </row>
    <row r="83" ht="20.35" customHeight="1">
      <c r="A83" t="s" s="38">
        <v>148</v>
      </c>
      <c r="B83" s="81">
        <f>VLOOKUP('STATS 17-18'!AC84,'SK - HITS TAKEN'!$A$3:$B$55,2)</f>
        <v>47</v>
      </c>
      <c r="C83" s="33">
        <f>IF('STATS 17-18'!G84&lt;400,IF(B83&gt;80,80,B83),B83)</f>
        <v>47</v>
      </c>
      <c r="D83" s="33">
        <f>IF('STATS 17-18'!G84&lt;200,IF(C83&gt;60,60,C83),C83)</f>
        <v>47</v>
      </c>
      <c r="E83" s="33">
        <f>IF('STATS 17-18'!H84&lt;13.4,IF(D83&gt;73,73,D83),D83)</f>
        <v>47</v>
      </c>
      <c r="F83" s="82">
        <f>IF('STATS 17-18'!H84&lt;11,IF(E83&gt;66,66,E83),E83)</f>
        <v>47</v>
      </c>
    </row>
    <row r="84" ht="20.35" customHeight="1">
      <c r="A84" t="s" s="38">
        <v>150</v>
      </c>
      <c r="B84" s="81">
        <f>VLOOKUP('STATS 17-18'!AC85,'SK - HITS TAKEN'!$A$3:$B$55,2)</f>
        <v>58</v>
      </c>
      <c r="C84" s="33">
        <f>IF('STATS 17-18'!G85&lt;400,IF(B84&gt;80,80,B84),B84)</f>
        <v>58</v>
      </c>
      <c r="D84" s="33">
        <f>IF('STATS 17-18'!G85&lt;200,IF(C84&gt;60,60,C84),C84)</f>
        <v>58</v>
      </c>
      <c r="E84" s="33">
        <f>IF('STATS 17-18'!H85&lt;13.4,IF(D84&gt;73,73,D84),D84)</f>
        <v>58</v>
      </c>
      <c r="F84" s="82">
        <f>IF('STATS 17-18'!H85&lt;11,IF(E84&gt;66,66,E84),E84)</f>
        <v>58</v>
      </c>
    </row>
    <row r="85" ht="20.35" customHeight="1">
      <c r="A85" t="s" s="38">
        <v>151</v>
      </c>
      <c r="B85" s="81">
        <f>VLOOKUP('STATS 17-18'!AC86,'SK - HITS TAKEN'!$A$3:$B$55,2)</f>
        <v>55</v>
      </c>
      <c r="C85" s="33">
        <f>IF('STATS 17-18'!G86&lt;400,IF(B85&gt;80,80,B85),B85)</f>
        <v>55</v>
      </c>
      <c r="D85" s="33">
        <f>IF('STATS 17-18'!G86&lt;200,IF(C85&gt;60,60,C85),C85)</f>
        <v>55</v>
      </c>
      <c r="E85" s="33">
        <f>IF('STATS 17-18'!H86&lt;13.4,IF(D85&gt;73,73,D85),D85)</f>
        <v>55</v>
      </c>
      <c r="F85" s="82">
        <f>IF('STATS 17-18'!H86&lt;11,IF(E85&gt;66,66,E85),E85)</f>
        <v>55</v>
      </c>
    </row>
    <row r="86" ht="20.35" customHeight="1">
      <c r="A86" t="s" s="38">
        <v>152</v>
      </c>
      <c r="B86" s="81">
        <f>VLOOKUP('STATS 17-18'!AC87,'SK - HITS TAKEN'!$A$3:$B$55,2)</f>
        <v>60</v>
      </c>
      <c r="C86" s="33">
        <f>IF('STATS 17-18'!G87&lt;400,IF(B86&gt;80,80,B86),B86)</f>
        <v>60</v>
      </c>
      <c r="D86" s="33">
        <f>IF('STATS 17-18'!G87&lt;200,IF(C86&gt;60,60,C86),C86)</f>
        <v>60</v>
      </c>
      <c r="E86" s="33">
        <f>IF('STATS 17-18'!H87&lt;13.4,IF(D86&gt;73,73,D86),D86)</f>
        <v>60</v>
      </c>
      <c r="F86" s="82">
        <f>IF('STATS 17-18'!H87&lt;11,IF(E86&gt;66,66,E86),E86)</f>
        <v>60</v>
      </c>
    </row>
    <row r="87" ht="20.35" customHeight="1">
      <c r="A87" t="s" s="38">
        <v>153</v>
      </c>
      <c r="B87" s="81">
        <f>VLOOKUP('STATS 17-18'!AC88,'SK - HITS TAKEN'!$A$3:$B$55,2)</f>
        <v>76</v>
      </c>
      <c r="C87" s="33">
        <f>IF('STATS 17-18'!G88&lt;400,IF(B87&gt;80,80,B87),B87)</f>
        <v>76</v>
      </c>
      <c r="D87" s="33">
        <f>IF('STATS 17-18'!G88&lt;200,IF(C87&gt;60,60,C87),C87)</f>
        <v>76</v>
      </c>
      <c r="E87" s="33">
        <f>IF('STATS 17-18'!H88&lt;13.4,IF(D87&gt;73,73,D87),D87)</f>
        <v>76</v>
      </c>
      <c r="F87" s="82">
        <f>IF('STATS 17-18'!H88&lt;11,IF(E87&gt;66,66,E87),E87)</f>
        <v>76</v>
      </c>
    </row>
    <row r="88" ht="20.35" customHeight="1">
      <c r="A88" t="s" s="38">
        <v>154</v>
      </c>
      <c r="B88" s="81">
        <f>VLOOKUP('STATS 17-18'!AC89,'SK - HITS TAKEN'!$A$3:$B$55,2)</f>
        <v>60</v>
      </c>
      <c r="C88" s="33">
        <f>IF('STATS 17-18'!G89&lt;400,IF(B88&gt;80,80,B88),B88)</f>
        <v>60</v>
      </c>
      <c r="D88" s="33">
        <f>IF('STATS 17-18'!G89&lt;200,IF(C88&gt;60,60,C88),C88)</f>
        <v>60</v>
      </c>
      <c r="E88" s="33">
        <f>IF('STATS 17-18'!H89&lt;13.4,IF(D88&gt;73,73,D88),D88)</f>
        <v>60</v>
      </c>
      <c r="F88" s="82">
        <f>IF('STATS 17-18'!H89&lt;11,IF(E88&gt;66,66,E88),E88)</f>
        <v>60</v>
      </c>
    </row>
    <row r="89" ht="20.35" customHeight="1">
      <c r="A89" t="s" s="38">
        <v>155</v>
      </c>
      <c r="B89" s="81">
        <f>VLOOKUP('STATS 17-18'!AC90,'SK - HITS TAKEN'!$A$3:$B$55,2)</f>
        <v>47</v>
      </c>
      <c r="C89" s="33">
        <f>IF('STATS 17-18'!G90&lt;400,IF(B89&gt;80,80,B89),B89)</f>
        <v>47</v>
      </c>
      <c r="D89" s="33">
        <f>IF('STATS 17-18'!G90&lt;200,IF(C89&gt;60,60,C89),C89)</f>
        <v>47</v>
      </c>
      <c r="E89" s="33">
        <f>IF('STATS 17-18'!H90&lt;13.4,IF(D89&gt;73,73,D89),D89)</f>
        <v>47</v>
      </c>
      <c r="F89" s="82">
        <f>IF('STATS 17-18'!H90&lt;11,IF(E89&gt;66,66,E89),E89)</f>
        <v>47</v>
      </c>
    </row>
    <row r="90" ht="20.35" customHeight="1">
      <c r="A90" t="s" s="38">
        <v>156</v>
      </c>
      <c r="B90" s="81">
        <f>VLOOKUP('STATS 17-18'!AC91,'SK - HITS TAKEN'!$A$3:$B$55,2)</f>
        <v>91</v>
      </c>
      <c r="C90" s="33">
        <f>IF('STATS 17-18'!G91&lt;400,IF(B90&gt;80,80,B90),B90)</f>
        <v>91</v>
      </c>
      <c r="D90" s="33">
        <f>IF('STATS 17-18'!G91&lt;200,IF(C90&gt;60,60,C90),C90)</f>
        <v>91</v>
      </c>
      <c r="E90" s="33">
        <f>IF('STATS 17-18'!H91&lt;13.4,IF(D90&gt;73,73,D90),D90)</f>
        <v>91</v>
      </c>
      <c r="F90" s="82">
        <f>IF('STATS 17-18'!H91&lt;11,IF(E90&gt;66,66,E90),E90)</f>
        <v>91</v>
      </c>
    </row>
    <row r="91" ht="20.35" customHeight="1">
      <c r="A91" t="s" s="38">
        <v>157</v>
      </c>
      <c r="B91" s="81">
        <f>VLOOKUP('STATS 17-18'!AC92,'SK - HITS TAKEN'!$A$3:$B$55,2)</f>
        <v>62</v>
      </c>
      <c r="C91" s="33">
        <f>IF('STATS 17-18'!G92&lt;400,IF(B91&gt;80,80,B91),B91)</f>
        <v>62</v>
      </c>
      <c r="D91" s="33">
        <f>IF('STATS 17-18'!G92&lt;200,IF(C91&gt;60,60,C91),C91)</f>
        <v>62</v>
      </c>
      <c r="E91" s="33">
        <f>IF('STATS 17-18'!H92&lt;13.4,IF(D91&gt;73,73,D91),D91)</f>
        <v>62</v>
      </c>
      <c r="F91" s="82">
        <f>IF('STATS 17-18'!H92&lt;11,IF(E91&gt;66,66,E91),E91)</f>
        <v>62</v>
      </c>
    </row>
    <row r="92" ht="20.35" customHeight="1">
      <c r="A92" t="s" s="38">
        <v>158</v>
      </c>
      <c r="B92" s="81">
        <f>VLOOKUP('STATS 17-18'!AC93,'SK - HITS TAKEN'!$A$3:$B$55,2)</f>
        <v>93</v>
      </c>
      <c r="C92" s="33">
        <f>IF('STATS 17-18'!G93&lt;400,IF(B92&gt;80,80,B92),B92)</f>
        <v>93</v>
      </c>
      <c r="D92" s="33">
        <f>IF('STATS 17-18'!G93&lt;200,IF(C92&gt;60,60,C92),C92)</f>
        <v>93</v>
      </c>
      <c r="E92" s="33">
        <f>IF('STATS 17-18'!H93&lt;13.4,IF(D92&gt;73,73,D92),D92)</f>
        <v>93</v>
      </c>
      <c r="F92" s="82">
        <f>IF('STATS 17-18'!H93&lt;11,IF(E92&gt;66,66,E92),E92)</f>
        <v>93</v>
      </c>
    </row>
    <row r="93" ht="20.35" customHeight="1">
      <c r="A93" t="s" s="38">
        <v>159</v>
      </c>
      <c r="B93" s="81">
        <f>VLOOKUP('STATS 17-18'!AC94,'SK - HITS TAKEN'!$A$3:$B$55,2)</f>
        <v>56</v>
      </c>
      <c r="C93" s="33">
        <f>IF('STATS 17-18'!G94&lt;400,IF(B93&gt;80,80,B93),B93)</f>
        <v>56</v>
      </c>
      <c r="D93" s="33">
        <f>IF('STATS 17-18'!G94&lt;200,IF(C93&gt;60,60,C93),C93)</f>
        <v>56</v>
      </c>
      <c r="E93" s="33">
        <f>IF('STATS 17-18'!H94&lt;13.4,IF(D93&gt;73,73,D93),D93)</f>
        <v>56</v>
      </c>
      <c r="F93" s="82">
        <f>IF('STATS 17-18'!H94&lt;11,IF(E93&gt;66,66,E93),E93)</f>
        <v>56</v>
      </c>
    </row>
    <row r="94" ht="20.35" customHeight="1">
      <c r="A94" t="s" s="38">
        <v>160</v>
      </c>
      <c r="B94" s="81">
        <f>VLOOKUP('STATS 17-18'!AC95,'SK - HITS TAKEN'!$A$3:$B$55,2)</f>
        <v>58</v>
      </c>
      <c r="C94" s="33">
        <f>IF('STATS 17-18'!G95&lt;400,IF(B94&gt;80,80,B94),B94)</f>
        <v>58</v>
      </c>
      <c r="D94" s="33">
        <f>IF('STATS 17-18'!G95&lt;200,IF(C94&gt;60,60,C94),C94)</f>
        <v>58</v>
      </c>
      <c r="E94" s="33">
        <f>IF('STATS 17-18'!H95&lt;13.4,IF(D94&gt;73,73,D94),D94)</f>
        <v>58</v>
      </c>
      <c r="F94" s="82">
        <f>IF('STATS 17-18'!H95&lt;11,IF(E94&gt;66,66,E94),E94)</f>
        <v>58</v>
      </c>
    </row>
    <row r="95" ht="20.35" customHeight="1">
      <c r="A95" t="s" s="38">
        <v>161</v>
      </c>
      <c r="B95" s="81">
        <f>VLOOKUP('STATS 17-18'!AC96,'SK - HITS TAKEN'!$A$3:$B$55,2)</f>
        <v>87</v>
      </c>
      <c r="C95" s="33">
        <f>IF('STATS 17-18'!G96&lt;400,IF(B95&gt;80,80,B95),B95)</f>
        <v>87</v>
      </c>
      <c r="D95" s="33">
        <f>IF('STATS 17-18'!G96&lt;200,IF(C95&gt;60,60,C95),C95)</f>
        <v>87</v>
      </c>
      <c r="E95" s="33">
        <f>IF('STATS 17-18'!H96&lt;13.4,IF(D95&gt;73,73,D95),D95)</f>
        <v>87</v>
      </c>
      <c r="F95" s="82">
        <f>IF('STATS 17-18'!H96&lt;11,IF(E95&gt;66,66,E95),E95)</f>
        <v>87</v>
      </c>
    </row>
    <row r="96" ht="20.35" customHeight="1">
      <c r="A96" t="s" s="38">
        <v>162</v>
      </c>
      <c r="B96" s="81">
        <f>VLOOKUP('STATS 17-18'!AC97,'SK - HITS TAKEN'!$A$3:$B$55,2)</f>
        <v>89</v>
      </c>
      <c r="C96" s="33">
        <f>IF('STATS 17-18'!G97&lt;400,IF(B96&gt;80,80,B96),B96)</f>
        <v>89</v>
      </c>
      <c r="D96" s="33">
        <f>IF('STATS 17-18'!G97&lt;200,IF(C96&gt;60,60,C96),C96)</f>
        <v>89</v>
      </c>
      <c r="E96" s="33">
        <f>IF('STATS 17-18'!H97&lt;13.4,IF(D96&gt;73,73,D96),D96)</f>
        <v>89</v>
      </c>
      <c r="F96" s="82">
        <f>IF('STATS 17-18'!H97&lt;11,IF(E96&gt;66,66,E96),E96)</f>
        <v>89</v>
      </c>
    </row>
    <row r="97" ht="20.35" customHeight="1">
      <c r="A97" t="s" s="38">
        <v>163</v>
      </c>
      <c r="B97" s="81">
        <f>VLOOKUP('STATS 17-18'!AC98,'SK - HITS TAKEN'!$A$3:$B$55,2)</f>
        <v>70</v>
      </c>
      <c r="C97" s="33">
        <f>IF('STATS 17-18'!G98&lt;400,IF(B97&gt;80,80,B97),B97)</f>
        <v>70</v>
      </c>
      <c r="D97" s="33">
        <f>IF('STATS 17-18'!G98&lt;200,IF(C97&gt;60,60,C97),C97)</f>
        <v>70</v>
      </c>
      <c r="E97" s="33">
        <f>IF('STATS 17-18'!H98&lt;13.4,IF(D97&gt;73,73,D97),D97)</f>
        <v>70</v>
      </c>
      <c r="F97" s="82">
        <f>IF('STATS 17-18'!H98&lt;11,IF(E97&gt;66,66,E97),E97)</f>
        <v>70</v>
      </c>
    </row>
    <row r="98" ht="20.35" customHeight="1">
      <c r="A98" t="s" s="38">
        <v>164</v>
      </c>
      <c r="B98" s="81">
        <f>VLOOKUP('STATS 17-18'!AC99,'SK - HITS TAKEN'!$A$3:$B$55,2)</f>
        <v>57</v>
      </c>
      <c r="C98" s="33">
        <f>IF('STATS 17-18'!G99&lt;400,IF(B98&gt;80,80,B98),B98)</f>
        <v>57</v>
      </c>
      <c r="D98" s="33">
        <f>IF('STATS 17-18'!G99&lt;200,IF(C98&gt;60,60,C98),C98)</f>
        <v>57</v>
      </c>
      <c r="E98" s="33">
        <f>IF('STATS 17-18'!H99&lt;13.4,IF(D98&gt;73,73,D98),D98)</f>
        <v>57</v>
      </c>
      <c r="F98" s="82">
        <f>IF('STATS 17-18'!H99&lt;11,IF(E98&gt;66,66,E98),E98)</f>
        <v>57</v>
      </c>
    </row>
    <row r="99" ht="20.35" customHeight="1">
      <c r="A99" t="s" s="38">
        <v>166</v>
      </c>
      <c r="B99" s="81">
        <f>VLOOKUP('STATS 17-18'!AC100,'SK - HITS TAKEN'!$A$3:$B$55,2)</f>
        <v>69</v>
      </c>
      <c r="C99" s="33">
        <f>IF('STATS 17-18'!G100&lt;400,IF(B99&gt;80,80,B99),B99)</f>
        <v>69</v>
      </c>
      <c r="D99" s="33">
        <f>IF('STATS 17-18'!G100&lt;200,IF(C99&gt;60,60,C99),C99)</f>
        <v>69</v>
      </c>
      <c r="E99" s="33">
        <f>IF('STATS 17-18'!H100&lt;13.4,IF(D99&gt;73,73,D99),D99)</f>
        <v>69</v>
      </c>
      <c r="F99" s="82">
        <f>IF('STATS 17-18'!H100&lt;11,IF(E99&gt;66,66,E99),E99)</f>
        <v>69</v>
      </c>
    </row>
    <row r="100" ht="20.35" customHeight="1">
      <c r="A100" t="s" s="38">
        <v>167</v>
      </c>
      <c r="B100" s="81">
        <f>VLOOKUP('STATS 17-18'!AC101,'SK - HITS TAKEN'!$A$3:$B$55,2)</f>
        <v>73</v>
      </c>
      <c r="C100" s="33">
        <f>IF('STATS 17-18'!G101&lt;400,IF(B100&gt;80,80,B100),B100)</f>
        <v>73</v>
      </c>
      <c r="D100" s="33">
        <f>IF('STATS 17-18'!G101&lt;200,IF(C100&gt;60,60,C100),C100)</f>
        <v>73</v>
      </c>
      <c r="E100" s="33">
        <f>IF('STATS 17-18'!H101&lt;13.4,IF(D100&gt;73,73,D100),D100)</f>
        <v>73</v>
      </c>
      <c r="F100" s="82">
        <f>IF('STATS 17-18'!H101&lt;11,IF(E100&gt;66,66,E100),E100)</f>
        <v>73</v>
      </c>
    </row>
    <row r="101" ht="20.35" customHeight="1">
      <c r="A101" t="s" s="38">
        <v>168</v>
      </c>
      <c r="B101" s="81">
        <f>VLOOKUP('STATS 17-18'!AC102,'SK - HITS TAKEN'!$A$3:$B$55,2)</f>
        <v>47</v>
      </c>
      <c r="C101" s="33">
        <f>IF('STATS 17-18'!G102&lt;400,IF(B101&gt;80,80,B101),B101)</f>
        <v>47</v>
      </c>
      <c r="D101" s="33">
        <f>IF('STATS 17-18'!G102&lt;200,IF(C101&gt;60,60,C101),C101)</f>
        <v>47</v>
      </c>
      <c r="E101" s="33">
        <f>IF('STATS 17-18'!H102&lt;13.4,IF(D101&gt;73,73,D101),D101)</f>
        <v>47</v>
      </c>
      <c r="F101" s="82">
        <f>IF('STATS 17-18'!H102&lt;11,IF(E101&gt;66,66,E101),E101)</f>
        <v>47</v>
      </c>
    </row>
    <row r="102" ht="20.35" customHeight="1">
      <c r="A102" t="s" s="38">
        <v>169</v>
      </c>
      <c r="B102" s="81">
        <f>VLOOKUP('STATS 17-18'!AC103,'SK - HITS TAKEN'!$A$3:$B$55,2)</f>
        <v>73</v>
      </c>
      <c r="C102" s="33">
        <f>IF('STATS 17-18'!G103&lt;400,IF(B102&gt;80,80,B102),B102)</f>
        <v>73</v>
      </c>
      <c r="D102" s="33">
        <f>IF('STATS 17-18'!G103&lt;200,IF(C102&gt;60,60,C102),C102)</f>
        <v>73</v>
      </c>
      <c r="E102" s="33">
        <f>IF('STATS 17-18'!H103&lt;13.4,IF(D102&gt;73,73,D102),D102)</f>
        <v>73</v>
      </c>
      <c r="F102" s="82">
        <f>IF('STATS 17-18'!H103&lt;11,IF(E102&gt;66,66,E102),E102)</f>
        <v>73</v>
      </c>
    </row>
    <row r="103" ht="20.35" customHeight="1">
      <c r="A103" t="s" s="38">
        <v>170</v>
      </c>
      <c r="B103" s="81">
        <f>VLOOKUP('STATS 17-18'!AC104,'SK - HITS TAKEN'!$A$3:$B$55,2)</f>
        <v>79</v>
      </c>
      <c r="C103" s="33">
        <f>IF('STATS 17-18'!G104&lt;400,IF(B103&gt;80,80,B103),B103)</f>
        <v>79</v>
      </c>
      <c r="D103" s="33">
        <f>IF('STATS 17-18'!G104&lt;200,IF(C103&gt;60,60,C103),C103)</f>
        <v>79</v>
      </c>
      <c r="E103" s="33">
        <f>IF('STATS 17-18'!H104&lt;13.4,IF(D103&gt;73,73,D103),D103)</f>
        <v>79</v>
      </c>
      <c r="F103" s="82">
        <f>IF('STATS 17-18'!H104&lt;11,IF(E103&gt;66,66,E103),E103)</f>
        <v>79</v>
      </c>
    </row>
    <row r="104" ht="20.35" customHeight="1">
      <c r="A104" t="s" s="38">
        <v>171</v>
      </c>
      <c r="B104" s="81">
        <f>VLOOKUP('STATS 17-18'!AC105,'SK - HITS TAKEN'!$A$3:$B$55,2)</f>
        <v>82</v>
      </c>
      <c r="C104" s="33">
        <f>IF('STATS 17-18'!G105&lt;400,IF(B104&gt;80,80,B104),B104)</f>
        <v>82</v>
      </c>
      <c r="D104" s="33">
        <f>IF('STATS 17-18'!G105&lt;200,IF(C104&gt;60,60,C104),C104)</f>
        <v>82</v>
      </c>
      <c r="E104" s="33">
        <f>IF('STATS 17-18'!H105&lt;13.4,IF(D104&gt;73,73,D104),D104)</f>
        <v>82</v>
      </c>
      <c r="F104" s="82">
        <f>IF('STATS 17-18'!H105&lt;11,IF(E104&gt;66,66,E104),E104)</f>
        <v>82</v>
      </c>
    </row>
    <row r="105" ht="20.35" customHeight="1">
      <c r="A105" t="s" s="38">
        <v>172</v>
      </c>
      <c r="B105" s="81">
        <f>VLOOKUP('STATS 17-18'!AC106,'SK - HITS TAKEN'!$A$3:$B$55,2)</f>
        <v>50</v>
      </c>
      <c r="C105" s="33">
        <f>IF('STATS 17-18'!G106&lt;400,IF(B105&gt;80,80,B105),B105)</f>
        <v>50</v>
      </c>
      <c r="D105" s="33">
        <f>IF('STATS 17-18'!G106&lt;200,IF(C105&gt;60,60,C105),C105)</f>
        <v>50</v>
      </c>
      <c r="E105" s="33">
        <f>IF('STATS 17-18'!H106&lt;13.4,IF(D105&gt;73,73,D105),D105)</f>
        <v>50</v>
      </c>
      <c r="F105" s="82">
        <f>IF('STATS 17-18'!H106&lt;11,IF(E105&gt;66,66,E105),E105)</f>
        <v>50</v>
      </c>
    </row>
    <row r="106" ht="20.35" customHeight="1">
      <c r="A106" t="s" s="38">
        <v>173</v>
      </c>
      <c r="B106" s="81">
        <f>VLOOKUP('STATS 17-18'!AC107,'SK - HITS TAKEN'!$A$3:$B$55,2)</f>
        <v>47</v>
      </c>
      <c r="C106" s="33">
        <f>IF('STATS 17-18'!G107&lt;400,IF(B106&gt;80,80,B106),B106)</f>
        <v>47</v>
      </c>
      <c r="D106" s="33">
        <f>IF('STATS 17-18'!G107&lt;200,IF(C106&gt;60,60,C106),C106)</f>
        <v>47</v>
      </c>
      <c r="E106" s="33">
        <f>IF('STATS 17-18'!H107&lt;13.4,IF(D106&gt;73,73,D106),D106)</f>
        <v>47</v>
      </c>
      <c r="F106" s="82">
        <f>IF('STATS 17-18'!H107&lt;11,IF(E106&gt;66,66,E106),E106)</f>
        <v>47</v>
      </c>
    </row>
    <row r="107" ht="20.35" customHeight="1">
      <c r="A107" t="s" s="38">
        <v>175</v>
      </c>
      <c r="B107" s="81">
        <f>VLOOKUP('STATS 17-18'!AC108,'SK - HITS TAKEN'!$A$3:$B$55,2)</f>
        <v>94</v>
      </c>
      <c r="C107" s="33">
        <f>IF('STATS 17-18'!G108&lt;400,IF(B107&gt;80,80,B107),B107)</f>
        <v>94</v>
      </c>
      <c r="D107" s="33">
        <f>IF('STATS 17-18'!G108&lt;200,IF(C107&gt;60,60,C107),C107)</f>
        <v>94</v>
      </c>
      <c r="E107" s="33">
        <f>IF('STATS 17-18'!H108&lt;13.4,IF(D107&gt;73,73,D107),D107)</f>
        <v>94</v>
      </c>
      <c r="F107" s="82">
        <f>IF('STATS 17-18'!H108&lt;11,IF(E107&gt;66,66,E107),E107)</f>
        <v>94</v>
      </c>
    </row>
    <row r="108" ht="20.35" customHeight="1">
      <c r="A108" t="s" s="38">
        <v>176</v>
      </c>
      <c r="B108" s="81">
        <f>VLOOKUP('STATS 17-18'!AC109,'SK - HITS TAKEN'!$A$3:$B$55,2)</f>
        <v>67</v>
      </c>
      <c r="C108" s="33">
        <f>IF('STATS 17-18'!G109&lt;400,IF(B108&gt;80,80,B108),B108)</f>
        <v>67</v>
      </c>
      <c r="D108" s="33">
        <f>IF('STATS 17-18'!G109&lt;200,IF(C108&gt;60,60,C108),C108)</f>
        <v>67</v>
      </c>
      <c r="E108" s="33">
        <f>IF('STATS 17-18'!H109&lt;13.4,IF(D108&gt;73,73,D108),D108)</f>
        <v>67</v>
      </c>
      <c r="F108" s="82">
        <f>IF('STATS 17-18'!H109&lt;11,IF(E108&gt;66,66,E108),E108)</f>
        <v>67</v>
      </c>
    </row>
    <row r="109" ht="20.35" customHeight="1">
      <c r="A109" t="s" s="38">
        <v>177</v>
      </c>
      <c r="B109" s="81">
        <f>VLOOKUP('STATS 17-18'!AC110,'SK - HITS TAKEN'!$A$3:$B$55,2)</f>
        <v>73</v>
      </c>
      <c r="C109" s="33">
        <f>IF('STATS 17-18'!G110&lt;400,IF(B109&gt;80,80,B109),B109)</f>
        <v>73</v>
      </c>
      <c r="D109" s="33">
        <f>IF('STATS 17-18'!G110&lt;200,IF(C109&gt;60,60,C109),C109)</f>
        <v>73</v>
      </c>
      <c r="E109" s="33">
        <f>IF('STATS 17-18'!H110&lt;13.4,IF(D109&gt;73,73,D109),D109)</f>
        <v>73</v>
      </c>
      <c r="F109" s="82">
        <f>IF('STATS 17-18'!H110&lt;11,IF(E109&gt;66,66,E109),E109)</f>
        <v>73</v>
      </c>
    </row>
    <row r="110" ht="20.35" customHeight="1">
      <c r="A110" t="s" s="38">
        <v>178</v>
      </c>
      <c r="B110" s="81">
        <f>VLOOKUP('STATS 17-18'!AC111,'SK - HITS TAKEN'!$A$3:$B$55,2)</f>
        <v>98</v>
      </c>
      <c r="C110" s="33">
        <f>IF('STATS 17-18'!G111&lt;400,IF(B110&gt;80,80,B110),B110)</f>
        <v>80</v>
      </c>
      <c r="D110" s="33">
        <f>IF('STATS 17-18'!G111&lt;200,IF(C110&gt;60,60,C110),C110)</f>
        <v>60</v>
      </c>
      <c r="E110" s="33">
        <f>IF('STATS 17-18'!H111&lt;13.4,IF(D110&gt;73,73,D110),D110)</f>
        <v>60</v>
      </c>
      <c r="F110" s="82">
        <f>IF('STATS 17-18'!H111&lt;11,IF(E110&gt;66,66,E110),E110)</f>
        <v>60</v>
      </c>
    </row>
    <row r="111" ht="20.35" customHeight="1">
      <c r="A111" t="s" s="38">
        <v>179</v>
      </c>
      <c r="B111" s="81">
        <f>VLOOKUP('STATS 17-18'!AC112,'SK - HITS TAKEN'!$A$3:$B$55,2)</f>
        <v>88</v>
      </c>
      <c r="C111" s="33">
        <f>IF('STATS 17-18'!G112&lt;400,IF(B111&gt;80,80,B111),B111)</f>
        <v>88</v>
      </c>
      <c r="D111" s="33">
        <f>IF('STATS 17-18'!G112&lt;200,IF(C111&gt;60,60,C111),C111)</f>
        <v>88</v>
      </c>
      <c r="E111" s="33">
        <f>IF('STATS 17-18'!H112&lt;13.4,IF(D111&gt;73,73,D111),D111)</f>
        <v>88</v>
      </c>
      <c r="F111" s="82">
        <f>IF('STATS 17-18'!H112&lt;11,IF(E111&gt;66,66,E111),E111)</f>
        <v>88</v>
      </c>
    </row>
    <row r="112" ht="20.35" customHeight="1">
      <c r="A112" t="s" s="38">
        <v>180</v>
      </c>
      <c r="B112" s="81">
        <f>VLOOKUP('STATS 17-18'!AC113,'SK - HITS TAKEN'!$A$3:$B$55,2)</f>
        <v>81</v>
      </c>
      <c r="C112" s="33">
        <f>IF('STATS 17-18'!G113&lt;400,IF(B112&gt;80,80,B112),B112)</f>
        <v>81</v>
      </c>
      <c r="D112" s="33">
        <f>IF('STATS 17-18'!G113&lt;200,IF(C112&gt;60,60,C112),C112)</f>
        <v>81</v>
      </c>
      <c r="E112" s="33">
        <f>IF('STATS 17-18'!H113&lt;13.4,IF(D112&gt;73,73,D112),D112)</f>
        <v>81</v>
      </c>
      <c r="F112" s="82">
        <f>IF('STATS 17-18'!H113&lt;11,IF(E112&gt;66,66,E112),E112)</f>
        <v>81</v>
      </c>
    </row>
    <row r="113" ht="20.35" customHeight="1">
      <c r="A113" t="s" s="38">
        <v>181</v>
      </c>
      <c r="B113" s="81">
        <f>VLOOKUP('STATS 17-18'!AC114,'SK - HITS TAKEN'!$A$3:$B$55,2)</f>
        <v>52</v>
      </c>
      <c r="C113" s="33">
        <f>IF('STATS 17-18'!G114&lt;400,IF(B113&gt;80,80,B113),B113)</f>
        <v>52</v>
      </c>
      <c r="D113" s="33">
        <f>IF('STATS 17-18'!G114&lt;200,IF(C113&gt;60,60,C113),C113)</f>
        <v>52</v>
      </c>
      <c r="E113" s="33">
        <f>IF('STATS 17-18'!H114&lt;13.4,IF(D113&gt;73,73,D113),D113)</f>
        <v>52</v>
      </c>
      <c r="F113" s="82">
        <f>IF('STATS 17-18'!H114&lt;11,IF(E113&gt;66,66,E113),E113)</f>
        <v>52</v>
      </c>
    </row>
    <row r="114" ht="20.35" customHeight="1">
      <c r="A114" t="s" s="38">
        <v>182</v>
      </c>
      <c r="B114" s="81">
        <f>VLOOKUP('STATS 17-18'!AC115,'SK - HITS TAKEN'!$A$3:$B$55,2)</f>
        <v>81</v>
      </c>
      <c r="C114" s="33">
        <f>IF('STATS 17-18'!G115&lt;400,IF(B114&gt;80,80,B114),B114)</f>
        <v>81</v>
      </c>
      <c r="D114" s="33">
        <f>IF('STATS 17-18'!G115&lt;200,IF(C114&gt;60,60,C114),C114)</f>
        <v>81</v>
      </c>
      <c r="E114" s="33">
        <f>IF('STATS 17-18'!H115&lt;13.4,IF(D114&gt;73,73,D114),D114)</f>
        <v>81</v>
      </c>
      <c r="F114" s="82">
        <f>IF('STATS 17-18'!H115&lt;11,IF(E114&gt;66,66,E114),E114)</f>
        <v>81</v>
      </c>
    </row>
    <row r="115" ht="20.35" customHeight="1">
      <c r="A115" t="s" s="38">
        <v>183</v>
      </c>
      <c r="B115" s="81">
        <f>VLOOKUP('STATS 17-18'!AC116,'SK - HITS TAKEN'!$A$3:$B$55,2)</f>
        <v>86</v>
      </c>
      <c r="C115" s="33">
        <f>IF('STATS 17-18'!G116&lt;400,IF(B115&gt;80,80,B115),B115)</f>
        <v>86</v>
      </c>
      <c r="D115" s="33">
        <f>IF('STATS 17-18'!G116&lt;200,IF(C115&gt;60,60,C115),C115)</f>
        <v>86</v>
      </c>
      <c r="E115" s="33">
        <f>IF('STATS 17-18'!H116&lt;13.4,IF(D115&gt;73,73,D115),D115)</f>
        <v>86</v>
      </c>
      <c r="F115" s="82">
        <f>IF('STATS 17-18'!H116&lt;11,IF(E115&gt;66,66,E115),E115)</f>
        <v>86</v>
      </c>
    </row>
    <row r="116" ht="20.35" customHeight="1">
      <c r="A116" t="s" s="38">
        <v>184</v>
      </c>
      <c r="B116" s="81">
        <f>VLOOKUP('STATS 17-18'!AC117,'SK - HITS TAKEN'!$A$3:$B$55,2)</f>
        <v>82</v>
      </c>
      <c r="C116" s="33">
        <f>IF('STATS 17-18'!G117&lt;400,IF(B116&gt;80,80,B116),B116)</f>
        <v>82</v>
      </c>
      <c r="D116" s="33">
        <f>IF('STATS 17-18'!G117&lt;200,IF(C116&gt;60,60,C116),C116)</f>
        <v>82</v>
      </c>
      <c r="E116" s="33">
        <f>IF('STATS 17-18'!H117&lt;13.4,IF(D116&gt;73,73,D116),D116)</f>
        <v>82</v>
      </c>
      <c r="F116" s="82">
        <f>IF('STATS 17-18'!H117&lt;11,IF(E116&gt;66,66,E116),E116)</f>
        <v>82</v>
      </c>
    </row>
    <row r="117" ht="20.35" customHeight="1">
      <c r="A117" t="s" s="38">
        <v>185</v>
      </c>
      <c r="B117" s="81">
        <f>VLOOKUP('STATS 17-18'!AC118,'SK - HITS TAKEN'!$A$3:$B$55,2)</f>
        <v>77</v>
      </c>
      <c r="C117" s="33">
        <f>IF('STATS 17-18'!G118&lt;400,IF(B117&gt;80,80,B117),B117)</f>
        <v>77</v>
      </c>
      <c r="D117" s="33">
        <f>IF('STATS 17-18'!G118&lt;200,IF(C117&gt;60,60,C117),C117)</f>
        <v>77</v>
      </c>
      <c r="E117" s="33">
        <f>IF('STATS 17-18'!H118&lt;13.4,IF(D117&gt;73,73,D117),D117)</f>
        <v>77</v>
      </c>
      <c r="F117" s="82">
        <f>IF('STATS 17-18'!H118&lt;11,IF(E117&gt;66,66,E117),E117)</f>
        <v>77</v>
      </c>
    </row>
    <row r="118" ht="20.35" customHeight="1">
      <c r="A118" t="s" s="38">
        <v>186</v>
      </c>
      <c r="B118" s="81">
        <f>VLOOKUP('STATS 17-18'!AC119,'SK - HITS TAKEN'!$A$3:$B$55,2)</f>
        <v>59</v>
      </c>
      <c r="C118" s="33">
        <f>IF('STATS 17-18'!G119&lt;400,IF(B118&gt;80,80,B118),B118)</f>
        <v>59</v>
      </c>
      <c r="D118" s="33">
        <f>IF('STATS 17-18'!G119&lt;200,IF(C118&gt;60,60,C118),C118)</f>
        <v>59</v>
      </c>
      <c r="E118" s="33">
        <f>IF('STATS 17-18'!H119&lt;13.4,IF(D118&gt;73,73,D118),D118)</f>
        <v>59</v>
      </c>
      <c r="F118" s="82">
        <f>IF('STATS 17-18'!H119&lt;11,IF(E118&gt;66,66,E118),E118)</f>
        <v>59</v>
      </c>
    </row>
    <row r="119" ht="20.35" customHeight="1">
      <c r="A119" t="s" s="38">
        <v>187</v>
      </c>
      <c r="B119" s="81">
        <f>VLOOKUP('STATS 17-18'!AC120,'SK - HITS TAKEN'!$A$3:$B$55,2)</f>
        <v>82</v>
      </c>
      <c r="C119" s="33">
        <f>IF('STATS 17-18'!G120&lt;400,IF(B119&gt;80,80,B119),B119)</f>
        <v>82</v>
      </c>
      <c r="D119" s="33">
        <f>IF('STATS 17-18'!G120&lt;200,IF(C119&gt;60,60,C119),C119)</f>
        <v>82</v>
      </c>
      <c r="E119" s="33">
        <f>IF('STATS 17-18'!H120&lt;13.4,IF(D119&gt;73,73,D119),D119)</f>
        <v>73</v>
      </c>
      <c r="F119" s="82">
        <f>IF('STATS 17-18'!H120&lt;11,IF(E119&gt;66,66,E119),E119)</f>
        <v>73</v>
      </c>
    </row>
    <row r="120" ht="20.35" customHeight="1">
      <c r="A120" t="s" s="38">
        <v>188</v>
      </c>
      <c r="B120" s="81">
        <f>VLOOKUP('STATS 17-18'!AC121,'SK - HITS TAKEN'!$A$3:$B$55,2)</f>
        <v>68</v>
      </c>
      <c r="C120" s="33">
        <f>IF('STATS 17-18'!G121&lt;400,IF(B120&gt;80,80,B120),B120)</f>
        <v>68</v>
      </c>
      <c r="D120" s="33">
        <f>IF('STATS 17-18'!G121&lt;200,IF(C120&gt;60,60,C120),C120)</f>
        <v>68</v>
      </c>
      <c r="E120" s="33">
        <f>IF('STATS 17-18'!H121&lt;13.4,IF(D120&gt;73,73,D120),D120)</f>
        <v>68</v>
      </c>
      <c r="F120" s="82">
        <f>IF('STATS 17-18'!H121&lt;11,IF(E120&gt;66,66,E120),E120)</f>
        <v>68</v>
      </c>
    </row>
    <row r="121" ht="20.35" customHeight="1">
      <c r="A121" t="s" s="38">
        <v>189</v>
      </c>
      <c r="B121" s="81">
        <f>VLOOKUP('STATS 17-18'!AC122,'SK - HITS TAKEN'!$A$3:$B$55,2)</f>
        <v>76</v>
      </c>
      <c r="C121" s="33">
        <f>IF('STATS 17-18'!G122&lt;400,IF(B121&gt;80,80,B121),B121)</f>
        <v>76</v>
      </c>
      <c r="D121" s="33">
        <f>IF('STATS 17-18'!G122&lt;200,IF(C121&gt;60,60,C121),C121)</f>
        <v>76</v>
      </c>
      <c r="E121" s="33">
        <f>IF('STATS 17-18'!H122&lt;13.4,IF(D121&gt;73,73,D121),D121)</f>
        <v>73</v>
      </c>
      <c r="F121" s="82">
        <f>IF('STATS 17-18'!H122&lt;11,IF(E121&gt;66,66,E121),E121)</f>
        <v>73</v>
      </c>
    </row>
    <row r="122" ht="20.35" customHeight="1">
      <c r="A122" t="s" s="38">
        <v>191</v>
      </c>
      <c r="B122" s="81">
        <f>VLOOKUP('STATS 17-18'!AC123,'SK - HITS TAKEN'!$A$3:$B$55,2)</f>
        <v>56</v>
      </c>
      <c r="C122" s="33">
        <f>IF('STATS 17-18'!G123&lt;400,IF(B122&gt;80,80,B122),B122)</f>
        <v>56</v>
      </c>
      <c r="D122" s="33">
        <f>IF('STATS 17-18'!G123&lt;200,IF(C122&gt;60,60,C122),C122)</f>
        <v>56</v>
      </c>
      <c r="E122" s="33">
        <f>IF('STATS 17-18'!H123&lt;13.4,IF(D122&gt;73,73,D122),D122)</f>
        <v>56</v>
      </c>
      <c r="F122" s="82">
        <f>IF('STATS 17-18'!H123&lt;11,IF(E122&gt;66,66,E122),E122)</f>
        <v>56</v>
      </c>
    </row>
    <row r="123" ht="20.35" customHeight="1">
      <c r="A123" t="s" s="38">
        <v>192</v>
      </c>
      <c r="B123" s="81">
        <f>VLOOKUP('STATS 17-18'!AC124,'SK - HITS TAKEN'!$A$3:$B$55,2)</f>
        <v>78</v>
      </c>
      <c r="C123" s="33">
        <f>IF('STATS 17-18'!G124&lt;400,IF(B123&gt;80,80,B123),B123)</f>
        <v>78</v>
      </c>
      <c r="D123" s="33">
        <f>IF('STATS 17-18'!G124&lt;200,IF(C123&gt;60,60,C123),C123)</f>
        <v>78</v>
      </c>
      <c r="E123" s="33">
        <f>IF('STATS 17-18'!H124&lt;13.4,IF(D123&gt;73,73,D123),D123)</f>
        <v>78</v>
      </c>
      <c r="F123" s="82">
        <f>IF('STATS 17-18'!H124&lt;11,IF(E123&gt;66,66,E123),E123)</f>
        <v>78</v>
      </c>
    </row>
    <row r="124" ht="20.35" customHeight="1">
      <c r="A124" t="s" s="38">
        <v>193</v>
      </c>
      <c r="B124" s="81">
        <f>VLOOKUP('STATS 17-18'!AC125,'SK - HITS TAKEN'!$A$3:$B$55,2)</f>
        <v>62</v>
      </c>
      <c r="C124" s="33">
        <f>IF('STATS 17-18'!G125&lt;400,IF(B124&gt;80,80,B124),B124)</f>
        <v>62</v>
      </c>
      <c r="D124" s="33">
        <f>IF('STATS 17-18'!G125&lt;200,IF(C124&gt;60,60,C124),C124)</f>
        <v>62</v>
      </c>
      <c r="E124" s="33">
        <f>IF('STATS 17-18'!H125&lt;13.4,IF(D124&gt;73,73,D124),D124)</f>
        <v>62</v>
      </c>
      <c r="F124" s="82">
        <f>IF('STATS 17-18'!H125&lt;11,IF(E124&gt;66,66,E124),E124)</f>
        <v>62</v>
      </c>
    </row>
    <row r="125" ht="20.35" customHeight="1">
      <c r="A125" t="s" s="38">
        <v>194</v>
      </c>
      <c r="B125" s="81">
        <f>VLOOKUP('STATS 17-18'!AC126,'SK - HITS TAKEN'!$A$3:$B$55,2)</f>
        <v>64</v>
      </c>
      <c r="C125" s="33">
        <f>IF('STATS 17-18'!G126&lt;400,IF(B125&gt;80,80,B125),B125)</f>
        <v>64</v>
      </c>
      <c r="D125" s="33">
        <f>IF('STATS 17-18'!G126&lt;200,IF(C125&gt;60,60,C125),C125)</f>
        <v>64</v>
      </c>
      <c r="E125" s="33">
        <f>IF('STATS 17-18'!H126&lt;13.4,IF(D125&gt;73,73,D125),D125)</f>
        <v>64</v>
      </c>
      <c r="F125" s="82">
        <f>IF('STATS 17-18'!H126&lt;11,IF(E125&gt;66,66,E125),E125)</f>
        <v>64</v>
      </c>
    </row>
    <row r="126" ht="20.35" customHeight="1">
      <c r="A126" t="s" s="38">
        <v>195</v>
      </c>
      <c r="B126" s="81">
        <f>VLOOKUP('STATS 17-18'!AC127,'SK - HITS TAKEN'!$A$3:$B$55,2)</f>
        <v>95</v>
      </c>
      <c r="C126" s="33">
        <f>IF('STATS 17-18'!G127&lt;400,IF(B126&gt;80,80,B126),B126)</f>
        <v>95</v>
      </c>
      <c r="D126" s="33">
        <f>IF('STATS 17-18'!G127&lt;200,IF(C126&gt;60,60,C126),C126)</f>
        <v>95</v>
      </c>
      <c r="E126" s="33">
        <f>IF('STATS 17-18'!H127&lt;13.4,IF(D126&gt;73,73,D126),D126)</f>
        <v>95</v>
      </c>
      <c r="F126" s="82">
        <f>IF('STATS 17-18'!H127&lt;11,IF(E126&gt;66,66,E126),E126)</f>
        <v>95</v>
      </c>
    </row>
    <row r="127" ht="20.35" customHeight="1">
      <c r="A127" t="s" s="38">
        <v>196</v>
      </c>
      <c r="B127" s="81">
        <f>VLOOKUP('STATS 17-18'!AC128,'SK - HITS TAKEN'!$A$3:$B$55,2)</f>
        <v>83</v>
      </c>
      <c r="C127" s="33">
        <f>IF('STATS 17-18'!G128&lt;400,IF(B127&gt;80,80,B127),B127)</f>
        <v>83</v>
      </c>
      <c r="D127" s="33">
        <f>IF('STATS 17-18'!G128&lt;200,IF(C127&gt;60,60,C127),C127)</f>
        <v>83</v>
      </c>
      <c r="E127" s="33">
        <f>IF('STATS 17-18'!H128&lt;13.4,IF(D127&gt;73,73,D127),D127)</f>
        <v>83</v>
      </c>
      <c r="F127" s="82">
        <f>IF('STATS 17-18'!H128&lt;11,IF(E127&gt;66,66,E127),E127)</f>
        <v>83</v>
      </c>
    </row>
    <row r="128" ht="20.35" customHeight="1">
      <c r="A128" t="s" s="38">
        <v>197</v>
      </c>
      <c r="B128" s="81">
        <f>VLOOKUP('STATS 17-18'!AC129,'SK - HITS TAKEN'!$A$3:$B$55,2)</f>
        <v>82</v>
      </c>
      <c r="C128" s="33">
        <f>IF('STATS 17-18'!G129&lt;400,IF(B128&gt;80,80,B128),B128)</f>
        <v>82</v>
      </c>
      <c r="D128" s="33">
        <f>IF('STATS 17-18'!G129&lt;200,IF(C128&gt;60,60,C128),C128)</f>
        <v>82</v>
      </c>
      <c r="E128" s="33">
        <f>IF('STATS 17-18'!H129&lt;13.4,IF(D128&gt;73,73,D128),D128)</f>
        <v>73</v>
      </c>
      <c r="F128" s="82">
        <f>IF('STATS 17-18'!H129&lt;11,IF(E128&gt;66,66,E128),E128)</f>
        <v>73</v>
      </c>
    </row>
    <row r="129" ht="20.35" customHeight="1">
      <c r="A129" t="s" s="38">
        <v>198</v>
      </c>
      <c r="B129" s="81">
        <f>VLOOKUP('STATS 17-18'!AC130,'SK - HITS TAKEN'!$A$3:$B$55,2)</f>
        <v>75</v>
      </c>
      <c r="C129" s="33">
        <f>IF('STATS 17-18'!G130&lt;400,IF(B129&gt;80,80,B129),B129)</f>
        <v>75</v>
      </c>
      <c r="D129" s="33">
        <f>IF('STATS 17-18'!G130&lt;200,IF(C129&gt;60,60,C129),C129)</f>
        <v>75</v>
      </c>
      <c r="E129" s="33">
        <f>IF('STATS 17-18'!H130&lt;13.4,IF(D129&gt;73,73,D129),D129)</f>
        <v>73</v>
      </c>
      <c r="F129" s="82">
        <f>IF('STATS 17-18'!H130&lt;11,IF(E129&gt;66,66,E129),E129)</f>
        <v>73</v>
      </c>
    </row>
    <row r="130" ht="20.35" customHeight="1">
      <c r="A130" t="s" s="38">
        <v>199</v>
      </c>
      <c r="B130" s="81">
        <f>VLOOKUP('STATS 17-18'!AC131,'SK - HITS TAKEN'!$A$3:$B$55,2)</f>
        <v>80</v>
      </c>
      <c r="C130" s="33">
        <f>IF('STATS 17-18'!G131&lt;400,IF(B130&gt;80,80,B130),B130)</f>
        <v>80</v>
      </c>
      <c r="D130" s="33">
        <f>IF('STATS 17-18'!G131&lt;200,IF(C130&gt;60,60,C130),C130)</f>
        <v>80</v>
      </c>
      <c r="E130" s="33">
        <f>IF('STATS 17-18'!H131&lt;13.4,IF(D130&gt;73,73,D130),D130)</f>
        <v>80</v>
      </c>
      <c r="F130" s="82">
        <f>IF('STATS 17-18'!H131&lt;11,IF(E130&gt;66,66,E130),E130)</f>
        <v>80</v>
      </c>
    </row>
    <row r="131" ht="20.35" customHeight="1">
      <c r="A131" t="s" s="38">
        <v>200</v>
      </c>
      <c r="B131" s="81">
        <f>VLOOKUP('STATS 17-18'!AC132,'SK - HITS TAKEN'!$A$3:$B$55,2)</f>
        <v>79</v>
      </c>
      <c r="C131" s="33">
        <f>IF('STATS 17-18'!G132&lt;400,IF(B131&gt;80,80,B131),B131)</f>
        <v>79</v>
      </c>
      <c r="D131" s="33">
        <f>IF('STATS 17-18'!G132&lt;200,IF(C131&gt;60,60,C131),C131)</f>
        <v>79</v>
      </c>
      <c r="E131" s="33">
        <f>IF('STATS 17-18'!H132&lt;13.4,IF(D131&gt;73,73,D131),D131)</f>
        <v>79</v>
      </c>
      <c r="F131" s="82">
        <f>IF('STATS 17-18'!H132&lt;11,IF(E131&gt;66,66,E131),E131)</f>
        <v>79</v>
      </c>
    </row>
    <row r="132" ht="20.35" customHeight="1">
      <c r="A132" t="s" s="38">
        <v>202</v>
      </c>
      <c r="B132" s="81">
        <f>VLOOKUP('STATS 17-18'!AC133,'SK - HITS TAKEN'!$A$3:$B$55,2)</f>
        <v>72</v>
      </c>
      <c r="C132" s="33">
        <f>IF('STATS 17-18'!G133&lt;400,IF(B132&gt;80,80,B132),B132)</f>
        <v>72</v>
      </c>
      <c r="D132" s="33">
        <f>IF('STATS 17-18'!G133&lt;200,IF(C132&gt;60,60,C132),C132)</f>
        <v>72</v>
      </c>
      <c r="E132" s="33">
        <f>IF('STATS 17-18'!H133&lt;13.4,IF(D132&gt;73,73,D132),D132)</f>
        <v>72</v>
      </c>
      <c r="F132" s="82">
        <f>IF('STATS 17-18'!H133&lt;11,IF(E132&gt;66,66,E132),E132)</f>
        <v>66</v>
      </c>
    </row>
    <row r="133" ht="20.35" customHeight="1">
      <c r="A133" t="s" s="38">
        <v>203</v>
      </c>
      <c r="B133" s="81">
        <f>VLOOKUP('STATS 17-18'!AC134,'SK - HITS TAKEN'!$A$3:$B$55,2)</f>
        <v>88</v>
      </c>
      <c r="C133" s="33">
        <f>IF('STATS 17-18'!G134&lt;400,IF(B133&gt;80,80,B133),B133)</f>
        <v>88</v>
      </c>
      <c r="D133" s="33">
        <f>IF('STATS 17-18'!G134&lt;200,IF(C133&gt;60,60,C133),C133)</f>
        <v>88</v>
      </c>
      <c r="E133" s="33">
        <f>IF('STATS 17-18'!H134&lt;13.4,IF(D133&gt;73,73,D133),D133)</f>
        <v>73</v>
      </c>
      <c r="F133" s="82">
        <f>IF('STATS 17-18'!H134&lt;11,IF(E133&gt;66,66,E133),E133)</f>
        <v>73</v>
      </c>
    </row>
    <row r="134" ht="20.35" customHeight="1">
      <c r="A134" t="s" s="38">
        <v>204</v>
      </c>
      <c r="B134" s="81">
        <f>VLOOKUP('STATS 17-18'!AC135,'SK - HITS TAKEN'!$A$3:$B$55,2)</f>
        <v>63</v>
      </c>
      <c r="C134" s="33">
        <f>IF('STATS 17-18'!G135&lt;400,IF(B134&gt;80,80,B134),B134)</f>
        <v>63</v>
      </c>
      <c r="D134" s="33">
        <f>IF('STATS 17-18'!G135&lt;200,IF(C134&gt;60,60,C134),C134)</f>
        <v>63</v>
      </c>
      <c r="E134" s="33">
        <f>IF('STATS 17-18'!H135&lt;13.4,IF(D134&gt;73,73,D134),D134)</f>
        <v>63</v>
      </c>
      <c r="F134" s="82">
        <f>IF('STATS 17-18'!H135&lt;11,IF(E134&gt;66,66,E134),E134)</f>
        <v>63</v>
      </c>
    </row>
    <row r="135" ht="20.35" customHeight="1">
      <c r="A135" t="s" s="38">
        <v>206</v>
      </c>
      <c r="B135" s="81">
        <f>VLOOKUP('STATS 17-18'!AC136,'SK - HITS TAKEN'!$A$3:$B$55,2)</f>
        <v>76</v>
      </c>
      <c r="C135" s="33">
        <f>IF('STATS 17-18'!G136&lt;400,IF(B135&gt;80,80,B135),B135)</f>
        <v>76</v>
      </c>
      <c r="D135" s="33">
        <f>IF('STATS 17-18'!G136&lt;200,IF(C135&gt;60,60,C135),C135)</f>
        <v>76</v>
      </c>
      <c r="E135" s="33">
        <f>IF('STATS 17-18'!H136&lt;13.4,IF(D135&gt;73,73,D135),D135)</f>
        <v>76</v>
      </c>
      <c r="F135" s="82">
        <f>IF('STATS 17-18'!H136&lt;11,IF(E135&gt;66,66,E135),E135)</f>
        <v>76</v>
      </c>
    </row>
    <row r="136" ht="20.35" customHeight="1">
      <c r="A136" t="s" s="38">
        <v>207</v>
      </c>
      <c r="B136" s="81">
        <f>VLOOKUP('STATS 17-18'!AC137,'SK - HITS TAKEN'!$A$3:$B$55,2)</f>
        <v>69</v>
      </c>
      <c r="C136" s="33">
        <f>IF('STATS 17-18'!G137&lt;400,IF(B136&gt;80,80,B136),B136)</f>
        <v>69</v>
      </c>
      <c r="D136" s="33">
        <f>IF('STATS 17-18'!G137&lt;200,IF(C136&gt;60,60,C136),C136)</f>
        <v>69</v>
      </c>
      <c r="E136" s="33">
        <f>IF('STATS 17-18'!H137&lt;13.4,IF(D136&gt;73,73,D136),D136)</f>
        <v>69</v>
      </c>
      <c r="F136" s="82">
        <f>IF('STATS 17-18'!H137&lt;11,IF(E136&gt;66,66,E136),E136)</f>
        <v>69</v>
      </c>
    </row>
    <row r="137" ht="20.35" customHeight="1">
      <c r="A137" t="s" s="38">
        <v>208</v>
      </c>
      <c r="B137" s="81">
        <f>VLOOKUP('STATS 17-18'!AC138,'SK - HITS TAKEN'!$A$3:$B$55,2)</f>
        <v>99</v>
      </c>
      <c r="C137" s="33">
        <f>IF('STATS 17-18'!G138&lt;400,IF(B137&gt;80,80,B137),B137)</f>
        <v>80</v>
      </c>
      <c r="D137" s="33">
        <f>IF('STATS 17-18'!G138&lt;200,IF(C137&gt;60,60,C137),C137)</f>
        <v>60</v>
      </c>
      <c r="E137" s="33">
        <f>IF('STATS 17-18'!H138&lt;13.4,IF(D137&gt;73,73,D137),D137)</f>
        <v>60</v>
      </c>
      <c r="F137" s="82">
        <f>IF('STATS 17-18'!H138&lt;11,IF(E137&gt;66,66,E137),E137)</f>
        <v>60</v>
      </c>
    </row>
    <row r="138" ht="20.35" customHeight="1">
      <c r="A138" t="s" s="38">
        <v>209</v>
      </c>
      <c r="B138" s="81">
        <f>VLOOKUP('STATS 17-18'!AC139,'SK - HITS TAKEN'!$A$3:$B$55,2)</f>
        <v>93</v>
      </c>
      <c r="C138" s="33">
        <f>IF('STATS 17-18'!G139&lt;400,IF(B138&gt;80,80,B138),B138)</f>
        <v>93</v>
      </c>
      <c r="D138" s="33">
        <f>IF('STATS 17-18'!G139&lt;200,IF(C138&gt;60,60,C138),C138)</f>
        <v>93</v>
      </c>
      <c r="E138" s="33">
        <f>IF('STATS 17-18'!H139&lt;13.4,IF(D138&gt;73,73,D138),D138)</f>
        <v>93</v>
      </c>
      <c r="F138" s="82">
        <f>IF('STATS 17-18'!H139&lt;11,IF(E138&gt;66,66,E138),E138)</f>
        <v>93</v>
      </c>
    </row>
    <row r="139" ht="20.35" customHeight="1">
      <c r="A139" t="s" s="38">
        <v>210</v>
      </c>
      <c r="B139" s="81">
        <f>VLOOKUP('STATS 17-18'!AC140,'SK - HITS TAKEN'!$A$3:$B$55,2)</f>
        <v>70</v>
      </c>
      <c r="C139" s="33">
        <f>IF('STATS 17-18'!G140&lt;400,IF(B139&gt;80,80,B139),B139)</f>
        <v>70</v>
      </c>
      <c r="D139" s="33">
        <f>IF('STATS 17-18'!G140&lt;200,IF(C139&gt;60,60,C139),C139)</f>
        <v>70</v>
      </c>
      <c r="E139" s="33">
        <f>IF('STATS 17-18'!H140&lt;13.4,IF(D139&gt;73,73,D139),D139)</f>
        <v>70</v>
      </c>
      <c r="F139" s="82">
        <f>IF('STATS 17-18'!H140&lt;11,IF(E139&gt;66,66,E139),E139)</f>
        <v>70</v>
      </c>
    </row>
    <row r="140" ht="20.35" customHeight="1">
      <c r="A140" t="s" s="38">
        <v>211</v>
      </c>
      <c r="B140" s="81">
        <f>VLOOKUP('STATS 17-18'!AC141,'SK - HITS TAKEN'!$A$3:$B$55,2)</f>
        <v>74</v>
      </c>
      <c r="C140" s="33">
        <f>IF('STATS 17-18'!G141&lt;400,IF(B140&gt;80,80,B140),B140)</f>
        <v>74</v>
      </c>
      <c r="D140" s="33">
        <f>IF('STATS 17-18'!G141&lt;200,IF(C140&gt;60,60,C140),C140)</f>
        <v>74</v>
      </c>
      <c r="E140" s="33">
        <f>IF('STATS 17-18'!H141&lt;13.4,IF(D140&gt;73,73,D140),D140)</f>
        <v>74</v>
      </c>
      <c r="F140" s="82">
        <f>IF('STATS 17-18'!H141&lt;11,IF(E140&gt;66,66,E140),E140)</f>
        <v>74</v>
      </c>
    </row>
    <row r="141" ht="20.35" customHeight="1">
      <c r="A141" t="s" s="38">
        <v>212</v>
      </c>
      <c r="B141" s="81">
        <f>VLOOKUP('STATS 17-18'!AC142,'SK - HITS TAKEN'!$A$3:$B$55,2)</f>
        <v>51</v>
      </c>
      <c r="C141" s="33">
        <f>IF('STATS 17-18'!G142&lt;400,IF(B141&gt;80,80,B141),B141)</f>
        <v>51</v>
      </c>
      <c r="D141" s="33">
        <f>IF('STATS 17-18'!G142&lt;200,IF(C141&gt;60,60,C141),C141)</f>
        <v>51</v>
      </c>
      <c r="E141" s="33">
        <f>IF('STATS 17-18'!H142&lt;13.4,IF(D141&gt;73,73,D141),D141)</f>
        <v>51</v>
      </c>
      <c r="F141" s="82">
        <f>IF('STATS 17-18'!H142&lt;11,IF(E141&gt;66,66,E141),E141)</f>
        <v>51</v>
      </c>
    </row>
    <row r="142" ht="20.35" customHeight="1">
      <c r="A142" t="s" s="38">
        <v>213</v>
      </c>
      <c r="B142" s="81">
        <f>VLOOKUP('STATS 17-18'!AC143,'SK - HITS TAKEN'!$A$3:$B$55,2)</f>
        <v>76</v>
      </c>
      <c r="C142" s="33">
        <f>IF('STATS 17-18'!G143&lt;400,IF(B142&gt;80,80,B142),B142)</f>
        <v>76</v>
      </c>
      <c r="D142" s="33">
        <f>IF('STATS 17-18'!G143&lt;200,IF(C142&gt;60,60,C142),C142)</f>
        <v>76</v>
      </c>
      <c r="E142" s="33">
        <f>IF('STATS 17-18'!H143&lt;13.4,IF(D142&gt;73,73,D142),D142)</f>
        <v>76</v>
      </c>
      <c r="F142" s="82">
        <f>IF('STATS 17-18'!H143&lt;11,IF(E142&gt;66,66,E142),E142)</f>
        <v>76</v>
      </c>
    </row>
    <row r="143" ht="20.35" customHeight="1">
      <c r="A143" t="s" s="38">
        <v>214</v>
      </c>
      <c r="B143" s="81">
        <f>VLOOKUP('STATS 17-18'!AC144,'SK - HITS TAKEN'!$A$3:$B$55,2)</f>
        <v>91</v>
      </c>
      <c r="C143" s="33">
        <f>IF('STATS 17-18'!G144&lt;400,IF(B143&gt;80,80,B143),B143)</f>
        <v>91</v>
      </c>
      <c r="D143" s="33">
        <f>IF('STATS 17-18'!G144&lt;200,IF(C143&gt;60,60,C143),C143)</f>
        <v>91</v>
      </c>
      <c r="E143" s="33">
        <f>IF('STATS 17-18'!H144&lt;13.4,IF(D143&gt;73,73,D143),D143)</f>
        <v>91</v>
      </c>
      <c r="F143" s="82">
        <f>IF('STATS 17-18'!H144&lt;11,IF(E143&gt;66,66,E143),E143)</f>
        <v>91</v>
      </c>
    </row>
    <row r="144" ht="20.35" customHeight="1">
      <c r="A144" t="s" s="38">
        <v>215</v>
      </c>
      <c r="B144" s="81">
        <f>VLOOKUP('STATS 17-18'!AC145,'SK - HITS TAKEN'!$A$3:$B$55,2)</f>
        <v>57</v>
      </c>
      <c r="C144" s="33">
        <f>IF('STATS 17-18'!G145&lt;400,IF(B144&gt;80,80,B144),B144)</f>
        <v>57</v>
      </c>
      <c r="D144" s="33">
        <f>IF('STATS 17-18'!G145&lt;200,IF(C144&gt;60,60,C144),C144)</f>
        <v>57</v>
      </c>
      <c r="E144" s="33">
        <f>IF('STATS 17-18'!H145&lt;13.4,IF(D144&gt;73,73,D144),D144)</f>
        <v>57</v>
      </c>
      <c r="F144" s="82">
        <f>IF('STATS 17-18'!H145&lt;11,IF(E144&gt;66,66,E144),E144)</f>
        <v>57</v>
      </c>
    </row>
    <row r="145" ht="20.35" customHeight="1">
      <c r="A145" t="s" s="38">
        <v>216</v>
      </c>
      <c r="B145" s="81">
        <f>VLOOKUP('STATS 17-18'!AC146,'SK - HITS TAKEN'!$A$3:$B$55,2)</f>
        <v>59</v>
      </c>
      <c r="C145" s="33">
        <f>IF('STATS 17-18'!G146&lt;400,IF(B145&gt;80,80,B145),B145)</f>
        <v>59</v>
      </c>
      <c r="D145" s="33">
        <f>IF('STATS 17-18'!G146&lt;200,IF(C145&gt;60,60,C145),C145)</f>
        <v>59</v>
      </c>
      <c r="E145" s="33">
        <f>IF('STATS 17-18'!H146&lt;13.4,IF(D145&gt;73,73,D145),D145)</f>
        <v>59</v>
      </c>
      <c r="F145" s="82">
        <f>IF('STATS 17-18'!H146&lt;11,IF(E145&gt;66,66,E145),E145)</f>
        <v>59</v>
      </c>
    </row>
    <row r="146" ht="20.35" customHeight="1">
      <c r="A146" t="s" s="38">
        <v>217</v>
      </c>
      <c r="B146" s="81">
        <f>VLOOKUP('STATS 17-18'!AC147,'SK - HITS TAKEN'!$A$3:$B$55,2)</f>
        <v>72</v>
      </c>
      <c r="C146" s="33">
        <f>IF('STATS 17-18'!G147&lt;400,IF(B146&gt;80,80,B146),B146)</f>
        <v>72</v>
      </c>
      <c r="D146" s="33">
        <f>IF('STATS 17-18'!G147&lt;200,IF(C146&gt;60,60,C146),C146)</f>
        <v>72</v>
      </c>
      <c r="E146" s="33">
        <f>IF('STATS 17-18'!H147&lt;13.4,IF(D146&gt;73,73,D146),D146)</f>
        <v>72</v>
      </c>
      <c r="F146" s="82">
        <f>IF('STATS 17-18'!H147&lt;11,IF(E146&gt;66,66,E146),E146)</f>
        <v>72</v>
      </c>
    </row>
    <row r="147" ht="20.35" customHeight="1">
      <c r="A147" t="s" s="38">
        <v>218</v>
      </c>
      <c r="B147" s="81">
        <f>VLOOKUP('STATS 17-18'!AC148,'SK - HITS TAKEN'!$A$3:$B$55,2)</f>
        <v>99</v>
      </c>
      <c r="C147" s="33">
        <f>IF('STATS 17-18'!G148&lt;400,IF(B147&gt;80,80,B147),B147)</f>
        <v>80</v>
      </c>
      <c r="D147" s="33">
        <f>IF('STATS 17-18'!G148&lt;200,IF(C147&gt;60,60,C147),C147)</f>
        <v>60</v>
      </c>
      <c r="E147" s="33">
        <f>IF('STATS 17-18'!H148&lt;13.4,IF(D147&gt;73,73,D147),D147)</f>
        <v>60</v>
      </c>
      <c r="F147" s="82">
        <f>IF('STATS 17-18'!H148&lt;11,IF(E147&gt;66,66,E147),E147)</f>
        <v>60</v>
      </c>
    </row>
    <row r="148" ht="20.35" customHeight="1">
      <c r="A148" t="s" s="38">
        <v>220</v>
      </c>
      <c r="B148" s="81">
        <f>VLOOKUP('STATS 17-18'!AC149,'SK - HITS TAKEN'!$A$3:$B$55,2)</f>
        <v>86</v>
      </c>
      <c r="C148" s="33">
        <f>IF('STATS 17-18'!G149&lt;400,IF(B148&gt;80,80,B148),B148)</f>
        <v>86</v>
      </c>
      <c r="D148" s="33">
        <f>IF('STATS 17-18'!G149&lt;200,IF(C148&gt;60,60,C148),C148)</f>
        <v>86</v>
      </c>
      <c r="E148" s="33">
        <f>IF('STATS 17-18'!H149&lt;13.4,IF(D148&gt;73,73,D148),D148)</f>
        <v>86</v>
      </c>
      <c r="F148" s="82">
        <f>IF('STATS 17-18'!H149&lt;11,IF(E148&gt;66,66,E148),E148)</f>
        <v>86</v>
      </c>
    </row>
    <row r="149" ht="20.35" customHeight="1">
      <c r="A149" t="s" s="38">
        <v>221</v>
      </c>
      <c r="B149" s="81">
        <f>VLOOKUP('STATS 17-18'!AC150,'SK - HITS TAKEN'!$A$3:$B$55,2)</f>
        <v>85</v>
      </c>
      <c r="C149" s="33">
        <f>IF('STATS 17-18'!G150&lt;400,IF(B149&gt;80,80,B149),B149)</f>
        <v>80</v>
      </c>
      <c r="D149" s="33">
        <f>IF('STATS 17-18'!G150&lt;200,IF(C149&gt;60,60,C149),C149)</f>
        <v>60</v>
      </c>
      <c r="E149" s="33">
        <f>IF('STATS 17-18'!H150&lt;13.4,IF(D149&gt;73,73,D149),D149)</f>
        <v>60</v>
      </c>
      <c r="F149" s="82">
        <f>IF('STATS 17-18'!H150&lt;11,IF(E149&gt;66,66,E149),E149)</f>
        <v>60</v>
      </c>
    </row>
    <row r="150" ht="20.35" customHeight="1">
      <c r="A150" t="s" s="38">
        <v>222</v>
      </c>
      <c r="B150" s="81">
        <f>VLOOKUP('STATS 17-18'!AC151,'SK - HITS TAKEN'!$A$3:$B$55,2)</f>
        <v>79</v>
      </c>
      <c r="C150" s="33">
        <f>IF('STATS 17-18'!G151&lt;400,IF(B150&gt;80,80,B150),B150)</f>
        <v>79</v>
      </c>
      <c r="D150" s="33">
        <f>IF('STATS 17-18'!G151&lt;200,IF(C150&gt;60,60,C150),C150)</f>
        <v>79</v>
      </c>
      <c r="E150" s="33">
        <f>IF('STATS 17-18'!H151&lt;13.4,IF(D150&gt;73,73,D150),D150)</f>
        <v>79</v>
      </c>
      <c r="F150" s="82">
        <f>IF('STATS 17-18'!H151&lt;11,IF(E150&gt;66,66,E150),E150)</f>
        <v>79</v>
      </c>
    </row>
    <row r="151" ht="20.35" customHeight="1">
      <c r="A151" t="s" s="38">
        <v>223</v>
      </c>
      <c r="B151" s="81">
        <f>VLOOKUP('STATS 17-18'!AC152,'SK - HITS TAKEN'!$A$3:$B$55,2)</f>
        <v>99</v>
      </c>
      <c r="C151" s="33">
        <f>IF('STATS 17-18'!G152&lt;400,IF(B151&gt;80,80,B151),B151)</f>
        <v>99</v>
      </c>
      <c r="D151" s="33">
        <f>IF('STATS 17-18'!G152&lt;200,IF(C151&gt;60,60,C151),C151)</f>
        <v>99</v>
      </c>
      <c r="E151" s="33">
        <f>IF('STATS 17-18'!H152&lt;13.4,IF(D151&gt;73,73,D151),D151)</f>
        <v>99</v>
      </c>
      <c r="F151" s="82">
        <f>IF('STATS 17-18'!H152&lt;11,IF(E151&gt;66,66,E151),E151)</f>
        <v>99</v>
      </c>
    </row>
    <row r="152" ht="20.35" customHeight="1">
      <c r="A152" t="s" s="38">
        <v>224</v>
      </c>
      <c r="B152" s="81">
        <f>VLOOKUP('STATS 17-18'!AC153,'SK - HITS TAKEN'!$A$3:$B$55,2)</f>
        <v>84</v>
      </c>
      <c r="C152" s="33">
        <f>IF('STATS 17-18'!G153&lt;400,IF(B152&gt;80,80,B152),B152)</f>
        <v>84</v>
      </c>
      <c r="D152" s="33">
        <f>IF('STATS 17-18'!G153&lt;200,IF(C152&gt;60,60,C152),C152)</f>
        <v>84</v>
      </c>
      <c r="E152" s="33">
        <f>IF('STATS 17-18'!H153&lt;13.4,IF(D152&gt;73,73,D152),D152)</f>
        <v>84</v>
      </c>
      <c r="F152" s="82">
        <f>IF('STATS 17-18'!H153&lt;11,IF(E152&gt;66,66,E152),E152)</f>
        <v>84</v>
      </c>
    </row>
    <row r="153" ht="20.35" customHeight="1">
      <c r="A153" t="s" s="38">
        <v>225</v>
      </c>
      <c r="B153" s="81">
        <f>VLOOKUP('STATS 17-18'!AC154,'SK - HITS TAKEN'!$A$3:$B$55,2)</f>
        <v>59</v>
      </c>
      <c r="C153" s="33">
        <f>IF('STATS 17-18'!G154&lt;400,IF(B153&gt;80,80,B153),B153)</f>
        <v>59</v>
      </c>
      <c r="D153" s="33">
        <f>IF('STATS 17-18'!G154&lt;200,IF(C153&gt;60,60,C153),C153)</f>
        <v>59</v>
      </c>
      <c r="E153" s="33">
        <f>IF('STATS 17-18'!H154&lt;13.4,IF(D153&gt;73,73,D153),D153)</f>
        <v>59</v>
      </c>
      <c r="F153" s="82">
        <f>IF('STATS 17-18'!H154&lt;11,IF(E153&gt;66,66,E153),E153)</f>
        <v>59</v>
      </c>
    </row>
    <row r="154" ht="20.35" customHeight="1">
      <c r="A154" t="s" s="38">
        <v>226</v>
      </c>
      <c r="B154" s="81">
        <f>VLOOKUP('STATS 17-18'!AC155,'SK - HITS TAKEN'!$A$3:$B$55,2)</f>
        <v>65</v>
      </c>
      <c r="C154" s="33">
        <f>IF('STATS 17-18'!G155&lt;400,IF(B154&gt;80,80,B154),B154)</f>
        <v>65</v>
      </c>
      <c r="D154" s="33">
        <f>IF('STATS 17-18'!G155&lt;200,IF(C154&gt;60,60,C154),C154)</f>
        <v>65</v>
      </c>
      <c r="E154" s="33">
        <f>IF('STATS 17-18'!H155&lt;13.4,IF(D154&gt;73,73,D154),D154)</f>
        <v>65</v>
      </c>
      <c r="F154" s="82">
        <f>IF('STATS 17-18'!H155&lt;11,IF(E154&gt;66,66,E154),E154)</f>
        <v>65</v>
      </c>
    </row>
    <row r="155" ht="20.35" customHeight="1">
      <c r="A155" t="s" s="38">
        <v>227</v>
      </c>
      <c r="B155" s="81">
        <f>VLOOKUP('STATS 17-18'!AC156,'SK - HITS TAKEN'!$A$3:$B$55,2)</f>
        <v>66</v>
      </c>
      <c r="C155" s="33">
        <f>IF('STATS 17-18'!G156&lt;400,IF(B155&gt;80,80,B155),B155)</f>
        <v>66</v>
      </c>
      <c r="D155" s="33">
        <f>IF('STATS 17-18'!G156&lt;200,IF(C155&gt;60,60,C155),C155)</f>
        <v>66</v>
      </c>
      <c r="E155" s="33">
        <f>IF('STATS 17-18'!H156&lt;13.4,IF(D155&gt;73,73,D155),D155)</f>
        <v>66</v>
      </c>
      <c r="F155" s="82">
        <f>IF('STATS 17-18'!H156&lt;11,IF(E155&gt;66,66,E155),E155)</f>
        <v>66</v>
      </c>
    </row>
    <row r="156" ht="20.35" customHeight="1">
      <c r="A156" t="s" s="38">
        <v>228</v>
      </c>
      <c r="B156" s="81">
        <f>VLOOKUP('STATS 17-18'!AC157,'SK - HITS TAKEN'!$A$3:$B$55,2)</f>
        <v>90</v>
      </c>
      <c r="C156" s="33">
        <f>IF('STATS 17-18'!G157&lt;400,IF(B156&gt;80,80,B156),B156)</f>
        <v>90</v>
      </c>
      <c r="D156" s="33">
        <f>IF('STATS 17-18'!G157&lt;200,IF(C156&gt;60,60,C156),C156)</f>
        <v>90</v>
      </c>
      <c r="E156" s="33">
        <f>IF('STATS 17-18'!H157&lt;13.4,IF(D156&gt;73,73,D156),D156)</f>
        <v>90</v>
      </c>
      <c r="F156" s="82">
        <f>IF('STATS 17-18'!H157&lt;11,IF(E156&gt;66,66,E156),E156)</f>
        <v>90</v>
      </c>
    </row>
    <row r="157" ht="20.35" customHeight="1">
      <c r="A157" t="s" s="38">
        <v>229</v>
      </c>
      <c r="B157" s="81">
        <f>VLOOKUP('STATS 17-18'!AC158,'SK - HITS TAKEN'!$A$3:$B$55,2)</f>
        <v>79</v>
      </c>
      <c r="C157" s="33">
        <f>IF('STATS 17-18'!G158&lt;400,IF(B157&gt;80,80,B157),B157)</f>
        <v>79</v>
      </c>
      <c r="D157" s="33">
        <f>IF('STATS 17-18'!G158&lt;200,IF(C157&gt;60,60,C157),C157)</f>
        <v>60</v>
      </c>
      <c r="E157" s="33">
        <f>IF('STATS 17-18'!H158&lt;13.4,IF(D157&gt;73,73,D157),D157)</f>
        <v>60</v>
      </c>
      <c r="F157" s="82">
        <f>IF('STATS 17-18'!H158&lt;11,IF(E157&gt;66,66,E157),E157)</f>
        <v>60</v>
      </c>
    </row>
    <row r="158" ht="20.35" customHeight="1">
      <c r="A158" t="s" s="38">
        <v>230</v>
      </c>
      <c r="B158" s="81">
        <f>VLOOKUP('STATS 17-18'!AC159,'SK - HITS TAKEN'!$A$3:$B$55,2)</f>
        <v>59</v>
      </c>
      <c r="C158" s="33">
        <f>IF('STATS 17-18'!G159&lt;400,IF(B158&gt;80,80,B158),B158)</f>
        <v>59</v>
      </c>
      <c r="D158" s="33">
        <f>IF('STATS 17-18'!G159&lt;200,IF(C158&gt;60,60,C158),C158)</f>
        <v>59</v>
      </c>
      <c r="E158" s="33">
        <f>IF('STATS 17-18'!H159&lt;13.4,IF(D158&gt;73,73,D158),D158)</f>
        <v>59</v>
      </c>
      <c r="F158" s="82">
        <f>IF('STATS 17-18'!H159&lt;11,IF(E158&gt;66,66,E158),E158)</f>
        <v>59</v>
      </c>
    </row>
    <row r="159" ht="20.35" customHeight="1">
      <c r="A159" t="s" s="38">
        <v>231</v>
      </c>
      <c r="B159" s="81">
        <f>VLOOKUP('STATS 17-18'!AC160,'SK - HITS TAKEN'!$A$3:$B$55,2)</f>
        <v>69</v>
      </c>
      <c r="C159" s="33">
        <f>IF('STATS 17-18'!G160&lt;400,IF(B159&gt;80,80,B159),B159)</f>
        <v>69</v>
      </c>
      <c r="D159" s="33">
        <f>IF('STATS 17-18'!G160&lt;200,IF(C159&gt;60,60,C159),C159)</f>
        <v>69</v>
      </c>
      <c r="E159" s="33">
        <f>IF('STATS 17-18'!H160&lt;13.4,IF(D159&gt;73,73,D159),D159)</f>
        <v>69</v>
      </c>
      <c r="F159" s="82">
        <f>IF('STATS 17-18'!H160&lt;11,IF(E159&gt;66,66,E159),E159)</f>
        <v>69</v>
      </c>
    </row>
    <row r="160" ht="20.35" customHeight="1">
      <c r="A160" t="s" s="38">
        <v>232</v>
      </c>
      <c r="B160" s="81">
        <f>VLOOKUP('STATS 17-18'!AC161,'SK - HITS TAKEN'!$A$3:$B$55,2)</f>
        <v>63</v>
      </c>
      <c r="C160" s="33">
        <f>IF('STATS 17-18'!G161&lt;400,IF(B160&gt;80,80,B160),B160)</f>
        <v>63</v>
      </c>
      <c r="D160" s="33">
        <f>IF('STATS 17-18'!G161&lt;200,IF(C160&gt;60,60,C160),C160)</f>
        <v>60</v>
      </c>
      <c r="E160" s="33">
        <f>IF('STATS 17-18'!H161&lt;13.4,IF(D160&gt;73,73,D160),D160)</f>
        <v>60</v>
      </c>
      <c r="F160" s="82">
        <f>IF('STATS 17-18'!H161&lt;11,IF(E160&gt;66,66,E160),E160)</f>
        <v>60</v>
      </c>
    </row>
    <row r="161" ht="20.35" customHeight="1">
      <c r="A161" t="s" s="38">
        <v>233</v>
      </c>
      <c r="B161" s="81">
        <f>VLOOKUP('STATS 17-18'!AC162,'SK - HITS TAKEN'!$A$3:$B$55,2)</f>
        <v>73</v>
      </c>
      <c r="C161" s="33">
        <f>IF('STATS 17-18'!G162&lt;400,IF(B161&gt;80,80,B161),B161)</f>
        <v>73</v>
      </c>
      <c r="D161" s="33">
        <f>IF('STATS 17-18'!G162&lt;200,IF(C161&gt;60,60,C161),C161)</f>
        <v>73</v>
      </c>
      <c r="E161" s="33">
        <f>IF('STATS 17-18'!H162&lt;13.4,IF(D161&gt;73,73,D161),D161)</f>
        <v>73</v>
      </c>
      <c r="F161" s="82">
        <f>IF('STATS 17-18'!H162&lt;11,IF(E161&gt;66,66,E161),E161)</f>
        <v>73</v>
      </c>
    </row>
    <row r="162" ht="20.35" customHeight="1">
      <c r="A162" t="s" s="38">
        <v>234</v>
      </c>
      <c r="B162" s="81">
        <f>VLOOKUP('STATS 17-18'!AC163,'SK - HITS TAKEN'!$A$3:$B$55,2)</f>
        <v>50</v>
      </c>
      <c r="C162" s="33">
        <f>IF('STATS 17-18'!G163&lt;400,IF(B162&gt;80,80,B162),B162)</f>
        <v>50</v>
      </c>
      <c r="D162" s="33">
        <f>IF('STATS 17-18'!G163&lt;200,IF(C162&gt;60,60,C162),C162)</f>
        <v>50</v>
      </c>
      <c r="E162" s="33">
        <f>IF('STATS 17-18'!H163&lt;13.4,IF(D162&gt;73,73,D162),D162)</f>
        <v>50</v>
      </c>
      <c r="F162" s="82">
        <f>IF('STATS 17-18'!H163&lt;11,IF(E162&gt;66,66,E162),E162)</f>
        <v>50</v>
      </c>
    </row>
    <row r="163" ht="20.35" customHeight="1">
      <c r="A163" t="s" s="38">
        <v>235</v>
      </c>
      <c r="B163" s="81">
        <f>VLOOKUP('STATS 17-18'!AC164,'SK - HITS TAKEN'!$A$3:$B$55,2)</f>
        <v>84</v>
      </c>
      <c r="C163" s="33">
        <f>IF('STATS 17-18'!G164&lt;400,IF(B163&gt;80,80,B163),B163)</f>
        <v>84</v>
      </c>
      <c r="D163" s="33">
        <f>IF('STATS 17-18'!G164&lt;200,IF(C163&gt;60,60,C163),C163)</f>
        <v>84</v>
      </c>
      <c r="E163" s="33">
        <f>IF('STATS 17-18'!H164&lt;13.4,IF(D163&gt;73,73,D163),D163)</f>
        <v>84</v>
      </c>
      <c r="F163" s="82">
        <f>IF('STATS 17-18'!H164&lt;11,IF(E163&gt;66,66,E163),E163)</f>
        <v>84</v>
      </c>
    </row>
    <row r="164" ht="20.35" customHeight="1">
      <c r="A164" t="s" s="38">
        <v>236</v>
      </c>
      <c r="B164" s="81">
        <f>VLOOKUP('STATS 17-18'!AC165,'SK - HITS TAKEN'!$A$3:$B$55,2)</f>
        <v>75</v>
      </c>
      <c r="C164" s="33">
        <f>IF('STATS 17-18'!G165&lt;400,IF(B164&gt;80,80,B164),B164)</f>
        <v>75</v>
      </c>
      <c r="D164" s="33">
        <f>IF('STATS 17-18'!G165&lt;200,IF(C164&gt;60,60,C164),C164)</f>
        <v>75</v>
      </c>
      <c r="E164" s="33">
        <f>IF('STATS 17-18'!H165&lt;13.4,IF(D164&gt;73,73,D164),D164)</f>
        <v>73</v>
      </c>
      <c r="F164" s="82">
        <f>IF('STATS 17-18'!H165&lt;11,IF(E164&gt;66,66,E164),E164)</f>
        <v>73</v>
      </c>
    </row>
    <row r="165" ht="20.35" customHeight="1">
      <c r="A165" t="s" s="38">
        <v>237</v>
      </c>
      <c r="B165" s="81">
        <f>VLOOKUP('STATS 17-18'!AC166,'SK - HITS TAKEN'!$A$3:$B$55,2)</f>
        <v>71</v>
      </c>
      <c r="C165" s="33">
        <f>IF('STATS 17-18'!G166&lt;400,IF(B165&gt;80,80,B165),B165)</f>
        <v>71</v>
      </c>
      <c r="D165" s="33">
        <f>IF('STATS 17-18'!G166&lt;200,IF(C165&gt;60,60,C165),C165)</f>
        <v>71</v>
      </c>
      <c r="E165" s="33">
        <f>IF('STATS 17-18'!H166&lt;13.4,IF(D165&gt;73,73,D165),D165)</f>
        <v>71</v>
      </c>
      <c r="F165" s="82">
        <f>IF('STATS 17-18'!H166&lt;11,IF(E165&gt;66,66,E165),E165)</f>
        <v>71</v>
      </c>
    </row>
    <row r="166" ht="20.35" customHeight="1">
      <c r="A166" t="s" s="38">
        <v>238</v>
      </c>
      <c r="B166" s="81">
        <f>VLOOKUP('STATS 17-18'!AC167,'SK - HITS TAKEN'!$A$3:$B$55,2)</f>
        <v>89</v>
      </c>
      <c r="C166" s="33">
        <f>IF('STATS 17-18'!G167&lt;400,IF(B166&gt;80,80,B166),B166)</f>
        <v>89</v>
      </c>
      <c r="D166" s="33">
        <f>IF('STATS 17-18'!G167&lt;200,IF(C166&gt;60,60,C166),C166)</f>
        <v>89</v>
      </c>
      <c r="E166" s="33">
        <f>IF('STATS 17-18'!H167&lt;13.4,IF(D166&gt;73,73,D166),D166)</f>
        <v>89</v>
      </c>
      <c r="F166" s="82">
        <f>IF('STATS 17-18'!H167&lt;11,IF(E166&gt;66,66,E166),E166)</f>
        <v>89</v>
      </c>
    </row>
    <row r="167" ht="20.35" customHeight="1">
      <c r="A167" t="s" s="38">
        <v>239</v>
      </c>
      <c r="B167" s="81">
        <f>VLOOKUP('STATS 17-18'!AC168,'SK - HITS TAKEN'!$A$3:$B$55,2)</f>
        <v>54</v>
      </c>
      <c r="C167" s="33">
        <f>IF('STATS 17-18'!G168&lt;400,IF(B167&gt;80,80,B167),B167)</f>
        <v>54</v>
      </c>
      <c r="D167" s="33">
        <f>IF('STATS 17-18'!G168&lt;200,IF(C167&gt;60,60,C167),C167)</f>
        <v>54</v>
      </c>
      <c r="E167" s="33">
        <f>IF('STATS 17-18'!H168&lt;13.4,IF(D167&gt;73,73,D167),D167)</f>
        <v>54</v>
      </c>
      <c r="F167" s="82">
        <f>IF('STATS 17-18'!H168&lt;11,IF(E167&gt;66,66,E167),E167)</f>
        <v>54</v>
      </c>
    </row>
    <row r="168" ht="20.35" customHeight="1">
      <c r="A168" t="s" s="38">
        <v>240</v>
      </c>
      <c r="B168" s="81">
        <f>VLOOKUP('STATS 17-18'!AC169,'SK - HITS TAKEN'!$A$3:$B$55,2)</f>
        <v>82</v>
      </c>
      <c r="C168" s="33">
        <f>IF('STATS 17-18'!G169&lt;400,IF(B168&gt;80,80,B168),B168)</f>
        <v>80</v>
      </c>
      <c r="D168" s="33">
        <f>IF('STATS 17-18'!G169&lt;200,IF(C168&gt;60,60,C168),C168)</f>
        <v>60</v>
      </c>
      <c r="E168" s="33">
        <f>IF('STATS 17-18'!H169&lt;13.4,IF(D168&gt;73,73,D168),D168)</f>
        <v>60</v>
      </c>
      <c r="F168" s="82">
        <f>IF('STATS 17-18'!H169&lt;11,IF(E168&gt;66,66,E168),E168)</f>
        <v>60</v>
      </c>
    </row>
    <row r="169" ht="20.35" customHeight="1">
      <c r="A169" t="s" s="38">
        <v>241</v>
      </c>
      <c r="B169" s="81">
        <f>VLOOKUP('STATS 17-18'!AC170,'SK - HITS TAKEN'!$A$3:$B$55,2)</f>
        <v>85</v>
      </c>
      <c r="C169" s="33">
        <f>IF('STATS 17-18'!G170&lt;400,IF(B169&gt;80,80,B169),B169)</f>
        <v>80</v>
      </c>
      <c r="D169" s="33">
        <f>IF('STATS 17-18'!G170&lt;200,IF(C169&gt;60,60,C169),C169)</f>
        <v>80</v>
      </c>
      <c r="E169" s="33">
        <f>IF('STATS 17-18'!H170&lt;13.4,IF(D169&gt;73,73,D169),D169)</f>
        <v>80</v>
      </c>
      <c r="F169" s="82">
        <f>IF('STATS 17-18'!H170&lt;11,IF(E169&gt;66,66,E169),E169)</f>
        <v>80</v>
      </c>
    </row>
    <row r="170" ht="20.35" customHeight="1">
      <c r="A170" t="s" s="38">
        <v>242</v>
      </c>
      <c r="B170" s="81">
        <f>VLOOKUP('STATS 17-18'!AC171,'SK - HITS TAKEN'!$A$3:$B$55,2)</f>
        <v>95</v>
      </c>
      <c r="C170" s="33">
        <f>IF('STATS 17-18'!G171&lt;400,IF(B170&gt;80,80,B170),B170)</f>
        <v>80</v>
      </c>
      <c r="D170" s="33">
        <f>IF('STATS 17-18'!G171&lt;200,IF(C170&gt;60,60,C170),C170)</f>
        <v>60</v>
      </c>
      <c r="E170" s="33">
        <f>IF('STATS 17-18'!H171&lt;13.4,IF(D170&gt;73,73,D170),D170)</f>
        <v>60</v>
      </c>
      <c r="F170" s="82">
        <f>IF('STATS 17-18'!H171&lt;11,IF(E170&gt;66,66,E170),E170)</f>
        <v>60</v>
      </c>
    </row>
    <row r="171" ht="20.35" customHeight="1">
      <c r="A171" t="s" s="38">
        <v>243</v>
      </c>
      <c r="B171" s="81">
        <f>VLOOKUP('STATS 17-18'!AC172,'SK - HITS TAKEN'!$A$3:$B$55,2)</f>
        <v>54</v>
      </c>
      <c r="C171" s="33">
        <f>IF('STATS 17-18'!G172&lt;400,IF(B171&gt;80,80,B171),B171)</f>
        <v>54</v>
      </c>
      <c r="D171" s="33">
        <f>IF('STATS 17-18'!G172&lt;200,IF(C171&gt;60,60,C171),C171)</f>
        <v>54</v>
      </c>
      <c r="E171" s="33">
        <f>IF('STATS 17-18'!H172&lt;13.4,IF(D171&gt;73,73,D171),D171)</f>
        <v>54</v>
      </c>
      <c r="F171" s="82">
        <f>IF('STATS 17-18'!H172&lt;11,IF(E171&gt;66,66,E171),E171)</f>
        <v>54</v>
      </c>
    </row>
    <row r="172" ht="20.35" customHeight="1">
      <c r="A172" t="s" s="38">
        <v>244</v>
      </c>
      <c r="B172" s="81">
        <f>VLOOKUP('STATS 17-18'!AC173,'SK - HITS TAKEN'!$A$3:$B$55,2)</f>
        <v>93</v>
      </c>
      <c r="C172" s="33">
        <f>IF('STATS 17-18'!G173&lt;400,IF(B172&gt;80,80,B172),B172)</f>
        <v>80</v>
      </c>
      <c r="D172" s="33">
        <f>IF('STATS 17-18'!G173&lt;200,IF(C172&gt;60,60,C172),C172)</f>
        <v>60</v>
      </c>
      <c r="E172" s="33">
        <f>IF('STATS 17-18'!H173&lt;13.4,IF(D172&gt;73,73,D172),D172)</f>
        <v>60</v>
      </c>
      <c r="F172" s="82">
        <f>IF('STATS 17-18'!H173&lt;11,IF(E172&gt;66,66,E172),E172)</f>
        <v>60</v>
      </c>
    </row>
    <row r="173" ht="20.35" customHeight="1">
      <c r="A173" t="s" s="38">
        <v>245</v>
      </c>
      <c r="B173" s="81">
        <f>VLOOKUP('STATS 17-18'!AC174,'SK - HITS TAKEN'!$A$3:$B$55,2)</f>
        <v>88</v>
      </c>
      <c r="C173" s="33">
        <f>IF('STATS 17-18'!G174&lt;400,IF(B173&gt;80,80,B173),B173)</f>
        <v>88</v>
      </c>
      <c r="D173" s="33">
        <f>IF('STATS 17-18'!G174&lt;200,IF(C173&gt;60,60,C173),C173)</f>
        <v>88</v>
      </c>
      <c r="E173" s="33">
        <f>IF('STATS 17-18'!H174&lt;13.4,IF(D173&gt;73,73,D173),D173)</f>
        <v>88</v>
      </c>
      <c r="F173" s="82">
        <f>IF('STATS 17-18'!H174&lt;11,IF(E173&gt;66,66,E173),E173)</f>
        <v>88</v>
      </c>
    </row>
    <row r="174" ht="20.35" customHeight="1">
      <c r="A174" t="s" s="38">
        <v>246</v>
      </c>
      <c r="B174" s="81">
        <f>VLOOKUP('STATS 17-18'!AC175,'SK - HITS TAKEN'!$A$3:$B$55,2)</f>
        <v>70</v>
      </c>
      <c r="C174" s="33">
        <f>IF('STATS 17-18'!G175&lt;400,IF(B174&gt;80,80,B174),B174)</f>
        <v>70</v>
      </c>
      <c r="D174" s="33">
        <f>IF('STATS 17-18'!G175&lt;200,IF(C174&gt;60,60,C174),C174)</f>
        <v>70</v>
      </c>
      <c r="E174" s="33">
        <f>IF('STATS 17-18'!H175&lt;13.4,IF(D174&gt;73,73,D174),D174)</f>
        <v>70</v>
      </c>
      <c r="F174" s="82">
        <f>IF('STATS 17-18'!H175&lt;11,IF(E174&gt;66,66,E174),E174)</f>
        <v>70</v>
      </c>
    </row>
    <row r="175" ht="20.35" customHeight="1">
      <c r="A175" t="s" s="38">
        <v>247</v>
      </c>
      <c r="B175" s="81">
        <f>VLOOKUP('STATS 17-18'!AC176,'SK - HITS TAKEN'!$A$3:$B$55,2)</f>
        <v>96</v>
      </c>
      <c r="C175" s="33">
        <f>IF('STATS 17-18'!G176&lt;400,IF(B175&gt;80,80,B175),B175)</f>
        <v>96</v>
      </c>
      <c r="D175" s="33">
        <f>IF('STATS 17-18'!G176&lt;200,IF(C175&gt;60,60,C175),C175)</f>
        <v>96</v>
      </c>
      <c r="E175" s="33">
        <f>IF('STATS 17-18'!H176&lt;13.4,IF(D175&gt;73,73,D175),D175)</f>
        <v>73</v>
      </c>
      <c r="F175" s="82">
        <f>IF('STATS 17-18'!H176&lt;11,IF(E175&gt;66,66,E175),E175)</f>
        <v>66</v>
      </c>
    </row>
    <row r="176" ht="20.35" customHeight="1">
      <c r="A176" t="s" s="38">
        <v>249</v>
      </c>
      <c r="B176" s="81">
        <f>VLOOKUP('STATS 17-18'!AC177,'SK - HITS TAKEN'!$A$3:$B$55,2)</f>
        <v>71</v>
      </c>
      <c r="C176" s="33">
        <f>IF('STATS 17-18'!G177&lt;400,IF(B176&gt;80,80,B176),B176)</f>
        <v>71</v>
      </c>
      <c r="D176" s="33">
        <f>IF('STATS 17-18'!G177&lt;200,IF(C176&gt;60,60,C176),C176)</f>
        <v>71</v>
      </c>
      <c r="E176" s="33">
        <f>IF('STATS 17-18'!H177&lt;13.4,IF(D176&gt;73,73,D176),D176)</f>
        <v>71</v>
      </c>
      <c r="F176" s="82">
        <f>IF('STATS 17-18'!H177&lt;11,IF(E176&gt;66,66,E176),E176)</f>
        <v>71</v>
      </c>
    </row>
    <row r="177" ht="20.35" customHeight="1">
      <c r="A177" t="s" s="38">
        <v>250</v>
      </c>
      <c r="B177" s="81">
        <f>VLOOKUP('STATS 17-18'!AC178,'SK - HITS TAKEN'!$A$3:$B$55,2)</f>
        <v>67</v>
      </c>
      <c r="C177" s="33">
        <f>IF('STATS 17-18'!G178&lt;400,IF(B177&gt;80,80,B177),B177)</f>
        <v>67</v>
      </c>
      <c r="D177" s="33">
        <f>IF('STATS 17-18'!G178&lt;200,IF(C177&gt;60,60,C177),C177)</f>
        <v>67</v>
      </c>
      <c r="E177" s="33">
        <f>IF('STATS 17-18'!H178&lt;13.4,IF(D177&gt;73,73,D177),D177)</f>
        <v>67</v>
      </c>
      <c r="F177" s="82">
        <f>IF('STATS 17-18'!H178&lt;11,IF(E177&gt;66,66,E177),E177)</f>
        <v>66</v>
      </c>
    </row>
    <row r="178" ht="20.35" customHeight="1">
      <c r="A178" t="s" s="38">
        <v>251</v>
      </c>
      <c r="B178" s="81">
        <f>VLOOKUP('STATS 17-18'!AC179,'SK - HITS TAKEN'!$A$3:$B$55,2)</f>
        <v>86</v>
      </c>
      <c r="C178" s="33">
        <f>IF('STATS 17-18'!G179&lt;400,IF(B178&gt;80,80,B178),B178)</f>
        <v>86</v>
      </c>
      <c r="D178" s="33">
        <f>IF('STATS 17-18'!G179&lt;200,IF(C178&gt;60,60,C178),C178)</f>
        <v>86</v>
      </c>
      <c r="E178" s="33">
        <f>IF('STATS 17-18'!H179&lt;13.4,IF(D178&gt;73,73,D178),D178)</f>
        <v>86</v>
      </c>
      <c r="F178" s="82">
        <f>IF('STATS 17-18'!H179&lt;11,IF(E178&gt;66,66,E178),E178)</f>
        <v>86</v>
      </c>
    </row>
    <row r="179" ht="20.35" customHeight="1">
      <c r="A179" t="s" s="38">
        <v>252</v>
      </c>
      <c r="B179" s="81">
        <f>VLOOKUP('STATS 17-18'!AC180,'SK - HITS TAKEN'!$A$3:$B$55,2)</f>
        <v>63</v>
      </c>
      <c r="C179" s="33">
        <f>IF('STATS 17-18'!G180&lt;400,IF(B179&gt;80,80,B179),B179)</f>
        <v>63</v>
      </c>
      <c r="D179" s="33">
        <f>IF('STATS 17-18'!G180&lt;200,IF(C179&gt;60,60,C179),C179)</f>
        <v>63</v>
      </c>
      <c r="E179" s="33">
        <f>IF('STATS 17-18'!H180&lt;13.4,IF(D179&gt;73,73,D179),D179)</f>
        <v>63</v>
      </c>
      <c r="F179" s="82">
        <f>IF('STATS 17-18'!H180&lt;11,IF(E179&gt;66,66,E179),E179)</f>
        <v>63</v>
      </c>
    </row>
    <row r="180" ht="20.35" customHeight="1">
      <c r="A180" t="s" s="38">
        <v>254</v>
      </c>
      <c r="B180" s="81">
        <f>VLOOKUP('STATS 17-18'!AC181,'SK - HITS TAKEN'!$A$3:$B$55,2)</f>
        <v>50</v>
      </c>
      <c r="C180" s="33">
        <f>IF('STATS 17-18'!G181&lt;400,IF(B180&gt;80,80,B180),B180)</f>
        <v>50</v>
      </c>
      <c r="D180" s="33">
        <f>IF('STATS 17-18'!G181&lt;200,IF(C180&gt;60,60,C180),C180)</f>
        <v>50</v>
      </c>
      <c r="E180" s="33">
        <f>IF('STATS 17-18'!H181&lt;13.4,IF(D180&gt;73,73,D180),D180)</f>
        <v>50</v>
      </c>
      <c r="F180" s="82">
        <f>IF('STATS 17-18'!H181&lt;11,IF(E180&gt;66,66,E180),E180)</f>
        <v>50</v>
      </c>
    </row>
    <row r="181" ht="20.35" customHeight="1">
      <c r="A181" t="s" s="38">
        <v>255</v>
      </c>
      <c r="B181" s="81">
        <f>VLOOKUP('STATS 17-18'!AC182,'SK - HITS TAKEN'!$A$3:$B$55,2)</f>
        <v>82</v>
      </c>
      <c r="C181" s="33">
        <f>IF('STATS 17-18'!G182&lt;400,IF(B181&gt;80,80,B181),B181)</f>
        <v>82</v>
      </c>
      <c r="D181" s="33">
        <f>IF('STATS 17-18'!G182&lt;200,IF(C181&gt;60,60,C181),C181)</f>
        <v>82</v>
      </c>
      <c r="E181" s="33">
        <f>IF('STATS 17-18'!H182&lt;13.4,IF(D181&gt;73,73,D181),D181)</f>
        <v>82</v>
      </c>
      <c r="F181" s="82">
        <f>IF('STATS 17-18'!H182&lt;11,IF(E181&gt;66,66,E181),E181)</f>
        <v>82</v>
      </c>
    </row>
    <row r="182" ht="20.35" customHeight="1">
      <c r="A182" t="s" s="38">
        <v>256</v>
      </c>
      <c r="B182" s="81">
        <f>VLOOKUP('STATS 17-18'!AC183,'SK - HITS TAKEN'!$A$3:$B$55,2)</f>
        <v>71</v>
      </c>
      <c r="C182" s="33">
        <f>IF('STATS 17-18'!G183&lt;400,IF(B182&gt;80,80,B182),B182)</f>
        <v>71</v>
      </c>
      <c r="D182" s="33">
        <f>IF('STATS 17-18'!G183&lt;200,IF(C182&gt;60,60,C182),C182)</f>
        <v>71</v>
      </c>
      <c r="E182" s="33">
        <f>IF('STATS 17-18'!H183&lt;13.4,IF(D182&gt;73,73,D182),D182)</f>
        <v>71</v>
      </c>
      <c r="F182" s="82">
        <f>IF('STATS 17-18'!H183&lt;11,IF(E182&gt;66,66,E182),E182)</f>
        <v>71</v>
      </c>
    </row>
    <row r="183" ht="20.35" customHeight="1">
      <c r="A183" t="s" s="38">
        <v>257</v>
      </c>
      <c r="B183" s="81">
        <f>VLOOKUP('STATS 17-18'!AC184,'SK - HITS TAKEN'!$A$3:$B$55,2)</f>
        <v>65</v>
      </c>
      <c r="C183" s="33">
        <f>IF('STATS 17-18'!G184&lt;400,IF(B183&gt;80,80,B183),B183)</f>
        <v>65</v>
      </c>
      <c r="D183" s="33">
        <f>IF('STATS 17-18'!G184&lt;200,IF(C183&gt;60,60,C183),C183)</f>
        <v>65</v>
      </c>
      <c r="E183" s="33">
        <f>IF('STATS 17-18'!H184&lt;13.4,IF(D183&gt;73,73,D183),D183)</f>
        <v>65</v>
      </c>
      <c r="F183" s="82">
        <f>IF('STATS 17-18'!H184&lt;11,IF(E183&gt;66,66,E183),E183)</f>
        <v>65</v>
      </c>
    </row>
    <row r="184" ht="20.35" customHeight="1">
      <c r="A184" t="s" s="38">
        <v>258</v>
      </c>
      <c r="B184" s="81">
        <f>VLOOKUP('STATS 17-18'!AC185,'SK - HITS TAKEN'!$A$3:$B$55,2)</f>
        <v>52</v>
      </c>
      <c r="C184" s="33">
        <f>IF('STATS 17-18'!G185&lt;400,IF(B184&gt;80,80,B184),B184)</f>
        <v>52</v>
      </c>
      <c r="D184" s="33">
        <f>IF('STATS 17-18'!G185&lt;200,IF(C184&gt;60,60,C184),C184)</f>
        <v>52</v>
      </c>
      <c r="E184" s="33">
        <f>IF('STATS 17-18'!H185&lt;13.4,IF(D184&gt;73,73,D184),D184)</f>
        <v>52</v>
      </c>
      <c r="F184" s="82">
        <f>IF('STATS 17-18'!H185&lt;11,IF(E184&gt;66,66,E184),E184)</f>
        <v>52</v>
      </c>
    </row>
    <row r="185" ht="20.35" customHeight="1">
      <c r="A185" t="s" s="38">
        <v>259</v>
      </c>
      <c r="B185" s="81">
        <f>VLOOKUP('STATS 17-18'!AC186,'SK - HITS TAKEN'!$A$3:$B$55,2)</f>
        <v>99</v>
      </c>
      <c r="C185" s="33">
        <f>IF('STATS 17-18'!G186&lt;400,IF(B185&gt;80,80,B185),B185)</f>
        <v>80</v>
      </c>
      <c r="D185" s="33">
        <f>IF('STATS 17-18'!G186&lt;200,IF(C185&gt;60,60,C185),C185)</f>
        <v>60</v>
      </c>
      <c r="E185" s="33">
        <f>IF('STATS 17-18'!H186&lt;13.4,IF(D185&gt;73,73,D185),D185)</f>
        <v>60</v>
      </c>
      <c r="F185" s="82">
        <f>IF('STATS 17-18'!H186&lt;11,IF(E185&gt;66,66,E185),E185)</f>
        <v>60</v>
      </c>
    </row>
    <row r="186" ht="20.35" customHeight="1">
      <c r="A186" t="s" s="38">
        <v>260</v>
      </c>
      <c r="B186" s="81">
        <f>VLOOKUP('STATS 17-18'!AC187,'SK - HITS TAKEN'!$A$3:$B$55,2)</f>
        <v>83</v>
      </c>
      <c r="C186" s="33">
        <f>IF('STATS 17-18'!G187&lt;400,IF(B186&gt;80,80,B186),B186)</f>
        <v>80</v>
      </c>
      <c r="D186" s="33">
        <f>IF('STATS 17-18'!G187&lt;200,IF(C186&gt;60,60,C186),C186)</f>
        <v>60</v>
      </c>
      <c r="E186" s="33">
        <f>IF('STATS 17-18'!H187&lt;13.4,IF(D186&gt;73,73,D186),D186)</f>
        <v>60</v>
      </c>
      <c r="F186" s="82">
        <f>IF('STATS 17-18'!H187&lt;11,IF(E186&gt;66,66,E186),E186)</f>
        <v>60</v>
      </c>
    </row>
    <row r="187" ht="20.35" customHeight="1">
      <c r="A187" t="s" s="38">
        <v>261</v>
      </c>
      <c r="B187" s="81">
        <f>VLOOKUP('STATS 17-18'!AC188,'SK - HITS TAKEN'!$A$3:$B$55,2)</f>
        <v>99</v>
      </c>
      <c r="C187" s="33">
        <f>IF('STATS 17-18'!G188&lt;400,IF(B187&gt;80,80,B187),B187)</f>
        <v>80</v>
      </c>
      <c r="D187" s="33">
        <f>IF('STATS 17-18'!G188&lt;200,IF(C187&gt;60,60,C187),C187)</f>
        <v>60</v>
      </c>
      <c r="E187" s="33">
        <f>IF('STATS 17-18'!H188&lt;13.4,IF(D187&gt;73,73,D187),D187)</f>
        <v>60</v>
      </c>
      <c r="F187" s="82">
        <f>IF('STATS 17-18'!H188&lt;11,IF(E187&gt;66,66,E187),E187)</f>
        <v>60</v>
      </c>
    </row>
    <row r="188" ht="20.35" customHeight="1">
      <c r="A188" t="s" s="38">
        <v>262</v>
      </c>
      <c r="B188" s="81">
        <f>VLOOKUP('STATS 17-18'!AC189,'SK - HITS TAKEN'!$A$3:$B$55,2)</f>
        <v>97</v>
      </c>
      <c r="C188" s="33">
        <f>IF('STATS 17-18'!G189&lt;400,IF(B188&gt;80,80,B188),B188)</f>
        <v>97</v>
      </c>
      <c r="D188" s="33">
        <f>IF('STATS 17-18'!G189&lt;200,IF(C188&gt;60,60,C188),C188)</f>
        <v>97</v>
      </c>
      <c r="E188" s="33">
        <f>IF('STATS 17-18'!H189&lt;13.4,IF(D188&gt;73,73,D188),D188)</f>
        <v>97</v>
      </c>
      <c r="F188" s="82">
        <f>IF('STATS 17-18'!H189&lt;11,IF(E188&gt;66,66,E188),E188)</f>
        <v>97</v>
      </c>
    </row>
    <row r="189" ht="20.35" customHeight="1">
      <c r="A189" t="s" s="38">
        <v>263</v>
      </c>
      <c r="B189" s="81">
        <f>VLOOKUP('STATS 17-18'!AC190,'SK - HITS TAKEN'!$A$3:$B$55,2)</f>
        <v>82</v>
      </c>
      <c r="C189" s="33">
        <f>IF('STATS 17-18'!G190&lt;400,IF(B189&gt;80,80,B189),B189)</f>
        <v>82</v>
      </c>
      <c r="D189" s="33">
        <f>IF('STATS 17-18'!G190&lt;200,IF(C189&gt;60,60,C189),C189)</f>
        <v>82</v>
      </c>
      <c r="E189" s="33">
        <f>IF('STATS 17-18'!H190&lt;13.4,IF(D189&gt;73,73,D189),D189)</f>
        <v>82</v>
      </c>
      <c r="F189" s="82">
        <f>IF('STATS 17-18'!H190&lt;11,IF(E189&gt;66,66,E189),E189)</f>
        <v>82</v>
      </c>
    </row>
    <row r="190" ht="20.35" customHeight="1">
      <c r="A190" t="s" s="38">
        <v>264</v>
      </c>
      <c r="B190" s="81">
        <f>VLOOKUP('STATS 17-18'!AC191,'SK - HITS TAKEN'!$A$3:$B$55,2)</f>
        <v>78</v>
      </c>
      <c r="C190" s="33">
        <f>IF('STATS 17-18'!G191&lt;400,IF(B190&gt;80,80,B190),B190)</f>
        <v>78</v>
      </c>
      <c r="D190" s="33">
        <f>IF('STATS 17-18'!G191&lt;200,IF(C190&gt;60,60,C190),C190)</f>
        <v>78</v>
      </c>
      <c r="E190" s="33">
        <f>IF('STATS 17-18'!H191&lt;13.4,IF(D190&gt;73,73,D190),D190)</f>
        <v>78</v>
      </c>
      <c r="F190" s="82">
        <f>IF('STATS 17-18'!H191&lt;11,IF(E190&gt;66,66,E190),E190)</f>
        <v>78</v>
      </c>
    </row>
    <row r="191" ht="20.35" customHeight="1">
      <c r="A191" t="s" s="38">
        <v>265</v>
      </c>
      <c r="B191" s="81">
        <f>VLOOKUP('STATS 17-18'!AC192,'SK - HITS TAKEN'!$A$3:$B$55,2)</f>
        <v>68</v>
      </c>
      <c r="C191" s="33">
        <f>IF('STATS 17-18'!G192&lt;400,IF(B191&gt;80,80,B191),B191)</f>
        <v>68</v>
      </c>
      <c r="D191" s="33">
        <f>IF('STATS 17-18'!G192&lt;200,IF(C191&gt;60,60,C191),C191)</f>
        <v>68</v>
      </c>
      <c r="E191" s="33">
        <f>IF('STATS 17-18'!H192&lt;13.4,IF(D191&gt;73,73,D191),D191)</f>
        <v>68</v>
      </c>
      <c r="F191" s="82">
        <f>IF('STATS 17-18'!H192&lt;11,IF(E191&gt;66,66,E191),E191)</f>
        <v>68</v>
      </c>
    </row>
    <row r="192" ht="20.35" customHeight="1">
      <c r="A192" t="s" s="38">
        <v>266</v>
      </c>
      <c r="B192" s="81">
        <f>VLOOKUP('STATS 17-18'!AC193,'SK - HITS TAKEN'!$A$3:$B$55,2)</f>
        <v>97</v>
      </c>
      <c r="C192" s="33">
        <f>IF('STATS 17-18'!G193&lt;400,IF(B192&gt;80,80,B192),B192)</f>
        <v>80</v>
      </c>
      <c r="D192" s="33">
        <f>IF('STATS 17-18'!G193&lt;200,IF(C192&gt;60,60,C192),C192)</f>
        <v>80</v>
      </c>
      <c r="E192" s="33">
        <f>IF('STATS 17-18'!H193&lt;13.4,IF(D192&gt;73,73,D192),D192)</f>
        <v>80</v>
      </c>
      <c r="F192" s="82">
        <f>IF('STATS 17-18'!H193&lt;11,IF(E192&gt;66,66,E192),E192)</f>
        <v>80</v>
      </c>
    </row>
    <row r="193" ht="20.35" customHeight="1">
      <c r="A193" t="s" s="38">
        <v>267</v>
      </c>
      <c r="B193" s="81">
        <f>VLOOKUP('STATS 17-18'!AC194,'SK - HITS TAKEN'!$A$3:$B$55,2)</f>
        <v>59</v>
      </c>
      <c r="C193" s="33">
        <f>IF('STATS 17-18'!G194&lt;400,IF(B193&gt;80,80,B193),B193)</f>
        <v>59</v>
      </c>
      <c r="D193" s="33">
        <f>IF('STATS 17-18'!G194&lt;200,IF(C193&gt;60,60,C193),C193)</f>
        <v>59</v>
      </c>
      <c r="E193" s="33">
        <f>IF('STATS 17-18'!H194&lt;13.4,IF(D193&gt;73,73,D193),D193)</f>
        <v>59</v>
      </c>
      <c r="F193" s="82">
        <f>IF('STATS 17-18'!H194&lt;11,IF(E193&gt;66,66,E193),E193)</f>
        <v>59</v>
      </c>
    </row>
    <row r="194" ht="20.35" customHeight="1">
      <c r="A194" t="s" s="38">
        <v>269</v>
      </c>
      <c r="B194" s="81">
        <f>VLOOKUP('STATS 17-18'!AC195,'SK - HITS TAKEN'!$A$3:$B$55,2)</f>
        <v>85</v>
      </c>
      <c r="C194" s="33">
        <f>IF('STATS 17-18'!G195&lt;400,IF(B194&gt;80,80,B194),B194)</f>
        <v>80</v>
      </c>
      <c r="D194" s="33">
        <f>IF('STATS 17-18'!G195&lt;200,IF(C194&gt;60,60,C194),C194)</f>
        <v>60</v>
      </c>
      <c r="E194" s="33">
        <f>IF('STATS 17-18'!H195&lt;13.4,IF(D194&gt;73,73,D194),D194)</f>
        <v>60</v>
      </c>
      <c r="F194" s="82">
        <f>IF('STATS 17-18'!H195&lt;11,IF(E194&gt;66,66,E194),E194)</f>
        <v>60</v>
      </c>
    </row>
    <row r="195" ht="20.35" customHeight="1">
      <c r="A195" t="s" s="38">
        <v>270</v>
      </c>
      <c r="B195" s="81">
        <f>VLOOKUP('STATS 17-18'!AC196,'SK - HITS TAKEN'!$A$3:$B$55,2)</f>
        <v>74</v>
      </c>
      <c r="C195" s="33">
        <f>IF('STATS 17-18'!G196&lt;400,IF(B195&gt;80,80,B195),B195)</f>
        <v>74</v>
      </c>
      <c r="D195" s="33">
        <f>IF('STATS 17-18'!G196&lt;200,IF(C195&gt;60,60,C195),C195)</f>
        <v>74</v>
      </c>
      <c r="E195" s="33">
        <f>IF('STATS 17-18'!H196&lt;13.4,IF(D195&gt;73,73,D195),D195)</f>
        <v>74</v>
      </c>
      <c r="F195" s="82">
        <f>IF('STATS 17-18'!H196&lt;11,IF(E195&gt;66,66,E195),E195)</f>
        <v>74</v>
      </c>
    </row>
    <row r="196" ht="20.35" customHeight="1">
      <c r="A196" t="s" s="38">
        <v>271</v>
      </c>
      <c r="B196" s="81">
        <f>VLOOKUP('STATS 17-18'!AC197,'SK - HITS TAKEN'!$A$3:$B$55,2)</f>
        <v>53</v>
      </c>
      <c r="C196" s="33">
        <f>IF('STATS 17-18'!G197&lt;400,IF(B196&gt;80,80,B196),B196)</f>
        <v>53</v>
      </c>
      <c r="D196" s="33">
        <f>IF('STATS 17-18'!G197&lt;200,IF(C196&gt;60,60,C196),C196)</f>
        <v>53</v>
      </c>
      <c r="E196" s="33">
        <f>IF('STATS 17-18'!H197&lt;13.4,IF(D196&gt;73,73,D196),D196)</f>
        <v>53</v>
      </c>
      <c r="F196" s="82">
        <f>IF('STATS 17-18'!H197&lt;11,IF(E196&gt;66,66,E196),E196)</f>
        <v>53</v>
      </c>
    </row>
    <row r="197" ht="20.35" customHeight="1">
      <c r="A197" t="s" s="38">
        <v>272</v>
      </c>
      <c r="B197" s="81">
        <f>VLOOKUP('STATS 17-18'!AC198,'SK - HITS TAKEN'!$A$3:$B$55,2)</f>
        <v>68</v>
      </c>
      <c r="C197" s="33">
        <f>IF('STATS 17-18'!G198&lt;400,IF(B197&gt;80,80,B197),B197)</f>
        <v>68</v>
      </c>
      <c r="D197" s="33">
        <f>IF('STATS 17-18'!G198&lt;200,IF(C197&gt;60,60,C197),C197)</f>
        <v>68</v>
      </c>
      <c r="E197" s="33">
        <f>IF('STATS 17-18'!H198&lt;13.4,IF(D197&gt;73,73,D197),D197)</f>
        <v>68</v>
      </c>
      <c r="F197" s="82">
        <f>IF('STATS 17-18'!H198&lt;11,IF(E197&gt;66,66,E197),E197)</f>
        <v>68</v>
      </c>
    </row>
    <row r="198" ht="20.35" customHeight="1">
      <c r="A198" t="s" s="38">
        <v>273</v>
      </c>
      <c r="B198" s="81">
        <f>VLOOKUP('STATS 17-18'!AC199,'SK - HITS TAKEN'!$A$3:$B$55,2)</f>
        <v>71</v>
      </c>
      <c r="C198" s="33">
        <f>IF('STATS 17-18'!G199&lt;400,IF(B198&gt;80,80,B198),B198)</f>
        <v>71</v>
      </c>
      <c r="D198" s="33">
        <f>IF('STATS 17-18'!G199&lt;200,IF(C198&gt;60,60,C198),C198)</f>
        <v>71</v>
      </c>
      <c r="E198" s="33">
        <f>IF('STATS 17-18'!H199&lt;13.4,IF(D198&gt;73,73,D198),D198)</f>
        <v>71</v>
      </c>
      <c r="F198" s="82">
        <f>IF('STATS 17-18'!H199&lt;11,IF(E198&gt;66,66,E198),E198)</f>
        <v>71</v>
      </c>
    </row>
    <row r="199" ht="20.35" customHeight="1">
      <c r="A199" t="s" s="38">
        <v>274</v>
      </c>
      <c r="B199" s="81">
        <f>VLOOKUP('STATS 17-18'!AC200,'SK - HITS TAKEN'!$A$3:$B$55,2)</f>
        <v>62</v>
      </c>
      <c r="C199" s="33">
        <f>IF('STATS 17-18'!G200&lt;400,IF(B199&gt;80,80,B199),B199)</f>
        <v>62</v>
      </c>
      <c r="D199" s="33">
        <f>IF('STATS 17-18'!G200&lt;200,IF(C199&gt;60,60,C199),C199)</f>
        <v>62</v>
      </c>
      <c r="E199" s="33">
        <f>IF('STATS 17-18'!H200&lt;13.4,IF(D199&gt;73,73,D199),D199)</f>
        <v>62</v>
      </c>
      <c r="F199" s="82">
        <f>IF('STATS 17-18'!H200&lt;11,IF(E199&gt;66,66,E199),E199)</f>
        <v>62</v>
      </c>
    </row>
    <row r="200" ht="20.35" customHeight="1">
      <c r="A200" t="s" s="38">
        <v>275</v>
      </c>
      <c r="B200" s="81">
        <f>VLOOKUP('STATS 17-18'!AC201,'SK - HITS TAKEN'!$A$3:$B$55,2)</f>
        <v>72</v>
      </c>
      <c r="C200" s="33">
        <f>IF('STATS 17-18'!G201&lt;400,IF(B200&gt;80,80,B200),B200)</f>
        <v>72</v>
      </c>
      <c r="D200" s="33">
        <f>IF('STATS 17-18'!G201&lt;200,IF(C200&gt;60,60,C200),C200)</f>
        <v>72</v>
      </c>
      <c r="E200" s="33">
        <f>IF('STATS 17-18'!H201&lt;13.4,IF(D200&gt;73,73,D200),D200)</f>
        <v>72</v>
      </c>
      <c r="F200" s="82">
        <f>IF('STATS 17-18'!H201&lt;11,IF(E200&gt;66,66,E200),E200)</f>
        <v>72</v>
      </c>
    </row>
    <row r="201" ht="20.35" customHeight="1">
      <c r="A201" t="s" s="38">
        <v>276</v>
      </c>
      <c r="B201" s="81">
        <f>VLOOKUP('STATS 17-18'!AC202,'SK - HITS TAKEN'!$A$3:$B$55,2)</f>
        <v>60</v>
      </c>
      <c r="C201" s="33">
        <f>IF('STATS 17-18'!G202&lt;400,IF(B201&gt;80,80,B201),B201)</f>
        <v>60</v>
      </c>
      <c r="D201" s="33">
        <f>IF('STATS 17-18'!G202&lt;200,IF(C201&gt;60,60,C201),C201)</f>
        <v>60</v>
      </c>
      <c r="E201" s="33">
        <f>IF('STATS 17-18'!H202&lt;13.4,IF(D201&gt;73,73,D201),D201)</f>
        <v>60</v>
      </c>
      <c r="F201" s="82">
        <f>IF('STATS 17-18'!H202&lt;11,IF(E201&gt;66,66,E201),E201)</f>
        <v>60</v>
      </c>
    </row>
    <row r="202" ht="20.35" customHeight="1">
      <c r="A202" t="s" s="38">
        <v>277</v>
      </c>
      <c r="B202" s="81">
        <f>VLOOKUP('STATS 17-18'!AC203,'SK - HITS TAKEN'!$A$3:$B$55,2)</f>
        <v>78</v>
      </c>
      <c r="C202" s="33">
        <f>IF('STATS 17-18'!G203&lt;400,IF(B202&gt;80,80,B202),B202)</f>
        <v>78</v>
      </c>
      <c r="D202" s="33">
        <f>IF('STATS 17-18'!G203&lt;200,IF(C202&gt;60,60,C202),C202)</f>
        <v>78</v>
      </c>
      <c r="E202" s="33">
        <f>IF('STATS 17-18'!H203&lt;13.4,IF(D202&gt;73,73,D202),D202)</f>
        <v>78</v>
      </c>
      <c r="F202" s="82">
        <f>IF('STATS 17-18'!H203&lt;11,IF(E202&gt;66,66,E202),E202)</f>
        <v>78</v>
      </c>
    </row>
    <row r="203" ht="20.35" customHeight="1">
      <c r="A203" t="s" s="38">
        <v>278</v>
      </c>
      <c r="B203" s="81">
        <f>VLOOKUP('STATS 17-18'!AC204,'SK - HITS TAKEN'!$A$3:$B$55,2)</f>
        <v>49</v>
      </c>
      <c r="C203" s="33">
        <f>IF('STATS 17-18'!G204&lt;400,IF(B203&gt;80,80,B203),B203)</f>
        <v>49</v>
      </c>
      <c r="D203" s="33">
        <f>IF('STATS 17-18'!G204&lt;200,IF(C203&gt;60,60,C203),C203)</f>
        <v>49</v>
      </c>
      <c r="E203" s="33">
        <f>IF('STATS 17-18'!H204&lt;13.4,IF(D203&gt;73,73,D203),D203)</f>
        <v>49</v>
      </c>
      <c r="F203" s="82">
        <f>IF('STATS 17-18'!H204&lt;11,IF(E203&gt;66,66,E203),E203)</f>
        <v>49</v>
      </c>
    </row>
    <row r="204" ht="20.35" customHeight="1">
      <c r="A204" t="s" s="38">
        <v>279</v>
      </c>
      <c r="B204" s="81">
        <f>VLOOKUP('STATS 17-18'!AC205,'SK - HITS TAKEN'!$A$3:$B$55,2)</f>
        <v>79</v>
      </c>
      <c r="C204" s="33">
        <f>IF('STATS 17-18'!G205&lt;400,IF(B204&gt;80,80,B204),B204)</f>
        <v>79</v>
      </c>
      <c r="D204" s="33">
        <f>IF('STATS 17-18'!G205&lt;200,IF(C204&gt;60,60,C204),C204)</f>
        <v>79</v>
      </c>
      <c r="E204" s="33">
        <f>IF('STATS 17-18'!H205&lt;13.4,IF(D204&gt;73,73,D204),D204)</f>
        <v>79</v>
      </c>
      <c r="F204" s="82">
        <f>IF('STATS 17-18'!H205&lt;11,IF(E204&gt;66,66,E204),E204)</f>
        <v>79</v>
      </c>
    </row>
    <row r="205" ht="20.35" customHeight="1">
      <c r="A205" t="s" s="38">
        <v>280</v>
      </c>
      <c r="B205" s="81">
        <f>VLOOKUP('STATS 17-18'!AC206,'SK - HITS TAKEN'!$A$3:$B$55,2)</f>
        <v>51</v>
      </c>
      <c r="C205" s="33">
        <f>IF('STATS 17-18'!G206&lt;400,IF(B205&gt;80,80,B205),B205)</f>
        <v>51</v>
      </c>
      <c r="D205" s="33">
        <f>IF('STATS 17-18'!G206&lt;200,IF(C205&gt;60,60,C205),C205)</f>
        <v>51</v>
      </c>
      <c r="E205" s="33">
        <f>IF('STATS 17-18'!H206&lt;13.4,IF(D205&gt;73,73,D205),D205)</f>
        <v>51</v>
      </c>
      <c r="F205" s="82">
        <f>IF('STATS 17-18'!H206&lt;11,IF(E205&gt;66,66,E205),E205)</f>
        <v>51</v>
      </c>
    </row>
    <row r="206" ht="20.35" customHeight="1">
      <c r="A206" t="s" s="38">
        <v>281</v>
      </c>
      <c r="B206" s="81">
        <f>VLOOKUP('STATS 17-18'!AC207,'SK - HITS TAKEN'!$A$3:$B$55,2)</f>
        <v>74</v>
      </c>
      <c r="C206" s="33">
        <f>IF('STATS 17-18'!G207&lt;400,IF(B206&gt;80,80,B206),B206)</f>
        <v>74</v>
      </c>
      <c r="D206" s="33">
        <f>IF('STATS 17-18'!G207&lt;200,IF(C206&gt;60,60,C206),C206)</f>
        <v>74</v>
      </c>
      <c r="E206" s="33">
        <f>IF('STATS 17-18'!H207&lt;13.4,IF(D206&gt;73,73,D206),D206)</f>
        <v>74</v>
      </c>
      <c r="F206" s="82">
        <f>IF('STATS 17-18'!H207&lt;11,IF(E206&gt;66,66,E206),E206)</f>
        <v>74</v>
      </c>
    </row>
    <row r="207" ht="20.35" customHeight="1">
      <c r="A207" t="s" s="38">
        <v>282</v>
      </c>
      <c r="B207" s="81">
        <f>VLOOKUP('STATS 17-18'!AC208,'SK - HITS TAKEN'!$A$3:$B$55,2)</f>
        <v>83</v>
      </c>
      <c r="C207" s="33">
        <f>IF('STATS 17-18'!G208&lt;400,IF(B207&gt;80,80,B207),B207)</f>
        <v>83</v>
      </c>
      <c r="D207" s="33">
        <f>IF('STATS 17-18'!G208&lt;200,IF(C207&gt;60,60,C207),C207)</f>
        <v>83</v>
      </c>
      <c r="E207" s="33">
        <f>IF('STATS 17-18'!H208&lt;13.4,IF(D207&gt;73,73,D207),D207)</f>
        <v>83</v>
      </c>
      <c r="F207" s="82">
        <f>IF('STATS 17-18'!H208&lt;11,IF(E207&gt;66,66,E207),E207)</f>
        <v>83</v>
      </c>
    </row>
    <row r="208" ht="20.35" customHeight="1">
      <c r="A208" t="s" s="38">
        <v>283</v>
      </c>
      <c r="B208" s="81">
        <f>VLOOKUP('STATS 17-18'!AC209,'SK - HITS TAKEN'!$A$3:$B$55,2)</f>
        <v>57</v>
      </c>
      <c r="C208" s="33">
        <f>IF('STATS 17-18'!G209&lt;400,IF(B208&gt;80,80,B208),B208)</f>
        <v>57</v>
      </c>
      <c r="D208" s="33">
        <f>IF('STATS 17-18'!G209&lt;200,IF(C208&gt;60,60,C208),C208)</f>
        <v>57</v>
      </c>
      <c r="E208" s="33">
        <f>IF('STATS 17-18'!H209&lt;13.4,IF(D208&gt;73,73,D208),D208)</f>
        <v>57</v>
      </c>
      <c r="F208" s="82">
        <f>IF('STATS 17-18'!H209&lt;11,IF(E208&gt;66,66,E208),E208)</f>
        <v>57</v>
      </c>
    </row>
    <row r="209" ht="20.35" customHeight="1">
      <c r="A209" t="s" s="38">
        <v>284</v>
      </c>
      <c r="B209" s="81">
        <f>VLOOKUP('STATS 17-18'!AC210,'SK - HITS TAKEN'!$A$3:$B$55,2)</f>
        <v>70</v>
      </c>
      <c r="C209" s="33">
        <f>IF('STATS 17-18'!G210&lt;400,IF(B209&gt;80,80,B209),B209)</f>
        <v>70</v>
      </c>
      <c r="D209" s="33">
        <f>IF('STATS 17-18'!G210&lt;200,IF(C209&gt;60,60,C209),C209)</f>
        <v>70</v>
      </c>
      <c r="E209" s="33">
        <f>IF('STATS 17-18'!H210&lt;13.4,IF(D209&gt;73,73,D209),D209)</f>
        <v>70</v>
      </c>
      <c r="F209" s="82">
        <f>IF('STATS 17-18'!H210&lt;11,IF(E209&gt;66,66,E209),E209)</f>
        <v>70</v>
      </c>
    </row>
    <row r="210" ht="20.35" customHeight="1">
      <c r="A210" t="s" s="38">
        <v>285</v>
      </c>
      <c r="B210" s="81">
        <f>VLOOKUP('STATS 17-18'!AC211,'SK - HITS TAKEN'!$A$3:$B$55,2)</f>
        <v>56</v>
      </c>
      <c r="C210" s="33">
        <f>IF('STATS 17-18'!G211&lt;400,IF(B210&gt;80,80,B210),B210)</f>
        <v>56</v>
      </c>
      <c r="D210" s="33">
        <f>IF('STATS 17-18'!G211&lt;200,IF(C210&gt;60,60,C210),C210)</f>
        <v>56</v>
      </c>
      <c r="E210" s="33">
        <f>IF('STATS 17-18'!H211&lt;13.4,IF(D210&gt;73,73,D210),D210)</f>
        <v>56</v>
      </c>
      <c r="F210" s="82">
        <f>IF('STATS 17-18'!H211&lt;11,IF(E210&gt;66,66,E210),E210)</f>
        <v>56</v>
      </c>
    </row>
    <row r="211" ht="20.35" customHeight="1">
      <c r="A211" t="s" s="38">
        <v>286</v>
      </c>
      <c r="B211" s="81">
        <f>VLOOKUP('STATS 17-18'!AC212,'SK - HITS TAKEN'!$A$3:$B$55,2)</f>
        <v>77</v>
      </c>
      <c r="C211" s="33">
        <f>IF('STATS 17-18'!G212&lt;400,IF(B211&gt;80,80,B211),B211)</f>
        <v>77</v>
      </c>
      <c r="D211" s="33">
        <f>IF('STATS 17-18'!G212&lt;200,IF(C211&gt;60,60,C211),C211)</f>
        <v>60</v>
      </c>
      <c r="E211" s="33">
        <f>IF('STATS 17-18'!H212&lt;13.4,IF(D211&gt;73,73,D211),D211)</f>
        <v>60</v>
      </c>
      <c r="F211" s="82">
        <f>IF('STATS 17-18'!H212&lt;11,IF(E211&gt;66,66,E211),E211)</f>
        <v>60</v>
      </c>
    </row>
    <row r="212" ht="20.35" customHeight="1">
      <c r="A212" t="s" s="38">
        <v>287</v>
      </c>
      <c r="B212" s="81">
        <f>VLOOKUP('STATS 17-18'!AC213,'SK - HITS TAKEN'!$A$3:$B$55,2)</f>
        <v>99</v>
      </c>
      <c r="C212" s="33">
        <f>IF('STATS 17-18'!G213&lt;400,IF(B212&gt;80,80,B212),B212)</f>
        <v>80</v>
      </c>
      <c r="D212" s="33">
        <f>IF('STATS 17-18'!G213&lt;200,IF(C212&gt;60,60,C212),C212)</f>
        <v>60</v>
      </c>
      <c r="E212" s="33">
        <f>IF('STATS 17-18'!H213&lt;13.4,IF(D212&gt;73,73,D212),D212)</f>
        <v>60</v>
      </c>
      <c r="F212" s="82">
        <f>IF('STATS 17-18'!H213&lt;11,IF(E212&gt;66,66,E212),E212)</f>
        <v>60</v>
      </c>
    </row>
    <row r="213" ht="20.35" customHeight="1">
      <c r="A213" t="s" s="38">
        <v>288</v>
      </c>
      <c r="B213" s="81">
        <f>VLOOKUP('STATS 17-18'!AC214,'SK - HITS TAKEN'!$A$3:$B$55,2)</f>
        <v>56</v>
      </c>
      <c r="C213" s="33">
        <f>IF('STATS 17-18'!G214&lt;400,IF(B213&gt;80,80,B213),B213)</f>
        <v>56</v>
      </c>
      <c r="D213" s="33">
        <f>IF('STATS 17-18'!G214&lt;200,IF(C213&gt;60,60,C213),C213)</f>
        <v>56</v>
      </c>
      <c r="E213" s="33">
        <f>IF('STATS 17-18'!H214&lt;13.4,IF(D213&gt;73,73,D213),D213)</f>
        <v>56</v>
      </c>
      <c r="F213" s="82">
        <f>IF('STATS 17-18'!H214&lt;11,IF(E213&gt;66,66,E213),E213)</f>
        <v>56</v>
      </c>
    </row>
    <row r="214" ht="20.35" customHeight="1">
      <c r="A214" t="s" s="38">
        <v>289</v>
      </c>
      <c r="B214" s="81">
        <f>VLOOKUP('STATS 17-18'!AC215,'SK - HITS TAKEN'!$A$3:$B$55,2)</f>
        <v>56</v>
      </c>
      <c r="C214" s="33">
        <f>IF('STATS 17-18'!G215&lt;400,IF(B214&gt;80,80,B214),B214)</f>
        <v>56</v>
      </c>
      <c r="D214" s="33">
        <f>IF('STATS 17-18'!G215&lt;200,IF(C214&gt;60,60,C214),C214)</f>
        <v>56</v>
      </c>
      <c r="E214" s="33">
        <f>IF('STATS 17-18'!H215&lt;13.4,IF(D214&gt;73,73,D214),D214)</f>
        <v>56</v>
      </c>
      <c r="F214" s="82">
        <f>IF('STATS 17-18'!H215&lt;11,IF(E214&gt;66,66,E214),E214)</f>
        <v>56</v>
      </c>
    </row>
    <row r="215" ht="20.35" customHeight="1">
      <c r="A215" t="s" s="38">
        <v>290</v>
      </c>
      <c r="B215" s="81">
        <f>VLOOKUP('STATS 17-18'!AC216,'SK - HITS TAKEN'!$A$3:$B$55,2)</f>
        <v>76</v>
      </c>
      <c r="C215" s="33">
        <f>IF('STATS 17-18'!G216&lt;400,IF(B215&gt;80,80,B215),B215)</f>
        <v>76</v>
      </c>
      <c r="D215" s="33">
        <f>IF('STATS 17-18'!G216&lt;200,IF(C215&gt;60,60,C215),C215)</f>
        <v>60</v>
      </c>
      <c r="E215" s="33">
        <f>IF('STATS 17-18'!H216&lt;13.4,IF(D215&gt;73,73,D215),D215)</f>
        <v>60</v>
      </c>
      <c r="F215" s="82">
        <f>IF('STATS 17-18'!H216&lt;11,IF(E215&gt;66,66,E215),E215)</f>
        <v>60</v>
      </c>
    </row>
    <row r="216" ht="20.35" customHeight="1">
      <c r="A216" t="s" s="38">
        <v>291</v>
      </c>
      <c r="B216" s="81">
        <f>VLOOKUP('STATS 17-18'!AC217,'SK - HITS TAKEN'!$A$3:$B$55,2)</f>
        <v>94</v>
      </c>
      <c r="C216" s="33">
        <f>IF('STATS 17-18'!G217&lt;400,IF(B216&gt;80,80,B216),B216)</f>
        <v>94</v>
      </c>
      <c r="D216" s="33">
        <f>IF('STATS 17-18'!G217&lt;200,IF(C216&gt;60,60,C216),C216)</f>
        <v>94</v>
      </c>
      <c r="E216" s="33">
        <f>IF('STATS 17-18'!H217&lt;13.4,IF(D216&gt;73,73,D216),D216)</f>
        <v>94</v>
      </c>
      <c r="F216" s="82">
        <f>IF('STATS 17-18'!H217&lt;11,IF(E216&gt;66,66,E216),E216)</f>
        <v>94</v>
      </c>
    </row>
    <row r="217" ht="20.35" customHeight="1">
      <c r="A217" t="s" s="38">
        <v>292</v>
      </c>
      <c r="B217" s="81">
        <f>VLOOKUP('STATS 17-18'!AC218,'SK - HITS TAKEN'!$A$3:$B$55,2)</f>
        <v>76</v>
      </c>
      <c r="C217" s="33">
        <f>IF('STATS 17-18'!G218&lt;400,IF(B217&gt;80,80,B217),B217)</f>
        <v>76</v>
      </c>
      <c r="D217" s="33">
        <f>IF('STATS 17-18'!G218&lt;200,IF(C217&gt;60,60,C217),C217)</f>
        <v>76</v>
      </c>
      <c r="E217" s="33">
        <f>IF('STATS 17-18'!H218&lt;13.4,IF(D217&gt;73,73,D217),D217)</f>
        <v>76</v>
      </c>
      <c r="F217" s="82">
        <f>IF('STATS 17-18'!H218&lt;11,IF(E217&gt;66,66,E217),E217)</f>
        <v>76</v>
      </c>
    </row>
    <row r="218" ht="20.35" customHeight="1">
      <c r="A218" t="s" s="38">
        <v>293</v>
      </c>
      <c r="B218" s="81">
        <f>VLOOKUP('STATS 17-18'!AC219,'SK - HITS TAKEN'!$A$3:$B$55,2)</f>
        <v>87</v>
      </c>
      <c r="C218" s="33">
        <f>IF('STATS 17-18'!G219&lt;400,IF(B218&gt;80,80,B218),B218)</f>
        <v>87</v>
      </c>
      <c r="D218" s="33">
        <f>IF('STATS 17-18'!G219&lt;200,IF(C218&gt;60,60,C218),C218)</f>
        <v>87</v>
      </c>
      <c r="E218" s="33">
        <f>IF('STATS 17-18'!H219&lt;13.4,IF(D218&gt;73,73,D218),D218)</f>
        <v>87</v>
      </c>
      <c r="F218" s="82">
        <f>IF('STATS 17-18'!H219&lt;11,IF(E218&gt;66,66,E218),E218)</f>
        <v>87</v>
      </c>
    </row>
    <row r="219" ht="20.35" customHeight="1">
      <c r="A219" t="s" s="38">
        <v>294</v>
      </c>
      <c r="B219" s="81">
        <f>VLOOKUP('STATS 17-18'!AC220,'SK - HITS TAKEN'!$A$3:$B$55,2)</f>
        <v>75</v>
      </c>
      <c r="C219" s="33">
        <f>IF('STATS 17-18'!G220&lt;400,IF(B219&gt;80,80,B219),B219)</f>
        <v>75</v>
      </c>
      <c r="D219" s="33">
        <f>IF('STATS 17-18'!G220&lt;200,IF(C219&gt;60,60,C219),C219)</f>
        <v>60</v>
      </c>
      <c r="E219" s="33">
        <f>IF('STATS 17-18'!H220&lt;13.4,IF(D219&gt;73,73,D219),D219)</f>
        <v>60</v>
      </c>
      <c r="F219" s="82">
        <f>IF('STATS 17-18'!H220&lt;11,IF(E219&gt;66,66,E219),E219)</f>
        <v>60</v>
      </c>
    </row>
    <row r="220" ht="20.35" customHeight="1">
      <c r="A220" t="s" s="38">
        <v>295</v>
      </c>
      <c r="B220" s="81">
        <f>VLOOKUP('STATS 17-18'!AC221,'SK - HITS TAKEN'!$A$3:$B$55,2)</f>
        <v>99</v>
      </c>
      <c r="C220" s="33">
        <f>IF('STATS 17-18'!G221&lt;400,IF(B220&gt;80,80,B220),B220)</f>
        <v>80</v>
      </c>
      <c r="D220" s="33">
        <f>IF('STATS 17-18'!G221&lt;200,IF(C220&gt;60,60,C220),C220)</f>
        <v>60</v>
      </c>
      <c r="E220" s="33">
        <f>IF('STATS 17-18'!H221&lt;13.4,IF(D220&gt;73,73,D220),D220)</f>
        <v>60</v>
      </c>
      <c r="F220" s="82">
        <f>IF('STATS 17-18'!H221&lt;11,IF(E220&gt;66,66,E220),E220)</f>
        <v>60</v>
      </c>
    </row>
    <row r="221" ht="20.35" customHeight="1">
      <c r="A221" t="s" s="38">
        <v>296</v>
      </c>
      <c r="B221" s="81">
        <f>VLOOKUP('STATS 17-18'!AC222,'SK - HITS TAKEN'!$A$3:$B$55,2)</f>
        <v>48</v>
      </c>
      <c r="C221" s="33">
        <f>IF('STATS 17-18'!G222&lt;400,IF(B221&gt;80,80,B221),B221)</f>
        <v>48</v>
      </c>
      <c r="D221" s="33">
        <f>IF('STATS 17-18'!G222&lt;200,IF(C221&gt;60,60,C221),C221)</f>
        <v>48</v>
      </c>
      <c r="E221" s="33">
        <f>IF('STATS 17-18'!H222&lt;13.4,IF(D221&gt;73,73,D221),D221)</f>
        <v>48</v>
      </c>
      <c r="F221" s="82">
        <f>IF('STATS 17-18'!H222&lt;11,IF(E221&gt;66,66,E221),E221)</f>
        <v>48</v>
      </c>
    </row>
    <row r="222" ht="20.35" customHeight="1">
      <c r="A222" t="s" s="38">
        <v>297</v>
      </c>
      <c r="B222" s="81">
        <f>VLOOKUP('STATS 17-18'!AC223,'SK - HITS TAKEN'!$A$3:$B$55,2)</f>
        <v>47</v>
      </c>
      <c r="C222" s="33">
        <f>IF('STATS 17-18'!G223&lt;400,IF(B222&gt;80,80,B222),B222)</f>
        <v>47</v>
      </c>
      <c r="D222" s="33">
        <f>IF('STATS 17-18'!G223&lt;200,IF(C222&gt;60,60,C222),C222)</f>
        <v>47</v>
      </c>
      <c r="E222" s="33">
        <f>IF('STATS 17-18'!H223&lt;13.4,IF(D222&gt;73,73,D222),D222)</f>
        <v>47</v>
      </c>
      <c r="F222" s="82">
        <f>IF('STATS 17-18'!H223&lt;11,IF(E222&gt;66,66,E222),E222)</f>
        <v>47</v>
      </c>
    </row>
    <row r="223" ht="20.35" customHeight="1">
      <c r="A223" t="s" s="38">
        <v>298</v>
      </c>
      <c r="B223" s="81">
        <f>VLOOKUP('STATS 17-18'!AC224,'SK - HITS TAKEN'!$A$3:$B$55,2)</f>
        <v>53</v>
      </c>
      <c r="C223" s="33">
        <f>IF('STATS 17-18'!G224&lt;400,IF(B223&gt;80,80,B223),B223)</f>
        <v>53</v>
      </c>
      <c r="D223" s="33">
        <f>IF('STATS 17-18'!G224&lt;200,IF(C223&gt;60,60,C223),C223)</f>
        <v>53</v>
      </c>
      <c r="E223" s="33">
        <f>IF('STATS 17-18'!H224&lt;13.4,IF(D223&gt;73,73,D223),D223)</f>
        <v>53</v>
      </c>
      <c r="F223" s="82">
        <f>IF('STATS 17-18'!H224&lt;11,IF(E223&gt;66,66,E223),E223)</f>
        <v>53</v>
      </c>
    </row>
    <row r="224" ht="20.35" customHeight="1">
      <c r="A224" t="s" s="38">
        <v>299</v>
      </c>
      <c r="B224" s="81">
        <f>VLOOKUP('STATS 17-18'!AC225,'SK - HITS TAKEN'!$A$3:$B$55,2)</f>
        <v>94</v>
      </c>
      <c r="C224" s="33">
        <f>IF('STATS 17-18'!G225&lt;400,IF(B224&gt;80,80,B224),B224)</f>
        <v>94</v>
      </c>
      <c r="D224" s="33">
        <f>IF('STATS 17-18'!G225&lt;200,IF(C224&gt;60,60,C224),C224)</f>
        <v>94</v>
      </c>
      <c r="E224" s="33">
        <f>IF('STATS 17-18'!H225&lt;13.4,IF(D224&gt;73,73,D224),D224)</f>
        <v>94</v>
      </c>
      <c r="F224" s="82">
        <f>IF('STATS 17-18'!H225&lt;11,IF(E224&gt;66,66,E224),E224)</f>
        <v>94</v>
      </c>
    </row>
    <row r="225" ht="20.35" customHeight="1">
      <c r="A225" t="s" s="38">
        <v>300</v>
      </c>
      <c r="B225" s="81">
        <f>VLOOKUP('STATS 17-18'!AC226,'SK - HITS TAKEN'!$A$3:$B$55,2)</f>
        <v>61</v>
      </c>
      <c r="C225" s="33">
        <f>IF('STATS 17-18'!G226&lt;400,IF(B225&gt;80,80,B225),B225)</f>
        <v>61</v>
      </c>
      <c r="D225" s="33">
        <f>IF('STATS 17-18'!G226&lt;200,IF(C225&gt;60,60,C225),C225)</f>
        <v>60</v>
      </c>
      <c r="E225" s="33">
        <f>IF('STATS 17-18'!H226&lt;13.4,IF(D225&gt;73,73,D225),D225)</f>
        <v>60</v>
      </c>
      <c r="F225" s="82">
        <f>IF('STATS 17-18'!H226&lt;11,IF(E225&gt;66,66,E225),E225)</f>
        <v>60</v>
      </c>
    </row>
    <row r="226" ht="20.35" customHeight="1">
      <c r="A226" t="s" s="38">
        <v>301</v>
      </c>
      <c r="B226" s="81">
        <f>VLOOKUP('STATS 17-18'!AC227,'SK - HITS TAKEN'!$A$3:$B$55,2)</f>
        <v>80</v>
      </c>
      <c r="C226" s="33">
        <f>IF('STATS 17-18'!G227&lt;400,IF(B226&gt;80,80,B226),B226)</f>
        <v>80</v>
      </c>
      <c r="D226" s="33">
        <f>IF('STATS 17-18'!G227&lt;200,IF(C226&gt;60,60,C226),C226)</f>
        <v>80</v>
      </c>
      <c r="E226" s="33">
        <f>IF('STATS 17-18'!H227&lt;13.4,IF(D226&gt;73,73,D226),D226)</f>
        <v>80</v>
      </c>
      <c r="F226" s="82">
        <f>IF('STATS 17-18'!H227&lt;11,IF(E226&gt;66,66,E226),E226)</f>
        <v>80</v>
      </c>
    </row>
    <row r="227" ht="20.35" customHeight="1">
      <c r="A227" t="s" s="38">
        <v>302</v>
      </c>
      <c r="B227" s="81">
        <f>VLOOKUP('STATS 17-18'!AC228,'SK - HITS TAKEN'!$A$3:$B$55,2)</f>
        <v>80</v>
      </c>
      <c r="C227" s="33">
        <f>IF('STATS 17-18'!G228&lt;400,IF(B227&gt;80,80,B227),B227)</f>
        <v>80</v>
      </c>
      <c r="D227" s="33">
        <f>IF('STATS 17-18'!G228&lt;200,IF(C227&gt;60,60,C227),C227)</f>
        <v>80</v>
      </c>
      <c r="E227" s="33">
        <f>IF('STATS 17-18'!H228&lt;13.4,IF(D227&gt;73,73,D227),D227)</f>
        <v>80</v>
      </c>
      <c r="F227" s="82">
        <f>IF('STATS 17-18'!H228&lt;11,IF(E227&gt;66,66,E227),E227)</f>
        <v>80</v>
      </c>
    </row>
    <row r="228" ht="20.35" customHeight="1">
      <c r="A228" t="s" s="38">
        <v>304</v>
      </c>
      <c r="B228" s="81">
        <f>VLOOKUP('STATS 17-18'!AC230,'SK - HITS TAKEN'!$A$3:$B$55,2)</f>
        <v>80</v>
      </c>
      <c r="C228" s="33">
        <f>IF('STATS 17-18'!G230&lt;400,IF(B228&gt;80,80,B228),B228)</f>
        <v>80</v>
      </c>
      <c r="D228" s="33">
        <f>IF('STATS 17-18'!G230&lt;200,IF(C228&gt;60,60,C228),C228)</f>
        <v>80</v>
      </c>
      <c r="E228" s="33">
        <f>IF('STATS 17-18'!H230&lt;13.4,IF(D228&gt;73,73,D228),D228)</f>
        <v>80</v>
      </c>
      <c r="F228" s="82">
        <f>IF('STATS 17-18'!H230&lt;11,IF(E228&gt;66,66,E228),E228)</f>
        <v>80</v>
      </c>
    </row>
    <row r="229" ht="20.35" customHeight="1">
      <c r="A229" t="s" s="38">
        <v>305</v>
      </c>
      <c r="B229" s="81">
        <f>VLOOKUP('STATS 17-18'!AC231,'SK - HITS TAKEN'!$A$3:$B$55,2)</f>
        <v>95</v>
      </c>
      <c r="C229" s="33">
        <f>IF('STATS 17-18'!G231&lt;400,IF(B229&gt;80,80,B229),B229)</f>
        <v>95</v>
      </c>
      <c r="D229" s="33">
        <f>IF('STATS 17-18'!G231&lt;200,IF(C229&gt;60,60,C229),C229)</f>
        <v>95</v>
      </c>
      <c r="E229" s="33">
        <f>IF('STATS 17-18'!H231&lt;13.4,IF(D229&gt;73,73,D229),D229)</f>
        <v>95</v>
      </c>
      <c r="F229" s="82">
        <f>IF('STATS 17-18'!H231&lt;11,IF(E229&gt;66,66,E229),E229)</f>
        <v>95</v>
      </c>
    </row>
    <row r="230" ht="20.35" customHeight="1">
      <c r="A230" t="s" s="38">
        <v>306</v>
      </c>
      <c r="B230" s="81">
        <f>VLOOKUP('STATS 17-18'!AC232,'SK - HITS TAKEN'!$A$3:$B$55,2)</f>
        <v>67</v>
      </c>
      <c r="C230" s="33">
        <f>IF('STATS 17-18'!G232&lt;400,IF(B230&gt;80,80,B230),B230)</f>
        <v>67</v>
      </c>
      <c r="D230" s="33">
        <f>IF('STATS 17-18'!G232&lt;200,IF(C230&gt;60,60,C230),C230)</f>
        <v>67</v>
      </c>
      <c r="E230" s="33">
        <f>IF('STATS 17-18'!H232&lt;13.4,IF(D230&gt;73,73,D230),D230)</f>
        <v>67</v>
      </c>
      <c r="F230" s="82">
        <f>IF('STATS 17-18'!H232&lt;11,IF(E230&gt;66,66,E230),E230)</f>
        <v>67</v>
      </c>
    </row>
    <row r="231" ht="20.35" customHeight="1">
      <c r="A231" t="s" s="38">
        <v>307</v>
      </c>
      <c r="B231" s="81">
        <f>VLOOKUP('STATS 17-18'!AC233,'SK - HITS TAKEN'!$A$3:$B$55,2)</f>
        <v>81</v>
      </c>
      <c r="C231" s="33">
        <f>IF('STATS 17-18'!G233&lt;400,IF(B231&gt;80,80,B231),B231)</f>
        <v>81</v>
      </c>
      <c r="D231" s="33">
        <f>IF('STATS 17-18'!G233&lt;200,IF(C231&gt;60,60,C231),C231)</f>
        <v>81</v>
      </c>
      <c r="E231" s="33">
        <f>IF('STATS 17-18'!H233&lt;13.4,IF(D231&gt;73,73,D231),D231)</f>
        <v>81</v>
      </c>
      <c r="F231" s="82">
        <f>IF('STATS 17-18'!H233&lt;11,IF(E231&gt;66,66,E231),E231)</f>
        <v>81</v>
      </c>
    </row>
    <row r="232" ht="20.35" customHeight="1">
      <c r="A232" t="s" s="38">
        <v>308</v>
      </c>
      <c r="B232" s="81">
        <f>VLOOKUP('STATS 17-18'!AC234,'SK - HITS TAKEN'!$A$3:$B$55,2)</f>
        <v>62</v>
      </c>
      <c r="C232" s="33">
        <f>IF('STATS 17-18'!G234&lt;400,IF(B232&gt;80,80,B232),B232)</f>
        <v>62</v>
      </c>
      <c r="D232" s="33">
        <f>IF('STATS 17-18'!G234&lt;200,IF(C232&gt;60,60,C232),C232)</f>
        <v>62</v>
      </c>
      <c r="E232" s="33">
        <f>IF('STATS 17-18'!H234&lt;13.4,IF(D232&gt;73,73,D232),D232)</f>
        <v>62</v>
      </c>
      <c r="F232" s="82">
        <f>IF('STATS 17-18'!H234&lt;11,IF(E232&gt;66,66,E232),E232)</f>
        <v>62</v>
      </c>
    </row>
    <row r="233" ht="20.35" customHeight="1">
      <c r="A233" t="s" s="38">
        <v>309</v>
      </c>
      <c r="B233" s="81">
        <f>VLOOKUP('STATS 17-18'!AC235,'SK - HITS TAKEN'!$A$3:$B$55,2)</f>
        <v>67</v>
      </c>
      <c r="C233" s="33">
        <f>IF('STATS 17-18'!G235&lt;400,IF(B233&gt;80,80,B233),B233)</f>
        <v>67</v>
      </c>
      <c r="D233" s="33">
        <f>IF('STATS 17-18'!G235&lt;200,IF(C233&gt;60,60,C233),C233)</f>
        <v>60</v>
      </c>
      <c r="E233" s="33">
        <f>IF('STATS 17-18'!H235&lt;13.4,IF(D233&gt;73,73,D233),D233)</f>
        <v>60</v>
      </c>
      <c r="F233" s="82">
        <f>IF('STATS 17-18'!H235&lt;11,IF(E233&gt;66,66,E233),E233)</f>
        <v>60</v>
      </c>
    </row>
    <row r="234" ht="20.35" customHeight="1">
      <c r="A234" t="s" s="38">
        <v>310</v>
      </c>
      <c r="B234" s="81">
        <f>VLOOKUP('STATS 17-18'!AC236,'SK - HITS TAKEN'!$A$3:$B$55,2)</f>
        <v>71</v>
      </c>
      <c r="C234" s="33">
        <f>IF('STATS 17-18'!G236&lt;400,IF(B234&gt;80,80,B234),B234)</f>
        <v>71</v>
      </c>
      <c r="D234" s="33">
        <f>IF('STATS 17-18'!G236&lt;200,IF(C234&gt;60,60,C234),C234)</f>
        <v>71</v>
      </c>
      <c r="E234" s="33">
        <f>IF('STATS 17-18'!H236&lt;13.4,IF(D234&gt;73,73,D234),D234)</f>
        <v>71</v>
      </c>
      <c r="F234" s="82">
        <f>IF('STATS 17-18'!H236&lt;11,IF(E234&gt;66,66,E234),E234)</f>
        <v>71</v>
      </c>
    </row>
    <row r="235" ht="20.35" customHeight="1">
      <c r="A235" t="s" s="38">
        <v>311</v>
      </c>
      <c r="B235" s="81">
        <f>VLOOKUP('STATS 17-18'!AC237,'SK - HITS TAKEN'!$A$3:$B$55,2)</f>
        <v>51</v>
      </c>
      <c r="C235" s="33">
        <f>IF('STATS 17-18'!G237&lt;400,IF(B235&gt;80,80,B235),B235)</f>
        <v>51</v>
      </c>
      <c r="D235" s="33">
        <f>IF('STATS 17-18'!G237&lt;200,IF(C235&gt;60,60,C235),C235)</f>
        <v>51</v>
      </c>
      <c r="E235" s="33">
        <f>IF('STATS 17-18'!H237&lt;13.4,IF(D235&gt;73,73,D235),D235)</f>
        <v>51</v>
      </c>
      <c r="F235" s="82">
        <f>IF('STATS 17-18'!H237&lt;11,IF(E235&gt;66,66,E235),E235)</f>
        <v>51</v>
      </c>
    </row>
    <row r="236" ht="20.35" customHeight="1">
      <c r="A236" t="s" s="38">
        <v>312</v>
      </c>
      <c r="B236" s="81">
        <f>VLOOKUP('STATS 17-18'!AC238,'SK - HITS TAKEN'!$A$3:$B$55,2)</f>
        <v>70</v>
      </c>
      <c r="C236" s="33">
        <f>IF('STATS 17-18'!G238&lt;400,IF(B236&gt;80,80,B236),B236)</f>
        <v>70</v>
      </c>
      <c r="D236" s="33">
        <f>IF('STATS 17-18'!G238&lt;200,IF(C236&gt;60,60,C236),C236)</f>
        <v>70</v>
      </c>
      <c r="E236" s="33">
        <f>IF('STATS 17-18'!H238&lt;13.4,IF(D236&gt;73,73,D236),D236)</f>
        <v>70</v>
      </c>
      <c r="F236" s="82">
        <f>IF('STATS 17-18'!H238&lt;11,IF(E236&gt;66,66,E236),E236)</f>
        <v>70</v>
      </c>
    </row>
    <row r="237" ht="20.35" customHeight="1">
      <c r="A237" t="s" s="38">
        <v>313</v>
      </c>
      <c r="B237" s="81">
        <f>VLOOKUP('STATS 17-18'!AC239,'SK - HITS TAKEN'!$A$3:$B$55,2)</f>
        <v>67</v>
      </c>
      <c r="C237" s="33">
        <f>IF('STATS 17-18'!G239&lt;400,IF(B237&gt;80,80,B237),B237)</f>
        <v>67</v>
      </c>
      <c r="D237" s="33">
        <f>IF('STATS 17-18'!G239&lt;200,IF(C237&gt;60,60,C237),C237)</f>
        <v>67</v>
      </c>
      <c r="E237" s="33">
        <f>IF('STATS 17-18'!H239&lt;13.4,IF(D237&gt;73,73,D237),D237)</f>
        <v>67</v>
      </c>
      <c r="F237" s="82">
        <f>IF('STATS 17-18'!H239&lt;11,IF(E237&gt;66,66,E237),E237)</f>
        <v>67</v>
      </c>
    </row>
    <row r="238" ht="20.35" customHeight="1">
      <c r="A238" t="s" s="38">
        <v>314</v>
      </c>
      <c r="B238" s="81">
        <f>VLOOKUP('STATS 17-18'!AC240,'SK - HITS TAKEN'!$A$3:$B$55,2)</f>
        <v>61</v>
      </c>
      <c r="C238" s="33">
        <f>IF('STATS 17-18'!G240&lt;400,IF(B238&gt;80,80,B238),B238)</f>
        <v>61</v>
      </c>
      <c r="D238" s="33">
        <f>IF('STATS 17-18'!G240&lt;200,IF(C238&gt;60,60,C238),C238)</f>
        <v>61</v>
      </c>
      <c r="E238" s="33">
        <f>IF('STATS 17-18'!H240&lt;13.4,IF(D238&gt;73,73,D238),D238)</f>
        <v>61</v>
      </c>
      <c r="F238" s="82">
        <f>IF('STATS 17-18'!H240&lt;11,IF(E238&gt;66,66,E238),E238)</f>
        <v>61</v>
      </c>
    </row>
    <row r="239" ht="20.35" customHeight="1">
      <c r="A239" t="s" s="38">
        <v>315</v>
      </c>
      <c r="B239" s="81">
        <f>VLOOKUP('STATS 17-18'!AC241,'SK - HITS TAKEN'!$A$3:$B$55,2)</f>
        <v>79</v>
      </c>
      <c r="C239" s="33">
        <f>IF('STATS 17-18'!G241&lt;400,IF(B239&gt;80,80,B239),B239)</f>
        <v>79</v>
      </c>
      <c r="D239" s="33">
        <f>IF('STATS 17-18'!G241&lt;200,IF(C239&gt;60,60,C239),C239)</f>
        <v>79</v>
      </c>
      <c r="E239" s="33">
        <f>IF('STATS 17-18'!H241&lt;13.4,IF(D239&gt;73,73,D239),D239)</f>
        <v>79</v>
      </c>
      <c r="F239" s="82">
        <f>IF('STATS 17-18'!H241&lt;11,IF(E239&gt;66,66,E239),E239)</f>
        <v>79</v>
      </c>
    </row>
    <row r="240" ht="20.35" customHeight="1">
      <c r="A240" t="s" s="38">
        <v>316</v>
      </c>
      <c r="B240" s="81">
        <f>VLOOKUP('STATS 17-18'!AC242,'SK - HITS TAKEN'!$A$3:$B$55,2)</f>
        <v>53</v>
      </c>
      <c r="C240" s="33">
        <f>IF('STATS 17-18'!G242&lt;400,IF(B240&gt;80,80,B240),B240)</f>
        <v>53</v>
      </c>
      <c r="D240" s="33">
        <f>IF('STATS 17-18'!G242&lt;200,IF(C240&gt;60,60,C240),C240)</f>
        <v>53</v>
      </c>
      <c r="E240" s="33">
        <f>IF('STATS 17-18'!H242&lt;13.4,IF(D240&gt;73,73,D240),D240)</f>
        <v>53</v>
      </c>
      <c r="F240" s="82">
        <f>IF('STATS 17-18'!H242&lt;11,IF(E240&gt;66,66,E240),E240)</f>
        <v>53</v>
      </c>
    </row>
    <row r="241" ht="20.35" customHeight="1">
      <c r="A241" t="s" s="38">
        <v>317</v>
      </c>
      <c r="B241" s="81">
        <f>VLOOKUP('STATS 17-18'!AC243,'SK - HITS TAKEN'!$A$3:$B$55,2)</f>
        <v>83</v>
      </c>
      <c r="C241" s="33">
        <f>IF('STATS 17-18'!G243&lt;400,IF(B241&gt;80,80,B241),B241)</f>
        <v>80</v>
      </c>
      <c r="D241" s="33">
        <f>IF('STATS 17-18'!G243&lt;200,IF(C241&gt;60,60,C241),C241)</f>
        <v>80</v>
      </c>
      <c r="E241" s="33">
        <f>IF('STATS 17-18'!H243&lt;13.4,IF(D241&gt;73,73,D241),D241)</f>
        <v>73</v>
      </c>
      <c r="F241" s="82">
        <f>IF('STATS 17-18'!H243&lt;11,IF(E241&gt;66,66,E241),E241)</f>
        <v>73</v>
      </c>
    </row>
    <row r="242" ht="20.35" customHeight="1">
      <c r="A242" t="s" s="38">
        <v>318</v>
      </c>
      <c r="B242" s="81">
        <f>VLOOKUP('STATS 17-18'!AC244,'SK - HITS TAKEN'!$A$3:$B$55,2)</f>
        <v>71</v>
      </c>
      <c r="C242" s="33">
        <f>IF('STATS 17-18'!G244&lt;400,IF(B242&gt;80,80,B242),B242)</f>
        <v>71</v>
      </c>
      <c r="D242" s="33">
        <f>IF('STATS 17-18'!G244&lt;200,IF(C242&gt;60,60,C242),C242)</f>
        <v>60</v>
      </c>
      <c r="E242" s="33">
        <f>IF('STATS 17-18'!H244&lt;13.4,IF(D242&gt;73,73,D242),D242)</f>
        <v>60</v>
      </c>
      <c r="F242" s="82">
        <f>IF('STATS 17-18'!H244&lt;11,IF(E242&gt;66,66,E242),E242)</f>
        <v>60</v>
      </c>
    </row>
    <row r="243" ht="20.35" customHeight="1">
      <c r="A243" t="s" s="38">
        <v>319</v>
      </c>
      <c r="B243" s="81">
        <f>VLOOKUP('STATS 17-18'!AC245,'SK - HITS TAKEN'!$A$3:$B$55,2)</f>
        <v>77</v>
      </c>
      <c r="C243" s="33">
        <f>IF('STATS 17-18'!G245&lt;400,IF(B243&gt;80,80,B243),B243)</f>
        <v>77</v>
      </c>
      <c r="D243" s="33">
        <f>IF('STATS 17-18'!G245&lt;200,IF(C243&gt;60,60,C243),C243)</f>
        <v>77</v>
      </c>
      <c r="E243" s="33">
        <f>IF('STATS 17-18'!H245&lt;13.4,IF(D243&gt;73,73,D243),D243)</f>
        <v>77</v>
      </c>
      <c r="F243" s="82">
        <f>IF('STATS 17-18'!H245&lt;11,IF(E243&gt;66,66,E243),E243)</f>
        <v>77</v>
      </c>
    </row>
    <row r="244" ht="20.35" customHeight="1">
      <c r="A244" t="s" s="38">
        <v>320</v>
      </c>
      <c r="B244" s="81">
        <f>VLOOKUP('STATS 17-18'!AC246,'SK - HITS TAKEN'!$A$3:$B$55,2)</f>
        <v>70</v>
      </c>
      <c r="C244" s="33">
        <f>IF('STATS 17-18'!G246&lt;400,IF(B244&gt;80,80,B244),B244)</f>
        <v>70</v>
      </c>
      <c r="D244" s="33">
        <f>IF('STATS 17-18'!G246&lt;200,IF(C244&gt;60,60,C244),C244)</f>
        <v>70</v>
      </c>
      <c r="E244" s="33">
        <f>IF('STATS 17-18'!H246&lt;13.4,IF(D244&gt;73,73,D244),D244)</f>
        <v>70</v>
      </c>
      <c r="F244" s="82">
        <f>IF('STATS 17-18'!H246&lt;11,IF(E244&gt;66,66,E244),E244)</f>
        <v>66</v>
      </c>
    </row>
    <row r="245" ht="20.35" customHeight="1">
      <c r="A245" t="s" s="38">
        <v>321</v>
      </c>
      <c r="B245" s="81">
        <f>VLOOKUP('STATS 17-18'!AC247,'SK - HITS TAKEN'!$A$3:$B$55,2)</f>
        <v>67</v>
      </c>
      <c r="C245" s="33">
        <f>IF('STATS 17-18'!G247&lt;400,IF(B245&gt;80,80,B245),B245)</f>
        <v>67</v>
      </c>
      <c r="D245" s="33">
        <f>IF('STATS 17-18'!G247&lt;200,IF(C245&gt;60,60,C245),C245)</f>
        <v>67</v>
      </c>
      <c r="E245" s="33">
        <f>IF('STATS 17-18'!H247&lt;13.4,IF(D245&gt;73,73,D245),D245)</f>
        <v>67</v>
      </c>
      <c r="F245" s="82">
        <f>IF('STATS 17-18'!H247&lt;11,IF(E245&gt;66,66,E245),E245)</f>
        <v>67</v>
      </c>
    </row>
    <row r="246" ht="20.35" customHeight="1">
      <c r="A246" t="s" s="38">
        <v>322</v>
      </c>
      <c r="B246" s="81">
        <f>VLOOKUP('STATS 17-18'!AC248,'SK - HITS TAKEN'!$A$3:$B$55,2)</f>
        <v>83</v>
      </c>
      <c r="C246" s="33">
        <f>IF('STATS 17-18'!G248&lt;400,IF(B246&gt;80,80,B246),B246)</f>
        <v>80</v>
      </c>
      <c r="D246" s="33">
        <f>IF('STATS 17-18'!G248&lt;200,IF(C246&gt;60,60,C246),C246)</f>
        <v>80</v>
      </c>
      <c r="E246" s="33">
        <f>IF('STATS 17-18'!H248&lt;13.4,IF(D246&gt;73,73,D246),D246)</f>
        <v>80</v>
      </c>
      <c r="F246" s="82">
        <f>IF('STATS 17-18'!H248&lt;11,IF(E246&gt;66,66,E246),E246)</f>
        <v>80</v>
      </c>
    </row>
    <row r="247" ht="20.35" customHeight="1">
      <c r="A247" t="s" s="38">
        <v>323</v>
      </c>
      <c r="B247" s="81">
        <f>VLOOKUP('STATS 17-18'!AC249,'SK - HITS TAKEN'!$A$3:$B$55,2)</f>
        <v>68</v>
      </c>
      <c r="C247" s="33">
        <f>IF('STATS 17-18'!G249&lt;400,IF(B247&gt;80,80,B247),B247)</f>
        <v>68</v>
      </c>
      <c r="D247" s="33">
        <f>IF('STATS 17-18'!G249&lt;200,IF(C247&gt;60,60,C247),C247)</f>
        <v>68</v>
      </c>
      <c r="E247" s="33">
        <f>IF('STATS 17-18'!H249&lt;13.4,IF(D247&gt;73,73,D247),D247)</f>
        <v>68</v>
      </c>
      <c r="F247" s="82">
        <f>IF('STATS 17-18'!H249&lt;11,IF(E247&gt;66,66,E247),E247)</f>
        <v>68</v>
      </c>
    </row>
    <row r="248" ht="20.35" customHeight="1">
      <c r="A248" t="s" s="38">
        <v>324</v>
      </c>
      <c r="B248" s="81">
        <f>VLOOKUP('STATS 17-18'!AC250,'SK - HITS TAKEN'!$A$3:$B$55,2)</f>
        <v>71</v>
      </c>
      <c r="C248" s="33">
        <f>IF('STATS 17-18'!G250&lt;400,IF(B248&gt;80,80,B248),B248)</f>
        <v>71</v>
      </c>
      <c r="D248" s="33">
        <f>IF('STATS 17-18'!G250&lt;200,IF(C248&gt;60,60,C248),C248)</f>
        <v>71</v>
      </c>
      <c r="E248" s="33">
        <f>IF('STATS 17-18'!H250&lt;13.4,IF(D248&gt;73,73,D248),D248)</f>
        <v>71</v>
      </c>
      <c r="F248" s="82">
        <f>IF('STATS 17-18'!H250&lt;11,IF(E248&gt;66,66,E248),E248)</f>
        <v>71</v>
      </c>
    </row>
    <row r="249" ht="20.35" customHeight="1">
      <c r="A249" t="s" s="38">
        <v>325</v>
      </c>
      <c r="B249" s="81">
        <f>VLOOKUP('STATS 17-18'!AC251,'SK - HITS TAKEN'!$A$3:$B$55,2)</f>
        <v>74</v>
      </c>
      <c r="C249" s="33">
        <f>IF('STATS 17-18'!G251&lt;400,IF(B249&gt;80,80,B249),B249)</f>
        <v>74</v>
      </c>
      <c r="D249" s="33">
        <f>IF('STATS 17-18'!G251&lt;200,IF(C249&gt;60,60,C249),C249)</f>
        <v>74</v>
      </c>
      <c r="E249" s="33">
        <f>IF('STATS 17-18'!H251&lt;13.4,IF(D249&gt;73,73,D249),D249)</f>
        <v>73</v>
      </c>
      <c r="F249" s="82">
        <f>IF('STATS 17-18'!H251&lt;11,IF(E249&gt;66,66,E249),E249)</f>
        <v>73</v>
      </c>
    </row>
    <row r="250" ht="20.35" customHeight="1">
      <c r="A250" t="s" s="38">
        <v>326</v>
      </c>
      <c r="B250" s="81">
        <f>VLOOKUP('STATS 17-18'!AC252,'SK - HITS TAKEN'!$A$3:$B$55,2)</f>
        <v>69</v>
      </c>
      <c r="C250" s="33">
        <f>IF('STATS 17-18'!G252&lt;400,IF(B250&gt;80,80,B250),B250)</f>
        <v>69</v>
      </c>
      <c r="D250" s="33">
        <f>IF('STATS 17-18'!G252&lt;200,IF(C250&gt;60,60,C250),C250)</f>
        <v>69</v>
      </c>
      <c r="E250" s="33">
        <f>IF('STATS 17-18'!H252&lt;13.4,IF(D250&gt;73,73,D250),D250)</f>
        <v>69</v>
      </c>
      <c r="F250" s="82">
        <f>IF('STATS 17-18'!H252&lt;11,IF(E250&gt;66,66,E250),E250)</f>
        <v>69</v>
      </c>
    </row>
    <row r="251" ht="20.35" customHeight="1">
      <c r="A251" t="s" s="38">
        <v>327</v>
      </c>
      <c r="B251" s="81">
        <f>VLOOKUP('STATS 17-18'!AC253,'SK - HITS TAKEN'!$A$3:$B$55,2)</f>
        <v>87</v>
      </c>
      <c r="C251" s="33">
        <f>IF('STATS 17-18'!G253&lt;400,IF(B251&gt;80,80,B251),B251)</f>
        <v>87</v>
      </c>
      <c r="D251" s="33">
        <f>IF('STATS 17-18'!G253&lt;200,IF(C251&gt;60,60,C251),C251)</f>
        <v>87</v>
      </c>
      <c r="E251" s="33">
        <f>IF('STATS 17-18'!H253&lt;13.4,IF(D251&gt;73,73,D251),D251)</f>
        <v>87</v>
      </c>
      <c r="F251" s="82">
        <f>IF('STATS 17-18'!H253&lt;11,IF(E251&gt;66,66,E251),E251)</f>
        <v>87</v>
      </c>
    </row>
    <row r="252" ht="20.35" customHeight="1">
      <c r="A252" t="s" s="38">
        <v>328</v>
      </c>
      <c r="B252" s="81">
        <f>VLOOKUP('STATS 17-18'!AC254,'SK - HITS TAKEN'!$A$3:$B$55,2)</f>
        <v>92</v>
      </c>
      <c r="C252" s="33">
        <f>IF('STATS 17-18'!G254&lt;400,IF(B252&gt;80,80,B252),B252)</f>
        <v>92</v>
      </c>
      <c r="D252" s="33">
        <f>IF('STATS 17-18'!G254&lt;200,IF(C252&gt;60,60,C252),C252)</f>
        <v>92</v>
      </c>
      <c r="E252" s="33">
        <f>IF('STATS 17-18'!H254&lt;13.4,IF(D252&gt;73,73,D252),D252)</f>
        <v>92</v>
      </c>
      <c r="F252" s="82">
        <f>IF('STATS 17-18'!H254&lt;11,IF(E252&gt;66,66,E252),E252)</f>
        <v>92</v>
      </c>
    </row>
    <row r="253" ht="20.35" customHeight="1">
      <c r="A253" t="s" s="38">
        <v>330</v>
      </c>
      <c r="B253" s="81">
        <f>VLOOKUP('STATS 17-18'!AC255,'SK - HITS TAKEN'!$A$3:$B$55,2)</f>
        <v>82</v>
      </c>
      <c r="C253" s="33">
        <f>IF('STATS 17-18'!G255&lt;400,IF(B253&gt;80,80,B253),B253)</f>
        <v>82</v>
      </c>
      <c r="D253" s="33">
        <f>IF('STATS 17-18'!G255&lt;200,IF(C253&gt;60,60,C253),C253)</f>
        <v>82</v>
      </c>
      <c r="E253" s="33">
        <f>IF('STATS 17-18'!H255&lt;13.4,IF(D253&gt;73,73,D253),D253)</f>
        <v>82</v>
      </c>
      <c r="F253" s="82">
        <f>IF('STATS 17-18'!H255&lt;11,IF(E253&gt;66,66,E253),E253)</f>
        <v>82</v>
      </c>
    </row>
    <row r="254" ht="20.35" customHeight="1">
      <c r="A254" t="s" s="38">
        <v>331</v>
      </c>
      <c r="B254" s="81">
        <f>VLOOKUP('STATS 17-18'!AC256,'SK - HITS TAKEN'!$A$3:$B$55,2)</f>
        <v>71</v>
      </c>
      <c r="C254" s="33">
        <f>IF('STATS 17-18'!G256&lt;400,IF(B254&gt;80,80,B254),B254)</f>
        <v>71</v>
      </c>
      <c r="D254" s="33">
        <f>IF('STATS 17-18'!G256&lt;200,IF(C254&gt;60,60,C254),C254)</f>
        <v>71</v>
      </c>
      <c r="E254" s="33">
        <f>IF('STATS 17-18'!H256&lt;13.4,IF(D254&gt;73,73,D254),D254)</f>
        <v>71</v>
      </c>
      <c r="F254" s="82">
        <f>IF('STATS 17-18'!H256&lt;11,IF(E254&gt;66,66,E254),E254)</f>
        <v>71</v>
      </c>
    </row>
    <row r="255" ht="20.35" customHeight="1">
      <c r="A255" t="s" s="38">
        <v>332</v>
      </c>
      <c r="B255" s="81">
        <f>VLOOKUP('STATS 17-18'!AC257,'SK - HITS TAKEN'!$A$3:$B$55,2)</f>
        <v>63</v>
      </c>
      <c r="C255" s="33">
        <f>IF('STATS 17-18'!G257&lt;400,IF(B255&gt;80,80,B255),B255)</f>
        <v>63</v>
      </c>
      <c r="D255" s="33">
        <f>IF('STATS 17-18'!G257&lt;200,IF(C255&gt;60,60,C255),C255)</f>
        <v>63</v>
      </c>
      <c r="E255" s="33">
        <f>IF('STATS 17-18'!H257&lt;13.4,IF(D255&gt;73,73,D255),D255)</f>
        <v>63</v>
      </c>
      <c r="F255" s="82">
        <f>IF('STATS 17-18'!H257&lt;11,IF(E255&gt;66,66,E255),E255)</f>
        <v>63</v>
      </c>
    </row>
    <row r="256" ht="20.35" customHeight="1">
      <c r="A256" t="s" s="38">
        <v>333</v>
      </c>
      <c r="B256" s="81">
        <f>VLOOKUP('STATS 17-18'!AC258,'SK - HITS TAKEN'!$A$3:$B$55,2)</f>
        <v>74</v>
      </c>
      <c r="C256" s="33">
        <f>IF('STATS 17-18'!G258&lt;400,IF(B256&gt;80,80,B256),B256)</f>
        <v>74</v>
      </c>
      <c r="D256" s="33">
        <f>IF('STATS 17-18'!G258&lt;200,IF(C256&gt;60,60,C256),C256)</f>
        <v>74</v>
      </c>
      <c r="E256" s="33">
        <f>IF('STATS 17-18'!H258&lt;13.4,IF(D256&gt;73,73,D256),D256)</f>
        <v>74</v>
      </c>
      <c r="F256" s="82">
        <f>IF('STATS 17-18'!H258&lt;11,IF(E256&gt;66,66,E256),E256)</f>
        <v>74</v>
      </c>
    </row>
    <row r="257" ht="20.35" customHeight="1">
      <c r="A257" t="s" s="38">
        <v>334</v>
      </c>
      <c r="B257" s="81">
        <f>VLOOKUP('STATS 17-18'!AC259,'SK - HITS TAKEN'!$A$3:$B$55,2)</f>
        <v>97</v>
      </c>
      <c r="C257" s="33">
        <f>IF('STATS 17-18'!G259&lt;400,IF(B257&gt;80,80,B257),B257)</f>
        <v>80</v>
      </c>
      <c r="D257" s="33">
        <f>IF('STATS 17-18'!G259&lt;200,IF(C257&gt;60,60,C257),C257)</f>
        <v>60</v>
      </c>
      <c r="E257" s="33">
        <f>IF('STATS 17-18'!H259&lt;13.4,IF(D257&gt;73,73,D257),D257)</f>
        <v>60</v>
      </c>
      <c r="F257" s="82">
        <f>IF('STATS 17-18'!H259&lt;11,IF(E257&gt;66,66,E257),E257)</f>
        <v>60</v>
      </c>
    </row>
    <row r="258" ht="20.35" customHeight="1">
      <c r="A258" t="s" s="38">
        <v>335</v>
      </c>
      <c r="B258" s="81">
        <f>VLOOKUP('STATS 17-18'!AC260,'SK - HITS TAKEN'!$A$3:$B$55,2)</f>
        <v>93</v>
      </c>
      <c r="C258" s="33">
        <f>IF('STATS 17-18'!G260&lt;400,IF(B258&gt;80,80,B258),B258)</f>
        <v>93</v>
      </c>
      <c r="D258" s="33">
        <f>IF('STATS 17-18'!G260&lt;200,IF(C258&gt;60,60,C258),C258)</f>
        <v>93</v>
      </c>
      <c r="E258" s="33">
        <f>IF('STATS 17-18'!H260&lt;13.4,IF(D258&gt;73,73,D258),D258)</f>
        <v>93</v>
      </c>
      <c r="F258" s="82">
        <f>IF('STATS 17-18'!H260&lt;11,IF(E258&gt;66,66,E258),E258)</f>
        <v>93</v>
      </c>
    </row>
    <row r="259" ht="20.35" customHeight="1">
      <c r="A259" t="s" s="38">
        <v>337</v>
      </c>
      <c r="B259" s="81">
        <f>VLOOKUP('STATS 17-18'!AC261,'SK - HITS TAKEN'!$A$3:$B$55,2)</f>
        <v>51</v>
      </c>
      <c r="C259" s="33">
        <f>IF('STATS 17-18'!G261&lt;400,IF(B259&gt;80,80,B259),B259)</f>
        <v>51</v>
      </c>
      <c r="D259" s="33">
        <f>IF('STATS 17-18'!G261&lt;200,IF(C259&gt;60,60,C259),C259)</f>
        <v>51</v>
      </c>
      <c r="E259" s="33">
        <f>IF('STATS 17-18'!H261&lt;13.4,IF(D259&gt;73,73,D259),D259)</f>
        <v>51</v>
      </c>
      <c r="F259" s="82">
        <f>IF('STATS 17-18'!H261&lt;11,IF(E259&gt;66,66,E259),E259)</f>
        <v>51</v>
      </c>
    </row>
    <row r="260" ht="20.35" customHeight="1">
      <c r="A260" t="s" s="38">
        <v>338</v>
      </c>
      <c r="B260" s="81">
        <f>VLOOKUP('STATS 17-18'!AC262,'SK - HITS TAKEN'!$A$3:$B$55,2)</f>
        <v>62</v>
      </c>
      <c r="C260" s="33">
        <f>IF('STATS 17-18'!G262&lt;400,IF(B260&gt;80,80,B260),B260)</f>
        <v>62</v>
      </c>
      <c r="D260" s="33">
        <f>IF('STATS 17-18'!G262&lt;200,IF(C260&gt;60,60,C260),C260)</f>
        <v>62</v>
      </c>
      <c r="E260" s="33">
        <f>IF('STATS 17-18'!H262&lt;13.4,IF(D260&gt;73,73,D260),D260)</f>
        <v>62</v>
      </c>
      <c r="F260" s="82">
        <f>IF('STATS 17-18'!H262&lt;11,IF(E260&gt;66,66,E260),E260)</f>
        <v>62</v>
      </c>
    </row>
    <row r="261" ht="20.35" customHeight="1">
      <c r="A261" t="s" s="38">
        <v>339</v>
      </c>
      <c r="B261" s="81">
        <f>VLOOKUP('STATS 17-18'!AC263,'SK - HITS TAKEN'!$A$3:$B$55,2)</f>
        <v>94</v>
      </c>
      <c r="C261" s="33">
        <f>IF('STATS 17-18'!G263&lt;400,IF(B261&gt;80,80,B261),B261)</f>
        <v>94</v>
      </c>
      <c r="D261" s="33">
        <f>IF('STATS 17-18'!G263&lt;200,IF(C261&gt;60,60,C261),C261)</f>
        <v>94</v>
      </c>
      <c r="E261" s="33">
        <f>IF('STATS 17-18'!H263&lt;13.4,IF(D261&gt;73,73,D261),D261)</f>
        <v>94</v>
      </c>
      <c r="F261" s="82">
        <f>IF('STATS 17-18'!H263&lt;11,IF(E261&gt;66,66,E261),E261)</f>
        <v>94</v>
      </c>
    </row>
    <row r="262" ht="20.35" customHeight="1">
      <c r="A262" t="s" s="38">
        <v>340</v>
      </c>
      <c r="B262" s="81">
        <f>VLOOKUP('STATS 17-18'!AC264,'SK - HITS TAKEN'!$A$3:$B$55,2)</f>
        <v>61</v>
      </c>
      <c r="C262" s="33">
        <f>IF('STATS 17-18'!G264&lt;400,IF(B262&gt;80,80,B262),B262)</f>
        <v>61</v>
      </c>
      <c r="D262" s="33">
        <f>IF('STATS 17-18'!G264&lt;200,IF(C262&gt;60,60,C262),C262)</f>
        <v>61</v>
      </c>
      <c r="E262" s="33">
        <f>IF('STATS 17-18'!H264&lt;13.4,IF(D262&gt;73,73,D262),D262)</f>
        <v>61</v>
      </c>
      <c r="F262" s="82">
        <f>IF('STATS 17-18'!H264&lt;11,IF(E262&gt;66,66,E262),E262)</f>
        <v>61</v>
      </c>
    </row>
    <row r="263" ht="20.35" customHeight="1">
      <c r="A263" t="s" s="38">
        <v>341</v>
      </c>
      <c r="B263" s="81">
        <f>VLOOKUP('STATS 17-18'!AC265,'SK - HITS TAKEN'!$A$3:$B$55,2)</f>
        <v>47</v>
      </c>
      <c r="C263" s="33">
        <f>IF('STATS 17-18'!G265&lt;400,IF(B263&gt;80,80,B263),B263)</f>
        <v>47</v>
      </c>
      <c r="D263" s="33">
        <f>IF('STATS 17-18'!G265&lt;200,IF(C263&gt;60,60,C263),C263)</f>
        <v>47</v>
      </c>
      <c r="E263" s="33">
        <f>IF('STATS 17-18'!H265&lt;13.4,IF(D263&gt;73,73,D263),D263)</f>
        <v>47</v>
      </c>
      <c r="F263" s="82">
        <f>IF('STATS 17-18'!H265&lt;11,IF(E263&gt;66,66,E263),E263)</f>
        <v>47</v>
      </c>
    </row>
    <row r="264" ht="20.35" customHeight="1">
      <c r="A264" t="s" s="38">
        <v>342</v>
      </c>
      <c r="B264" s="81">
        <f>VLOOKUP('STATS 17-18'!AC266,'SK - HITS TAKEN'!$A$3:$B$55,2)</f>
        <v>51</v>
      </c>
      <c r="C264" s="33">
        <f>IF('STATS 17-18'!G266&lt;400,IF(B264&gt;80,80,B264),B264)</f>
        <v>51</v>
      </c>
      <c r="D264" s="33">
        <f>IF('STATS 17-18'!G266&lt;200,IF(C264&gt;60,60,C264),C264)</f>
        <v>51</v>
      </c>
      <c r="E264" s="33">
        <f>IF('STATS 17-18'!H266&lt;13.4,IF(D264&gt;73,73,D264),D264)</f>
        <v>51</v>
      </c>
      <c r="F264" s="82">
        <f>IF('STATS 17-18'!H266&lt;11,IF(E264&gt;66,66,E264),E264)</f>
        <v>51</v>
      </c>
    </row>
    <row r="265" ht="20.35" customHeight="1">
      <c r="A265" t="s" s="38">
        <v>343</v>
      </c>
      <c r="B265" s="81">
        <f>VLOOKUP('STATS 17-18'!AC267,'SK - HITS TAKEN'!$A$3:$B$55,2)</f>
        <v>70</v>
      </c>
      <c r="C265" s="33">
        <f>IF('STATS 17-18'!G267&lt;400,IF(B265&gt;80,80,B265),B265)</f>
        <v>70</v>
      </c>
      <c r="D265" s="33">
        <f>IF('STATS 17-18'!G267&lt;200,IF(C265&gt;60,60,C265),C265)</f>
        <v>70</v>
      </c>
      <c r="E265" s="33">
        <f>IF('STATS 17-18'!H267&lt;13.4,IF(D265&gt;73,73,D265),D265)</f>
        <v>70</v>
      </c>
      <c r="F265" s="82">
        <f>IF('STATS 17-18'!H267&lt;11,IF(E265&gt;66,66,E265),E265)</f>
        <v>70</v>
      </c>
    </row>
    <row r="266" ht="20.35" customHeight="1">
      <c r="A266" t="s" s="38">
        <v>344</v>
      </c>
      <c r="B266" s="81">
        <f>VLOOKUP('STATS 17-18'!AC268,'SK - HITS TAKEN'!$A$3:$B$55,2)</f>
        <v>97</v>
      </c>
      <c r="C266" s="33">
        <f>IF('STATS 17-18'!G268&lt;400,IF(B266&gt;80,80,B266),B266)</f>
        <v>97</v>
      </c>
      <c r="D266" s="33">
        <f>IF('STATS 17-18'!G268&lt;200,IF(C266&gt;60,60,C266),C266)</f>
        <v>97</v>
      </c>
      <c r="E266" s="33">
        <f>IF('STATS 17-18'!H268&lt;13.4,IF(D266&gt;73,73,D266),D266)</f>
        <v>97</v>
      </c>
      <c r="F266" s="82">
        <f>IF('STATS 17-18'!H268&lt;11,IF(E266&gt;66,66,E266),E266)</f>
        <v>97</v>
      </c>
    </row>
    <row r="267" ht="20.35" customHeight="1">
      <c r="A267" t="s" s="38">
        <v>345</v>
      </c>
      <c r="B267" s="81">
        <f>VLOOKUP('STATS 17-18'!AC269,'SK - HITS TAKEN'!$A$3:$B$55,2)</f>
        <v>60</v>
      </c>
      <c r="C267" s="33">
        <f>IF('STATS 17-18'!G269&lt;400,IF(B267&gt;80,80,B267),B267)</f>
        <v>60</v>
      </c>
      <c r="D267" s="33">
        <f>IF('STATS 17-18'!G269&lt;200,IF(C267&gt;60,60,C267),C267)</f>
        <v>60</v>
      </c>
      <c r="E267" s="33">
        <f>IF('STATS 17-18'!H269&lt;13.4,IF(D267&gt;73,73,D267),D267)</f>
        <v>60</v>
      </c>
      <c r="F267" s="82">
        <f>IF('STATS 17-18'!H269&lt;11,IF(E267&gt;66,66,E267),E267)</f>
        <v>60</v>
      </c>
    </row>
    <row r="268" ht="20.35" customHeight="1">
      <c r="A268" t="s" s="38">
        <v>346</v>
      </c>
      <c r="B268" s="81">
        <f>VLOOKUP('STATS 17-18'!AC270,'SK - HITS TAKEN'!$A$3:$B$55,2)</f>
        <v>78</v>
      </c>
      <c r="C268" s="33">
        <f>IF('STATS 17-18'!G270&lt;400,IF(B268&gt;80,80,B268),B268)</f>
        <v>78</v>
      </c>
      <c r="D268" s="33">
        <f>IF('STATS 17-18'!G270&lt;200,IF(C268&gt;60,60,C268),C268)</f>
        <v>78</v>
      </c>
      <c r="E268" s="33">
        <f>IF('STATS 17-18'!H270&lt;13.4,IF(D268&gt;73,73,D268),D268)</f>
        <v>78</v>
      </c>
      <c r="F268" s="82">
        <f>IF('STATS 17-18'!H270&lt;11,IF(E268&gt;66,66,E268),E268)</f>
        <v>78</v>
      </c>
    </row>
    <row r="269" ht="20.35" customHeight="1">
      <c r="A269" t="s" s="38">
        <v>347</v>
      </c>
      <c r="B269" s="81">
        <f>VLOOKUP('STATS 17-18'!AC271,'SK - HITS TAKEN'!$A$3:$B$55,2)</f>
        <v>68</v>
      </c>
      <c r="C269" s="33">
        <f>IF('STATS 17-18'!G271&lt;400,IF(B269&gt;80,80,B269),B269)</f>
        <v>68</v>
      </c>
      <c r="D269" s="33">
        <f>IF('STATS 17-18'!G271&lt;200,IF(C269&gt;60,60,C269),C269)</f>
        <v>68</v>
      </c>
      <c r="E269" s="33">
        <f>IF('STATS 17-18'!H271&lt;13.4,IF(D269&gt;73,73,D269),D269)</f>
        <v>68</v>
      </c>
      <c r="F269" s="82">
        <f>IF('STATS 17-18'!H271&lt;11,IF(E269&gt;66,66,E269),E269)</f>
        <v>68</v>
      </c>
    </row>
    <row r="270" ht="20.35" customHeight="1">
      <c r="A270" t="s" s="38">
        <v>348</v>
      </c>
      <c r="B270" s="81">
        <f>VLOOKUP('STATS 17-18'!AC272,'SK - HITS TAKEN'!$A$3:$B$55,2)</f>
        <v>47</v>
      </c>
      <c r="C270" s="33">
        <f>IF('STATS 17-18'!G272&lt;400,IF(B270&gt;80,80,B270),B270)</f>
        <v>47</v>
      </c>
      <c r="D270" s="33">
        <f>IF('STATS 17-18'!G272&lt;200,IF(C270&gt;60,60,C270),C270)</f>
        <v>47</v>
      </c>
      <c r="E270" s="33">
        <f>IF('STATS 17-18'!H272&lt;13.4,IF(D270&gt;73,73,D270),D270)</f>
        <v>47</v>
      </c>
      <c r="F270" s="82">
        <f>IF('STATS 17-18'!H272&lt;11,IF(E270&gt;66,66,E270),E270)</f>
        <v>47</v>
      </c>
    </row>
    <row r="271" ht="20.35" customHeight="1">
      <c r="A271" t="s" s="38">
        <v>349</v>
      </c>
      <c r="B271" s="81">
        <f>VLOOKUP('STATS 17-18'!AC273,'SK - HITS TAKEN'!$A$3:$B$55,2)</f>
        <v>92</v>
      </c>
      <c r="C271" s="33">
        <f>IF('STATS 17-18'!G273&lt;400,IF(B271&gt;80,80,B271),B271)</f>
        <v>92</v>
      </c>
      <c r="D271" s="33">
        <f>IF('STATS 17-18'!G273&lt;200,IF(C271&gt;60,60,C271),C271)</f>
        <v>92</v>
      </c>
      <c r="E271" s="33">
        <f>IF('STATS 17-18'!H273&lt;13.4,IF(D271&gt;73,73,D271),D271)</f>
        <v>92</v>
      </c>
      <c r="F271" s="82">
        <f>IF('STATS 17-18'!H273&lt;11,IF(E271&gt;66,66,E271),E271)</f>
        <v>92</v>
      </c>
    </row>
    <row r="272" ht="20.35" customHeight="1">
      <c r="A272" t="s" s="38">
        <v>350</v>
      </c>
      <c r="B272" s="81">
        <f>VLOOKUP('STATS 17-18'!AC274,'SK - HITS TAKEN'!$A$3:$B$55,2)</f>
        <v>52</v>
      </c>
      <c r="C272" s="33">
        <f>IF('STATS 17-18'!G274&lt;400,IF(B272&gt;80,80,B272),B272)</f>
        <v>52</v>
      </c>
      <c r="D272" s="33">
        <f>IF('STATS 17-18'!G274&lt;200,IF(C272&gt;60,60,C272),C272)</f>
        <v>52</v>
      </c>
      <c r="E272" s="33">
        <f>IF('STATS 17-18'!H274&lt;13.4,IF(D272&gt;73,73,D272),D272)</f>
        <v>52</v>
      </c>
      <c r="F272" s="82">
        <f>IF('STATS 17-18'!H274&lt;11,IF(E272&gt;66,66,E272),E272)</f>
        <v>52</v>
      </c>
    </row>
    <row r="273" ht="20.35" customHeight="1">
      <c r="A273" t="s" s="38">
        <v>351</v>
      </c>
      <c r="B273" s="81">
        <f>VLOOKUP('STATS 17-18'!AC275,'SK - HITS TAKEN'!$A$3:$B$55,2)</f>
        <v>68</v>
      </c>
      <c r="C273" s="33">
        <f>IF('STATS 17-18'!G275&lt;400,IF(B273&gt;80,80,B273),B273)</f>
        <v>68</v>
      </c>
      <c r="D273" s="33">
        <f>IF('STATS 17-18'!G275&lt;200,IF(C273&gt;60,60,C273),C273)</f>
        <v>68</v>
      </c>
      <c r="E273" s="33">
        <f>IF('STATS 17-18'!H275&lt;13.4,IF(D273&gt;73,73,D273),D273)</f>
        <v>68</v>
      </c>
      <c r="F273" s="82">
        <f>IF('STATS 17-18'!H275&lt;11,IF(E273&gt;66,66,E273),E273)</f>
        <v>68</v>
      </c>
    </row>
    <row r="274" ht="20.35" customHeight="1">
      <c r="A274" t="s" s="38">
        <v>352</v>
      </c>
      <c r="B274" s="81">
        <f>VLOOKUP('STATS 17-18'!AC276,'SK - HITS TAKEN'!$A$3:$B$55,2)</f>
        <v>97</v>
      </c>
      <c r="C274" s="33">
        <f>IF('STATS 17-18'!G276&lt;400,IF(B274&gt;80,80,B274),B274)</f>
        <v>97</v>
      </c>
      <c r="D274" s="33">
        <f>IF('STATS 17-18'!G276&lt;200,IF(C274&gt;60,60,C274),C274)</f>
        <v>97</v>
      </c>
      <c r="E274" s="33">
        <f>IF('STATS 17-18'!H276&lt;13.4,IF(D274&gt;73,73,D274),D274)</f>
        <v>97</v>
      </c>
      <c r="F274" s="82">
        <f>IF('STATS 17-18'!H276&lt;11,IF(E274&gt;66,66,E274),E274)</f>
        <v>97</v>
      </c>
    </row>
    <row r="275" ht="20.35" customHeight="1">
      <c r="A275" t="s" s="38">
        <v>353</v>
      </c>
      <c r="B275" s="81">
        <f>VLOOKUP('STATS 17-18'!AC277,'SK - HITS TAKEN'!$A$3:$B$55,2)</f>
        <v>48</v>
      </c>
      <c r="C275" s="33">
        <f>IF('STATS 17-18'!G277&lt;400,IF(B275&gt;80,80,B275),B275)</f>
        <v>48</v>
      </c>
      <c r="D275" s="33">
        <f>IF('STATS 17-18'!G277&lt;200,IF(C275&gt;60,60,C275),C275)</f>
        <v>48</v>
      </c>
      <c r="E275" s="33">
        <f>IF('STATS 17-18'!H277&lt;13.4,IF(D275&gt;73,73,D275),D275)</f>
        <v>48</v>
      </c>
      <c r="F275" s="82">
        <f>IF('STATS 17-18'!H277&lt;11,IF(E275&gt;66,66,E275),E275)</f>
        <v>48</v>
      </c>
    </row>
    <row r="276" ht="20.35" customHeight="1">
      <c r="A276" t="s" s="38">
        <v>354</v>
      </c>
      <c r="B276" s="81">
        <f>VLOOKUP('STATS 17-18'!AC278,'SK - HITS TAKEN'!$A$3:$B$55,2)</f>
        <v>63</v>
      </c>
      <c r="C276" s="33">
        <f>IF('STATS 17-18'!G278&lt;400,IF(B276&gt;80,80,B276),B276)</f>
        <v>63</v>
      </c>
      <c r="D276" s="33">
        <f>IF('STATS 17-18'!G278&lt;200,IF(C276&gt;60,60,C276),C276)</f>
        <v>60</v>
      </c>
      <c r="E276" s="33">
        <f>IF('STATS 17-18'!H278&lt;13.4,IF(D276&gt;73,73,D276),D276)</f>
        <v>60</v>
      </c>
      <c r="F276" s="82">
        <f>IF('STATS 17-18'!H278&lt;11,IF(E276&gt;66,66,E276),E276)</f>
        <v>60</v>
      </c>
    </row>
    <row r="277" ht="20.35" customHeight="1">
      <c r="A277" t="s" s="38">
        <v>355</v>
      </c>
      <c r="B277" s="81">
        <f>VLOOKUP('STATS 17-18'!AC279,'SK - HITS TAKEN'!$A$3:$B$55,2)</f>
        <v>82</v>
      </c>
      <c r="C277" s="33">
        <f>IF('STATS 17-18'!G279&lt;400,IF(B277&gt;80,80,B277),B277)</f>
        <v>82</v>
      </c>
      <c r="D277" s="33">
        <f>IF('STATS 17-18'!G279&lt;200,IF(C277&gt;60,60,C277),C277)</f>
        <v>82</v>
      </c>
      <c r="E277" s="33">
        <f>IF('STATS 17-18'!H279&lt;13.4,IF(D277&gt;73,73,D277),D277)</f>
        <v>82</v>
      </c>
      <c r="F277" s="82">
        <f>IF('STATS 17-18'!H279&lt;11,IF(E277&gt;66,66,E277),E277)</f>
        <v>82</v>
      </c>
    </row>
    <row r="278" ht="20.35" customHeight="1">
      <c r="A278" t="s" s="38">
        <v>356</v>
      </c>
      <c r="B278" s="81">
        <f>VLOOKUP('STATS 17-18'!AC280,'SK - HITS TAKEN'!$A$3:$B$55,2)</f>
        <v>93</v>
      </c>
      <c r="C278" s="33">
        <f>IF('STATS 17-18'!G280&lt;400,IF(B278&gt;80,80,B278),B278)</f>
        <v>80</v>
      </c>
      <c r="D278" s="33">
        <f>IF('STATS 17-18'!G280&lt;200,IF(C278&gt;60,60,C278),C278)</f>
        <v>60</v>
      </c>
      <c r="E278" s="33">
        <f>IF('STATS 17-18'!H280&lt;13.4,IF(D278&gt;73,73,D278),D278)</f>
        <v>60</v>
      </c>
      <c r="F278" s="82">
        <f>IF('STATS 17-18'!H280&lt;11,IF(E278&gt;66,66,E278),E278)</f>
        <v>60</v>
      </c>
    </row>
    <row r="279" ht="20.35" customHeight="1">
      <c r="A279" t="s" s="38">
        <v>357</v>
      </c>
      <c r="B279" s="81">
        <f>VLOOKUP('STATS 17-18'!AC281,'SK - HITS TAKEN'!$A$3:$B$55,2)</f>
        <v>93</v>
      </c>
      <c r="C279" s="33">
        <f>IF('STATS 17-18'!G281&lt;400,IF(B279&gt;80,80,B279),B279)</f>
        <v>80</v>
      </c>
      <c r="D279" s="33">
        <f>IF('STATS 17-18'!G281&lt;200,IF(C279&gt;60,60,C279),C279)</f>
        <v>80</v>
      </c>
      <c r="E279" s="33">
        <f>IF('STATS 17-18'!H281&lt;13.4,IF(D279&gt;73,73,D279),D279)</f>
        <v>73</v>
      </c>
      <c r="F279" s="82">
        <f>IF('STATS 17-18'!H281&lt;11,IF(E279&gt;66,66,E279),E279)</f>
        <v>73</v>
      </c>
    </row>
    <row r="280" ht="20.35" customHeight="1">
      <c r="A280" t="s" s="38">
        <v>358</v>
      </c>
      <c r="B280" s="81">
        <f>VLOOKUP('STATS 17-18'!AC282,'SK - HITS TAKEN'!$A$3:$B$55,2)</f>
        <v>57</v>
      </c>
      <c r="C280" s="33">
        <f>IF('STATS 17-18'!G282&lt;400,IF(B280&gt;80,80,B280),B280)</f>
        <v>57</v>
      </c>
      <c r="D280" s="33">
        <f>IF('STATS 17-18'!G282&lt;200,IF(C280&gt;60,60,C280),C280)</f>
        <v>57</v>
      </c>
      <c r="E280" s="33">
        <f>IF('STATS 17-18'!H282&lt;13.4,IF(D280&gt;73,73,D280),D280)</f>
        <v>57</v>
      </c>
      <c r="F280" s="82">
        <f>IF('STATS 17-18'!H282&lt;11,IF(E280&gt;66,66,E280),E280)</f>
        <v>57</v>
      </c>
    </row>
    <row r="281" ht="20.35" customHeight="1">
      <c r="A281" t="s" s="38">
        <v>359</v>
      </c>
      <c r="B281" s="81">
        <f>VLOOKUP('STATS 17-18'!AC283,'SK - HITS TAKEN'!$A$3:$B$55,2)</f>
        <v>85</v>
      </c>
      <c r="C281" s="33">
        <f>IF('STATS 17-18'!G283&lt;400,IF(B281&gt;80,80,B281),B281)</f>
        <v>85</v>
      </c>
      <c r="D281" s="33">
        <f>IF('STATS 17-18'!G283&lt;200,IF(C281&gt;60,60,C281),C281)</f>
        <v>85</v>
      </c>
      <c r="E281" s="33">
        <f>IF('STATS 17-18'!H283&lt;13.4,IF(D281&gt;73,73,D281),D281)</f>
        <v>85</v>
      </c>
      <c r="F281" s="82">
        <f>IF('STATS 17-18'!H283&lt;11,IF(E281&gt;66,66,E281),E281)</f>
        <v>85</v>
      </c>
    </row>
    <row r="282" ht="20.35" customHeight="1">
      <c r="A282" t="s" s="38">
        <v>360</v>
      </c>
      <c r="B282" s="81">
        <f>VLOOKUP('STATS 17-18'!AC284,'SK - HITS TAKEN'!$A$3:$B$55,2)</f>
        <v>91</v>
      </c>
      <c r="C282" s="33">
        <f>IF('STATS 17-18'!G284&lt;400,IF(B282&gt;80,80,B282),B282)</f>
        <v>80</v>
      </c>
      <c r="D282" s="33">
        <f>IF('STATS 17-18'!G284&lt;200,IF(C282&gt;60,60,C282),C282)</f>
        <v>80</v>
      </c>
      <c r="E282" s="33">
        <f>IF('STATS 17-18'!H284&lt;13.4,IF(D282&gt;73,73,D282),D282)</f>
        <v>73</v>
      </c>
      <c r="F282" s="82">
        <f>IF('STATS 17-18'!H284&lt;11,IF(E282&gt;66,66,E282),E282)</f>
        <v>73</v>
      </c>
    </row>
    <row r="283" ht="20.35" customHeight="1">
      <c r="A283" t="s" s="38">
        <v>362</v>
      </c>
      <c r="B283" s="81">
        <f>VLOOKUP('STATS 17-18'!AC285,'SK - HITS TAKEN'!$A$3:$B$55,2)</f>
        <v>60</v>
      </c>
      <c r="C283" s="33">
        <f>IF('STATS 17-18'!G285&lt;400,IF(B283&gt;80,80,B283),B283)</f>
        <v>60</v>
      </c>
      <c r="D283" s="33">
        <f>IF('STATS 17-18'!G285&lt;200,IF(C283&gt;60,60,C283),C283)</f>
        <v>60</v>
      </c>
      <c r="E283" s="33">
        <f>IF('STATS 17-18'!H285&lt;13.4,IF(D283&gt;73,73,D283),D283)</f>
        <v>60</v>
      </c>
      <c r="F283" s="82">
        <f>IF('STATS 17-18'!H285&lt;11,IF(E283&gt;66,66,E283),E283)</f>
        <v>60</v>
      </c>
    </row>
    <row r="284" ht="20.35" customHeight="1">
      <c r="A284" t="s" s="38">
        <v>363</v>
      </c>
      <c r="B284" s="81">
        <f>VLOOKUP('STATS 17-18'!AC286,'SK - HITS TAKEN'!$A$3:$B$55,2)</f>
        <v>47</v>
      </c>
      <c r="C284" s="33">
        <f>IF('STATS 17-18'!G286&lt;400,IF(B284&gt;80,80,B284),B284)</f>
        <v>47</v>
      </c>
      <c r="D284" s="33">
        <f>IF('STATS 17-18'!G286&lt;200,IF(C284&gt;60,60,C284),C284)</f>
        <v>47</v>
      </c>
      <c r="E284" s="33">
        <f>IF('STATS 17-18'!H286&lt;13.4,IF(D284&gt;73,73,D284),D284)</f>
        <v>47</v>
      </c>
      <c r="F284" s="82">
        <f>IF('STATS 17-18'!H286&lt;11,IF(E284&gt;66,66,E284),E284)</f>
        <v>47</v>
      </c>
    </row>
    <row r="285" ht="20.35" customHeight="1">
      <c r="A285" t="s" s="38">
        <v>364</v>
      </c>
      <c r="B285" s="81">
        <f>VLOOKUP('STATS 17-18'!AC287,'SK - HITS TAKEN'!$A$3:$B$55,2)</f>
        <v>93</v>
      </c>
      <c r="C285" s="33">
        <f>IF('STATS 17-18'!G287&lt;400,IF(B285&gt;80,80,B285),B285)</f>
        <v>93</v>
      </c>
      <c r="D285" s="33">
        <f>IF('STATS 17-18'!G287&lt;200,IF(C285&gt;60,60,C285),C285)</f>
        <v>93</v>
      </c>
      <c r="E285" s="33">
        <f>IF('STATS 17-18'!H287&lt;13.4,IF(D285&gt;73,73,D285),D285)</f>
        <v>93</v>
      </c>
      <c r="F285" s="82">
        <f>IF('STATS 17-18'!H287&lt;11,IF(E285&gt;66,66,E285),E285)</f>
        <v>93</v>
      </c>
    </row>
    <row r="286" ht="20.35" customHeight="1">
      <c r="A286" t="s" s="38">
        <v>365</v>
      </c>
      <c r="B286" s="81">
        <f>VLOOKUP('STATS 17-18'!AC288,'SK - HITS TAKEN'!$A$3:$B$55,2)</f>
        <v>48</v>
      </c>
      <c r="C286" s="33">
        <f>IF('STATS 17-18'!G288&lt;400,IF(B286&gt;80,80,B286),B286)</f>
        <v>48</v>
      </c>
      <c r="D286" s="33">
        <f>IF('STATS 17-18'!G288&lt;200,IF(C286&gt;60,60,C286),C286)</f>
        <v>48</v>
      </c>
      <c r="E286" s="33">
        <f>IF('STATS 17-18'!H288&lt;13.4,IF(D286&gt;73,73,D286),D286)</f>
        <v>48</v>
      </c>
      <c r="F286" s="82">
        <f>IF('STATS 17-18'!H288&lt;11,IF(E286&gt;66,66,E286),E286)</f>
        <v>48</v>
      </c>
    </row>
    <row r="287" ht="20.35" customHeight="1">
      <c r="A287" t="s" s="38">
        <v>366</v>
      </c>
      <c r="B287" s="81">
        <f>VLOOKUP('STATS 17-18'!AC289,'SK - HITS TAKEN'!$A$3:$B$55,2)</f>
        <v>68</v>
      </c>
      <c r="C287" s="33">
        <f>IF('STATS 17-18'!G289&lt;400,IF(B287&gt;80,80,B287),B287)</f>
        <v>68</v>
      </c>
      <c r="D287" s="33">
        <f>IF('STATS 17-18'!G289&lt;200,IF(C287&gt;60,60,C287),C287)</f>
        <v>68</v>
      </c>
      <c r="E287" s="33">
        <f>IF('STATS 17-18'!H289&lt;13.4,IF(D287&gt;73,73,D287),D287)</f>
        <v>68</v>
      </c>
      <c r="F287" s="82">
        <f>IF('STATS 17-18'!H289&lt;11,IF(E287&gt;66,66,E287),E287)</f>
        <v>68</v>
      </c>
    </row>
    <row r="288" ht="20.35" customHeight="1">
      <c r="A288" t="s" s="38">
        <v>367</v>
      </c>
      <c r="B288" s="81">
        <f>VLOOKUP('STATS 17-18'!AC290,'SK - HITS TAKEN'!$A$3:$B$55,2)</f>
        <v>62</v>
      </c>
      <c r="C288" s="33">
        <f>IF('STATS 17-18'!G290&lt;400,IF(B288&gt;80,80,B288),B288)</f>
        <v>62</v>
      </c>
      <c r="D288" s="33">
        <f>IF('STATS 17-18'!G290&lt;200,IF(C288&gt;60,60,C288),C288)</f>
        <v>62</v>
      </c>
      <c r="E288" s="33">
        <f>IF('STATS 17-18'!H290&lt;13.4,IF(D288&gt;73,73,D288),D288)</f>
        <v>62</v>
      </c>
      <c r="F288" s="82">
        <f>IF('STATS 17-18'!H290&lt;11,IF(E288&gt;66,66,E288),E288)</f>
        <v>62</v>
      </c>
    </row>
    <row r="289" ht="20.35" customHeight="1">
      <c r="A289" t="s" s="38">
        <v>368</v>
      </c>
      <c r="B289" s="81">
        <f>VLOOKUP('STATS 17-18'!AC291,'SK - HITS TAKEN'!$A$3:$B$55,2)</f>
        <v>73</v>
      </c>
      <c r="C289" s="33">
        <f>IF('STATS 17-18'!G291&lt;400,IF(B289&gt;80,80,B289),B289)</f>
        <v>73</v>
      </c>
      <c r="D289" s="33">
        <f>IF('STATS 17-18'!G291&lt;200,IF(C289&gt;60,60,C289),C289)</f>
        <v>73</v>
      </c>
      <c r="E289" s="33">
        <f>IF('STATS 17-18'!H291&lt;13.4,IF(D289&gt;73,73,D289),D289)</f>
        <v>73</v>
      </c>
      <c r="F289" s="82">
        <f>IF('STATS 17-18'!H291&lt;11,IF(E289&gt;66,66,E289),E289)</f>
        <v>73</v>
      </c>
    </row>
    <row r="290" ht="20.35" customHeight="1">
      <c r="A290" t="s" s="38">
        <v>369</v>
      </c>
      <c r="B290" s="81">
        <f>VLOOKUP('STATS 17-18'!AC292,'SK - HITS TAKEN'!$A$3:$B$55,2)</f>
        <v>93</v>
      </c>
      <c r="C290" s="33">
        <f>IF('STATS 17-18'!G292&lt;400,IF(B290&gt;80,80,B290),B290)</f>
        <v>93</v>
      </c>
      <c r="D290" s="33">
        <f>IF('STATS 17-18'!G292&lt;200,IF(C290&gt;60,60,C290),C290)</f>
        <v>93</v>
      </c>
      <c r="E290" s="33">
        <f>IF('STATS 17-18'!H292&lt;13.4,IF(D290&gt;73,73,D290),D290)</f>
        <v>93</v>
      </c>
      <c r="F290" s="82">
        <f>IF('STATS 17-18'!H292&lt;11,IF(E290&gt;66,66,E290),E290)</f>
        <v>93</v>
      </c>
    </row>
    <row r="291" ht="20.35" customHeight="1">
      <c r="A291" t="s" s="38">
        <v>370</v>
      </c>
      <c r="B291" s="81">
        <f>VLOOKUP('STATS 17-18'!AC293,'SK - HITS TAKEN'!$A$3:$B$55,2)</f>
        <v>86</v>
      </c>
      <c r="C291" s="33">
        <f>IF('STATS 17-18'!G293&lt;400,IF(B291&gt;80,80,B291),B291)</f>
        <v>86</v>
      </c>
      <c r="D291" s="33">
        <f>IF('STATS 17-18'!G293&lt;200,IF(C291&gt;60,60,C291),C291)</f>
        <v>86</v>
      </c>
      <c r="E291" s="33">
        <f>IF('STATS 17-18'!H293&lt;13.4,IF(D291&gt;73,73,D291),D291)</f>
        <v>86</v>
      </c>
      <c r="F291" s="82">
        <f>IF('STATS 17-18'!H293&lt;11,IF(E291&gt;66,66,E291),E291)</f>
        <v>86</v>
      </c>
    </row>
    <row r="292" ht="20.35" customHeight="1">
      <c r="A292" t="s" s="38">
        <v>371</v>
      </c>
      <c r="B292" s="81">
        <f>VLOOKUP('STATS 17-18'!AC294,'SK - HITS TAKEN'!$A$3:$B$55,2)</f>
        <v>71</v>
      </c>
      <c r="C292" s="33">
        <f>IF('STATS 17-18'!G294&lt;400,IF(B292&gt;80,80,B292),B292)</f>
        <v>71</v>
      </c>
      <c r="D292" s="33">
        <f>IF('STATS 17-18'!G294&lt;200,IF(C292&gt;60,60,C292),C292)</f>
        <v>71</v>
      </c>
      <c r="E292" s="33">
        <f>IF('STATS 17-18'!H294&lt;13.4,IF(D292&gt;73,73,D292),D292)</f>
        <v>71</v>
      </c>
      <c r="F292" s="82">
        <f>IF('STATS 17-18'!H294&lt;11,IF(E292&gt;66,66,E292),E292)</f>
        <v>71</v>
      </c>
    </row>
    <row r="293" ht="20.35" customHeight="1">
      <c r="A293" t="s" s="38">
        <v>372</v>
      </c>
      <c r="B293" s="81">
        <f>VLOOKUP('STATS 17-18'!AC295,'SK - HITS TAKEN'!$A$3:$B$55,2)</f>
        <v>84</v>
      </c>
      <c r="C293" s="33">
        <f>IF('STATS 17-18'!G295&lt;400,IF(B293&gt;80,80,B293),B293)</f>
        <v>80</v>
      </c>
      <c r="D293" s="33">
        <f>IF('STATS 17-18'!G295&lt;200,IF(C293&gt;60,60,C293),C293)</f>
        <v>80</v>
      </c>
      <c r="E293" s="33">
        <f>IF('STATS 17-18'!H295&lt;13.4,IF(D293&gt;73,73,D293),D293)</f>
        <v>80</v>
      </c>
      <c r="F293" s="82">
        <f>IF('STATS 17-18'!H295&lt;11,IF(E293&gt;66,66,E293),E293)</f>
        <v>80</v>
      </c>
    </row>
    <row r="294" ht="20.35" customHeight="1">
      <c r="A294" t="s" s="38">
        <v>373</v>
      </c>
      <c r="B294" s="81">
        <f>VLOOKUP('STATS 17-18'!AC296,'SK - HITS TAKEN'!$A$3:$B$55,2)</f>
        <v>84</v>
      </c>
      <c r="C294" s="33">
        <f>IF('STATS 17-18'!G296&lt;400,IF(B294&gt;80,80,B294),B294)</f>
        <v>84</v>
      </c>
      <c r="D294" s="33">
        <f>IF('STATS 17-18'!G296&lt;200,IF(C294&gt;60,60,C294),C294)</f>
        <v>84</v>
      </c>
      <c r="E294" s="33">
        <f>IF('STATS 17-18'!H296&lt;13.4,IF(D294&gt;73,73,D294),D294)</f>
        <v>84</v>
      </c>
      <c r="F294" s="82">
        <f>IF('STATS 17-18'!H296&lt;11,IF(E294&gt;66,66,E294),E294)</f>
        <v>84</v>
      </c>
    </row>
    <row r="295" ht="20.35" customHeight="1">
      <c r="A295" t="s" s="38">
        <v>374</v>
      </c>
      <c r="B295" s="81">
        <f>VLOOKUP('STATS 17-18'!AC297,'SK - HITS TAKEN'!$A$3:$B$55,2)</f>
        <v>80</v>
      </c>
      <c r="C295" s="33">
        <f>IF('STATS 17-18'!G297&lt;400,IF(B295&gt;80,80,B295),B295)</f>
        <v>80</v>
      </c>
      <c r="D295" s="33">
        <f>IF('STATS 17-18'!G297&lt;200,IF(C295&gt;60,60,C295),C295)</f>
        <v>80</v>
      </c>
      <c r="E295" s="33">
        <f>IF('STATS 17-18'!H297&lt;13.4,IF(D295&gt;73,73,D295),D295)</f>
        <v>80</v>
      </c>
      <c r="F295" s="82">
        <f>IF('STATS 17-18'!H297&lt;11,IF(E295&gt;66,66,E295),E295)</f>
        <v>80</v>
      </c>
    </row>
    <row r="296" ht="20.35" customHeight="1">
      <c r="A296" t="s" s="38">
        <v>376</v>
      </c>
      <c r="B296" s="81">
        <f>VLOOKUP('STATS 17-18'!AC298,'SK - HITS TAKEN'!$A$3:$B$55,2)</f>
        <v>80</v>
      </c>
      <c r="C296" s="33">
        <f>IF('STATS 17-18'!G298&lt;400,IF(B296&gt;80,80,B296),B296)</f>
        <v>80</v>
      </c>
      <c r="D296" s="33">
        <f>IF('STATS 17-18'!G298&lt;200,IF(C296&gt;60,60,C296),C296)</f>
        <v>80</v>
      </c>
      <c r="E296" s="33">
        <f>IF('STATS 17-18'!H298&lt;13.4,IF(D296&gt;73,73,D296),D296)</f>
        <v>80</v>
      </c>
      <c r="F296" s="82">
        <f>IF('STATS 17-18'!H298&lt;11,IF(E296&gt;66,66,E296),E296)</f>
        <v>80</v>
      </c>
    </row>
    <row r="297" ht="20.35" customHeight="1">
      <c r="A297" t="s" s="38">
        <v>377</v>
      </c>
      <c r="B297" s="81">
        <f>VLOOKUP('STATS 17-18'!AC299,'SK - HITS TAKEN'!$A$3:$B$55,2)</f>
        <v>88</v>
      </c>
      <c r="C297" s="33">
        <f>IF('STATS 17-18'!G299&lt;400,IF(B297&gt;80,80,B297),B297)</f>
        <v>88</v>
      </c>
      <c r="D297" s="33">
        <f>IF('STATS 17-18'!G299&lt;200,IF(C297&gt;60,60,C297),C297)</f>
        <v>88</v>
      </c>
      <c r="E297" s="33">
        <f>IF('STATS 17-18'!H299&lt;13.4,IF(D297&gt;73,73,D297),D297)</f>
        <v>88</v>
      </c>
      <c r="F297" s="82">
        <f>IF('STATS 17-18'!H299&lt;11,IF(E297&gt;66,66,E297),E297)</f>
        <v>88</v>
      </c>
    </row>
    <row r="298" ht="20.35" customHeight="1">
      <c r="A298" t="s" s="38">
        <v>378</v>
      </c>
      <c r="B298" s="81">
        <f>VLOOKUP('STATS 17-18'!AC300,'SK - HITS TAKEN'!$A$3:$B$55,2)</f>
        <v>97</v>
      </c>
      <c r="C298" s="33">
        <f>IF('STATS 17-18'!G300&lt;400,IF(B298&gt;80,80,B298),B298)</f>
        <v>97</v>
      </c>
      <c r="D298" s="33">
        <f>IF('STATS 17-18'!G300&lt;200,IF(C298&gt;60,60,C298),C298)</f>
        <v>97</v>
      </c>
      <c r="E298" s="33">
        <f>IF('STATS 17-18'!H300&lt;13.4,IF(D298&gt;73,73,D298),D298)</f>
        <v>97</v>
      </c>
      <c r="F298" s="82">
        <f>IF('STATS 17-18'!H300&lt;11,IF(E298&gt;66,66,E298),E298)</f>
        <v>97</v>
      </c>
    </row>
    <row r="299" ht="20.35" customHeight="1">
      <c r="A299" t="s" s="38">
        <v>379</v>
      </c>
      <c r="B299" s="81">
        <f>VLOOKUP('STATS 17-18'!AC301,'SK - HITS TAKEN'!$A$3:$B$55,2)</f>
        <v>47</v>
      </c>
      <c r="C299" s="33">
        <f>IF('STATS 17-18'!G301&lt;400,IF(B299&gt;80,80,B299),B299)</f>
        <v>47</v>
      </c>
      <c r="D299" s="33">
        <f>IF('STATS 17-18'!G301&lt;200,IF(C299&gt;60,60,C299),C299)</f>
        <v>47</v>
      </c>
      <c r="E299" s="33">
        <f>IF('STATS 17-18'!H301&lt;13.4,IF(D299&gt;73,73,D299),D299)</f>
        <v>47</v>
      </c>
      <c r="F299" s="82">
        <f>IF('STATS 17-18'!H301&lt;11,IF(E299&gt;66,66,E299),E299)</f>
        <v>47</v>
      </c>
    </row>
    <row r="300" ht="20.35" customHeight="1">
      <c r="A300" t="s" s="38">
        <v>380</v>
      </c>
      <c r="B300" s="81">
        <f>VLOOKUP('STATS 17-18'!AC302,'SK - HITS TAKEN'!$A$3:$B$55,2)</f>
        <v>53</v>
      </c>
      <c r="C300" s="33">
        <f>IF('STATS 17-18'!G302&lt;400,IF(B300&gt;80,80,B300),B300)</f>
        <v>53</v>
      </c>
      <c r="D300" s="33">
        <f>IF('STATS 17-18'!G302&lt;200,IF(C300&gt;60,60,C300),C300)</f>
        <v>53</v>
      </c>
      <c r="E300" s="33">
        <f>IF('STATS 17-18'!H302&lt;13.4,IF(D300&gt;73,73,D300),D300)</f>
        <v>53</v>
      </c>
      <c r="F300" s="82">
        <f>IF('STATS 17-18'!H302&lt;11,IF(E300&gt;66,66,E300),E300)</f>
        <v>53</v>
      </c>
    </row>
    <row r="301" ht="20.35" customHeight="1">
      <c r="A301" t="s" s="38">
        <v>381</v>
      </c>
      <c r="B301" s="81">
        <f>VLOOKUP('STATS 17-18'!AC303,'SK - HITS TAKEN'!$A$3:$B$55,2)</f>
        <v>53</v>
      </c>
      <c r="C301" s="33">
        <f>IF('STATS 17-18'!G303&lt;400,IF(B301&gt;80,80,B301),B301)</f>
        <v>53</v>
      </c>
      <c r="D301" s="33">
        <f>IF('STATS 17-18'!G303&lt;200,IF(C301&gt;60,60,C301),C301)</f>
        <v>53</v>
      </c>
      <c r="E301" s="33">
        <f>IF('STATS 17-18'!H303&lt;13.4,IF(D301&gt;73,73,D301),D301)</f>
        <v>53</v>
      </c>
      <c r="F301" s="82">
        <f>IF('STATS 17-18'!H303&lt;11,IF(E301&gt;66,66,E301),E301)</f>
        <v>53</v>
      </c>
    </row>
    <row r="302" ht="20.35" customHeight="1">
      <c r="A302" t="s" s="38">
        <v>382</v>
      </c>
      <c r="B302" s="81">
        <f>VLOOKUP('STATS 17-18'!AC304,'SK - HITS TAKEN'!$A$3:$B$55,2)</f>
        <v>80</v>
      </c>
      <c r="C302" s="33">
        <f>IF('STATS 17-18'!G304&lt;400,IF(B302&gt;80,80,B302),B302)</f>
        <v>80</v>
      </c>
      <c r="D302" s="33">
        <f>IF('STATS 17-18'!G304&lt;200,IF(C302&gt;60,60,C302),C302)</f>
        <v>80</v>
      </c>
      <c r="E302" s="33">
        <f>IF('STATS 17-18'!H304&lt;13.4,IF(D302&gt;73,73,D302),D302)</f>
        <v>80</v>
      </c>
      <c r="F302" s="82">
        <f>IF('STATS 17-18'!H304&lt;11,IF(E302&gt;66,66,E302),E302)</f>
        <v>80</v>
      </c>
    </row>
    <row r="303" ht="20.35" customHeight="1">
      <c r="A303" t="s" s="38">
        <v>383</v>
      </c>
      <c r="B303" s="81">
        <f>VLOOKUP('STATS 17-18'!AC305,'SK - HITS TAKEN'!$A$3:$B$55,2)</f>
        <v>87</v>
      </c>
      <c r="C303" s="33">
        <f>IF('STATS 17-18'!G305&lt;400,IF(B303&gt;80,80,B303),B303)</f>
        <v>87</v>
      </c>
      <c r="D303" s="33">
        <f>IF('STATS 17-18'!G305&lt;200,IF(C303&gt;60,60,C303),C303)</f>
        <v>87</v>
      </c>
      <c r="E303" s="33">
        <f>IF('STATS 17-18'!H305&lt;13.4,IF(D303&gt;73,73,D303),D303)</f>
        <v>87</v>
      </c>
      <c r="F303" s="82">
        <f>IF('STATS 17-18'!H305&lt;11,IF(E303&gt;66,66,E303),E303)</f>
        <v>87</v>
      </c>
    </row>
    <row r="304" ht="20.35" customHeight="1">
      <c r="A304" t="s" s="38">
        <v>384</v>
      </c>
      <c r="B304" s="81">
        <f>VLOOKUP('STATS 17-18'!AC306,'SK - HITS TAKEN'!$A$3:$B$55,2)</f>
        <v>50</v>
      </c>
      <c r="C304" s="33">
        <f>IF('STATS 17-18'!G306&lt;400,IF(B304&gt;80,80,B304),B304)</f>
        <v>50</v>
      </c>
      <c r="D304" s="33">
        <f>IF('STATS 17-18'!G306&lt;200,IF(C304&gt;60,60,C304),C304)</f>
        <v>50</v>
      </c>
      <c r="E304" s="33">
        <f>IF('STATS 17-18'!H306&lt;13.4,IF(D304&gt;73,73,D304),D304)</f>
        <v>50</v>
      </c>
      <c r="F304" s="82">
        <f>IF('STATS 17-18'!H306&lt;11,IF(E304&gt;66,66,E304),E304)</f>
        <v>50</v>
      </c>
    </row>
    <row r="305" ht="20.35" customHeight="1">
      <c r="A305" t="s" s="38">
        <v>385</v>
      </c>
      <c r="B305" s="81">
        <f>VLOOKUP('STATS 17-18'!AC307,'SK - HITS TAKEN'!$A$3:$B$55,2)</f>
        <v>68</v>
      </c>
      <c r="C305" s="33">
        <f>IF('STATS 17-18'!G307&lt;400,IF(B305&gt;80,80,B305),B305)</f>
        <v>68</v>
      </c>
      <c r="D305" s="33">
        <f>IF('STATS 17-18'!G307&lt;200,IF(C305&gt;60,60,C305),C305)</f>
        <v>68</v>
      </c>
      <c r="E305" s="33">
        <f>IF('STATS 17-18'!H307&lt;13.4,IF(D305&gt;73,73,D305),D305)</f>
        <v>68</v>
      </c>
      <c r="F305" s="82">
        <f>IF('STATS 17-18'!H307&lt;11,IF(E305&gt;66,66,E305),E305)</f>
        <v>66</v>
      </c>
    </row>
    <row r="306" ht="20.35" customHeight="1">
      <c r="A306" t="s" s="38">
        <v>387</v>
      </c>
      <c r="B306" s="81">
        <f>VLOOKUP('STATS 17-18'!AC308,'SK - HITS TAKEN'!$A$3:$B$55,2)</f>
        <v>83</v>
      </c>
      <c r="C306" s="33">
        <f>IF('STATS 17-18'!G308&lt;400,IF(B306&gt;80,80,B306),B306)</f>
        <v>83</v>
      </c>
      <c r="D306" s="33">
        <f>IF('STATS 17-18'!G308&lt;200,IF(C306&gt;60,60,C306),C306)</f>
        <v>83</v>
      </c>
      <c r="E306" s="33">
        <f>IF('STATS 17-18'!H308&lt;13.4,IF(D306&gt;73,73,D306),D306)</f>
        <v>83</v>
      </c>
      <c r="F306" s="82">
        <f>IF('STATS 17-18'!H308&lt;11,IF(E306&gt;66,66,E306),E306)</f>
        <v>83</v>
      </c>
    </row>
    <row r="307" ht="20.35" customHeight="1">
      <c r="A307" t="s" s="38">
        <v>388</v>
      </c>
      <c r="B307" s="81">
        <f>VLOOKUP('STATS 17-18'!AC309,'SK - HITS TAKEN'!$A$3:$B$55,2)</f>
        <v>59</v>
      </c>
      <c r="C307" s="33">
        <f>IF('STATS 17-18'!G309&lt;400,IF(B307&gt;80,80,B307),B307)</f>
        <v>59</v>
      </c>
      <c r="D307" s="33">
        <f>IF('STATS 17-18'!G309&lt;200,IF(C307&gt;60,60,C307),C307)</f>
        <v>59</v>
      </c>
      <c r="E307" s="33">
        <f>IF('STATS 17-18'!H309&lt;13.4,IF(D307&gt;73,73,D307),D307)</f>
        <v>59</v>
      </c>
      <c r="F307" s="82">
        <f>IF('STATS 17-18'!H309&lt;11,IF(E307&gt;66,66,E307),E307)</f>
        <v>59</v>
      </c>
    </row>
    <row r="308" ht="20.35" customHeight="1">
      <c r="A308" t="s" s="38">
        <v>390</v>
      </c>
      <c r="B308" s="81">
        <f>VLOOKUP('STATS 17-18'!AC310,'SK - HITS TAKEN'!$A$3:$B$55,2)</f>
        <v>64</v>
      </c>
      <c r="C308" s="33">
        <f>IF('STATS 17-18'!G310&lt;400,IF(B308&gt;80,80,B308),B308)</f>
        <v>64</v>
      </c>
      <c r="D308" s="33">
        <f>IF('STATS 17-18'!G310&lt;200,IF(C308&gt;60,60,C308),C308)</f>
        <v>60</v>
      </c>
      <c r="E308" s="33">
        <f>IF('STATS 17-18'!H310&lt;13.4,IF(D308&gt;73,73,D308),D308)</f>
        <v>60</v>
      </c>
      <c r="F308" s="82">
        <f>IF('STATS 17-18'!H310&lt;11,IF(E308&gt;66,66,E308),E308)</f>
        <v>60</v>
      </c>
    </row>
    <row r="309" ht="20.35" customHeight="1">
      <c r="A309" t="s" s="38">
        <v>391</v>
      </c>
      <c r="B309" s="81">
        <f>VLOOKUP('STATS 17-18'!AC311,'SK - HITS TAKEN'!$A$3:$B$55,2)</f>
        <v>66</v>
      </c>
      <c r="C309" s="33">
        <f>IF('STATS 17-18'!G311&lt;400,IF(B309&gt;80,80,B309),B309)</f>
        <v>66</v>
      </c>
      <c r="D309" s="33">
        <f>IF('STATS 17-18'!G311&lt;200,IF(C309&gt;60,60,C309),C309)</f>
        <v>60</v>
      </c>
      <c r="E309" s="33">
        <f>IF('STATS 17-18'!H311&lt;13.4,IF(D309&gt;73,73,D309),D309)</f>
        <v>60</v>
      </c>
      <c r="F309" s="82">
        <f>IF('STATS 17-18'!H311&lt;11,IF(E309&gt;66,66,E309),E309)</f>
        <v>60</v>
      </c>
    </row>
    <row r="310" ht="20.35" customHeight="1">
      <c r="A310" t="s" s="38">
        <v>392</v>
      </c>
      <c r="B310" s="81">
        <f>VLOOKUP('STATS 17-18'!AC312,'SK - HITS TAKEN'!$A$3:$B$55,2)</f>
        <v>69</v>
      </c>
      <c r="C310" s="33">
        <f>IF('STATS 17-18'!G312&lt;400,IF(B310&gt;80,80,B310),B310)</f>
        <v>69</v>
      </c>
      <c r="D310" s="33">
        <f>IF('STATS 17-18'!G312&lt;200,IF(C310&gt;60,60,C310),C310)</f>
        <v>69</v>
      </c>
      <c r="E310" s="33">
        <f>IF('STATS 17-18'!H312&lt;13.4,IF(D310&gt;73,73,D310),D310)</f>
        <v>69</v>
      </c>
      <c r="F310" s="82">
        <f>IF('STATS 17-18'!H312&lt;11,IF(E310&gt;66,66,E310),E310)</f>
        <v>69</v>
      </c>
    </row>
    <row r="311" ht="20.35" customHeight="1">
      <c r="A311" t="s" s="38">
        <v>393</v>
      </c>
      <c r="B311" s="81">
        <f>VLOOKUP('STATS 17-18'!AC313,'SK - HITS TAKEN'!$A$3:$B$55,2)</f>
        <v>59</v>
      </c>
      <c r="C311" s="33">
        <f>IF('STATS 17-18'!G313&lt;400,IF(B311&gt;80,80,B311),B311)</f>
        <v>59</v>
      </c>
      <c r="D311" s="33">
        <f>IF('STATS 17-18'!G313&lt;200,IF(C311&gt;60,60,C311),C311)</f>
        <v>59</v>
      </c>
      <c r="E311" s="33">
        <f>IF('STATS 17-18'!H313&lt;13.4,IF(D311&gt;73,73,D311),D311)</f>
        <v>59</v>
      </c>
      <c r="F311" s="82">
        <f>IF('STATS 17-18'!H313&lt;11,IF(E311&gt;66,66,E311),E311)</f>
        <v>59</v>
      </c>
    </row>
    <row r="312" ht="20.35" customHeight="1">
      <c r="A312" t="s" s="38">
        <v>394</v>
      </c>
      <c r="B312" s="81">
        <f>VLOOKUP('STATS 17-18'!AC314,'SK - HITS TAKEN'!$A$3:$B$55,2)</f>
        <v>78</v>
      </c>
      <c r="C312" s="33">
        <f>IF('STATS 17-18'!G314&lt;400,IF(B312&gt;80,80,B312),B312)</f>
        <v>78</v>
      </c>
      <c r="D312" s="33">
        <f>IF('STATS 17-18'!G314&lt;200,IF(C312&gt;60,60,C312),C312)</f>
        <v>60</v>
      </c>
      <c r="E312" s="33">
        <f>IF('STATS 17-18'!H314&lt;13.4,IF(D312&gt;73,73,D312),D312)</f>
        <v>60</v>
      </c>
      <c r="F312" s="82">
        <f>IF('STATS 17-18'!H314&lt;11,IF(E312&gt;66,66,E312),E312)</f>
        <v>60</v>
      </c>
    </row>
    <row r="313" ht="20.35" customHeight="1">
      <c r="A313" t="s" s="38">
        <v>395</v>
      </c>
      <c r="B313" s="81">
        <f>VLOOKUP('STATS 17-18'!AC315,'SK - HITS TAKEN'!$A$3:$B$55,2)</f>
        <v>47</v>
      </c>
      <c r="C313" s="33">
        <f>IF('STATS 17-18'!G315&lt;400,IF(B313&gt;80,80,B313),B313)</f>
        <v>47</v>
      </c>
      <c r="D313" s="33">
        <f>IF('STATS 17-18'!G315&lt;200,IF(C313&gt;60,60,C313),C313)</f>
        <v>47</v>
      </c>
      <c r="E313" s="33">
        <f>IF('STATS 17-18'!H315&lt;13.4,IF(D313&gt;73,73,D313),D313)</f>
        <v>47</v>
      </c>
      <c r="F313" s="82">
        <f>IF('STATS 17-18'!H315&lt;11,IF(E313&gt;66,66,E313),E313)</f>
        <v>47</v>
      </c>
    </row>
    <row r="314" ht="20.35" customHeight="1">
      <c r="A314" t="s" s="38">
        <v>397</v>
      </c>
      <c r="B314" s="81">
        <f>VLOOKUP('STATS 17-18'!AC316,'SK - HITS TAKEN'!$A$3:$B$55,2)</f>
        <v>78</v>
      </c>
      <c r="C314" s="33">
        <f>IF('STATS 17-18'!G316&lt;400,IF(B314&gt;80,80,B314),B314)</f>
        <v>78</v>
      </c>
      <c r="D314" s="33">
        <f>IF('STATS 17-18'!G316&lt;200,IF(C314&gt;60,60,C314),C314)</f>
        <v>78</v>
      </c>
      <c r="E314" s="33">
        <f>IF('STATS 17-18'!H316&lt;13.4,IF(D314&gt;73,73,D314),D314)</f>
        <v>78</v>
      </c>
      <c r="F314" s="82">
        <f>IF('STATS 17-18'!H316&lt;11,IF(E314&gt;66,66,E314),E314)</f>
        <v>78</v>
      </c>
    </row>
    <row r="315" ht="20.35" customHeight="1">
      <c r="A315" t="s" s="38">
        <v>398</v>
      </c>
      <c r="B315" s="81">
        <f>VLOOKUP('STATS 17-18'!AC317,'SK - HITS TAKEN'!$A$3:$B$55,2)</f>
        <v>53</v>
      </c>
      <c r="C315" s="33">
        <f>IF('STATS 17-18'!G317&lt;400,IF(B315&gt;80,80,B315),B315)</f>
        <v>53</v>
      </c>
      <c r="D315" s="33">
        <f>IF('STATS 17-18'!G317&lt;200,IF(C315&gt;60,60,C315),C315)</f>
        <v>53</v>
      </c>
      <c r="E315" s="33">
        <f>IF('STATS 17-18'!H317&lt;13.4,IF(D315&gt;73,73,D315),D315)</f>
        <v>53</v>
      </c>
      <c r="F315" s="82">
        <f>IF('STATS 17-18'!H317&lt;11,IF(E315&gt;66,66,E315),E315)</f>
        <v>53</v>
      </c>
    </row>
    <row r="316" ht="20.35" customHeight="1">
      <c r="A316" t="s" s="38">
        <v>399</v>
      </c>
      <c r="B316" s="81">
        <f>VLOOKUP('STATS 17-18'!AC318,'SK - HITS TAKEN'!$A$3:$B$55,2)</f>
        <v>70</v>
      </c>
      <c r="C316" s="33">
        <f>IF('STATS 17-18'!G318&lt;400,IF(B316&gt;80,80,B316),B316)</f>
        <v>70</v>
      </c>
      <c r="D316" s="33">
        <f>IF('STATS 17-18'!G318&lt;200,IF(C316&gt;60,60,C316),C316)</f>
        <v>70</v>
      </c>
      <c r="E316" s="33">
        <f>IF('STATS 17-18'!H318&lt;13.4,IF(D316&gt;73,73,D316),D316)</f>
        <v>70</v>
      </c>
      <c r="F316" s="82">
        <f>IF('STATS 17-18'!H318&lt;11,IF(E316&gt;66,66,E316),E316)</f>
        <v>66</v>
      </c>
    </row>
    <row r="317" ht="20.35" customHeight="1">
      <c r="A317" t="s" s="38">
        <v>400</v>
      </c>
      <c r="B317" s="81">
        <f>VLOOKUP('STATS 17-18'!AC319,'SK - HITS TAKEN'!$A$3:$B$55,2)</f>
        <v>99</v>
      </c>
      <c r="C317" s="33">
        <f>IF('STATS 17-18'!G319&lt;400,IF(B317&gt;80,80,B317),B317)</f>
        <v>80</v>
      </c>
      <c r="D317" s="33">
        <f>IF('STATS 17-18'!G319&lt;200,IF(C317&gt;60,60,C317),C317)</f>
        <v>60</v>
      </c>
      <c r="E317" s="33">
        <f>IF('STATS 17-18'!H319&lt;13.4,IF(D317&gt;73,73,D317),D317)</f>
        <v>60</v>
      </c>
      <c r="F317" s="82">
        <f>IF('STATS 17-18'!H319&lt;11,IF(E317&gt;66,66,E317),E317)</f>
        <v>60</v>
      </c>
    </row>
    <row r="318" ht="20.35" customHeight="1">
      <c r="A318" t="s" s="38">
        <v>401</v>
      </c>
      <c r="B318" s="81">
        <f>VLOOKUP('STATS 17-18'!AC320,'SK - HITS TAKEN'!$A$3:$B$55,2)</f>
        <v>63</v>
      </c>
      <c r="C318" s="33">
        <f>IF('STATS 17-18'!G320&lt;400,IF(B318&gt;80,80,B318),B318)</f>
        <v>63</v>
      </c>
      <c r="D318" s="33">
        <f>IF('STATS 17-18'!G320&lt;200,IF(C318&gt;60,60,C318),C318)</f>
        <v>63</v>
      </c>
      <c r="E318" s="33">
        <f>IF('STATS 17-18'!H320&lt;13.4,IF(D318&gt;73,73,D318),D318)</f>
        <v>63</v>
      </c>
      <c r="F318" s="82">
        <f>IF('STATS 17-18'!H320&lt;11,IF(E318&gt;66,66,E318),E318)</f>
        <v>63</v>
      </c>
    </row>
    <row r="319" ht="20.35" customHeight="1">
      <c r="A319" t="s" s="38">
        <v>402</v>
      </c>
      <c r="B319" s="81">
        <f>VLOOKUP('STATS 17-18'!AC321,'SK - HITS TAKEN'!$A$3:$B$55,2)</f>
        <v>77</v>
      </c>
      <c r="C319" s="33">
        <f>IF('STATS 17-18'!G321&lt;400,IF(B319&gt;80,80,B319),B319)</f>
        <v>77</v>
      </c>
      <c r="D319" s="33">
        <f>IF('STATS 17-18'!G321&lt;200,IF(C319&gt;60,60,C319),C319)</f>
        <v>77</v>
      </c>
      <c r="E319" s="33">
        <f>IF('STATS 17-18'!H321&lt;13.4,IF(D319&gt;73,73,D319),D319)</f>
        <v>77</v>
      </c>
      <c r="F319" s="82">
        <f>IF('STATS 17-18'!H321&lt;11,IF(E319&gt;66,66,E319),E319)</f>
        <v>77</v>
      </c>
    </row>
    <row r="320" ht="20.35" customHeight="1">
      <c r="A320" t="s" s="38">
        <v>403</v>
      </c>
      <c r="B320" s="81">
        <f>VLOOKUP('STATS 17-18'!AC322,'SK - HITS TAKEN'!$A$3:$B$55,2)</f>
        <v>66</v>
      </c>
      <c r="C320" s="33">
        <f>IF('STATS 17-18'!G322&lt;400,IF(B320&gt;80,80,B320),B320)</f>
        <v>66</v>
      </c>
      <c r="D320" s="33">
        <f>IF('STATS 17-18'!G322&lt;200,IF(C320&gt;60,60,C320),C320)</f>
        <v>66</v>
      </c>
      <c r="E320" s="33">
        <f>IF('STATS 17-18'!H322&lt;13.4,IF(D320&gt;73,73,D320),D320)</f>
        <v>66</v>
      </c>
      <c r="F320" s="82">
        <f>IF('STATS 17-18'!H322&lt;11,IF(E320&gt;66,66,E320),E320)</f>
        <v>66</v>
      </c>
    </row>
    <row r="321" ht="20.35" customHeight="1">
      <c r="A321" t="s" s="38">
        <v>404</v>
      </c>
      <c r="B321" s="81">
        <f>VLOOKUP('STATS 17-18'!AC323,'SK - HITS TAKEN'!$A$3:$B$55,2)</f>
        <v>89</v>
      </c>
      <c r="C321" s="33">
        <f>IF('STATS 17-18'!G323&lt;400,IF(B321&gt;80,80,B321),B321)</f>
        <v>89</v>
      </c>
      <c r="D321" s="33">
        <f>IF('STATS 17-18'!G323&lt;200,IF(C321&gt;60,60,C321),C321)</f>
        <v>89</v>
      </c>
      <c r="E321" s="33">
        <f>IF('STATS 17-18'!H323&lt;13.4,IF(D321&gt;73,73,D321),D321)</f>
        <v>89</v>
      </c>
      <c r="F321" s="82">
        <f>IF('STATS 17-18'!H323&lt;11,IF(E321&gt;66,66,E321),E321)</f>
        <v>89</v>
      </c>
    </row>
    <row r="322" ht="20.35" customHeight="1">
      <c r="A322" t="s" s="38">
        <v>405</v>
      </c>
      <c r="B322" s="81">
        <f>VLOOKUP('STATS 17-18'!AC324,'SK - HITS TAKEN'!$A$3:$B$55,2)</f>
        <v>59</v>
      </c>
      <c r="C322" s="33">
        <f>IF('STATS 17-18'!G324&lt;400,IF(B322&gt;80,80,B322),B322)</f>
        <v>59</v>
      </c>
      <c r="D322" s="33">
        <f>IF('STATS 17-18'!G324&lt;200,IF(C322&gt;60,60,C322),C322)</f>
        <v>59</v>
      </c>
      <c r="E322" s="33">
        <f>IF('STATS 17-18'!H324&lt;13.4,IF(D322&gt;73,73,D322),D322)</f>
        <v>59</v>
      </c>
      <c r="F322" s="82">
        <f>IF('STATS 17-18'!H324&lt;11,IF(E322&gt;66,66,E322),E322)</f>
        <v>59</v>
      </c>
    </row>
    <row r="323" ht="20.35" customHeight="1">
      <c r="A323" t="s" s="38">
        <v>406</v>
      </c>
      <c r="B323" s="81">
        <f>VLOOKUP('STATS 17-18'!AC325,'SK - HITS TAKEN'!$A$3:$B$55,2)</f>
        <v>73</v>
      </c>
      <c r="C323" s="33">
        <f>IF('STATS 17-18'!G325&lt;400,IF(B323&gt;80,80,B323),B323)</f>
        <v>73</v>
      </c>
      <c r="D323" s="33">
        <f>IF('STATS 17-18'!G325&lt;200,IF(C323&gt;60,60,C323),C323)</f>
        <v>73</v>
      </c>
      <c r="E323" s="33">
        <f>IF('STATS 17-18'!H325&lt;13.4,IF(D323&gt;73,73,D323),D323)</f>
        <v>73</v>
      </c>
      <c r="F323" s="82">
        <f>IF('STATS 17-18'!H325&lt;11,IF(E323&gt;66,66,E323),E323)</f>
        <v>73</v>
      </c>
    </row>
    <row r="324" ht="20.35" customHeight="1">
      <c r="A324" t="s" s="38">
        <v>407</v>
      </c>
      <c r="B324" s="81">
        <f>VLOOKUP('STATS 17-18'!AC326,'SK - HITS TAKEN'!$A$3:$B$55,2)</f>
        <v>53</v>
      </c>
      <c r="C324" s="33">
        <f>IF('STATS 17-18'!G326&lt;400,IF(B324&gt;80,80,B324),B324)</f>
        <v>53</v>
      </c>
      <c r="D324" s="33">
        <f>IF('STATS 17-18'!G326&lt;200,IF(C324&gt;60,60,C324),C324)</f>
        <v>53</v>
      </c>
      <c r="E324" s="33">
        <f>IF('STATS 17-18'!H326&lt;13.4,IF(D324&gt;73,73,D324),D324)</f>
        <v>53</v>
      </c>
      <c r="F324" s="82">
        <f>IF('STATS 17-18'!H326&lt;11,IF(E324&gt;66,66,E324),E324)</f>
        <v>53</v>
      </c>
    </row>
    <row r="325" ht="20.35" customHeight="1">
      <c r="A325" t="s" s="38">
        <v>408</v>
      </c>
      <c r="B325" s="81">
        <f>VLOOKUP('STATS 17-18'!AC327,'SK - HITS TAKEN'!$A$3:$B$55,2)</f>
        <v>84</v>
      </c>
      <c r="C325" s="33">
        <f>IF('STATS 17-18'!G327&lt;400,IF(B325&gt;80,80,B325),B325)</f>
        <v>80</v>
      </c>
      <c r="D325" s="33">
        <f>IF('STATS 17-18'!G327&lt;200,IF(C325&gt;60,60,C325),C325)</f>
        <v>60</v>
      </c>
      <c r="E325" s="33">
        <f>IF('STATS 17-18'!H327&lt;13.4,IF(D325&gt;73,73,D325),D325)</f>
        <v>60</v>
      </c>
      <c r="F325" s="82">
        <f>IF('STATS 17-18'!H327&lt;11,IF(E325&gt;66,66,E325),E325)</f>
        <v>60</v>
      </c>
    </row>
    <row r="326" ht="20.35" customHeight="1">
      <c r="A326" t="s" s="38">
        <v>409</v>
      </c>
      <c r="B326" s="81">
        <f>VLOOKUP('STATS 17-18'!AC328,'SK - HITS TAKEN'!$A$3:$B$55,2)</f>
        <v>75</v>
      </c>
      <c r="C326" s="33">
        <f>IF('STATS 17-18'!G328&lt;400,IF(B326&gt;80,80,B326),B326)</f>
        <v>75</v>
      </c>
      <c r="D326" s="33">
        <f>IF('STATS 17-18'!G328&lt;200,IF(C326&gt;60,60,C326),C326)</f>
        <v>60</v>
      </c>
      <c r="E326" s="33">
        <f>IF('STATS 17-18'!H328&lt;13.4,IF(D326&gt;73,73,D326),D326)</f>
        <v>60</v>
      </c>
      <c r="F326" s="82">
        <f>IF('STATS 17-18'!H328&lt;11,IF(E326&gt;66,66,E326),E326)</f>
        <v>60</v>
      </c>
    </row>
    <row r="327" ht="20.35" customHeight="1">
      <c r="A327" t="s" s="38">
        <v>410</v>
      </c>
      <c r="B327" s="81">
        <f>VLOOKUP('STATS 17-18'!AC329,'SK - HITS TAKEN'!$A$3:$B$55,2)</f>
        <v>99</v>
      </c>
      <c r="C327" s="33">
        <f>IF('STATS 17-18'!G329&lt;400,IF(B327&gt;80,80,B327),B327)</f>
        <v>99</v>
      </c>
      <c r="D327" s="33">
        <f>IF('STATS 17-18'!G329&lt;200,IF(C327&gt;60,60,C327),C327)</f>
        <v>99</v>
      </c>
      <c r="E327" s="33">
        <f>IF('STATS 17-18'!H329&lt;13.4,IF(D327&gt;73,73,D327),D327)</f>
        <v>99</v>
      </c>
      <c r="F327" s="82">
        <f>IF('STATS 17-18'!H329&lt;11,IF(E327&gt;66,66,E327),E327)</f>
        <v>99</v>
      </c>
    </row>
    <row r="328" ht="20.35" customHeight="1">
      <c r="A328" t="s" s="38">
        <v>411</v>
      </c>
      <c r="B328" s="81">
        <f>VLOOKUP('STATS 17-18'!AC330,'SK - HITS TAKEN'!$A$3:$B$55,2)</f>
        <v>90</v>
      </c>
      <c r="C328" s="33">
        <f>IF('STATS 17-18'!G330&lt;400,IF(B328&gt;80,80,B328),B328)</f>
        <v>90</v>
      </c>
      <c r="D328" s="33">
        <f>IF('STATS 17-18'!G330&lt;200,IF(C328&gt;60,60,C328),C328)</f>
        <v>90</v>
      </c>
      <c r="E328" s="33">
        <f>IF('STATS 17-18'!H330&lt;13.4,IF(D328&gt;73,73,D328),D328)</f>
        <v>90</v>
      </c>
      <c r="F328" s="82">
        <f>IF('STATS 17-18'!H330&lt;11,IF(E328&gt;66,66,E328),E328)</f>
        <v>90</v>
      </c>
    </row>
    <row r="329" ht="20.35" customHeight="1">
      <c r="A329" t="s" s="38">
        <v>412</v>
      </c>
      <c r="B329" s="81">
        <f>VLOOKUP('STATS 17-18'!AC331,'SK - HITS TAKEN'!$A$3:$B$55,2)</f>
        <v>70</v>
      </c>
      <c r="C329" s="33">
        <f>IF('STATS 17-18'!G331&lt;400,IF(B329&gt;80,80,B329),B329)</f>
        <v>70</v>
      </c>
      <c r="D329" s="33">
        <f>IF('STATS 17-18'!G331&lt;200,IF(C329&gt;60,60,C329),C329)</f>
        <v>60</v>
      </c>
      <c r="E329" s="33">
        <f>IF('STATS 17-18'!H331&lt;13.4,IF(D329&gt;73,73,D329),D329)</f>
        <v>60</v>
      </c>
      <c r="F329" s="82">
        <f>IF('STATS 17-18'!H331&lt;11,IF(E329&gt;66,66,E329),E329)</f>
        <v>60</v>
      </c>
    </row>
    <row r="330" ht="20.35" customHeight="1">
      <c r="A330" t="s" s="38">
        <v>413</v>
      </c>
      <c r="B330" s="81">
        <f>VLOOKUP('STATS 17-18'!AC332,'SK - HITS TAKEN'!$A$3:$B$55,2)</f>
        <v>59</v>
      </c>
      <c r="C330" s="33">
        <f>IF('STATS 17-18'!G332&lt;400,IF(B330&gt;80,80,B330),B330)</f>
        <v>59</v>
      </c>
      <c r="D330" s="33">
        <f>IF('STATS 17-18'!G332&lt;200,IF(C330&gt;60,60,C330),C330)</f>
        <v>59</v>
      </c>
      <c r="E330" s="33">
        <f>IF('STATS 17-18'!H332&lt;13.4,IF(D330&gt;73,73,D330),D330)</f>
        <v>59</v>
      </c>
      <c r="F330" s="82">
        <f>IF('STATS 17-18'!H332&lt;11,IF(E330&gt;66,66,E330),E330)</f>
        <v>59</v>
      </c>
    </row>
    <row r="331" ht="20.35" customHeight="1">
      <c r="A331" t="s" s="38">
        <v>415</v>
      </c>
      <c r="B331" s="81">
        <f>VLOOKUP('STATS 17-18'!AC333,'SK - HITS TAKEN'!$A$3:$B$55,2)</f>
        <v>88</v>
      </c>
      <c r="C331" s="33">
        <f>IF('STATS 17-18'!G333&lt;400,IF(B331&gt;80,80,B331),B331)</f>
        <v>88</v>
      </c>
      <c r="D331" s="33">
        <f>IF('STATS 17-18'!G333&lt;200,IF(C331&gt;60,60,C331),C331)</f>
        <v>88</v>
      </c>
      <c r="E331" s="33">
        <f>IF('STATS 17-18'!H333&lt;13.4,IF(D331&gt;73,73,D331),D331)</f>
        <v>88</v>
      </c>
      <c r="F331" s="82">
        <f>IF('STATS 17-18'!H333&lt;11,IF(E331&gt;66,66,E331),E331)</f>
        <v>88</v>
      </c>
    </row>
    <row r="332" ht="20.35" customHeight="1">
      <c r="A332" t="s" s="38">
        <v>416</v>
      </c>
      <c r="B332" s="81">
        <f>VLOOKUP('STATS 17-18'!AC334,'SK - HITS TAKEN'!$A$3:$B$55,2)</f>
        <v>68</v>
      </c>
      <c r="C332" s="33">
        <f>IF('STATS 17-18'!G334&lt;400,IF(B332&gt;80,80,B332),B332)</f>
        <v>68</v>
      </c>
      <c r="D332" s="33">
        <f>IF('STATS 17-18'!G334&lt;200,IF(C332&gt;60,60,C332),C332)</f>
        <v>68</v>
      </c>
      <c r="E332" s="33">
        <f>IF('STATS 17-18'!H334&lt;13.4,IF(D332&gt;73,73,D332),D332)</f>
        <v>68</v>
      </c>
      <c r="F332" s="82">
        <f>IF('STATS 17-18'!H334&lt;11,IF(E332&gt;66,66,E332),E332)</f>
        <v>66</v>
      </c>
    </row>
    <row r="333" ht="20.35" customHeight="1">
      <c r="A333" t="s" s="38">
        <v>417</v>
      </c>
      <c r="B333" s="81">
        <f>VLOOKUP('STATS 17-18'!AC335,'SK - HITS TAKEN'!$A$3:$B$55,2)</f>
        <v>71</v>
      </c>
      <c r="C333" s="33">
        <f>IF('STATS 17-18'!G335&lt;400,IF(B333&gt;80,80,B333),B333)</f>
        <v>71</v>
      </c>
      <c r="D333" s="33">
        <f>IF('STATS 17-18'!G335&lt;200,IF(C333&gt;60,60,C333),C333)</f>
        <v>71</v>
      </c>
      <c r="E333" s="33">
        <f>IF('STATS 17-18'!H335&lt;13.4,IF(D333&gt;73,73,D333),D333)</f>
        <v>71</v>
      </c>
      <c r="F333" s="82">
        <f>IF('STATS 17-18'!H335&lt;11,IF(E333&gt;66,66,E333),E333)</f>
        <v>71</v>
      </c>
    </row>
    <row r="334" ht="20.35" customHeight="1">
      <c r="A334" t="s" s="38">
        <v>418</v>
      </c>
      <c r="B334" s="81">
        <f>VLOOKUP('STATS 17-18'!AC336,'SK - HITS TAKEN'!$A$3:$B$55,2)</f>
        <v>80</v>
      </c>
      <c r="C334" s="33">
        <f>IF('STATS 17-18'!G336&lt;400,IF(B334&gt;80,80,B334),B334)</f>
        <v>80</v>
      </c>
      <c r="D334" s="33">
        <f>IF('STATS 17-18'!G336&lt;200,IF(C334&gt;60,60,C334),C334)</f>
        <v>80</v>
      </c>
      <c r="E334" s="33">
        <f>IF('STATS 17-18'!H336&lt;13.4,IF(D334&gt;73,73,D334),D334)</f>
        <v>80</v>
      </c>
      <c r="F334" s="82">
        <f>IF('STATS 17-18'!H336&lt;11,IF(E334&gt;66,66,E334),E334)</f>
        <v>80</v>
      </c>
    </row>
    <row r="335" ht="20.35" customHeight="1">
      <c r="A335" t="s" s="38">
        <v>419</v>
      </c>
      <c r="B335" s="81">
        <f>VLOOKUP('STATS 17-18'!AC337,'SK - HITS TAKEN'!$A$3:$B$55,2)</f>
        <v>64</v>
      </c>
      <c r="C335" s="33">
        <f>IF('STATS 17-18'!G337&lt;400,IF(B335&gt;80,80,B335),B335)</f>
        <v>64</v>
      </c>
      <c r="D335" s="33">
        <f>IF('STATS 17-18'!G337&lt;200,IF(C335&gt;60,60,C335),C335)</f>
        <v>64</v>
      </c>
      <c r="E335" s="33">
        <f>IF('STATS 17-18'!H337&lt;13.4,IF(D335&gt;73,73,D335),D335)</f>
        <v>64</v>
      </c>
      <c r="F335" s="82">
        <f>IF('STATS 17-18'!H337&lt;11,IF(E335&gt;66,66,E335),E335)</f>
        <v>64</v>
      </c>
    </row>
    <row r="336" ht="20.35" customHeight="1">
      <c r="A336" t="s" s="38">
        <v>421</v>
      </c>
      <c r="B336" s="81">
        <f>VLOOKUP('STATS 17-18'!AC338,'SK - HITS TAKEN'!$A$3:$B$55,2)</f>
        <v>83</v>
      </c>
      <c r="C336" s="33">
        <f>IF('STATS 17-18'!G338&lt;400,IF(B336&gt;80,80,B336),B336)</f>
        <v>83</v>
      </c>
      <c r="D336" s="33">
        <f>IF('STATS 17-18'!G338&lt;200,IF(C336&gt;60,60,C336),C336)</f>
        <v>83</v>
      </c>
      <c r="E336" s="33">
        <f>IF('STATS 17-18'!H338&lt;13.4,IF(D336&gt;73,73,D336),D336)</f>
        <v>83</v>
      </c>
      <c r="F336" s="82">
        <f>IF('STATS 17-18'!H338&lt;11,IF(E336&gt;66,66,E336),E336)</f>
        <v>83</v>
      </c>
    </row>
    <row r="337" ht="20.35" customHeight="1">
      <c r="A337" t="s" s="38">
        <v>422</v>
      </c>
      <c r="B337" s="81">
        <f>VLOOKUP('STATS 17-18'!AC339,'SK - HITS TAKEN'!$A$3:$B$55,2)</f>
        <v>75</v>
      </c>
      <c r="C337" s="33">
        <f>IF('STATS 17-18'!G339&lt;400,IF(B337&gt;80,80,B337),B337)</f>
        <v>75</v>
      </c>
      <c r="D337" s="33">
        <f>IF('STATS 17-18'!G339&lt;200,IF(C337&gt;60,60,C337),C337)</f>
        <v>75</v>
      </c>
      <c r="E337" s="33">
        <f>IF('STATS 17-18'!H339&lt;13.4,IF(D337&gt;73,73,D337),D337)</f>
        <v>75</v>
      </c>
      <c r="F337" s="82">
        <f>IF('STATS 17-18'!H339&lt;11,IF(E337&gt;66,66,E337),E337)</f>
        <v>75</v>
      </c>
    </row>
    <row r="338" ht="20.35" customHeight="1">
      <c r="A338" t="s" s="38">
        <v>424</v>
      </c>
      <c r="B338" s="81">
        <f>VLOOKUP('STATS 17-18'!AC340,'SK - HITS TAKEN'!$A$3:$B$55,2)</f>
        <v>74</v>
      </c>
      <c r="C338" s="33">
        <f>IF('STATS 17-18'!G340&lt;400,IF(B338&gt;80,80,B338),B338)</f>
        <v>74</v>
      </c>
      <c r="D338" s="33">
        <f>IF('STATS 17-18'!G340&lt;200,IF(C338&gt;60,60,C338),C338)</f>
        <v>74</v>
      </c>
      <c r="E338" s="33">
        <f>IF('STATS 17-18'!H340&lt;13.4,IF(D338&gt;73,73,D338),D338)</f>
        <v>74</v>
      </c>
      <c r="F338" s="82">
        <f>IF('STATS 17-18'!H340&lt;11,IF(E338&gt;66,66,E338),E338)</f>
        <v>74</v>
      </c>
    </row>
    <row r="339" ht="20.35" customHeight="1">
      <c r="A339" t="s" s="38">
        <v>425</v>
      </c>
      <c r="B339" s="81">
        <f>VLOOKUP('STATS 17-18'!AC341,'SK - HITS TAKEN'!$A$3:$B$55,2)</f>
        <v>92</v>
      </c>
      <c r="C339" s="33">
        <f>IF('STATS 17-18'!G341&lt;400,IF(B339&gt;80,80,B339),B339)</f>
        <v>92</v>
      </c>
      <c r="D339" s="33">
        <f>IF('STATS 17-18'!G341&lt;200,IF(C339&gt;60,60,C339),C339)</f>
        <v>92</v>
      </c>
      <c r="E339" s="33">
        <f>IF('STATS 17-18'!H341&lt;13.4,IF(D339&gt;73,73,D339),D339)</f>
        <v>92</v>
      </c>
      <c r="F339" s="82">
        <f>IF('STATS 17-18'!H341&lt;11,IF(E339&gt;66,66,E339),E339)</f>
        <v>92</v>
      </c>
    </row>
    <row r="340" ht="20.35" customHeight="1">
      <c r="A340" t="s" s="38">
        <v>426</v>
      </c>
      <c r="B340" s="81">
        <f>VLOOKUP('STATS 17-18'!AC342,'SK - HITS TAKEN'!$A$3:$B$55,2)</f>
        <v>84</v>
      </c>
      <c r="C340" s="33">
        <f>IF('STATS 17-18'!G342&lt;400,IF(B340&gt;80,80,B340),B340)</f>
        <v>84</v>
      </c>
      <c r="D340" s="33">
        <f>IF('STATS 17-18'!G342&lt;200,IF(C340&gt;60,60,C340),C340)</f>
        <v>84</v>
      </c>
      <c r="E340" s="33">
        <f>IF('STATS 17-18'!H342&lt;13.4,IF(D340&gt;73,73,D340),D340)</f>
        <v>84</v>
      </c>
      <c r="F340" s="82">
        <f>IF('STATS 17-18'!H342&lt;11,IF(E340&gt;66,66,E340),E340)</f>
        <v>84</v>
      </c>
    </row>
    <row r="341" ht="20.35" customHeight="1">
      <c r="A341" t="s" s="38">
        <v>427</v>
      </c>
      <c r="B341" s="81">
        <f>VLOOKUP('STATS 17-18'!AC343,'SK - HITS TAKEN'!$A$3:$B$55,2)</f>
        <v>78</v>
      </c>
      <c r="C341" s="33">
        <f>IF('STATS 17-18'!G343&lt;400,IF(B341&gt;80,80,B341),B341)</f>
        <v>78</v>
      </c>
      <c r="D341" s="33">
        <f>IF('STATS 17-18'!G343&lt;200,IF(C341&gt;60,60,C341),C341)</f>
        <v>60</v>
      </c>
      <c r="E341" s="33">
        <f>IF('STATS 17-18'!H343&lt;13.4,IF(D341&gt;73,73,D341),D341)</f>
        <v>60</v>
      </c>
      <c r="F341" s="82">
        <f>IF('STATS 17-18'!H343&lt;11,IF(E341&gt;66,66,E341),E341)</f>
        <v>60</v>
      </c>
    </row>
    <row r="342" ht="20.35" customHeight="1">
      <c r="A342" t="s" s="38">
        <v>428</v>
      </c>
      <c r="B342" s="81">
        <f>VLOOKUP('STATS 17-18'!AC344,'SK - HITS TAKEN'!$A$3:$B$55,2)</f>
        <v>69</v>
      </c>
      <c r="C342" s="33">
        <f>IF('STATS 17-18'!G344&lt;400,IF(B342&gt;80,80,B342),B342)</f>
        <v>69</v>
      </c>
      <c r="D342" s="33">
        <f>IF('STATS 17-18'!G344&lt;200,IF(C342&gt;60,60,C342),C342)</f>
        <v>69</v>
      </c>
      <c r="E342" s="33">
        <f>IF('STATS 17-18'!H344&lt;13.4,IF(D342&gt;73,73,D342),D342)</f>
        <v>69</v>
      </c>
      <c r="F342" s="82">
        <f>IF('STATS 17-18'!H344&lt;11,IF(E342&gt;66,66,E342),E342)</f>
        <v>69</v>
      </c>
    </row>
    <row r="343" ht="20.35" customHeight="1">
      <c r="A343" t="s" s="38">
        <v>429</v>
      </c>
      <c r="B343" s="81">
        <f>VLOOKUP('STATS 17-18'!AC345,'SK - HITS TAKEN'!$A$3:$B$55,2)</f>
        <v>59</v>
      </c>
      <c r="C343" s="33">
        <f>IF('STATS 17-18'!G345&lt;400,IF(B343&gt;80,80,B343),B343)</f>
        <v>59</v>
      </c>
      <c r="D343" s="33">
        <f>IF('STATS 17-18'!G345&lt;200,IF(C343&gt;60,60,C343),C343)</f>
        <v>59</v>
      </c>
      <c r="E343" s="33">
        <f>IF('STATS 17-18'!H345&lt;13.4,IF(D343&gt;73,73,D343),D343)</f>
        <v>59</v>
      </c>
      <c r="F343" s="82">
        <f>IF('STATS 17-18'!H345&lt;11,IF(E343&gt;66,66,E343),E343)</f>
        <v>59</v>
      </c>
    </row>
    <row r="344" ht="20.35" customHeight="1">
      <c r="A344" t="s" s="38">
        <v>430</v>
      </c>
      <c r="B344" s="81">
        <f>VLOOKUP('STATS 17-18'!AC346,'SK - HITS TAKEN'!$A$3:$B$55,2)</f>
        <v>67</v>
      </c>
      <c r="C344" s="33">
        <f>IF('STATS 17-18'!G346&lt;400,IF(B344&gt;80,80,B344),B344)</f>
        <v>67</v>
      </c>
      <c r="D344" s="33">
        <f>IF('STATS 17-18'!G346&lt;200,IF(C344&gt;60,60,C344),C344)</f>
        <v>67</v>
      </c>
      <c r="E344" s="33">
        <f>IF('STATS 17-18'!H346&lt;13.4,IF(D344&gt;73,73,D344),D344)</f>
        <v>67</v>
      </c>
      <c r="F344" s="82">
        <f>IF('STATS 17-18'!H346&lt;11,IF(E344&gt;66,66,E344),E344)</f>
        <v>67</v>
      </c>
    </row>
    <row r="345" ht="20.35" customHeight="1">
      <c r="A345" t="s" s="38">
        <v>431</v>
      </c>
      <c r="B345" s="81">
        <f>VLOOKUP('STATS 17-18'!AC347,'SK - HITS TAKEN'!$A$3:$B$55,2)</f>
        <v>91</v>
      </c>
      <c r="C345" s="33">
        <f>IF('STATS 17-18'!G347&lt;400,IF(B345&gt;80,80,B345),B345)</f>
        <v>91</v>
      </c>
      <c r="D345" s="33">
        <f>IF('STATS 17-18'!G347&lt;200,IF(C345&gt;60,60,C345),C345)</f>
        <v>91</v>
      </c>
      <c r="E345" s="33">
        <f>IF('STATS 17-18'!H347&lt;13.4,IF(D345&gt;73,73,D345),D345)</f>
        <v>91</v>
      </c>
      <c r="F345" s="82">
        <f>IF('STATS 17-18'!H347&lt;11,IF(E345&gt;66,66,E345),E345)</f>
        <v>91</v>
      </c>
    </row>
    <row r="346" ht="20.35" customHeight="1">
      <c r="A346" t="s" s="38">
        <v>432</v>
      </c>
      <c r="B346" s="81">
        <f>VLOOKUP('STATS 17-18'!AC348,'SK - HITS TAKEN'!$A$3:$B$55,2)</f>
        <v>82</v>
      </c>
      <c r="C346" s="33">
        <f>IF('STATS 17-18'!G348&lt;400,IF(B346&gt;80,80,B346),B346)</f>
        <v>82</v>
      </c>
      <c r="D346" s="33">
        <f>IF('STATS 17-18'!G348&lt;200,IF(C346&gt;60,60,C346),C346)</f>
        <v>82</v>
      </c>
      <c r="E346" s="33">
        <f>IF('STATS 17-18'!H348&lt;13.4,IF(D346&gt;73,73,D346),D346)</f>
        <v>82</v>
      </c>
      <c r="F346" s="82">
        <f>IF('STATS 17-18'!H348&lt;11,IF(E346&gt;66,66,E346),E346)</f>
        <v>82</v>
      </c>
    </row>
    <row r="347" ht="20.35" customHeight="1">
      <c r="A347" t="s" s="38">
        <v>433</v>
      </c>
      <c r="B347" s="81">
        <f>VLOOKUP('STATS 17-18'!AC349,'SK - HITS TAKEN'!$A$3:$B$55,2)</f>
        <v>61</v>
      </c>
      <c r="C347" s="33">
        <f>IF('STATS 17-18'!G349&lt;400,IF(B347&gt;80,80,B347),B347)</f>
        <v>61</v>
      </c>
      <c r="D347" s="33">
        <f>IF('STATS 17-18'!G349&lt;200,IF(C347&gt;60,60,C347),C347)</f>
        <v>61</v>
      </c>
      <c r="E347" s="33">
        <f>IF('STATS 17-18'!H349&lt;13.4,IF(D347&gt;73,73,D347),D347)</f>
        <v>61</v>
      </c>
      <c r="F347" s="82">
        <f>IF('STATS 17-18'!H349&lt;11,IF(E347&gt;66,66,E347),E347)</f>
        <v>61</v>
      </c>
    </row>
    <row r="348" ht="20.35" customHeight="1">
      <c r="A348" t="s" s="38">
        <v>434</v>
      </c>
      <c r="B348" s="81">
        <f>VLOOKUP('STATS 17-18'!AC350,'SK - HITS TAKEN'!$A$3:$B$55,2)</f>
        <v>71</v>
      </c>
      <c r="C348" s="33">
        <f>IF('STATS 17-18'!G350&lt;400,IF(B348&gt;80,80,B348),B348)</f>
        <v>71</v>
      </c>
      <c r="D348" s="33">
        <f>IF('STATS 17-18'!G350&lt;200,IF(C348&gt;60,60,C348),C348)</f>
        <v>71</v>
      </c>
      <c r="E348" s="33">
        <f>IF('STATS 17-18'!H350&lt;13.4,IF(D348&gt;73,73,D348),D348)</f>
        <v>71</v>
      </c>
      <c r="F348" s="82">
        <f>IF('STATS 17-18'!H350&lt;11,IF(E348&gt;66,66,E348),E348)</f>
        <v>71</v>
      </c>
    </row>
    <row r="349" ht="20.35" customHeight="1">
      <c r="A349" t="s" s="38">
        <v>435</v>
      </c>
      <c r="B349" s="81">
        <f>VLOOKUP('STATS 17-18'!AC351,'SK - HITS TAKEN'!$A$3:$B$55,2)</f>
        <v>75</v>
      </c>
      <c r="C349" s="33">
        <f>IF('STATS 17-18'!G351&lt;400,IF(B349&gt;80,80,B349),B349)</f>
        <v>75</v>
      </c>
      <c r="D349" s="33">
        <f>IF('STATS 17-18'!G351&lt;200,IF(C349&gt;60,60,C349),C349)</f>
        <v>75</v>
      </c>
      <c r="E349" s="33">
        <f>IF('STATS 17-18'!H351&lt;13.4,IF(D349&gt;73,73,D349),D349)</f>
        <v>75</v>
      </c>
      <c r="F349" s="82">
        <f>IF('STATS 17-18'!H351&lt;11,IF(E349&gt;66,66,E349),E349)</f>
        <v>75</v>
      </c>
    </row>
    <row r="350" ht="20.35" customHeight="1">
      <c r="A350" t="s" s="38">
        <v>436</v>
      </c>
      <c r="B350" s="81">
        <f>VLOOKUP('STATS 17-18'!AC352,'SK - HITS TAKEN'!$A$3:$B$55,2)</f>
        <v>53</v>
      </c>
      <c r="C350" s="33">
        <f>IF('STATS 17-18'!G352&lt;400,IF(B350&gt;80,80,B350),B350)</f>
        <v>53</v>
      </c>
      <c r="D350" s="33">
        <f>IF('STATS 17-18'!G352&lt;200,IF(C350&gt;60,60,C350),C350)</f>
        <v>53</v>
      </c>
      <c r="E350" s="33">
        <f>IF('STATS 17-18'!H352&lt;13.4,IF(D350&gt;73,73,D350),D350)</f>
        <v>53</v>
      </c>
      <c r="F350" s="82">
        <f>IF('STATS 17-18'!H352&lt;11,IF(E350&gt;66,66,E350),E350)</f>
        <v>53</v>
      </c>
    </row>
    <row r="351" ht="20.35" customHeight="1">
      <c r="A351" t="s" s="38">
        <v>437</v>
      </c>
      <c r="B351" s="81">
        <f>VLOOKUP('STATS 17-18'!AC353,'SK - HITS TAKEN'!$A$3:$B$55,2)</f>
        <v>65</v>
      </c>
      <c r="C351" s="33">
        <f>IF('STATS 17-18'!G353&lt;400,IF(B351&gt;80,80,B351),B351)</f>
        <v>65</v>
      </c>
      <c r="D351" s="33">
        <f>IF('STATS 17-18'!G353&lt;200,IF(C351&gt;60,60,C351),C351)</f>
        <v>65</v>
      </c>
      <c r="E351" s="33">
        <f>IF('STATS 17-18'!H353&lt;13.4,IF(D351&gt;73,73,D351),D351)</f>
        <v>65</v>
      </c>
      <c r="F351" s="82">
        <f>IF('STATS 17-18'!H353&lt;11,IF(E351&gt;66,66,E351),E351)</f>
        <v>65</v>
      </c>
    </row>
    <row r="352" ht="20.35" customHeight="1">
      <c r="A352" t="s" s="38">
        <v>438</v>
      </c>
      <c r="B352" s="81">
        <f>VLOOKUP('STATS 17-18'!AC354,'SK - HITS TAKEN'!$A$3:$B$55,2)</f>
        <v>60</v>
      </c>
      <c r="C352" s="33">
        <f>IF('STATS 17-18'!G354&lt;400,IF(B352&gt;80,80,B352),B352)</f>
        <v>60</v>
      </c>
      <c r="D352" s="33">
        <f>IF('STATS 17-18'!G354&lt;200,IF(C352&gt;60,60,C352),C352)</f>
        <v>60</v>
      </c>
      <c r="E352" s="33">
        <f>IF('STATS 17-18'!H354&lt;13.4,IF(D352&gt;73,73,D352),D352)</f>
        <v>60</v>
      </c>
      <c r="F352" s="82">
        <f>IF('STATS 17-18'!H354&lt;11,IF(E352&gt;66,66,E352),E352)</f>
        <v>60</v>
      </c>
    </row>
    <row r="353" ht="20.35" customHeight="1">
      <c r="A353" t="s" s="38">
        <v>439</v>
      </c>
      <c r="B353" s="81">
        <f>VLOOKUP('STATS 17-18'!AC355,'SK - HITS TAKEN'!$A$3:$B$55,2)</f>
        <v>65</v>
      </c>
      <c r="C353" s="33">
        <f>IF('STATS 17-18'!G355&lt;400,IF(B353&gt;80,80,B353),B353)</f>
        <v>65</v>
      </c>
      <c r="D353" s="33">
        <f>IF('STATS 17-18'!G355&lt;200,IF(C353&gt;60,60,C353),C353)</f>
        <v>65</v>
      </c>
      <c r="E353" s="33">
        <f>IF('STATS 17-18'!H355&lt;13.4,IF(D353&gt;73,73,D353),D353)</f>
        <v>65</v>
      </c>
      <c r="F353" s="82">
        <f>IF('STATS 17-18'!H355&lt;11,IF(E353&gt;66,66,E353),E353)</f>
        <v>65</v>
      </c>
    </row>
    <row r="354" ht="20.35" customHeight="1">
      <c r="A354" t="s" s="38">
        <v>440</v>
      </c>
      <c r="B354" s="81">
        <f>VLOOKUP('STATS 17-18'!AC356,'SK - HITS TAKEN'!$A$3:$B$55,2)</f>
        <v>75</v>
      </c>
      <c r="C354" s="33">
        <f>IF('STATS 17-18'!G356&lt;400,IF(B354&gt;80,80,B354),B354)</f>
        <v>75</v>
      </c>
      <c r="D354" s="33">
        <f>IF('STATS 17-18'!G356&lt;200,IF(C354&gt;60,60,C354),C354)</f>
        <v>75</v>
      </c>
      <c r="E354" s="33">
        <f>IF('STATS 17-18'!H356&lt;13.4,IF(D354&gt;73,73,D354),D354)</f>
        <v>75</v>
      </c>
      <c r="F354" s="82">
        <f>IF('STATS 17-18'!H356&lt;11,IF(E354&gt;66,66,E354),E354)</f>
        <v>75</v>
      </c>
    </row>
    <row r="355" ht="20.35" customHeight="1">
      <c r="A355" t="s" s="38">
        <v>441</v>
      </c>
      <c r="B355" s="81">
        <f>VLOOKUP('STATS 17-18'!AC357,'SK - HITS TAKEN'!$A$3:$B$55,2)</f>
        <v>69</v>
      </c>
      <c r="C355" s="33">
        <f>IF('STATS 17-18'!G357&lt;400,IF(B355&gt;80,80,B355),B355)</f>
        <v>69</v>
      </c>
      <c r="D355" s="33">
        <f>IF('STATS 17-18'!G357&lt;200,IF(C355&gt;60,60,C355),C355)</f>
        <v>69</v>
      </c>
      <c r="E355" s="33">
        <f>IF('STATS 17-18'!H357&lt;13.4,IF(D355&gt;73,73,D355),D355)</f>
        <v>69</v>
      </c>
      <c r="F355" s="82">
        <f>IF('STATS 17-18'!H357&lt;11,IF(E355&gt;66,66,E355),E355)</f>
        <v>69</v>
      </c>
    </row>
    <row r="356" ht="20.35" customHeight="1">
      <c r="A356" t="s" s="38">
        <v>442</v>
      </c>
      <c r="B356" s="81">
        <f>VLOOKUP('STATS 17-18'!AC358,'SK - HITS TAKEN'!$A$3:$B$55,2)</f>
        <v>58</v>
      </c>
      <c r="C356" s="33">
        <f>IF('STATS 17-18'!G358&lt;400,IF(B356&gt;80,80,B356),B356)</f>
        <v>58</v>
      </c>
      <c r="D356" s="33">
        <f>IF('STATS 17-18'!G358&lt;200,IF(C356&gt;60,60,C356),C356)</f>
        <v>58</v>
      </c>
      <c r="E356" s="33">
        <f>IF('STATS 17-18'!H358&lt;13.4,IF(D356&gt;73,73,D356),D356)</f>
        <v>58</v>
      </c>
      <c r="F356" s="82">
        <f>IF('STATS 17-18'!H358&lt;11,IF(E356&gt;66,66,E356),E356)</f>
        <v>58</v>
      </c>
    </row>
    <row r="357" ht="20.35" customHeight="1">
      <c r="A357" t="s" s="38">
        <v>444</v>
      </c>
      <c r="B357" s="81">
        <f>VLOOKUP('STATS 17-18'!AC359,'SK - HITS TAKEN'!$A$3:$B$55,2)</f>
        <v>86</v>
      </c>
      <c r="C357" s="33">
        <f>IF('STATS 17-18'!G359&lt;400,IF(B357&gt;80,80,B357),B357)</f>
        <v>86</v>
      </c>
      <c r="D357" s="33">
        <f>IF('STATS 17-18'!G359&lt;200,IF(C357&gt;60,60,C357),C357)</f>
        <v>86</v>
      </c>
      <c r="E357" s="33">
        <f>IF('STATS 17-18'!H359&lt;13.4,IF(D357&gt;73,73,D357),D357)</f>
        <v>86</v>
      </c>
      <c r="F357" s="82">
        <f>IF('STATS 17-18'!H359&lt;11,IF(E357&gt;66,66,E357),E357)</f>
        <v>86</v>
      </c>
    </row>
    <row r="358" ht="20.35" customHeight="1">
      <c r="A358" t="s" s="38">
        <v>445</v>
      </c>
      <c r="B358" s="81">
        <f>VLOOKUP('STATS 17-18'!AC360,'SK - HITS TAKEN'!$A$3:$B$55,2)</f>
        <v>96</v>
      </c>
      <c r="C358" s="33">
        <f>IF('STATS 17-18'!G360&lt;400,IF(B358&gt;80,80,B358),B358)</f>
        <v>96</v>
      </c>
      <c r="D358" s="33">
        <f>IF('STATS 17-18'!G360&lt;200,IF(C358&gt;60,60,C358),C358)</f>
        <v>96</v>
      </c>
      <c r="E358" s="33">
        <f>IF('STATS 17-18'!H360&lt;13.4,IF(D358&gt;73,73,D358),D358)</f>
        <v>73</v>
      </c>
      <c r="F358" s="82">
        <f>IF('STATS 17-18'!H360&lt;11,IF(E358&gt;66,66,E358),E358)</f>
        <v>73</v>
      </c>
    </row>
    <row r="359" ht="20.35" customHeight="1">
      <c r="A359" t="s" s="38">
        <v>446</v>
      </c>
      <c r="B359" s="81">
        <f>VLOOKUP('STATS 17-18'!AC361,'SK - HITS TAKEN'!$A$3:$B$55,2)</f>
        <v>88</v>
      </c>
      <c r="C359" s="33">
        <f>IF('STATS 17-18'!G361&lt;400,IF(B359&gt;80,80,B359),B359)</f>
        <v>88</v>
      </c>
      <c r="D359" s="33">
        <f>IF('STATS 17-18'!G361&lt;200,IF(C359&gt;60,60,C359),C359)</f>
        <v>88</v>
      </c>
      <c r="E359" s="33">
        <f>IF('STATS 17-18'!H361&lt;13.4,IF(D359&gt;73,73,D359),D359)</f>
        <v>88</v>
      </c>
      <c r="F359" s="82">
        <f>IF('STATS 17-18'!H361&lt;11,IF(E359&gt;66,66,E359),E359)</f>
        <v>88</v>
      </c>
    </row>
    <row r="360" ht="20.35" customHeight="1">
      <c r="A360" t="s" s="38">
        <v>447</v>
      </c>
      <c r="B360" s="81">
        <f>VLOOKUP('STATS 17-18'!AC362,'SK - HITS TAKEN'!$A$3:$B$55,2)</f>
        <v>80</v>
      </c>
      <c r="C360" s="33">
        <f>IF('STATS 17-18'!G362&lt;400,IF(B360&gt;80,80,B360),B360)</f>
        <v>80</v>
      </c>
      <c r="D360" s="33">
        <f>IF('STATS 17-18'!G362&lt;200,IF(C360&gt;60,60,C360),C360)</f>
        <v>80</v>
      </c>
      <c r="E360" s="33">
        <f>IF('STATS 17-18'!H362&lt;13.4,IF(D360&gt;73,73,D360),D360)</f>
        <v>80</v>
      </c>
      <c r="F360" s="82">
        <f>IF('STATS 17-18'!H362&lt;11,IF(E360&gt;66,66,E360),E360)</f>
        <v>80</v>
      </c>
    </row>
    <row r="361" ht="20.35" customHeight="1">
      <c r="A361" t="s" s="38">
        <v>448</v>
      </c>
      <c r="B361" s="81">
        <f>VLOOKUP('STATS 17-18'!AC363,'SK - HITS TAKEN'!$A$3:$B$55,2)</f>
        <v>94</v>
      </c>
      <c r="C361" s="33">
        <f>IF('STATS 17-18'!G363&lt;400,IF(B361&gt;80,80,B361),B361)</f>
        <v>94</v>
      </c>
      <c r="D361" s="33">
        <f>IF('STATS 17-18'!G363&lt;200,IF(C361&gt;60,60,C361),C361)</f>
        <v>94</v>
      </c>
      <c r="E361" s="33">
        <f>IF('STATS 17-18'!H363&lt;13.4,IF(D361&gt;73,73,D361),D361)</f>
        <v>94</v>
      </c>
      <c r="F361" s="82">
        <f>IF('STATS 17-18'!H363&lt;11,IF(E361&gt;66,66,E361),E361)</f>
        <v>94</v>
      </c>
    </row>
    <row r="362" ht="20.35" customHeight="1">
      <c r="A362" t="s" s="38">
        <v>449</v>
      </c>
      <c r="B362" s="81">
        <f>VLOOKUP('STATS 17-18'!AC364,'SK - HITS TAKEN'!$A$3:$B$55,2)</f>
        <v>73</v>
      </c>
      <c r="C362" s="33">
        <f>IF('STATS 17-18'!G364&lt;400,IF(B362&gt;80,80,B362),B362)</f>
        <v>73</v>
      </c>
      <c r="D362" s="33">
        <f>IF('STATS 17-18'!G364&lt;200,IF(C362&gt;60,60,C362),C362)</f>
        <v>73</v>
      </c>
      <c r="E362" s="33">
        <f>IF('STATS 17-18'!H364&lt;13.4,IF(D362&gt;73,73,D362),D362)</f>
        <v>73</v>
      </c>
      <c r="F362" s="82">
        <f>IF('STATS 17-18'!H364&lt;11,IF(E362&gt;66,66,E362),E362)</f>
        <v>73</v>
      </c>
    </row>
    <row r="363" ht="20.35" customHeight="1">
      <c r="A363" t="s" s="38">
        <v>450</v>
      </c>
      <c r="B363" s="81">
        <f>VLOOKUP('STATS 17-18'!AC365,'SK - HITS TAKEN'!$A$3:$B$55,2)</f>
        <v>70</v>
      </c>
      <c r="C363" s="33">
        <f>IF('STATS 17-18'!G365&lt;400,IF(B363&gt;80,80,B363),B363)</f>
        <v>70</v>
      </c>
      <c r="D363" s="33">
        <f>IF('STATS 17-18'!G365&lt;200,IF(C363&gt;60,60,C363),C363)</f>
        <v>70</v>
      </c>
      <c r="E363" s="33">
        <f>IF('STATS 17-18'!H365&lt;13.4,IF(D363&gt;73,73,D363),D363)</f>
        <v>70</v>
      </c>
      <c r="F363" s="82">
        <f>IF('STATS 17-18'!H365&lt;11,IF(E363&gt;66,66,E363),E363)</f>
        <v>70</v>
      </c>
    </row>
    <row r="364" ht="20.35" customHeight="1">
      <c r="A364" t="s" s="38">
        <v>452</v>
      </c>
      <c r="B364" s="81">
        <f>VLOOKUP('STATS 17-18'!AC366,'SK - HITS TAKEN'!$A$3:$B$55,2)</f>
        <v>78</v>
      </c>
      <c r="C364" s="33">
        <f>IF('STATS 17-18'!G366&lt;400,IF(B364&gt;80,80,B364),B364)</f>
        <v>78</v>
      </c>
      <c r="D364" s="33">
        <f>IF('STATS 17-18'!G366&lt;200,IF(C364&gt;60,60,C364),C364)</f>
        <v>78</v>
      </c>
      <c r="E364" s="33">
        <f>IF('STATS 17-18'!H366&lt;13.4,IF(D364&gt;73,73,D364),D364)</f>
        <v>78</v>
      </c>
      <c r="F364" s="82">
        <f>IF('STATS 17-18'!H366&lt;11,IF(E364&gt;66,66,E364),E364)</f>
        <v>78</v>
      </c>
    </row>
    <row r="365" ht="20.35" customHeight="1">
      <c r="A365" t="s" s="38">
        <v>453</v>
      </c>
      <c r="B365" s="81">
        <f>VLOOKUP('STATS 17-18'!AC367,'SK - HITS TAKEN'!$A$3:$B$55,2)</f>
        <v>47</v>
      </c>
      <c r="C365" s="33">
        <f>IF('STATS 17-18'!G367&lt;400,IF(B365&gt;80,80,B365),B365)</f>
        <v>47</v>
      </c>
      <c r="D365" s="33">
        <f>IF('STATS 17-18'!G367&lt;200,IF(C365&gt;60,60,C365),C365)</f>
        <v>47</v>
      </c>
      <c r="E365" s="33">
        <f>IF('STATS 17-18'!H367&lt;13.4,IF(D365&gt;73,73,D365),D365)</f>
        <v>47</v>
      </c>
      <c r="F365" s="82">
        <f>IF('STATS 17-18'!H367&lt;11,IF(E365&gt;66,66,E365),E365)</f>
        <v>47</v>
      </c>
    </row>
    <row r="366" ht="20.35" customHeight="1">
      <c r="A366" t="s" s="38">
        <v>454</v>
      </c>
      <c r="B366" s="81">
        <f>VLOOKUP('STATS 17-18'!AC368,'SK - HITS TAKEN'!$A$3:$B$55,2)</f>
        <v>75</v>
      </c>
      <c r="C366" s="33">
        <f>IF('STATS 17-18'!G368&lt;400,IF(B366&gt;80,80,B366),B366)</f>
        <v>75</v>
      </c>
      <c r="D366" s="33">
        <f>IF('STATS 17-18'!G368&lt;200,IF(C366&gt;60,60,C366),C366)</f>
        <v>75</v>
      </c>
      <c r="E366" s="33">
        <f>IF('STATS 17-18'!H368&lt;13.4,IF(D366&gt;73,73,D366),D366)</f>
        <v>73</v>
      </c>
      <c r="F366" s="82">
        <f>IF('STATS 17-18'!H368&lt;11,IF(E366&gt;66,66,E366),E366)</f>
        <v>73</v>
      </c>
    </row>
    <row r="367" ht="20.35" customHeight="1">
      <c r="A367" t="s" s="38">
        <v>455</v>
      </c>
      <c r="B367" s="81">
        <f>VLOOKUP('STATS 17-18'!AC369,'SK - HITS TAKEN'!$A$3:$B$55,2)</f>
        <v>47</v>
      </c>
      <c r="C367" s="33">
        <f>IF('STATS 17-18'!G369&lt;400,IF(B367&gt;80,80,B367),B367)</f>
        <v>47</v>
      </c>
      <c r="D367" s="33">
        <f>IF('STATS 17-18'!G369&lt;200,IF(C367&gt;60,60,C367),C367)</f>
        <v>47</v>
      </c>
      <c r="E367" s="33">
        <f>IF('STATS 17-18'!H369&lt;13.4,IF(D367&gt;73,73,D367),D367)</f>
        <v>47</v>
      </c>
      <c r="F367" s="82">
        <f>IF('STATS 17-18'!H369&lt;11,IF(E367&gt;66,66,E367),E367)</f>
        <v>47</v>
      </c>
    </row>
    <row r="368" ht="20.35" customHeight="1">
      <c r="A368" t="s" s="38">
        <v>456</v>
      </c>
      <c r="B368" s="81">
        <f>VLOOKUP('STATS 17-18'!AC370,'SK - HITS TAKEN'!$A$3:$B$55,2)</f>
        <v>82</v>
      </c>
      <c r="C368" s="33">
        <f>IF('STATS 17-18'!G370&lt;400,IF(B368&gt;80,80,B368),B368)</f>
        <v>82</v>
      </c>
      <c r="D368" s="33">
        <f>IF('STATS 17-18'!G370&lt;200,IF(C368&gt;60,60,C368),C368)</f>
        <v>82</v>
      </c>
      <c r="E368" s="33">
        <f>IF('STATS 17-18'!H370&lt;13.4,IF(D368&gt;73,73,D368),D368)</f>
        <v>73</v>
      </c>
      <c r="F368" s="82">
        <f>IF('STATS 17-18'!H370&lt;11,IF(E368&gt;66,66,E368),E368)</f>
        <v>73</v>
      </c>
    </row>
    <row r="369" ht="20.35" customHeight="1">
      <c r="A369" t="s" s="38">
        <v>457</v>
      </c>
      <c r="B369" s="81">
        <f>VLOOKUP('STATS 17-18'!AC371,'SK - HITS TAKEN'!$A$3:$B$55,2)</f>
        <v>95</v>
      </c>
      <c r="C369" s="33">
        <f>IF('STATS 17-18'!G371&lt;400,IF(B369&gt;80,80,B369),B369)</f>
        <v>95</v>
      </c>
      <c r="D369" s="33">
        <f>IF('STATS 17-18'!G371&lt;200,IF(C369&gt;60,60,C369),C369)</f>
        <v>95</v>
      </c>
      <c r="E369" s="33">
        <f>IF('STATS 17-18'!H371&lt;13.4,IF(D369&gt;73,73,D369),D369)</f>
        <v>95</v>
      </c>
      <c r="F369" s="82">
        <f>IF('STATS 17-18'!H371&lt;11,IF(E369&gt;66,66,E369),E369)</f>
        <v>95</v>
      </c>
    </row>
    <row r="370" ht="20.35" customHeight="1">
      <c r="A370" t="s" s="38">
        <v>458</v>
      </c>
      <c r="B370" s="81">
        <f>VLOOKUP('STATS 17-18'!AC372,'SK - HITS TAKEN'!$A$3:$B$55,2)</f>
        <v>96</v>
      </c>
      <c r="C370" s="33">
        <f>IF('STATS 17-18'!G372&lt;400,IF(B370&gt;80,80,B370),B370)</f>
        <v>80</v>
      </c>
      <c r="D370" s="33">
        <f>IF('STATS 17-18'!G372&lt;200,IF(C370&gt;60,60,C370),C370)</f>
        <v>80</v>
      </c>
      <c r="E370" s="33">
        <f>IF('STATS 17-18'!H372&lt;13.4,IF(D370&gt;73,73,D370),D370)</f>
        <v>73</v>
      </c>
      <c r="F370" s="82">
        <f>IF('STATS 17-18'!H372&lt;11,IF(E370&gt;66,66,E370),E370)</f>
        <v>73</v>
      </c>
    </row>
    <row r="371" ht="20.35" customHeight="1">
      <c r="A371" t="s" s="38">
        <v>459</v>
      </c>
      <c r="B371" s="81">
        <f>VLOOKUP('STATS 17-18'!AC373,'SK - HITS TAKEN'!$A$3:$B$55,2)</f>
        <v>79</v>
      </c>
      <c r="C371" s="33">
        <f>IF('STATS 17-18'!G373&lt;400,IF(B371&gt;80,80,B371),B371)</f>
        <v>79</v>
      </c>
      <c r="D371" s="33">
        <f>IF('STATS 17-18'!G373&lt;200,IF(C371&gt;60,60,C371),C371)</f>
        <v>79</v>
      </c>
      <c r="E371" s="33">
        <f>IF('STATS 17-18'!H373&lt;13.4,IF(D371&gt;73,73,D371),D371)</f>
        <v>73</v>
      </c>
      <c r="F371" s="82">
        <f>IF('STATS 17-18'!H373&lt;11,IF(E371&gt;66,66,E371),E371)</f>
        <v>66</v>
      </c>
    </row>
    <row r="372" ht="20.35" customHeight="1">
      <c r="A372" t="s" s="38">
        <v>461</v>
      </c>
      <c r="B372" s="81">
        <f>VLOOKUP('STATS 17-18'!AC374,'SK - HITS TAKEN'!$A$3:$B$55,2)</f>
        <v>91</v>
      </c>
      <c r="C372" s="33">
        <f>IF('STATS 17-18'!G374&lt;400,IF(B372&gt;80,80,B372),B372)</f>
        <v>91</v>
      </c>
      <c r="D372" s="33">
        <f>IF('STATS 17-18'!G374&lt;200,IF(C372&gt;60,60,C372),C372)</f>
        <v>91</v>
      </c>
      <c r="E372" s="33">
        <f>IF('STATS 17-18'!H374&lt;13.4,IF(D372&gt;73,73,D372),D372)</f>
        <v>91</v>
      </c>
      <c r="F372" s="82">
        <f>IF('STATS 17-18'!H374&lt;11,IF(E372&gt;66,66,E372),E372)</f>
        <v>91</v>
      </c>
    </row>
    <row r="373" ht="20.35" customHeight="1">
      <c r="A373" t="s" s="38">
        <v>462</v>
      </c>
      <c r="B373" s="81">
        <f>VLOOKUP('STATS 17-18'!AC375,'SK - HITS TAKEN'!$A$3:$B$55,2)</f>
        <v>51</v>
      </c>
      <c r="C373" s="33">
        <f>IF('STATS 17-18'!G375&lt;400,IF(B373&gt;80,80,B373),B373)</f>
        <v>51</v>
      </c>
      <c r="D373" s="33">
        <f>IF('STATS 17-18'!G375&lt;200,IF(C373&gt;60,60,C373),C373)</f>
        <v>51</v>
      </c>
      <c r="E373" s="33">
        <f>IF('STATS 17-18'!H375&lt;13.4,IF(D373&gt;73,73,D373),D373)</f>
        <v>51</v>
      </c>
      <c r="F373" s="82">
        <f>IF('STATS 17-18'!H375&lt;11,IF(E373&gt;66,66,E373),E373)</f>
        <v>51</v>
      </c>
    </row>
    <row r="374" ht="20.35" customHeight="1">
      <c r="A374" t="s" s="38">
        <v>463</v>
      </c>
      <c r="B374" s="81">
        <f>VLOOKUP('STATS 17-18'!AC376,'SK - HITS TAKEN'!$A$3:$B$55,2)</f>
        <v>68</v>
      </c>
      <c r="C374" s="33">
        <f>IF('STATS 17-18'!G376&lt;400,IF(B374&gt;80,80,B374),B374)</f>
        <v>68</v>
      </c>
      <c r="D374" s="33">
        <f>IF('STATS 17-18'!G376&lt;200,IF(C374&gt;60,60,C374),C374)</f>
        <v>60</v>
      </c>
      <c r="E374" s="33">
        <f>IF('STATS 17-18'!H376&lt;13.4,IF(D374&gt;73,73,D374),D374)</f>
        <v>60</v>
      </c>
      <c r="F374" s="82">
        <f>IF('STATS 17-18'!H376&lt;11,IF(E374&gt;66,66,E374),E374)</f>
        <v>60</v>
      </c>
    </row>
    <row r="375" ht="20.35" customHeight="1">
      <c r="A375" t="s" s="38">
        <v>464</v>
      </c>
      <c r="B375" s="81">
        <f>VLOOKUP('STATS 17-18'!AC377,'SK - HITS TAKEN'!$A$3:$B$55,2)</f>
        <v>94</v>
      </c>
      <c r="C375" s="33">
        <f>IF('STATS 17-18'!G377&lt;400,IF(B375&gt;80,80,B375),B375)</f>
        <v>94</v>
      </c>
      <c r="D375" s="33">
        <f>IF('STATS 17-18'!G377&lt;200,IF(C375&gt;60,60,C375),C375)</f>
        <v>94</v>
      </c>
      <c r="E375" s="33">
        <f>IF('STATS 17-18'!H377&lt;13.4,IF(D375&gt;73,73,D375),D375)</f>
        <v>94</v>
      </c>
      <c r="F375" s="82">
        <f>IF('STATS 17-18'!H377&lt;11,IF(E375&gt;66,66,E375),E375)</f>
        <v>94</v>
      </c>
    </row>
    <row r="376" ht="20.35" customHeight="1">
      <c r="A376" t="s" s="38">
        <v>465</v>
      </c>
      <c r="B376" s="81">
        <f>VLOOKUP('STATS 17-18'!AC378,'SK - HITS TAKEN'!$A$3:$B$55,2)</f>
        <v>95</v>
      </c>
      <c r="C376" s="33">
        <f>IF('STATS 17-18'!G378&lt;400,IF(B376&gt;80,80,B376),B376)</f>
        <v>95</v>
      </c>
      <c r="D376" s="33">
        <f>IF('STATS 17-18'!G378&lt;200,IF(C376&gt;60,60,C376),C376)</f>
        <v>95</v>
      </c>
      <c r="E376" s="33">
        <f>IF('STATS 17-18'!H378&lt;13.4,IF(D376&gt;73,73,D376),D376)</f>
        <v>73</v>
      </c>
      <c r="F376" s="82">
        <f>IF('STATS 17-18'!H378&lt;11,IF(E376&gt;66,66,E376),E376)</f>
        <v>73</v>
      </c>
    </row>
    <row r="377" ht="20.35" customHeight="1">
      <c r="A377" t="s" s="38">
        <v>466</v>
      </c>
      <c r="B377" s="81">
        <f>VLOOKUP('STATS 17-18'!AC379,'SK - HITS TAKEN'!$A$3:$B$55,2)</f>
        <v>83</v>
      </c>
      <c r="C377" s="33">
        <f>IF('STATS 17-18'!G379&lt;400,IF(B377&gt;80,80,B377),B377)</f>
        <v>83</v>
      </c>
      <c r="D377" s="33">
        <f>IF('STATS 17-18'!G379&lt;200,IF(C377&gt;60,60,C377),C377)</f>
        <v>83</v>
      </c>
      <c r="E377" s="33">
        <f>IF('STATS 17-18'!H379&lt;13.4,IF(D377&gt;73,73,D377),D377)</f>
        <v>83</v>
      </c>
      <c r="F377" s="82">
        <f>IF('STATS 17-18'!H379&lt;11,IF(E377&gt;66,66,E377),E377)</f>
        <v>83</v>
      </c>
    </row>
    <row r="378" ht="20.35" customHeight="1">
      <c r="A378" t="s" s="38">
        <v>467</v>
      </c>
      <c r="B378" s="81">
        <f>VLOOKUP('STATS 17-18'!AC380,'SK - HITS TAKEN'!$A$3:$B$55,2)</f>
        <v>92</v>
      </c>
      <c r="C378" s="33">
        <f>IF('STATS 17-18'!G380&lt;400,IF(B378&gt;80,80,B378),B378)</f>
        <v>92</v>
      </c>
      <c r="D378" s="33">
        <f>IF('STATS 17-18'!G380&lt;200,IF(C378&gt;60,60,C378),C378)</f>
        <v>92</v>
      </c>
      <c r="E378" s="33">
        <f>IF('STATS 17-18'!H380&lt;13.4,IF(D378&gt;73,73,D378),D378)</f>
        <v>73</v>
      </c>
      <c r="F378" s="82">
        <f>IF('STATS 17-18'!H380&lt;11,IF(E378&gt;66,66,E378),E378)</f>
        <v>73</v>
      </c>
    </row>
    <row r="379" ht="20.35" customHeight="1">
      <c r="A379" t="s" s="38">
        <v>468</v>
      </c>
      <c r="B379" s="81">
        <f>VLOOKUP('STATS 17-18'!AC381,'SK - HITS TAKEN'!$A$3:$B$55,2)</f>
        <v>73</v>
      </c>
      <c r="C379" s="33">
        <f>IF('STATS 17-18'!G381&lt;400,IF(B379&gt;80,80,B379),B379)</f>
        <v>73</v>
      </c>
      <c r="D379" s="33">
        <f>IF('STATS 17-18'!G381&lt;200,IF(C379&gt;60,60,C379),C379)</f>
        <v>73</v>
      </c>
      <c r="E379" s="33">
        <f>IF('STATS 17-18'!H381&lt;13.4,IF(D379&gt;73,73,D379),D379)</f>
        <v>73</v>
      </c>
      <c r="F379" s="82">
        <f>IF('STATS 17-18'!H381&lt;11,IF(E379&gt;66,66,E379),E379)</f>
        <v>73</v>
      </c>
    </row>
    <row r="380" ht="20.35" customHeight="1">
      <c r="A380" t="s" s="38">
        <v>469</v>
      </c>
      <c r="B380" s="81">
        <f>VLOOKUP('STATS 17-18'!AC382,'SK - HITS TAKEN'!$A$3:$B$55,2)</f>
        <v>70</v>
      </c>
      <c r="C380" s="33">
        <f>IF('STATS 17-18'!G382&lt;400,IF(B380&gt;80,80,B380),B380)</f>
        <v>70</v>
      </c>
      <c r="D380" s="33">
        <f>IF('STATS 17-18'!G382&lt;200,IF(C380&gt;60,60,C380),C380)</f>
        <v>70</v>
      </c>
      <c r="E380" s="33">
        <f>IF('STATS 17-18'!H382&lt;13.4,IF(D380&gt;73,73,D380),D380)</f>
        <v>70</v>
      </c>
      <c r="F380" s="82">
        <f>IF('STATS 17-18'!H382&lt;11,IF(E380&gt;66,66,E380),E380)</f>
        <v>70</v>
      </c>
    </row>
    <row r="381" ht="20.35" customHeight="1">
      <c r="A381" t="s" s="38">
        <v>470</v>
      </c>
      <c r="B381" s="81">
        <f>VLOOKUP('STATS 17-18'!AC383,'SK - HITS TAKEN'!$A$3:$B$55,2)</f>
        <v>99</v>
      </c>
      <c r="C381" s="33">
        <f>IF('STATS 17-18'!G383&lt;400,IF(B381&gt;80,80,B381),B381)</f>
        <v>80</v>
      </c>
      <c r="D381" s="33">
        <f>IF('STATS 17-18'!G383&lt;200,IF(C381&gt;60,60,C381),C381)</f>
        <v>60</v>
      </c>
      <c r="E381" s="33">
        <f>IF('STATS 17-18'!H383&lt;13.4,IF(D381&gt;73,73,D381),D381)</f>
        <v>60</v>
      </c>
      <c r="F381" s="82">
        <f>IF('STATS 17-18'!H383&lt;11,IF(E381&gt;66,66,E381),E381)</f>
        <v>60</v>
      </c>
    </row>
    <row r="382" ht="20.35" customHeight="1">
      <c r="A382" t="s" s="38">
        <v>471</v>
      </c>
      <c r="B382" s="81">
        <f>VLOOKUP('STATS 17-18'!AC384,'SK - HITS TAKEN'!$A$3:$B$55,2)</f>
        <v>73</v>
      </c>
      <c r="C382" s="33">
        <f>IF('STATS 17-18'!G384&lt;400,IF(B382&gt;80,80,B382),B382)</f>
        <v>73</v>
      </c>
      <c r="D382" s="33">
        <f>IF('STATS 17-18'!G384&lt;200,IF(C382&gt;60,60,C382),C382)</f>
        <v>73</v>
      </c>
      <c r="E382" s="33">
        <f>IF('STATS 17-18'!H384&lt;13.4,IF(D382&gt;73,73,D382),D382)</f>
        <v>73</v>
      </c>
      <c r="F382" s="82">
        <f>IF('STATS 17-18'!H384&lt;11,IF(E382&gt;66,66,E382),E382)</f>
        <v>73</v>
      </c>
    </row>
    <row r="383" ht="20.35" customHeight="1">
      <c r="A383" t="s" s="38">
        <v>472</v>
      </c>
      <c r="B383" s="81">
        <f>VLOOKUP('STATS 17-18'!AC385,'SK - HITS TAKEN'!$A$3:$B$55,2)</f>
        <v>99</v>
      </c>
      <c r="C383" s="33">
        <f>IF('STATS 17-18'!G385&lt;400,IF(B383&gt;80,80,B383),B383)</f>
        <v>80</v>
      </c>
      <c r="D383" s="33">
        <f>IF('STATS 17-18'!G385&lt;200,IF(C383&gt;60,60,C383),C383)</f>
        <v>60</v>
      </c>
      <c r="E383" s="33">
        <f>IF('STATS 17-18'!H385&lt;13.4,IF(D383&gt;73,73,D383),D383)</f>
        <v>60</v>
      </c>
      <c r="F383" s="82">
        <f>IF('STATS 17-18'!H385&lt;11,IF(E383&gt;66,66,E383),E383)</f>
        <v>60</v>
      </c>
    </row>
    <row r="384" ht="20.35" customHeight="1">
      <c r="A384" t="s" s="38">
        <v>473</v>
      </c>
      <c r="B384" s="81">
        <f>VLOOKUP('STATS 17-18'!AC386,'SK - HITS TAKEN'!$A$3:$B$55,2)</f>
        <v>98</v>
      </c>
      <c r="C384" s="33">
        <f>IF('STATS 17-18'!G386&lt;400,IF(B384&gt;80,80,B384),B384)</f>
        <v>98</v>
      </c>
      <c r="D384" s="33">
        <f>IF('STATS 17-18'!G386&lt;200,IF(C384&gt;60,60,C384),C384)</f>
        <v>98</v>
      </c>
      <c r="E384" s="33">
        <f>IF('STATS 17-18'!H386&lt;13.4,IF(D384&gt;73,73,D384),D384)</f>
        <v>98</v>
      </c>
      <c r="F384" s="82">
        <f>IF('STATS 17-18'!H386&lt;11,IF(E384&gt;66,66,E384),E384)</f>
        <v>98</v>
      </c>
    </row>
    <row r="385" ht="20.35" customHeight="1">
      <c r="A385" t="s" s="38">
        <v>474</v>
      </c>
      <c r="B385" s="81">
        <f>VLOOKUP('STATS 17-18'!AC387,'SK - HITS TAKEN'!$A$3:$B$55,2)</f>
        <v>78</v>
      </c>
      <c r="C385" s="33">
        <f>IF('STATS 17-18'!G387&lt;400,IF(B385&gt;80,80,B385),B385)</f>
        <v>78</v>
      </c>
      <c r="D385" s="33">
        <f>IF('STATS 17-18'!G387&lt;200,IF(C385&gt;60,60,C385),C385)</f>
        <v>78</v>
      </c>
      <c r="E385" s="33">
        <f>IF('STATS 17-18'!H387&lt;13.4,IF(D385&gt;73,73,D385),D385)</f>
        <v>78</v>
      </c>
      <c r="F385" s="82">
        <f>IF('STATS 17-18'!H387&lt;11,IF(E385&gt;66,66,E385),E385)</f>
        <v>78</v>
      </c>
    </row>
    <row r="386" ht="20.35" customHeight="1">
      <c r="A386" t="s" s="38">
        <v>475</v>
      </c>
      <c r="B386" s="81">
        <f>VLOOKUP('STATS 17-18'!AC388,'SK - HITS TAKEN'!$A$3:$B$55,2)</f>
        <v>80</v>
      </c>
      <c r="C386" s="33">
        <f>IF('STATS 17-18'!G388&lt;400,IF(B386&gt;80,80,B386),B386)</f>
        <v>80</v>
      </c>
      <c r="D386" s="33">
        <f>IF('STATS 17-18'!G388&lt;200,IF(C386&gt;60,60,C386),C386)</f>
        <v>80</v>
      </c>
      <c r="E386" s="33">
        <f>IF('STATS 17-18'!H388&lt;13.4,IF(D386&gt;73,73,D386),D386)</f>
        <v>80</v>
      </c>
      <c r="F386" s="82">
        <f>IF('STATS 17-18'!H388&lt;11,IF(E386&gt;66,66,E386),E386)</f>
        <v>80</v>
      </c>
    </row>
    <row r="387" ht="20.35" customHeight="1">
      <c r="A387" t="s" s="38">
        <v>476</v>
      </c>
      <c r="B387" s="81">
        <f>VLOOKUP('STATS 17-18'!AC389,'SK - HITS TAKEN'!$A$3:$B$55,2)</f>
        <v>84</v>
      </c>
      <c r="C387" s="33">
        <f>IF('STATS 17-18'!G389&lt;400,IF(B387&gt;80,80,B387),B387)</f>
        <v>84</v>
      </c>
      <c r="D387" s="33">
        <f>IF('STATS 17-18'!G389&lt;200,IF(C387&gt;60,60,C387),C387)</f>
        <v>84</v>
      </c>
      <c r="E387" s="33">
        <f>IF('STATS 17-18'!H389&lt;13.4,IF(D387&gt;73,73,D387),D387)</f>
        <v>84</v>
      </c>
      <c r="F387" s="82">
        <f>IF('STATS 17-18'!H389&lt;11,IF(E387&gt;66,66,E387),E387)</f>
        <v>84</v>
      </c>
    </row>
    <row r="388" ht="20.35" customHeight="1">
      <c r="A388" t="s" s="38">
        <v>477</v>
      </c>
      <c r="B388" s="81">
        <f>VLOOKUP('STATS 17-18'!AC390,'SK - HITS TAKEN'!$A$3:$B$55,2)</f>
        <v>61</v>
      </c>
      <c r="C388" s="33">
        <f>IF('STATS 17-18'!G390&lt;400,IF(B388&gt;80,80,B388),B388)</f>
        <v>61</v>
      </c>
      <c r="D388" s="33">
        <f>IF('STATS 17-18'!G390&lt;200,IF(C388&gt;60,60,C388),C388)</f>
        <v>61</v>
      </c>
      <c r="E388" s="33">
        <f>IF('STATS 17-18'!H390&lt;13.4,IF(D388&gt;73,73,D388),D388)</f>
        <v>61</v>
      </c>
      <c r="F388" s="82">
        <f>IF('STATS 17-18'!H390&lt;11,IF(E388&gt;66,66,E388),E388)</f>
        <v>61</v>
      </c>
    </row>
    <row r="389" ht="20.35" customHeight="1">
      <c r="A389" t="s" s="38">
        <v>478</v>
      </c>
      <c r="B389" s="81">
        <f>VLOOKUP('STATS 17-18'!AC391,'SK - HITS TAKEN'!$A$3:$B$55,2)</f>
        <v>67</v>
      </c>
      <c r="C389" s="33">
        <f>IF('STATS 17-18'!G391&lt;400,IF(B389&gt;80,80,B389),B389)</f>
        <v>67</v>
      </c>
      <c r="D389" s="33">
        <f>IF('STATS 17-18'!G391&lt;200,IF(C389&gt;60,60,C389),C389)</f>
        <v>67</v>
      </c>
      <c r="E389" s="33">
        <f>IF('STATS 17-18'!H391&lt;13.4,IF(D389&gt;73,73,D389),D389)</f>
        <v>67</v>
      </c>
      <c r="F389" s="82">
        <f>IF('STATS 17-18'!H391&lt;11,IF(E389&gt;66,66,E389),E389)</f>
        <v>67</v>
      </c>
    </row>
    <row r="390" ht="20.35" customHeight="1">
      <c r="A390" t="s" s="38">
        <v>479</v>
      </c>
      <c r="B390" s="81">
        <f>VLOOKUP('STATS 17-18'!AC392,'SK - HITS TAKEN'!$A$3:$B$55,2)</f>
        <v>47</v>
      </c>
      <c r="C390" s="33">
        <f>IF('STATS 17-18'!G392&lt;400,IF(B390&gt;80,80,B390),B390)</f>
        <v>47</v>
      </c>
      <c r="D390" s="33">
        <f>IF('STATS 17-18'!G392&lt;200,IF(C390&gt;60,60,C390),C390)</f>
        <v>47</v>
      </c>
      <c r="E390" s="33">
        <f>IF('STATS 17-18'!H392&lt;13.4,IF(D390&gt;73,73,D390),D390)</f>
        <v>47</v>
      </c>
      <c r="F390" s="82">
        <f>IF('STATS 17-18'!H392&lt;11,IF(E390&gt;66,66,E390),E390)</f>
        <v>47</v>
      </c>
    </row>
    <row r="391" ht="20.35" customHeight="1">
      <c r="A391" t="s" s="38">
        <v>480</v>
      </c>
      <c r="B391" s="81">
        <f>VLOOKUP('STATS 17-18'!AC393,'SK - HITS TAKEN'!$A$3:$B$55,2)</f>
        <v>61</v>
      </c>
      <c r="C391" s="33">
        <f>IF('STATS 17-18'!G393&lt;400,IF(B391&gt;80,80,B391),B391)</f>
        <v>61</v>
      </c>
      <c r="D391" s="33">
        <f>IF('STATS 17-18'!G393&lt;200,IF(C391&gt;60,60,C391),C391)</f>
        <v>61</v>
      </c>
      <c r="E391" s="33">
        <f>IF('STATS 17-18'!H393&lt;13.4,IF(D391&gt;73,73,D391),D391)</f>
        <v>61</v>
      </c>
      <c r="F391" s="82">
        <f>IF('STATS 17-18'!H393&lt;11,IF(E391&gt;66,66,E391),E391)</f>
        <v>61</v>
      </c>
    </row>
    <row r="392" ht="20.35" customHeight="1">
      <c r="A392" t="s" s="38">
        <v>481</v>
      </c>
      <c r="B392" s="81">
        <f>VLOOKUP('STATS 17-18'!AC394,'SK - HITS TAKEN'!$A$3:$B$55,2)</f>
        <v>84</v>
      </c>
      <c r="C392" s="33">
        <f>IF('STATS 17-18'!G394&lt;400,IF(B392&gt;80,80,B392),B392)</f>
        <v>84</v>
      </c>
      <c r="D392" s="33">
        <f>IF('STATS 17-18'!G394&lt;200,IF(C392&gt;60,60,C392),C392)</f>
        <v>84</v>
      </c>
      <c r="E392" s="33">
        <f>IF('STATS 17-18'!H394&lt;13.4,IF(D392&gt;73,73,D392),D392)</f>
        <v>84</v>
      </c>
      <c r="F392" s="82">
        <f>IF('STATS 17-18'!H394&lt;11,IF(E392&gt;66,66,E392),E392)</f>
        <v>84</v>
      </c>
    </row>
    <row r="393" ht="20.35" customHeight="1">
      <c r="A393" t="s" s="38">
        <v>482</v>
      </c>
      <c r="B393" s="81">
        <f>VLOOKUP('STATS 17-18'!AC395,'SK - HITS TAKEN'!$A$3:$B$55,2)</f>
        <v>50</v>
      </c>
      <c r="C393" s="33">
        <f>IF('STATS 17-18'!G395&lt;400,IF(B393&gt;80,80,B393),B393)</f>
        <v>50</v>
      </c>
      <c r="D393" s="33">
        <f>IF('STATS 17-18'!G395&lt;200,IF(C393&gt;60,60,C393),C393)</f>
        <v>50</v>
      </c>
      <c r="E393" s="33">
        <f>IF('STATS 17-18'!H395&lt;13.4,IF(D393&gt;73,73,D393),D393)</f>
        <v>50</v>
      </c>
      <c r="F393" s="82">
        <f>IF('STATS 17-18'!H395&lt;11,IF(E393&gt;66,66,E393),E393)</f>
        <v>50</v>
      </c>
    </row>
    <row r="394" ht="20.35" customHeight="1">
      <c r="A394" t="s" s="38">
        <v>483</v>
      </c>
      <c r="B394" s="81">
        <f>VLOOKUP('STATS 17-18'!AC396,'SK - HITS TAKEN'!$A$3:$B$55,2)</f>
        <v>67</v>
      </c>
      <c r="C394" s="33">
        <f>IF('STATS 17-18'!G396&lt;400,IF(B394&gt;80,80,B394),B394)</f>
        <v>67</v>
      </c>
      <c r="D394" s="33">
        <f>IF('STATS 17-18'!G396&lt;200,IF(C394&gt;60,60,C394),C394)</f>
        <v>67</v>
      </c>
      <c r="E394" s="33">
        <f>IF('STATS 17-18'!H396&lt;13.4,IF(D394&gt;73,73,D394),D394)</f>
        <v>67</v>
      </c>
      <c r="F394" s="82">
        <f>IF('STATS 17-18'!H396&lt;11,IF(E394&gt;66,66,E394),E394)</f>
        <v>67</v>
      </c>
    </row>
    <row r="395" ht="20.35" customHeight="1">
      <c r="A395" t="s" s="38">
        <v>484</v>
      </c>
      <c r="B395" s="81">
        <f>VLOOKUP('STATS 17-18'!AC397,'SK - HITS TAKEN'!$A$3:$B$55,2)</f>
        <v>59</v>
      </c>
      <c r="C395" s="33">
        <f>IF('STATS 17-18'!G397&lt;400,IF(B395&gt;80,80,B395),B395)</f>
        <v>59</v>
      </c>
      <c r="D395" s="33">
        <f>IF('STATS 17-18'!G397&lt;200,IF(C395&gt;60,60,C395),C395)</f>
        <v>59</v>
      </c>
      <c r="E395" s="33">
        <f>IF('STATS 17-18'!H397&lt;13.4,IF(D395&gt;73,73,D395),D395)</f>
        <v>59</v>
      </c>
      <c r="F395" s="82">
        <f>IF('STATS 17-18'!H397&lt;11,IF(E395&gt;66,66,E395),E395)</f>
        <v>59</v>
      </c>
    </row>
    <row r="396" ht="20.35" customHeight="1">
      <c r="A396" t="s" s="38">
        <v>485</v>
      </c>
      <c r="B396" s="81">
        <f>VLOOKUP('STATS 17-18'!AC398,'SK - HITS TAKEN'!$A$3:$B$55,2)</f>
        <v>81</v>
      </c>
      <c r="C396" s="33">
        <f>IF('STATS 17-18'!G398&lt;400,IF(B396&gt;80,80,B396),B396)</f>
        <v>81</v>
      </c>
      <c r="D396" s="33">
        <f>IF('STATS 17-18'!G398&lt;200,IF(C396&gt;60,60,C396),C396)</f>
        <v>81</v>
      </c>
      <c r="E396" s="33">
        <f>IF('STATS 17-18'!H398&lt;13.4,IF(D396&gt;73,73,D396),D396)</f>
        <v>81</v>
      </c>
      <c r="F396" s="82">
        <f>IF('STATS 17-18'!H398&lt;11,IF(E396&gt;66,66,E396),E396)</f>
        <v>81</v>
      </c>
    </row>
    <row r="397" ht="20.35" customHeight="1">
      <c r="A397" t="s" s="38">
        <v>487</v>
      </c>
      <c r="B397" s="81">
        <f>VLOOKUP('STATS 17-18'!AC399,'SK - HITS TAKEN'!$A$3:$B$55,2)</f>
        <v>90</v>
      </c>
      <c r="C397" s="33">
        <f>IF('STATS 17-18'!G399&lt;400,IF(B397&gt;80,80,B397),B397)</f>
        <v>90</v>
      </c>
      <c r="D397" s="33">
        <f>IF('STATS 17-18'!G399&lt;200,IF(C397&gt;60,60,C397),C397)</f>
        <v>90</v>
      </c>
      <c r="E397" s="33">
        <f>IF('STATS 17-18'!H399&lt;13.4,IF(D397&gt;73,73,D397),D397)</f>
        <v>90</v>
      </c>
      <c r="F397" s="82">
        <f>IF('STATS 17-18'!H399&lt;11,IF(E397&gt;66,66,E397),E397)</f>
        <v>90</v>
      </c>
    </row>
    <row r="398" ht="20.35" customHeight="1">
      <c r="A398" t="s" s="38">
        <v>488</v>
      </c>
      <c r="B398" s="81">
        <f>VLOOKUP('STATS 17-18'!AC400,'SK - HITS TAKEN'!$A$3:$B$55,2)</f>
        <v>97</v>
      </c>
      <c r="C398" s="33">
        <f>IF('STATS 17-18'!G400&lt;400,IF(B398&gt;80,80,B398),B398)</f>
        <v>97</v>
      </c>
      <c r="D398" s="33">
        <f>IF('STATS 17-18'!G400&lt;200,IF(C398&gt;60,60,C398),C398)</f>
        <v>97</v>
      </c>
      <c r="E398" s="33">
        <f>IF('STATS 17-18'!H400&lt;13.4,IF(D398&gt;73,73,D398),D398)</f>
        <v>97</v>
      </c>
      <c r="F398" s="82">
        <f>IF('STATS 17-18'!H400&lt;11,IF(E398&gt;66,66,E398),E398)</f>
        <v>97</v>
      </c>
    </row>
    <row r="399" ht="20.35" customHeight="1">
      <c r="A399" t="s" s="38">
        <v>489</v>
      </c>
      <c r="B399" s="81">
        <f>VLOOKUP('STATS 17-18'!AC401,'SK - HITS TAKEN'!$A$3:$B$55,2)</f>
        <v>92</v>
      </c>
      <c r="C399" s="33">
        <f>IF('STATS 17-18'!G401&lt;400,IF(B399&gt;80,80,B399),B399)</f>
        <v>92</v>
      </c>
      <c r="D399" s="33">
        <f>IF('STATS 17-18'!G401&lt;200,IF(C399&gt;60,60,C399),C399)</f>
        <v>92</v>
      </c>
      <c r="E399" s="33">
        <f>IF('STATS 17-18'!H401&lt;13.4,IF(D399&gt;73,73,D399),D399)</f>
        <v>73</v>
      </c>
      <c r="F399" s="82">
        <f>IF('STATS 17-18'!H401&lt;11,IF(E399&gt;66,66,E399),E399)</f>
        <v>73</v>
      </c>
    </row>
    <row r="400" ht="20.35" customHeight="1">
      <c r="A400" t="s" s="38">
        <v>490</v>
      </c>
      <c r="B400" s="81">
        <f>VLOOKUP('STATS 17-18'!AC402,'SK - HITS TAKEN'!$A$3:$B$55,2)</f>
        <v>92</v>
      </c>
      <c r="C400" s="33">
        <f>IF('STATS 17-18'!G402&lt;400,IF(B400&gt;80,80,B400),B400)</f>
        <v>92</v>
      </c>
      <c r="D400" s="33">
        <f>IF('STATS 17-18'!G402&lt;200,IF(C400&gt;60,60,C400),C400)</f>
        <v>92</v>
      </c>
      <c r="E400" s="33">
        <f>IF('STATS 17-18'!H402&lt;13.4,IF(D400&gt;73,73,D400),D400)</f>
        <v>92</v>
      </c>
      <c r="F400" s="82">
        <f>IF('STATS 17-18'!H402&lt;11,IF(E400&gt;66,66,E400),E400)</f>
        <v>92</v>
      </c>
    </row>
    <row r="401" ht="20.35" customHeight="1">
      <c r="A401" t="s" s="38">
        <v>491</v>
      </c>
      <c r="B401" s="81">
        <f>VLOOKUP('STATS 17-18'!AC403,'SK - HITS TAKEN'!$A$3:$B$55,2)</f>
        <v>55</v>
      </c>
      <c r="C401" s="33">
        <f>IF('STATS 17-18'!G403&lt;400,IF(B401&gt;80,80,B401),B401)</f>
        <v>55</v>
      </c>
      <c r="D401" s="33">
        <f>IF('STATS 17-18'!G403&lt;200,IF(C401&gt;60,60,C401),C401)</f>
        <v>55</v>
      </c>
      <c r="E401" s="33">
        <f>IF('STATS 17-18'!H403&lt;13.4,IF(D401&gt;73,73,D401),D401)</f>
        <v>55</v>
      </c>
      <c r="F401" s="82">
        <f>IF('STATS 17-18'!H403&lt;11,IF(E401&gt;66,66,E401),E401)</f>
        <v>55</v>
      </c>
    </row>
    <row r="402" ht="20.35" customHeight="1">
      <c r="A402" t="s" s="38">
        <v>492</v>
      </c>
      <c r="B402" s="81">
        <f>VLOOKUP('STATS 17-18'!AC404,'SK - HITS TAKEN'!$A$3:$B$55,2)</f>
        <v>76</v>
      </c>
      <c r="C402" s="33">
        <f>IF('STATS 17-18'!G404&lt;400,IF(B402&gt;80,80,B402),B402)</f>
        <v>76</v>
      </c>
      <c r="D402" s="33">
        <f>IF('STATS 17-18'!G404&lt;200,IF(C402&gt;60,60,C402),C402)</f>
        <v>60</v>
      </c>
      <c r="E402" s="33">
        <f>IF('STATS 17-18'!H404&lt;13.4,IF(D402&gt;73,73,D402),D402)</f>
        <v>60</v>
      </c>
      <c r="F402" s="82">
        <f>IF('STATS 17-18'!H404&lt;11,IF(E402&gt;66,66,E402),E402)</f>
        <v>60</v>
      </c>
    </row>
    <row r="403" ht="20.35" customHeight="1">
      <c r="A403" t="s" s="38">
        <v>493</v>
      </c>
      <c r="B403" s="81">
        <f>VLOOKUP('STATS 17-18'!AC405,'SK - HITS TAKEN'!$A$3:$B$55,2)</f>
        <v>65</v>
      </c>
      <c r="C403" s="33">
        <f>IF('STATS 17-18'!G405&lt;400,IF(B403&gt;80,80,B403),B403)</f>
        <v>65</v>
      </c>
      <c r="D403" s="33">
        <f>IF('STATS 17-18'!G405&lt;200,IF(C403&gt;60,60,C403),C403)</f>
        <v>65</v>
      </c>
      <c r="E403" s="33">
        <f>IF('STATS 17-18'!H405&lt;13.4,IF(D403&gt;73,73,D403),D403)</f>
        <v>65</v>
      </c>
      <c r="F403" s="82">
        <f>IF('STATS 17-18'!H405&lt;11,IF(E403&gt;66,66,E403),E403)</f>
        <v>65</v>
      </c>
    </row>
    <row r="404" ht="20.35" customHeight="1">
      <c r="A404" t="s" s="38">
        <v>494</v>
      </c>
      <c r="B404" s="81">
        <f>VLOOKUP('STATS 17-18'!AC406,'SK - HITS TAKEN'!$A$3:$B$55,2)</f>
        <v>60</v>
      </c>
      <c r="C404" s="33">
        <f>IF('STATS 17-18'!G406&lt;400,IF(B404&gt;80,80,B404),B404)</f>
        <v>60</v>
      </c>
      <c r="D404" s="33">
        <f>IF('STATS 17-18'!G406&lt;200,IF(C404&gt;60,60,C404),C404)</f>
        <v>60</v>
      </c>
      <c r="E404" s="33">
        <f>IF('STATS 17-18'!H406&lt;13.4,IF(D404&gt;73,73,D404),D404)</f>
        <v>60</v>
      </c>
      <c r="F404" s="82">
        <f>IF('STATS 17-18'!H406&lt;11,IF(E404&gt;66,66,E404),E404)</f>
        <v>60</v>
      </c>
    </row>
    <row r="405" ht="20.35" customHeight="1">
      <c r="A405" t="s" s="38">
        <v>495</v>
      </c>
      <c r="B405" s="81">
        <f>VLOOKUP('STATS 17-18'!AC407,'SK - HITS TAKEN'!$A$3:$B$55,2)</f>
        <v>94</v>
      </c>
      <c r="C405" s="33">
        <f>IF('STATS 17-18'!G407&lt;400,IF(B405&gt;80,80,B405),B405)</f>
        <v>94</v>
      </c>
      <c r="D405" s="33">
        <f>IF('STATS 17-18'!G407&lt;200,IF(C405&gt;60,60,C405),C405)</f>
        <v>94</v>
      </c>
      <c r="E405" s="33">
        <f>IF('STATS 17-18'!H407&lt;13.4,IF(D405&gt;73,73,D405),D405)</f>
        <v>94</v>
      </c>
      <c r="F405" s="82">
        <f>IF('STATS 17-18'!H407&lt;11,IF(E405&gt;66,66,E405),E405)</f>
        <v>94</v>
      </c>
    </row>
    <row r="406" ht="20.35" customHeight="1">
      <c r="A406" t="s" s="38">
        <v>496</v>
      </c>
      <c r="B406" s="81">
        <f>VLOOKUP('STATS 17-18'!AC408,'SK - HITS TAKEN'!$A$3:$B$55,2)</f>
        <v>81</v>
      </c>
      <c r="C406" s="33">
        <f>IF('STATS 17-18'!G408&lt;400,IF(B406&gt;80,80,B406),B406)</f>
        <v>81</v>
      </c>
      <c r="D406" s="33">
        <f>IF('STATS 17-18'!G408&lt;200,IF(C406&gt;60,60,C406),C406)</f>
        <v>81</v>
      </c>
      <c r="E406" s="33">
        <f>IF('STATS 17-18'!H408&lt;13.4,IF(D406&gt;73,73,D406),D406)</f>
        <v>81</v>
      </c>
      <c r="F406" s="82">
        <f>IF('STATS 17-18'!H408&lt;11,IF(E406&gt;66,66,E406),E406)</f>
        <v>81</v>
      </c>
    </row>
    <row r="407" ht="20.35" customHeight="1">
      <c r="A407" t="s" s="38">
        <v>497</v>
      </c>
      <c r="B407" s="81">
        <f>VLOOKUP('STATS 17-18'!AC409,'SK - HITS TAKEN'!$A$3:$B$55,2)</f>
        <v>53</v>
      </c>
      <c r="C407" s="33">
        <f>IF('STATS 17-18'!G409&lt;400,IF(B407&gt;80,80,B407),B407)</f>
        <v>53</v>
      </c>
      <c r="D407" s="33">
        <f>IF('STATS 17-18'!G409&lt;200,IF(C407&gt;60,60,C407),C407)</f>
        <v>53</v>
      </c>
      <c r="E407" s="33">
        <f>IF('STATS 17-18'!H409&lt;13.4,IF(D407&gt;73,73,D407),D407)</f>
        <v>53</v>
      </c>
      <c r="F407" s="82">
        <f>IF('STATS 17-18'!H409&lt;11,IF(E407&gt;66,66,E407),E407)</f>
        <v>53</v>
      </c>
    </row>
    <row r="408" ht="20.35" customHeight="1">
      <c r="A408" t="s" s="38">
        <v>498</v>
      </c>
      <c r="B408" s="81">
        <f>VLOOKUP('STATS 17-18'!AC410,'SK - HITS TAKEN'!$A$3:$B$55,2)</f>
        <v>67</v>
      </c>
      <c r="C408" s="33">
        <f>IF('STATS 17-18'!G410&lt;400,IF(B408&gt;80,80,B408),B408)</f>
        <v>67</v>
      </c>
      <c r="D408" s="33">
        <f>IF('STATS 17-18'!G410&lt;200,IF(C408&gt;60,60,C408),C408)</f>
        <v>67</v>
      </c>
      <c r="E408" s="33">
        <f>IF('STATS 17-18'!H410&lt;13.4,IF(D408&gt;73,73,D408),D408)</f>
        <v>67</v>
      </c>
      <c r="F408" s="82">
        <f>IF('STATS 17-18'!H410&lt;11,IF(E408&gt;66,66,E408),E408)</f>
        <v>67</v>
      </c>
    </row>
    <row r="409" ht="20.35" customHeight="1">
      <c r="A409" t="s" s="38">
        <v>499</v>
      </c>
      <c r="B409" s="81">
        <f>VLOOKUP('STATS 17-18'!AC411,'SK - HITS TAKEN'!$A$3:$B$55,2)</f>
        <v>70</v>
      </c>
      <c r="C409" s="33">
        <f>IF('STATS 17-18'!G411&lt;400,IF(B409&gt;80,80,B409),B409)</f>
        <v>70</v>
      </c>
      <c r="D409" s="33">
        <f>IF('STATS 17-18'!G411&lt;200,IF(C409&gt;60,60,C409),C409)</f>
        <v>70</v>
      </c>
      <c r="E409" s="33">
        <f>IF('STATS 17-18'!H411&lt;13.4,IF(D409&gt;73,73,D409),D409)</f>
        <v>70</v>
      </c>
      <c r="F409" s="82">
        <f>IF('STATS 17-18'!H411&lt;11,IF(E409&gt;66,66,E409),E409)</f>
        <v>70</v>
      </c>
    </row>
    <row r="410" ht="20.35" customHeight="1">
      <c r="A410" t="s" s="38">
        <v>500</v>
      </c>
      <c r="B410" s="81">
        <f>VLOOKUP('STATS 17-18'!AC412,'SK - HITS TAKEN'!$A$3:$B$55,2)</f>
        <v>74</v>
      </c>
      <c r="C410" s="33">
        <f>IF('STATS 17-18'!G412&lt;400,IF(B410&gt;80,80,B410),B410)</f>
        <v>74</v>
      </c>
      <c r="D410" s="33">
        <f>IF('STATS 17-18'!G412&lt;200,IF(C410&gt;60,60,C410),C410)</f>
        <v>60</v>
      </c>
      <c r="E410" s="33">
        <f>IF('STATS 17-18'!H412&lt;13.4,IF(D410&gt;73,73,D410),D410)</f>
        <v>60</v>
      </c>
      <c r="F410" s="82">
        <f>IF('STATS 17-18'!H412&lt;11,IF(E410&gt;66,66,E410),E410)</f>
        <v>60</v>
      </c>
    </row>
    <row r="411" ht="20.35" customHeight="1">
      <c r="A411" t="s" s="38">
        <v>501</v>
      </c>
      <c r="B411" s="81">
        <f>VLOOKUP('STATS 17-18'!AC413,'SK - HITS TAKEN'!$A$3:$B$55,2)</f>
        <v>95</v>
      </c>
      <c r="C411" s="33">
        <f>IF('STATS 17-18'!G413&lt;400,IF(B411&gt;80,80,B411),B411)</f>
        <v>95</v>
      </c>
      <c r="D411" s="33">
        <f>IF('STATS 17-18'!G413&lt;200,IF(C411&gt;60,60,C411),C411)</f>
        <v>95</v>
      </c>
      <c r="E411" s="33">
        <f>IF('STATS 17-18'!H413&lt;13.4,IF(D411&gt;73,73,D411),D411)</f>
        <v>95</v>
      </c>
      <c r="F411" s="82">
        <f>IF('STATS 17-18'!H413&lt;11,IF(E411&gt;66,66,E411),E411)</f>
        <v>95</v>
      </c>
    </row>
    <row r="412" ht="20.35" customHeight="1">
      <c r="A412" t="s" s="38">
        <v>502</v>
      </c>
      <c r="B412" s="81">
        <f>VLOOKUP('STATS 17-18'!AC414,'SK - HITS TAKEN'!$A$3:$B$55,2)</f>
        <v>74</v>
      </c>
      <c r="C412" s="33">
        <f>IF('STATS 17-18'!G414&lt;400,IF(B412&gt;80,80,B412),B412)</f>
        <v>74</v>
      </c>
      <c r="D412" s="33">
        <f>IF('STATS 17-18'!G414&lt;200,IF(C412&gt;60,60,C412),C412)</f>
        <v>74</v>
      </c>
      <c r="E412" s="33">
        <f>IF('STATS 17-18'!H414&lt;13.4,IF(D412&gt;73,73,D412),D412)</f>
        <v>74</v>
      </c>
      <c r="F412" s="82">
        <f>IF('STATS 17-18'!H414&lt;11,IF(E412&gt;66,66,E412),E412)</f>
        <v>74</v>
      </c>
    </row>
    <row r="413" ht="20.35" customHeight="1">
      <c r="A413" t="s" s="38">
        <v>503</v>
      </c>
      <c r="B413" s="81">
        <f>VLOOKUP('STATS 17-18'!AC415,'SK - HITS TAKEN'!$A$3:$B$55,2)</f>
        <v>99</v>
      </c>
      <c r="C413" s="33">
        <f>IF('STATS 17-18'!G415&lt;400,IF(B413&gt;80,80,B413),B413)</f>
        <v>99</v>
      </c>
      <c r="D413" s="33">
        <f>IF('STATS 17-18'!G415&lt;200,IF(C413&gt;60,60,C413),C413)</f>
        <v>99</v>
      </c>
      <c r="E413" s="33">
        <f>IF('STATS 17-18'!H415&lt;13.4,IF(D413&gt;73,73,D413),D413)</f>
        <v>99</v>
      </c>
      <c r="F413" s="82">
        <f>IF('STATS 17-18'!H415&lt;11,IF(E413&gt;66,66,E413),E413)</f>
        <v>99</v>
      </c>
    </row>
    <row r="414" ht="20.35" customHeight="1">
      <c r="A414" t="s" s="38">
        <v>504</v>
      </c>
      <c r="B414" s="81">
        <f>VLOOKUP('STATS 17-18'!AC416,'SK - HITS TAKEN'!$A$3:$B$55,2)</f>
        <v>75</v>
      </c>
      <c r="C414" s="33">
        <f>IF('STATS 17-18'!G416&lt;400,IF(B414&gt;80,80,B414),B414)</f>
        <v>75</v>
      </c>
      <c r="D414" s="33">
        <f>IF('STATS 17-18'!G416&lt;200,IF(C414&gt;60,60,C414),C414)</f>
        <v>75</v>
      </c>
      <c r="E414" s="33">
        <f>IF('STATS 17-18'!H416&lt;13.4,IF(D414&gt;73,73,D414),D414)</f>
        <v>75</v>
      </c>
      <c r="F414" s="82">
        <f>IF('STATS 17-18'!H416&lt;11,IF(E414&gt;66,66,E414),E414)</f>
        <v>75</v>
      </c>
    </row>
    <row r="415" ht="20.35" customHeight="1">
      <c r="A415" t="s" s="38">
        <v>506</v>
      </c>
      <c r="B415" s="81">
        <f>VLOOKUP('STATS 17-18'!AC417,'SK - HITS TAKEN'!$A$3:$B$55,2)</f>
        <v>49</v>
      </c>
      <c r="C415" s="33">
        <f>IF('STATS 17-18'!G417&lt;400,IF(B415&gt;80,80,B415),B415)</f>
        <v>49</v>
      </c>
      <c r="D415" s="33">
        <f>IF('STATS 17-18'!G417&lt;200,IF(C415&gt;60,60,C415),C415)</f>
        <v>49</v>
      </c>
      <c r="E415" s="33">
        <f>IF('STATS 17-18'!H417&lt;13.4,IF(D415&gt;73,73,D415),D415)</f>
        <v>49</v>
      </c>
      <c r="F415" s="82">
        <f>IF('STATS 17-18'!H417&lt;11,IF(E415&gt;66,66,E415),E415)</f>
        <v>49</v>
      </c>
    </row>
    <row r="416" ht="20.35" customHeight="1">
      <c r="A416" t="s" s="38">
        <v>507</v>
      </c>
      <c r="B416" s="81">
        <f>VLOOKUP('STATS 17-18'!AC418,'SK - HITS TAKEN'!$A$3:$B$55,2)</f>
        <v>85</v>
      </c>
      <c r="C416" s="33">
        <f>IF('STATS 17-18'!G418&lt;400,IF(B416&gt;80,80,B416),B416)</f>
        <v>85</v>
      </c>
      <c r="D416" s="33">
        <f>IF('STATS 17-18'!G418&lt;200,IF(C416&gt;60,60,C416),C416)</f>
        <v>85</v>
      </c>
      <c r="E416" s="33">
        <f>IF('STATS 17-18'!H418&lt;13.4,IF(D416&gt;73,73,D416),D416)</f>
        <v>85</v>
      </c>
      <c r="F416" s="82">
        <f>IF('STATS 17-18'!H418&lt;11,IF(E416&gt;66,66,E416),E416)</f>
        <v>85</v>
      </c>
    </row>
    <row r="417" ht="20.35" customHeight="1">
      <c r="A417" t="s" s="38">
        <v>508</v>
      </c>
      <c r="B417" s="81">
        <f>VLOOKUP('STATS 17-18'!AC419,'SK - HITS TAKEN'!$A$3:$B$55,2)</f>
        <v>91</v>
      </c>
      <c r="C417" s="33">
        <f>IF('STATS 17-18'!G419&lt;400,IF(B417&gt;80,80,B417),B417)</f>
        <v>91</v>
      </c>
      <c r="D417" s="33">
        <f>IF('STATS 17-18'!G419&lt;200,IF(C417&gt;60,60,C417),C417)</f>
        <v>91</v>
      </c>
      <c r="E417" s="33">
        <f>IF('STATS 17-18'!H419&lt;13.4,IF(D417&gt;73,73,D417),D417)</f>
        <v>91</v>
      </c>
      <c r="F417" s="82">
        <f>IF('STATS 17-18'!H419&lt;11,IF(E417&gt;66,66,E417),E417)</f>
        <v>91</v>
      </c>
    </row>
    <row r="418" ht="20.35" customHeight="1">
      <c r="A418" t="s" s="38">
        <v>509</v>
      </c>
      <c r="B418" s="81">
        <f>VLOOKUP('STATS 17-18'!AC420,'SK - HITS TAKEN'!$A$3:$B$55,2)</f>
        <v>88</v>
      </c>
      <c r="C418" s="33">
        <f>IF('STATS 17-18'!G420&lt;400,IF(B418&gt;80,80,B418),B418)</f>
        <v>88</v>
      </c>
      <c r="D418" s="33">
        <f>IF('STATS 17-18'!G420&lt;200,IF(C418&gt;60,60,C418),C418)</f>
        <v>88</v>
      </c>
      <c r="E418" s="33">
        <f>IF('STATS 17-18'!H420&lt;13.4,IF(D418&gt;73,73,D418),D418)</f>
        <v>88</v>
      </c>
      <c r="F418" s="82">
        <f>IF('STATS 17-18'!H420&lt;11,IF(E418&gt;66,66,E418),E418)</f>
        <v>88</v>
      </c>
    </row>
    <row r="419" ht="20.35" customHeight="1">
      <c r="A419" t="s" s="38">
        <v>510</v>
      </c>
      <c r="B419" s="81">
        <f>VLOOKUP('STATS 17-18'!AC421,'SK - HITS TAKEN'!$A$3:$B$55,2)</f>
        <v>89</v>
      </c>
      <c r="C419" s="33">
        <f>IF('STATS 17-18'!G421&lt;400,IF(B419&gt;80,80,B419),B419)</f>
        <v>89</v>
      </c>
      <c r="D419" s="33">
        <f>IF('STATS 17-18'!G421&lt;200,IF(C419&gt;60,60,C419),C419)</f>
        <v>89</v>
      </c>
      <c r="E419" s="33">
        <f>IF('STATS 17-18'!H421&lt;13.4,IF(D419&gt;73,73,D419),D419)</f>
        <v>89</v>
      </c>
      <c r="F419" s="82">
        <f>IF('STATS 17-18'!H421&lt;11,IF(E419&gt;66,66,E419),E419)</f>
        <v>89</v>
      </c>
    </row>
    <row r="420" ht="20.35" customHeight="1">
      <c r="A420" t="s" s="38">
        <v>511</v>
      </c>
      <c r="B420" s="81">
        <f>VLOOKUP('STATS 17-18'!AC422,'SK - HITS TAKEN'!$A$3:$B$55,2)</f>
        <v>80</v>
      </c>
      <c r="C420" s="33">
        <f>IF('STATS 17-18'!G422&lt;400,IF(B420&gt;80,80,B420),B420)</f>
        <v>80</v>
      </c>
      <c r="D420" s="33">
        <f>IF('STATS 17-18'!G422&lt;200,IF(C420&gt;60,60,C420),C420)</f>
        <v>80</v>
      </c>
      <c r="E420" s="33">
        <f>IF('STATS 17-18'!H422&lt;13.4,IF(D420&gt;73,73,D420),D420)</f>
        <v>80</v>
      </c>
      <c r="F420" s="82">
        <f>IF('STATS 17-18'!H422&lt;11,IF(E420&gt;66,66,E420),E420)</f>
        <v>80</v>
      </c>
    </row>
    <row r="421" ht="20.35" customHeight="1">
      <c r="A421" t="s" s="38">
        <v>512</v>
      </c>
      <c r="B421" s="81">
        <f>VLOOKUP('STATS 17-18'!AC423,'SK - HITS TAKEN'!$A$3:$B$55,2)</f>
        <v>74</v>
      </c>
      <c r="C421" s="33">
        <f>IF('STATS 17-18'!G423&lt;400,IF(B421&gt;80,80,B421),B421)</f>
        <v>74</v>
      </c>
      <c r="D421" s="33">
        <f>IF('STATS 17-18'!G423&lt;200,IF(C421&gt;60,60,C421),C421)</f>
        <v>74</v>
      </c>
      <c r="E421" s="33">
        <f>IF('STATS 17-18'!H423&lt;13.4,IF(D421&gt;73,73,D421),D421)</f>
        <v>74</v>
      </c>
      <c r="F421" s="82">
        <f>IF('STATS 17-18'!H423&lt;11,IF(E421&gt;66,66,E421),E421)</f>
        <v>74</v>
      </c>
    </row>
    <row r="422" ht="20.35" customHeight="1">
      <c r="A422" t="s" s="38">
        <v>513</v>
      </c>
      <c r="B422" s="81">
        <f>VLOOKUP('STATS 17-18'!AC424,'SK - HITS TAKEN'!$A$3:$B$55,2)</f>
        <v>66</v>
      </c>
      <c r="C422" s="33">
        <f>IF('STATS 17-18'!G424&lt;400,IF(B422&gt;80,80,B422),B422)</f>
        <v>66</v>
      </c>
      <c r="D422" s="33">
        <f>IF('STATS 17-18'!G424&lt;200,IF(C422&gt;60,60,C422),C422)</f>
        <v>66</v>
      </c>
      <c r="E422" s="33">
        <f>IF('STATS 17-18'!H424&lt;13.4,IF(D422&gt;73,73,D422),D422)</f>
        <v>66</v>
      </c>
      <c r="F422" s="82">
        <f>IF('STATS 17-18'!H424&lt;11,IF(E422&gt;66,66,E422),E422)</f>
        <v>66</v>
      </c>
    </row>
    <row r="423" ht="20.35" customHeight="1">
      <c r="A423" t="s" s="38">
        <v>514</v>
      </c>
      <c r="B423" s="81">
        <f>VLOOKUP('STATS 17-18'!AC425,'SK - HITS TAKEN'!$A$3:$B$55,2)</f>
        <v>47</v>
      </c>
      <c r="C423" s="33">
        <f>IF('STATS 17-18'!G425&lt;400,IF(B423&gt;80,80,B423),B423)</f>
        <v>47</v>
      </c>
      <c r="D423" s="33">
        <f>IF('STATS 17-18'!G425&lt;200,IF(C423&gt;60,60,C423),C423)</f>
        <v>47</v>
      </c>
      <c r="E423" s="33">
        <f>IF('STATS 17-18'!H425&lt;13.4,IF(D423&gt;73,73,D423),D423)</f>
        <v>47</v>
      </c>
      <c r="F423" s="82">
        <f>IF('STATS 17-18'!H425&lt;11,IF(E423&gt;66,66,E423),E423)</f>
        <v>47</v>
      </c>
    </row>
    <row r="424" ht="20.35" customHeight="1">
      <c r="A424" t="s" s="38">
        <v>515</v>
      </c>
      <c r="B424" s="81">
        <f>VLOOKUP('STATS 17-18'!AC426,'SK - HITS TAKEN'!$A$3:$B$55,2)</f>
        <v>69</v>
      </c>
      <c r="C424" s="33">
        <f>IF('STATS 17-18'!G426&lt;400,IF(B424&gt;80,80,B424),B424)</f>
        <v>69</v>
      </c>
      <c r="D424" s="33">
        <f>IF('STATS 17-18'!G426&lt;200,IF(C424&gt;60,60,C424),C424)</f>
        <v>69</v>
      </c>
      <c r="E424" s="33">
        <f>IF('STATS 17-18'!H426&lt;13.4,IF(D424&gt;73,73,D424),D424)</f>
        <v>69</v>
      </c>
      <c r="F424" s="82">
        <f>IF('STATS 17-18'!H426&lt;11,IF(E424&gt;66,66,E424),E424)</f>
        <v>69</v>
      </c>
    </row>
    <row r="425" ht="20.35" customHeight="1">
      <c r="A425" t="s" s="38">
        <v>516</v>
      </c>
      <c r="B425" s="81">
        <f>VLOOKUP('STATS 17-18'!AC427,'SK - HITS TAKEN'!$A$3:$B$55,2)</f>
        <v>47</v>
      </c>
      <c r="C425" s="33">
        <f>IF('STATS 17-18'!G427&lt;400,IF(B425&gt;80,80,B425),B425)</f>
        <v>47</v>
      </c>
      <c r="D425" s="33">
        <f>IF('STATS 17-18'!G427&lt;200,IF(C425&gt;60,60,C425),C425)</f>
        <v>47</v>
      </c>
      <c r="E425" s="33">
        <f>IF('STATS 17-18'!H427&lt;13.4,IF(D425&gt;73,73,D425),D425)</f>
        <v>47</v>
      </c>
      <c r="F425" s="82">
        <f>IF('STATS 17-18'!H427&lt;11,IF(E425&gt;66,66,E425),E425)</f>
        <v>47</v>
      </c>
    </row>
    <row r="426" ht="20.35" customHeight="1">
      <c r="A426" t="s" s="38">
        <v>517</v>
      </c>
      <c r="B426" s="81">
        <f>VLOOKUP('STATS 17-18'!AC428,'SK - HITS TAKEN'!$A$3:$B$55,2)</f>
        <v>64</v>
      </c>
      <c r="C426" s="33">
        <f>IF('STATS 17-18'!G428&lt;400,IF(B426&gt;80,80,B426),B426)</f>
        <v>64</v>
      </c>
      <c r="D426" s="33">
        <f>IF('STATS 17-18'!G428&lt;200,IF(C426&gt;60,60,C426),C426)</f>
        <v>64</v>
      </c>
      <c r="E426" s="33">
        <f>IF('STATS 17-18'!H428&lt;13.4,IF(D426&gt;73,73,D426),D426)</f>
        <v>64</v>
      </c>
      <c r="F426" s="82">
        <f>IF('STATS 17-18'!H428&lt;11,IF(E426&gt;66,66,E426),E426)</f>
        <v>64</v>
      </c>
    </row>
    <row r="427" ht="20.35" customHeight="1">
      <c r="A427" t="s" s="38">
        <v>518</v>
      </c>
      <c r="B427" s="81">
        <f>VLOOKUP('STATS 17-18'!AC429,'SK - HITS TAKEN'!$A$3:$B$55,2)</f>
        <v>73</v>
      </c>
      <c r="C427" s="33">
        <f>IF('STATS 17-18'!G429&lt;400,IF(B427&gt;80,80,B427),B427)</f>
        <v>73</v>
      </c>
      <c r="D427" s="33">
        <f>IF('STATS 17-18'!G429&lt;200,IF(C427&gt;60,60,C427),C427)</f>
        <v>73</v>
      </c>
      <c r="E427" s="33">
        <f>IF('STATS 17-18'!H429&lt;13.4,IF(D427&gt;73,73,D427),D427)</f>
        <v>73</v>
      </c>
      <c r="F427" s="82">
        <f>IF('STATS 17-18'!H429&lt;11,IF(E427&gt;66,66,E427),E427)</f>
        <v>66</v>
      </c>
    </row>
    <row r="428" ht="20.35" customHeight="1">
      <c r="A428" t="s" s="38">
        <v>519</v>
      </c>
      <c r="B428" s="81">
        <f>VLOOKUP('STATS 17-18'!AC430,'SK - HITS TAKEN'!$A$3:$B$55,2)</f>
        <v>55</v>
      </c>
      <c r="C428" s="33">
        <f>IF('STATS 17-18'!G430&lt;400,IF(B428&gt;80,80,B428),B428)</f>
        <v>55</v>
      </c>
      <c r="D428" s="33">
        <f>IF('STATS 17-18'!G430&lt;200,IF(C428&gt;60,60,C428),C428)</f>
        <v>55</v>
      </c>
      <c r="E428" s="33">
        <f>IF('STATS 17-18'!H430&lt;13.4,IF(D428&gt;73,73,D428),D428)</f>
        <v>55</v>
      </c>
      <c r="F428" s="82">
        <f>IF('STATS 17-18'!H430&lt;11,IF(E428&gt;66,66,E428),E428)</f>
        <v>55</v>
      </c>
    </row>
    <row r="429" ht="20.35" customHeight="1">
      <c r="A429" t="s" s="38">
        <v>520</v>
      </c>
      <c r="B429" s="81">
        <f>VLOOKUP('STATS 17-18'!AC431,'SK - HITS TAKEN'!$A$3:$B$55,2)</f>
        <v>82</v>
      </c>
      <c r="C429" s="33">
        <f>IF('STATS 17-18'!G431&lt;400,IF(B429&gt;80,80,B429),B429)</f>
        <v>80</v>
      </c>
      <c r="D429" s="33">
        <f>IF('STATS 17-18'!G431&lt;200,IF(C429&gt;60,60,C429),C429)</f>
        <v>60</v>
      </c>
      <c r="E429" s="33">
        <f>IF('STATS 17-18'!H431&lt;13.4,IF(D429&gt;73,73,D429),D429)</f>
        <v>60</v>
      </c>
      <c r="F429" s="82">
        <f>IF('STATS 17-18'!H431&lt;11,IF(E429&gt;66,66,E429),E429)</f>
        <v>60</v>
      </c>
    </row>
    <row r="430" ht="20.35" customHeight="1">
      <c r="A430" t="s" s="38">
        <v>521</v>
      </c>
      <c r="B430" s="81">
        <f>VLOOKUP('STATS 17-18'!AC432,'SK - HITS TAKEN'!$A$3:$B$55,2)</f>
        <v>60</v>
      </c>
      <c r="C430" s="33">
        <f>IF('STATS 17-18'!G432&lt;400,IF(B430&gt;80,80,B430),B430)</f>
        <v>60</v>
      </c>
      <c r="D430" s="33">
        <f>IF('STATS 17-18'!G432&lt;200,IF(C430&gt;60,60,C430),C430)</f>
        <v>60</v>
      </c>
      <c r="E430" s="33">
        <f>IF('STATS 17-18'!H432&lt;13.4,IF(D430&gt;73,73,D430),D430)</f>
        <v>60</v>
      </c>
      <c r="F430" s="82">
        <f>IF('STATS 17-18'!H432&lt;11,IF(E430&gt;66,66,E430),E430)</f>
        <v>60</v>
      </c>
    </row>
    <row r="431" ht="20.35" customHeight="1">
      <c r="A431" t="s" s="38">
        <v>522</v>
      </c>
      <c r="B431" s="81">
        <f>VLOOKUP('STATS 17-18'!AC433,'SK - HITS TAKEN'!$A$3:$B$55,2)</f>
        <v>70</v>
      </c>
      <c r="C431" s="33">
        <f>IF('STATS 17-18'!G433&lt;400,IF(B431&gt;80,80,B431),B431)</f>
        <v>70</v>
      </c>
      <c r="D431" s="33">
        <f>IF('STATS 17-18'!G433&lt;200,IF(C431&gt;60,60,C431),C431)</f>
        <v>70</v>
      </c>
      <c r="E431" s="33">
        <f>IF('STATS 17-18'!H433&lt;13.4,IF(D431&gt;73,73,D431),D431)</f>
        <v>70</v>
      </c>
      <c r="F431" s="82">
        <f>IF('STATS 17-18'!H433&lt;11,IF(E431&gt;66,66,E431),E431)</f>
        <v>70</v>
      </c>
    </row>
    <row r="432" ht="20.35" customHeight="1">
      <c r="A432" t="s" s="38">
        <v>523</v>
      </c>
      <c r="B432" s="81">
        <f>VLOOKUP('STATS 17-18'!AC434,'SK - HITS TAKEN'!$A$3:$B$55,2)</f>
        <v>47</v>
      </c>
      <c r="C432" s="33">
        <f>IF('STATS 17-18'!G434&lt;400,IF(B432&gt;80,80,B432),B432)</f>
        <v>47</v>
      </c>
      <c r="D432" s="33">
        <f>IF('STATS 17-18'!G434&lt;200,IF(C432&gt;60,60,C432),C432)</f>
        <v>47</v>
      </c>
      <c r="E432" s="33">
        <f>IF('STATS 17-18'!H434&lt;13.4,IF(D432&gt;73,73,D432),D432)</f>
        <v>47</v>
      </c>
      <c r="F432" s="82">
        <f>IF('STATS 17-18'!H434&lt;11,IF(E432&gt;66,66,E432),E432)</f>
        <v>47</v>
      </c>
    </row>
    <row r="433" ht="20.35" customHeight="1">
      <c r="A433" t="s" s="38">
        <v>524</v>
      </c>
      <c r="B433" s="81">
        <f>VLOOKUP('STATS 17-18'!AC435,'SK - HITS TAKEN'!$A$3:$B$55,2)</f>
        <v>70</v>
      </c>
      <c r="C433" s="33">
        <f>IF('STATS 17-18'!G435&lt;400,IF(B433&gt;80,80,B433),B433)</f>
        <v>70</v>
      </c>
      <c r="D433" s="33">
        <f>IF('STATS 17-18'!G435&lt;200,IF(C433&gt;60,60,C433),C433)</f>
        <v>70</v>
      </c>
      <c r="E433" s="33">
        <f>IF('STATS 17-18'!H435&lt;13.4,IF(D433&gt;73,73,D433),D433)</f>
        <v>70</v>
      </c>
      <c r="F433" s="82">
        <f>IF('STATS 17-18'!H435&lt;11,IF(E433&gt;66,66,E433),E433)</f>
        <v>70</v>
      </c>
    </row>
    <row r="434" ht="20.35" customHeight="1">
      <c r="A434" t="s" s="38">
        <v>525</v>
      </c>
      <c r="B434" s="81">
        <f>VLOOKUP('STATS 17-18'!AC436,'SK - HITS TAKEN'!$A$3:$B$55,2)</f>
        <v>65</v>
      </c>
      <c r="C434" s="33">
        <f>IF('STATS 17-18'!G436&lt;400,IF(B434&gt;80,80,B434),B434)</f>
        <v>65</v>
      </c>
      <c r="D434" s="33">
        <f>IF('STATS 17-18'!G436&lt;200,IF(C434&gt;60,60,C434),C434)</f>
        <v>65</v>
      </c>
      <c r="E434" s="33">
        <f>IF('STATS 17-18'!H436&lt;13.4,IF(D434&gt;73,73,D434),D434)</f>
        <v>65</v>
      </c>
      <c r="F434" s="82">
        <f>IF('STATS 17-18'!H436&lt;11,IF(E434&gt;66,66,E434),E434)</f>
        <v>65</v>
      </c>
    </row>
    <row r="435" ht="20.35" customHeight="1">
      <c r="A435" t="s" s="38">
        <v>526</v>
      </c>
      <c r="B435" s="81">
        <f>VLOOKUP('STATS 17-18'!AC437,'SK - HITS TAKEN'!$A$3:$B$55,2)</f>
        <v>54</v>
      </c>
      <c r="C435" s="33">
        <f>IF('STATS 17-18'!G437&lt;400,IF(B435&gt;80,80,B435),B435)</f>
        <v>54</v>
      </c>
      <c r="D435" s="33">
        <f>IF('STATS 17-18'!G437&lt;200,IF(C435&gt;60,60,C435),C435)</f>
        <v>54</v>
      </c>
      <c r="E435" s="33">
        <f>IF('STATS 17-18'!H437&lt;13.4,IF(D435&gt;73,73,D435),D435)</f>
        <v>54</v>
      </c>
      <c r="F435" s="82">
        <f>IF('STATS 17-18'!H437&lt;11,IF(E435&gt;66,66,E435),E435)</f>
        <v>54</v>
      </c>
    </row>
    <row r="436" ht="20.35" customHeight="1">
      <c r="A436" t="s" s="38">
        <v>527</v>
      </c>
      <c r="B436" s="81">
        <f>VLOOKUP('STATS 17-18'!AC438,'SK - HITS TAKEN'!$A$3:$B$55,2)</f>
        <v>85</v>
      </c>
      <c r="C436" s="33">
        <f>IF('STATS 17-18'!G438&lt;400,IF(B436&gt;80,80,B436),B436)</f>
        <v>80</v>
      </c>
      <c r="D436" s="33">
        <f>IF('STATS 17-18'!G438&lt;200,IF(C436&gt;60,60,C436),C436)</f>
        <v>60</v>
      </c>
      <c r="E436" s="33">
        <f>IF('STATS 17-18'!H438&lt;13.4,IF(D436&gt;73,73,D436),D436)</f>
        <v>60</v>
      </c>
      <c r="F436" s="82">
        <f>IF('STATS 17-18'!H438&lt;11,IF(E436&gt;66,66,E436),E436)</f>
        <v>60</v>
      </c>
    </row>
    <row r="437" ht="20.35" customHeight="1">
      <c r="A437" t="s" s="38">
        <v>528</v>
      </c>
      <c r="B437" s="81">
        <f>VLOOKUP('STATS 17-18'!AC439,'SK - HITS TAKEN'!$A$3:$B$55,2)</f>
        <v>72</v>
      </c>
      <c r="C437" s="33">
        <f>IF('STATS 17-18'!G439&lt;400,IF(B437&gt;80,80,B437),B437)</f>
        <v>72</v>
      </c>
      <c r="D437" s="33">
        <f>IF('STATS 17-18'!G439&lt;200,IF(C437&gt;60,60,C437),C437)</f>
        <v>72</v>
      </c>
      <c r="E437" s="33">
        <f>IF('STATS 17-18'!H439&lt;13.4,IF(D437&gt;73,73,D437),D437)</f>
        <v>72</v>
      </c>
      <c r="F437" s="82">
        <f>IF('STATS 17-18'!H439&lt;11,IF(E437&gt;66,66,E437),E437)</f>
        <v>72</v>
      </c>
    </row>
    <row r="438" ht="20.35" customHeight="1">
      <c r="A438" t="s" s="38">
        <v>529</v>
      </c>
      <c r="B438" s="81">
        <f>VLOOKUP('STATS 17-18'!AC440,'SK - HITS TAKEN'!$A$3:$B$55,2)</f>
        <v>60</v>
      </c>
      <c r="C438" s="33">
        <f>IF('STATS 17-18'!G440&lt;400,IF(B438&gt;80,80,B438),B438)</f>
        <v>60</v>
      </c>
      <c r="D438" s="33">
        <f>IF('STATS 17-18'!G440&lt;200,IF(C438&gt;60,60,C438),C438)</f>
        <v>60</v>
      </c>
      <c r="E438" s="33">
        <f>IF('STATS 17-18'!H440&lt;13.4,IF(D438&gt;73,73,D438),D438)</f>
        <v>60</v>
      </c>
      <c r="F438" s="82">
        <f>IF('STATS 17-18'!H440&lt;11,IF(E438&gt;66,66,E438),E438)</f>
        <v>60</v>
      </c>
    </row>
    <row r="439" ht="20.35" customHeight="1">
      <c r="A439" t="s" s="38">
        <v>531</v>
      </c>
      <c r="B439" s="81">
        <f>VLOOKUP('STATS 17-18'!AC441,'SK - HITS TAKEN'!$A$3:$B$55,2)</f>
        <v>97</v>
      </c>
      <c r="C439" s="33">
        <f>IF('STATS 17-18'!G441&lt;400,IF(B439&gt;80,80,B439),B439)</f>
        <v>97</v>
      </c>
      <c r="D439" s="33">
        <f>IF('STATS 17-18'!G441&lt;200,IF(C439&gt;60,60,C439),C439)</f>
        <v>97</v>
      </c>
      <c r="E439" s="33">
        <f>IF('STATS 17-18'!H441&lt;13.4,IF(D439&gt;73,73,D439),D439)</f>
        <v>97</v>
      </c>
      <c r="F439" s="82">
        <f>IF('STATS 17-18'!H441&lt;11,IF(E439&gt;66,66,E439),E439)</f>
        <v>97</v>
      </c>
    </row>
    <row r="440" ht="20.35" customHeight="1">
      <c r="A440" t="s" s="38">
        <v>532</v>
      </c>
      <c r="B440" s="81">
        <f>VLOOKUP('STATS 17-18'!AC442,'SK - HITS TAKEN'!$A$3:$B$55,2)</f>
        <v>55</v>
      </c>
      <c r="C440" s="33">
        <f>IF('STATS 17-18'!G442&lt;400,IF(B440&gt;80,80,B440),B440)</f>
        <v>55</v>
      </c>
      <c r="D440" s="33">
        <f>IF('STATS 17-18'!G442&lt;200,IF(C440&gt;60,60,C440),C440)</f>
        <v>55</v>
      </c>
      <c r="E440" s="33">
        <f>IF('STATS 17-18'!H442&lt;13.4,IF(D440&gt;73,73,D440),D440)</f>
        <v>55</v>
      </c>
      <c r="F440" s="82">
        <f>IF('STATS 17-18'!H442&lt;11,IF(E440&gt;66,66,E440),E440)</f>
        <v>55</v>
      </c>
    </row>
    <row r="441" ht="20.35" customHeight="1">
      <c r="A441" t="s" s="38">
        <v>533</v>
      </c>
      <c r="B441" s="81">
        <f>VLOOKUP('STATS 17-18'!AC443,'SK - HITS TAKEN'!$A$3:$B$55,2)</f>
        <v>56</v>
      </c>
      <c r="C441" s="33">
        <f>IF('STATS 17-18'!G443&lt;400,IF(B441&gt;80,80,B441),B441)</f>
        <v>56</v>
      </c>
      <c r="D441" s="33">
        <f>IF('STATS 17-18'!G443&lt;200,IF(C441&gt;60,60,C441),C441)</f>
        <v>56</v>
      </c>
      <c r="E441" s="33">
        <f>IF('STATS 17-18'!H443&lt;13.4,IF(D441&gt;73,73,D441),D441)</f>
        <v>56</v>
      </c>
      <c r="F441" s="82">
        <f>IF('STATS 17-18'!H443&lt;11,IF(E441&gt;66,66,E441),E441)</f>
        <v>56</v>
      </c>
    </row>
    <row r="442" ht="20.35" customHeight="1">
      <c r="A442" t="s" s="38">
        <v>535</v>
      </c>
      <c r="B442" s="81">
        <f>VLOOKUP('STATS 17-18'!AC444,'SK - HITS TAKEN'!$A$3:$B$55,2)</f>
        <v>58</v>
      </c>
      <c r="C442" s="33">
        <f>IF('STATS 17-18'!G444&lt;400,IF(B442&gt;80,80,B442),B442)</f>
        <v>58</v>
      </c>
      <c r="D442" s="33">
        <f>IF('STATS 17-18'!G444&lt;200,IF(C442&gt;60,60,C442),C442)</f>
        <v>58</v>
      </c>
      <c r="E442" s="33">
        <f>IF('STATS 17-18'!H444&lt;13.4,IF(D442&gt;73,73,D442),D442)</f>
        <v>58</v>
      </c>
      <c r="F442" s="82">
        <f>IF('STATS 17-18'!H444&lt;11,IF(E442&gt;66,66,E442),E442)</f>
        <v>58</v>
      </c>
    </row>
    <row r="443" ht="20.35" customHeight="1">
      <c r="A443" t="s" s="38">
        <v>536</v>
      </c>
      <c r="B443" s="81">
        <f>VLOOKUP('STATS 17-18'!AC445,'SK - HITS TAKEN'!$A$3:$B$55,2)</f>
        <v>76</v>
      </c>
      <c r="C443" s="33">
        <f>IF('STATS 17-18'!G445&lt;400,IF(B443&gt;80,80,B443),B443)</f>
        <v>76</v>
      </c>
      <c r="D443" s="33">
        <f>IF('STATS 17-18'!G445&lt;200,IF(C443&gt;60,60,C443),C443)</f>
        <v>76</v>
      </c>
      <c r="E443" s="33">
        <f>IF('STATS 17-18'!H445&lt;13.4,IF(D443&gt;73,73,D443),D443)</f>
        <v>76</v>
      </c>
      <c r="F443" s="82">
        <f>IF('STATS 17-18'!H445&lt;11,IF(E443&gt;66,66,E443),E443)</f>
        <v>76</v>
      </c>
    </row>
    <row r="444" ht="20.35" customHeight="1">
      <c r="A444" t="s" s="38">
        <v>537</v>
      </c>
      <c r="B444" s="81">
        <f>VLOOKUP('STATS 17-18'!AC446,'SK - HITS TAKEN'!$A$3:$B$55,2)</f>
        <v>68</v>
      </c>
      <c r="C444" s="33">
        <f>IF('STATS 17-18'!G446&lt;400,IF(B444&gt;80,80,B444),B444)</f>
        <v>68</v>
      </c>
      <c r="D444" s="33">
        <f>IF('STATS 17-18'!G446&lt;200,IF(C444&gt;60,60,C444),C444)</f>
        <v>68</v>
      </c>
      <c r="E444" s="33">
        <f>IF('STATS 17-18'!H446&lt;13.4,IF(D444&gt;73,73,D444),D444)</f>
        <v>68</v>
      </c>
      <c r="F444" s="82">
        <f>IF('STATS 17-18'!H446&lt;11,IF(E444&gt;66,66,E444),E444)</f>
        <v>68</v>
      </c>
    </row>
    <row r="445" ht="20.35" customHeight="1">
      <c r="A445" t="s" s="38">
        <v>538</v>
      </c>
      <c r="B445" s="81">
        <f>VLOOKUP('STATS 17-18'!AC447,'SK - HITS TAKEN'!$A$3:$B$55,2)</f>
        <v>57</v>
      </c>
      <c r="C445" s="33">
        <f>IF('STATS 17-18'!G447&lt;400,IF(B445&gt;80,80,B445),B445)</f>
        <v>57</v>
      </c>
      <c r="D445" s="33">
        <f>IF('STATS 17-18'!G447&lt;200,IF(C445&gt;60,60,C445),C445)</f>
        <v>57</v>
      </c>
      <c r="E445" s="33">
        <f>IF('STATS 17-18'!H447&lt;13.4,IF(D445&gt;73,73,D445),D445)</f>
        <v>57</v>
      </c>
      <c r="F445" s="82">
        <f>IF('STATS 17-18'!H447&lt;11,IF(E445&gt;66,66,E445),E445)</f>
        <v>57</v>
      </c>
    </row>
    <row r="446" ht="20.35" customHeight="1">
      <c r="A446" t="s" s="38">
        <v>539</v>
      </c>
      <c r="B446" s="81">
        <f>VLOOKUP('STATS 17-18'!AC448,'SK - HITS TAKEN'!$A$3:$B$55,2)</f>
        <v>55</v>
      </c>
      <c r="C446" s="33">
        <f>IF('STATS 17-18'!G448&lt;400,IF(B446&gt;80,80,B446),B446)</f>
        <v>55</v>
      </c>
      <c r="D446" s="33">
        <f>IF('STATS 17-18'!G448&lt;200,IF(C446&gt;60,60,C446),C446)</f>
        <v>55</v>
      </c>
      <c r="E446" s="33">
        <f>IF('STATS 17-18'!H448&lt;13.4,IF(D446&gt;73,73,D446),D446)</f>
        <v>55</v>
      </c>
      <c r="F446" s="82">
        <f>IF('STATS 17-18'!H448&lt;11,IF(E446&gt;66,66,E446),E446)</f>
        <v>55</v>
      </c>
    </row>
    <row r="447" ht="20.35" customHeight="1">
      <c r="A447" t="s" s="38">
        <v>540</v>
      </c>
      <c r="B447" s="81">
        <f>VLOOKUP('STATS 17-18'!AC449,'SK - HITS TAKEN'!$A$3:$B$55,2)</f>
        <v>57</v>
      </c>
      <c r="C447" s="33">
        <f>IF('STATS 17-18'!G449&lt;400,IF(B447&gt;80,80,B447),B447)</f>
        <v>57</v>
      </c>
      <c r="D447" s="33">
        <f>IF('STATS 17-18'!G449&lt;200,IF(C447&gt;60,60,C447),C447)</f>
        <v>57</v>
      </c>
      <c r="E447" s="33">
        <f>IF('STATS 17-18'!H449&lt;13.4,IF(D447&gt;73,73,D447),D447)</f>
        <v>57</v>
      </c>
      <c r="F447" s="82">
        <f>IF('STATS 17-18'!H449&lt;11,IF(E447&gt;66,66,E447),E447)</f>
        <v>57</v>
      </c>
    </row>
    <row r="448" ht="20.35" customHeight="1">
      <c r="A448" t="s" s="38">
        <v>541</v>
      </c>
      <c r="B448" s="81">
        <f>VLOOKUP('STATS 17-18'!AC450,'SK - HITS TAKEN'!$A$3:$B$55,2)</f>
        <v>97</v>
      </c>
      <c r="C448" s="33">
        <f>IF('STATS 17-18'!G450&lt;400,IF(B448&gt;80,80,B448),B448)</f>
        <v>97</v>
      </c>
      <c r="D448" s="33">
        <f>IF('STATS 17-18'!G450&lt;200,IF(C448&gt;60,60,C448),C448)</f>
        <v>97</v>
      </c>
      <c r="E448" s="33">
        <f>IF('STATS 17-18'!H450&lt;13.4,IF(D448&gt;73,73,D448),D448)</f>
        <v>73</v>
      </c>
      <c r="F448" s="82">
        <f>IF('STATS 17-18'!H450&lt;11,IF(E448&gt;66,66,E448),E448)</f>
        <v>73</v>
      </c>
    </row>
    <row r="449" ht="20.35" customHeight="1">
      <c r="A449" t="s" s="38">
        <v>543</v>
      </c>
      <c r="B449" s="81">
        <f>VLOOKUP('STATS 17-18'!AC451,'SK - HITS TAKEN'!$A$3:$B$55,2)</f>
        <v>82</v>
      </c>
      <c r="C449" s="33">
        <f>IF('STATS 17-18'!G451&lt;400,IF(B449&gt;80,80,B449),B449)</f>
        <v>82</v>
      </c>
      <c r="D449" s="33">
        <f>IF('STATS 17-18'!G451&lt;200,IF(C449&gt;60,60,C449),C449)</f>
        <v>82</v>
      </c>
      <c r="E449" s="33">
        <f>IF('STATS 17-18'!H451&lt;13.4,IF(D449&gt;73,73,D449),D449)</f>
        <v>82</v>
      </c>
      <c r="F449" s="82">
        <f>IF('STATS 17-18'!H451&lt;11,IF(E449&gt;66,66,E449),E449)</f>
        <v>82</v>
      </c>
    </row>
    <row r="450" ht="20.35" customHeight="1">
      <c r="A450" t="s" s="38">
        <v>544</v>
      </c>
      <c r="B450" s="81">
        <f>VLOOKUP('STATS 17-18'!AC452,'SK - HITS TAKEN'!$A$3:$B$55,2)</f>
        <v>82</v>
      </c>
      <c r="C450" s="33">
        <f>IF('STATS 17-18'!G452&lt;400,IF(B450&gt;80,80,B450),B450)</f>
        <v>80</v>
      </c>
      <c r="D450" s="33">
        <f>IF('STATS 17-18'!G452&lt;200,IF(C450&gt;60,60,C450),C450)</f>
        <v>60</v>
      </c>
      <c r="E450" s="33">
        <f>IF('STATS 17-18'!H452&lt;13.4,IF(D450&gt;73,73,D450),D450)</f>
        <v>60</v>
      </c>
      <c r="F450" s="82">
        <f>IF('STATS 17-18'!H452&lt;11,IF(E450&gt;66,66,E450),E450)</f>
        <v>60</v>
      </c>
    </row>
    <row r="451" ht="20.35" customHeight="1">
      <c r="A451" t="s" s="38">
        <v>545</v>
      </c>
      <c r="B451" s="81">
        <f>VLOOKUP('STATS 17-18'!AC453,'SK - HITS TAKEN'!$A$3:$B$55,2)</f>
        <v>84</v>
      </c>
      <c r="C451" s="33">
        <f>IF('STATS 17-18'!G453&lt;400,IF(B451&gt;80,80,B451),B451)</f>
        <v>80</v>
      </c>
      <c r="D451" s="33">
        <f>IF('STATS 17-18'!G453&lt;200,IF(C451&gt;60,60,C451),C451)</f>
        <v>60</v>
      </c>
      <c r="E451" s="33">
        <f>IF('STATS 17-18'!H453&lt;13.4,IF(D451&gt;73,73,D451),D451)</f>
        <v>60</v>
      </c>
      <c r="F451" s="82">
        <f>IF('STATS 17-18'!H453&lt;11,IF(E451&gt;66,66,E451),E451)</f>
        <v>60</v>
      </c>
    </row>
    <row r="452" ht="20.35" customHeight="1">
      <c r="A452" t="s" s="38">
        <v>546</v>
      </c>
      <c r="B452" s="81">
        <f>VLOOKUP('STATS 17-18'!AC454,'SK - HITS TAKEN'!$A$3:$B$55,2)</f>
        <v>62</v>
      </c>
      <c r="C452" s="33">
        <f>IF('STATS 17-18'!G454&lt;400,IF(B452&gt;80,80,B452),B452)</f>
        <v>62</v>
      </c>
      <c r="D452" s="33">
        <f>IF('STATS 17-18'!G454&lt;200,IF(C452&gt;60,60,C452),C452)</f>
        <v>62</v>
      </c>
      <c r="E452" s="33">
        <f>IF('STATS 17-18'!H454&lt;13.4,IF(D452&gt;73,73,D452),D452)</f>
        <v>62</v>
      </c>
      <c r="F452" s="82">
        <f>IF('STATS 17-18'!H454&lt;11,IF(E452&gt;66,66,E452),E452)</f>
        <v>62</v>
      </c>
    </row>
    <row r="453" ht="20.35" customHeight="1">
      <c r="A453" t="s" s="38">
        <v>547</v>
      </c>
      <c r="B453" s="81">
        <f>VLOOKUP('STATS 17-18'!AC455,'SK - HITS TAKEN'!$A$3:$B$55,2)</f>
        <v>81</v>
      </c>
      <c r="C453" s="33">
        <f>IF('STATS 17-18'!G455&lt;400,IF(B453&gt;80,80,B453),B453)</f>
        <v>81</v>
      </c>
      <c r="D453" s="33">
        <f>IF('STATS 17-18'!G455&lt;200,IF(C453&gt;60,60,C453),C453)</f>
        <v>81</v>
      </c>
      <c r="E453" s="33">
        <f>IF('STATS 17-18'!H455&lt;13.4,IF(D453&gt;73,73,D453),D453)</f>
        <v>81</v>
      </c>
      <c r="F453" s="82">
        <f>IF('STATS 17-18'!H455&lt;11,IF(E453&gt;66,66,E453),E453)</f>
        <v>81</v>
      </c>
    </row>
    <row r="454" ht="20.35" customHeight="1">
      <c r="A454" t="s" s="38">
        <v>548</v>
      </c>
      <c r="B454" s="81">
        <f>VLOOKUP('STATS 17-18'!AC456,'SK - HITS TAKEN'!$A$3:$B$55,2)</f>
        <v>87</v>
      </c>
      <c r="C454" s="33">
        <f>IF('STATS 17-18'!G456&lt;400,IF(B454&gt;80,80,B454),B454)</f>
        <v>87</v>
      </c>
      <c r="D454" s="33">
        <f>IF('STATS 17-18'!G456&lt;200,IF(C454&gt;60,60,C454),C454)</f>
        <v>87</v>
      </c>
      <c r="E454" s="33">
        <f>IF('STATS 17-18'!H456&lt;13.4,IF(D454&gt;73,73,D454),D454)</f>
        <v>87</v>
      </c>
      <c r="F454" s="82">
        <f>IF('STATS 17-18'!H456&lt;11,IF(E454&gt;66,66,E454),E454)</f>
        <v>87</v>
      </c>
    </row>
    <row r="455" ht="20.35" customHeight="1">
      <c r="A455" t="s" s="38">
        <v>549</v>
      </c>
      <c r="B455" s="81">
        <f>VLOOKUP('STATS 17-18'!AC457,'SK - HITS TAKEN'!$A$3:$B$55,2)</f>
        <v>47</v>
      </c>
      <c r="C455" s="33">
        <f>IF('STATS 17-18'!G457&lt;400,IF(B455&gt;80,80,B455),B455)</f>
        <v>47</v>
      </c>
      <c r="D455" s="33">
        <f>IF('STATS 17-18'!G457&lt;200,IF(C455&gt;60,60,C455),C455)</f>
        <v>47</v>
      </c>
      <c r="E455" s="33">
        <f>IF('STATS 17-18'!H457&lt;13.4,IF(D455&gt;73,73,D455),D455)</f>
        <v>47</v>
      </c>
      <c r="F455" s="82">
        <f>IF('STATS 17-18'!H457&lt;11,IF(E455&gt;66,66,E455),E455)</f>
        <v>47</v>
      </c>
    </row>
    <row r="456" ht="20.35" customHeight="1">
      <c r="A456" t="s" s="38">
        <v>550</v>
      </c>
      <c r="B456" s="81">
        <f>VLOOKUP('STATS 17-18'!AC458,'SK - HITS TAKEN'!$A$3:$B$55,2)</f>
        <v>55</v>
      </c>
      <c r="C456" s="33">
        <f>IF('STATS 17-18'!G458&lt;400,IF(B456&gt;80,80,B456),B456)</f>
        <v>55</v>
      </c>
      <c r="D456" s="33">
        <f>IF('STATS 17-18'!G458&lt;200,IF(C456&gt;60,60,C456),C456)</f>
        <v>55</v>
      </c>
      <c r="E456" s="33">
        <f>IF('STATS 17-18'!H458&lt;13.4,IF(D456&gt;73,73,D456),D456)</f>
        <v>55</v>
      </c>
      <c r="F456" s="82">
        <f>IF('STATS 17-18'!H458&lt;11,IF(E456&gt;66,66,E456),E456)</f>
        <v>55</v>
      </c>
    </row>
    <row r="457" ht="20.35" customHeight="1">
      <c r="A457" t="s" s="38">
        <v>551</v>
      </c>
      <c r="B457" s="81">
        <f>VLOOKUP('STATS 17-18'!AC459,'SK - HITS TAKEN'!$A$3:$B$55,2)</f>
        <v>63</v>
      </c>
      <c r="C457" s="33">
        <f>IF('STATS 17-18'!G459&lt;400,IF(B457&gt;80,80,B457),B457)</f>
        <v>63</v>
      </c>
      <c r="D457" s="33">
        <f>IF('STATS 17-18'!G459&lt;200,IF(C457&gt;60,60,C457),C457)</f>
        <v>63</v>
      </c>
      <c r="E457" s="33">
        <f>IF('STATS 17-18'!H459&lt;13.4,IF(D457&gt;73,73,D457),D457)</f>
        <v>63</v>
      </c>
      <c r="F457" s="82">
        <f>IF('STATS 17-18'!H459&lt;11,IF(E457&gt;66,66,E457),E457)</f>
        <v>63</v>
      </c>
    </row>
    <row r="458" ht="20.35" customHeight="1">
      <c r="A458" t="s" s="38">
        <v>552</v>
      </c>
      <c r="B458" s="81">
        <f>VLOOKUP('STATS 17-18'!AC460,'SK - HITS TAKEN'!$A$3:$B$55,2)</f>
        <v>58</v>
      </c>
      <c r="C458" s="33">
        <f>IF('STATS 17-18'!G460&lt;400,IF(B458&gt;80,80,B458),B458)</f>
        <v>58</v>
      </c>
      <c r="D458" s="33">
        <f>IF('STATS 17-18'!G460&lt;200,IF(C458&gt;60,60,C458),C458)</f>
        <v>58</v>
      </c>
      <c r="E458" s="33">
        <f>IF('STATS 17-18'!H460&lt;13.4,IF(D458&gt;73,73,D458),D458)</f>
        <v>58</v>
      </c>
      <c r="F458" s="82">
        <f>IF('STATS 17-18'!H460&lt;11,IF(E458&gt;66,66,E458),E458)</f>
        <v>58</v>
      </c>
    </row>
    <row r="459" ht="20.35" customHeight="1">
      <c r="A459" t="s" s="38">
        <v>553</v>
      </c>
      <c r="B459" s="81">
        <f>VLOOKUP('STATS 17-18'!AC461,'SK - HITS TAKEN'!$A$3:$B$55,2)</f>
        <v>80</v>
      </c>
      <c r="C459" s="33">
        <f>IF('STATS 17-18'!G461&lt;400,IF(B459&gt;80,80,B459),B459)</f>
        <v>80</v>
      </c>
      <c r="D459" s="33">
        <f>IF('STATS 17-18'!G461&lt;200,IF(C459&gt;60,60,C459),C459)</f>
        <v>60</v>
      </c>
      <c r="E459" s="33">
        <f>IF('STATS 17-18'!H461&lt;13.4,IF(D459&gt;73,73,D459),D459)</f>
        <v>60</v>
      </c>
      <c r="F459" s="82">
        <f>IF('STATS 17-18'!H461&lt;11,IF(E459&gt;66,66,E459),E459)</f>
        <v>60</v>
      </c>
    </row>
    <row r="460" ht="20.35" customHeight="1">
      <c r="A460" t="s" s="38">
        <v>554</v>
      </c>
      <c r="B460" s="81">
        <f>VLOOKUP('STATS 17-18'!AC462,'SK - HITS TAKEN'!$A$3:$B$55,2)</f>
        <v>53</v>
      </c>
      <c r="C460" s="33">
        <f>IF('STATS 17-18'!G462&lt;400,IF(B460&gt;80,80,B460),B460)</f>
        <v>53</v>
      </c>
      <c r="D460" s="33">
        <f>IF('STATS 17-18'!G462&lt;200,IF(C460&gt;60,60,C460),C460)</f>
        <v>53</v>
      </c>
      <c r="E460" s="33">
        <f>IF('STATS 17-18'!H462&lt;13.4,IF(D460&gt;73,73,D460),D460)</f>
        <v>53</v>
      </c>
      <c r="F460" s="82">
        <f>IF('STATS 17-18'!H462&lt;11,IF(E460&gt;66,66,E460),E460)</f>
        <v>53</v>
      </c>
    </row>
    <row r="461" ht="20.35" customHeight="1">
      <c r="A461" t="s" s="38">
        <v>555</v>
      </c>
      <c r="B461" s="81">
        <f>VLOOKUP('STATS 17-18'!AC463,'SK - HITS TAKEN'!$A$3:$B$55,2)</f>
        <v>61</v>
      </c>
      <c r="C461" s="33">
        <f>IF('STATS 17-18'!G463&lt;400,IF(B461&gt;80,80,B461),B461)</f>
        <v>61</v>
      </c>
      <c r="D461" s="33">
        <f>IF('STATS 17-18'!G463&lt;200,IF(C461&gt;60,60,C461),C461)</f>
        <v>61</v>
      </c>
      <c r="E461" s="33">
        <f>IF('STATS 17-18'!H463&lt;13.4,IF(D461&gt;73,73,D461),D461)</f>
        <v>61</v>
      </c>
      <c r="F461" s="82">
        <f>IF('STATS 17-18'!H463&lt;11,IF(E461&gt;66,66,E461),E461)</f>
        <v>61</v>
      </c>
    </row>
    <row r="462" ht="20.35" customHeight="1">
      <c r="A462" t="s" s="38">
        <v>556</v>
      </c>
      <c r="B462" s="81">
        <f>VLOOKUP('STATS 17-18'!AC464,'SK - HITS TAKEN'!$A$3:$B$55,2)</f>
        <v>68</v>
      </c>
      <c r="C462" s="33">
        <f>IF('STATS 17-18'!G464&lt;400,IF(B462&gt;80,80,B462),B462)</f>
        <v>68</v>
      </c>
      <c r="D462" s="33">
        <f>IF('STATS 17-18'!G464&lt;200,IF(C462&gt;60,60,C462),C462)</f>
        <v>68</v>
      </c>
      <c r="E462" s="33">
        <f>IF('STATS 17-18'!H464&lt;13.4,IF(D462&gt;73,73,D462),D462)</f>
        <v>68</v>
      </c>
      <c r="F462" s="82">
        <f>IF('STATS 17-18'!H464&lt;11,IF(E462&gt;66,66,E462),E462)</f>
        <v>68</v>
      </c>
    </row>
    <row r="463" ht="20.35" customHeight="1">
      <c r="A463" t="s" s="38">
        <v>557</v>
      </c>
      <c r="B463" s="81">
        <f>VLOOKUP('STATS 17-18'!AC465,'SK - HITS TAKEN'!$A$3:$B$55,2)</f>
        <v>49</v>
      </c>
      <c r="C463" s="33">
        <f>IF('STATS 17-18'!G465&lt;400,IF(B463&gt;80,80,B463),B463)</f>
        <v>49</v>
      </c>
      <c r="D463" s="33">
        <f>IF('STATS 17-18'!G465&lt;200,IF(C463&gt;60,60,C463),C463)</f>
        <v>49</v>
      </c>
      <c r="E463" s="33">
        <f>IF('STATS 17-18'!H465&lt;13.4,IF(D463&gt;73,73,D463),D463)</f>
        <v>49</v>
      </c>
      <c r="F463" s="82">
        <f>IF('STATS 17-18'!H465&lt;11,IF(E463&gt;66,66,E463),E463)</f>
        <v>49</v>
      </c>
    </row>
    <row r="464" ht="20.35" customHeight="1">
      <c r="A464" t="s" s="38">
        <v>558</v>
      </c>
      <c r="B464" s="81">
        <f>VLOOKUP('STATS 17-18'!AC466,'SK - HITS TAKEN'!$A$3:$B$55,2)</f>
        <v>99</v>
      </c>
      <c r="C464" s="33">
        <f>IF('STATS 17-18'!G466&lt;400,IF(B464&gt;80,80,B464),B464)</f>
        <v>99</v>
      </c>
      <c r="D464" s="33">
        <f>IF('STATS 17-18'!G466&lt;200,IF(C464&gt;60,60,C464),C464)</f>
        <v>99</v>
      </c>
      <c r="E464" s="33">
        <f>IF('STATS 17-18'!H466&lt;13.4,IF(D464&gt;73,73,D464),D464)</f>
        <v>99</v>
      </c>
      <c r="F464" s="82">
        <f>IF('STATS 17-18'!H466&lt;11,IF(E464&gt;66,66,E464),E464)</f>
        <v>99</v>
      </c>
    </row>
    <row r="465" ht="20.35" customHeight="1">
      <c r="A465" t="s" s="38">
        <v>559</v>
      </c>
      <c r="B465" s="81">
        <f>VLOOKUP('STATS 17-18'!AC467,'SK - HITS TAKEN'!$A$3:$B$55,2)</f>
        <v>51</v>
      </c>
      <c r="C465" s="33">
        <f>IF('STATS 17-18'!G467&lt;400,IF(B465&gt;80,80,B465),B465)</f>
        <v>51</v>
      </c>
      <c r="D465" s="33">
        <f>IF('STATS 17-18'!G467&lt;200,IF(C465&gt;60,60,C465),C465)</f>
        <v>51</v>
      </c>
      <c r="E465" s="33">
        <f>IF('STATS 17-18'!H467&lt;13.4,IF(D465&gt;73,73,D465),D465)</f>
        <v>51</v>
      </c>
      <c r="F465" s="82">
        <f>IF('STATS 17-18'!H467&lt;11,IF(E465&gt;66,66,E465),E465)</f>
        <v>51</v>
      </c>
    </row>
    <row r="466" ht="20.35" customHeight="1">
      <c r="A466" t="s" s="38">
        <v>560</v>
      </c>
      <c r="B466" s="81">
        <f>VLOOKUP('STATS 17-18'!AC468,'SK - HITS TAKEN'!$A$3:$B$55,2)</f>
        <v>92</v>
      </c>
      <c r="C466" s="33">
        <f>IF('STATS 17-18'!G468&lt;400,IF(B466&gt;80,80,B466),B466)</f>
        <v>80</v>
      </c>
      <c r="D466" s="33">
        <f>IF('STATS 17-18'!G468&lt;200,IF(C466&gt;60,60,C466),C466)</f>
        <v>60</v>
      </c>
      <c r="E466" s="33">
        <f>IF('STATS 17-18'!H468&lt;13.4,IF(D466&gt;73,73,D466),D466)</f>
        <v>60</v>
      </c>
      <c r="F466" s="82">
        <f>IF('STATS 17-18'!H468&lt;11,IF(E466&gt;66,66,E466),E466)</f>
        <v>60</v>
      </c>
    </row>
    <row r="467" ht="20.35" customHeight="1">
      <c r="A467" t="s" s="38">
        <v>561</v>
      </c>
      <c r="B467" s="81">
        <f>VLOOKUP('STATS 17-18'!AC469,'SK - HITS TAKEN'!$A$3:$B$55,2)</f>
        <v>48</v>
      </c>
      <c r="C467" s="33">
        <f>IF('STATS 17-18'!G469&lt;400,IF(B467&gt;80,80,B467),B467)</f>
        <v>48</v>
      </c>
      <c r="D467" s="33">
        <f>IF('STATS 17-18'!G469&lt;200,IF(C467&gt;60,60,C467),C467)</f>
        <v>48</v>
      </c>
      <c r="E467" s="33">
        <f>IF('STATS 17-18'!H469&lt;13.4,IF(D467&gt;73,73,D467),D467)</f>
        <v>48</v>
      </c>
      <c r="F467" s="82">
        <f>IF('STATS 17-18'!H469&lt;11,IF(E467&gt;66,66,E467),E467)</f>
        <v>48</v>
      </c>
    </row>
    <row r="468" ht="20.35" customHeight="1">
      <c r="A468" t="s" s="38">
        <v>562</v>
      </c>
      <c r="B468" s="81">
        <f>VLOOKUP('STATS 17-18'!AC470,'SK - HITS TAKEN'!$A$3:$B$55,2)</f>
        <v>83</v>
      </c>
      <c r="C468" s="33">
        <f>IF('STATS 17-18'!G470&lt;400,IF(B468&gt;80,80,B468),B468)</f>
        <v>83</v>
      </c>
      <c r="D468" s="33">
        <f>IF('STATS 17-18'!G470&lt;200,IF(C468&gt;60,60,C468),C468)</f>
        <v>83</v>
      </c>
      <c r="E468" s="33">
        <f>IF('STATS 17-18'!H470&lt;13.4,IF(D468&gt;73,73,D468),D468)</f>
        <v>83</v>
      </c>
      <c r="F468" s="82">
        <f>IF('STATS 17-18'!H470&lt;11,IF(E468&gt;66,66,E468),E468)</f>
        <v>83</v>
      </c>
    </row>
    <row r="469" ht="20.35" customHeight="1">
      <c r="A469" t="s" s="38">
        <v>563</v>
      </c>
      <c r="B469" s="81">
        <f>VLOOKUP('STATS 17-18'!AC471,'SK - HITS TAKEN'!$A$3:$B$55,2)</f>
        <v>68</v>
      </c>
      <c r="C469" s="33">
        <f>IF('STATS 17-18'!G471&lt;400,IF(B469&gt;80,80,B469),B469)</f>
        <v>68</v>
      </c>
      <c r="D469" s="33">
        <f>IF('STATS 17-18'!G471&lt;200,IF(C469&gt;60,60,C469),C469)</f>
        <v>68</v>
      </c>
      <c r="E469" s="33">
        <f>IF('STATS 17-18'!H471&lt;13.4,IF(D469&gt;73,73,D469),D469)</f>
        <v>68</v>
      </c>
      <c r="F469" s="82">
        <f>IF('STATS 17-18'!H471&lt;11,IF(E469&gt;66,66,E469),E469)</f>
        <v>68</v>
      </c>
    </row>
    <row r="470" ht="20.35" customHeight="1">
      <c r="A470" t="s" s="38">
        <v>564</v>
      </c>
      <c r="B470" s="81">
        <f>VLOOKUP('STATS 17-18'!AC472,'SK - HITS TAKEN'!$A$3:$B$55,2)</f>
        <v>85</v>
      </c>
      <c r="C470" s="33">
        <f>IF('STATS 17-18'!G472&lt;400,IF(B470&gt;80,80,B470),B470)</f>
        <v>85</v>
      </c>
      <c r="D470" s="33">
        <f>IF('STATS 17-18'!G472&lt;200,IF(C470&gt;60,60,C470),C470)</f>
        <v>85</v>
      </c>
      <c r="E470" s="33">
        <f>IF('STATS 17-18'!H472&lt;13.4,IF(D470&gt;73,73,D470),D470)</f>
        <v>85</v>
      </c>
      <c r="F470" s="82">
        <f>IF('STATS 17-18'!H472&lt;11,IF(E470&gt;66,66,E470),E470)</f>
        <v>85</v>
      </c>
    </row>
    <row r="471" ht="20.35" customHeight="1">
      <c r="A471" t="s" s="38">
        <v>565</v>
      </c>
      <c r="B471" s="81">
        <f>VLOOKUP('STATS 17-18'!AC473,'SK - HITS TAKEN'!$A$3:$B$55,2)</f>
        <v>58</v>
      </c>
      <c r="C471" s="33">
        <f>IF('STATS 17-18'!G473&lt;400,IF(B471&gt;80,80,B471),B471)</f>
        <v>58</v>
      </c>
      <c r="D471" s="33">
        <f>IF('STATS 17-18'!G473&lt;200,IF(C471&gt;60,60,C471),C471)</f>
        <v>58</v>
      </c>
      <c r="E471" s="33">
        <f>IF('STATS 17-18'!H473&lt;13.4,IF(D471&gt;73,73,D471),D471)</f>
        <v>58</v>
      </c>
      <c r="F471" s="82">
        <f>IF('STATS 17-18'!H473&lt;11,IF(E471&gt;66,66,E471),E471)</f>
        <v>58</v>
      </c>
    </row>
    <row r="472" ht="20.35" customHeight="1">
      <c r="A472" t="s" s="38">
        <v>566</v>
      </c>
      <c r="B472" s="81">
        <f>VLOOKUP('STATS 17-18'!AC474,'SK - HITS TAKEN'!$A$3:$B$55,2)</f>
        <v>92</v>
      </c>
      <c r="C472" s="33">
        <f>IF('STATS 17-18'!G474&lt;400,IF(B472&gt;80,80,B472),B472)</f>
        <v>92</v>
      </c>
      <c r="D472" s="33">
        <f>IF('STATS 17-18'!G474&lt;200,IF(C472&gt;60,60,C472),C472)</f>
        <v>92</v>
      </c>
      <c r="E472" s="33">
        <f>IF('STATS 17-18'!H474&lt;13.4,IF(D472&gt;73,73,D472),D472)</f>
        <v>92</v>
      </c>
      <c r="F472" s="82">
        <f>IF('STATS 17-18'!H474&lt;11,IF(E472&gt;66,66,E472),E472)</f>
        <v>92</v>
      </c>
    </row>
    <row r="473" ht="20.35" customHeight="1">
      <c r="A473" t="s" s="38">
        <v>567</v>
      </c>
      <c r="B473" s="81">
        <f>VLOOKUP('STATS 17-18'!AC475,'SK - HITS TAKEN'!$A$3:$B$55,2)</f>
        <v>69</v>
      </c>
      <c r="C473" s="33">
        <f>IF('STATS 17-18'!G475&lt;400,IF(B473&gt;80,80,B473),B473)</f>
        <v>69</v>
      </c>
      <c r="D473" s="33">
        <f>IF('STATS 17-18'!G475&lt;200,IF(C473&gt;60,60,C473),C473)</f>
        <v>69</v>
      </c>
      <c r="E473" s="33">
        <f>IF('STATS 17-18'!H475&lt;13.4,IF(D473&gt;73,73,D473),D473)</f>
        <v>69</v>
      </c>
      <c r="F473" s="82">
        <f>IF('STATS 17-18'!H475&lt;11,IF(E473&gt;66,66,E473),E473)</f>
        <v>69</v>
      </c>
    </row>
    <row r="474" ht="20.35" customHeight="1">
      <c r="A474" t="s" s="38">
        <v>568</v>
      </c>
      <c r="B474" s="81">
        <f>VLOOKUP('STATS 17-18'!AC476,'SK - HITS TAKEN'!$A$3:$B$55,2)</f>
        <v>69</v>
      </c>
      <c r="C474" s="33">
        <f>IF('STATS 17-18'!G476&lt;400,IF(B474&gt;80,80,B474),B474)</f>
        <v>69</v>
      </c>
      <c r="D474" s="33">
        <f>IF('STATS 17-18'!G476&lt;200,IF(C474&gt;60,60,C474),C474)</f>
        <v>60</v>
      </c>
      <c r="E474" s="33">
        <f>IF('STATS 17-18'!H476&lt;13.4,IF(D474&gt;73,73,D474),D474)</f>
        <v>60</v>
      </c>
      <c r="F474" s="82">
        <f>IF('STATS 17-18'!H476&lt;11,IF(E474&gt;66,66,E474),E474)</f>
        <v>60</v>
      </c>
    </row>
    <row r="475" ht="20.35" customHeight="1">
      <c r="A475" t="s" s="38">
        <v>569</v>
      </c>
      <c r="B475" s="81">
        <f>VLOOKUP('STATS 17-18'!AC477,'SK - HITS TAKEN'!$A$3:$B$55,2)</f>
        <v>67</v>
      </c>
      <c r="C475" s="33">
        <f>IF('STATS 17-18'!G477&lt;400,IF(B475&gt;80,80,B475),B475)</f>
        <v>67</v>
      </c>
      <c r="D475" s="33">
        <f>IF('STATS 17-18'!G477&lt;200,IF(C475&gt;60,60,C475),C475)</f>
        <v>67</v>
      </c>
      <c r="E475" s="33">
        <f>IF('STATS 17-18'!H477&lt;13.4,IF(D475&gt;73,73,D475),D475)</f>
        <v>67</v>
      </c>
      <c r="F475" s="82">
        <f>IF('STATS 17-18'!H477&lt;11,IF(E475&gt;66,66,E475),E475)</f>
        <v>67</v>
      </c>
    </row>
    <row r="476" ht="20.35" customHeight="1">
      <c r="A476" t="s" s="38">
        <v>570</v>
      </c>
      <c r="B476" s="81">
        <f>VLOOKUP('STATS 17-18'!AC478,'SK - HITS TAKEN'!$A$3:$B$55,2)</f>
        <v>71</v>
      </c>
      <c r="C476" s="33">
        <f>IF('STATS 17-18'!G478&lt;400,IF(B476&gt;80,80,B476),B476)</f>
        <v>71</v>
      </c>
      <c r="D476" s="33">
        <f>IF('STATS 17-18'!G478&lt;200,IF(C476&gt;60,60,C476),C476)</f>
        <v>71</v>
      </c>
      <c r="E476" s="33">
        <f>IF('STATS 17-18'!H478&lt;13.4,IF(D476&gt;73,73,D476),D476)</f>
        <v>71</v>
      </c>
      <c r="F476" s="82">
        <f>IF('STATS 17-18'!H478&lt;11,IF(E476&gt;66,66,E476),E476)</f>
        <v>71</v>
      </c>
    </row>
    <row r="477" ht="20.35" customHeight="1">
      <c r="A477" t="s" s="38">
        <v>571</v>
      </c>
      <c r="B477" s="81">
        <f>VLOOKUP('STATS 17-18'!AC479,'SK - HITS TAKEN'!$A$3:$B$55,2)</f>
        <v>54</v>
      </c>
      <c r="C477" s="33">
        <f>IF('STATS 17-18'!G479&lt;400,IF(B477&gt;80,80,B477),B477)</f>
        <v>54</v>
      </c>
      <c r="D477" s="33">
        <f>IF('STATS 17-18'!G479&lt;200,IF(C477&gt;60,60,C477),C477)</f>
        <v>54</v>
      </c>
      <c r="E477" s="33">
        <f>IF('STATS 17-18'!H479&lt;13.4,IF(D477&gt;73,73,D477),D477)</f>
        <v>54</v>
      </c>
      <c r="F477" s="82">
        <f>IF('STATS 17-18'!H479&lt;11,IF(E477&gt;66,66,E477),E477)</f>
        <v>54</v>
      </c>
    </row>
    <row r="478" ht="20.35" customHeight="1">
      <c r="A478" t="s" s="38">
        <v>572</v>
      </c>
      <c r="B478" s="81">
        <f>VLOOKUP('STATS 17-18'!AC480,'SK - HITS TAKEN'!$A$3:$B$55,2)</f>
        <v>60</v>
      </c>
      <c r="C478" s="33">
        <f>IF('STATS 17-18'!G480&lt;400,IF(B478&gt;80,80,B478),B478)</f>
        <v>60</v>
      </c>
      <c r="D478" s="33">
        <f>IF('STATS 17-18'!G480&lt;200,IF(C478&gt;60,60,C478),C478)</f>
        <v>60</v>
      </c>
      <c r="E478" s="33">
        <f>IF('STATS 17-18'!H480&lt;13.4,IF(D478&gt;73,73,D478),D478)</f>
        <v>60</v>
      </c>
      <c r="F478" s="82">
        <f>IF('STATS 17-18'!H480&lt;11,IF(E478&gt;66,66,E478),E478)</f>
        <v>60</v>
      </c>
    </row>
    <row r="479" ht="20.35" customHeight="1">
      <c r="A479" t="s" s="38">
        <v>573</v>
      </c>
      <c r="B479" s="81">
        <f>VLOOKUP('STATS 17-18'!AC481,'SK - HITS TAKEN'!$A$3:$B$55,2)</f>
        <v>81</v>
      </c>
      <c r="C479" s="33">
        <f>IF('STATS 17-18'!G481&lt;400,IF(B479&gt;80,80,B479),B479)</f>
        <v>81</v>
      </c>
      <c r="D479" s="33">
        <f>IF('STATS 17-18'!G481&lt;200,IF(C479&gt;60,60,C479),C479)</f>
        <v>81</v>
      </c>
      <c r="E479" s="33">
        <f>IF('STATS 17-18'!H481&lt;13.4,IF(D479&gt;73,73,D479),D479)</f>
        <v>81</v>
      </c>
      <c r="F479" s="82">
        <f>IF('STATS 17-18'!H481&lt;11,IF(E479&gt;66,66,E479),E479)</f>
        <v>81</v>
      </c>
    </row>
    <row r="480" ht="20.35" customHeight="1">
      <c r="A480" t="s" s="38">
        <v>574</v>
      </c>
      <c r="B480" s="81">
        <f>VLOOKUP('STATS 17-18'!AC482,'SK - HITS TAKEN'!$A$3:$B$55,2)</f>
        <v>74</v>
      </c>
      <c r="C480" s="33">
        <f>IF('STATS 17-18'!G482&lt;400,IF(B480&gt;80,80,B480),B480)</f>
        <v>74</v>
      </c>
      <c r="D480" s="33">
        <f>IF('STATS 17-18'!G482&lt;200,IF(C480&gt;60,60,C480),C480)</f>
        <v>74</v>
      </c>
      <c r="E480" s="33">
        <f>IF('STATS 17-18'!H482&lt;13.4,IF(D480&gt;73,73,D480),D480)</f>
        <v>74</v>
      </c>
      <c r="F480" s="82">
        <f>IF('STATS 17-18'!H482&lt;11,IF(E480&gt;66,66,E480),E480)</f>
        <v>74</v>
      </c>
    </row>
    <row r="481" ht="20.35" customHeight="1">
      <c r="A481" t="s" s="38">
        <v>575</v>
      </c>
      <c r="B481" s="81">
        <f>VLOOKUP('STATS 17-18'!AC483,'SK - HITS TAKEN'!$A$3:$B$55,2)</f>
        <v>89</v>
      </c>
      <c r="C481" s="33">
        <f>IF('STATS 17-18'!G483&lt;400,IF(B481&gt;80,80,B481),B481)</f>
        <v>80</v>
      </c>
      <c r="D481" s="33">
        <f>IF('STATS 17-18'!G483&lt;200,IF(C481&gt;60,60,C481),C481)</f>
        <v>80</v>
      </c>
      <c r="E481" s="33">
        <f>IF('STATS 17-18'!H483&lt;13.4,IF(D481&gt;73,73,D481),D481)</f>
        <v>73</v>
      </c>
      <c r="F481" s="82">
        <f>IF('STATS 17-18'!H483&lt;11,IF(E481&gt;66,66,E481),E481)</f>
        <v>73</v>
      </c>
    </row>
    <row r="482" ht="20.35" customHeight="1">
      <c r="A482" t="s" s="38">
        <v>576</v>
      </c>
      <c r="B482" s="81">
        <f>VLOOKUP('STATS 17-18'!AC484,'SK - HITS TAKEN'!$A$3:$B$55,2)</f>
        <v>53</v>
      </c>
      <c r="C482" s="33">
        <f>IF('STATS 17-18'!G484&lt;400,IF(B482&gt;80,80,B482),B482)</f>
        <v>53</v>
      </c>
      <c r="D482" s="33">
        <f>IF('STATS 17-18'!G484&lt;200,IF(C482&gt;60,60,C482),C482)</f>
        <v>53</v>
      </c>
      <c r="E482" s="33">
        <f>IF('STATS 17-18'!H484&lt;13.4,IF(D482&gt;73,73,D482),D482)</f>
        <v>53</v>
      </c>
      <c r="F482" s="82">
        <f>IF('STATS 17-18'!H484&lt;11,IF(E482&gt;66,66,E482),E482)</f>
        <v>53</v>
      </c>
    </row>
    <row r="483" ht="20.35" customHeight="1">
      <c r="A483" t="s" s="38">
        <v>577</v>
      </c>
      <c r="B483" s="81">
        <f>VLOOKUP('STATS 17-18'!AC485,'SK - HITS TAKEN'!$A$3:$B$55,2)</f>
        <v>79</v>
      </c>
      <c r="C483" s="33">
        <f>IF('STATS 17-18'!G485&lt;400,IF(B483&gt;80,80,B483),B483)</f>
        <v>79</v>
      </c>
      <c r="D483" s="33">
        <f>IF('STATS 17-18'!G485&lt;200,IF(C483&gt;60,60,C483),C483)</f>
        <v>79</v>
      </c>
      <c r="E483" s="33">
        <f>IF('STATS 17-18'!H485&lt;13.4,IF(D483&gt;73,73,D483),D483)</f>
        <v>79</v>
      </c>
      <c r="F483" s="82">
        <f>IF('STATS 17-18'!H485&lt;11,IF(E483&gt;66,66,E483),E483)</f>
        <v>79</v>
      </c>
    </row>
    <row r="484" ht="20.35" customHeight="1">
      <c r="A484" t="s" s="38">
        <v>578</v>
      </c>
      <c r="B484" s="81">
        <f>VLOOKUP('STATS 17-18'!AC486,'SK - HITS TAKEN'!$A$3:$B$55,2)</f>
        <v>99</v>
      </c>
      <c r="C484" s="33">
        <f>IF('STATS 17-18'!G486&lt;400,IF(B484&gt;80,80,B484),B484)</f>
        <v>80</v>
      </c>
      <c r="D484" s="33">
        <f>IF('STATS 17-18'!G486&lt;200,IF(C484&gt;60,60,C484),C484)</f>
        <v>60</v>
      </c>
      <c r="E484" s="33">
        <f>IF('STATS 17-18'!H486&lt;13.4,IF(D484&gt;73,73,D484),D484)</f>
        <v>60</v>
      </c>
      <c r="F484" s="82">
        <f>IF('STATS 17-18'!H486&lt;11,IF(E484&gt;66,66,E484),E484)</f>
        <v>60</v>
      </c>
    </row>
    <row r="485" ht="20.35" customHeight="1">
      <c r="A485" t="s" s="38">
        <v>579</v>
      </c>
      <c r="B485" s="81">
        <f>VLOOKUP('STATS 17-18'!AC487,'SK - HITS TAKEN'!$A$3:$B$55,2)</f>
        <v>48</v>
      </c>
      <c r="C485" s="33">
        <f>IF('STATS 17-18'!G487&lt;400,IF(B485&gt;80,80,B485),B485)</f>
        <v>48</v>
      </c>
      <c r="D485" s="33">
        <f>IF('STATS 17-18'!G487&lt;200,IF(C485&gt;60,60,C485),C485)</f>
        <v>48</v>
      </c>
      <c r="E485" s="33">
        <f>IF('STATS 17-18'!H487&lt;13.4,IF(D485&gt;73,73,D485),D485)</f>
        <v>48</v>
      </c>
      <c r="F485" s="82">
        <f>IF('STATS 17-18'!H487&lt;11,IF(E485&gt;66,66,E485),E485)</f>
        <v>48</v>
      </c>
    </row>
    <row r="486" ht="20.35" customHeight="1">
      <c r="A486" t="s" s="38">
        <v>580</v>
      </c>
      <c r="B486" s="81">
        <f>VLOOKUP('STATS 17-18'!AC488,'SK - HITS TAKEN'!$A$3:$B$55,2)</f>
        <v>93</v>
      </c>
      <c r="C486" s="33">
        <f>IF('STATS 17-18'!G488&lt;400,IF(B486&gt;80,80,B486),B486)</f>
        <v>93</v>
      </c>
      <c r="D486" s="33">
        <f>IF('STATS 17-18'!G488&lt;200,IF(C486&gt;60,60,C486),C486)</f>
        <v>93</v>
      </c>
      <c r="E486" s="33">
        <f>IF('STATS 17-18'!H488&lt;13.4,IF(D486&gt;73,73,D486),D486)</f>
        <v>93</v>
      </c>
      <c r="F486" s="82">
        <f>IF('STATS 17-18'!H488&lt;11,IF(E486&gt;66,66,E486),E486)</f>
        <v>93</v>
      </c>
    </row>
    <row r="487" ht="20.35" customHeight="1">
      <c r="A487" t="s" s="38">
        <v>581</v>
      </c>
      <c r="B487" s="81">
        <f>VLOOKUP('STATS 17-18'!AC489,'SK - HITS TAKEN'!$A$3:$B$55,2)</f>
        <v>78</v>
      </c>
      <c r="C487" s="33">
        <f>IF('STATS 17-18'!G489&lt;400,IF(B487&gt;80,80,B487),B487)</f>
        <v>78</v>
      </c>
      <c r="D487" s="33">
        <f>IF('STATS 17-18'!G489&lt;200,IF(C487&gt;60,60,C487),C487)</f>
        <v>60</v>
      </c>
      <c r="E487" s="33">
        <f>IF('STATS 17-18'!H489&lt;13.4,IF(D487&gt;73,73,D487),D487)</f>
        <v>60</v>
      </c>
      <c r="F487" s="82">
        <f>IF('STATS 17-18'!H489&lt;11,IF(E487&gt;66,66,E487),E487)</f>
        <v>60</v>
      </c>
    </row>
    <row r="488" ht="20.35" customHeight="1">
      <c r="A488" t="s" s="38">
        <v>582</v>
      </c>
      <c r="B488" s="81">
        <f>VLOOKUP('STATS 17-18'!AC490,'SK - HITS TAKEN'!$A$3:$B$55,2)</f>
        <v>86</v>
      </c>
      <c r="C488" s="33">
        <f>IF('STATS 17-18'!G490&lt;400,IF(B488&gt;80,80,B488),B488)</f>
        <v>86</v>
      </c>
      <c r="D488" s="33">
        <f>IF('STATS 17-18'!G490&lt;200,IF(C488&gt;60,60,C488),C488)</f>
        <v>86</v>
      </c>
      <c r="E488" s="33">
        <f>IF('STATS 17-18'!H490&lt;13.4,IF(D488&gt;73,73,D488),D488)</f>
        <v>86</v>
      </c>
      <c r="F488" s="82">
        <f>IF('STATS 17-18'!H490&lt;11,IF(E488&gt;66,66,E488),E488)</f>
        <v>86</v>
      </c>
    </row>
    <row r="489" ht="20.35" customHeight="1">
      <c r="A489" t="s" s="38">
        <v>583</v>
      </c>
      <c r="B489" s="81">
        <f>VLOOKUP('STATS 17-18'!AC491,'SK - HITS TAKEN'!$A$3:$B$55,2)</f>
        <v>66</v>
      </c>
      <c r="C489" s="33">
        <f>IF('STATS 17-18'!G491&lt;400,IF(B489&gt;80,80,B489),B489)</f>
        <v>66</v>
      </c>
      <c r="D489" s="33">
        <f>IF('STATS 17-18'!G491&lt;200,IF(C489&gt;60,60,C489),C489)</f>
        <v>66</v>
      </c>
      <c r="E489" s="33">
        <f>IF('STATS 17-18'!H491&lt;13.4,IF(D489&gt;73,73,D489),D489)</f>
        <v>66</v>
      </c>
      <c r="F489" s="82">
        <f>IF('STATS 17-18'!H491&lt;11,IF(E489&gt;66,66,E489),E489)</f>
        <v>66</v>
      </c>
    </row>
    <row r="490" ht="20.35" customHeight="1">
      <c r="A490" t="s" s="38">
        <v>584</v>
      </c>
      <c r="B490" s="81">
        <f>VLOOKUP('STATS 17-18'!AC492,'SK - HITS TAKEN'!$A$3:$B$55,2)</f>
        <v>82</v>
      </c>
      <c r="C490" s="33">
        <f>IF('STATS 17-18'!G492&lt;400,IF(B490&gt;80,80,B490),B490)</f>
        <v>80</v>
      </c>
      <c r="D490" s="33">
        <f>IF('STATS 17-18'!G492&lt;200,IF(C490&gt;60,60,C490),C490)</f>
        <v>80</v>
      </c>
      <c r="E490" s="33">
        <f>IF('STATS 17-18'!H492&lt;13.4,IF(D490&gt;73,73,D490),D490)</f>
        <v>80</v>
      </c>
      <c r="F490" s="82">
        <f>IF('STATS 17-18'!H492&lt;11,IF(E490&gt;66,66,E490),E490)</f>
        <v>80</v>
      </c>
    </row>
    <row r="491" ht="20.35" customHeight="1">
      <c r="A491" t="s" s="38">
        <v>585</v>
      </c>
      <c r="B491" s="81">
        <f>VLOOKUP('STATS 17-18'!AC493,'SK - HITS TAKEN'!$A$3:$B$55,2)</f>
        <v>53</v>
      </c>
      <c r="C491" s="33">
        <f>IF('STATS 17-18'!G493&lt;400,IF(B491&gt;80,80,B491),B491)</f>
        <v>53</v>
      </c>
      <c r="D491" s="33">
        <f>IF('STATS 17-18'!G493&lt;200,IF(C491&gt;60,60,C491),C491)</f>
        <v>53</v>
      </c>
      <c r="E491" s="33">
        <f>IF('STATS 17-18'!H493&lt;13.4,IF(D491&gt;73,73,D491),D491)</f>
        <v>53</v>
      </c>
      <c r="F491" s="82">
        <f>IF('STATS 17-18'!H493&lt;11,IF(E491&gt;66,66,E491),E491)</f>
        <v>53</v>
      </c>
    </row>
    <row r="492" ht="20.35" customHeight="1">
      <c r="A492" t="s" s="38">
        <v>586</v>
      </c>
      <c r="B492" s="81">
        <f>VLOOKUP('STATS 17-18'!AC494,'SK - HITS TAKEN'!$A$3:$B$55,2)</f>
        <v>93</v>
      </c>
      <c r="C492" s="33">
        <f>IF('STATS 17-18'!G494&lt;400,IF(B492&gt;80,80,B492),B492)</f>
        <v>93</v>
      </c>
      <c r="D492" s="33">
        <f>IF('STATS 17-18'!G494&lt;200,IF(C492&gt;60,60,C492),C492)</f>
        <v>93</v>
      </c>
      <c r="E492" s="33">
        <f>IF('STATS 17-18'!H494&lt;13.4,IF(D492&gt;73,73,D492),D492)</f>
        <v>93</v>
      </c>
      <c r="F492" s="82">
        <f>IF('STATS 17-18'!H494&lt;11,IF(E492&gt;66,66,E492),E492)</f>
        <v>93</v>
      </c>
    </row>
    <row r="493" ht="20.35" customHeight="1">
      <c r="A493" t="s" s="38">
        <v>588</v>
      </c>
      <c r="B493" s="81">
        <f>VLOOKUP('STATS 17-18'!AC495,'SK - HITS TAKEN'!$A$3:$B$55,2)</f>
        <v>49</v>
      </c>
      <c r="C493" s="33">
        <f>IF('STATS 17-18'!G495&lt;400,IF(B493&gt;80,80,B493),B493)</f>
        <v>49</v>
      </c>
      <c r="D493" s="33">
        <f>IF('STATS 17-18'!G495&lt;200,IF(C493&gt;60,60,C493),C493)</f>
        <v>49</v>
      </c>
      <c r="E493" s="33">
        <f>IF('STATS 17-18'!H495&lt;13.4,IF(D493&gt;73,73,D493),D493)</f>
        <v>49</v>
      </c>
      <c r="F493" s="82">
        <f>IF('STATS 17-18'!H495&lt;11,IF(E493&gt;66,66,E493),E493)</f>
        <v>49</v>
      </c>
    </row>
    <row r="494" ht="20.35" customHeight="1">
      <c r="A494" t="s" s="38">
        <v>589</v>
      </c>
      <c r="B494" s="81">
        <f>VLOOKUP('STATS 17-18'!AC496,'SK - HITS TAKEN'!$A$3:$B$55,2)</f>
        <v>99</v>
      </c>
      <c r="C494" s="33">
        <f>IF('STATS 17-18'!G496&lt;400,IF(B494&gt;80,80,B494),B494)</f>
        <v>80</v>
      </c>
      <c r="D494" s="33">
        <f>IF('STATS 17-18'!G496&lt;200,IF(C494&gt;60,60,C494),C494)</f>
        <v>60</v>
      </c>
      <c r="E494" s="33">
        <f>IF('STATS 17-18'!H496&lt;13.4,IF(D494&gt;73,73,D494),D494)</f>
        <v>60</v>
      </c>
      <c r="F494" s="82">
        <f>IF('STATS 17-18'!H496&lt;11,IF(E494&gt;66,66,E494),E494)</f>
        <v>60</v>
      </c>
    </row>
    <row r="495" ht="20.35" customHeight="1">
      <c r="A495" t="s" s="38">
        <v>590</v>
      </c>
      <c r="B495" s="81">
        <f>VLOOKUP('STATS 17-18'!AC497,'SK - HITS TAKEN'!$A$3:$B$55,2)</f>
        <v>60</v>
      </c>
      <c r="C495" s="33">
        <f>IF('STATS 17-18'!G497&lt;400,IF(B495&gt;80,80,B495),B495)</f>
        <v>60</v>
      </c>
      <c r="D495" s="33">
        <f>IF('STATS 17-18'!G497&lt;200,IF(C495&gt;60,60,C495),C495)</f>
        <v>60</v>
      </c>
      <c r="E495" s="33">
        <f>IF('STATS 17-18'!H497&lt;13.4,IF(D495&gt;73,73,D495),D495)</f>
        <v>60</v>
      </c>
      <c r="F495" s="82">
        <f>IF('STATS 17-18'!H497&lt;11,IF(E495&gt;66,66,E495),E495)</f>
        <v>60</v>
      </c>
    </row>
    <row r="496" ht="20.35" customHeight="1">
      <c r="A496" t="s" s="38">
        <v>591</v>
      </c>
      <c r="B496" s="81">
        <f>VLOOKUP('STATS 17-18'!AC498,'SK - HITS TAKEN'!$A$3:$B$55,2)</f>
        <v>47</v>
      </c>
      <c r="C496" s="33">
        <f>IF('STATS 17-18'!G498&lt;400,IF(B496&gt;80,80,B496),B496)</f>
        <v>47</v>
      </c>
      <c r="D496" s="33">
        <f>IF('STATS 17-18'!G498&lt;200,IF(C496&gt;60,60,C496),C496)</f>
        <v>47</v>
      </c>
      <c r="E496" s="33">
        <f>IF('STATS 17-18'!H498&lt;13.4,IF(D496&gt;73,73,D496),D496)</f>
        <v>47</v>
      </c>
      <c r="F496" s="82">
        <f>IF('STATS 17-18'!H498&lt;11,IF(E496&gt;66,66,E496),E496)</f>
        <v>47</v>
      </c>
    </row>
    <row r="497" ht="20.35" customHeight="1">
      <c r="A497" t="s" s="38">
        <v>592</v>
      </c>
      <c r="B497" s="81">
        <f>VLOOKUP('STATS 17-18'!AC499,'SK - HITS TAKEN'!$A$3:$B$55,2)</f>
        <v>85</v>
      </c>
      <c r="C497" s="33">
        <f>IF('STATS 17-18'!G499&lt;400,IF(B497&gt;80,80,B497),B497)</f>
        <v>80</v>
      </c>
      <c r="D497" s="33">
        <f>IF('STATS 17-18'!G499&lt;200,IF(C497&gt;60,60,C497),C497)</f>
        <v>60</v>
      </c>
      <c r="E497" s="33">
        <f>IF('STATS 17-18'!H499&lt;13.4,IF(D497&gt;73,73,D497),D497)</f>
        <v>60</v>
      </c>
      <c r="F497" s="82">
        <f>IF('STATS 17-18'!H499&lt;11,IF(E497&gt;66,66,E497),E497)</f>
        <v>60</v>
      </c>
    </row>
    <row r="498" ht="20.35" customHeight="1">
      <c r="A498" t="s" s="38">
        <v>593</v>
      </c>
      <c r="B498" s="81">
        <f>VLOOKUP('STATS 17-18'!AC500,'SK - HITS TAKEN'!$A$3:$B$55,2)</f>
        <v>60</v>
      </c>
      <c r="C498" s="33">
        <f>IF('STATS 17-18'!G500&lt;400,IF(B498&gt;80,80,B498),B498)</f>
        <v>60</v>
      </c>
      <c r="D498" s="33">
        <f>IF('STATS 17-18'!G500&lt;200,IF(C498&gt;60,60,C498),C498)</f>
        <v>60</v>
      </c>
      <c r="E498" s="33">
        <f>IF('STATS 17-18'!H500&lt;13.4,IF(D498&gt;73,73,D498),D498)</f>
        <v>60</v>
      </c>
      <c r="F498" s="82">
        <f>IF('STATS 17-18'!H500&lt;11,IF(E498&gt;66,66,E498),E498)</f>
        <v>60</v>
      </c>
    </row>
    <row r="499" ht="20.35" customHeight="1">
      <c r="A499" t="s" s="38">
        <v>594</v>
      </c>
      <c r="B499" s="81">
        <f>VLOOKUP('STATS 17-18'!AC501,'SK - HITS TAKEN'!$A$3:$B$55,2)</f>
        <v>86</v>
      </c>
      <c r="C499" s="33">
        <f>IF('STATS 17-18'!G501&lt;400,IF(B499&gt;80,80,B499),B499)</f>
        <v>86</v>
      </c>
      <c r="D499" s="33">
        <f>IF('STATS 17-18'!G501&lt;200,IF(C499&gt;60,60,C499),C499)</f>
        <v>86</v>
      </c>
      <c r="E499" s="33">
        <f>IF('STATS 17-18'!H501&lt;13.4,IF(D499&gt;73,73,D499),D499)</f>
        <v>86</v>
      </c>
      <c r="F499" s="82">
        <f>IF('STATS 17-18'!H501&lt;11,IF(E499&gt;66,66,E499),E499)</f>
        <v>86</v>
      </c>
    </row>
    <row r="500" ht="20.35" customHeight="1">
      <c r="A500" t="s" s="38">
        <v>595</v>
      </c>
      <c r="B500" s="81">
        <f>VLOOKUP('STATS 17-18'!AC502,'SK - HITS TAKEN'!$A$3:$B$55,2)</f>
        <v>80</v>
      </c>
      <c r="C500" s="33">
        <f>IF('STATS 17-18'!G502&lt;400,IF(B500&gt;80,80,B500),B500)</f>
        <v>80</v>
      </c>
      <c r="D500" s="33">
        <f>IF('STATS 17-18'!G502&lt;200,IF(C500&gt;60,60,C500),C500)</f>
        <v>80</v>
      </c>
      <c r="E500" s="33">
        <f>IF('STATS 17-18'!H502&lt;13.4,IF(D500&gt;73,73,D500),D500)</f>
        <v>80</v>
      </c>
      <c r="F500" s="82">
        <f>IF('STATS 17-18'!H502&lt;11,IF(E500&gt;66,66,E500),E500)</f>
        <v>80</v>
      </c>
    </row>
    <row r="501" ht="20.35" customHeight="1">
      <c r="A501" t="s" s="38">
        <v>596</v>
      </c>
      <c r="B501" s="81">
        <f>VLOOKUP('STATS 17-18'!AC503,'SK - HITS TAKEN'!$A$3:$B$55,2)</f>
        <v>47</v>
      </c>
      <c r="C501" s="33">
        <f>IF('STATS 17-18'!G503&lt;400,IF(B501&gt;80,80,B501),B501)</f>
        <v>47</v>
      </c>
      <c r="D501" s="33">
        <f>IF('STATS 17-18'!G503&lt;200,IF(C501&gt;60,60,C501),C501)</f>
        <v>47</v>
      </c>
      <c r="E501" s="33">
        <f>IF('STATS 17-18'!H503&lt;13.4,IF(D501&gt;73,73,D501),D501)</f>
        <v>47</v>
      </c>
      <c r="F501" s="82">
        <f>IF('STATS 17-18'!H503&lt;11,IF(E501&gt;66,66,E501),E501)</f>
        <v>47</v>
      </c>
    </row>
    <row r="502" ht="20.35" customHeight="1">
      <c r="A502" t="s" s="38">
        <v>597</v>
      </c>
      <c r="B502" s="81">
        <f>VLOOKUP('STATS 17-18'!AC504,'SK - HITS TAKEN'!$A$3:$B$55,2)</f>
        <v>63</v>
      </c>
      <c r="C502" s="33">
        <f>IF('STATS 17-18'!G504&lt;400,IF(B502&gt;80,80,B502),B502)</f>
        <v>63</v>
      </c>
      <c r="D502" s="33">
        <f>IF('STATS 17-18'!G504&lt;200,IF(C502&gt;60,60,C502),C502)</f>
        <v>60</v>
      </c>
      <c r="E502" s="33">
        <f>IF('STATS 17-18'!H504&lt;13.4,IF(D502&gt;73,73,D502),D502)</f>
        <v>60</v>
      </c>
      <c r="F502" s="82">
        <f>IF('STATS 17-18'!H504&lt;11,IF(E502&gt;66,66,E502),E502)</f>
        <v>60</v>
      </c>
    </row>
    <row r="503" ht="20.35" customHeight="1">
      <c r="A503" t="s" s="38">
        <v>598</v>
      </c>
      <c r="B503" s="81">
        <f>VLOOKUP('STATS 17-18'!AC505,'SK - HITS TAKEN'!$A$3:$B$55,2)</f>
        <v>83</v>
      </c>
      <c r="C503" s="33">
        <f>IF('STATS 17-18'!G505&lt;400,IF(B503&gt;80,80,B503),B503)</f>
        <v>80</v>
      </c>
      <c r="D503" s="33">
        <f>IF('STATS 17-18'!G505&lt;200,IF(C503&gt;60,60,C503),C503)</f>
        <v>60</v>
      </c>
      <c r="E503" s="33">
        <f>IF('STATS 17-18'!H505&lt;13.4,IF(D503&gt;73,73,D503),D503)</f>
        <v>60</v>
      </c>
      <c r="F503" s="82">
        <f>IF('STATS 17-18'!H505&lt;11,IF(E503&gt;66,66,E503),E503)</f>
        <v>60</v>
      </c>
    </row>
    <row r="504" ht="20.35" customHeight="1">
      <c r="A504" t="s" s="38">
        <v>599</v>
      </c>
      <c r="B504" s="81">
        <f>VLOOKUP('STATS 17-18'!AC506,'SK - HITS TAKEN'!$A$3:$B$55,2)</f>
        <v>85</v>
      </c>
      <c r="C504" s="33">
        <f>IF('STATS 17-18'!G506&lt;400,IF(B504&gt;80,80,B504),B504)</f>
        <v>85</v>
      </c>
      <c r="D504" s="33">
        <f>IF('STATS 17-18'!G506&lt;200,IF(C504&gt;60,60,C504),C504)</f>
        <v>85</v>
      </c>
      <c r="E504" s="33">
        <f>IF('STATS 17-18'!H506&lt;13.4,IF(D504&gt;73,73,D504),D504)</f>
        <v>85</v>
      </c>
      <c r="F504" s="82">
        <f>IF('STATS 17-18'!H506&lt;11,IF(E504&gt;66,66,E504),E504)</f>
        <v>85</v>
      </c>
    </row>
    <row r="505" ht="20.35" customHeight="1">
      <c r="A505" t="s" s="38">
        <v>600</v>
      </c>
      <c r="B505" s="81">
        <f>VLOOKUP('STATS 17-18'!AC507,'SK - HITS TAKEN'!$A$3:$B$55,2)</f>
        <v>81</v>
      </c>
      <c r="C505" s="33">
        <f>IF('STATS 17-18'!G507&lt;400,IF(B505&gt;80,80,B505),B505)</f>
        <v>81</v>
      </c>
      <c r="D505" s="33">
        <f>IF('STATS 17-18'!G507&lt;200,IF(C505&gt;60,60,C505),C505)</f>
        <v>81</v>
      </c>
      <c r="E505" s="33">
        <f>IF('STATS 17-18'!H507&lt;13.4,IF(D505&gt;73,73,D505),D505)</f>
        <v>73</v>
      </c>
      <c r="F505" s="82">
        <f>IF('STATS 17-18'!H507&lt;11,IF(E505&gt;66,66,E505),E505)</f>
        <v>73</v>
      </c>
    </row>
    <row r="506" ht="20.35" customHeight="1">
      <c r="A506" t="s" s="38">
        <v>602</v>
      </c>
      <c r="B506" s="81">
        <f>VLOOKUP('STATS 17-18'!AC508,'SK - HITS TAKEN'!$A$3:$B$55,2)</f>
        <v>92</v>
      </c>
      <c r="C506" s="33">
        <f>IF('STATS 17-18'!G508&lt;400,IF(B506&gt;80,80,B506),B506)</f>
        <v>92</v>
      </c>
      <c r="D506" s="33">
        <f>IF('STATS 17-18'!G508&lt;200,IF(C506&gt;60,60,C506),C506)</f>
        <v>92</v>
      </c>
      <c r="E506" s="33">
        <f>IF('STATS 17-18'!H508&lt;13.4,IF(D506&gt;73,73,D506),D506)</f>
        <v>92</v>
      </c>
      <c r="F506" s="82">
        <f>IF('STATS 17-18'!H508&lt;11,IF(E506&gt;66,66,E506),E506)</f>
        <v>92</v>
      </c>
    </row>
    <row r="507" ht="20.35" customHeight="1">
      <c r="A507" t="s" s="38">
        <v>603</v>
      </c>
      <c r="B507" s="81">
        <f>VLOOKUP('STATS 17-18'!AC509,'SK - HITS TAKEN'!$A$3:$B$55,2)</f>
        <v>99</v>
      </c>
      <c r="C507" s="33">
        <f>IF('STATS 17-18'!G509&lt;400,IF(B507&gt;80,80,B507),B507)</f>
        <v>80</v>
      </c>
      <c r="D507" s="33">
        <f>IF('STATS 17-18'!G509&lt;200,IF(C507&gt;60,60,C507),C507)</f>
        <v>60</v>
      </c>
      <c r="E507" s="33">
        <f>IF('STATS 17-18'!H509&lt;13.4,IF(D507&gt;73,73,D507),D507)</f>
        <v>60</v>
      </c>
      <c r="F507" s="82">
        <f>IF('STATS 17-18'!H509&lt;11,IF(E507&gt;66,66,E507),E507)</f>
        <v>60</v>
      </c>
    </row>
    <row r="508" ht="20.35" customHeight="1">
      <c r="A508" t="s" s="38">
        <v>604</v>
      </c>
      <c r="B508" s="81">
        <f>VLOOKUP('STATS 17-18'!AC510,'SK - HITS TAKEN'!$A$3:$B$55,2)</f>
        <v>64</v>
      </c>
      <c r="C508" s="33">
        <f>IF('STATS 17-18'!G510&lt;400,IF(B508&gt;80,80,B508),B508)</f>
        <v>64</v>
      </c>
      <c r="D508" s="33">
        <f>IF('STATS 17-18'!G510&lt;200,IF(C508&gt;60,60,C508),C508)</f>
        <v>64</v>
      </c>
      <c r="E508" s="33">
        <f>IF('STATS 17-18'!H510&lt;13.4,IF(D508&gt;73,73,D508),D508)</f>
        <v>64</v>
      </c>
      <c r="F508" s="82">
        <f>IF('STATS 17-18'!H510&lt;11,IF(E508&gt;66,66,E508),E508)</f>
        <v>64</v>
      </c>
    </row>
    <row r="509" ht="20.35" customHeight="1">
      <c r="A509" t="s" s="38">
        <v>605</v>
      </c>
      <c r="B509" s="81">
        <f>VLOOKUP('STATS 17-18'!AC511,'SK - HITS TAKEN'!$A$3:$B$55,2)</f>
        <v>55</v>
      </c>
      <c r="C509" s="33">
        <f>IF('STATS 17-18'!G511&lt;400,IF(B509&gt;80,80,B509),B509)</f>
        <v>55</v>
      </c>
      <c r="D509" s="33">
        <f>IF('STATS 17-18'!G511&lt;200,IF(C509&gt;60,60,C509),C509)</f>
        <v>55</v>
      </c>
      <c r="E509" s="33">
        <f>IF('STATS 17-18'!H511&lt;13.4,IF(D509&gt;73,73,D509),D509)</f>
        <v>55</v>
      </c>
      <c r="F509" s="82">
        <f>IF('STATS 17-18'!H511&lt;11,IF(E509&gt;66,66,E509),E509)</f>
        <v>55</v>
      </c>
    </row>
    <row r="510" ht="20.35" customHeight="1">
      <c r="A510" t="s" s="38">
        <v>606</v>
      </c>
      <c r="B510" s="81">
        <f>VLOOKUP('STATS 17-18'!AC512,'SK - HITS TAKEN'!$A$3:$B$55,2)</f>
        <v>52</v>
      </c>
      <c r="C510" s="33">
        <f>IF('STATS 17-18'!G512&lt;400,IF(B510&gt;80,80,B510),B510)</f>
        <v>52</v>
      </c>
      <c r="D510" s="33">
        <f>IF('STATS 17-18'!G512&lt;200,IF(C510&gt;60,60,C510),C510)</f>
        <v>52</v>
      </c>
      <c r="E510" s="33">
        <f>IF('STATS 17-18'!H512&lt;13.4,IF(D510&gt;73,73,D510),D510)</f>
        <v>52</v>
      </c>
      <c r="F510" s="82">
        <f>IF('STATS 17-18'!H512&lt;11,IF(E510&gt;66,66,E510),E510)</f>
        <v>52</v>
      </c>
    </row>
    <row r="511" ht="20.35" customHeight="1">
      <c r="A511" t="s" s="38">
        <v>607</v>
      </c>
      <c r="B511" s="81">
        <f>VLOOKUP('STATS 17-18'!AC513,'SK - HITS TAKEN'!$A$3:$B$55,2)</f>
        <v>59</v>
      </c>
      <c r="C511" s="33">
        <f>IF('STATS 17-18'!G513&lt;400,IF(B511&gt;80,80,B511),B511)</f>
        <v>59</v>
      </c>
      <c r="D511" s="33">
        <f>IF('STATS 17-18'!G513&lt;200,IF(C511&gt;60,60,C511),C511)</f>
        <v>59</v>
      </c>
      <c r="E511" s="33">
        <f>IF('STATS 17-18'!H513&lt;13.4,IF(D511&gt;73,73,D511),D511)</f>
        <v>59</v>
      </c>
      <c r="F511" s="82">
        <f>IF('STATS 17-18'!H513&lt;11,IF(E511&gt;66,66,E511),E511)</f>
        <v>59</v>
      </c>
    </row>
    <row r="512" ht="20.35" customHeight="1">
      <c r="A512" t="s" s="38">
        <v>608</v>
      </c>
      <c r="B512" s="81">
        <f>VLOOKUP('STATS 17-18'!AC514,'SK - HITS TAKEN'!$A$3:$B$55,2)</f>
        <v>73</v>
      </c>
      <c r="C512" s="33">
        <f>IF('STATS 17-18'!G514&lt;400,IF(B512&gt;80,80,B512),B512)</f>
        <v>73</v>
      </c>
      <c r="D512" s="33">
        <f>IF('STATS 17-18'!G514&lt;200,IF(C512&gt;60,60,C512),C512)</f>
        <v>73</v>
      </c>
      <c r="E512" s="33">
        <f>IF('STATS 17-18'!H514&lt;13.4,IF(D512&gt;73,73,D512),D512)</f>
        <v>73</v>
      </c>
      <c r="F512" s="82">
        <f>IF('STATS 17-18'!H514&lt;11,IF(E512&gt;66,66,E512),E512)</f>
        <v>73</v>
      </c>
    </row>
    <row r="513" ht="20.35" customHeight="1">
      <c r="A513" t="s" s="38">
        <v>609</v>
      </c>
      <c r="B513" s="81">
        <f>VLOOKUP('STATS 17-18'!AC515,'SK - HITS TAKEN'!$A$3:$B$55,2)</f>
        <v>74</v>
      </c>
      <c r="C513" s="33">
        <f>IF('STATS 17-18'!G515&lt;400,IF(B513&gt;80,80,B513),B513)</f>
        <v>74</v>
      </c>
      <c r="D513" s="33">
        <f>IF('STATS 17-18'!G515&lt;200,IF(C513&gt;60,60,C513),C513)</f>
        <v>74</v>
      </c>
      <c r="E513" s="33">
        <f>IF('STATS 17-18'!H515&lt;13.4,IF(D513&gt;73,73,D513),D513)</f>
        <v>74</v>
      </c>
      <c r="F513" s="82">
        <f>IF('STATS 17-18'!H515&lt;11,IF(E513&gt;66,66,E513),E513)</f>
        <v>74</v>
      </c>
    </row>
    <row r="514" ht="20.35" customHeight="1">
      <c r="A514" t="s" s="38">
        <v>610</v>
      </c>
      <c r="B514" s="81">
        <f>VLOOKUP('STATS 17-18'!AC516,'SK - HITS TAKEN'!$A$3:$B$55,2)</f>
        <v>58</v>
      </c>
      <c r="C514" s="33">
        <f>IF('STATS 17-18'!G516&lt;400,IF(B514&gt;80,80,B514),B514)</f>
        <v>58</v>
      </c>
      <c r="D514" s="33">
        <f>IF('STATS 17-18'!G516&lt;200,IF(C514&gt;60,60,C514),C514)</f>
        <v>58</v>
      </c>
      <c r="E514" s="33">
        <f>IF('STATS 17-18'!H516&lt;13.4,IF(D514&gt;73,73,D514),D514)</f>
        <v>58</v>
      </c>
      <c r="F514" s="82">
        <f>IF('STATS 17-18'!H516&lt;11,IF(E514&gt;66,66,E514),E514)</f>
        <v>58</v>
      </c>
    </row>
    <row r="515" ht="20.35" customHeight="1">
      <c r="A515" t="s" s="38">
        <v>611</v>
      </c>
      <c r="B515" s="81">
        <f>VLOOKUP('STATS 17-18'!AC517,'SK - HITS TAKEN'!$A$3:$B$55,2)</f>
        <v>55</v>
      </c>
      <c r="C515" s="33">
        <f>IF('STATS 17-18'!G517&lt;400,IF(B515&gt;80,80,B515),B515)</f>
        <v>55</v>
      </c>
      <c r="D515" s="33">
        <f>IF('STATS 17-18'!G517&lt;200,IF(C515&gt;60,60,C515),C515)</f>
        <v>55</v>
      </c>
      <c r="E515" s="33">
        <f>IF('STATS 17-18'!H517&lt;13.4,IF(D515&gt;73,73,D515),D515)</f>
        <v>55</v>
      </c>
      <c r="F515" s="82">
        <f>IF('STATS 17-18'!H517&lt;11,IF(E515&gt;66,66,E515),E515)</f>
        <v>55</v>
      </c>
    </row>
    <row r="516" ht="20.35" customHeight="1">
      <c r="A516" t="s" s="38">
        <v>612</v>
      </c>
      <c r="B516" s="81">
        <f>VLOOKUP('STATS 17-18'!AC518,'SK - HITS TAKEN'!$A$3:$B$55,2)</f>
        <v>64</v>
      </c>
      <c r="C516" s="33">
        <f>IF('STATS 17-18'!G518&lt;400,IF(B516&gt;80,80,B516),B516)</f>
        <v>64</v>
      </c>
      <c r="D516" s="33">
        <f>IF('STATS 17-18'!G518&lt;200,IF(C516&gt;60,60,C516),C516)</f>
        <v>64</v>
      </c>
      <c r="E516" s="33">
        <f>IF('STATS 17-18'!H518&lt;13.4,IF(D516&gt;73,73,D516),D516)</f>
        <v>64</v>
      </c>
      <c r="F516" s="82">
        <f>IF('STATS 17-18'!H518&lt;11,IF(E516&gt;66,66,E516),E516)</f>
        <v>64</v>
      </c>
    </row>
    <row r="517" ht="20.35" customHeight="1">
      <c r="A517" t="s" s="38">
        <v>613</v>
      </c>
      <c r="B517" s="81">
        <f>VLOOKUP('STATS 17-18'!AC519,'SK - HITS TAKEN'!$A$3:$B$55,2)</f>
        <v>69</v>
      </c>
      <c r="C517" s="33">
        <f>IF('STATS 17-18'!G519&lt;400,IF(B517&gt;80,80,B517),B517)</f>
        <v>69</v>
      </c>
      <c r="D517" s="33">
        <f>IF('STATS 17-18'!G519&lt;200,IF(C517&gt;60,60,C517),C517)</f>
        <v>69</v>
      </c>
      <c r="E517" s="33">
        <f>IF('STATS 17-18'!H519&lt;13.4,IF(D517&gt;73,73,D517),D517)</f>
        <v>69</v>
      </c>
      <c r="F517" s="82">
        <f>IF('STATS 17-18'!H519&lt;11,IF(E517&gt;66,66,E517),E517)</f>
        <v>69</v>
      </c>
    </row>
    <row r="518" ht="20.35" customHeight="1">
      <c r="A518" t="s" s="38">
        <v>615</v>
      </c>
      <c r="B518" s="81">
        <f>VLOOKUP('STATS 17-18'!AC520,'SK - HITS TAKEN'!$A$3:$B$55,2)</f>
        <v>85</v>
      </c>
      <c r="C518" s="33">
        <f>IF('STATS 17-18'!G520&lt;400,IF(B518&gt;80,80,B518),B518)</f>
        <v>85</v>
      </c>
      <c r="D518" s="33">
        <f>IF('STATS 17-18'!G520&lt;200,IF(C518&gt;60,60,C518),C518)</f>
        <v>85</v>
      </c>
      <c r="E518" s="33">
        <f>IF('STATS 17-18'!H520&lt;13.4,IF(D518&gt;73,73,D518),D518)</f>
        <v>85</v>
      </c>
      <c r="F518" s="82">
        <f>IF('STATS 17-18'!H520&lt;11,IF(E518&gt;66,66,E518),E518)</f>
        <v>85</v>
      </c>
    </row>
    <row r="519" ht="20.35" customHeight="1">
      <c r="A519" t="s" s="38">
        <v>616</v>
      </c>
      <c r="B519" s="81">
        <f>VLOOKUP('STATS 17-18'!AC521,'SK - HITS TAKEN'!$A$3:$B$55,2)</f>
        <v>94</v>
      </c>
      <c r="C519" s="33">
        <f>IF('STATS 17-18'!G521&lt;400,IF(B519&gt;80,80,B519),B519)</f>
        <v>94</v>
      </c>
      <c r="D519" s="33">
        <f>IF('STATS 17-18'!G521&lt;200,IF(C519&gt;60,60,C519),C519)</f>
        <v>94</v>
      </c>
      <c r="E519" s="33">
        <f>IF('STATS 17-18'!H521&lt;13.4,IF(D519&gt;73,73,D519),D519)</f>
        <v>94</v>
      </c>
      <c r="F519" s="82">
        <f>IF('STATS 17-18'!H521&lt;11,IF(E519&gt;66,66,E519),E519)</f>
        <v>94</v>
      </c>
    </row>
    <row r="520" ht="20.35" customHeight="1">
      <c r="A520" t="s" s="38">
        <v>617</v>
      </c>
      <c r="B520" s="81">
        <f>VLOOKUP('STATS 17-18'!AC522,'SK - HITS TAKEN'!$A$3:$B$55,2)</f>
        <v>82</v>
      </c>
      <c r="C520" s="33">
        <f>IF('STATS 17-18'!G522&lt;400,IF(B520&gt;80,80,B520),B520)</f>
        <v>82</v>
      </c>
      <c r="D520" s="33">
        <f>IF('STATS 17-18'!G522&lt;200,IF(C520&gt;60,60,C520),C520)</f>
        <v>82</v>
      </c>
      <c r="E520" s="33">
        <f>IF('STATS 17-18'!H522&lt;13.4,IF(D520&gt;73,73,D520),D520)</f>
        <v>82</v>
      </c>
      <c r="F520" s="82">
        <f>IF('STATS 17-18'!H522&lt;11,IF(E520&gt;66,66,E520),E520)</f>
        <v>82</v>
      </c>
    </row>
    <row r="521" ht="20.35" customHeight="1">
      <c r="A521" t="s" s="38">
        <v>618</v>
      </c>
      <c r="B521" s="81">
        <f>VLOOKUP('STATS 17-18'!AC523,'SK - HITS TAKEN'!$A$3:$B$55,2)</f>
        <v>91</v>
      </c>
      <c r="C521" s="33">
        <f>IF('STATS 17-18'!G523&lt;400,IF(B521&gt;80,80,B521),B521)</f>
        <v>91</v>
      </c>
      <c r="D521" s="33">
        <f>IF('STATS 17-18'!G523&lt;200,IF(C521&gt;60,60,C521),C521)</f>
        <v>91</v>
      </c>
      <c r="E521" s="33">
        <f>IF('STATS 17-18'!H523&lt;13.4,IF(D521&gt;73,73,D521),D521)</f>
        <v>91</v>
      </c>
      <c r="F521" s="82">
        <f>IF('STATS 17-18'!H523&lt;11,IF(E521&gt;66,66,E521),E521)</f>
        <v>91</v>
      </c>
    </row>
    <row r="522" ht="20.35" customHeight="1">
      <c r="A522" t="s" s="38">
        <v>619</v>
      </c>
      <c r="B522" s="81">
        <f>VLOOKUP('STATS 17-18'!AC524,'SK - HITS TAKEN'!$A$3:$B$55,2)</f>
        <v>65</v>
      </c>
      <c r="C522" s="33">
        <f>IF('STATS 17-18'!G524&lt;400,IF(B522&gt;80,80,B522),B522)</f>
        <v>65</v>
      </c>
      <c r="D522" s="33">
        <f>IF('STATS 17-18'!G524&lt;200,IF(C522&gt;60,60,C522),C522)</f>
        <v>65</v>
      </c>
      <c r="E522" s="33">
        <f>IF('STATS 17-18'!H524&lt;13.4,IF(D522&gt;73,73,D522),D522)</f>
        <v>65</v>
      </c>
      <c r="F522" s="82">
        <f>IF('STATS 17-18'!H524&lt;11,IF(E522&gt;66,66,E522),E522)</f>
        <v>65</v>
      </c>
    </row>
    <row r="523" ht="20.35" customHeight="1">
      <c r="A523" t="s" s="38">
        <v>620</v>
      </c>
      <c r="B523" s="81">
        <f>VLOOKUP('STATS 17-18'!AC525,'SK - HITS TAKEN'!$A$3:$B$55,2)</f>
        <v>62</v>
      </c>
      <c r="C523" s="33">
        <f>IF('STATS 17-18'!G525&lt;400,IF(B523&gt;80,80,B523),B523)</f>
        <v>62</v>
      </c>
      <c r="D523" s="33">
        <f>IF('STATS 17-18'!G525&lt;200,IF(C523&gt;60,60,C523),C523)</f>
        <v>62</v>
      </c>
      <c r="E523" s="33">
        <f>IF('STATS 17-18'!H525&lt;13.4,IF(D523&gt;73,73,D523),D523)</f>
        <v>62</v>
      </c>
      <c r="F523" s="82">
        <f>IF('STATS 17-18'!H525&lt;11,IF(E523&gt;66,66,E523),E523)</f>
        <v>62</v>
      </c>
    </row>
    <row r="524" ht="20.35" customHeight="1">
      <c r="A524" t="s" s="38">
        <v>621</v>
      </c>
      <c r="B524" s="81">
        <f>VLOOKUP('STATS 17-18'!AC526,'SK - HITS TAKEN'!$A$3:$B$55,2)</f>
        <v>49</v>
      </c>
      <c r="C524" s="33">
        <f>IF('STATS 17-18'!G526&lt;400,IF(B524&gt;80,80,B524),B524)</f>
        <v>49</v>
      </c>
      <c r="D524" s="33">
        <f>IF('STATS 17-18'!G526&lt;200,IF(C524&gt;60,60,C524),C524)</f>
        <v>49</v>
      </c>
      <c r="E524" s="33">
        <f>IF('STATS 17-18'!H526&lt;13.4,IF(D524&gt;73,73,D524),D524)</f>
        <v>49</v>
      </c>
      <c r="F524" s="82">
        <f>IF('STATS 17-18'!H526&lt;11,IF(E524&gt;66,66,E524),E524)</f>
        <v>49</v>
      </c>
    </row>
    <row r="525" ht="20.35" customHeight="1">
      <c r="A525" t="s" s="38">
        <v>622</v>
      </c>
      <c r="B525" s="81">
        <f>VLOOKUP('STATS 17-18'!AC527,'SK - HITS TAKEN'!$A$3:$B$55,2)</f>
        <v>51</v>
      </c>
      <c r="C525" s="33">
        <f>IF('STATS 17-18'!G527&lt;400,IF(B525&gt;80,80,B525),B525)</f>
        <v>51</v>
      </c>
      <c r="D525" s="33">
        <f>IF('STATS 17-18'!G527&lt;200,IF(C525&gt;60,60,C525),C525)</f>
        <v>51</v>
      </c>
      <c r="E525" s="33">
        <f>IF('STATS 17-18'!H527&lt;13.4,IF(D525&gt;73,73,D525),D525)</f>
        <v>51</v>
      </c>
      <c r="F525" s="82">
        <f>IF('STATS 17-18'!H527&lt;11,IF(E525&gt;66,66,E525),E525)</f>
        <v>51</v>
      </c>
    </row>
    <row r="526" ht="20.35" customHeight="1">
      <c r="A526" t="s" s="38">
        <v>623</v>
      </c>
      <c r="B526" s="81">
        <f>VLOOKUP('STATS 17-18'!AC528,'SK - HITS TAKEN'!$A$3:$B$55,2)</f>
        <v>56</v>
      </c>
      <c r="C526" s="33">
        <f>IF('STATS 17-18'!G528&lt;400,IF(B526&gt;80,80,B526),B526)</f>
        <v>56</v>
      </c>
      <c r="D526" s="33">
        <f>IF('STATS 17-18'!G528&lt;200,IF(C526&gt;60,60,C526),C526)</f>
        <v>56</v>
      </c>
      <c r="E526" s="33">
        <f>IF('STATS 17-18'!H528&lt;13.4,IF(D526&gt;73,73,D526),D526)</f>
        <v>56</v>
      </c>
      <c r="F526" s="82">
        <f>IF('STATS 17-18'!H528&lt;11,IF(E526&gt;66,66,E526),E526)</f>
        <v>56</v>
      </c>
    </row>
    <row r="527" ht="20.35" customHeight="1">
      <c r="A527" t="s" s="38">
        <v>624</v>
      </c>
      <c r="B527" s="81">
        <f>VLOOKUP('STATS 17-18'!AC529,'SK - HITS TAKEN'!$A$3:$B$55,2)</f>
        <v>54</v>
      </c>
      <c r="C527" s="33">
        <f>IF('STATS 17-18'!G529&lt;400,IF(B527&gt;80,80,B527),B527)</f>
        <v>54</v>
      </c>
      <c r="D527" s="33">
        <f>IF('STATS 17-18'!G529&lt;200,IF(C527&gt;60,60,C527),C527)</f>
        <v>54</v>
      </c>
      <c r="E527" s="33">
        <f>IF('STATS 17-18'!H529&lt;13.4,IF(D527&gt;73,73,D527),D527)</f>
        <v>54</v>
      </c>
      <c r="F527" s="82">
        <f>IF('STATS 17-18'!H529&lt;11,IF(E527&gt;66,66,E527),E527)</f>
        <v>54</v>
      </c>
    </row>
    <row r="528" ht="20.35" customHeight="1">
      <c r="A528" t="s" s="38">
        <v>625</v>
      </c>
      <c r="B528" s="81">
        <f>VLOOKUP('STATS 17-18'!AC530,'SK - HITS TAKEN'!$A$3:$B$55,2)</f>
        <v>94</v>
      </c>
      <c r="C528" s="33">
        <f>IF('STATS 17-18'!G530&lt;400,IF(B528&gt;80,80,B528),B528)</f>
        <v>94</v>
      </c>
      <c r="D528" s="33">
        <f>IF('STATS 17-18'!G530&lt;200,IF(C528&gt;60,60,C528),C528)</f>
        <v>94</v>
      </c>
      <c r="E528" s="33">
        <f>IF('STATS 17-18'!H530&lt;13.4,IF(D528&gt;73,73,D528),D528)</f>
        <v>94</v>
      </c>
      <c r="F528" s="82">
        <f>IF('STATS 17-18'!H530&lt;11,IF(E528&gt;66,66,E528),E528)</f>
        <v>94</v>
      </c>
    </row>
    <row r="529" ht="20.35" customHeight="1">
      <c r="A529" t="s" s="38">
        <v>627</v>
      </c>
      <c r="B529" s="81">
        <f>VLOOKUP('STATS 17-18'!AC531,'SK - HITS TAKEN'!$A$3:$B$55,2)</f>
        <v>55</v>
      </c>
      <c r="C529" s="33">
        <f>IF('STATS 17-18'!G531&lt;400,IF(B529&gt;80,80,B529),B529)</f>
        <v>55</v>
      </c>
      <c r="D529" s="33">
        <f>IF('STATS 17-18'!G531&lt;200,IF(C529&gt;60,60,C529),C529)</f>
        <v>55</v>
      </c>
      <c r="E529" s="33">
        <f>IF('STATS 17-18'!H531&lt;13.4,IF(D529&gt;73,73,D529),D529)</f>
        <v>55</v>
      </c>
      <c r="F529" s="82">
        <f>IF('STATS 17-18'!H531&lt;11,IF(E529&gt;66,66,E529),E529)</f>
        <v>55</v>
      </c>
    </row>
    <row r="530" ht="20.35" customHeight="1">
      <c r="A530" t="s" s="38">
        <v>628</v>
      </c>
      <c r="B530" s="81">
        <f>VLOOKUP('STATS 17-18'!AC532,'SK - HITS TAKEN'!$A$3:$B$55,2)</f>
        <v>47</v>
      </c>
      <c r="C530" s="33">
        <f>IF('STATS 17-18'!G532&lt;400,IF(B530&gt;80,80,B530),B530)</f>
        <v>47</v>
      </c>
      <c r="D530" s="33">
        <f>IF('STATS 17-18'!G532&lt;200,IF(C530&gt;60,60,C530),C530)</f>
        <v>47</v>
      </c>
      <c r="E530" s="33">
        <f>IF('STATS 17-18'!H532&lt;13.4,IF(D530&gt;73,73,D530),D530)</f>
        <v>47</v>
      </c>
      <c r="F530" s="82">
        <f>IF('STATS 17-18'!H532&lt;11,IF(E530&gt;66,66,E530),E530)</f>
        <v>47</v>
      </c>
    </row>
    <row r="531" ht="20.35" customHeight="1">
      <c r="A531" t="s" s="38">
        <v>630</v>
      </c>
      <c r="B531" s="81">
        <f>VLOOKUP('STATS 17-18'!AC533,'SK - HITS TAKEN'!$A$3:$B$55,2)</f>
        <v>90</v>
      </c>
      <c r="C531" s="33">
        <f>IF('STATS 17-18'!G533&lt;400,IF(B531&gt;80,80,B531),B531)</f>
        <v>90</v>
      </c>
      <c r="D531" s="33">
        <f>IF('STATS 17-18'!G533&lt;200,IF(C531&gt;60,60,C531),C531)</f>
        <v>90</v>
      </c>
      <c r="E531" s="33">
        <f>IF('STATS 17-18'!H533&lt;13.4,IF(D531&gt;73,73,D531),D531)</f>
        <v>90</v>
      </c>
      <c r="F531" s="82">
        <f>IF('STATS 17-18'!H533&lt;11,IF(E531&gt;66,66,E531),E531)</f>
        <v>90</v>
      </c>
    </row>
    <row r="532" ht="20.35" customHeight="1">
      <c r="A532" t="s" s="38">
        <v>631</v>
      </c>
      <c r="B532" s="81">
        <f>VLOOKUP('STATS 17-18'!AC534,'SK - HITS TAKEN'!$A$3:$B$55,2)</f>
        <v>51</v>
      </c>
      <c r="C532" s="33">
        <f>IF('STATS 17-18'!G534&lt;400,IF(B532&gt;80,80,B532),B532)</f>
        <v>51</v>
      </c>
      <c r="D532" s="33">
        <f>IF('STATS 17-18'!G534&lt;200,IF(C532&gt;60,60,C532),C532)</f>
        <v>51</v>
      </c>
      <c r="E532" s="33">
        <f>IF('STATS 17-18'!H534&lt;13.4,IF(D532&gt;73,73,D532),D532)</f>
        <v>51</v>
      </c>
      <c r="F532" s="82">
        <f>IF('STATS 17-18'!H534&lt;11,IF(E532&gt;66,66,E532),E532)</f>
        <v>51</v>
      </c>
    </row>
    <row r="533" ht="20.35" customHeight="1">
      <c r="A533" t="s" s="38">
        <v>632</v>
      </c>
      <c r="B533" s="81">
        <f>VLOOKUP('STATS 17-18'!AC535,'SK - HITS TAKEN'!$A$3:$B$55,2)</f>
        <v>88</v>
      </c>
      <c r="C533" s="33">
        <f>IF('STATS 17-18'!G535&lt;400,IF(B533&gt;80,80,B533),B533)</f>
        <v>88</v>
      </c>
      <c r="D533" s="33">
        <f>IF('STATS 17-18'!G535&lt;200,IF(C533&gt;60,60,C533),C533)</f>
        <v>88</v>
      </c>
      <c r="E533" s="33">
        <f>IF('STATS 17-18'!H535&lt;13.4,IF(D533&gt;73,73,D533),D533)</f>
        <v>88</v>
      </c>
      <c r="F533" s="82">
        <f>IF('STATS 17-18'!H535&lt;11,IF(E533&gt;66,66,E533),E533)</f>
        <v>88</v>
      </c>
    </row>
    <row r="534" ht="20.35" customHeight="1">
      <c r="A534" t="s" s="38">
        <v>633</v>
      </c>
      <c r="B534" s="81">
        <f>VLOOKUP('STATS 17-18'!AC536,'SK - HITS TAKEN'!$A$3:$B$55,2)</f>
        <v>89</v>
      </c>
      <c r="C534" s="33">
        <f>IF('STATS 17-18'!G536&lt;400,IF(B534&gt;80,80,B534),B534)</f>
        <v>89</v>
      </c>
      <c r="D534" s="33">
        <f>IF('STATS 17-18'!G536&lt;200,IF(C534&gt;60,60,C534),C534)</f>
        <v>89</v>
      </c>
      <c r="E534" s="33">
        <f>IF('STATS 17-18'!H536&lt;13.4,IF(D534&gt;73,73,D534),D534)</f>
        <v>73</v>
      </c>
      <c r="F534" s="82">
        <f>IF('STATS 17-18'!H536&lt;11,IF(E534&gt;66,66,E534),E534)</f>
        <v>73</v>
      </c>
    </row>
    <row r="535" ht="20.35" customHeight="1">
      <c r="A535" t="s" s="38">
        <v>634</v>
      </c>
      <c r="B535" s="81">
        <f>VLOOKUP('STATS 17-18'!AC537,'SK - HITS TAKEN'!$A$3:$B$55,2)</f>
        <v>96</v>
      </c>
      <c r="C535" s="33">
        <f>IF('STATS 17-18'!G537&lt;400,IF(B535&gt;80,80,B535),B535)</f>
        <v>96</v>
      </c>
      <c r="D535" s="33">
        <f>IF('STATS 17-18'!G537&lt;200,IF(C535&gt;60,60,C535),C535)</f>
        <v>96</v>
      </c>
      <c r="E535" s="33">
        <f>IF('STATS 17-18'!H537&lt;13.4,IF(D535&gt;73,73,D535),D535)</f>
        <v>73</v>
      </c>
      <c r="F535" s="82">
        <f>IF('STATS 17-18'!H537&lt;11,IF(E535&gt;66,66,E535),E535)</f>
        <v>73</v>
      </c>
    </row>
    <row r="536" ht="20.35" customHeight="1">
      <c r="A536" t="s" s="38">
        <v>636</v>
      </c>
      <c r="B536" s="81">
        <f>VLOOKUP('STATS 17-18'!AC538,'SK - HITS TAKEN'!$A$3:$B$55,2)</f>
        <v>88</v>
      </c>
      <c r="C536" s="33">
        <f>IF('STATS 17-18'!G538&lt;400,IF(B536&gt;80,80,B536),B536)</f>
        <v>88</v>
      </c>
      <c r="D536" s="33">
        <f>IF('STATS 17-18'!G538&lt;200,IF(C536&gt;60,60,C536),C536)</f>
        <v>88</v>
      </c>
      <c r="E536" s="33">
        <f>IF('STATS 17-18'!H538&lt;13.4,IF(D536&gt;73,73,D536),D536)</f>
        <v>88</v>
      </c>
      <c r="F536" s="82">
        <f>IF('STATS 17-18'!H538&lt;11,IF(E536&gt;66,66,E536),E536)</f>
        <v>88</v>
      </c>
    </row>
    <row r="537" ht="20.35" customHeight="1">
      <c r="A537" t="s" s="38">
        <v>637</v>
      </c>
      <c r="B537" s="81">
        <f>VLOOKUP('STATS 17-18'!AC539,'SK - HITS TAKEN'!$A$3:$B$55,2)</f>
        <v>69</v>
      </c>
      <c r="C537" s="33">
        <f>IF('STATS 17-18'!G539&lt;400,IF(B537&gt;80,80,B537),B537)</f>
        <v>69</v>
      </c>
      <c r="D537" s="33">
        <f>IF('STATS 17-18'!G539&lt;200,IF(C537&gt;60,60,C537),C537)</f>
        <v>69</v>
      </c>
      <c r="E537" s="33">
        <f>IF('STATS 17-18'!H539&lt;13.4,IF(D537&gt;73,73,D537),D537)</f>
        <v>69</v>
      </c>
      <c r="F537" s="82">
        <f>IF('STATS 17-18'!H539&lt;11,IF(E537&gt;66,66,E537),E537)</f>
        <v>69</v>
      </c>
    </row>
    <row r="538" ht="20.35" customHeight="1">
      <c r="A538" t="s" s="38">
        <v>638</v>
      </c>
      <c r="B538" s="81">
        <f>VLOOKUP('STATS 17-18'!AC540,'SK - HITS TAKEN'!$A$3:$B$55,2)</f>
        <v>93</v>
      </c>
      <c r="C538" s="33">
        <f>IF('STATS 17-18'!G540&lt;400,IF(B538&gt;80,80,B538),B538)</f>
        <v>93</v>
      </c>
      <c r="D538" s="33">
        <f>IF('STATS 17-18'!G540&lt;200,IF(C538&gt;60,60,C538),C538)</f>
        <v>93</v>
      </c>
      <c r="E538" s="33">
        <f>IF('STATS 17-18'!H540&lt;13.4,IF(D538&gt;73,73,D538),D538)</f>
        <v>93</v>
      </c>
      <c r="F538" s="82">
        <f>IF('STATS 17-18'!H540&lt;11,IF(E538&gt;66,66,E538),E538)</f>
        <v>93</v>
      </c>
    </row>
    <row r="539" ht="20.35" customHeight="1">
      <c r="A539" t="s" s="38">
        <v>639</v>
      </c>
      <c r="B539" s="81">
        <f>VLOOKUP('STATS 17-18'!AC541,'SK - HITS TAKEN'!$A$3:$B$55,2)</f>
        <v>58</v>
      </c>
      <c r="C539" s="33">
        <f>IF('STATS 17-18'!G541&lt;400,IF(B539&gt;80,80,B539),B539)</f>
        <v>58</v>
      </c>
      <c r="D539" s="33">
        <f>IF('STATS 17-18'!G541&lt;200,IF(C539&gt;60,60,C539),C539)</f>
        <v>58</v>
      </c>
      <c r="E539" s="33">
        <f>IF('STATS 17-18'!H541&lt;13.4,IF(D539&gt;73,73,D539),D539)</f>
        <v>58</v>
      </c>
      <c r="F539" s="82">
        <f>IF('STATS 17-18'!H541&lt;11,IF(E539&gt;66,66,E539),E539)</f>
        <v>58</v>
      </c>
    </row>
    <row r="540" ht="20.35" customHeight="1">
      <c r="A540" t="s" s="38">
        <v>640</v>
      </c>
      <c r="B540" s="81">
        <f>VLOOKUP('STATS 17-18'!AC542,'SK - HITS TAKEN'!$A$3:$B$55,2)</f>
        <v>53</v>
      </c>
      <c r="C540" s="33">
        <f>IF('STATS 17-18'!G542&lt;400,IF(B540&gt;80,80,B540),B540)</f>
        <v>53</v>
      </c>
      <c r="D540" s="33">
        <f>IF('STATS 17-18'!G542&lt;200,IF(C540&gt;60,60,C540),C540)</f>
        <v>53</v>
      </c>
      <c r="E540" s="33">
        <f>IF('STATS 17-18'!H542&lt;13.4,IF(D540&gt;73,73,D540),D540)</f>
        <v>53</v>
      </c>
      <c r="F540" s="82">
        <f>IF('STATS 17-18'!H542&lt;11,IF(E540&gt;66,66,E540),E540)</f>
        <v>53</v>
      </c>
    </row>
    <row r="541" ht="20.35" customHeight="1">
      <c r="A541" t="s" s="38">
        <v>641</v>
      </c>
      <c r="B541" s="81">
        <f>VLOOKUP('STATS 17-18'!AC543,'SK - HITS TAKEN'!$A$3:$B$55,2)</f>
        <v>86</v>
      </c>
      <c r="C541" s="33">
        <f>IF('STATS 17-18'!G543&lt;400,IF(B541&gt;80,80,B541),B541)</f>
        <v>86</v>
      </c>
      <c r="D541" s="33">
        <f>IF('STATS 17-18'!G543&lt;200,IF(C541&gt;60,60,C541),C541)</f>
        <v>86</v>
      </c>
      <c r="E541" s="33">
        <f>IF('STATS 17-18'!H543&lt;13.4,IF(D541&gt;73,73,D541),D541)</f>
        <v>86</v>
      </c>
      <c r="F541" s="82">
        <f>IF('STATS 17-18'!H543&lt;11,IF(E541&gt;66,66,E541),E541)</f>
        <v>86</v>
      </c>
    </row>
    <row r="542" ht="20.35" customHeight="1">
      <c r="A542" t="s" s="38">
        <v>642</v>
      </c>
      <c r="B542" s="81">
        <f>VLOOKUP('STATS 17-18'!AC544,'SK - HITS TAKEN'!$A$3:$B$55,2)</f>
        <v>62</v>
      </c>
      <c r="C542" s="33">
        <f>IF('STATS 17-18'!G544&lt;400,IF(B542&gt;80,80,B542),B542)</f>
        <v>62</v>
      </c>
      <c r="D542" s="33">
        <f>IF('STATS 17-18'!G544&lt;200,IF(C542&gt;60,60,C542),C542)</f>
        <v>62</v>
      </c>
      <c r="E542" s="33">
        <f>IF('STATS 17-18'!H544&lt;13.4,IF(D542&gt;73,73,D542),D542)</f>
        <v>62</v>
      </c>
      <c r="F542" s="82">
        <f>IF('STATS 17-18'!H544&lt;11,IF(E542&gt;66,66,E542),E542)</f>
        <v>62</v>
      </c>
    </row>
    <row r="543" ht="20.35" customHeight="1">
      <c r="A543" t="s" s="38">
        <v>643</v>
      </c>
      <c r="B543" s="81">
        <f>VLOOKUP('STATS 17-18'!AC545,'SK - HITS TAKEN'!$A$3:$B$55,2)</f>
        <v>82</v>
      </c>
      <c r="C543" s="33">
        <f>IF('STATS 17-18'!G545&lt;400,IF(B543&gt;80,80,B543),B543)</f>
        <v>82</v>
      </c>
      <c r="D543" s="33">
        <f>IF('STATS 17-18'!G545&lt;200,IF(C543&gt;60,60,C543),C543)</f>
        <v>82</v>
      </c>
      <c r="E543" s="33">
        <f>IF('STATS 17-18'!H545&lt;13.4,IF(D543&gt;73,73,D543),D543)</f>
        <v>82</v>
      </c>
      <c r="F543" s="82">
        <f>IF('STATS 17-18'!H545&lt;11,IF(E543&gt;66,66,E543),E543)</f>
        <v>82</v>
      </c>
    </row>
    <row r="544" ht="20.35" customHeight="1">
      <c r="A544" t="s" s="38">
        <v>644</v>
      </c>
      <c r="B544" s="81">
        <f>VLOOKUP('STATS 17-18'!AC546,'SK - HITS TAKEN'!$A$3:$B$55,2)</f>
        <v>94</v>
      </c>
      <c r="C544" s="33">
        <f>IF('STATS 17-18'!G546&lt;400,IF(B544&gt;80,80,B544),B544)</f>
        <v>94</v>
      </c>
      <c r="D544" s="33">
        <f>IF('STATS 17-18'!G546&lt;200,IF(C544&gt;60,60,C544),C544)</f>
        <v>94</v>
      </c>
      <c r="E544" s="33">
        <f>IF('STATS 17-18'!H546&lt;13.4,IF(D544&gt;73,73,D544),D544)</f>
        <v>73</v>
      </c>
      <c r="F544" s="82">
        <f>IF('STATS 17-18'!H546&lt;11,IF(E544&gt;66,66,E544),E544)</f>
        <v>66</v>
      </c>
    </row>
    <row r="545" ht="20.35" customHeight="1">
      <c r="A545" t="s" s="38">
        <v>645</v>
      </c>
      <c r="B545" s="81">
        <f>VLOOKUP('STATS 17-18'!AC547,'SK - HITS TAKEN'!$A$3:$B$55,2)</f>
        <v>88</v>
      </c>
      <c r="C545" s="33">
        <f>IF('STATS 17-18'!G547&lt;400,IF(B545&gt;80,80,B545),B545)</f>
        <v>88</v>
      </c>
      <c r="D545" s="33">
        <f>IF('STATS 17-18'!G547&lt;200,IF(C545&gt;60,60,C545),C545)</f>
        <v>88</v>
      </c>
      <c r="E545" s="33">
        <f>IF('STATS 17-18'!H547&lt;13.4,IF(D545&gt;73,73,D545),D545)</f>
        <v>88</v>
      </c>
      <c r="F545" s="82">
        <f>IF('STATS 17-18'!H547&lt;11,IF(E545&gt;66,66,E545),E545)</f>
        <v>88</v>
      </c>
    </row>
    <row r="546" ht="20.35" customHeight="1">
      <c r="A546" t="s" s="38">
        <v>646</v>
      </c>
      <c r="B546" s="81">
        <f>VLOOKUP('STATS 17-18'!AC548,'SK - HITS TAKEN'!$A$3:$B$55,2)</f>
        <v>99</v>
      </c>
      <c r="C546" s="33">
        <f>IF('STATS 17-18'!G548&lt;400,IF(B546&gt;80,80,B546),B546)</f>
        <v>80</v>
      </c>
      <c r="D546" s="33">
        <f>IF('STATS 17-18'!G548&lt;200,IF(C546&gt;60,60,C546),C546)</f>
        <v>60</v>
      </c>
      <c r="E546" s="33">
        <f>IF('STATS 17-18'!H548&lt;13.4,IF(D546&gt;73,73,D546),D546)</f>
        <v>60</v>
      </c>
      <c r="F546" s="82">
        <f>IF('STATS 17-18'!H548&lt;11,IF(E546&gt;66,66,E546),E546)</f>
        <v>60</v>
      </c>
    </row>
    <row r="547" ht="20.35" customHeight="1">
      <c r="A547" t="s" s="38">
        <v>647</v>
      </c>
      <c r="B547" s="81">
        <f>VLOOKUP('STATS 17-18'!AC549,'SK - HITS TAKEN'!$A$3:$B$55,2)</f>
        <v>49</v>
      </c>
      <c r="C547" s="33">
        <f>IF('STATS 17-18'!G549&lt;400,IF(B547&gt;80,80,B547),B547)</f>
        <v>49</v>
      </c>
      <c r="D547" s="33">
        <f>IF('STATS 17-18'!G549&lt;200,IF(C547&gt;60,60,C547),C547)</f>
        <v>49</v>
      </c>
      <c r="E547" s="33">
        <f>IF('STATS 17-18'!H549&lt;13.4,IF(D547&gt;73,73,D547),D547)</f>
        <v>49</v>
      </c>
      <c r="F547" s="82">
        <f>IF('STATS 17-18'!H549&lt;11,IF(E547&gt;66,66,E547),E547)</f>
        <v>49</v>
      </c>
    </row>
    <row r="548" ht="20.35" customHeight="1">
      <c r="A548" t="s" s="38">
        <v>648</v>
      </c>
      <c r="B548" s="81">
        <f>VLOOKUP('STATS 17-18'!AC550,'SK - HITS TAKEN'!$A$3:$B$55,2)</f>
        <v>83</v>
      </c>
      <c r="C548" s="33">
        <f>IF('STATS 17-18'!G550&lt;400,IF(B548&gt;80,80,B548),B548)</f>
        <v>83</v>
      </c>
      <c r="D548" s="33">
        <f>IF('STATS 17-18'!G550&lt;200,IF(C548&gt;60,60,C548),C548)</f>
        <v>83</v>
      </c>
      <c r="E548" s="33">
        <f>IF('STATS 17-18'!H550&lt;13.4,IF(D548&gt;73,73,D548),D548)</f>
        <v>83</v>
      </c>
      <c r="F548" s="82">
        <f>IF('STATS 17-18'!H550&lt;11,IF(E548&gt;66,66,E548),E548)</f>
        <v>83</v>
      </c>
    </row>
    <row r="549" ht="20.35" customHeight="1">
      <c r="A549" t="s" s="38">
        <v>649</v>
      </c>
      <c r="B549" s="81">
        <f>VLOOKUP('STATS 17-18'!AC551,'SK - HITS TAKEN'!$A$3:$B$55,2)</f>
        <v>81</v>
      </c>
      <c r="C549" s="33">
        <f>IF('STATS 17-18'!G551&lt;400,IF(B549&gt;80,80,B549),B549)</f>
        <v>81</v>
      </c>
      <c r="D549" s="33">
        <f>IF('STATS 17-18'!G551&lt;200,IF(C549&gt;60,60,C549),C549)</f>
        <v>81</v>
      </c>
      <c r="E549" s="33">
        <f>IF('STATS 17-18'!H551&lt;13.4,IF(D549&gt;73,73,D549),D549)</f>
        <v>81</v>
      </c>
      <c r="F549" s="82">
        <f>IF('STATS 17-18'!H551&lt;11,IF(E549&gt;66,66,E549),E549)</f>
        <v>81</v>
      </c>
    </row>
    <row r="550" ht="20.35" customHeight="1">
      <c r="A550" t="s" s="38">
        <v>650</v>
      </c>
      <c r="B550" s="81">
        <f>VLOOKUP('STATS 17-18'!AC552,'SK - HITS TAKEN'!$A$3:$B$55,2)</f>
        <v>83</v>
      </c>
      <c r="C550" s="33">
        <f>IF('STATS 17-18'!G552&lt;400,IF(B550&gt;80,80,B550),B550)</f>
        <v>83</v>
      </c>
      <c r="D550" s="33">
        <f>IF('STATS 17-18'!G552&lt;200,IF(C550&gt;60,60,C550),C550)</f>
        <v>83</v>
      </c>
      <c r="E550" s="33">
        <f>IF('STATS 17-18'!H552&lt;13.4,IF(D550&gt;73,73,D550),D550)</f>
        <v>83</v>
      </c>
      <c r="F550" s="82">
        <f>IF('STATS 17-18'!H552&lt;11,IF(E550&gt;66,66,E550),E550)</f>
        <v>83</v>
      </c>
    </row>
    <row r="551" ht="20.35" customHeight="1">
      <c r="A551" t="s" s="38">
        <v>651</v>
      </c>
      <c r="B551" s="81">
        <f>VLOOKUP('STATS 17-18'!AC553,'SK - HITS TAKEN'!$A$3:$B$55,2)</f>
        <v>90</v>
      </c>
      <c r="C551" s="33">
        <f>IF('STATS 17-18'!G553&lt;400,IF(B551&gt;80,80,B551),B551)</f>
        <v>80</v>
      </c>
      <c r="D551" s="33">
        <f>IF('STATS 17-18'!G553&lt;200,IF(C551&gt;60,60,C551),C551)</f>
        <v>80</v>
      </c>
      <c r="E551" s="33">
        <f>IF('STATS 17-18'!H553&lt;13.4,IF(D551&gt;73,73,D551),D551)</f>
        <v>73</v>
      </c>
      <c r="F551" s="82">
        <f>IF('STATS 17-18'!H553&lt;11,IF(E551&gt;66,66,E551),E551)</f>
        <v>73</v>
      </c>
    </row>
    <row r="552" ht="20.35" customHeight="1">
      <c r="A552" t="s" s="38">
        <v>652</v>
      </c>
      <c r="B552" s="81">
        <f>VLOOKUP('STATS 17-18'!AC554,'SK - HITS TAKEN'!$A$3:$B$55,2)</f>
        <v>83</v>
      </c>
      <c r="C552" s="33">
        <f>IF('STATS 17-18'!G554&lt;400,IF(B552&gt;80,80,B552),B552)</f>
        <v>80</v>
      </c>
      <c r="D552" s="33">
        <f>IF('STATS 17-18'!G554&lt;200,IF(C552&gt;60,60,C552),C552)</f>
        <v>60</v>
      </c>
      <c r="E552" s="33">
        <f>IF('STATS 17-18'!H554&lt;13.4,IF(D552&gt;73,73,D552),D552)</f>
        <v>60</v>
      </c>
      <c r="F552" s="82">
        <f>IF('STATS 17-18'!H554&lt;11,IF(E552&gt;66,66,E552),E552)</f>
        <v>60</v>
      </c>
    </row>
    <row r="553" ht="20.35" customHeight="1">
      <c r="A553" t="s" s="38">
        <v>654</v>
      </c>
      <c r="B553" s="81">
        <f>VLOOKUP('STATS 17-18'!AC555,'SK - HITS TAKEN'!$A$3:$B$55,2)</f>
        <v>58</v>
      </c>
      <c r="C553" s="33">
        <f>IF('STATS 17-18'!G555&lt;400,IF(B553&gt;80,80,B553),B553)</f>
        <v>58</v>
      </c>
      <c r="D553" s="33">
        <f>IF('STATS 17-18'!G555&lt;200,IF(C553&gt;60,60,C553),C553)</f>
        <v>58</v>
      </c>
      <c r="E553" s="33">
        <f>IF('STATS 17-18'!H555&lt;13.4,IF(D553&gt;73,73,D553),D553)</f>
        <v>58</v>
      </c>
      <c r="F553" s="82">
        <f>IF('STATS 17-18'!H555&lt;11,IF(E553&gt;66,66,E553),E553)</f>
        <v>58</v>
      </c>
    </row>
    <row r="554" ht="20.35" customHeight="1">
      <c r="A554" t="s" s="38">
        <v>655</v>
      </c>
      <c r="B554" s="81">
        <f>VLOOKUP('STATS 17-18'!AC556,'SK - HITS TAKEN'!$A$3:$B$55,2)</f>
        <v>60</v>
      </c>
      <c r="C554" s="33">
        <f>IF('STATS 17-18'!G556&lt;400,IF(B554&gt;80,80,B554),B554)</f>
        <v>60</v>
      </c>
      <c r="D554" s="33">
        <f>IF('STATS 17-18'!G556&lt;200,IF(C554&gt;60,60,C554),C554)</f>
        <v>60</v>
      </c>
      <c r="E554" s="33">
        <f>IF('STATS 17-18'!H556&lt;13.4,IF(D554&gt;73,73,D554),D554)</f>
        <v>60</v>
      </c>
      <c r="F554" s="82">
        <f>IF('STATS 17-18'!H556&lt;11,IF(E554&gt;66,66,E554),E554)</f>
        <v>60</v>
      </c>
    </row>
    <row r="555" ht="20.35" customHeight="1">
      <c r="A555" t="s" s="38">
        <v>656</v>
      </c>
      <c r="B555" s="81">
        <f>VLOOKUP('STATS 17-18'!AC557,'SK - HITS TAKEN'!$A$3:$B$55,2)</f>
        <v>88</v>
      </c>
      <c r="C555" s="33">
        <f>IF('STATS 17-18'!G557&lt;400,IF(B555&gt;80,80,B555),B555)</f>
        <v>88</v>
      </c>
      <c r="D555" s="33">
        <f>IF('STATS 17-18'!G557&lt;200,IF(C555&gt;60,60,C555),C555)</f>
        <v>88</v>
      </c>
      <c r="E555" s="33">
        <f>IF('STATS 17-18'!H557&lt;13.4,IF(D555&gt;73,73,D555),D555)</f>
        <v>73</v>
      </c>
      <c r="F555" s="82">
        <f>IF('STATS 17-18'!H557&lt;11,IF(E555&gt;66,66,E555),E555)</f>
        <v>73</v>
      </c>
    </row>
    <row r="556" ht="20.35" customHeight="1">
      <c r="A556" t="s" s="38">
        <v>657</v>
      </c>
      <c r="B556" s="81">
        <f>VLOOKUP('STATS 17-18'!AC558,'SK - HITS TAKEN'!$A$3:$B$55,2)</f>
        <v>80</v>
      </c>
      <c r="C556" s="33">
        <f>IF('STATS 17-18'!G558&lt;400,IF(B556&gt;80,80,B556),B556)</f>
        <v>80</v>
      </c>
      <c r="D556" s="33">
        <f>IF('STATS 17-18'!G558&lt;200,IF(C556&gt;60,60,C556),C556)</f>
        <v>80</v>
      </c>
      <c r="E556" s="33">
        <f>IF('STATS 17-18'!H558&lt;13.4,IF(D556&gt;73,73,D556),D556)</f>
        <v>80</v>
      </c>
      <c r="F556" s="82">
        <f>IF('STATS 17-18'!H558&lt;11,IF(E556&gt;66,66,E556),E556)</f>
        <v>80</v>
      </c>
    </row>
    <row r="557" ht="20.35" customHeight="1">
      <c r="A557" t="s" s="38">
        <v>659</v>
      </c>
      <c r="B557" s="81">
        <f>VLOOKUP('STATS 17-18'!AC559,'SK - HITS TAKEN'!$A$3:$B$55,2)</f>
        <v>94</v>
      </c>
      <c r="C557" s="33">
        <f>IF('STATS 17-18'!G559&lt;400,IF(B557&gt;80,80,B557),B557)</f>
        <v>94</v>
      </c>
      <c r="D557" s="33">
        <f>IF('STATS 17-18'!G559&lt;200,IF(C557&gt;60,60,C557),C557)</f>
        <v>94</v>
      </c>
      <c r="E557" s="33">
        <f>IF('STATS 17-18'!H559&lt;13.4,IF(D557&gt;73,73,D557),D557)</f>
        <v>94</v>
      </c>
      <c r="F557" s="82">
        <f>IF('STATS 17-18'!H559&lt;11,IF(E557&gt;66,66,E557),E557)</f>
        <v>94</v>
      </c>
    </row>
    <row r="558" ht="20.35" customHeight="1">
      <c r="A558" t="s" s="38">
        <v>660</v>
      </c>
      <c r="B558" s="81">
        <f>VLOOKUP('STATS 17-18'!AC560,'SK - HITS TAKEN'!$A$3:$B$55,2)</f>
        <v>76</v>
      </c>
      <c r="C558" s="33">
        <f>IF('STATS 17-18'!G560&lt;400,IF(B558&gt;80,80,B558),B558)</f>
        <v>76</v>
      </c>
      <c r="D558" s="33">
        <f>IF('STATS 17-18'!G560&lt;200,IF(C558&gt;60,60,C558),C558)</f>
        <v>76</v>
      </c>
      <c r="E558" s="33">
        <f>IF('STATS 17-18'!H560&lt;13.4,IF(D558&gt;73,73,D558),D558)</f>
        <v>76</v>
      </c>
      <c r="F558" s="82">
        <f>IF('STATS 17-18'!H560&lt;11,IF(E558&gt;66,66,E558),E558)</f>
        <v>76</v>
      </c>
    </row>
    <row r="559" ht="20.35" customHeight="1">
      <c r="A559" t="s" s="38">
        <v>661</v>
      </c>
      <c r="B559" s="81">
        <f>VLOOKUP('STATS 17-18'!AC561,'SK - HITS TAKEN'!$A$3:$B$55,2)</f>
        <v>71</v>
      </c>
      <c r="C559" s="33">
        <f>IF('STATS 17-18'!G561&lt;400,IF(B559&gt;80,80,B559),B559)</f>
        <v>71</v>
      </c>
      <c r="D559" s="33">
        <f>IF('STATS 17-18'!G561&lt;200,IF(C559&gt;60,60,C559),C559)</f>
        <v>71</v>
      </c>
      <c r="E559" s="33">
        <f>IF('STATS 17-18'!H561&lt;13.4,IF(D559&gt;73,73,D559),D559)</f>
        <v>71</v>
      </c>
      <c r="F559" s="82">
        <f>IF('STATS 17-18'!H561&lt;11,IF(E559&gt;66,66,E559),E559)</f>
        <v>66</v>
      </c>
    </row>
    <row r="560" ht="20.35" customHeight="1">
      <c r="A560" t="s" s="38">
        <v>662</v>
      </c>
      <c r="B560" s="81">
        <f>VLOOKUP('STATS 17-18'!AC562,'SK - HITS TAKEN'!$A$3:$B$55,2)</f>
        <v>62</v>
      </c>
      <c r="C560" s="33">
        <f>IF('STATS 17-18'!G562&lt;400,IF(B560&gt;80,80,B560),B560)</f>
        <v>62</v>
      </c>
      <c r="D560" s="33">
        <f>IF('STATS 17-18'!G562&lt;200,IF(C560&gt;60,60,C560),C560)</f>
        <v>62</v>
      </c>
      <c r="E560" s="33">
        <f>IF('STATS 17-18'!H562&lt;13.4,IF(D560&gt;73,73,D560),D560)</f>
        <v>62</v>
      </c>
      <c r="F560" s="82">
        <f>IF('STATS 17-18'!H562&lt;11,IF(E560&gt;66,66,E560),E560)</f>
        <v>62</v>
      </c>
    </row>
    <row r="561" ht="20.35" customHeight="1">
      <c r="A561" t="s" s="38">
        <v>663</v>
      </c>
      <c r="B561" s="81">
        <f>VLOOKUP('STATS 17-18'!AC563,'SK - HITS TAKEN'!$A$3:$B$55,2)</f>
        <v>51</v>
      </c>
      <c r="C561" s="33">
        <f>IF('STATS 17-18'!G563&lt;400,IF(B561&gt;80,80,B561),B561)</f>
        <v>51</v>
      </c>
      <c r="D561" s="33">
        <f>IF('STATS 17-18'!G563&lt;200,IF(C561&gt;60,60,C561),C561)</f>
        <v>51</v>
      </c>
      <c r="E561" s="33">
        <f>IF('STATS 17-18'!H563&lt;13.4,IF(D561&gt;73,73,D561),D561)</f>
        <v>51</v>
      </c>
      <c r="F561" s="82">
        <f>IF('STATS 17-18'!H563&lt;11,IF(E561&gt;66,66,E561),E561)</f>
        <v>51</v>
      </c>
    </row>
    <row r="562" ht="20.35" customHeight="1">
      <c r="A562" t="s" s="38">
        <v>664</v>
      </c>
      <c r="B562" s="81">
        <f>VLOOKUP('STATS 17-18'!AC564,'SK - HITS TAKEN'!$A$3:$B$55,2)</f>
        <v>64</v>
      </c>
      <c r="C562" s="33">
        <f>IF('STATS 17-18'!G564&lt;400,IF(B562&gt;80,80,B562),B562)</f>
        <v>64</v>
      </c>
      <c r="D562" s="33">
        <f>IF('STATS 17-18'!G564&lt;200,IF(C562&gt;60,60,C562),C562)</f>
        <v>64</v>
      </c>
      <c r="E562" s="33">
        <f>IF('STATS 17-18'!H564&lt;13.4,IF(D562&gt;73,73,D562),D562)</f>
        <v>64</v>
      </c>
      <c r="F562" s="82">
        <f>IF('STATS 17-18'!H564&lt;11,IF(E562&gt;66,66,E562),E562)</f>
        <v>64</v>
      </c>
    </row>
    <row r="563" ht="20.35" customHeight="1">
      <c r="A563" t="s" s="38">
        <v>665</v>
      </c>
      <c r="B563" s="81">
        <f>VLOOKUP('STATS 17-18'!AC565,'SK - HITS TAKEN'!$A$3:$B$55,2)</f>
        <v>96</v>
      </c>
      <c r="C563" s="33">
        <f>IF('STATS 17-18'!G565&lt;400,IF(B563&gt;80,80,B563),B563)</f>
        <v>80</v>
      </c>
      <c r="D563" s="33">
        <f>IF('STATS 17-18'!G565&lt;200,IF(C563&gt;60,60,C563),C563)</f>
        <v>60</v>
      </c>
      <c r="E563" s="33">
        <f>IF('STATS 17-18'!H565&lt;13.4,IF(D563&gt;73,73,D563),D563)</f>
        <v>60</v>
      </c>
      <c r="F563" s="82">
        <f>IF('STATS 17-18'!H565&lt;11,IF(E563&gt;66,66,E563),E563)</f>
        <v>60</v>
      </c>
    </row>
    <row r="564" ht="20.35" customHeight="1">
      <c r="A564" t="s" s="38">
        <v>666</v>
      </c>
      <c r="B564" s="81">
        <f>VLOOKUP('STATS 17-18'!AC566,'SK - HITS TAKEN'!$A$3:$B$55,2)</f>
        <v>71</v>
      </c>
      <c r="C564" s="33">
        <f>IF('STATS 17-18'!G566&lt;400,IF(B564&gt;80,80,B564),B564)</f>
        <v>71</v>
      </c>
      <c r="D564" s="33">
        <f>IF('STATS 17-18'!G566&lt;200,IF(C564&gt;60,60,C564),C564)</f>
        <v>71</v>
      </c>
      <c r="E564" s="33">
        <f>IF('STATS 17-18'!H566&lt;13.4,IF(D564&gt;73,73,D564),D564)</f>
        <v>71</v>
      </c>
      <c r="F564" s="82">
        <f>IF('STATS 17-18'!H566&lt;11,IF(E564&gt;66,66,E564),E564)</f>
        <v>71</v>
      </c>
    </row>
    <row r="565" ht="20.35" customHeight="1">
      <c r="A565" t="s" s="38">
        <v>667</v>
      </c>
      <c r="B565" s="81">
        <f>VLOOKUP('STATS 17-18'!AC567,'SK - HITS TAKEN'!$A$3:$B$55,2)</f>
        <v>70</v>
      </c>
      <c r="C565" s="33">
        <f>IF('STATS 17-18'!G567&lt;400,IF(B565&gt;80,80,B565),B565)</f>
        <v>70</v>
      </c>
      <c r="D565" s="33">
        <f>IF('STATS 17-18'!G567&lt;200,IF(C565&gt;60,60,C565),C565)</f>
        <v>70</v>
      </c>
      <c r="E565" s="33">
        <f>IF('STATS 17-18'!H567&lt;13.4,IF(D565&gt;73,73,D565),D565)</f>
        <v>70</v>
      </c>
      <c r="F565" s="82">
        <f>IF('STATS 17-18'!H567&lt;11,IF(E565&gt;66,66,E565),E565)</f>
        <v>70</v>
      </c>
    </row>
    <row r="566" ht="20.35" customHeight="1">
      <c r="A566" t="s" s="38">
        <v>668</v>
      </c>
      <c r="B566" s="81">
        <f>VLOOKUP('STATS 17-18'!AC568,'SK - HITS TAKEN'!$A$3:$B$55,2)</f>
        <v>52</v>
      </c>
      <c r="C566" s="33">
        <f>IF('STATS 17-18'!G568&lt;400,IF(B566&gt;80,80,B566),B566)</f>
        <v>52</v>
      </c>
      <c r="D566" s="33">
        <f>IF('STATS 17-18'!G568&lt;200,IF(C566&gt;60,60,C566),C566)</f>
        <v>52</v>
      </c>
      <c r="E566" s="33">
        <f>IF('STATS 17-18'!H568&lt;13.4,IF(D566&gt;73,73,D566),D566)</f>
        <v>52</v>
      </c>
      <c r="F566" s="82">
        <f>IF('STATS 17-18'!H568&lt;11,IF(E566&gt;66,66,E566),E566)</f>
        <v>52</v>
      </c>
    </row>
    <row r="567" ht="20.35" customHeight="1">
      <c r="A567" t="s" s="38">
        <v>669</v>
      </c>
      <c r="B567" s="81">
        <f>VLOOKUP('STATS 17-18'!AC569,'SK - HITS TAKEN'!$A$3:$B$55,2)</f>
        <v>76</v>
      </c>
      <c r="C567" s="33">
        <f>IF('STATS 17-18'!G569&lt;400,IF(B567&gt;80,80,B567),B567)</f>
        <v>76</v>
      </c>
      <c r="D567" s="33">
        <f>IF('STATS 17-18'!G569&lt;200,IF(C567&gt;60,60,C567),C567)</f>
        <v>76</v>
      </c>
      <c r="E567" s="33">
        <f>IF('STATS 17-18'!H569&lt;13.4,IF(D567&gt;73,73,D567),D567)</f>
        <v>73</v>
      </c>
      <c r="F567" s="82">
        <f>IF('STATS 17-18'!H569&lt;11,IF(E567&gt;66,66,E567),E567)</f>
        <v>66</v>
      </c>
    </row>
    <row r="568" ht="20.35" customHeight="1">
      <c r="A568" t="s" s="38">
        <v>670</v>
      </c>
      <c r="B568" s="81">
        <f>VLOOKUP('STATS 17-18'!AC570,'SK - HITS TAKEN'!$A$3:$B$55,2)</f>
        <v>64</v>
      </c>
      <c r="C568" s="33">
        <f>IF('STATS 17-18'!G570&lt;400,IF(B568&gt;80,80,B568),B568)</f>
        <v>64</v>
      </c>
      <c r="D568" s="33">
        <f>IF('STATS 17-18'!G570&lt;200,IF(C568&gt;60,60,C568),C568)</f>
        <v>64</v>
      </c>
      <c r="E568" s="33">
        <f>IF('STATS 17-18'!H570&lt;13.4,IF(D568&gt;73,73,D568),D568)</f>
        <v>64</v>
      </c>
      <c r="F568" s="82">
        <f>IF('STATS 17-18'!H570&lt;11,IF(E568&gt;66,66,E568),E568)</f>
        <v>64</v>
      </c>
    </row>
    <row r="569" ht="20.35" customHeight="1">
      <c r="A569" t="s" s="38">
        <v>671</v>
      </c>
      <c r="B569" s="81">
        <f>VLOOKUP('STATS 17-18'!AC571,'SK - HITS TAKEN'!$A$3:$B$55,2)</f>
        <v>47</v>
      </c>
      <c r="C569" s="33">
        <f>IF('STATS 17-18'!G571&lt;400,IF(B569&gt;80,80,B569),B569)</f>
        <v>47</v>
      </c>
      <c r="D569" s="33">
        <f>IF('STATS 17-18'!G571&lt;200,IF(C569&gt;60,60,C569),C569)</f>
        <v>47</v>
      </c>
      <c r="E569" s="33">
        <f>IF('STATS 17-18'!H571&lt;13.4,IF(D569&gt;73,73,D569),D569)</f>
        <v>47</v>
      </c>
      <c r="F569" s="82">
        <f>IF('STATS 17-18'!H571&lt;11,IF(E569&gt;66,66,E569),E569)</f>
        <v>47</v>
      </c>
    </row>
    <row r="570" ht="20.35" customHeight="1">
      <c r="A570" t="s" s="38">
        <v>672</v>
      </c>
      <c r="B570" s="81">
        <f>VLOOKUP('STATS 17-18'!AC572,'SK - HITS TAKEN'!$A$3:$B$55,2)</f>
        <v>47</v>
      </c>
      <c r="C570" s="33">
        <f>IF('STATS 17-18'!G572&lt;400,IF(B570&gt;80,80,B570),B570)</f>
        <v>47</v>
      </c>
      <c r="D570" s="33">
        <f>IF('STATS 17-18'!G572&lt;200,IF(C570&gt;60,60,C570),C570)</f>
        <v>47</v>
      </c>
      <c r="E570" s="33">
        <f>IF('STATS 17-18'!H572&lt;13.4,IF(D570&gt;73,73,D570),D570)</f>
        <v>47</v>
      </c>
      <c r="F570" s="82">
        <f>IF('STATS 17-18'!H572&lt;11,IF(E570&gt;66,66,E570),E570)</f>
        <v>47</v>
      </c>
    </row>
    <row r="571" ht="20.35" customHeight="1">
      <c r="A571" t="s" s="38">
        <v>673</v>
      </c>
      <c r="B571" s="81">
        <f>VLOOKUP('STATS 17-18'!AC573,'SK - HITS TAKEN'!$A$3:$B$55,2)</f>
        <v>79</v>
      </c>
      <c r="C571" s="33">
        <f>IF('STATS 17-18'!G573&lt;400,IF(B571&gt;80,80,B571),B571)</f>
        <v>79</v>
      </c>
      <c r="D571" s="33">
        <f>IF('STATS 17-18'!G573&lt;200,IF(C571&gt;60,60,C571),C571)</f>
        <v>79</v>
      </c>
      <c r="E571" s="33">
        <f>IF('STATS 17-18'!H573&lt;13.4,IF(D571&gt;73,73,D571),D571)</f>
        <v>79</v>
      </c>
      <c r="F571" s="82">
        <f>IF('STATS 17-18'!H573&lt;11,IF(E571&gt;66,66,E571),E571)</f>
        <v>79</v>
      </c>
    </row>
    <row r="572" ht="20.35" customHeight="1">
      <c r="A572" t="s" s="38">
        <v>674</v>
      </c>
      <c r="B572" s="81">
        <f>VLOOKUP('STATS 17-18'!AC574,'SK - HITS TAKEN'!$A$3:$B$55,2)</f>
        <v>89</v>
      </c>
      <c r="C572" s="33">
        <f>IF('STATS 17-18'!G574&lt;400,IF(B572&gt;80,80,B572),B572)</f>
        <v>89</v>
      </c>
      <c r="D572" s="33">
        <f>IF('STATS 17-18'!G574&lt;200,IF(C572&gt;60,60,C572),C572)</f>
        <v>89</v>
      </c>
      <c r="E572" s="33">
        <f>IF('STATS 17-18'!H574&lt;13.4,IF(D572&gt;73,73,D572),D572)</f>
        <v>89</v>
      </c>
      <c r="F572" s="82">
        <f>IF('STATS 17-18'!H574&lt;11,IF(E572&gt;66,66,E572),E572)</f>
        <v>89</v>
      </c>
    </row>
    <row r="573" ht="20.35" customHeight="1">
      <c r="A573" t="s" s="38">
        <v>675</v>
      </c>
      <c r="B573" s="81">
        <f>VLOOKUP('STATS 17-18'!AC575,'SK - HITS TAKEN'!$A$3:$B$55,2)</f>
        <v>78</v>
      </c>
      <c r="C573" s="33">
        <f>IF('STATS 17-18'!G575&lt;400,IF(B573&gt;80,80,B573),B573)</f>
        <v>78</v>
      </c>
      <c r="D573" s="33">
        <f>IF('STATS 17-18'!G575&lt;200,IF(C573&gt;60,60,C573),C573)</f>
        <v>78</v>
      </c>
      <c r="E573" s="33">
        <f>IF('STATS 17-18'!H575&lt;13.4,IF(D573&gt;73,73,D573),D573)</f>
        <v>78</v>
      </c>
      <c r="F573" s="82">
        <f>IF('STATS 17-18'!H575&lt;11,IF(E573&gt;66,66,E573),E573)</f>
        <v>78</v>
      </c>
    </row>
    <row r="574" ht="20.35" customHeight="1">
      <c r="A574" t="s" s="38">
        <v>676</v>
      </c>
      <c r="B574" s="81">
        <f>VLOOKUP('STATS 17-18'!AC576,'SK - HITS TAKEN'!$A$3:$B$55,2)</f>
        <v>96</v>
      </c>
      <c r="C574" s="33">
        <f>IF('STATS 17-18'!G576&lt;400,IF(B574&gt;80,80,B574),B574)</f>
        <v>96</v>
      </c>
      <c r="D574" s="33">
        <f>IF('STATS 17-18'!G576&lt;200,IF(C574&gt;60,60,C574),C574)</f>
        <v>96</v>
      </c>
      <c r="E574" s="33">
        <f>IF('STATS 17-18'!H576&lt;13.4,IF(D574&gt;73,73,D574),D574)</f>
        <v>96</v>
      </c>
      <c r="F574" s="82">
        <f>IF('STATS 17-18'!H576&lt;11,IF(E574&gt;66,66,E574),E574)</f>
        <v>96</v>
      </c>
    </row>
    <row r="575" ht="20.35" customHeight="1">
      <c r="A575" t="s" s="38">
        <v>677</v>
      </c>
      <c r="B575" s="81">
        <f>VLOOKUP('STATS 17-18'!AC577,'SK - HITS TAKEN'!$A$3:$B$55,2)</f>
        <v>55</v>
      </c>
      <c r="C575" s="33">
        <f>IF('STATS 17-18'!G577&lt;400,IF(B575&gt;80,80,B575),B575)</f>
        <v>55</v>
      </c>
      <c r="D575" s="33">
        <f>IF('STATS 17-18'!G577&lt;200,IF(C575&gt;60,60,C575),C575)</f>
        <v>55</v>
      </c>
      <c r="E575" s="33">
        <f>IF('STATS 17-18'!H577&lt;13.4,IF(D575&gt;73,73,D575),D575)</f>
        <v>55</v>
      </c>
      <c r="F575" s="82">
        <f>IF('STATS 17-18'!H577&lt;11,IF(E575&gt;66,66,E575),E575)</f>
        <v>55</v>
      </c>
    </row>
    <row r="576" ht="20.35" customHeight="1">
      <c r="A576" t="s" s="38">
        <v>678</v>
      </c>
      <c r="B576" s="81">
        <f>VLOOKUP('STATS 17-18'!AC578,'SK - HITS TAKEN'!$A$3:$B$55,2)</f>
        <v>68</v>
      </c>
      <c r="C576" s="33">
        <f>IF('STATS 17-18'!G578&lt;400,IF(B576&gt;80,80,B576),B576)</f>
        <v>68</v>
      </c>
      <c r="D576" s="33">
        <f>IF('STATS 17-18'!G578&lt;200,IF(C576&gt;60,60,C576),C576)</f>
        <v>68</v>
      </c>
      <c r="E576" s="33">
        <f>IF('STATS 17-18'!H578&lt;13.4,IF(D576&gt;73,73,D576),D576)</f>
        <v>68</v>
      </c>
      <c r="F576" s="82">
        <f>IF('STATS 17-18'!H578&lt;11,IF(E576&gt;66,66,E576),E576)</f>
        <v>68</v>
      </c>
    </row>
    <row r="577" ht="20.35" customHeight="1">
      <c r="A577" t="s" s="38">
        <v>679</v>
      </c>
      <c r="B577" s="81">
        <f>VLOOKUP('STATS 17-18'!AC579,'SK - HITS TAKEN'!$A$3:$B$55,2)</f>
        <v>65</v>
      </c>
      <c r="C577" s="33">
        <f>IF('STATS 17-18'!G579&lt;400,IF(B577&gt;80,80,B577),B577)</f>
        <v>65</v>
      </c>
      <c r="D577" s="33">
        <f>IF('STATS 17-18'!G579&lt;200,IF(C577&gt;60,60,C577),C577)</f>
        <v>65</v>
      </c>
      <c r="E577" s="33">
        <f>IF('STATS 17-18'!H579&lt;13.4,IF(D577&gt;73,73,D577),D577)</f>
        <v>65</v>
      </c>
      <c r="F577" s="82">
        <f>IF('STATS 17-18'!H579&lt;11,IF(E577&gt;66,66,E577),E577)</f>
        <v>65</v>
      </c>
    </row>
    <row r="578" ht="20.35" customHeight="1">
      <c r="A578" t="s" s="38">
        <v>680</v>
      </c>
      <c r="B578" s="81">
        <f>VLOOKUP('STATS 17-18'!AC580,'SK - HITS TAKEN'!$A$3:$B$55,2)</f>
        <v>50</v>
      </c>
      <c r="C578" s="33">
        <f>IF('STATS 17-18'!G580&lt;400,IF(B578&gt;80,80,B578),B578)</f>
        <v>50</v>
      </c>
      <c r="D578" s="33">
        <f>IF('STATS 17-18'!G580&lt;200,IF(C578&gt;60,60,C578),C578)</f>
        <v>50</v>
      </c>
      <c r="E578" s="33">
        <f>IF('STATS 17-18'!H580&lt;13.4,IF(D578&gt;73,73,D578),D578)</f>
        <v>50</v>
      </c>
      <c r="F578" s="82">
        <f>IF('STATS 17-18'!H580&lt;11,IF(E578&gt;66,66,E578),E578)</f>
        <v>50</v>
      </c>
    </row>
    <row r="579" ht="20.35" customHeight="1">
      <c r="A579" t="s" s="38">
        <v>681</v>
      </c>
      <c r="B579" s="81">
        <f>VLOOKUP('STATS 17-18'!AC581,'SK - HITS TAKEN'!$A$3:$B$55,2)</f>
        <v>51</v>
      </c>
      <c r="C579" s="33">
        <f>IF('STATS 17-18'!G581&lt;400,IF(B579&gt;80,80,B579),B579)</f>
        <v>51</v>
      </c>
      <c r="D579" s="33">
        <f>IF('STATS 17-18'!G581&lt;200,IF(C579&gt;60,60,C579),C579)</f>
        <v>51</v>
      </c>
      <c r="E579" s="33">
        <f>IF('STATS 17-18'!H581&lt;13.4,IF(D579&gt;73,73,D579),D579)</f>
        <v>51</v>
      </c>
      <c r="F579" s="82">
        <f>IF('STATS 17-18'!H581&lt;11,IF(E579&gt;66,66,E579),E579)</f>
        <v>51</v>
      </c>
    </row>
    <row r="580" ht="20.35" customHeight="1">
      <c r="A580" t="s" s="38">
        <v>682</v>
      </c>
      <c r="B580" s="81">
        <f>VLOOKUP('STATS 17-18'!AC582,'SK - HITS TAKEN'!$A$3:$B$55,2)</f>
        <v>47</v>
      </c>
      <c r="C580" s="33">
        <f>IF('STATS 17-18'!G582&lt;400,IF(B580&gt;80,80,B580),B580)</f>
        <v>47</v>
      </c>
      <c r="D580" s="33">
        <f>IF('STATS 17-18'!G582&lt;200,IF(C580&gt;60,60,C580),C580)</f>
        <v>47</v>
      </c>
      <c r="E580" s="33">
        <f>IF('STATS 17-18'!H582&lt;13.4,IF(D580&gt;73,73,D580),D580)</f>
        <v>47</v>
      </c>
      <c r="F580" s="82">
        <f>IF('STATS 17-18'!H582&lt;11,IF(E580&gt;66,66,E580),E580)</f>
        <v>47</v>
      </c>
    </row>
    <row r="581" ht="20.35" customHeight="1">
      <c r="A581" t="s" s="38">
        <v>683</v>
      </c>
      <c r="B581" s="81">
        <f>VLOOKUP('STATS 17-18'!AC583,'SK - HITS TAKEN'!$A$3:$B$55,2)</f>
        <v>79</v>
      </c>
      <c r="C581" s="33">
        <f>IF('STATS 17-18'!G583&lt;400,IF(B581&gt;80,80,B581),B581)</f>
        <v>79</v>
      </c>
      <c r="D581" s="33">
        <f>IF('STATS 17-18'!G583&lt;200,IF(C581&gt;60,60,C581),C581)</f>
        <v>60</v>
      </c>
      <c r="E581" s="33">
        <f>IF('STATS 17-18'!H583&lt;13.4,IF(D581&gt;73,73,D581),D581)</f>
        <v>60</v>
      </c>
      <c r="F581" s="82">
        <f>IF('STATS 17-18'!H583&lt;11,IF(E581&gt;66,66,E581),E581)</f>
        <v>60</v>
      </c>
    </row>
    <row r="582" ht="20.35" customHeight="1">
      <c r="A582" t="s" s="38">
        <v>684</v>
      </c>
      <c r="B582" s="81">
        <f>VLOOKUP('STATS 17-18'!AC584,'SK - HITS TAKEN'!$A$3:$B$55,2)</f>
        <v>86</v>
      </c>
      <c r="C582" s="33">
        <f>IF('STATS 17-18'!G584&lt;400,IF(B582&gt;80,80,B582),B582)</f>
        <v>80</v>
      </c>
      <c r="D582" s="33">
        <f>IF('STATS 17-18'!G584&lt;200,IF(C582&gt;60,60,C582),C582)</f>
        <v>60</v>
      </c>
      <c r="E582" s="33">
        <f>IF('STATS 17-18'!H584&lt;13.4,IF(D582&gt;73,73,D582),D582)</f>
        <v>60</v>
      </c>
      <c r="F582" s="82">
        <f>IF('STATS 17-18'!H584&lt;11,IF(E582&gt;66,66,E582),E582)</f>
        <v>60</v>
      </c>
    </row>
    <row r="583" ht="20.35" customHeight="1">
      <c r="A583" t="s" s="38">
        <v>685</v>
      </c>
      <c r="B583" s="81">
        <f>VLOOKUP('STATS 17-18'!AC585,'SK - HITS TAKEN'!$A$3:$B$55,2)</f>
        <v>94</v>
      </c>
      <c r="C583" s="33">
        <f>IF('STATS 17-18'!G585&lt;400,IF(B583&gt;80,80,B583),B583)</f>
        <v>94</v>
      </c>
      <c r="D583" s="33">
        <f>IF('STATS 17-18'!G585&lt;200,IF(C583&gt;60,60,C583),C583)</f>
        <v>94</v>
      </c>
      <c r="E583" s="33">
        <f>IF('STATS 17-18'!H585&lt;13.4,IF(D583&gt;73,73,D583),D583)</f>
        <v>94</v>
      </c>
      <c r="F583" s="82">
        <f>IF('STATS 17-18'!H585&lt;11,IF(E583&gt;66,66,E583),E583)</f>
        <v>94</v>
      </c>
    </row>
    <row r="584" ht="20.35" customHeight="1">
      <c r="A584" t="s" s="38">
        <v>686</v>
      </c>
      <c r="B584" s="81">
        <f>VLOOKUP('STATS 17-18'!AC586,'SK - HITS TAKEN'!$A$3:$B$55,2)</f>
        <v>76</v>
      </c>
      <c r="C584" s="33">
        <f>IF('STATS 17-18'!G586&lt;400,IF(B584&gt;80,80,B584),B584)</f>
        <v>76</v>
      </c>
      <c r="D584" s="33">
        <f>IF('STATS 17-18'!G586&lt;200,IF(C584&gt;60,60,C584),C584)</f>
        <v>76</v>
      </c>
      <c r="E584" s="33">
        <f>IF('STATS 17-18'!H586&lt;13.4,IF(D584&gt;73,73,D584),D584)</f>
        <v>76</v>
      </c>
      <c r="F584" s="82">
        <f>IF('STATS 17-18'!H586&lt;11,IF(E584&gt;66,66,E584),E584)</f>
        <v>76</v>
      </c>
    </row>
    <row r="585" ht="20.35" customHeight="1">
      <c r="A585" t="s" s="38">
        <v>687</v>
      </c>
      <c r="B585" s="81">
        <f>VLOOKUP('STATS 17-18'!AC587,'SK - HITS TAKEN'!$A$3:$B$55,2)</f>
        <v>99</v>
      </c>
      <c r="C585" s="33">
        <f>IF('STATS 17-18'!G587&lt;400,IF(B585&gt;80,80,B585),B585)</f>
        <v>99</v>
      </c>
      <c r="D585" s="33">
        <f>IF('STATS 17-18'!G587&lt;200,IF(C585&gt;60,60,C585),C585)</f>
        <v>99</v>
      </c>
      <c r="E585" s="33">
        <f>IF('STATS 17-18'!H587&lt;13.4,IF(D585&gt;73,73,D585),D585)</f>
        <v>99</v>
      </c>
      <c r="F585" s="82">
        <f>IF('STATS 17-18'!H587&lt;11,IF(E585&gt;66,66,E585),E585)</f>
        <v>99</v>
      </c>
    </row>
    <row r="586" ht="20.35" customHeight="1">
      <c r="A586" t="s" s="38">
        <v>689</v>
      </c>
      <c r="B586" s="81">
        <f>VLOOKUP('STATS 17-18'!AC588,'SK - HITS TAKEN'!$A$3:$B$55,2)</f>
        <v>47</v>
      </c>
      <c r="C586" s="33">
        <f>IF('STATS 17-18'!G588&lt;400,IF(B586&gt;80,80,B586),B586)</f>
        <v>47</v>
      </c>
      <c r="D586" s="33">
        <f>IF('STATS 17-18'!G588&lt;200,IF(C586&gt;60,60,C586),C586)</f>
        <v>47</v>
      </c>
      <c r="E586" s="33">
        <f>IF('STATS 17-18'!H588&lt;13.4,IF(D586&gt;73,73,D586),D586)</f>
        <v>47</v>
      </c>
      <c r="F586" s="82">
        <f>IF('STATS 17-18'!H588&lt;11,IF(E586&gt;66,66,E586),E586)</f>
        <v>47</v>
      </c>
    </row>
    <row r="587" ht="20.35" customHeight="1">
      <c r="A587" t="s" s="38">
        <v>690</v>
      </c>
      <c r="B587" s="81">
        <f>VLOOKUP('STATS 17-18'!AC589,'SK - HITS TAKEN'!$A$3:$B$55,2)</f>
        <v>59</v>
      </c>
      <c r="C587" s="33">
        <f>IF('STATS 17-18'!G589&lt;400,IF(B587&gt;80,80,B587),B587)</f>
        <v>59</v>
      </c>
      <c r="D587" s="33">
        <f>IF('STATS 17-18'!G589&lt;200,IF(C587&gt;60,60,C587),C587)</f>
        <v>59</v>
      </c>
      <c r="E587" s="33">
        <f>IF('STATS 17-18'!H589&lt;13.4,IF(D587&gt;73,73,D587),D587)</f>
        <v>59</v>
      </c>
      <c r="F587" s="82">
        <f>IF('STATS 17-18'!H589&lt;11,IF(E587&gt;66,66,E587),E587)</f>
        <v>59</v>
      </c>
    </row>
    <row r="588" ht="20.35" customHeight="1">
      <c r="A588" t="s" s="38">
        <v>691</v>
      </c>
      <c r="B588" s="81">
        <f>VLOOKUP('STATS 17-18'!AC590,'SK - HITS TAKEN'!$A$3:$B$55,2)</f>
        <v>78</v>
      </c>
      <c r="C588" s="33">
        <f>IF('STATS 17-18'!G590&lt;400,IF(B588&gt;80,80,B588),B588)</f>
        <v>78</v>
      </c>
      <c r="D588" s="33">
        <f>IF('STATS 17-18'!G590&lt;200,IF(C588&gt;60,60,C588),C588)</f>
        <v>78</v>
      </c>
      <c r="E588" s="33">
        <f>IF('STATS 17-18'!H590&lt;13.4,IF(D588&gt;73,73,D588),D588)</f>
        <v>78</v>
      </c>
      <c r="F588" s="82">
        <f>IF('STATS 17-18'!H590&lt;11,IF(E588&gt;66,66,E588),E588)</f>
        <v>78</v>
      </c>
    </row>
    <row r="589" ht="20.35" customHeight="1">
      <c r="A589" t="s" s="38">
        <v>692</v>
      </c>
      <c r="B589" s="81">
        <f>VLOOKUP('STATS 17-18'!AC591,'SK - HITS TAKEN'!$A$3:$B$55,2)</f>
        <v>68</v>
      </c>
      <c r="C589" s="33">
        <f>IF('STATS 17-18'!G591&lt;400,IF(B589&gt;80,80,B589),B589)</f>
        <v>68</v>
      </c>
      <c r="D589" s="33">
        <f>IF('STATS 17-18'!G591&lt;200,IF(C589&gt;60,60,C589),C589)</f>
        <v>68</v>
      </c>
      <c r="E589" s="33">
        <f>IF('STATS 17-18'!H591&lt;13.4,IF(D589&gt;73,73,D589),D589)</f>
        <v>68</v>
      </c>
      <c r="F589" s="82">
        <f>IF('STATS 17-18'!H591&lt;11,IF(E589&gt;66,66,E589),E589)</f>
        <v>68</v>
      </c>
    </row>
    <row r="590" ht="20.35" customHeight="1">
      <c r="A590" t="s" s="38">
        <v>694</v>
      </c>
      <c r="B590" s="81">
        <f>VLOOKUP('STATS 17-18'!AC592,'SK - HITS TAKEN'!$A$3:$B$55,2)</f>
        <v>89</v>
      </c>
      <c r="C590" s="33">
        <f>IF('STATS 17-18'!G592&lt;400,IF(B590&gt;80,80,B590),B590)</f>
        <v>89</v>
      </c>
      <c r="D590" s="33">
        <f>IF('STATS 17-18'!G592&lt;200,IF(C590&gt;60,60,C590),C590)</f>
        <v>89</v>
      </c>
      <c r="E590" s="33">
        <f>IF('STATS 17-18'!H592&lt;13.4,IF(D590&gt;73,73,D590),D590)</f>
        <v>89</v>
      </c>
      <c r="F590" s="82">
        <f>IF('STATS 17-18'!H592&lt;11,IF(E590&gt;66,66,E590),E590)</f>
        <v>89</v>
      </c>
    </row>
    <row r="591" ht="20.35" customHeight="1">
      <c r="A591" t="s" s="38">
        <v>695</v>
      </c>
      <c r="B591" s="81">
        <f>VLOOKUP('STATS 17-18'!AC593,'SK - HITS TAKEN'!$A$3:$B$55,2)</f>
        <v>65</v>
      </c>
      <c r="C591" s="33">
        <f>IF('STATS 17-18'!G593&lt;400,IF(B591&gt;80,80,B591),B591)</f>
        <v>65</v>
      </c>
      <c r="D591" s="33">
        <f>IF('STATS 17-18'!G593&lt;200,IF(C591&gt;60,60,C591),C591)</f>
        <v>65</v>
      </c>
      <c r="E591" s="33">
        <f>IF('STATS 17-18'!H593&lt;13.4,IF(D591&gt;73,73,D591),D591)</f>
        <v>65</v>
      </c>
      <c r="F591" s="82">
        <f>IF('STATS 17-18'!H593&lt;11,IF(E591&gt;66,66,E591),E591)</f>
        <v>65</v>
      </c>
    </row>
    <row r="592" ht="20.35" customHeight="1">
      <c r="A592" t="s" s="38">
        <v>696</v>
      </c>
      <c r="B592" s="81">
        <f>VLOOKUP('STATS 17-18'!AC594,'SK - HITS TAKEN'!$A$3:$B$55,2)</f>
        <v>57</v>
      </c>
      <c r="C592" s="33">
        <f>IF('STATS 17-18'!G594&lt;400,IF(B592&gt;80,80,B592),B592)</f>
        <v>57</v>
      </c>
      <c r="D592" s="33">
        <f>IF('STATS 17-18'!G594&lt;200,IF(C592&gt;60,60,C592),C592)</f>
        <v>57</v>
      </c>
      <c r="E592" s="33">
        <f>IF('STATS 17-18'!H594&lt;13.4,IF(D592&gt;73,73,D592),D592)</f>
        <v>57</v>
      </c>
      <c r="F592" s="82">
        <f>IF('STATS 17-18'!H594&lt;11,IF(E592&gt;66,66,E592),E592)</f>
        <v>57</v>
      </c>
    </row>
    <row r="593" ht="20.35" customHeight="1">
      <c r="A593" t="s" s="38">
        <v>697</v>
      </c>
      <c r="B593" s="81">
        <f>VLOOKUP('STATS 17-18'!AC595,'SK - HITS TAKEN'!$A$3:$B$55,2)</f>
        <v>77</v>
      </c>
      <c r="C593" s="33">
        <f>IF('STATS 17-18'!G595&lt;400,IF(B593&gt;80,80,B593),B593)</f>
        <v>77</v>
      </c>
      <c r="D593" s="33">
        <f>IF('STATS 17-18'!G595&lt;200,IF(C593&gt;60,60,C593),C593)</f>
        <v>77</v>
      </c>
      <c r="E593" s="33">
        <f>IF('STATS 17-18'!H595&lt;13.4,IF(D593&gt;73,73,D593),D593)</f>
        <v>77</v>
      </c>
      <c r="F593" s="82">
        <f>IF('STATS 17-18'!H595&lt;11,IF(E593&gt;66,66,E593),E593)</f>
        <v>77</v>
      </c>
    </row>
    <row r="594" ht="20.35" customHeight="1">
      <c r="A594" t="s" s="38">
        <v>698</v>
      </c>
      <c r="B594" s="81">
        <f>VLOOKUP('STATS 17-18'!AC596,'SK - HITS TAKEN'!$A$3:$B$55,2)</f>
        <v>97</v>
      </c>
      <c r="C594" s="33">
        <f>IF('STATS 17-18'!G596&lt;400,IF(B594&gt;80,80,B594),B594)</f>
        <v>97</v>
      </c>
      <c r="D594" s="33">
        <f>IF('STATS 17-18'!G596&lt;200,IF(C594&gt;60,60,C594),C594)</f>
        <v>97</v>
      </c>
      <c r="E594" s="33">
        <f>IF('STATS 17-18'!H596&lt;13.4,IF(D594&gt;73,73,D594),D594)</f>
        <v>97</v>
      </c>
      <c r="F594" s="82">
        <f>IF('STATS 17-18'!H596&lt;11,IF(E594&gt;66,66,E594),E594)</f>
        <v>97</v>
      </c>
    </row>
    <row r="595" ht="20.35" customHeight="1">
      <c r="A595" t="s" s="38">
        <v>699</v>
      </c>
      <c r="B595" s="81">
        <f>VLOOKUP('STATS 17-18'!AC597,'SK - HITS TAKEN'!$A$3:$B$55,2)</f>
        <v>68</v>
      </c>
      <c r="C595" s="33">
        <f>IF('STATS 17-18'!G597&lt;400,IF(B595&gt;80,80,B595),B595)</f>
        <v>68</v>
      </c>
      <c r="D595" s="33">
        <f>IF('STATS 17-18'!G597&lt;200,IF(C595&gt;60,60,C595),C595)</f>
        <v>68</v>
      </c>
      <c r="E595" s="33">
        <f>IF('STATS 17-18'!H597&lt;13.4,IF(D595&gt;73,73,D595),D595)</f>
        <v>68</v>
      </c>
      <c r="F595" s="82">
        <f>IF('STATS 17-18'!H597&lt;11,IF(E595&gt;66,66,E595),E595)</f>
        <v>68</v>
      </c>
    </row>
    <row r="596" ht="20.35" customHeight="1">
      <c r="A596" t="s" s="38">
        <v>700</v>
      </c>
      <c r="B596" s="81">
        <f>VLOOKUP('STATS 17-18'!AC598,'SK - HITS TAKEN'!$A$3:$B$55,2)</f>
        <v>99</v>
      </c>
      <c r="C596" s="33">
        <f>IF('STATS 17-18'!G598&lt;400,IF(B596&gt;80,80,B596),B596)</f>
        <v>80</v>
      </c>
      <c r="D596" s="33">
        <f>IF('STATS 17-18'!G598&lt;200,IF(C596&gt;60,60,C596),C596)</f>
        <v>60</v>
      </c>
      <c r="E596" s="33">
        <f>IF('STATS 17-18'!H598&lt;13.4,IF(D596&gt;73,73,D596),D596)</f>
        <v>60</v>
      </c>
      <c r="F596" s="82">
        <f>IF('STATS 17-18'!H598&lt;11,IF(E596&gt;66,66,E596),E596)</f>
        <v>60</v>
      </c>
    </row>
    <row r="597" ht="20.35" customHeight="1">
      <c r="A597" t="s" s="38">
        <v>701</v>
      </c>
      <c r="B597" s="81">
        <f>VLOOKUP('STATS 17-18'!AC599,'SK - HITS TAKEN'!$A$3:$B$55,2)</f>
        <v>91</v>
      </c>
      <c r="C597" s="33">
        <f>IF('STATS 17-18'!G599&lt;400,IF(B597&gt;80,80,B597),B597)</f>
        <v>91</v>
      </c>
      <c r="D597" s="33">
        <f>IF('STATS 17-18'!G599&lt;200,IF(C597&gt;60,60,C597),C597)</f>
        <v>91</v>
      </c>
      <c r="E597" s="33">
        <f>IF('STATS 17-18'!H599&lt;13.4,IF(D597&gt;73,73,D597),D597)</f>
        <v>91</v>
      </c>
      <c r="F597" s="82">
        <f>IF('STATS 17-18'!H599&lt;11,IF(E597&gt;66,66,E597),E597)</f>
        <v>91</v>
      </c>
    </row>
    <row r="598" ht="20.35" customHeight="1">
      <c r="A598" t="s" s="38">
        <v>703</v>
      </c>
      <c r="B598" s="81">
        <f>VLOOKUP('STATS 17-18'!AC600,'SK - HITS TAKEN'!$A$3:$B$55,2)</f>
        <v>71</v>
      </c>
      <c r="C598" s="33">
        <f>IF('STATS 17-18'!G600&lt;400,IF(B598&gt;80,80,B598),B598)</f>
        <v>71</v>
      </c>
      <c r="D598" s="33">
        <f>IF('STATS 17-18'!G600&lt;200,IF(C598&gt;60,60,C598),C598)</f>
        <v>60</v>
      </c>
      <c r="E598" s="33">
        <f>IF('STATS 17-18'!H600&lt;13.4,IF(D598&gt;73,73,D598),D598)</f>
        <v>60</v>
      </c>
      <c r="F598" s="82">
        <f>IF('STATS 17-18'!H600&lt;11,IF(E598&gt;66,66,E598),E598)</f>
        <v>60</v>
      </c>
    </row>
    <row r="599" ht="20.35" customHeight="1">
      <c r="A599" t="s" s="38">
        <v>704</v>
      </c>
      <c r="B599" s="81">
        <f>VLOOKUP('STATS 17-18'!AC601,'SK - HITS TAKEN'!$A$3:$B$55,2)</f>
        <v>67</v>
      </c>
      <c r="C599" s="33">
        <f>IF('STATS 17-18'!G601&lt;400,IF(B599&gt;80,80,B599),B599)</f>
        <v>67</v>
      </c>
      <c r="D599" s="33">
        <f>IF('STATS 17-18'!G601&lt;200,IF(C599&gt;60,60,C599),C599)</f>
        <v>67</v>
      </c>
      <c r="E599" s="33">
        <f>IF('STATS 17-18'!H601&lt;13.4,IF(D599&gt;73,73,D599),D599)</f>
        <v>67</v>
      </c>
      <c r="F599" s="82">
        <f>IF('STATS 17-18'!H601&lt;11,IF(E599&gt;66,66,E599),E599)</f>
        <v>67</v>
      </c>
    </row>
    <row r="600" ht="20.35" customHeight="1">
      <c r="A600" t="s" s="38">
        <v>705</v>
      </c>
      <c r="B600" s="81">
        <f>VLOOKUP('STATS 17-18'!AC602,'SK - HITS TAKEN'!$A$3:$B$55,2)</f>
        <v>96</v>
      </c>
      <c r="C600" s="33">
        <f>IF('STATS 17-18'!G602&lt;400,IF(B600&gt;80,80,B600),B600)</f>
        <v>96</v>
      </c>
      <c r="D600" s="33">
        <f>IF('STATS 17-18'!G602&lt;200,IF(C600&gt;60,60,C600),C600)</f>
        <v>96</v>
      </c>
      <c r="E600" s="33">
        <f>IF('STATS 17-18'!H602&lt;13.4,IF(D600&gt;73,73,D600),D600)</f>
        <v>96</v>
      </c>
      <c r="F600" s="82">
        <f>IF('STATS 17-18'!H602&lt;11,IF(E600&gt;66,66,E600),E600)</f>
        <v>96</v>
      </c>
    </row>
    <row r="601" ht="20.35" customHeight="1">
      <c r="A601" t="s" s="38">
        <v>706</v>
      </c>
      <c r="B601" s="81">
        <f>VLOOKUP('STATS 17-18'!AC603,'SK - HITS TAKEN'!$A$3:$B$55,2)</f>
        <v>47</v>
      </c>
      <c r="C601" s="33">
        <f>IF('STATS 17-18'!G603&lt;400,IF(B601&gt;80,80,B601),B601)</f>
        <v>47</v>
      </c>
      <c r="D601" s="33">
        <f>IF('STATS 17-18'!G603&lt;200,IF(C601&gt;60,60,C601),C601)</f>
        <v>47</v>
      </c>
      <c r="E601" s="33">
        <f>IF('STATS 17-18'!H603&lt;13.4,IF(D601&gt;73,73,D601),D601)</f>
        <v>47</v>
      </c>
      <c r="F601" s="82">
        <f>IF('STATS 17-18'!H603&lt;11,IF(E601&gt;66,66,E601),E601)</f>
        <v>47</v>
      </c>
    </row>
    <row r="602" ht="20.35" customHeight="1">
      <c r="A602" t="s" s="38">
        <v>707</v>
      </c>
      <c r="B602" s="81">
        <f>VLOOKUP('STATS 17-18'!AC604,'SK - HITS TAKEN'!$A$3:$B$55,2)</f>
        <v>91</v>
      </c>
      <c r="C602" s="33">
        <f>IF('STATS 17-18'!G604&lt;400,IF(B602&gt;80,80,B602),B602)</f>
        <v>91</v>
      </c>
      <c r="D602" s="33">
        <f>IF('STATS 17-18'!G604&lt;200,IF(C602&gt;60,60,C602),C602)</f>
        <v>91</v>
      </c>
      <c r="E602" s="33">
        <f>IF('STATS 17-18'!H604&lt;13.4,IF(D602&gt;73,73,D602),D602)</f>
        <v>91</v>
      </c>
      <c r="F602" s="82">
        <f>IF('STATS 17-18'!H604&lt;11,IF(E602&gt;66,66,E602),E602)</f>
        <v>91</v>
      </c>
    </row>
    <row r="603" ht="20.35" customHeight="1">
      <c r="A603" t="s" s="38">
        <v>708</v>
      </c>
      <c r="B603" s="81">
        <f>VLOOKUP('STATS 17-18'!AC605,'SK - HITS TAKEN'!$A$3:$B$55,2)</f>
        <v>82</v>
      </c>
      <c r="C603" s="33">
        <f>IF('STATS 17-18'!G605&lt;400,IF(B603&gt;80,80,B603),B603)</f>
        <v>82</v>
      </c>
      <c r="D603" s="33">
        <f>IF('STATS 17-18'!G605&lt;200,IF(C603&gt;60,60,C603),C603)</f>
        <v>82</v>
      </c>
      <c r="E603" s="33">
        <f>IF('STATS 17-18'!H605&lt;13.4,IF(D603&gt;73,73,D603),D603)</f>
        <v>82</v>
      </c>
      <c r="F603" s="82">
        <f>IF('STATS 17-18'!H605&lt;11,IF(E603&gt;66,66,E603),E603)</f>
        <v>82</v>
      </c>
    </row>
    <row r="604" ht="20.35" customHeight="1">
      <c r="A604" t="s" s="38">
        <v>710</v>
      </c>
      <c r="B604" s="81">
        <f>VLOOKUP('STATS 17-18'!AC606,'SK - HITS TAKEN'!$A$3:$B$55,2)</f>
        <v>65</v>
      </c>
      <c r="C604" s="33">
        <f>IF('STATS 17-18'!G606&lt;400,IF(B604&gt;80,80,B604),B604)</f>
        <v>65</v>
      </c>
      <c r="D604" s="33">
        <f>IF('STATS 17-18'!G606&lt;200,IF(C604&gt;60,60,C604),C604)</f>
        <v>65</v>
      </c>
      <c r="E604" s="33">
        <f>IF('STATS 17-18'!H606&lt;13.4,IF(D604&gt;73,73,D604),D604)</f>
        <v>65</v>
      </c>
      <c r="F604" s="82">
        <f>IF('STATS 17-18'!H606&lt;11,IF(E604&gt;66,66,E604),E604)</f>
        <v>65</v>
      </c>
    </row>
    <row r="605" ht="20.35" customHeight="1">
      <c r="A605" t="s" s="38">
        <v>711</v>
      </c>
      <c r="B605" s="81">
        <f>VLOOKUP('STATS 17-18'!AC607,'SK - HITS TAKEN'!$A$3:$B$55,2)</f>
        <v>83</v>
      </c>
      <c r="C605" s="33">
        <f>IF('STATS 17-18'!G607&lt;400,IF(B605&gt;80,80,B605),B605)</f>
        <v>83</v>
      </c>
      <c r="D605" s="33">
        <f>IF('STATS 17-18'!G607&lt;200,IF(C605&gt;60,60,C605),C605)</f>
        <v>83</v>
      </c>
      <c r="E605" s="33">
        <f>IF('STATS 17-18'!H607&lt;13.4,IF(D605&gt;73,73,D605),D605)</f>
        <v>73</v>
      </c>
      <c r="F605" s="82">
        <f>IF('STATS 17-18'!H607&lt;11,IF(E605&gt;66,66,E605),E605)</f>
        <v>73</v>
      </c>
    </row>
    <row r="606" ht="20.35" customHeight="1">
      <c r="A606" t="s" s="38">
        <v>712</v>
      </c>
      <c r="B606" s="81">
        <f>VLOOKUP('STATS 17-18'!AC608,'SK - HITS TAKEN'!$A$3:$B$55,2)</f>
        <v>98</v>
      </c>
      <c r="C606" s="33">
        <f>IF('STATS 17-18'!G608&lt;400,IF(B606&gt;80,80,B606),B606)</f>
        <v>98</v>
      </c>
      <c r="D606" s="33">
        <f>IF('STATS 17-18'!G608&lt;200,IF(C606&gt;60,60,C606),C606)</f>
        <v>98</v>
      </c>
      <c r="E606" s="33">
        <f>IF('STATS 17-18'!H608&lt;13.4,IF(D606&gt;73,73,D606),D606)</f>
        <v>98</v>
      </c>
      <c r="F606" s="82">
        <f>IF('STATS 17-18'!H608&lt;11,IF(E606&gt;66,66,E606),E606)</f>
        <v>98</v>
      </c>
    </row>
    <row r="607" ht="20.35" customHeight="1">
      <c r="A607" t="s" s="38">
        <v>713</v>
      </c>
      <c r="B607" s="81">
        <f>VLOOKUP('STATS 17-18'!AC609,'SK - HITS TAKEN'!$A$3:$B$55,2)</f>
        <v>76</v>
      </c>
      <c r="C607" s="33">
        <f>IF('STATS 17-18'!G609&lt;400,IF(B607&gt;80,80,B607),B607)</f>
        <v>76</v>
      </c>
      <c r="D607" s="33">
        <f>IF('STATS 17-18'!G609&lt;200,IF(C607&gt;60,60,C607),C607)</f>
        <v>76</v>
      </c>
      <c r="E607" s="33">
        <f>IF('STATS 17-18'!H609&lt;13.4,IF(D607&gt;73,73,D607),D607)</f>
        <v>76</v>
      </c>
      <c r="F607" s="82">
        <f>IF('STATS 17-18'!H609&lt;11,IF(E607&gt;66,66,E607),E607)</f>
        <v>76</v>
      </c>
    </row>
    <row r="608" ht="20.35" customHeight="1">
      <c r="A608" t="s" s="38">
        <v>714</v>
      </c>
      <c r="B608" s="81">
        <f>VLOOKUP('STATS 17-18'!AC610,'SK - HITS TAKEN'!$A$3:$B$55,2)</f>
        <v>85</v>
      </c>
      <c r="C608" s="33">
        <f>IF('STATS 17-18'!G610&lt;400,IF(B608&gt;80,80,B608),B608)</f>
        <v>85</v>
      </c>
      <c r="D608" s="33">
        <f>IF('STATS 17-18'!G610&lt;200,IF(C608&gt;60,60,C608),C608)</f>
        <v>85</v>
      </c>
      <c r="E608" s="33">
        <f>IF('STATS 17-18'!H610&lt;13.4,IF(D608&gt;73,73,D608),D608)</f>
        <v>85</v>
      </c>
      <c r="F608" s="82">
        <f>IF('STATS 17-18'!H610&lt;11,IF(E608&gt;66,66,E608),E608)</f>
        <v>85</v>
      </c>
    </row>
    <row r="609" ht="20.35" customHeight="1">
      <c r="A609" t="s" s="38">
        <v>715</v>
      </c>
      <c r="B609" s="81">
        <f>VLOOKUP('STATS 17-18'!AC611,'SK - HITS TAKEN'!$A$3:$B$55,2)</f>
        <v>47</v>
      </c>
      <c r="C609" s="33">
        <f>IF('STATS 17-18'!G611&lt;400,IF(B609&gt;80,80,B609),B609)</f>
        <v>47</v>
      </c>
      <c r="D609" s="33">
        <f>IF('STATS 17-18'!G611&lt;200,IF(C609&gt;60,60,C609),C609)</f>
        <v>47</v>
      </c>
      <c r="E609" s="33">
        <f>IF('STATS 17-18'!H611&lt;13.4,IF(D609&gt;73,73,D609),D609)</f>
        <v>47</v>
      </c>
      <c r="F609" s="82">
        <f>IF('STATS 17-18'!H611&lt;11,IF(E609&gt;66,66,E609),E609)</f>
        <v>47</v>
      </c>
    </row>
    <row r="610" ht="20.35" customHeight="1">
      <c r="A610" t="s" s="38">
        <v>716</v>
      </c>
      <c r="B610" s="81">
        <f>VLOOKUP('STATS 17-18'!AC612,'SK - HITS TAKEN'!$A$3:$B$55,2)</f>
        <v>72</v>
      </c>
      <c r="C610" s="33">
        <f>IF('STATS 17-18'!G612&lt;400,IF(B610&gt;80,80,B610),B610)</f>
        <v>72</v>
      </c>
      <c r="D610" s="33">
        <f>IF('STATS 17-18'!G612&lt;200,IF(C610&gt;60,60,C610),C610)</f>
        <v>72</v>
      </c>
      <c r="E610" s="33">
        <f>IF('STATS 17-18'!H612&lt;13.4,IF(D610&gt;73,73,D610),D610)</f>
        <v>72</v>
      </c>
      <c r="F610" s="82">
        <f>IF('STATS 17-18'!H612&lt;11,IF(E610&gt;66,66,E610),E610)</f>
        <v>72</v>
      </c>
    </row>
    <row r="611" ht="20.35" customHeight="1">
      <c r="A611" t="s" s="38">
        <v>717</v>
      </c>
      <c r="B611" s="81">
        <f>VLOOKUP('STATS 17-18'!AC613,'SK - HITS TAKEN'!$A$3:$B$55,2)</f>
        <v>72</v>
      </c>
      <c r="C611" s="33">
        <f>IF('STATS 17-18'!G613&lt;400,IF(B611&gt;80,80,B611),B611)</f>
        <v>72</v>
      </c>
      <c r="D611" s="33">
        <f>IF('STATS 17-18'!G613&lt;200,IF(C611&gt;60,60,C611),C611)</f>
        <v>72</v>
      </c>
      <c r="E611" s="33">
        <f>IF('STATS 17-18'!H613&lt;13.4,IF(D611&gt;73,73,D611),D611)</f>
        <v>72</v>
      </c>
      <c r="F611" s="82">
        <f>IF('STATS 17-18'!H613&lt;11,IF(E611&gt;66,66,E611),E611)</f>
        <v>72</v>
      </c>
    </row>
    <row r="612" ht="20.35" customHeight="1">
      <c r="A612" t="s" s="38">
        <v>718</v>
      </c>
      <c r="B612" s="81">
        <f>VLOOKUP('STATS 17-18'!AC614,'SK - HITS TAKEN'!$A$3:$B$55,2)</f>
        <v>47</v>
      </c>
      <c r="C612" s="33">
        <f>IF('STATS 17-18'!G614&lt;400,IF(B612&gt;80,80,B612),B612)</f>
        <v>47</v>
      </c>
      <c r="D612" s="33">
        <f>IF('STATS 17-18'!G614&lt;200,IF(C612&gt;60,60,C612),C612)</f>
        <v>47</v>
      </c>
      <c r="E612" s="33">
        <f>IF('STATS 17-18'!H614&lt;13.4,IF(D612&gt;73,73,D612),D612)</f>
        <v>47</v>
      </c>
      <c r="F612" s="82">
        <f>IF('STATS 17-18'!H614&lt;11,IF(E612&gt;66,66,E612),E612)</f>
        <v>47</v>
      </c>
    </row>
    <row r="613" ht="20.35" customHeight="1">
      <c r="A613" t="s" s="38">
        <v>719</v>
      </c>
      <c r="B613" s="81">
        <f>VLOOKUP('STATS 17-18'!AC615,'SK - HITS TAKEN'!$A$3:$B$55,2)</f>
        <v>47</v>
      </c>
      <c r="C613" s="33">
        <f>IF('STATS 17-18'!G615&lt;400,IF(B613&gt;80,80,B613),B613)</f>
        <v>47</v>
      </c>
      <c r="D613" s="33">
        <f>IF('STATS 17-18'!G615&lt;200,IF(C613&gt;60,60,C613),C613)</f>
        <v>47</v>
      </c>
      <c r="E613" s="33">
        <f>IF('STATS 17-18'!H615&lt;13.4,IF(D613&gt;73,73,D613),D613)</f>
        <v>47</v>
      </c>
      <c r="F613" s="82">
        <f>IF('STATS 17-18'!H615&lt;11,IF(E613&gt;66,66,E613),E613)</f>
        <v>47</v>
      </c>
    </row>
    <row r="614" ht="20.35" customHeight="1">
      <c r="A614" t="s" s="38">
        <v>720</v>
      </c>
      <c r="B614" s="81">
        <f>VLOOKUP('STATS 17-18'!AC616,'SK - HITS TAKEN'!$A$3:$B$55,2)</f>
        <v>84</v>
      </c>
      <c r="C614" s="33">
        <f>IF('STATS 17-18'!G616&lt;400,IF(B614&gt;80,80,B614),B614)</f>
        <v>84</v>
      </c>
      <c r="D614" s="33">
        <f>IF('STATS 17-18'!G616&lt;200,IF(C614&gt;60,60,C614),C614)</f>
        <v>84</v>
      </c>
      <c r="E614" s="33">
        <f>IF('STATS 17-18'!H616&lt;13.4,IF(D614&gt;73,73,D614),D614)</f>
        <v>84</v>
      </c>
      <c r="F614" s="82">
        <f>IF('STATS 17-18'!H616&lt;11,IF(E614&gt;66,66,E614),E614)</f>
        <v>84</v>
      </c>
    </row>
    <row r="615" ht="20.35" customHeight="1">
      <c r="A615" t="s" s="38">
        <v>721</v>
      </c>
      <c r="B615" s="81">
        <f>VLOOKUP('STATS 17-18'!AC617,'SK - HITS TAKEN'!$A$3:$B$55,2)</f>
        <v>87</v>
      </c>
      <c r="C615" s="33">
        <f>IF('STATS 17-18'!G617&lt;400,IF(B615&gt;80,80,B615),B615)</f>
        <v>87</v>
      </c>
      <c r="D615" s="33">
        <f>IF('STATS 17-18'!G617&lt;200,IF(C615&gt;60,60,C615),C615)</f>
        <v>87</v>
      </c>
      <c r="E615" s="33">
        <f>IF('STATS 17-18'!H617&lt;13.4,IF(D615&gt;73,73,D615),D615)</f>
        <v>73</v>
      </c>
      <c r="F615" s="82">
        <f>IF('STATS 17-18'!H617&lt;11,IF(E615&gt;66,66,E615),E615)</f>
        <v>66</v>
      </c>
    </row>
    <row r="616" ht="20.35" customHeight="1">
      <c r="A616" t="s" s="38">
        <v>722</v>
      </c>
      <c r="B616" s="81">
        <f>VLOOKUP('STATS 17-18'!AC618,'SK - HITS TAKEN'!$A$3:$B$55,2)</f>
        <v>50</v>
      </c>
      <c r="C616" s="33">
        <f>IF('STATS 17-18'!G618&lt;400,IF(B616&gt;80,80,B616),B616)</f>
        <v>50</v>
      </c>
      <c r="D616" s="33">
        <f>IF('STATS 17-18'!G618&lt;200,IF(C616&gt;60,60,C616),C616)</f>
        <v>50</v>
      </c>
      <c r="E616" s="33">
        <f>IF('STATS 17-18'!H618&lt;13.4,IF(D616&gt;73,73,D616),D616)</f>
        <v>50</v>
      </c>
      <c r="F616" s="82">
        <f>IF('STATS 17-18'!H618&lt;11,IF(E616&gt;66,66,E616),E616)</f>
        <v>50</v>
      </c>
    </row>
    <row r="617" ht="20.35" customHeight="1">
      <c r="A617" t="s" s="38">
        <v>724</v>
      </c>
      <c r="B617" s="81">
        <f>VLOOKUP('STATS 17-18'!AC619,'SK - HITS TAKEN'!$A$3:$B$55,2)</f>
        <v>94</v>
      </c>
      <c r="C617" s="33">
        <f>IF('STATS 17-18'!G619&lt;400,IF(B617&gt;80,80,B617),B617)</f>
        <v>94</v>
      </c>
      <c r="D617" s="33">
        <f>IF('STATS 17-18'!G619&lt;200,IF(C617&gt;60,60,C617),C617)</f>
        <v>94</v>
      </c>
      <c r="E617" s="33">
        <f>IF('STATS 17-18'!H619&lt;13.4,IF(D617&gt;73,73,D617),D617)</f>
        <v>94</v>
      </c>
      <c r="F617" s="82">
        <f>IF('STATS 17-18'!H619&lt;11,IF(E617&gt;66,66,E617),E617)</f>
        <v>94</v>
      </c>
    </row>
    <row r="618" ht="20.35" customHeight="1">
      <c r="A618" t="s" s="38">
        <v>725</v>
      </c>
      <c r="B618" s="81">
        <f>VLOOKUP('STATS 17-18'!AC620,'SK - HITS TAKEN'!$A$3:$B$55,2)</f>
        <v>72</v>
      </c>
      <c r="C618" s="33">
        <f>IF('STATS 17-18'!G620&lt;400,IF(B618&gt;80,80,B618),B618)</f>
        <v>72</v>
      </c>
      <c r="D618" s="33">
        <f>IF('STATS 17-18'!G620&lt;200,IF(C618&gt;60,60,C618),C618)</f>
        <v>72</v>
      </c>
      <c r="E618" s="33">
        <f>IF('STATS 17-18'!H620&lt;13.4,IF(D618&gt;73,73,D618),D618)</f>
        <v>72</v>
      </c>
      <c r="F618" s="82">
        <f>IF('STATS 17-18'!H620&lt;11,IF(E618&gt;66,66,E618),E618)</f>
        <v>72</v>
      </c>
    </row>
    <row r="619" ht="20.35" customHeight="1">
      <c r="A619" t="s" s="38">
        <v>726</v>
      </c>
      <c r="B619" s="81">
        <f>VLOOKUP('STATS 17-18'!AC621,'SK - HITS TAKEN'!$A$3:$B$55,2)</f>
        <v>81</v>
      </c>
      <c r="C619" s="33">
        <f>IF('STATS 17-18'!G621&lt;400,IF(B619&gt;80,80,B619),B619)</f>
        <v>81</v>
      </c>
      <c r="D619" s="33">
        <f>IF('STATS 17-18'!G621&lt;200,IF(C619&gt;60,60,C619),C619)</f>
        <v>81</v>
      </c>
      <c r="E619" s="33">
        <f>IF('STATS 17-18'!H621&lt;13.4,IF(D619&gt;73,73,D619),D619)</f>
        <v>81</v>
      </c>
      <c r="F619" s="82">
        <f>IF('STATS 17-18'!H621&lt;11,IF(E619&gt;66,66,E619),E619)</f>
        <v>81</v>
      </c>
    </row>
    <row r="620" ht="20.35" customHeight="1">
      <c r="A620" t="s" s="38">
        <v>727</v>
      </c>
      <c r="B620" s="81">
        <f>VLOOKUP('STATS 17-18'!AC622,'SK - HITS TAKEN'!$A$3:$B$55,2)</f>
        <v>85</v>
      </c>
      <c r="C620" s="33">
        <f>IF('STATS 17-18'!G622&lt;400,IF(B620&gt;80,80,B620),B620)</f>
        <v>80</v>
      </c>
      <c r="D620" s="33">
        <f>IF('STATS 17-18'!G622&lt;200,IF(C620&gt;60,60,C620),C620)</f>
        <v>60</v>
      </c>
      <c r="E620" s="33">
        <f>IF('STATS 17-18'!H622&lt;13.4,IF(D620&gt;73,73,D620),D620)</f>
        <v>60</v>
      </c>
      <c r="F620" s="82">
        <f>IF('STATS 17-18'!H622&lt;11,IF(E620&gt;66,66,E620),E620)</f>
        <v>60</v>
      </c>
    </row>
    <row r="621" ht="20.35" customHeight="1">
      <c r="A621" t="s" s="38">
        <v>728</v>
      </c>
      <c r="B621" s="81">
        <f>VLOOKUP('STATS 17-18'!AC623,'SK - HITS TAKEN'!$A$3:$B$55,2)</f>
        <v>90</v>
      </c>
      <c r="C621" s="33">
        <f>IF('STATS 17-18'!G623&lt;400,IF(B621&gt;80,80,B621),B621)</f>
        <v>90</v>
      </c>
      <c r="D621" s="33">
        <f>IF('STATS 17-18'!G623&lt;200,IF(C621&gt;60,60,C621),C621)</f>
        <v>90</v>
      </c>
      <c r="E621" s="33">
        <f>IF('STATS 17-18'!H623&lt;13.4,IF(D621&gt;73,73,D621),D621)</f>
        <v>90</v>
      </c>
      <c r="F621" s="82">
        <f>IF('STATS 17-18'!H623&lt;11,IF(E621&gt;66,66,E621),E621)</f>
        <v>90</v>
      </c>
    </row>
    <row r="622" ht="20.35" customHeight="1">
      <c r="A622" t="s" s="38">
        <v>729</v>
      </c>
      <c r="B622" s="81">
        <f>VLOOKUP('STATS 17-18'!AC624,'SK - HITS TAKEN'!$A$3:$B$55,2)</f>
        <v>48</v>
      </c>
      <c r="C622" s="33">
        <f>IF('STATS 17-18'!G624&lt;400,IF(B622&gt;80,80,B622),B622)</f>
        <v>48</v>
      </c>
      <c r="D622" s="33">
        <f>IF('STATS 17-18'!G624&lt;200,IF(C622&gt;60,60,C622),C622)</f>
        <v>48</v>
      </c>
      <c r="E622" s="33">
        <f>IF('STATS 17-18'!H624&lt;13.4,IF(D622&gt;73,73,D622),D622)</f>
        <v>48</v>
      </c>
      <c r="F622" s="82">
        <f>IF('STATS 17-18'!H624&lt;11,IF(E622&gt;66,66,E622),E622)</f>
        <v>48</v>
      </c>
    </row>
    <row r="623" ht="20.35" customHeight="1">
      <c r="A623" t="s" s="38">
        <v>731</v>
      </c>
      <c r="B623" s="81">
        <f>VLOOKUP('STATS 17-18'!AC625,'SK - HITS TAKEN'!$A$3:$B$55,2)</f>
        <v>61</v>
      </c>
      <c r="C623" s="33">
        <f>IF('STATS 17-18'!G625&lt;400,IF(B623&gt;80,80,B623),B623)</f>
        <v>61</v>
      </c>
      <c r="D623" s="33">
        <f>IF('STATS 17-18'!G625&lt;200,IF(C623&gt;60,60,C623),C623)</f>
        <v>61</v>
      </c>
      <c r="E623" s="33">
        <f>IF('STATS 17-18'!H625&lt;13.4,IF(D623&gt;73,73,D623),D623)</f>
        <v>61</v>
      </c>
      <c r="F623" s="82">
        <f>IF('STATS 17-18'!H625&lt;11,IF(E623&gt;66,66,E623),E623)</f>
        <v>61</v>
      </c>
    </row>
    <row r="624" ht="20.35" customHeight="1">
      <c r="A624" t="s" s="38">
        <v>732</v>
      </c>
      <c r="B624" s="81">
        <f>VLOOKUP('STATS 17-18'!AC626,'SK - HITS TAKEN'!$A$3:$B$55,2)</f>
        <v>58</v>
      </c>
      <c r="C624" s="33">
        <f>IF('STATS 17-18'!G626&lt;400,IF(B624&gt;80,80,B624),B624)</f>
        <v>58</v>
      </c>
      <c r="D624" s="33">
        <f>IF('STATS 17-18'!G626&lt;200,IF(C624&gt;60,60,C624),C624)</f>
        <v>58</v>
      </c>
      <c r="E624" s="33">
        <f>IF('STATS 17-18'!H626&lt;13.4,IF(D624&gt;73,73,D624),D624)</f>
        <v>58</v>
      </c>
      <c r="F624" s="82">
        <f>IF('STATS 17-18'!H626&lt;11,IF(E624&gt;66,66,E624),E624)</f>
        <v>58</v>
      </c>
    </row>
    <row r="625" ht="20.35" customHeight="1">
      <c r="A625" t="s" s="38">
        <v>733</v>
      </c>
      <c r="B625" s="81">
        <f>VLOOKUP('STATS 17-18'!AC627,'SK - HITS TAKEN'!$A$3:$B$55,2)</f>
        <v>54</v>
      </c>
      <c r="C625" s="33">
        <f>IF('STATS 17-18'!G627&lt;400,IF(B625&gt;80,80,B625),B625)</f>
        <v>54</v>
      </c>
      <c r="D625" s="33">
        <f>IF('STATS 17-18'!G627&lt;200,IF(C625&gt;60,60,C625),C625)</f>
        <v>54</v>
      </c>
      <c r="E625" s="33">
        <f>IF('STATS 17-18'!H627&lt;13.4,IF(D625&gt;73,73,D625),D625)</f>
        <v>54</v>
      </c>
      <c r="F625" s="82">
        <f>IF('STATS 17-18'!H627&lt;11,IF(E625&gt;66,66,E625),E625)</f>
        <v>54</v>
      </c>
    </row>
    <row r="626" ht="20.35" customHeight="1">
      <c r="A626" t="s" s="38">
        <v>735</v>
      </c>
      <c r="B626" s="81">
        <f>VLOOKUP('STATS 17-18'!AC628,'SK - HITS TAKEN'!$A$3:$B$55,2)</f>
        <v>67</v>
      </c>
      <c r="C626" s="33">
        <f>IF('STATS 17-18'!G628&lt;400,IF(B626&gt;80,80,B626),B626)</f>
        <v>67</v>
      </c>
      <c r="D626" s="33">
        <f>IF('STATS 17-18'!G628&lt;200,IF(C626&gt;60,60,C626),C626)</f>
        <v>60</v>
      </c>
      <c r="E626" s="33">
        <f>IF('STATS 17-18'!H628&lt;13.4,IF(D626&gt;73,73,D626),D626)</f>
        <v>60</v>
      </c>
      <c r="F626" s="82">
        <f>IF('STATS 17-18'!H628&lt;11,IF(E626&gt;66,66,E626),E626)</f>
        <v>60</v>
      </c>
    </row>
    <row r="627" ht="20.35" customHeight="1">
      <c r="A627" t="s" s="38">
        <v>736</v>
      </c>
      <c r="B627" s="81">
        <f>VLOOKUP('STATS 17-18'!AC629,'SK - HITS TAKEN'!$A$3:$B$55,2)</f>
        <v>75</v>
      </c>
      <c r="C627" s="33">
        <f>IF('STATS 17-18'!G629&lt;400,IF(B627&gt;80,80,B627),B627)</f>
        <v>75</v>
      </c>
      <c r="D627" s="33">
        <f>IF('STATS 17-18'!G629&lt;200,IF(C627&gt;60,60,C627),C627)</f>
        <v>75</v>
      </c>
      <c r="E627" s="33">
        <f>IF('STATS 17-18'!H629&lt;13.4,IF(D627&gt;73,73,D627),D627)</f>
        <v>73</v>
      </c>
      <c r="F627" s="82">
        <f>IF('STATS 17-18'!H629&lt;11,IF(E627&gt;66,66,E627),E627)</f>
        <v>66</v>
      </c>
    </row>
    <row r="628" ht="20.35" customHeight="1">
      <c r="A628" t="s" s="38">
        <v>737</v>
      </c>
      <c r="B628" s="81">
        <f>VLOOKUP('STATS 17-18'!AC630,'SK - HITS TAKEN'!$A$3:$B$55,2)</f>
        <v>48</v>
      </c>
      <c r="C628" s="33">
        <f>IF('STATS 17-18'!G630&lt;400,IF(B628&gt;80,80,B628),B628)</f>
        <v>48</v>
      </c>
      <c r="D628" s="33">
        <f>IF('STATS 17-18'!G630&lt;200,IF(C628&gt;60,60,C628),C628)</f>
        <v>48</v>
      </c>
      <c r="E628" s="33">
        <f>IF('STATS 17-18'!H630&lt;13.4,IF(D628&gt;73,73,D628),D628)</f>
        <v>48</v>
      </c>
      <c r="F628" s="82">
        <f>IF('STATS 17-18'!H630&lt;11,IF(E628&gt;66,66,E628),E628)</f>
        <v>48</v>
      </c>
    </row>
    <row r="629" ht="20.35" customHeight="1">
      <c r="A629" t="s" s="38">
        <v>738</v>
      </c>
      <c r="B629" s="81">
        <f>VLOOKUP('STATS 17-18'!AC631,'SK - HITS TAKEN'!$A$3:$B$55,2)</f>
        <v>78</v>
      </c>
      <c r="C629" s="33">
        <f>IF('STATS 17-18'!G631&lt;400,IF(B629&gt;80,80,B629),B629)</f>
        <v>78</v>
      </c>
      <c r="D629" s="33">
        <f>IF('STATS 17-18'!G631&lt;200,IF(C629&gt;60,60,C629),C629)</f>
        <v>78</v>
      </c>
      <c r="E629" s="33">
        <f>IF('STATS 17-18'!H631&lt;13.4,IF(D629&gt;73,73,D629),D629)</f>
        <v>78</v>
      </c>
      <c r="F629" s="82">
        <f>IF('STATS 17-18'!H631&lt;11,IF(E629&gt;66,66,E629),E629)</f>
        <v>78</v>
      </c>
    </row>
    <row r="630" ht="20.35" customHeight="1">
      <c r="A630" t="s" s="38">
        <v>739</v>
      </c>
      <c r="B630" s="81">
        <f>VLOOKUP('STATS 17-18'!AC632,'SK - HITS TAKEN'!$A$3:$B$55,2)</f>
        <v>94</v>
      </c>
      <c r="C630" s="33">
        <f>IF('STATS 17-18'!G632&lt;400,IF(B630&gt;80,80,B630),B630)</f>
        <v>94</v>
      </c>
      <c r="D630" s="33">
        <f>IF('STATS 17-18'!G632&lt;200,IF(C630&gt;60,60,C630),C630)</f>
        <v>94</v>
      </c>
      <c r="E630" s="33">
        <f>IF('STATS 17-18'!H632&lt;13.4,IF(D630&gt;73,73,D630),D630)</f>
        <v>94</v>
      </c>
      <c r="F630" s="82">
        <f>IF('STATS 17-18'!H632&lt;11,IF(E630&gt;66,66,E630),E630)</f>
        <v>94</v>
      </c>
    </row>
    <row r="631" ht="20.35" customHeight="1">
      <c r="A631" t="s" s="38">
        <v>740</v>
      </c>
      <c r="B631" s="81">
        <f>VLOOKUP('STATS 17-18'!AC633,'SK - HITS TAKEN'!$A$3:$B$55,2)</f>
        <v>52</v>
      </c>
      <c r="C631" s="33">
        <f>IF('STATS 17-18'!G633&lt;400,IF(B631&gt;80,80,B631),B631)</f>
        <v>52</v>
      </c>
      <c r="D631" s="33">
        <f>IF('STATS 17-18'!G633&lt;200,IF(C631&gt;60,60,C631),C631)</f>
        <v>52</v>
      </c>
      <c r="E631" s="33">
        <f>IF('STATS 17-18'!H633&lt;13.4,IF(D631&gt;73,73,D631),D631)</f>
        <v>52</v>
      </c>
      <c r="F631" s="82">
        <f>IF('STATS 17-18'!H633&lt;11,IF(E631&gt;66,66,E631),E631)</f>
        <v>52</v>
      </c>
    </row>
    <row r="632" ht="20.35" customHeight="1">
      <c r="A632" t="s" s="38">
        <v>741</v>
      </c>
      <c r="B632" s="81">
        <f>VLOOKUP('STATS 17-18'!AC634,'SK - HITS TAKEN'!$A$3:$B$55,2)</f>
        <v>88</v>
      </c>
      <c r="C632" s="33">
        <f>IF('STATS 17-18'!G634&lt;400,IF(B632&gt;80,80,B632),B632)</f>
        <v>88</v>
      </c>
      <c r="D632" s="33">
        <f>IF('STATS 17-18'!G634&lt;200,IF(C632&gt;60,60,C632),C632)</f>
        <v>88</v>
      </c>
      <c r="E632" s="33">
        <f>IF('STATS 17-18'!H634&lt;13.4,IF(D632&gt;73,73,D632),D632)</f>
        <v>88</v>
      </c>
      <c r="F632" s="82">
        <f>IF('STATS 17-18'!H634&lt;11,IF(E632&gt;66,66,E632),E632)</f>
        <v>88</v>
      </c>
    </row>
    <row r="633" ht="20.35" customHeight="1">
      <c r="A633" t="s" s="38">
        <v>742</v>
      </c>
      <c r="B633" s="81">
        <f>VLOOKUP('STATS 17-18'!AC635,'SK - HITS TAKEN'!$A$3:$B$55,2)</f>
        <v>65</v>
      </c>
      <c r="C633" s="33">
        <f>IF('STATS 17-18'!G635&lt;400,IF(B633&gt;80,80,B633),B633)</f>
        <v>65</v>
      </c>
      <c r="D633" s="33">
        <f>IF('STATS 17-18'!G635&lt;200,IF(C633&gt;60,60,C633),C633)</f>
        <v>65</v>
      </c>
      <c r="E633" s="33">
        <f>IF('STATS 17-18'!H635&lt;13.4,IF(D633&gt;73,73,D633),D633)</f>
        <v>65</v>
      </c>
      <c r="F633" s="82">
        <f>IF('STATS 17-18'!H635&lt;11,IF(E633&gt;66,66,E633),E633)</f>
        <v>65</v>
      </c>
    </row>
    <row r="634" ht="20.35" customHeight="1">
      <c r="A634" t="s" s="38">
        <v>744</v>
      </c>
      <c r="B634" s="81">
        <f>VLOOKUP('STATS 17-18'!AC636,'SK - HITS TAKEN'!$A$3:$B$55,2)</f>
        <v>50</v>
      </c>
      <c r="C634" s="33">
        <f>IF('STATS 17-18'!G636&lt;400,IF(B634&gt;80,80,B634),B634)</f>
        <v>50</v>
      </c>
      <c r="D634" s="33">
        <f>IF('STATS 17-18'!G636&lt;200,IF(C634&gt;60,60,C634),C634)</f>
        <v>50</v>
      </c>
      <c r="E634" s="33">
        <f>IF('STATS 17-18'!H636&lt;13.4,IF(D634&gt;73,73,D634),D634)</f>
        <v>50</v>
      </c>
      <c r="F634" s="82">
        <f>IF('STATS 17-18'!H636&lt;11,IF(E634&gt;66,66,E634),E634)</f>
        <v>50</v>
      </c>
    </row>
    <row r="635" ht="20.35" customHeight="1">
      <c r="A635" t="s" s="38">
        <v>745</v>
      </c>
      <c r="B635" s="81">
        <f>VLOOKUP('STATS 17-18'!AC637,'SK - HITS TAKEN'!$A$3:$B$55,2)</f>
        <v>68</v>
      </c>
      <c r="C635" s="33">
        <f>IF('STATS 17-18'!G637&lt;400,IF(B635&gt;80,80,B635),B635)</f>
        <v>68</v>
      </c>
      <c r="D635" s="33">
        <f>IF('STATS 17-18'!G637&lt;200,IF(C635&gt;60,60,C635),C635)</f>
        <v>60</v>
      </c>
      <c r="E635" s="33">
        <f>IF('STATS 17-18'!H637&lt;13.4,IF(D635&gt;73,73,D635),D635)</f>
        <v>60</v>
      </c>
      <c r="F635" s="82">
        <f>IF('STATS 17-18'!H637&lt;11,IF(E635&gt;66,66,E635),E635)</f>
        <v>60</v>
      </c>
    </row>
    <row r="636" ht="20.35" customHeight="1">
      <c r="A636" t="s" s="38">
        <v>746</v>
      </c>
      <c r="B636" s="81">
        <f>VLOOKUP('STATS 17-18'!AC638,'SK - HITS TAKEN'!$A$3:$B$55,2)</f>
        <v>95</v>
      </c>
      <c r="C636" s="33">
        <f>IF('STATS 17-18'!G638&lt;400,IF(B636&gt;80,80,B636),B636)</f>
        <v>95</v>
      </c>
      <c r="D636" s="33">
        <f>IF('STATS 17-18'!G638&lt;200,IF(C636&gt;60,60,C636),C636)</f>
        <v>95</v>
      </c>
      <c r="E636" s="33">
        <f>IF('STATS 17-18'!H638&lt;13.4,IF(D636&gt;73,73,D636),D636)</f>
        <v>95</v>
      </c>
      <c r="F636" s="82">
        <f>IF('STATS 17-18'!H638&lt;11,IF(E636&gt;66,66,E636),E636)</f>
        <v>95</v>
      </c>
    </row>
    <row r="637" ht="20.35" customHeight="1">
      <c r="A637" t="s" s="38">
        <v>747</v>
      </c>
      <c r="B637" s="81">
        <f>VLOOKUP('STATS 17-18'!AC639,'SK - HITS TAKEN'!$A$3:$B$55,2)</f>
        <v>55</v>
      </c>
      <c r="C637" s="33">
        <f>IF('STATS 17-18'!G639&lt;400,IF(B637&gt;80,80,B637),B637)</f>
        <v>55</v>
      </c>
      <c r="D637" s="33">
        <f>IF('STATS 17-18'!G639&lt;200,IF(C637&gt;60,60,C637),C637)</f>
        <v>55</v>
      </c>
      <c r="E637" s="33">
        <f>IF('STATS 17-18'!H639&lt;13.4,IF(D637&gt;73,73,D637),D637)</f>
        <v>55</v>
      </c>
      <c r="F637" s="82">
        <f>IF('STATS 17-18'!H639&lt;11,IF(E637&gt;66,66,E637),E637)</f>
        <v>55</v>
      </c>
    </row>
    <row r="638" ht="20.35" customHeight="1">
      <c r="A638" t="s" s="38">
        <v>748</v>
      </c>
      <c r="B638" s="81">
        <f>VLOOKUP('STATS 17-18'!AC640,'SK - HITS TAKEN'!$A$3:$B$55,2)</f>
        <v>73</v>
      </c>
      <c r="C638" s="33">
        <f>IF('STATS 17-18'!G640&lt;400,IF(B638&gt;80,80,B638),B638)</f>
        <v>73</v>
      </c>
      <c r="D638" s="33">
        <f>IF('STATS 17-18'!G640&lt;200,IF(C638&gt;60,60,C638),C638)</f>
        <v>73</v>
      </c>
      <c r="E638" s="33">
        <f>IF('STATS 17-18'!H640&lt;13.4,IF(D638&gt;73,73,D638),D638)</f>
        <v>73</v>
      </c>
      <c r="F638" s="82">
        <f>IF('STATS 17-18'!H640&lt;11,IF(E638&gt;66,66,E638),E638)</f>
        <v>73</v>
      </c>
    </row>
    <row r="639" ht="20.35" customHeight="1">
      <c r="A639" t="s" s="38">
        <v>749</v>
      </c>
      <c r="B639" s="81">
        <f>VLOOKUP('STATS 17-18'!AC641,'SK - HITS TAKEN'!$A$3:$B$55,2)</f>
        <v>78</v>
      </c>
      <c r="C639" s="33">
        <f>IF('STATS 17-18'!G641&lt;400,IF(B639&gt;80,80,B639),B639)</f>
        <v>78</v>
      </c>
      <c r="D639" s="33">
        <f>IF('STATS 17-18'!G641&lt;200,IF(C639&gt;60,60,C639),C639)</f>
        <v>78</v>
      </c>
      <c r="E639" s="33">
        <f>IF('STATS 17-18'!H641&lt;13.4,IF(D639&gt;73,73,D639),D639)</f>
        <v>78</v>
      </c>
      <c r="F639" s="82">
        <f>IF('STATS 17-18'!H641&lt;11,IF(E639&gt;66,66,E639),E639)</f>
        <v>78</v>
      </c>
    </row>
    <row r="640" ht="20.35" customHeight="1">
      <c r="A640" t="s" s="38">
        <v>750</v>
      </c>
      <c r="B640" s="81">
        <f>VLOOKUP('STATS 17-18'!AC642,'SK - HITS TAKEN'!$A$3:$B$55,2)</f>
        <v>84</v>
      </c>
      <c r="C640" s="33">
        <f>IF('STATS 17-18'!G642&lt;400,IF(B640&gt;80,80,B640),B640)</f>
        <v>80</v>
      </c>
      <c r="D640" s="33">
        <f>IF('STATS 17-18'!G642&lt;200,IF(C640&gt;60,60,C640),C640)</f>
        <v>80</v>
      </c>
      <c r="E640" s="33">
        <f>IF('STATS 17-18'!H642&lt;13.4,IF(D640&gt;73,73,D640),D640)</f>
        <v>80</v>
      </c>
      <c r="F640" s="82">
        <f>IF('STATS 17-18'!H642&lt;11,IF(E640&gt;66,66,E640),E640)</f>
        <v>80</v>
      </c>
    </row>
    <row r="641" ht="20.35" customHeight="1">
      <c r="A641" t="s" s="38">
        <v>751</v>
      </c>
      <c r="B641" s="81">
        <f>VLOOKUP('STATS 17-18'!AC643,'SK - HITS TAKEN'!$A$3:$B$55,2)</f>
        <v>78</v>
      </c>
      <c r="C641" s="33">
        <f>IF('STATS 17-18'!G643&lt;400,IF(B641&gt;80,80,B641),B641)</f>
        <v>78</v>
      </c>
      <c r="D641" s="33">
        <f>IF('STATS 17-18'!G643&lt;200,IF(C641&gt;60,60,C641),C641)</f>
        <v>78</v>
      </c>
      <c r="E641" s="33">
        <f>IF('STATS 17-18'!H643&lt;13.4,IF(D641&gt;73,73,D641),D641)</f>
        <v>78</v>
      </c>
      <c r="F641" s="82">
        <f>IF('STATS 17-18'!H643&lt;11,IF(E641&gt;66,66,E641),E641)</f>
        <v>78</v>
      </c>
    </row>
    <row r="642" ht="20.35" customHeight="1">
      <c r="A642" t="s" s="38">
        <v>753</v>
      </c>
      <c r="B642" s="81">
        <f>VLOOKUP('STATS 17-18'!AC644,'SK - HITS TAKEN'!$A$3:$B$55,2)</f>
        <v>88</v>
      </c>
      <c r="C642" s="33">
        <f>IF('STATS 17-18'!G644&lt;400,IF(B642&gt;80,80,B642),B642)</f>
        <v>88</v>
      </c>
      <c r="D642" s="33">
        <f>IF('STATS 17-18'!G644&lt;200,IF(C642&gt;60,60,C642),C642)</f>
        <v>88</v>
      </c>
      <c r="E642" s="33">
        <f>IF('STATS 17-18'!H644&lt;13.4,IF(D642&gt;73,73,D642),D642)</f>
        <v>88</v>
      </c>
      <c r="F642" s="82">
        <f>IF('STATS 17-18'!H644&lt;11,IF(E642&gt;66,66,E642),E642)</f>
        <v>88</v>
      </c>
    </row>
    <row r="643" ht="20.35" customHeight="1">
      <c r="A643" t="s" s="38">
        <v>754</v>
      </c>
      <c r="B643" s="81">
        <f>VLOOKUP('STATS 17-18'!AC645,'SK - HITS TAKEN'!$A$3:$B$55,2)</f>
        <v>68</v>
      </c>
      <c r="C643" s="33">
        <f>IF('STATS 17-18'!G645&lt;400,IF(B643&gt;80,80,B643),B643)</f>
        <v>68</v>
      </c>
      <c r="D643" s="33">
        <f>IF('STATS 17-18'!G645&lt;200,IF(C643&gt;60,60,C643),C643)</f>
        <v>68</v>
      </c>
      <c r="E643" s="33">
        <f>IF('STATS 17-18'!H645&lt;13.4,IF(D643&gt;73,73,D643),D643)</f>
        <v>68</v>
      </c>
      <c r="F643" s="82">
        <f>IF('STATS 17-18'!H645&lt;11,IF(E643&gt;66,66,E643),E643)</f>
        <v>68</v>
      </c>
    </row>
    <row r="644" ht="20.35" customHeight="1">
      <c r="A644" t="s" s="38">
        <v>755</v>
      </c>
      <c r="B644" s="81">
        <f>VLOOKUP('STATS 17-18'!AC646,'SK - HITS TAKEN'!$A$3:$B$55,2)</f>
        <v>58</v>
      </c>
      <c r="C644" s="33">
        <f>IF('STATS 17-18'!G646&lt;400,IF(B644&gt;80,80,B644),B644)</f>
        <v>58</v>
      </c>
      <c r="D644" s="33">
        <f>IF('STATS 17-18'!G646&lt;200,IF(C644&gt;60,60,C644),C644)</f>
        <v>58</v>
      </c>
      <c r="E644" s="33">
        <f>IF('STATS 17-18'!H646&lt;13.4,IF(D644&gt;73,73,D644),D644)</f>
        <v>58</v>
      </c>
      <c r="F644" s="82">
        <f>IF('STATS 17-18'!H646&lt;11,IF(E644&gt;66,66,E644),E644)</f>
        <v>58</v>
      </c>
    </row>
    <row r="645" ht="20.35" customHeight="1">
      <c r="A645" t="s" s="38">
        <v>756</v>
      </c>
      <c r="B645" s="81">
        <f>VLOOKUP('STATS 17-18'!AC647,'SK - HITS TAKEN'!$A$3:$B$55,2)</f>
        <v>47</v>
      </c>
      <c r="C645" s="33">
        <f>IF('STATS 17-18'!G647&lt;400,IF(B645&gt;80,80,B645),B645)</f>
        <v>47</v>
      </c>
      <c r="D645" s="33">
        <f>IF('STATS 17-18'!G647&lt;200,IF(C645&gt;60,60,C645),C645)</f>
        <v>47</v>
      </c>
      <c r="E645" s="33">
        <f>IF('STATS 17-18'!H647&lt;13.4,IF(D645&gt;73,73,D645),D645)</f>
        <v>47</v>
      </c>
      <c r="F645" s="82">
        <f>IF('STATS 17-18'!H647&lt;11,IF(E645&gt;66,66,E645),E645)</f>
        <v>47</v>
      </c>
    </row>
    <row r="646" ht="20.35" customHeight="1">
      <c r="A646" t="s" s="38">
        <v>757</v>
      </c>
      <c r="B646" s="81">
        <f>VLOOKUP('STATS 17-18'!AC648,'SK - HITS TAKEN'!$A$3:$B$55,2)</f>
        <v>99</v>
      </c>
      <c r="C646" s="33">
        <f>IF('STATS 17-18'!G648&lt;400,IF(B646&gt;80,80,B646),B646)</f>
        <v>80</v>
      </c>
      <c r="D646" s="33">
        <f>IF('STATS 17-18'!G648&lt;200,IF(C646&gt;60,60,C646),C646)</f>
        <v>60</v>
      </c>
      <c r="E646" s="33">
        <f>IF('STATS 17-18'!H648&lt;13.4,IF(D646&gt;73,73,D646),D646)</f>
        <v>60</v>
      </c>
      <c r="F646" s="82">
        <f>IF('STATS 17-18'!H648&lt;11,IF(E646&gt;66,66,E646),E646)</f>
        <v>60</v>
      </c>
    </row>
    <row r="647" ht="20.35" customHeight="1">
      <c r="A647" t="s" s="38">
        <v>758</v>
      </c>
      <c r="B647" s="81">
        <f>VLOOKUP('STATS 17-18'!AC649,'SK - HITS TAKEN'!$A$3:$B$55,2)</f>
        <v>85</v>
      </c>
      <c r="C647" s="33">
        <f>IF('STATS 17-18'!G649&lt;400,IF(B647&gt;80,80,B647),B647)</f>
        <v>85</v>
      </c>
      <c r="D647" s="33">
        <f>IF('STATS 17-18'!G649&lt;200,IF(C647&gt;60,60,C647),C647)</f>
        <v>85</v>
      </c>
      <c r="E647" s="33">
        <f>IF('STATS 17-18'!H649&lt;13.4,IF(D647&gt;73,73,D647),D647)</f>
        <v>85</v>
      </c>
      <c r="F647" s="82">
        <f>IF('STATS 17-18'!H649&lt;11,IF(E647&gt;66,66,E647),E647)</f>
        <v>85</v>
      </c>
    </row>
    <row r="648" ht="20.35" customHeight="1">
      <c r="A648" t="s" s="38">
        <v>759</v>
      </c>
      <c r="B648" s="81">
        <f>VLOOKUP('STATS 17-18'!AC650,'SK - HITS TAKEN'!$A$3:$B$55,2)</f>
        <v>49</v>
      </c>
      <c r="C648" s="33">
        <f>IF('STATS 17-18'!G650&lt;400,IF(B648&gt;80,80,B648),B648)</f>
        <v>49</v>
      </c>
      <c r="D648" s="33">
        <f>IF('STATS 17-18'!G650&lt;200,IF(C648&gt;60,60,C648),C648)</f>
        <v>49</v>
      </c>
      <c r="E648" s="33">
        <f>IF('STATS 17-18'!H650&lt;13.4,IF(D648&gt;73,73,D648),D648)</f>
        <v>49</v>
      </c>
      <c r="F648" s="82">
        <f>IF('STATS 17-18'!H650&lt;11,IF(E648&gt;66,66,E648),E648)</f>
        <v>49</v>
      </c>
    </row>
    <row r="649" ht="20.35" customHeight="1">
      <c r="A649" t="s" s="38">
        <v>760</v>
      </c>
      <c r="B649" s="81">
        <f>VLOOKUP('STATS 17-18'!AC651,'SK - HITS TAKEN'!$A$3:$B$55,2)</f>
        <v>65</v>
      </c>
      <c r="C649" s="33">
        <f>IF('STATS 17-18'!G651&lt;400,IF(B649&gt;80,80,B649),B649)</f>
        <v>65</v>
      </c>
      <c r="D649" s="33">
        <f>IF('STATS 17-18'!G651&lt;200,IF(C649&gt;60,60,C649),C649)</f>
        <v>60</v>
      </c>
      <c r="E649" s="33">
        <f>IF('STATS 17-18'!H651&lt;13.4,IF(D649&gt;73,73,D649),D649)</f>
        <v>60</v>
      </c>
      <c r="F649" s="82">
        <f>IF('STATS 17-18'!H651&lt;11,IF(E649&gt;66,66,E649),E649)</f>
        <v>60</v>
      </c>
    </row>
    <row r="650" ht="20.35" customHeight="1">
      <c r="A650" t="s" s="38">
        <v>762</v>
      </c>
      <c r="B650" s="81">
        <f>VLOOKUP('STATS 17-18'!AC652,'SK - HITS TAKEN'!$A$3:$B$55,2)</f>
        <v>87</v>
      </c>
      <c r="C650" s="33">
        <f>IF('STATS 17-18'!G652&lt;400,IF(B650&gt;80,80,B650),B650)</f>
        <v>87</v>
      </c>
      <c r="D650" s="33">
        <f>IF('STATS 17-18'!G652&lt;200,IF(C650&gt;60,60,C650),C650)</f>
        <v>87</v>
      </c>
      <c r="E650" s="33">
        <f>IF('STATS 17-18'!H652&lt;13.4,IF(D650&gt;73,73,D650),D650)</f>
        <v>87</v>
      </c>
      <c r="F650" s="82">
        <f>IF('STATS 17-18'!H652&lt;11,IF(E650&gt;66,66,E650),E650)</f>
        <v>87</v>
      </c>
    </row>
    <row r="651" ht="20.35" customHeight="1">
      <c r="A651" t="s" s="38">
        <v>763</v>
      </c>
      <c r="B651" s="81">
        <f>VLOOKUP('STATS 17-18'!AC653,'SK - HITS TAKEN'!$A$3:$B$55,2)</f>
        <v>72</v>
      </c>
      <c r="C651" s="33">
        <f>IF('STATS 17-18'!G653&lt;400,IF(B651&gt;80,80,B651),B651)</f>
        <v>72</v>
      </c>
      <c r="D651" s="33">
        <f>IF('STATS 17-18'!G653&lt;200,IF(C651&gt;60,60,C651),C651)</f>
        <v>72</v>
      </c>
      <c r="E651" s="33">
        <f>IF('STATS 17-18'!H653&lt;13.4,IF(D651&gt;73,73,D651),D651)</f>
        <v>72</v>
      </c>
      <c r="F651" s="82">
        <f>IF('STATS 17-18'!H653&lt;11,IF(E651&gt;66,66,E651),E651)</f>
        <v>72</v>
      </c>
    </row>
    <row r="652" ht="20.35" customHeight="1">
      <c r="A652" t="s" s="38">
        <v>764</v>
      </c>
      <c r="B652" s="81">
        <f>VLOOKUP('STATS 17-18'!AC654,'SK - HITS TAKEN'!$A$3:$B$55,2)</f>
        <v>82</v>
      </c>
      <c r="C652" s="33">
        <f>IF('STATS 17-18'!G654&lt;400,IF(B652&gt;80,80,B652),B652)</f>
        <v>82</v>
      </c>
      <c r="D652" s="33">
        <f>IF('STATS 17-18'!G654&lt;200,IF(C652&gt;60,60,C652),C652)</f>
        <v>82</v>
      </c>
      <c r="E652" s="33">
        <f>IF('STATS 17-18'!H654&lt;13.4,IF(D652&gt;73,73,D652),D652)</f>
        <v>82</v>
      </c>
      <c r="F652" s="82">
        <f>IF('STATS 17-18'!H654&lt;11,IF(E652&gt;66,66,E652),E652)</f>
        <v>82</v>
      </c>
    </row>
    <row r="653" ht="20.35" customHeight="1">
      <c r="A653" t="s" s="38">
        <v>765</v>
      </c>
      <c r="B653" s="81">
        <f>VLOOKUP('STATS 17-18'!AC655,'SK - HITS TAKEN'!$A$3:$B$55,2)</f>
        <v>93</v>
      </c>
      <c r="C653" s="33">
        <f>IF('STATS 17-18'!G655&lt;400,IF(B653&gt;80,80,B653),B653)</f>
        <v>93</v>
      </c>
      <c r="D653" s="33">
        <f>IF('STATS 17-18'!G655&lt;200,IF(C653&gt;60,60,C653),C653)</f>
        <v>93</v>
      </c>
      <c r="E653" s="33">
        <f>IF('STATS 17-18'!H655&lt;13.4,IF(D653&gt;73,73,D653),D653)</f>
        <v>93</v>
      </c>
      <c r="F653" s="82">
        <f>IF('STATS 17-18'!H655&lt;11,IF(E653&gt;66,66,E653),E653)</f>
        <v>93</v>
      </c>
    </row>
    <row r="654" ht="20.35" customHeight="1">
      <c r="A654" t="s" s="38">
        <v>766</v>
      </c>
      <c r="B654" s="81">
        <f>VLOOKUP('STATS 17-18'!AC656,'SK - HITS TAKEN'!$A$3:$B$55,2)</f>
        <v>74</v>
      </c>
      <c r="C654" s="33">
        <f>IF('STATS 17-18'!G656&lt;400,IF(B654&gt;80,80,B654),B654)</f>
        <v>74</v>
      </c>
      <c r="D654" s="33">
        <f>IF('STATS 17-18'!G656&lt;200,IF(C654&gt;60,60,C654),C654)</f>
        <v>74</v>
      </c>
      <c r="E654" s="33">
        <f>IF('STATS 17-18'!H656&lt;13.4,IF(D654&gt;73,73,D654),D654)</f>
        <v>74</v>
      </c>
      <c r="F654" s="82">
        <f>IF('STATS 17-18'!H656&lt;11,IF(E654&gt;66,66,E654),E654)</f>
        <v>74</v>
      </c>
    </row>
    <row r="655" ht="20.35" customHeight="1">
      <c r="A655" t="s" s="38">
        <v>767</v>
      </c>
      <c r="B655" s="81">
        <f>VLOOKUP('STATS 17-18'!AC657,'SK - HITS TAKEN'!$A$3:$B$55,2)</f>
        <v>99</v>
      </c>
      <c r="C655" s="33">
        <f>IF('STATS 17-18'!G657&lt;400,IF(B655&gt;80,80,B655),B655)</f>
        <v>99</v>
      </c>
      <c r="D655" s="33">
        <f>IF('STATS 17-18'!G657&lt;200,IF(C655&gt;60,60,C655),C655)</f>
        <v>99</v>
      </c>
      <c r="E655" s="33">
        <f>IF('STATS 17-18'!H657&lt;13.4,IF(D655&gt;73,73,D655),D655)</f>
        <v>73</v>
      </c>
      <c r="F655" s="82">
        <f>IF('STATS 17-18'!H657&lt;11,IF(E655&gt;66,66,E655),E655)</f>
        <v>73</v>
      </c>
    </row>
    <row r="656" ht="20.35" customHeight="1">
      <c r="A656" t="s" s="38">
        <v>768</v>
      </c>
      <c r="B656" s="81">
        <f>VLOOKUP('STATS 17-18'!AC658,'SK - HITS TAKEN'!$A$3:$B$55,2)</f>
        <v>99</v>
      </c>
      <c r="C656" s="33">
        <f>IF('STATS 17-18'!G658&lt;400,IF(B656&gt;80,80,B656),B656)</f>
        <v>80</v>
      </c>
      <c r="D656" s="33">
        <f>IF('STATS 17-18'!G658&lt;200,IF(C656&gt;60,60,C656),C656)</f>
        <v>60</v>
      </c>
      <c r="E656" s="33">
        <f>IF('STATS 17-18'!H658&lt;13.4,IF(D656&gt;73,73,D656),D656)</f>
        <v>60</v>
      </c>
      <c r="F656" s="82">
        <f>IF('STATS 17-18'!H658&lt;11,IF(E656&gt;66,66,E656),E656)</f>
        <v>60</v>
      </c>
    </row>
    <row r="657" ht="20.35" customHeight="1">
      <c r="A657" t="s" s="38">
        <v>769</v>
      </c>
      <c r="B657" s="81">
        <f>VLOOKUP('STATS 17-18'!AC659,'SK - HITS TAKEN'!$A$3:$B$55,2)</f>
        <v>72</v>
      </c>
      <c r="C657" s="33">
        <f>IF('STATS 17-18'!G659&lt;400,IF(B657&gt;80,80,B657),B657)</f>
        <v>72</v>
      </c>
      <c r="D657" s="33">
        <f>IF('STATS 17-18'!G659&lt;200,IF(C657&gt;60,60,C657),C657)</f>
        <v>72</v>
      </c>
      <c r="E657" s="33">
        <f>IF('STATS 17-18'!H659&lt;13.4,IF(D657&gt;73,73,D657),D657)</f>
        <v>72</v>
      </c>
      <c r="F657" s="82">
        <f>IF('STATS 17-18'!H659&lt;11,IF(E657&gt;66,66,E657),E657)</f>
        <v>72</v>
      </c>
    </row>
    <row r="658" ht="20.35" customHeight="1">
      <c r="A658" t="s" s="38">
        <v>770</v>
      </c>
      <c r="B658" s="81">
        <f>VLOOKUP('STATS 17-18'!AC660,'SK - HITS TAKEN'!$A$3:$B$55,2)</f>
        <v>87</v>
      </c>
      <c r="C658" s="33">
        <f>IF('STATS 17-18'!G660&lt;400,IF(B658&gt;80,80,B658),B658)</f>
        <v>87</v>
      </c>
      <c r="D658" s="33">
        <f>IF('STATS 17-18'!G660&lt;200,IF(C658&gt;60,60,C658),C658)</f>
        <v>87</v>
      </c>
      <c r="E658" s="33">
        <f>IF('STATS 17-18'!H660&lt;13.4,IF(D658&gt;73,73,D658),D658)</f>
        <v>87</v>
      </c>
      <c r="F658" s="82">
        <f>IF('STATS 17-18'!H660&lt;11,IF(E658&gt;66,66,E658),E658)</f>
        <v>87</v>
      </c>
    </row>
    <row r="659" ht="20.35" customHeight="1">
      <c r="A659" t="s" s="38">
        <v>771</v>
      </c>
      <c r="B659" s="81">
        <f>VLOOKUP('STATS 17-18'!AC661,'SK - HITS TAKEN'!$A$3:$B$55,2)</f>
        <v>56</v>
      </c>
      <c r="C659" s="33">
        <f>IF('STATS 17-18'!G661&lt;400,IF(B659&gt;80,80,B659),B659)</f>
        <v>56</v>
      </c>
      <c r="D659" s="33">
        <f>IF('STATS 17-18'!G661&lt;200,IF(C659&gt;60,60,C659),C659)</f>
        <v>56</v>
      </c>
      <c r="E659" s="33">
        <f>IF('STATS 17-18'!H661&lt;13.4,IF(D659&gt;73,73,D659),D659)</f>
        <v>56</v>
      </c>
      <c r="F659" s="82">
        <f>IF('STATS 17-18'!H661&lt;11,IF(E659&gt;66,66,E659),E659)</f>
        <v>56</v>
      </c>
    </row>
    <row r="660" ht="20.35" customHeight="1">
      <c r="A660" t="s" s="38">
        <v>772</v>
      </c>
      <c r="B660" s="81">
        <f>VLOOKUP('STATS 17-18'!AC662,'SK - HITS TAKEN'!$A$3:$B$55,2)</f>
        <v>57</v>
      </c>
      <c r="C660" s="33">
        <f>IF('STATS 17-18'!G662&lt;400,IF(B660&gt;80,80,B660),B660)</f>
        <v>57</v>
      </c>
      <c r="D660" s="33">
        <f>IF('STATS 17-18'!G662&lt;200,IF(C660&gt;60,60,C660),C660)</f>
        <v>57</v>
      </c>
      <c r="E660" s="33">
        <f>IF('STATS 17-18'!H662&lt;13.4,IF(D660&gt;73,73,D660),D660)</f>
        <v>57</v>
      </c>
      <c r="F660" s="82">
        <f>IF('STATS 17-18'!H662&lt;11,IF(E660&gt;66,66,E660),E660)</f>
        <v>57</v>
      </c>
    </row>
    <row r="661" ht="20.35" customHeight="1">
      <c r="A661" t="s" s="38">
        <v>773</v>
      </c>
      <c r="B661" s="81">
        <f>VLOOKUP('STATS 17-18'!AC663,'SK - HITS TAKEN'!$A$3:$B$55,2)</f>
        <v>86</v>
      </c>
      <c r="C661" s="33">
        <f>IF('STATS 17-18'!G663&lt;400,IF(B661&gt;80,80,B661),B661)</f>
        <v>86</v>
      </c>
      <c r="D661" s="33">
        <f>IF('STATS 17-18'!G663&lt;200,IF(C661&gt;60,60,C661),C661)</f>
        <v>86</v>
      </c>
      <c r="E661" s="33">
        <f>IF('STATS 17-18'!H663&lt;13.4,IF(D661&gt;73,73,D661),D661)</f>
        <v>86</v>
      </c>
      <c r="F661" s="82">
        <f>IF('STATS 17-18'!H663&lt;11,IF(E661&gt;66,66,E661),E661)</f>
        <v>86</v>
      </c>
    </row>
    <row r="662" ht="20.35" customHeight="1">
      <c r="A662" t="s" s="38">
        <v>774</v>
      </c>
      <c r="B662" s="81">
        <f>VLOOKUP('STATS 17-18'!AC664,'SK - HITS TAKEN'!$A$3:$B$55,2)</f>
        <v>66</v>
      </c>
      <c r="C662" s="33">
        <f>IF('STATS 17-18'!G664&lt;400,IF(B662&gt;80,80,B662),B662)</f>
        <v>66</v>
      </c>
      <c r="D662" s="33">
        <f>IF('STATS 17-18'!G664&lt;200,IF(C662&gt;60,60,C662),C662)</f>
        <v>66</v>
      </c>
      <c r="E662" s="33">
        <f>IF('STATS 17-18'!H664&lt;13.4,IF(D662&gt;73,73,D662),D662)</f>
        <v>66</v>
      </c>
      <c r="F662" s="82">
        <f>IF('STATS 17-18'!H664&lt;11,IF(E662&gt;66,66,E662),E662)</f>
        <v>66</v>
      </c>
    </row>
    <row r="663" ht="20.35" customHeight="1">
      <c r="A663" t="s" s="38">
        <v>775</v>
      </c>
      <c r="B663" s="81">
        <f>VLOOKUP('STATS 17-18'!AC665,'SK - HITS TAKEN'!$A$3:$B$55,2)</f>
        <v>80</v>
      </c>
      <c r="C663" s="33">
        <f>IF('STATS 17-18'!G665&lt;400,IF(B663&gt;80,80,B663),B663)</f>
        <v>80</v>
      </c>
      <c r="D663" s="33">
        <f>IF('STATS 17-18'!G665&lt;200,IF(C663&gt;60,60,C663),C663)</f>
        <v>80</v>
      </c>
      <c r="E663" s="33">
        <f>IF('STATS 17-18'!H665&lt;13.4,IF(D663&gt;73,73,D663),D663)</f>
        <v>80</v>
      </c>
      <c r="F663" s="82">
        <f>IF('STATS 17-18'!H665&lt;11,IF(E663&gt;66,66,E663),E663)</f>
        <v>80</v>
      </c>
    </row>
    <row r="664" ht="20.35" customHeight="1">
      <c r="A664" t="s" s="38">
        <v>776</v>
      </c>
      <c r="B664" s="81">
        <f>VLOOKUP('STATS 17-18'!AC666,'SK - HITS TAKEN'!$A$3:$B$55,2)</f>
        <v>52</v>
      </c>
      <c r="C664" s="33">
        <f>IF('STATS 17-18'!G666&lt;400,IF(B664&gt;80,80,B664),B664)</f>
        <v>52</v>
      </c>
      <c r="D664" s="33">
        <f>IF('STATS 17-18'!G666&lt;200,IF(C664&gt;60,60,C664),C664)</f>
        <v>52</v>
      </c>
      <c r="E664" s="33">
        <f>IF('STATS 17-18'!H666&lt;13.4,IF(D664&gt;73,73,D664),D664)</f>
        <v>52</v>
      </c>
      <c r="F664" s="82">
        <f>IF('STATS 17-18'!H666&lt;11,IF(E664&gt;66,66,E664),E664)</f>
        <v>52</v>
      </c>
    </row>
    <row r="665" ht="20.35" customHeight="1">
      <c r="A665" t="s" s="38">
        <v>777</v>
      </c>
      <c r="B665" s="81">
        <f>VLOOKUP('STATS 17-18'!AC667,'SK - HITS TAKEN'!$A$3:$B$55,2)</f>
        <v>67</v>
      </c>
      <c r="C665" s="33">
        <f>IF('STATS 17-18'!G667&lt;400,IF(B665&gt;80,80,B665),B665)</f>
        <v>67</v>
      </c>
      <c r="D665" s="33">
        <f>IF('STATS 17-18'!G667&lt;200,IF(C665&gt;60,60,C665),C665)</f>
        <v>67</v>
      </c>
      <c r="E665" s="33">
        <f>IF('STATS 17-18'!H667&lt;13.4,IF(D665&gt;73,73,D665),D665)</f>
        <v>67</v>
      </c>
      <c r="F665" s="82">
        <f>IF('STATS 17-18'!H667&lt;11,IF(E665&gt;66,66,E665),E665)</f>
        <v>67</v>
      </c>
    </row>
    <row r="666" ht="20.35" customHeight="1">
      <c r="A666" t="s" s="38">
        <v>778</v>
      </c>
      <c r="B666" s="81">
        <f>VLOOKUP('STATS 17-18'!AC668,'SK - HITS TAKEN'!$A$3:$B$55,2)</f>
        <v>67</v>
      </c>
      <c r="C666" s="33">
        <f>IF('STATS 17-18'!G668&lt;400,IF(B666&gt;80,80,B666),B666)</f>
        <v>67</v>
      </c>
      <c r="D666" s="33">
        <f>IF('STATS 17-18'!G668&lt;200,IF(C666&gt;60,60,C666),C666)</f>
        <v>67</v>
      </c>
      <c r="E666" s="33">
        <f>IF('STATS 17-18'!H668&lt;13.4,IF(D666&gt;73,73,D666),D666)</f>
        <v>67</v>
      </c>
      <c r="F666" s="82">
        <f>IF('STATS 17-18'!H668&lt;11,IF(E666&gt;66,66,E666),E666)</f>
        <v>67</v>
      </c>
    </row>
    <row r="667" ht="20.35" customHeight="1">
      <c r="A667" t="s" s="38">
        <v>779</v>
      </c>
      <c r="B667" s="81">
        <f>VLOOKUP('STATS 17-18'!AC669,'SK - HITS TAKEN'!$A$3:$B$55,2)</f>
        <v>54</v>
      </c>
      <c r="C667" s="33">
        <f>IF('STATS 17-18'!G669&lt;400,IF(B667&gt;80,80,B667),B667)</f>
        <v>54</v>
      </c>
      <c r="D667" s="33">
        <f>IF('STATS 17-18'!G669&lt;200,IF(C667&gt;60,60,C667),C667)</f>
        <v>54</v>
      </c>
      <c r="E667" s="33">
        <f>IF('STATS 17-18'!H669&lt;13.4,IF(D667&gt;73,73,D667),D667)</f>
        <v>54</v>
      </c>
      <c r="F667" s="82">
        <f>IF('STATS 17-18'!H669&lt;11,IF(E667&gt;66,66,E667),E667)</f>
        <v>54</v>
      </c>
    </row>
    <row r="668" ht="20.35" customHeight="1">
      <c r="A668" t="s" s="38">
        <v>780</v>
      </c>
      <c r="B668" s="81">
        <f>VLOOKUP('STATS 17-18'!AC670,'SK - HITS TAKEN'!$A$3:$B$55,2)</f>
        <v>76</v>
      </c>
      <c r="C668" s="33">
        <f>IF('STATS 17-18'!G670&lt;400,IF(B668&gt;80,80,B668),B668)</f>
        <v>76</v>
      </c>
      <c r="D668" s="33">
        <f>IF('STATS 17-18'!G670&lt;200,IF(C668&gt;60,60,C668),C668)</f>
        <v>76</v>
      </c>
      <c r="E668" s="33">
        <f>IF('STATS 17-18'!H670&lt;13.4,IF(D668&gt;73,73,D668),D668)</f>
        <v>76</v>
      </c>
      <c r="F668" s="82">
        <f>IF('STATS 17-18'!H670&lt;11,IF(E668&gt;66,66,E668),E668)</f>
        <v>76</v>
      </c>
    </row>
    <row r="669" ht="20.35" customHeight="1">
      <c r="A669" t="s" s="38">
        <v>781</v>
      </c>
      <c r="B669" s="81">
        <f>VLOOKUP('STATS 17-18'!AC671,'SK - HITS TAKEN'!$A$3:$B$55,2)</f>
        <v>67</v>
      </c>
      <c r="C669" s="33">
        <f>IF('STATS 17-18'!G671&lt;400,IF(B669&gt;80,80,B669),B669)</f>
        <v>67</v>
      </c>
      <c r="D669" s="33">
        <f>IF('STATS 17-18'!G671&lt;200,IF(C669&gt;60,60,C669),C669)</f>
        <v>67</v>
      </c>
      <c r="E669" s="33">
        <f>IF('STATS 17-18'!H671&lt;13.4,IF(D669&gt;73,73,D669),D669)</f>
        <v>67</v>
      </c>
      <c r="F669" s="82">
        <f>IF('STATS 17-18'!H671&lt;11,IF(E669&gt;66,66,E669),E669)</f>
        <v>67</v>
      </c>
    </row>
    <row r="670" ht="20.35" customHeight="1">
      <c r="A670" t="s" s="38">
        <v>782</v>
      </c>
      <c r="B670" s="81">
        <f>VLOOKUP('STATS 17-18'!AC672,'SK - HITS TAKEN'!$A$3:$B$55,2)</f>
        <v>74</v>
      </c>
      <c r="C670" s="33">
        <f>IF('STATS 17-18'!G672&lt;400,IF(B670&gt;80,80,B670),B670)</f>
        <v>74</v>
      </c>
      <c r="D670" s="33">
        <f>IF('STATS 17-18'!G672&lt;200,IF(C670&gt;60,60,C670),C670)</f>
        <v>74</v>
      </c>
      <c r="E670" s="33">
        <f>IF('STATS 17-18'!H672&lt;13.4,IF(D670&gt;73,73,D670),D670)</f>
        <v>74</v>
      </c>
      <c r="F670" s="82">
        <f>IF('STATS 17-18'!H672&lt;11,IF(E670&gt;66,66,E670),E670)</f>
        <v>74</v>
      </c>
    </row>
    <row r="671" ht="20.35" customHeight="1">
      <c r="A671" t="s" s="38">
        <v>783</v>
      </c>
      <c r="B671" s="81">
        <f>VLOOKUP('STATS 17-18'!AC673,'SK - HITS TAKEN'!$A$3:$B$55,2)</f>
        <v>53</v>
      </c>
      <c r="C671" s="33">
        <f>IF('STATS 17-18'!G673&lt;400,IF(B671&gt;80,80,B671),B671)</f>
        <v>53</v>
      </c>
      <c r="D671" s="33">
        <f>IF('STATS 17-18'!G673&lt;200,IF(C671&gt;60,60,C671),C671)</f>
        <v>53</v>
      </c>
      <c r="E671" s="33">
        <f>IF('STATS 17-18'!H673&lt;13.4,IF(D671&gt;73,73,D671),D671)</f>
        <v>53</v>
      </c>
      <c r="F671" s="82">
        <f>IF('STATS 17-18'!H673&lt;11,IF(E671&gt;66,66,E671),E671)</f>
        <v>53</v>
      </c>
    </row>
    <row r="672" ht="20.35" customHeight="1">
      <c r="A672" t="s" s="38">
        <v>784</v>
      </c>
      <c r="B672" s="81">
        <f>VLOOKUP('STATS 17-18'!AC674,'SK - HITS TAKEN'!$A$3:$B$55,2)</f>
        <v>99</v>
      </c>
      <c r="C672" s="33">
        <f>IF('STATS 17-18'!G674&lt;400,IF(B672&gt;80,80,B672),B672)</f>
        <v>80</v>
      </c>
      <c r="D672" s="33">
        <f>IF('STATS 17-18'!G674&lt;200,IF(C672&gt;60,60,C672),C672)</f>
        <v>60</v>
      </c>
      <c r="E672" s="33">
        <f>IF('STATS 17-18'!H674&lt;13.4,IF(D672&gt;73,73,D672),D672)</f>
        <v>60</v>
      </c>
      <c r="F672" s="82">
        <f>IF('STATS 17-18'!H674&lt;11,IF(E672&gt;66,66,E672),E672)</f>
        <v>60</v>
      </c>
    </row>
    <row r="673" ht="20.35" customHeight="1">
      <c r="A673" t="s" s="38">
        <v>785</v>
      </c>
      <c r="B673" s="81">
        <f>VLOOKUP('STATS 17-18'!AC675,'SK - HITS TAKEN'!$A$3:$B$55,2)</f>
        <v>94</v>
      </c>
      <c r="C673" s="33">
        <f>IF('STATS 17-18'!G675&lt;400,IF(B673&gt;80,80,B673),B673)</f>
        <v>94</v>
      </c>
      <c r="D673" s="33">
        <f>IF('STATS 17-18'!G675&lt;200,IF(C673&gt;60,60,C673),C673)</f>
        <v>94</v>
      </c>
      <c r="E673" s="33">
        <f>IF('STATS 17-18'!H675&lt;13.4,IF(D673&gt;73,73,D673),D673)</f>
        <v>94</v>
      </c>
      <c r="F673" s="82">
        <f>IF('STATS 17-18'!H675&lt;11,IF(E673&gt;66,66,E673),E673)</f>
        <v>94</v>
      </c>
    </row>
    <row r="674" ht="20.35" customHeight="1">
      <c r="A674" t="s" s="38">
        <v>786</v>
      </c>
      <c r="B674" s="81">
        <f>VLOOKUP('STATS 17-18'!AC676,'SK - HITS TAKEN'!$A$3:$B$55,2)</f>
        <v>57</v>
      </c>
      <c r="C674" s="33">
        <f>IF('STATS 17-18'!G676&lt;400,IF(B674&gt;80,80,B674),B674)</f>
        <v>57</v>
      </c>
      <c r="D674" s="33">
        <f>IF('STATS 17-18'!G676&lt;200,IF(C674&gt;60,60,C674),C674)</f>
        <v>57</v>
      </c>
      <c r="E674" s="33">
        <f>IF('STATS 17-18'!H676&lt;13.4,IF(D674&gt;73,73,D674),D674)</f>
        <v>57</v>
      </c>
      <c r="F674" s="82">
        <f>IF('STATS 17-18'!H676&lt;11,IF(E674&gt;66,66,E674),E674)</f>
        <v>57</v>
      </c>
    </row>
    <row r="675" ht="20.35" customHeight="1">
      <c r="A675" t="s" s="38">
        <v>787</v>
      </c>
      <c r="B675" s="81">
        <f>VLOOKUP('STATS 17-18'!AC677,'SK - HITS TAKEN'!$A$3:$B$55,2)</f>
        <v>87</v>
      </c>
      <c r="C675" s="33">
        <f>IF('STATS 17-18'!G677&lt;400,IF(B675&gt;80,80,B675),B675)</f>
        <v>87</v>
      </c>
      <c r="D675" s="33">
        <f>IF('STATS 17-18'!G677&lt;200,IF(C675&gt;60,60,C675),C675)</f>
        <v>87</v>
      </c>
      <c r="E675" s="33">
        <f>IF('STATS 17-18'!H677&lt;13.4,IF(D675&gt;73,73,D675),D675)</f>
        <v>87</v>
      </c>
      <c r="F675" s="82">
        <f>IF('STATS 17-18'!H677&lt;11,IF(E675&gt;66,66,E675),E675)</f>
        <v>87</v>
      </c>
    </row>
    <row r="676" ht="20.35" customHeight="1">
      <c r="A676" t="s" s="38">
        <v>788</v>
      </c>
      <c r="B676" s="81">
        <f>VLOOKUP('STATS 17-18'!AC678,'SK - HITS TAKEN'!$A$3:$B$55,2)</f>
        <v>65</v>
      </c>
      <c r="C676" s="33">
        <f>IF('STATS 17-18'!G678&lt;400,IF(B676&gt;80,80,B676),B676)</f>
        <v>65</v>
      </c>
      <c r="D676" s="33">
        <f>IF('STATS 17-18'!G678&lt;200,IF(C676&gt;60,60,C676),C676)</f>
        <v>60</v>
      </c>
      <c r="E676" s="33">
        <f>IF('STATS 17-18'!H678&lt;13.4,IF(D676&gt;73,73,D676),D676)</f>
        <v>60</v>
      </c>
      <c r="F676" s="82">
        <f>IF('STATS 17-18'!H678&lt;11,IF(E676&gt;66,66,E676),E676)</f>
        <v>60</v>
      </c>
    </row>
    <row r="677" ht="20.35" customHeight="1">
      <c r="A677" t="s" s="38">
        <v>789</v>
      </c>
      <c r="B677" s="81">
        <f>VLOOKUP('STATS 17-18'!AC679,'SK - HITS TAKEN'!$A$3:$B$55,2)</f>
        <v>84</v>
      </c>
      <c r="C677" s="33">
        <f>IF('STATS 17-18'!G679&lt;400,IF(B677&gt;80,80,B677),B677)</f>
        <v>84</v>
      </c>
      <c r="D677" s="33">
        <f>IF('STATS 17-18'!G679&lt;200,IF(C677&gt;60,60,C677),C677)</f>
        <v>84</v>
      </c>
      <c r="E677" s="33">
        <f>IF('STATS 17-18'!H679&lt;13.4,IF(D677&gt;73,73,D677),D677)</f>
        <v>84</v>
      </c>
      <c r="F677" s="82">
        <f>IF('STATS 17-18'!H679&lt;11,IF(E677&gt;66,66,E677),E677)</f>
        <v>84</v>
      </c>
    </row>
    <row r="678" ht="20.35" customHeight="1">
      <c r="A678" t="s" s="38">
        <v>790</v>
      </c>
      <c r="B678" s="81">
        <f>VLOOKUP('STATS 17-18'!AC680,'SK - HITS TAKEN'!$A$3:$B$55,2)</f>
        <v>72</v>
      </c>
      <c r="C678" s="33">
        <f>IF('STATS 17-18'!G680&lt;400,IF(B678&gt;80,80,B678),B678)</f>
        <v>72</v>
      </c>
      <c r="D678" s="33">
        <f>IF('STATS 17-18'!G680&lt;200,IF(C678&gt;60,60,C678),C678)</f>
        <v>72</v>
      </c>
      <c r="E678" s="33">
        <f>IF('STATS 17-18'!H680&lt;13.4,IF(D678&gt;73,73,D678),D678)</f>
        <v>72</v>
      </c>
      <c r="F678" s="82">
        <f>IF('STATS 17-18'!H680&lt;11,IF(E678&gt;66,66,E678),E678)</f>
        <v>72</v>
      </c>
    </row>
    <row r="679" ht="20.35" customHeight="1">
      <c r="A679" t="s" s="38">
        <v>791</v>
      </c>
      <c r="B679" s="81">
        <f>VLOOKUP('STATS 17-18'!AC681,'SK - HITS TAKEN'!$A$3:$B$55,2)</f>
        <v>67</v>
      </c>
      <c r="C679" s="33">
        <f>IF('STATS 17-18'!G681&lt;400,IF(B679&gt;80,80,B679),B679)</f>
        <v>67</v>
      </c>
      <c r="D679" s="33">
        <f>IF('STATS 17-18'!G681&lt;200,IF(C679&gt;60,60,C679),C679)</f>
        <v>67</v>
      </c>
      <c r="E679" s="33">
        <f>IF('STATS 17-18'!H681&lt;13.4,IF(D679&gt;73,73,D679),D679)</f>
        <v>67</v>
      </c>
      <c r="F679" s="82">
        <f>IF('STATS 17-18'!H681&lt;11,IF(E679&gt;66,66,E679),E679)</f>
        <v>67</v>
      </c>
    </row>
    <row r="680" ht="20.35" customHeight="1">
      <c r="A680" t="s" s="38">
        <v>793</v>
      </c>
      <c r="B680" s="81">
        <f>VLOOKUP('STATS 17-18'!AC682,'SK - HITS TAKEN'!$A$3:$B$55,2)</f>
        <v>69</v>
      </c>
      <c r="C680" s="33">
        <f>IF('STATS 17-18'!G682&lt;400,IF(B680&gt;80,80,B680),B680)</f>
        <v>69</v>
      </c>
      <c r="D680" s="33">
        <f>IF('STATS 17-18'!G682&lt;200,IF(C680&gt;60,60,C680),C680)</f>
        <v>69</v>
      </c>
      <c r="E680" s="33">
        <f>IF('STATS 17-18'!H682&lt;13.4,IF(D680&gt;73,73,D680),D680)</f>
        <v>69</v>
      </c>
      <c r="F680" s="82">
        <f>IF('STATS 17-18'!H682&lt;11,IF(E680&gt;66,66,E680),E680)</f>
        <v>69</v>
      </c>
    </row>
    <row r="681" ht="20.35" customHeight="1">
      <c r="A681" t="s" s="38">
        <v>794</v>
      </c>
      <c r="B681" s="81">
        <f>VLOOKUP('STATS 17-18'!AC683,'SK - HITS TAKEN'!$A$3:$B$55,2)</f>
        <v>99</v>
      </c>
      <c r="C681" s="33">
        <f>IF('STATS 17-18'!G683&lt;400,IF(B681&gt;80,80,B681),B681)</f>
        <v>80</v>
      </c>
      <c r="D681" s="33">
        <f>IF('STATS 17-18'!G683&lt;200,IF(C681&gt;60,60,C681),C681)</f>
        <v>60</v>
      </c>
      <c r="E681" s="33">
        <f>IF('STATS 17-18'!H683&lt;13.4,IF(D681&gt;73,73,D681),D681)</f>
        <v>60</v>
      </c>
      <c r="F681" s="82">
        <f>IF('STATS 17-18'!H683&lt;11,IF(E681&gt;66,66,E681),E681)</f>
        <v>60</v>
      </c>
    </row>
    <row r="682" ht="20.35" customHeight="1">
      <c r="A682" t="s" s="38">
        <v>795</v>
      </c>
      <c r="B682" s="81">
        <f>VLOOKUP('STATS 17-18'!AC684,'SK - HITS TAKEN'!$A$3:$B$55,2)</f>
        <v>89</v>
      </c>
      <c r="C682" s="33">
        <f>IF('STATS 17-18'!G684&lt;400,IF(B682&gt;80,80,B682),B682)</f>
        <v>89</v>
      </c>
      <c r="D682" s="33">
        <f>IF('STATS 17-18'!G684&lt;200,IF(C682&gt;60,60,C682),C682)</f>
        <v>89</v>
      </c>
      <c r="E682" s="33">
        <f>IF('STATS 17-18'!H684&lt;13.4,IF(D682&gt;73,73,D682),D682)</f>
        <v>89</v>
      </c>
      <c r="F682" s="82">
        <f>IF('STATS 17-18'!H684&lt;11,IF(E682&gt;66,66,E682),E682)</f>
        <v>89</v>
      </c>
    </row>
    <row r="683" ht="20.35" customHeight="1">
      <c r="A683" t="s" s="38">
        <v>796</v>
      </c>
      <c r="B683" s="81">
        <f>VLOOKUP('STATS 17-18'!AC685,'SK - HITS TAKEN'!$A$3:$B$55,2)</f>
        <v>93</v>
      </c>
      <c r="C683" s="33">
        <f>IF('STATS 17-18'!G685&lt;400,IF(B683&gt;80,80,B683),B683)</f>
        <v>93</v>
      </c>
      <c r="D683" s="33">
        <f>IF('STATS 17-18'!G685&lt;200,IF(C683&gt;60,60,C683),C683)</f>
        <v>93</v>
      </c>
      <c r="E683" s="33">
        <f>IF('STATS 17-18'!H685&lt;13.4,IF(D683&gt;73,73,D683),D683)</f>
        <v>93</v>
      </c>
      <c r="F683" s="82">
        <f>IF('STATS 17-18'!H685&lt;11,IF(E683&gt;66,66,E683),E683)</f>
        <v>93</v>
      </c>
    </row>
    <row r="684" ht="20.35" customHeight="1">
      <c r="A684" t="s" s="38">
        <v>797</v>
      </c>
      <c r="B684" s="81">
        <f>VLOOKUP('STATS 17-18'!AC686,'SK - HITS TAKEN'!$A$3:$B$55,2)</f>
        <v>62</v>
      </c>
      <c r="C684" s="33">
        <f>IF('STATS 17-18'!G686&lt;400,IF(B684&gt;80,80,B684),B684)</f>
        <v>62</v>
      </c>
      <c r="D684" s="33">
        <f>IF('STATS 17-18'!G686&lt;200,IF(C684&gt;60,60,C684),C684)</f>
        <v>62</v>
      </c>
      <c r="E684" s="33">
        <f>IF('STATS 17-18'!H686&lt;13.4,IF(D684&gt;73,73,D684),D684)</f>
        <v>62</v>
      </c>
      <c r="F684" s="82">
        <f>IF('STATS 17-18'!H686&lt;11,IF(E684&gt;66,66,E684),E684)</f>
        <v>62</v>
      </c>
    </row>
    <row r="685" ht="20.35" customHeight="1">
      <c r="A685" t="s" s="38">
        <v>798</v>
      </c>
      <c r="B685" s="81">
        <f>VLOOKUP('STATS 17-18'!AC687,'SK - HITS TAKEN'!$A$3:$B$55,2)</f>
        <v>80</v>
      </c>
      <c r="C685" s="33">
        <f>IF('STATS 17-18'!G687&lt;400,IF(B685&gt;80,80,B685),B685)</f>
        <v>80</v>
      </c>
      <c r="D685" s="33">
        <f>IF('STATS 17-18'!G687&lt;200,IF(C685&gt;60,60,C685),C685)</f>
        <v>80</v>
      </c>
      <c r="E685" s="33">
        <f>IF('STATS 17-18'!H687&lt;13.4,IF(D685&gt;73,73,D685),D685)</f>
        <v>80</v>
      </c>
      <c r="F685" s="82">
        <f>IF('STATS 17-18'!H687&lt;11,IF(E685&gt;66,66,E685),E685)</f>
        <v>80</v>
      </c>
    </row>
    <row r="686" ht="20.35" customHeight="1">
      <c r="A686" t="s" s="38">
        <v>799</v>
      </c>
      <c r="B686" s="81">
        <f>VLOOKUP('STATS 17-18'!AC688,'SK - HITS TAKEN'!$A$3:$B$55,2)</f>
        <v>82</v>
      </c>
      <c r="C686" s="33">
        <f>IF('STATS 17-18'!G688&lt;400,IF(B686&gt;80,80,B686),B686)</f>
        <v>82</v>
      </c>
      <c r="D686" s="33">
        <f>IF('STATS 17-18'!G688&lt;200,IF(C686&gt;60,60,C686),C686)</f>
        <v>82</v>
      </c>
      <c r="E686" s="33">
        <f>IF('STATS 17-18'!H688&lt;13.4,IF(D686&gt;73,73,D686),D686)</f>
        <v>73</v>
      </c>
      <c r="F686" s="82">
        <f>IF('STATS 17-18'!H688&lt;11,IF(E686&gt;66,66,E686),E686)</f>
        <v>66</v>
      </c>
    </row>
    <row r="687" ht="20.35" customHeight="1">
      <c r="A687" t="s" s="38">
        <v>800</v>
      </c>
      <c r="B687" s="81">
        <f>VLOOKUP('STATS 17-18'!AC689,'SK - HITS TAKEN'!$A$3:$B$55,2)</f>
        <v>47</v>
      </c>
      <c r="C687" s="33">
        <f>IF('STATS 17-18'!G689&lt;400,IF(B687&gt;80,80,B687),B687)</f>
        <v>47</v>
      </c>
      <c r="D687" s="33">
        <f>IF('STATS 17-18'!G689&lt;200,IF(C687&gt;60,60,C687),C687)</f>
        <v>47</v>
      </c>
      <c r="E687" s="33">
        <f>IF('STATS 17-18'!H689&lt;13.4,IF(D687&gt;73,73,D687),D687)</f>
        <v>47</v>
      </c>
      <c r="F687" s="82">
        <f>IF('STATS 17-18'!H689&lt;11,IF(E687&gt;66,66,E687),E687)</f>
        <v>47</v>
      </c>
    </row>
    <row r="688" ht="20.35" customHeight="1">
      <c r="A688" t="s" s="38">
        <v>801</v>
      </c>
      <c r="B688" s="81">
        <f>VLOOKUP('STATS 17-18'!AC690,'SK - HITS TAKEN'!$A$3:$B$55,2)</f>
        <v>82</v>
      </c>
      <c r="C688" s="33">
        <f>IF('STATS 17-18'!G690&lt;400,IF(B688&gt;80,80,B688),B688)</f>
        <v>80</v>
      </c>
      <c r="D688" s="33">
        <f>IF('STATS 17-18'!G690&lt;200,IF(C688&gt;60,60,C688),C688)</f>
        <v>80</v>
      </c>
      <c r="E688" s="33">
        <f>IF('STATS 17-18'!H690&lt;13.4,IF(D688&gt;73,73,D688),D688)</f>
        <v>80</v>
      </c>
      <c r="F688" s="82">
        <f>IF('STATS 17-18'!H690&lt;11,IF(E688&gt;66,66,E688),E688)</f>
        <v>80</v>
      </c>
    </row>
    <row r="689" ht="20.35" customHeight="1">
      <c r="A689" t="s" s="38">
        <v>802</v>
      </c>
      <c r="B689" s="81">
        <f>VLOOKUP('STATS 17-18'!AC691,'SK - HITS TAKEN'!$A$3:$B$55,2)</f>
        <v>82</v>
      </c>
      <c r="C689" s="33">
        <f>IF('STATS 17-18'!G691&lt;400,IF(B689&gt;80,80,B689),B689)</f>
        <v>80</v>
      </c>
      <c r="D689" s="33">
        <f>IF('STATS 17-18'!G691&lt;200,IF(C689&gt;60,60,C689),C689)</f>
        <v>60</v>
      </c>
      <c r="E689" s="33">
        <f>IF('STATS 17-18'!H691&lt;13.4,IF(D689&gt;73,73,D689),D689)</f>
        <v>60</v>
      </c>
      <c r="F689" s="82">
        <f>IF('STATS 17-18'!H691&lt;11,IF(E689&gt;66,66,E689),E689)</f>
        <v>60</v>
      </c>
    </row>
    <row r="690" ht="20.35" customHeight="1">
      <c r="A690" t="s" s="38">
        <v>803</v>
      </c>
      <c r="B690" s="81">
        <f>VLOOKUP('STATS 17-18'!AC692,'SK - HITS TAKEN'!$A$3:$B$55,2)</f>
        <v>97</v>
      </c>
      <c r="C690" s="33">
        <f>IF('STATS 17-18'!G692&lt;400,IF(B690&gt;80,80,B690),B690)</f>
        <v>97</v>
      </c>
      <c r="D690" s="33">
        <f>IF('STATS 17-18'!G692&lt;200,IF(C690&gt;60,60,C690),C690)</f>
        <v>97</v>
      </c>
      <c r="E690" s="33">
        <f>IF('STATS 17-18'!H692&lt;13.4,IF(D690&gt;73,73,D690),D690)</f>
        <v>97</v>
      </c>
      <c r="F690" s="82">
        <f>IF('STATS 17-18'!H692&lt;11,IF(E690&gt;66,66,E690),E690)</f>
        <v>97</v>
      </c>
    </row>
    <row r="691" ht="20.35" customHeight="1">
      <c r="A691" t="s" s="38">
        <v>805</v>
      </c>
      <c r="B691" s="81">
        <f>VLOOKUP('STATS 17-18'!AC693,'SK - HITS TAKEN'!$A$3:$B$55,2)</f>
        <v>82</v>
      </c>
      <c r="C691" s="33">
        <f>IF('STATS 17-18'!G693&lt;400,IF(B691&gt;80,80,B691),B691)</f>
        <v>82</v>
      </c>
      <c r="D691" s="33">
        <f>IF('STATS 17-18'!G693&lt;200,IF(C691&gt;60,60,C691),C691)</f>
        <v>82</v>
      </c>
      <c r="E691" s="33">
        <f>IF('STATS 17-18'!H693&lt;13.4,IF(D691&gt;73,73,D691),D691)</f>
        <v>82</v>
      </c>
      <c r="F691" s="82">
        <f>IF('STATS 17-18'!H693&lt;11,IF(E691&gt;66,66,E691),E691)</f>
        <v>82</v>
      </c>
    </row>
    <row r="692" ht="20.35" customHeight="1">
      <c r="A692" t="s" s="38">
        <v>806</v>
      </c>
      <c r="B692" s="81">
        <f>VLOOKUP('STATS 17-18'!AC694,'SK - HITS TAKEN'!$A$3:$B$55,2)</f>
        <v>90</v>
      </c>
      <c r="C692" s="33">
        <f>IF('STATS 17-18'!G694&lt;400,IF(B692&gt;80,80,B692),B692)</f>
        <v>90</v>
      </c>
      <c r="D692" s="33">
        <f>IF('STATS 17-18'!G694&lt;200,IF(C692&gt;60,60,C692),C692)</f>
        <v>90</v>
      </c>
      <c r="E692" s="33">
        <f>IF('STATS 17-18'!H694&lt;13.4,IF(D692&gt;73,73,D692),D692)</f>
        <v>90</v>
      </c>
      <c r="F692" s="82">
        <f>IF('STATS 17-18'!H694&lt;11,IF(E692&gt;66,66,E692),E692)</f>
        <v>90</v>
      </c>
    </row>
    <row r="693" ht="20.35" customHeight="1">
      <c r="A693" t="s" s="38">
        <v>807</v>
      </c>
      <c r="B693" s="81">
        <f>VLOOKUP('STATS 17-18'!AC695,'SK - HITS TAKEN'!$A$3:$B$55,2)</f>
        <v>58</v>
      </c>
      <c r="C693" s="33">
        <f>IF('STATS 17-18'!G695&lt;400,IF(B693&gt;80,80,B693),B693)</f>
        <v>58</v>
      </c>
      <c r="D693" s="33">
        <f>IF('STATS 17-18'!G695&lt;200,IF(C693&gt;60,60,C693),C693)</f>
        <v>58</v>
      </c>
      <c r="E693" s="33">
        <f>IF('STATS 17-18'!H695&lt;13.4,IF(D693&gt;73,73,D693),D693)</f>
        <v>58</v>
      </c>
      <c r="F693" s="82">
        <f>IF('STATS 17-18'!H695&lt;11,IF(E693&gt;66,66,E693),E693)</f>
        <v>58</v>
      </c>
    </row>
    <row r="694" ht="20.35" customHeight="1">
      <c r="A694" t="s" s="38">
        <v>808</v>
      </c>
      <c r="B694" s="81">
        <f>VLOOKUP('STATS 17-18'!AC696,'SK - HITS TAKEN'!$A$3:$B$55,2)</f>
        <v>86</v>
      </c>
      <c r="C694" s="33">
        <f>IF('STATS 17-18'!G696&lt;400,IF(B694&gt;80,80,B694),B694)</f>
        <v>80</v>
      </c>
      <c r="D694" s="33">
        <f>IF('STATS 17-18'!G696&lt;200,IF(C694&gt;60,60,C694),C694)</f>
        <v>80</v>
      </c>
      <c r="E694" s="33">
        <f>IF('STATS 17-18'!H696&lt;13.4,IF(D694&gt;73,73,D694),D694)</f>
        <v>73</v>
      </c>
      <c r="F694" s="82">
        <f>IF('STATS 17-18'!H696&lt;11,IF(E694&gt;66,66,E694),E694)</f>
        <v>73</v>
      </c>
    </row>
    <row r="695" ht="20.35" customHeight="1">
      <c r="A695" t="s" s="38">
        <v>809</v>
      </c>
      <c r="B695" s="81">
        <f>VLOOKUP('STATS 17-18'!AC697,'SK - HITS TAKEN'!$A$3:$B$55,2)</f>
        <v>99</v>
      </c>
      <c r="C695" s="33">
        <f>IF('STATS 17-18'!G697&lt;400,IF(B695&gt;80,80,B695),B695)</f>
        <v>99</v>
      </c>
      <c r="D695" s="33">
        <f>IF('STATS 17-18'!G697&lt;200,IF(C695&gt;60,60,C695),C695)</f>
        <v>99</v>
      </c>
      <c r="E695" s="33">
        <f>IF('STATS 17-18'!H697&lt;13.4,IF(D695&gt;73,73,D695),D695)</f>
        <v>99</v>
      </c>
      <c r="F695" s="82">
        <f>IF('STATS 17-18'!H697&lt;11,IF(E695&gt;66,66,E695),E695)</f>
        <v>99</v>
      </c>
    </row>
    <row r="696" ht="20.35" customHeight="1">
      <c r="A696" t="s" s="38">
        <v>810</v>
      </c>
      <c r="B696" s="81">
        <f>VLOOKUP('STATS 17-18'!AC698,'SK - HITS TAKEN'!$A$3:$B$55,2)</f>
        <v>51</v>
      </c>
      <c r="C696" s="33">
        <f>IF('STATS 17-18'!G698&lt;400,IF(B696&gt;80,80,B696),B696)</f>
        <v>51</v>
      </c>
      <c r="D696" s="33">
        <f>IF('STATS 17-18'!G698&lt;200,IF(C696&gt;60,60,C696),C696)</f>
        <v>51</v>
      </c>
      <c r="E696" s="33">
        <f>IF('STATS 17-18'!H698&lt;13.4,IF(D696&gt;73,73,D696),D696)</f>
        <v>51</v>
      </c>
      <c r="F696" s="82">
        <f>IF('STATS 17-18'!H698&lt;11,IF(E696&gt;66,66,E696),E696)</f>
        <v>51</v>
      </c>
    </row>
    <row r="697" ht="20.35" customHeight="1">
      <c r="A697" t="s" s="38">
        <v>811</v>
      </c>
      <c r="B697" s="81">
        <f>VLOOKUP('STATS 17-18'!AC699,'SK - HITS TAKEN'!$A$3:$B$55,2)</f>
        <v>64</v>
      </c>
      <c r="C697" s="33">
        <f>IF('STATS 17-18'!G699&lt;400,IF(B697&gt;80,80,B697),B697)</f>
        <v>64</v>
      </c>
      <c r="D697" s="33">
        <f>IF('STATS 17-18'!G699&lt;200,IF(C697&gt;60,60,C697),C697)</f>
        <v>64</v>
      </c>
      <c r="E697" s="33">
        <f>IF('STATS 17-18'!H699&lt;13.4,IF(D697&gt;73,73,D697),D697)</f>
        <v>64</v>
      </c>
      <c r="F697" s="82">
        <f>IF('STATS 17-18'!H699&lt;11,IF(E697&gt;66,66,E697),E697)</f>
        <v>64</v>
      </c>
    </row>
    <row r="698" ht="20.35" customHeight="1">
      <c r="A698" t="s" s="38">
        <v>812</v>
      </c>
      <c r="B698" s="81">
        <f>VLOOKUP('STATS 17-18'!AC700,'SK - HITS TAKEN'!$A$3:$B$55,2)</f>
        <v>66</v>
      </c>
      <c r="C698" s="33">
        <f>IF('STATS 17-18'!G700&lt;400,IF(B698&gt;80,80,B698),B698)</f>
        <v>66</v>
      </c>
      <c r="D698" s="33">
        <f>IF('STATS 17-18'!G700&lt;200,IF(C698&gt;60,60,C698),C698)</f>
        <v>66</v>
      </c>
      <c r="E698" s="33">
        <f>IF('STATS 17-18'!H700&lt;13.4,IF(D698&gt;73,73,D698),D698)</f>
        <v>66</v>
      </c>
      <c r="F698" s="82">
        <f>IF('STATS 17-18'!H700&lt;11,IF(E698&gt;66,66,E698),E698)</f>
        <v>66</v>
      </c>
    </row>
    <row r="699" ht="32.35" customHeight="1">
      <c r="A699" t="s" s="38">
        <v>813</v>
      </c>
      <c r="B699" s="81">
        <f>VLOOKUP('STATS 17-18'!AC701,'SK - HITS TAKEN'!$A$3:$B$55,2)</f>
        <v>74</v>
      </c>
      <c r="C699" s="33">
        <f>IF('STATS 17-18'!G701&lt;400,IF(B699&gt;80,80,B699),B699)</f>
        <v>74</v>
      </c>
      <c r="D699" s="33">
        <f>IF('STATS 17-18'!G701&lt;200,IF(C699&gt;60,60,C699),C699)</f>
        <v>74</v>
      </c>
      <c r="E699" s="33">
        <f>IF('STATS 17-18'!H701&lt;13.4,IF(D699&gt;73,73,D699),D699)</f>
        <v>73</v>
      </c>
      <c r="F699" s="82">
        <f>IF('STATS 17-18'!H701&lt;11,IF(E699&gt;66,66,E699),E699)</f>
        <v>73</v>
      </c>
    </row>
    <row r="700" ht="20.35" customHeight="1">
      <c r="A700" t="s" s="38">
        <v>814</v>
      </c>
      <c r="B700" s="81">
        <f>VLOOKUP('STATS 17-18'!AC702,'SK - HITS TAKEN'!$A$3:$B$55,2)</f>
        <v>58</v>
      </c>
      <c r="C700" s="33">
        <f>IF('STATS 17-18'!G702&lt;400,IF(B700&gt;80,80,B700),B700)</f>
        <v>58</v>
      </c>
      <c r="D700" s="33">
        <f>IF('STATS 17-18'!G702&lt;200,IF(C700&gt;60,60,C700),C700)</f>
        <v>58</v>
      </c>
      <c r="E700" s="33">
        <f>IF('STATS 17-18'!H702&lt;13.4,IF(D700&gt;73,73,D700),D700)</f>
        <v>58</v>
      </c>
      <c r="F700" s="82">
        <f>IF('STATS 17-18'!H702&lt;11,IF(E700&gt;66,66,E700),E700)</f>
        <v>58</v>
      </c>
    </row>
    <row r="701" ht="20.35" customHeight="1">
      <c r="A701" t="s" s="38">
        <v>815</v>
      </c>
      <c r="B701" s="81">
        <f>VLOOKUP('STATS 17-18'!AC703,'SK - HITS TAKEN'!$A$3:$B$55,2)</f>
        <v>87</v>
      </c>
      <c r="C701" s="33">
        <f>IF('STATS 17-18'!G703&lt;400,IF(B701&gt;80,80,B701),B701)</f>
        <v>87</v>
      </c>
      <c r="D701" s="33">
        <f>IF('STATS 17-18'!G703&lt;200,IF(C701&gt;60,60,C701),C701)</f>
        <v>87</v>
      </c>
      <c r="E701" s="33">
        <f>IF('STATS 17-18'!H703&lt;13.4,IF(D701&gt;73,73,D701),D701)</f>
        <v>73</v>
      </c>
      <c r="F701" s="82">
        <f>IF('STATS 17-18'!H703&lt;11,IF(E701&gt;66,66,E701),E701)</f>
        <v>73</v>
      </c>
    </row>
    <row r="702" ht="20.35" customHeight="1">
      <c r="A702" t="s" s="38">
        <v>817</v>
      </c>
      <c r="B702" s="81">
        <f>VLOOKUP('STATS 17-18'!AC704,'SK - HITS TAKEN'!$A$3:$B$55,2)</f>
        <v>60</v>
      </c>
      <c r="C702" s="33">
        <f>IF('STATS 17-18'!G704&lt;400,IF(B702&gt;80,80,B702),B702)</f>
        <v>60</v>
      </c>
      <c r="D702" s="33">
        <f>IF('STATS 17-18'!G704&lt;200,IF(C702&gt;60,60,C702),C702)</f>
        <v>60</v>
      </c>
      <c r="E702" s="33">
        <f>IF('STATS 17-18'!H704&lt;13.4,IF(D702&gt;73,73,D702),D702)</f>
        <v>60</v>
      </c>
      <c r="F702" s="82">
        <f>IF('STATS 17-18'!H704&lt;11,IF(E702&gt;66,66,E702),E702)</f>
        <v>60</v>
      </c>
    </row>
    <row r="703" ht="20.35" customHeight="1">
      <c r="A703" t="s" s="38">
        <v>818</v>
      </c>
      <c r="B703" s="81">
        <f>VLOOKUP('STATS 17-18'!AC705,'SK - HITS TAKEN'!$A$3:$B$55,2)</f>
        <v>96</v>
      </c>
      <c r="C703" s="33">
        <f>IF('STATS 17-18'!G705&lt;400,IF(B703&gt;80,80,B703),B703)</f>
        <v>96</v>
      </c>
      <c r="D703" s="33">
        <f>IF('STATS 17-18'!G705&lt;200,IF(C703&gt;60,60,C703),C703)</f>
        <v>96</v>
      </c>
      <c r="E703" s="33">
        <f>IF('STATS 17-18'!H705&lt;13.4,IF(D703&gt;73,73,D703),D703)</f>
        <v>73</v>
      </c>
      <c r="F703" s="82">
        <f>IF('STATS 17-18'!H705&lt;11,IF(E703&gt;66,66,E703),E703)</f>
        <v>73</v>
      </c>
    </row>
    <row r="704" ht="20.35" customHeight="1">
      <c r="A704" t="s" s="38">
        <v>819</v>
      </c>
      <c r="B704" s="81">
        <f>VLOOKUP('STATS 17-18'!AC706,'SK - HITS TAKEN'!$A$3:$B$55,2)</f>
        <v>60</v>
      </c>
      <c r="C704" s="33">
        <f>IF('STATS 17-18'!G706&lt;400,IF(B704&gt;80,80,B704),B704)</f>
        <v>60</v>
      </c>
      <c r="D704" s="33">
        <f>IF('STATS 17-18'!G706&lt;200,IF(C704&gt;60,60,C704),C704)</f>
        <v>60</v>
      </c>
      <c r="E704" s="33">
        <f>IF('STATS 17-18'!H706&lt;13.4,IF(D704&gt;73,73,D704),D704)</f>
        <v>60</v>
      </c>
      <c r="F704" s="82">
        <f>IF('STATS 17-18'!H706&lt;11,IF(E704&gt;66,66,E704),E704)</f>
        <v>60</v>
      </c>
    </row>
    <row r="705" ht="20.35" customHeight="1">
      <c r="A705" t="s" s="38">
        <v>820</v>
      </c>
      <c r="B705" s="81">
        <f>VLOOKUP('STATS 17-18'!AC707,'SK - HITS TAKEN'!$A$3:$B$55,2)</f>
        <v>69</v>
      </c>
      <c r="C705" s="33">
        <f>IF('STATS 17-18'!G707&lt;400,IF(B705&gt;80,80,B705),B705)</f>
        <v>69</v>
      </c>
      <c r="D705" s="33">
        <f>IF('STATS 17-18'!G707&lt;200,IF(C705&gt;60,60,C705),C705)</f>
        <v>60</v>
      </c>
      <c r="E705" s="33">
        <f>IF('STATS 17-18'!H707&lt;13.4,IF(D705&gt;73,73,D705),D705)</f>
        <v>60</v>
      </c>
      <c r="F705" s="82">
        <f>IF('STATS 17-18'!H707&lt;11,IF(E705&gt;66,66,E705),E705)</f>
        <v>60</v>
      </c>
    </row>
    <row r="706" ht="20.35" customHeight="1">
      <c r="A706" t="s" s="38">
        <v>821</v>
      </c>
      <c r="B706" s="81">
        <f>VLOOKUP('STATS 17-18'!AC708,'SK - HITS TAKEN'!$A$3:$B$55,2)</f>
        <v>84</v>
      </c>
      <c r="C706" s="33">
        <f>IF('STATS 17-18'!G708&lt;400,IF(B706&gt;80,80,B706),B706)</f>
        <v>84</v>
      </c>
      <c r="D706" s="33">
        <f>IF('STATS 17-18'!G708&lt;200,IF(C706&gt;60,60,C706),C706)</f>
        <v>84</v>
      </c>
      <c r="E706" s="33">
        <f>IF('STATS 17-18'!H708&lt;13.4,IF(D706&gt;73,73,D706),D706)</f>
        <v>84</v>
      </c>
      <c r="F706" s="82">
        <f>IF('STATS 17-18'!H708&lt;11,IF(E706&gt;66,66,E706),E706)</f>
        <v>84</v>
      </c>
    </row>
    <row r="707" ht="20.35" customHeight="1">
      <c r="A707" t="s" s="38">
        <v>822</v>
      </c>
      <c r="B707" s="81">
        <f>VLOOKUP('STATS 17-18'!AC709,'SK - HITS TAKEN'!$A$3:$B$55,2)</f>
        <v>60</v>
      </c>
      <c r="C707" s="33">
        <f>IF('STATS 17-18'!G709&lt;400,IF(B707&gt;80,80,B707),B707)</f>
        <v>60</v>
      </c>
      <c r="D707" s="33">
        <f>IF('STATS 17-18'!G709&lt;200,IF(C707&gt;60,60,C707),C707)</f>
        <v>60</v>
      </c>
      <c r="E707" s="33">
        <f>IF('STATS 17-18'!H709&lt;13.4,IF(D707&gt;73,73,D707),D707)</f>
        <v>60</v>
      </c>
      <c r="F707" s="82">
        <f>IF('STATS 17-18'!H709&lt;11,IF(E707&gt;66,66,E707),E707)</f>
        <v>60</v>
      </c>
    </row>
    <row r="708" ht="20.35" customHeight="1">
      <c r="A708" t="s" s="38">
        <v>823</v>
      </c>
      <c r="B708" s="81">
        <f>VLOOKUP('STATS 17-18'!AC710,'SK - HITS TAKEN'!$A$3:$B$55,2)</f>
        <v>86</v>
      </c>
      <c r="C708" s="33">
        <f>IF('STATS 17-18'!G710&lt;400,IF(B708&gt;80,80,B708),B708)</f>
        <v>86</v>
      </c>
      <c r="D708" s="33">
        <f>IF('STATS 17-18'!G710&lt;200,IF(C708&gt;60,60,C708),C708)</f>
        <v>86</v>
      </c>
      <c r="E708" s="33">
        <f>IF('STATS 17-18'!H710&lt;13.4,IF(D708&gt;73,73,D708),D708)</f>
        <v>86</v>
      </c>
      <c r="F708" s="82">
        <f>IF('STATS 17-18'!H710&lt;11,IF(E708&gt;66,66,E708),E708)</f>
        <v>86</v>
      </c>
    </row>
    <row r="709" ht="20.35" customHeight="1">
      <c r="A709" t="s" s="38">
        <v>824</v>
      </c>
      <c r="B709" s="81">
        <f>VLOOKUP('STATS 17-18'!AC711,'SK - HITS TAKEN'!$A$3:$B$55,2)</f>
        <v>56</v>
      </c>
      <c r="C709" s="33">
        <f>IF('STATS 17-18'!G711&lt;400,IF(B709&gt;80,80,B709),B709)</f>
        <v>56</v>
      </c>
      <c r="D709" s="33">
        <f>IF('STATS 17-18'!G711&lt;200,IF(C709&gt;60,60,C709),C709)</f>
        <v>56</v>
      </c>
      <c r="E709" s="33">
        <f>IF('STATS 17-18'!H711&lt;13.4,IF(D709&gt;73,73,D709),D709)</f>
        <v>56</v>
      </c>
      <c r="F709" s="82">
        <f>IF('STATS 17-18'!H711&lt;11,IF(E709&gt;66,66,E709),E709)</f>
        <v>56</v>
      </c>
    </row>
    <row r="710" ht="20.35" customHeight="1">
      <c r="A710" t="s" s="38">
        <v>825</v>
      </c>
      <c r="B710" s="81">
        <f>VLOOKUP('STATS 17-18'!AC712,'SK - HITS TAKEN'!$A$3:$B$55,2)</f>
        <v>82</v>
      </c>
      <c r="C710" s="33">
        <f>IF('STATS 17-18'!G712&lt;400,IF(B710&gt;80,80,B710),B710)</f>
        <v>82</v>
      </c>
      <c r="D710" s="33">
        <f>IF('STATS 17-18'!G712&lt;200,IF(C710&gt;60,60,C710),C710)</f>
        <v>82</v>
      </c>
      <c r="E710" s="33">
        <f>IF('STATS 17-18'!H712&lt;13.4,IF(D710&gt;73,73,D710),D710)</f>
        <v>82</v>
      </c>
      <c r="F710" s="82">
        <f>IF('STATS 17-18'!H712&lt;11,IF(E710&gt;66,66,E710),E710)</f>
        <v>82</v>
      </c>
    </row>
    <row r="711" ht="20.35" customHeight="1">
      <c r="A711" t="s" s="38">
        <v>827</v>
      </c>
      <c r="B711" s="81">
        <f>VLOOKUP('STATS 17-18'!AC713,'SK - HITS TAKEN'!$A$3:$B$55,2)</f>
        <v>92</v>
      </c>
      <c r="C711" s="33">
        <f>IF('STATS 17-18'!G713&lt;400,IF(B711&gt;80,80,B711),B711)</f>
        <v>92</v>
      </c>
      <c r="D711" s="33">
        <f>IF('STATS 17-18'!G713&lt;200,IF(C711&gt;60,60,C711),C711)</f>
        <v>92</v>
      </c>
      <c r="E711" s="33">
        <f>IF('STATS 17-18'!H713&lt;13.4,IF(D711&gt;73,73,D711),D711)</f>
        <v>92</v>
      </c>
      <c r="F711" s="82">
        <f>IF('STATS 17-18'!H713&lt;11,IF(E711&gt;66,66,E711),E711)</f>
        <v>92</v>
      </c>
    </row>
    <row r="712" ht="20.35" customHeight="1">
      <c r="A712" t="s" s="38">
        <v>828</v>
      </c>
      <c r="B712" s="81">
        <f>VLOOKUP('STATS 17-18'!AC714,'SK - HITS TAKEN'!$A$3:$B$55,2)</f>
        <v>73</v>
      </c>
      <c r="C712" s="33">
        <f>IF('STATS 17-18'!G714&lt;400,IF(B712&gt;80,80,B712),B712)</f>
        <v>73</v>
      </c>
      <c r="D712" s="33">
        <f>IF('STATS 17-18'!G714&lt;200,IF(C712&gt;60,60,C712),C712)</f>
        <v>73</v>
      </c>
      <c r="E712" s="33">
        <f>IF('STATS 17-18'!H714&lt;13.4,IF(D712&gt;73,73,D712),D712)</f>
        <v>73</v>
      </c>
      <c r="F712" s="82">
        <f>IF('STATS 17-18'!H714&lt;11,IF(E712&gt;66,66,E712),E712)</f>
        <v>73</v>
      </c>
    </row>
    <row r="713" ht="20.35" customHeight="1">
      <c r="A713" t="s" s="38">
        <v>829</v>
      </c>
      <c r="B713" s="81">
        <f>VLOOKUP('STATS 17-18'!AC715,'SK - HITS TAKEN'!$A$3:$B$55,2)</f>
        <v>56</v>
      </c>
      <c r="C713" s="33">
        <f>IF('STATS 17-18'!G715&lt;400,IF(B713&gt;80,80,B713),B713)</f>
        <v>56</v>
      </c>
      <c r="D713" s="33">
        <f>IF('STATS 17-18'!G715&lt;200,IF(C713&gt;60,60,C713),C713)</f>
        <v>56</v>
      </c>
      <c r="E713" s="33">
        <f>IF('STATS 17-18'!H715&lt;13.4,IF(D713&gt;73,73,D713),D713)</f>
        <v>56</v>
      </c>
      <c r="F713" s="82">
        <f>IF('STATS 17-18'!H715&lt;11,IF(E713&gt;66,66,E713),E713)</f>
        <v>56</v>
      </c>
    </row>
    <row r="714" ht="20.35" customHeight="1">
      <c r="A714" t="s" s="38">
        <v>830</v>
      </c>
      <c r="B714" s="81">
        <f>VLOOKUP('STATS 17-18'!AC716,'SK - HITS TAKEN'!$A$3:$B$55,2)</f>
        <v>69</v>
      </c>
      <c r="C714" s="33">
        <f>IF('STATS 17-18'!G716&lt;400,IF(B714&gt;80,80,B714),B714)</f>
        <v>69</v>
      </c>
      <c r="D714" s="33">
        <f>IF('STATS 17-18'!G716&lt;200,IF(C714&gt;60,60,C714),C714)</f>
        <v>69</v>
      </c>
      <c r="E714" s="33">
        <f>IF('STATS 17-18'!H716&lt;13.4,IF(D714&gt;73,73,D714),D714)</f>
        <v>69</v>
      </c>
      <c r="F714" s="82">
        <f>IF('STATS 17-18'!H716&lt;11,IF(E714&gt;66,66,E714),E714)</f>
        <v>69</v>
      </c>
    </row>
    <row r="715" ht="20.35" customHeight="1">
      <c r="A715" t="s" s="38">
        <v>832</v>
      </c>
      <c r="B715" s="81">
        <f>VLOOKUP('STATS 17-18'!AC717,'SK - HITS TAKEN'!$A$3:$B$55,2)</f>
        <v>69</v>
      </c>
      <c r="C715" s="33">
        <f>IF('STATS 17-18'!G717&lt;400,IF(B715&gt;80,80,B715),B715)</f>
        <v>69</v>
      </c>
      <c r="D715" s="33">
        <f>IF('STATS 17-18'!G717&lt;200,IF(C715&gt;60,60,C715),C715)</f>
        <v>60</v>
      </c>
      <c r="E715" s="33">
        <f>IF('STATS 17-18'!H717&lt;13.4,IF(D715&gt;73,73,D715),D715)</f>
        <v>60</v>
      </c>
      <c r="F715" s="82">
        <f>IF('STATS 17-18'!H717&lt;11,IF(E715&gt;66,66,E715),E715)</f>
        <v>60</v>
      </c>
    </row>
    <row r="716" ht="20.35" customHeight="1">
      <c r="A716" t="s" s="38">
        <v>833</v>
      </c>
      <c r="B716" s="81">
        <f>VLOOKUP('STATS 17-18'!AC718,'SK - HITS TAKEN'!$A$3:$B$55,2)</f>
        <v>82</v>
      </c>
      <c r="C716" s="33">
        <f>IF('STATS 17-18'!G718&lt;400,IF(B716&gt;80,80,B716),B716)</f>
        <v>82</v>
      </c>
      <c r="D716" s="33">
        <f>IF('STATS 17-18'!G718&lt;200,IF(C716&gt;60,60,C716),C716)</f>
        <v>82</v>
      </c>
      <c r="E716" s="33">
        <f>IF('STATS 17-18'!H718&lt;13.4,IF(D716&gt;73,73,D716),D716)</f>
        <v>82</v>
      </c>
      <c r="F716" s="82">
        <f>IF('STATS 17-18'!H718&lt;11,IF(E716&gt;66,66,E716),E716)</f>
        <v>82</v>
      </c>
    </row>
    <row r="717" ht="20.35" customHeight="1">
      <c r="A717" t="s" s="38">
        <v>834</v>
      </c>
      <c r="B717" s="81">
        <f>VLOOKUP('STATS 17-18'!AC719,'SK - HITS TAKEN'!$A$3:$B$55,2)</f>
        <v>59</v>
      </c>
      <c r="C717" s="33">
        <f>IF('STATS 17-18'!G719&lt;400,IF(B717&gt;80,80,B717),B717)</f>
        <v>59</v>
      </c>
      <c r="D717" s="33">
        <f>IF('STATS 17-18'!G719&lt;200,IF(C717&gt;60,60,C717),C717)</f>
        <v>59</v>
      </c>
      <c r="E717" s="33">
        <f>IF('STATS 17-18'!H719&lt;13.4,IF(D717&gt;73,73,D717),D717)</f>
        <v>59</v>
      </c>
      <c r="F717" s="82">
        <f>IF('STATS 17-18'!H719&lt;11,IF(E717&gt;66,66,E717),E717)</f>
        <v>59</v>
      </c>
    </row>
    <row r="718" ht="20.35" customHeight="1">
      <c r="A718" t="s" s="38">
        <v>835</v>
      </c>
      <c r="B718" s="81">
        <f>VLOOKUP('STATS 17-18'!AC720,'SK - HITS TAKEN'!$A$3:$B$55,2)</f>
        <v>77</v>
      </c>
      <c r="C718" s="33">
        <f>IF('STATS 17-18'!G720&lt;400,IF(B718&gt;80,80,B718),B718)</f>
        <v>77</v>
      </c>
      <c r="D718" s="33">
        <f>IF('STATS 17-18'!G720&lt;200,IF(C718&gt;60,60,C718),C718)</f>
        <v>77</v>
      </c>
      <c r="E718" s="33">
        <f>IF('STATS 17-18'!H720&lt;13.4,IF(D718&gt;73,73,D718),D718)</f>
        <v>77</v>
      </c>
      <c r="F718" s="82">
        <f>IF('STATS 17-18'!H720&lt;11,IF(E718&gt;66,66,E718),E718)</f>
        <v>77</v>
      </c>
    </row>
    <row r="719" ht="20.35" customHeight="1">
      <c r="A719" t="s" s="38">
        <v>836</v>
      </c>
      <c r="B719" s="81">
        <f>VLOOKUP('STATS 17-18'!AC721,'SK - HITS TAKEN'!$A$3:$B$55,2)</f>
        <v>68</v>
      </c>
      <c r="C719" s="33">
        <f>IF('STATS 17-18'!G721&lt;400,IF(B719&gt;80,80,B719),B719)</f>
        <v>68</v>
      </c>
      <c r="D719" s="33">
        <f>IF('STATS 17-18'!G721&lt;200,IF(C719&gt;60,60,C719),C719)</f>
        <v>60</v>
      </c>
      <c r="E719" s="33">
        <f>IF('STATS 17-18'!H721&lt;13.4,IF(D719&gt;73,73,D719),D719)</f>
        <v>60</v>
      </c>
      <c r="F719" s="82">
        <f>IF('STATS 17-18'!H721&lt;11,IF(E719&gt;66,66,E719),E719)</f>
        <v>60</v>
      </c>
    </row>
    <row r="720" ht="20.35" customHeight="1">
      <c r="A720" t="s" s="38">
        <v>837</v>
      </c>
      <c r="B720" s="81">
        <f>VLOOKUP('STATS 17-18'!AC722,'SK - HITS TAKEN'!$A$3:$B$55,2)</f>
        <v>47</v>
      </c>
      <c r="C720" s="33">
        <f>IF('STATS 17-18'!G722&lt;400,IF(B720&gt;80,80,B720),B720)</f>
        <v>47</v>
      </c>
      <c r="D720" s="33">
        <f>IF('STATS 17-18'!G722&lt;200,IF(C720&gt;60,60,C720),C720)</f>
        <v>47</v>
      </c>
      <c r="E720" s="33">
        <f>IF('STATS 17-18'!H722&lt;13.4,IF(D720&gt;73,73,D720),D720)</f>
        <v>47</v>
      </c>
      <c r="F720" s="82">
        <f>IF('STATS 17-18'!H722&lt;11,IF(E720&gt;66,66,E720),E720)</f>
        <v>47</v>
      </c>
    </row>
    <row r="721" ht="20.35" customHeight="1">
      <c r="A721" t="s" s="38">
        <v>838</v>
      </c>
      <c r="B721" s="81">
        <f>VLOOKUP('STATS 17-18'!AC723,'SK - HITS TAKEN'!$A$3:$B$55,2)</f>
        <v>91</v>
      </c>
      <c r="C721" s="33">
        <f>IF('STATS 17-18'!G723&lt;400,IF(B721&gt;80,80,B721),B721)</f>
        <v>91</v>
      </c>
      <c r="D721" s="33">
        <f>IF('STATS 17-18'!G723&lt;200,IF(C721&gt;60,60,C721),C721)</f>
        <v>91</v>
      </c>
      <c r="E721" s="33">
        <f>IF('STATS 17-18'!H723&lt;13.4,IF(D721&gt;73,73,D721),D721)</f>
        <v>91</v>
      </c>
      <c r="F721" s="82">
        <f>IF('STATS 17-18'!H723&lt;11,IF(E721&gt;66,66,E721),E721)</f>
        <v>91</v>
      </c>
    </row>
    <row r="722" ht="20.35" customHeight="1">
      <c r="A722" t="s" s="38">
        <v>839</v>
      </c>
      <c r="B722" s="81">
        <f>VLOOKUP('STATS 17-18'!AC724,'SK - HITS TAKEN'!$A$3:$B$55,2)</f>
        <v>73</v>
      </c>
      <c r="C722" s="33">
        <f>IF('STATS 17-18'!G724&lt;400,IF(B722&gt;80,80,B722),B722)</f>
        <v>73</v>
      </c>
      <c r="D722" s="33">
        <f>IF('STATS 17-18'!G724&lt;200,IF(C722&gt;60,60,C722),C722)</f>
        <v>73</v>
      </c>
      <c r="E722" s="33">
        <f>IF('STATS 17-18'!H724&lt;13.4,IF(D722&gt;73,73,D722),D722)</f>
        <v>73</v>
      </c>
      <c r="F722" s="82">
        <f>IF('STATS 17-18'!H724&lt;11,IF(E722&gt;66,66,E722),E722)</f>
        <v>73</v>
      </c>
    </row>
    <row r="723" ht="20.35" customHeight="1">
      <c r="A723" t="s" s="38">
        <v>840</v>
      </c>
      <c r="B723" s="81">
        <f>VLOOKUP('STATS 17-18'!AC725,'SK - HITS TAKEN'!$A$3:$B$55,2)</f>
        <v>95</v>
      </c>
      <c r="C723" s="33">
        <f>IF('STATS 17-18'!G725&lt;400,IF(B723&gt;80,80,B723),B723)</f>
        <v>95</v>
      </c>
      <c r="D723" s="33">
        <f>IF('STATS 17-18'!G725&lt;200,IF(C723&gt;60,60,C723),C723)</f>
        <v>95</v>
      </c>
      <c r="E723" s="33">
        <f>IF('STATS 17-18'!H725&lt;13.4,IF(D723&gt;73,73,D723),D723)</f>
        <v>95</v>
      </c>
      <c r="F723" s="82">
        <f>IF('STATS 17-18'!H725&lt;11,IF(E723&gt;66,66,E723),E723)</f>
        <v>95</v>
      </c>
    </row>
    <row r="724" ht="20.35" customHeight="1">
      <c r="A724" t="s" s="38">
        <v>841</v>
      </c>
      <c r="B724" s="81">
        <f>VLOOKUP('STATS 17-18'!AC726,'SK - HITS TAKEN'!$A$3:$B$55,2)</f>
        <v>61</v>
      </c>
      <c r="C724" s="33">
        <f>IF('STATS 17-18'!G726&lt;400,IF(B724&gt;80,80,B724),B724)</f>
        <v>61</v>
      </c>
      <c r="D724" s="33">
        <f>IF('STATS 17-18'!G726&lt;200,IF(C724&gt;60,60,C724),C724)</f>
        <v>61</v>
      </c>
      <c r="E724" s="33">
        <f>IF('STATS 17-18'!H726&lt;13.4,IF(D724&gt;73,73,D724),D724)</f>
        <v>61</v>
      </c>
      <c r="F724" s="82">
        <f>IF('STATS 17-18'!H726&lt;11,IF(E724&gt;66,66,E724),E724)</f>
        <v>61</v>
      </c>
    </row>
    <row r="725" ht="20.35" customHeight="1">
      <c r="A725" t="s" s="38">
        <v>842</v>
      </c>
      <c r="B725" s="81">
        <f>VLOOKUP('STATS 17-18'!AC727,'SK - HITS TAKEN'!$A$3:$B$55,2)</f>
        <v>83</v>
      </c>
      <c r="C725" s="33">
        <f>IF('STATS 17-18'!G727&lt;400,IF(B725&gt;80,80,B725),B725)</f>
        <v>83</v>
      </c>
      <c r="D725" s="33">
        <f>IF('STATS 17-18'!G727&lt;200,IF(C725&gt;60,60,C725),C725)</f>
        <v>83</v>
      </c>
      <c r="E725" s="33">
        <f>IF('STATS 17-18'!H727&lt;13.4,IF(D725&gt;73,73,D725),D725)</f>
        <v>73</v>
      </c>
      <c r="F725" s="82">
        <f>IF('STATS 17-18'!H727&lt;11,IF(E725&gt;66,66,E725),E725)</f>
        <v>73</v>
      </c>
    </row>
    <row r="726" ht="20.35" customHeight="1">
      <c r="A726" t="s" s="38">
        <v>843</v>
      </c>
      <c r="B726" s="81">
        <f>VLOOKUP('STATS 17-18'!AC728,'SK - HITS TAKEN'!$A$3:$B$55,2)</f>
        <v>56</v>
      </c>
      <c r="C726" s="33">
        <f>IF('STATS 17-18'!G728&lt;400,IF(B726&gt;80,80,B726),B726)</f>
        <v>56</v>
      </c>
      <c r="D726" s="33">
        <f>IF('STATS 17-18'!G728&lt;200,IF(C726&gt;60,60,C726),C726)</f>
        <v>56</v>
      </c>
      <c r="E726" s="33">
        <f>IF('STATS 17-18'!H728&lt;13.4,IF(D726&gt;73,73,D726),D726)</f>
        <v>56</v>
      </c>
      <c r="F726" s="82">
        <f>IF('STATS 17-18'!H728&lt;11,IF(E726&gt;66,66,E726),E726)</f>
        <v>56</v>
      </c>
    </row>
    <row r="727" ht="20.35" customHeight="1">
      <c r="A727" t="s" s="38">
        <v>845</v>
      </c>
      <c r="B727" s="81">
        <f>VLOOKUP('STATS 17-18'!AC729,'SK - HITS TAKEN'!$A$3:$B$55,2)</f>
        <v>51</v>
      </c>
      <c r="C727" s="33">
        <f>IF('STATS 17-18'!G729&lt;400,IF(B727&gt;80,80,B727),B727)</f>
        <v>51</v>
      </c>
      <c r="D727" s="33">
        <f>IF('STATS 17-18'!G729&lt;200,IF(C727&gt;60,60,C727),C727)</f>
        <v>51</v>
      </c>
      <c r="E727" s="33">
        <f>IF('STATS 17-18'!H729&lt;13.4,IF(D727&gt;73,73,D727),D727)</f>
        <v>51</v>
      </c>
      <c r="F727" s="82">
        <f>IF('STATS 17-18'!H729&lt;11,IF(E727&gt;66,66,E727),E727)</f>
        <v>51</v>
      </c>
    </row>
    <row r="728" ht="20.35" customHeight="1">
      <c r="A728" t="s" s="38">
        <v>846</v>
      </c>
      <c r="B728" s="81">
        <f>VLOOKUP('STATS 17-18'!AC730,'SK - HITS TAKEN'!$A$3:$B$55,2)</f>
        <v>93</v>
      </c>
      <c r="C728" s="33">
        <f>IF('STATS 17-18'!G730&lt;400,IF(B728&gt;80,80,B728),B728)</f>
        <v>93</v>
      </c>
      <c r="D728" s="33">
        <f>IF('STATS 17-18'!G730&lt;200,IF(C728&gt;60,60,C728),C728)</f>
        <v>93</v>
      </c>
      <c r="E728" s="33">
        <f>IF('STATS 17-18'!H730&lt;13.4,IF(D728&gt;73,73,D728),D728)</f>
        <v>93</v>
      </c>
      <c r="F728" s="82">
        <f>IF('STATS 17-18'!H730&lt;11,IF(E728&gt;66,66,E728),E728)</f>
        <v>93</v>
      </c>
    </row>
    <row r="729" ht="20.35" customHeight="1">
      <c r="A729" t="s" s="38">
        <v>847</v>
      </c>
      <c r="B729" s="81">
        <f>VLOOKUP('STATS 17-18'!AC731,'SK - HITS TAKEN'!$A$3:$B$55,2)</f>
        <v>96</v>
      </c>
      <c r="C729" s="33">
        <f>IF('STATS 17-18'!G731&lt;400,IF(B729&gt;80,80,B729),B729)</f>
        <v>96</v>
      </c>
      <c r="D729" s="33">
        <f>IF('STATS 17-18'!G731&lt;200,IF(C729&gt;60,60,C729),C729)</f>
        <v>96</v>
      </c>
      <c r="E729" s="33">
        <f>IF('STATS 17-18'!H731&lt;13.4,IF(D729&gt;73,73,D729),D729)</f>
        <v>96</v>
      </c>
      <c r="F729" s="82">
        <f>IF('STATS 17-18'!H731&lt;11,IF(E729&gt;66,66,E729),E729)</f>
        <v>96</v>
      </c>
    </row>
    <row r="730" ht="20.35" customHeight="1">
      <c r="A730" t="s" s="38">
        <v>848</v>
      </c>
      <c r="B730" s="81">
        <f>VLOOKUP('STATS 17-18'!AC732,'SK - HITS TAKEN'!$A$3:$B$55,2)</f>
        <v>94</v>
      </c>
      <c r="C730" s="33">
        <f>IF('STATS 17-18'!G732&lt;400,IF(B730&gt;80,80,B730),B730)</f>
        <v>94</v>
      </c>
      <c r="D730" s="33">
        <f>IF('STATS 17-18'!G732&lt;200,IF(C730&gt;60,60,C730),C730)</f>
        <v>94</v>
      </c>
      <c r="E730" s="33">
        <f>IF('STATS 17-18'!H732&lt;13.4,IF(D730&gt;73,73,D730),D730)</f>
        <v>94</v>
      </c>
      <c r="F730" s="82">
        <f>IF('STATS 17-18'!H732&lt;11,IF(E730&gt;66,66,E730),E730)</f>
        <v>94</v>
      </c>
    </row>
    <row r="731" ht="20.35" customHeight="1">
      <c r="A731" t="s" s="38">
        <v>849</v>
      </c>
      <c r="B731" s="81">
        <f>VLOOKUP('STATS 17-18'!AC733,'SK - HITS TAKEN'!$A$3:$B$55,2)</f>
        <v>56</v>
      </c>
      <c r="C731" s="33">
        <f>IF('STATS 17-18'!G733&lt;400,IF(B731&gt;80,80,B731),B731)</f>
        <v>56</v>
      </c>
      <c r="D731" s="33">
        <f>IF('STATS 17-18'!G733&lt;200,IF(C731&gt;60,60,C731),C731)</f>
        <v>56</v>
      </c>
      <c r="E731" s="33">
        <f>IF('STATS 17-18'!H733&lt;13.4,IF(D731&gt;73,73,D731),D731)</f>
        <v>56</v>
      </c>
      <c r="F731" s="82">
        <f>IF('STATS 17-18'!H733&lt;11,IF(E731&gt;66,66,E731),E731)</f>
        <v>56</v>
      </c>
    </row>
    <row r="732" ht="20.35" customHeight="1">
      <c r="A732" t="s" s="38">
        <v>851</v>
      </c>
      <c r="B732" s="81">
        <f>VLOOKUP('STATS 17-18'!AC734,'SK - HITS TAKEN'!$A$3:$B$55,2)</f>
        <v>92</v>
      </c>
      <c r="C732" s="33">
        <f>IF('STATS 17-18'!G734&lt;400,IF(B732&gt;80,80,B732),B732)</f>
        <v>92</v>
      </c>
      <c r="D732" s="33">
        <f>IF('STATS 17-18'!G734&lt;200,IF(C732&gt;60,60,C732),C732)</f>
        <v>92</v>
      </c>
      <c r="E732" s="33">
        <f>IF('STATS 17-18'!H734&lt;13.4,IF(D732&gt;73,73,D732),D732)</f>
        <v>92</v>
      </c>
      <c r="F732" s="82">
        <f>IF('STATS 17-18'!H734&lt;11,IF(E732&gt;66,66,E732),E732)</f>
        <v>92</v>
      </c>
    </row>
    <row r="733" ht="20.35" customHeight="1">
      <c r="A733" t="s" s="38">
        <v>852</v>
      </c>
      <c r="B733" s="81">
        <f>VLOOKUP('STATS 17-18'!AC735,'SK - HITS TAKEN'!$A$3:$B$55,2)</f>
        <v>78</v>
      </c>
      <c r="C733" s="33">
        <f>IF('STATS 17-18'!G735&lt;400,IF(B733&gt;80,80,B733),B733)</f>
        <v>78</v>
      </c>
      <c r="D733" s="33">
        <f>IF('STATS 17-18'!G735&lt;200,IF(C733&gt;60,60,C733),C733)</f>
        <v>78</v>
      </c>
      <c r="E733" s="33">
        <f>IF('STATS 17-18'!H735&lt;13.4,IF(D733&gt;73,73,D733),D733)</f>
        <v>78</v>
      </c>
      <c r="F733" s="82">
        <f>IF('STATS 17-18'!H735&lt;11,IF(E733&gt;66,66,E733),E733)</f>
        <v>78</v>
      </c>
    </row>
    <row r="734" ht="20.35" customHeight="1">
      <c r="A734" t="s" s="38">
        <v>853</v>
      </c>
      <c r="B734" s="81">
        <f>VLOOKUP('STATS 17-18'!AC736,'SK - HITS TAKEN'!$A$3:$B$55,2)</f>
        <v>55</v>
      </c>
      <c r="C734" s="33">
        <f>IF('STATS 17-18'!G736&lt;400,IF(B734&gt;80,80,B734),B734)</f>
        <v>55</v>
      </c>
      <c r="D734" s="33">
        <f>IF('STATS 17-18'!G736&lt;200,IF(C734&gt;60,60,C734),C734)</f>
        <v>55</v>
      </c>
      <c r="E734" s="33">
        <f>IF('STATS 17-18'!H736&lt;13.4,IF(D734&gt;73,73,D734),D734)</f>
        <v>55</v>
      </c>
      <c r="F734" s="82">
        <f>IF('STATS 17-18'!H736&lt;11,IF(E734&gt;66,66,E734),E734)</f>
        <v>55</v>
      </c>
    </row>
    <row r="735" ht="20.35" customHeight="1">
      <c r="A735" t="s" s="38">
        <v>854</v>
      </c>
      <c r="B735" s="81">
        <f>VLOOKUP('STATS 17-18'!AC737,'SK - HITS TAKEN'!$A$3:$B$55,2)</f>
        <v>93</v>
      </c>
      <c r="C735" s="33">
        <f>IF('STATS 17-18'!G737&lt;400,IF(B735&gt;80,80,B735),B735)</f>
        <v>93</v>
      </c>
      <c r="D735" s="33">
        <f>IF('STATS 17-18'!G737&lt;200,IF(C735&gt;60,60,C735),C735)</f>
        <v>93</v>
      </c>
      <c r="E735" s="33">
        <f>IF('STATS 17-18'!H737&lt;13.4,IF(D735&gt;73,73,D735),D735)</f>
        <v>93</v>
      </c>
      <c r="F735" s="82">
        <f>IF('STATS 17-18'!H737&lt;11,IF(E735&gt;66,66,E735),E735)</f>
        <v>93</v>
      </c>
    </row>
    <row r="736" ht="20.35" customHeight="1">
      <c r="A736" t="s" s="38">
        <v>855</v>
      </c>
      <c r="B736" s="81">
        <f>VLOOKUP('STATS 17-18'!AC738,'SK - HITS TAKEN'!$A$3:$B$55,2)</f>
        <v>82</v>
      </c>
      <c r="C736" s="33">
        <f>IF('STATS 17-18'!G738&lt;400,IF(B736&gt;80,80,B736),B736)</f>
        <v>80</v>
      </c>
      <c r="D736" s="33">
        <f>IF('STATS 17-18'!G738&lt;200,IF(C736&gt;60,60,C736),C736)</f>
        <v>80</v>
      </c>
      <c r="E736" s="33">
        <f>IF('STATS 17-18'!H738&lt;13.4,IF(D736&gt;73,73,D736),D736)</f>
        <v>80</v>
      </c>
      <c r="F736" s="82">
        <f>IF('STATS 17-18'!H738&lt;11,IF(E736&gt;66,66,E736),E736)</f>
        <v>80</v>
      </c>
    </row>
    <row r="737" ht="20.35" customHeight="1">
      <c r="A737" t="s" s="38">
        <v>856</v>
      </c>
      <c r="B737" s="81">
        <f>VLOOKUP('STATS 17-18'!AC739,'SK - HITS TAKEN'!$A$3:$B$55,2)</f>
        <v>85</v>
      </c>
      <c r="C737" s="33">
        <f>IF('STATS 17-18'!G739&lt;400,IF(B737&gt;80,80,B737),B737)</f>
        <v>85</v>
      </c>
      <c r="D737" s="33">
        <f>IF('STATS 17-18'!G739&lt;200,IF(C737&gt;60,60,C737),C737)</f>
        <v>85</v>
      </c>
      <c r="E737" s="33">
        <f>IF('STATS 17-18'!H739&lt;13.4,IF(D737&gt;73,73,D737),D737)</f>
        <v>85</v>
      </c>
      <c r="F737" s="82">
        <f>IF('STATS 17-18'!H739&lt;11,IF(E737&gt;66,66,E737),E737)</f>
        <v>85</v>
      </c>
    </row>
    <row r="738" ht="20.35" customHeight="1">
      <c r="A738" t="s" s="38">
        <v>857</v>
      </c>
      <c r="B738" s="81">
        <f>VLOOKUP('STATS 17-18'!AC740,'SK - HITS TAKEN'!$A$3:$B$55,2)</f>
        <v>81</v>
      </c>
      <c r="C738" s="33">
        <f>IF('STATS 17-18'!G740&lt;400,IF(B738&gt;80,80,B738),B738)</f>
        <v>81</v>
      </c>
      <c r="D738" s="33">
        <f>IF('STATS 17-18'!G740&lt;200,IF(C738&gt;60,60,C738),C738)</f>
        <v>81</v>
      </c>
      <c r="E738" s="33">
        <f>IF('STATS 17-18'!H740&lt;13.4,IF(D738&gt;73,73,D738),D738)</f>
        <v>81</v>
      </c>
      <c r="F738" s="82">
        <f>IF('STATS 17-18'!H740&lt;11,IF(E738&gt;66,66,E738),E738)</f>
        <v>81</v>
      </c>
    </row>
    <row r="739" ht="20.35" customHeight="1">
      <c r="A739" t="s" s="38">
        <v>858</v>
      </c>
      <c r="B739" s="81">
        <f>VLOOKUP('STATS 17-18'!AC741,'SK - HITS TAKEN'!$A$3:$B$55,2)</f>
        <v>99</v>
      </c>
      <c r="C739" s="33">
        <f>IF('STATS 17-18'!G741&lt;400,IF(B739&gt;80,80,B739),B739)</f>
        <v>99</v>
      </c>
      <c r="D739" s="33">
        <f>IF('STATS 17-18'!G741&lt;200,IF(C739&gt;60,60,C739),C739)</f>
        <v>99</v>
      </c>
      <c r="E739" s="33">
        <f>IF('STATS 17-18'!H741&lt;13.4,IF(D739&gt;73,73,D739),D739)</f>
        <v>99</v>
      </c>
      <c r="F739" s="82">
        <f>IF('STATS 17-18'!H741&lt;11,IF(E739&gt;66,66,E739),E739)</f>
        <v>99</v>
      </c>
    </row>
    <row r="740" ht="20.35" customHeight="1">
      <c r="A740" t="s" s="38">
        <v>859</v>
      </c>
      <c r="B740" s="81">
        <f>VLOOKUP('STATS 17-18'!AC742,'SK - HITS TAKEN'!$A$3:$B$55,2)</f>
        <v>83</v>
      </c>
      <c r="C740" s="33">
        <f>IF('STATS 17-18'!G742&lt;400,IF(B740&gt;80,80,B740),B740)</f>
        <v>83</v>
      </c>
      <c r="D740" s="33">
        <f>IF('STATS 17-18'!G742&lt;200,IF(C740&gt;60,60,C740),C740)</f>
        <v>83</v>
      </c>
      <c r="E740" s="33">
        <f>IF('STATS 17-18'!H742&lt;13.4,IF(D740&gt;73,73,D740),D740)</f>
        <v>83</v>
      </c>
      <c r="F740" s="82">
        <f>IF('STATS 17-18'!H742&lt;11,IF(E740&gt;66,66,E740),E740)</f>
        <v>83</v>
      </c>
    </row>
    <row r="741" ht="20.35" customHeight="1">
      <c r="A741" t="s" s="38">
        <v>860</v>
      </c>
      <c r="B741" s="81">
        <f>VLOOKUP('STATS 17-18'!AC743,'SK - HITS TAKEN'!$A$3:$B$55,2)</f>
        <v>52</v>
      </c>
      <c r="C741" s="33">
        <f>IF('STATS 17-18'!G743&lt;400,IF(B741&gt;80,80,B741),B741)</f>
        <v>52</v>
      </c>
      <c r="D741" s="33">
        <f>IF('STATS 17-18'!G743&lt;200,IF(C741&gt;60,60,C741),C741)</f>
        <v>52</v>
      </c>
      <c r="E741" s="33">
        <f>IF('STATS 17-18'!H743&lt;13.4,IF(D741&gt;73,73,D741),D741)</f>
        <v>52</v>
      </c>
      <c r="F741" s="82">
        <f>IF('STATS 17-18'!H743&lt;11,IF(E741&gt;66,66,E741),E741)</f>
        <v>52</v>
      </c>
    </row>
    <row r="742" ht="20.35" customHeight="1">
      <c r="A742" t="s" s="38">
        <v>862</v>
      </c>
      <c r="B742" s="81">
        <f>VLOOKUP('STATS 17-18'!AC744,'SK - HITS TAKEN'!$A$3:$B$55,2)</f>
        <v>86</v>
      </c>
      <c r="C742" s="33">
        <f>IF('STATS 17-18'!G744&lt;400,IF(B742&gt;80,80,B742),B742)</f>
        <v>86</v>
      </c>
      <c r="D742" s="33">
        <f>IF('STATS 17-18'!G744&lt;200,IF(C742&gt;60,60,C742),C742)</f>
        <v>86</v>
      </c>
      <c r="E742" s="33">
        <f>IF('STATS 17-18'!H744&lt;13.4,IF(D742&gt;73,73,D742),D742)</f>
        <v>86</v>
      </c>
      <c r="F742" s="82">
        <f>IF('STATS 17-18'!H744&lt;11,IF(E742&gt;66,66,E742),E742)</f>
        <v>86</v>
      </c>
    </row>
    <row r="743" ht="20.35" customHeight="1">
      <c r="A743" t="s" s="38">
        <v>863</v>
      </c>
      <c r="B743" s="81">
        <f>VLOOKUP('STATS 17-18'!AC745,'SK - HITS TAKEN'!$A$3:$B$55,2)</f>
        <v>92</v>
      </c>
      <c r="C743" s="33">
        <f>IF('STATS 17-18'!G745&lt;400,IF(B743&gt;80,80,B743),B743)</f>
        <v>80</v>
      </c>
      <c r="D743" s="33">
        <f>IF('STATS 17-18'!G745&lt;200,IF(C743&gt;60,60,C743),C743)</f>
        <v>80</v>
      </c>
      <c r="E743" s="33">
        <f>IF('STATS 17-18'!H745&lt;13.4,IF(D743&gt;73,73,D743),D743)</f>
        <v>80</v>
      </c>
      <c r="F743" s="82">
        <f>IF('STATS 17-18'!H745&lt;11,IF(E743&gt;66,66,E743),E743)</f>
        <v>80</v>
      </c>
    </row>
    <row r="744" ht="20.35" customHeight="1">
      <c r="A744" t="s" s="38">
        <v>864</v>
      </c>
      <c r="B744" s="81">
        <f>VLOOKUP('STATS 17-18'!AC746,'SK - HITS TAKEN'!$A$3:$B$55,2)</f>
        <v>86</v>
      </c>
      <c r="C744" s="33">
        <f>IF('STATS 17-18'!G746&lt;400,IF(B744&gt;80,80,B744),B744)</f>
        <v>86</v>
      </c>
      <c r="D744" s="33">
        <f>IF('STATS 17-18'!G746&lt;200,IF(C744&gt;60,60,C744),C744)</f>
        <v>86</v>
      </c>
      <c r="E744" s="33">
        <f>IF('STATS 17-18'!H746&lt;13.4,IF(D744&gt;73,73,D744),D744)</f>
        <v>86</v>
      </c>
      <c r="F744" s="82">
        <f>IF('STATS 17-18'!H746&lt;11,IF(E744&gt;66,66,E744),E744)</f>
        <v>86</v>
      </c>
    </row>
    <row r="745" ht="20.35" customHeight="1">
      <c r="A745" t="s" s="38">
        <v>865</v>
      </c>
      <c r="B745" s="81">
        <f>VLOOKUP('STATS 17-18'!AC747,'SK - HITS TAKEN'!$A$3:$B$55,2)</f>
        <v>99</v>
      </c>
      <c r="C745" s="33">
        <f>IF('STATS 17-18'!G747&lt;400,IF(B745&gt;80,80,B745),B745)</f>
        <v>99</v>
      </c>
      <c r="D745" s="33">
        <f>IF('STATS 17-18'!G747&lt;200,IF(C745&gt;60,60,C745),C745)</f>
        <v>99</v>
      </c>
      <c r="E745" s="33">
        <f>IF('STATS 17-18'!H747&lt;13.4,IF(D745&gt;73,73,D745),D745)</f>
        <v>99</v>
      </c>
      <c r="F745" s="82">
        <f>IF('STATS 17-18'!H747&lt;11,IF(E745&gt;66,66,E745),E745)</f>
        <v>99</v>
      </c>
    </row>
    <row r="746" ht="20.35" customHeight="1">
      <c r="A746" t="s" s="38">
        <v>866</v>
      </c>
      <c r="B746" s="81">
        <f>VLOOKUP('STATS 17-18'!AC748,'SK - HITS TAKEN'!$A$3:$B$55,2)</f>
        <v>75</v>
      </c>
      <c r="C746" s="33">
        <f>IF('STATS 17-18'!G748&lt;400,IF(B746&gt;80,80,B746),B746)</f>
        <v>75</v>
      </c>
      <c r="D746" s="33">
        <f>IF('STATS 17-18'!G748&lt;200,IF(C746&gt;60,60,C746),C746)</f>
        <v>75</v>
      </c>
      <c r="E746" s="33">
        <f>IF('STATS 17-18'!H748&lt;13.4,IF(D746&gt;73,73,D746),D746)</f>
        <v>75</v>
      </c>
      <c r="F746" s="82">
        <f>IF('STATS 17-18'!H748&lt;11,IF(E746&gt;66,66,E746),E746)</f>
        <v>75</v>
      </c>
    </row>
    <row r="747" ht="20.35" customHeight="1">
      <c r="A747" t="s" s="38">
        <v>867</v>
      </c>
      <c r="B747" s="81">
        <f>VLOOKUP('STATS 17-18'!AC749,'SK - HITS TAKEN'!$A$3:$B$55,2)</f>
        <v>81</v>
      </c>
      <c r="C747" s="33">
        <f>IF('STATS 17-18'!G749&lt;400,IF(B747&gt;80,80,B747),B747)</f>
        <v>81</v>
      </c>
      <c r="D747" s="33">
        <f>IF('STATS 17-18'!G749&lt;200,IF(C747&gt;60,60,C747),C747)</f>
        <v>81</v>
      </c>
      <c r="E747" s="33">
        <f>IF('STATS 17-18'!H749&lt;13.4,IF(D747&gt;73,73,D747),D747)</f>
        <v>81</v>
      </c>
      <c r="F747" s="82">
        <f>IF('STATS 17-18'!H749&lt;11,IF(E747&gt;66,66,E747),E747)</f>
        <v>81</v>
      </c>
    </row>
    <row r="748" ht="20.35" customHeight="1">
      <c r="A748" t="s" s="38">
        <v>868</v>
      </c>
      <c r="B748" s="81">
        <f>VLOOKUP('STATS 17-18'!AC750,'SK - HITS TAKEN'!$A$3:$B$55,2)</f>
        <v>69</v>
      </c>
      <c r="C748" s="33">
        <f>IF('STATS 17-18'!G750&lt;400,IF(B748&gt;80,80,B748),B748)</f>
        <v>69</v>
      </c>
      <c r="D748" s="33">
        <f>IF('STATS 17-18'!G750&lt;200,IF(C748&gt;60,60,C748),C748)</f>
        <v>69</v>
      </c>
      <c r="E748" s="33">
        <f>IF('STATS 17-18'!H750&lt;13.4,IF(D748&gt;73,73,D748),D748)</f>
        <v>69</v>
      </c>
      <c r="F748" s="82">
        <f>IF('STATS 17-18'!H750&lt;11,IF(E748&gt;66,66,E748),E748)</f>
        <v>69</v>
      </c>
    </row>
    <row r="749" ht="20.35" customHeight="1">
      <c r="A749" t="s" s="38">
        <v>869</v>
      </c>
      <c r="B749" s="81">
        <f>VLOOKUP('STATS 17-18'!AC751,'SK - HITS TAKEN'!$A$3:$B$55,2)</f>
        <v>80</v>
      </c>
      <c r="C749" s="33">
        <f>IF('STATS 17-18'!G751&lt;400,IF(B749&gt;80,80,B749),B749)</f>
        <v>80</v>
      </c>
      <c r="D749" s="33">
        <f>IF('STATS 17-18'!G751&lt;200,IF(C749&gt;60,60,C749),C749)</f>
        <v>60</v>
      </c>
      <c r="E749" s="33">
        <f>IF('STATS 17-18'!H751&lt;13.4,IF(D749&gt;73,73,D749),D749)</f>
        <v>60</v>
      </c>
      <c r="F749" s="82">
        <f>IF('STATS 17-18'!H751&lt;11,IF(E749&gt;66,66,E749),E749)</f>
        <v>60</v>
      </c>
    </row>
    <row r="750" ht="20.35" customHeight="1">
      <c r="A750" t="s" s="38">
        <v>870</v>
      </c>
      <c r="B750" s="81">
        <f>VLOOKUP('STATS 17-18'!AC752,'SK - HITS TAKEN'!$A$3:$B$55,2)</f>
        <v>71</v>
      </c>
      <c r="C750" s="33">
        <f>IF('STATS 17-18'!G752&lt;400,IF(B750&gt;80,80,B750),B750)</f>
        <v>71</v>
      </c>
      <c r="D750" s="33">
        <f>IF('STATS 17-18'!G752&lt;200,IF(C750&gt;60,60,C750),C750)</f>
        <v>71</v>
      </c>
      <c r="E750" s="33">
        <f>IF('STATS 17-18'!H752&lt;13.4,IF(D750&gt;73,73,D750),D750)</f>
        <v>71</v>
      </c>
      <c r="F750" s="82">
        <f>IF('STATS 17-18'!H752&lt;11,IF(E750&gt;66,66,E750),E750)</f>
        <v>71</v>
      </c>
    </row>
    <row r="751" ht="20.35" customHeight="1">
      <c r="A751" t="s" s="38">
        <v>872</v>
      </c>
      <c r="B751" s="81">
        <f>VLOOKUP('STATS 17-18'!AC753,'SK - HITS TAKEN'!$A$3:$B$55,2)</f>
        <v>52</v>
      </c>
      <c r="C751" s="33">
        <f>IF('STATS 17-18'!G753&lt;400,IF(B751&gt;80,80,B751),B751)</f>
        <v>52</v>
      </c>
      <c r="D751" s="33">
        <f>IF('STATS 17-18'!G753&lt;200,IF(C751&gt;60,60,C751),C751)</f>
        <v>52</v>
      </c>
      <c r="E751" s="33">
        <f>IF('STATS 17-18'!H753&lt;13.4,IF(D751&gt;73,73,D751),D751)</f>
        <v>52</v>
      </c>
      <c r="F751" s="82">
        <f>IF('STATS 17-18'!H753&lt;11,IF(E751&gt;66,66,E751),E751)</f>
        <v>52</v>
      </c>
    </row>
    <row r="752" ht="20.35" customHeight="1">
      <c r="A752" t="s" s="38">
        <v>873</v>
      </c>
      <c r="B752" s="81">
        <f>VLOOKUP('STATS 17-18'!AC754,'SK - HITS TAKEN'!$A$3:$B$55,2)</f>
        <v>78</v>
      </c>
      <c r="C752" s="33">
        <f>IF('STATS 17-18'!G754&lt;400,IF(B752&gt;80,80,B752),B752)</f>
        <v>78</v>
      </c>
      <c r="D752" s="33">
        <f>IF('STATS 17-18'!G754&lt;200,IF(C752&gt;60,60,C752),C752)</f>
        <v>78</v>
      </c>
      <c r="E752" s="33">
        <f>IF('STATS 17-18'!H754&lt;13.4,IF(D752&gt;73,73,D752),D752)</f>
        <v>78</v>
      </c>
      <c r="F752" s="82">
        <f>IF('STATS 17-18'!H754&lt;11,IF(E752&gt;66,66,E752),E752)</f>
        <v>78</v>
      </c>
    </row>
    <row r="753" ht="20.35" customHeight="1">
      <c r="A753" t="s" s="38">
        <v>875</v>
      </c>
      <c r="B753" s="81">
        <f>VLOOKUP('STATS 17-18'!AC755,'SK - HITS TAKEN'!$A$3:$B$55,2)</f>
        <v>47</v>
      </c>
      <c r="C753" s="33">
        <f>IF('STATS 17-18'!G755&lt;400,IF(B753&gt;80,80,B753),B753)</f>
        <v>47</v>
      </c>
      <c r="D753" s="33">
        <f>IF('STATS 17-18'!G755&lt;200,IF(C753&gt;60,60,C753),C753)</f>
        <v>47</v>
      </c>
      <c r="E753" s="33">
        <f>IF('STATS 17-18'!H755&lt;13.4,IF(D753&gt;73,73,D753),D753)</f>
        <v>47</v>
      </c>
      <c r="F753" s="82">
        <f>IF('STATS 17-18'!H755&lt;11,IF(E753&gt;66,66,E753),E753)</f>
        <v>47</v>
      </c>
    </row>
    <row r="754" ht="20.35" customHeight="1">
      <c r="A754" t="s" s="38">
        <v>876</v>
      </c>
      <c r="B754" s="81">
        <f>VLOOKUP('STATS 17-18'!AC756,'SK - HITS TAKEN'!$A$3:$B$55,2)</f>
        <v>54</v>
      </c>
      <c r="C754" s="33">
        <f>IF('STATS 17-18'!G756&lt;400,IF(B754&gt;80,80,B754),B754)</f>
        <v>54</v>
      </c>
      <c r="D754" s="33">
        <f>IF('STATS 17-18'!G756&lt;200,IF(C754&gt;60,60,C754),C754)</f>
        <v>54</v>
      </c>
      <c r="E754" s="33">
        <f>IF('STATS 17-18'!H756&lt;13.4,IF(D754&gt;73,73,D754),D754)</f>
        <v>54</v>
      </c>
      <c r="F754" s="82">
        <f>IF('STATS 17-18'!H756&lt;11,IF(E754&gt;66,66,E754),E754)</f>
        <v>54</v>
      </c>
    </row>
    <row r="755" ht="20.35" customHeight="1">
      <c r="A755" t="s" s="38">
        <v>877</v>
      </c>
      <c r="B755" s="81">
        <f>VLOOKUP('STATS 17-18'!AC757,'SK - HITS TAKEN'!$A$3:$B$55,2)</f>
        <v>87</v>
      </c>
      <c r="C755" s="33">
        <f>IF('STATS 17-18'!G757&lt;400,IF(B755&gt;80,80,B755),B755)</f>
        <v>87</v>
      </c>
      <c r="D755" s="33">
        <f>IF('STATS 17-18'!G757&lt;200,IF(C755&gt;60,60,C755),C755)</f>
        <v>87</v>
      </c>
      <c r="E755" s="33">
        <f>IF('STATS 17-18'!H757&lt;13.4,IF(D755&gt;73,73,D755),D755)</f>
        <v>73</v>
      </c>
      <c r="F755" s="82">
        <f>IF('STATS 17-18'!H757&lt;11,IF(E755&gt;66,66,E755),E755)</f>
        <v>73</v>
      </c>
    </row>
    <row r="756" ht="20.35" customHeight="1">
      <c r="A756" t="s" s="38">
        <v>878</v>
      </c>
      <c r="B756" s="81">
        <f>VLOOKUP('STATS 17-18'!AC758,'SK - HITS TAKEN'!$A$3:$B$55,2)</f>
        <v>78</v>
      </c>
      <c r="C756" s="33">
        <f>IF('STATS 17-18'!G758&lt;400,IF(B756&gt;80,80,B756),B756)</f>
        <v>78</v>
      </c>
      <c r="D756" s="33">
        <f>IF('STATS 17-18'!G758&lt;200,IF(C756&gt;60,60,C756),C756)</f>
        <v>78</v>
      </c>
      <c r="E756" s="33">
        <f>IF('STATS 17-18'!H758&lt;13.4,IF(D756&gt;73,73,D756),D756)</f>
        <v>73</v>
      </c>
      <c r="F756" s="82">
        <f>IF('STATS 17-18'!H758&lt;11,IF(E756&gt;66,66,E756),E756)</f>
        <v>73</v>
      </c>
    </row>
    <row r="757" ht="20.35" customHeight="1">
      <c r="A757" t="s" s="38">
        <v>879</v>
      </c>
      <c r="B757" s="81">
        <f>VLOOKUP('STATS 17-18'!AC759,'SK - HITS TAKEN'!$A$3:$B$55,2)</f>
        <v>85</v>
      </c>
      <c r="C757" s="33">
        <f>IF('STATS 17-18'!G759&lt;400,IF(B757&gt;80,80,B757),B757)</f>
        <v>85</v>
      </c>
      <c r="D757" s="33">
        <f>IF('STATS 17-18'!G759&lt;200,IF(C757&gt;60,60,C757),C757)</f>
        <v>85</v>
      </c>
      <c r="E757" s="33">
        <f>IF('STATS 17-18'!H759&lt;13.4,IF(D757&gt;73,73,D757),D757)</f>
        <v>85</v>
      </c>
      <c r="F757" s="82">
        <f>IF('STATS 17-18'!H759&lt;11,IF(E757&gt;66,66,E757),E757)</f>
        <v>85</v>
      </c>
    </row>
    <row r="758" ht="20.35" customHeight="1">
      <c r="A758" t="s" s="38">
        <v>880</v>
      </c>
      <c r="B758" s="81">
        <f>VLOOKUP('STATS 17-18'!AC760,'SK - HITS TAKEN'!$A$3:$B$55,2)</f>
        <v>81</v>
      </c>
      <c r="C758" s="33">
        <f>IF('STATS 17-18'!G760&lt;400,IF(B758&gt;80,80,B758),B758)</f>
        <v>81</v>
      </c>
      <c r="D758" s="33">
        <f>IF('STATS 17-18'!G760&lt;200,IF(C758&gt;60,60,C758),C758)</f>
        <v>81</v>
      </c>
      <c r="E758" s="33">
        <f>IF('STATS 17-18'!H760&lt;13.4,IF(D758&gt;73,73,D758),D758)</f>
        <v>73</v>
      </c>
      <c r="F758" s="82">
        <f>IF('STATS 17-18'!H760&lt;11,IF(E758&gt;66,66,E758),E758)</f>
        <v>73</v>
      </c>
    </row>
    <row r="759" ht="20.35" customHeight="1">
      <c r="A759" t="s" s="38">
        <v>882</v>
      </c>
      <c r="B759" s="81">
        <f>VLOOKUP('STATS 17-18'!AC761,'SK - HITS TAKEN'!$A$3:$B$55,2)</f>
        <v>65</v>
      </c>
      <c r="C759" s="33">
        <f>IF('STATS 17-18'!G761&lt;400,IF(B759&gt;80,80,B759),B759)</f>
        <v>65</v>
      </c>
      <c r="D759" s="33">
        <f>IF('STATS 17-18'!G761&lt;200,IF(C759&gt;60,60,C759),C759)</f>
        <v>65</v>
      </c>
      <c r="E759" s="33">
        <f>IF('STATS 17-18'!H761&lt;13.4,IF(D759&gt;73,73,D759),D759)</f>
        <v>65</v>
      </c>
      <c r="F759" s="82">
        <f>IF('STATS 17-18'!H761&lt;11,IF(E759&gt;66,66,E759),E759)</f>
        <v>65</v>
      </c>
    </row>
    <row r="760" ht="20.35" customHeight="1">
      <c r="A760" t="s" s="38">
        <v>883</v>
      </c>
      <c r="B760" s="81">
        <f>VLOOKUP('STATS 17-18'!AC762,'SK - HITS TAKEN'!$A$3:$B$55,2)</f>
        <v>77</v>
      </c>
      <c r="C760" s="33">
        <f>IF('STATS 17-18'!G762&lt;400,IF(B760&gt;80,80,B760),B760)</f>
        <v>77</v>
      </c>
      <c r="D760" s="33">
        <f>IF('STATS 17-18'!G762&lt;200,IF(C760&gt;60,60,C760),C760)</f>
        <v>77</v>
      </c>
      <c r="E760" s="33">
        <f>IF('STATS 17-18'!H762&lt;13.4,IF(D760&gt;73,73,D760),D760)</f>
        <v>77</v>
      </c>
      <c r="F760" s="82">
        <f>IF('STATS 17-18'!H762&lt;11,IF(E760&gt;66,66,E760),E760)</f>
        <v>77</v>
      </c>
    </row>
    <row r="761" ht="20.35" customHeight="1">
      <c r="A761" t="s" s="38">
        <v>884</v>
      </c>
      <c r="B761" s="81">
        <f>VLOOKUP('STATS 17-18'!AC763,'SK - HITS TAKEN'!$A$3:$B$55,2)</f>
        <v>59</v>
      </c>
      <c r="C761" s="33">
        <f>IF('STATS 17-18'!G763&lt;400,IF(B761&gt;80,80,B761),B761)</f>
        <v>59</v>
      </c>
      <c r="D761" s="33">
        <f>IF('STATS 17-18'!G763&lt;200,IF(C761&gt;60,60,C761),C761)</f>
        <v>59</v>
      </c>
      <c r="E761" s="33">
        <f>IF('STATS 17-18'!H763&lt;13.4,IF(D761&gt;73,73,D761),D761)</f>
        <v>59</v>
      </c>
      <c r="F761" s="82">
        <f>IF('STATS 17-18'!H763&lt;11,IF(E761&gt;66,66,E761),E761)</f>
        <v>59</v>
      </c>
    </row>
    <row r="762" ht="20.35" customHeight="1">
      <c r="A762" t="s" s="38">
        <v>885</v>
      </c>
      <c r="B762" s="81">
        <f>VLOOKUP('STATS 17-18'!AC764,'SK - HITS TAKEN'!$A$3:$B$55,2)</f>
        <v>99</v>
      </c>
      <c r="C762" s="33">
        <f>IF('STATS 17-18'!G764&lt;400,IF(B762&gt;80,80,B762),B762)</f>
        <v>99</v>
      </c>
      <c r="D762" s="33">
        <f>IF('STATS 17-18'!G764&lt;200,IF(C762&gt;60,60,C762),C762)</f>
        <v>99</v>
      </c>
      <c r="E762" s="33">
        <f>IF('STATS 17-18'!H764&lt;13.4,IF(D762&gt;73,73,D762),D762)</f>
        <v>99</v>
      </c>
      <c r="F762" s="82">
        <f>IF('STATS 17-18'!H764&lt;11,IF(E762&gt;66,66,E762),E762)</f>
        <v>99</v>
      </c>
    </row>
    <row r="763" ht="20.35" customHeight="1">
      <c r="A763" t="s" s="38">
        <v>886</v>
      </c>
      <c r="B763" s="81">
        <f>VLOOKUP('STATS 17-18'!AC765,'SK - HITS TAKEN'!$A$3:$B$55,2)</f>
        <v>67</v>
      </c>
      <c r="C763" s="33">
        <f>IF('STATS 17-18'!G765&lt;400,IF(B763&gt;80,80,B763),B763)</f>
        <v>67</v>
      </c>
      <c r="D763" s="33">
        <f>IF('STATS 17-18'!G765&lt;200,IF(C763&gt;60,60,C763),C763)</f>
        <v>67</v>
      </c>
      <c r="E763" s="33">
        <f>IF('STATS 17-18'!H765&lt;13.4,IF(D763&gt;73,73,D763),D763)</f>
        <v>67</v>
      </c>
      <c r="F763" s="82">
        <f>IF('STATS 17-18'!H765&lt;11,IF(E763&gt;66,66,E763),E763)</f>
        <v>67</v>
      </c>
    </row>
    <row r="764" ht="20.35" customHeight="1">
      <c r="A764" t="s" s="38">
        <v>887</v>
      </c>
      <c r="B764" s="81">
        <f>VLOOKUP('STATS 17-18'!AC766,'SK - HITS TAKEN'!$A$3:$B$55,2)</f>
        <v>82</v>
      </c>
      <c r="C764" s="33">
        <f>IF('STATS 17-18'!G766&lt;400,IF(B764&gt;80,80,B764),B764)</f>
        <v>80</v>
      </c>
      <c r="D764" s="33">
        <f>IF('STATS 17-18'!G766&lt;200,IF(C764&gt;60,60,C764),C764)</f>
        <v>80</v>
      </c>
      <c r="E764" s="33">
        <f>IF('STATS 17-18'!H766&lt;13.4,IF(D764&gt;73,73,D764),D764)</f>
        <v>73</v>
      </c>
      <c r="F764" s="82">
        <f>IF('STATS 17-18'!H766&lt;11,IF(E764&gt;66,66,E764),E764)</f>
        <v>66</v>
      </c>
    </row>
    <row r="765" ht="20.35" customHeight="1">
      <c r="A765" t="s" s="38">
        <v>888</v>
      </c>
      <c r="B765" s="81">
        <f>VLOOKUP('STATS 17-18'!AC767,'SK - HITS TAKEN'!$A$3:$B$55,2)</f>
        <v>90</v>
      </c>
      <c r="C765" s="33">
        <f>IF('STATS 17-18'!G767&lt;400,IF(B765&gt;80,80,B765),B765)</f>
        <v>90</v>
      </c>
      <c r="D765" s="33">
        <f>IF('STATS 17-18'!G767&lt;200,IF(C765&gt;60,60,C765),C765)</f>
        <v>90</v>
      </c>
      <c r="E765" s="33">
        <f>IF('STATS 17-18'!H767&lt;13.4,IF(D765&gt;73,73,D765),D765)</f>
        <v>90</v>
      </c>
      <c r="F765" s="82">
        <f>IF('STATS 17-18'!H767&lt;11,IF(E765&gt;66,66,E765),E765)</f>
        <v>90</v>
      </c>
    </row>
    <row r="766" ht="20.35" customHeight="1">
      <c r="A766" t="s" s="38">
        <v>889</v>
      </c>
      <c r="B766" s="81">
        <f>VLOOKUP('STATS 17-18'!AC768,'SK - HITS TAKEN'!$A$3:$B$55,2)</f>
        <v>48</v>
      </c>
      <c r="C766" s="33">
        <f>IF('STATS 17-18'!G768&lt;400,IF(B766&gt;80,80,B766),B766)</f>
        <v>48</v>
      </c>
      <c r="D766" s="33">
        <f>IF('STATS 17-18'!G768&lt;200,IF(C766&gt;60,60,C766),C766)</f>
        <v>48</v>
      </c>
      <c r="E766" s="33">
        <f>IF('STATS 17-18'!H768&lt;13.4,IF(D766&gt;73,73,D766),D766)</f>
        <v>48</v>
      </c>
      <c r="F766" s="82">
        <f>IF('STATS 17-18'!H768&lt;11,IF(E766&gt;66,66,E766),E766)</f>
        <v>48</v>
      </c>
    </row>
    <row r="767" ht="20.35" customHeight="1">
      <c r="A767" t="s" s="38">
        <v>890</v>
      </c>
      <c r="B767" s="81">
        <f>VLOOKUP('STATS 17-18'!AC769,'SK - HITS TAKEN'!$A$3:$B$55,2)</f>
        <v>73</v>
      </c>
      <c r="C767" s="33">
        <f>IF('STATS 17-18'!G769&lt;400,IF(B767&gt;80,80,B767),B767)</f>
        <v>73</v>
      </c>
      <c r="D767" s="33">
        <f>IF('STATS 17-18'!G769&lt;200,IF(C767&gt;60,60,C767),C767)</f>
        <v>60</v>
      </c>
      <c r="E767" s="33">
        <f>IF('STATS 17-18'!H769&lt;13.4,IF(D767&gt;73,73,D767),D767)</f>
        <v>60</v>
      </c>
      <c r="F767" s="82">
        <f>IF('STATS 17-18'!H769&lt;11,IF(E767&gt;66,66,E767),E767)</f>
        <v>60</v>
      </c>
    </row>
    <row r="768" ht="20.35" customHeight="1">
      <c r="A768" t="s" s="38">
        <v>891</v>
      </c>
      <c r="B768" s="81">
        <f>VLOOKUP('STATS 17-18'!AC770,'SK - HITS TAKEN'!$A$3:$B$55,2)</f>
        <v>99</v>
      </c>
      <c r="C768" s="33">
        <f>IF('STATS 17-18'!G770&lt;400,IF(B768&gt;80,80,B768),B768)</f>
        <v>80</v>
      </c>
      <c r="D768" s="33">
        <f>IF('STATS 17-18'!G770&lt;200,IF(C768&gt;60,60,C768),C768)</f>
        <v>80</v>
      </c>
      <c r="E768" s="33">
        <f>IF('STATS 17-18'!H770&lt;13.4,IF(D768&gt;73,73,D768),D768)</f>
        <v>73</v>
      </c>
      <c r="F768" s="82">
        <f>IF('STATS 17-18'!H770&lt;11,IF(E768&gt;66,66,E768),E768)</f>
        <v>73</v>
      </c>
    </row>
    <row r="769" ht="20.35" customHeight="1">
      <c r="A769" t="s" s="38">
        <v>892</v>
      </c>
      <c r="B769" s="81">
        <f>VLOOKUP('STATS 17-18'!AC771,'SK - HITS TAKEN'!$A$3:$B$55,2)</f>
        <v>98</v>
      </c>
      <c r="C769" s="33">
        <f>IF('STATS 17-18'!G771&lt;400,IF(B769&gt;80,80,B769),B769)</f>
        <v>98</v>
      </c>
      <c r="D769" s="33">
        <f>IF('STATS 17-18'!G771&lt;200,IF(C769&gt;60,60,C769),C769)</f>
        <v>98</v>
      </c>
      <c r="E769" s="33">
        <f>IF('STATS 17-18'!H771&lt;13.4,IF(D769&gt;73,73,D769),D769)</f>
        <v>98</v>
      </c>
      <c r="F769" s="82">
        <f>IF('STATS 17-18'!H771&lt;11,IF(E769&gt;66,66,E769),E769)</f>
        <v>98</v>
      </c>
    </row>
    <row r="770" ht="20.35" customHeight="1">
      <c r="A770" t="s" s="38">
        <v>893</v>
      </c>
      <c r="B770" s="81">
        <f>VLOOKUP('STATS 17-18'!AC772,'SK - HITS TAKEN'!$A$3:$B$55,2)</f>
        <v>87</v>
      </c>
      <c r="C770" s="33">
        <f>IF('STATS 17-18'!G772&lt;400,IF(B770&gt;80,80,B770),B770)</f>
        <v>87</v>
      </c>
      <c r="D770" s="33">
        <f>IF('STATS 17-18'!G772&lt;200,IF(C770&gt;60,60,C770),C770)</f>
        <v>87</v>
      </c>
      <c r="E770" s="33">
        <f>IF('STATS 17-18'!H772&lt;13.4,IF(D770&gt;73,73,D770),D770)</f>
        <v>87</v>
      </c>
      <c r="F770" s="82">
        <f>IF('STATS 17-18'!H772&lt;11,IF(E770&gt;66,66,E770),E770)</f>
        <v>87</v>
      </c>
    </row>
    <row r="771" ht="20.35" customHeight="1">
      <c r="A771" t="s" s="38">
        <v>894</v>
      </c>
      <c r="B771" s="81">
        <f>VLOOKUP('STATS 17-18'!AC773,'SK - HITS TAKEN'!$A$3:$B$55,2)</f>
        <v>92</v>
      </c>
      <c r="C771" s="33">
        <f>IF('STATS 17-18'!G773&lt;400,IF(B771&gt;80,80,B771),B771)</f>
        <v>92</v>
      </c>
      <c r="D771" s="33">
        <f>IF('STATS 17-18'!G773&lt;200,IF(C771&gt;60,60,C771),C771)</f>
        <v>92</v>
      </c>
      <c r="E771" s="33">
        <f>IF('STATS 17-18'!H773&lt;13.4,IF(D771&gt;73,73,D771),D771)</f>
        <v>92</v>
      </c>
      <c r="F771" s="82">
        <f>IF('STATS 17-18'!H773&lt;11,IF(E771&gt;66,66,E771),E771)</f>
        <v>92</v>
      </c>
    </row>
    <row r="772" ht="20.35" customHeight="1">
      <c r="A772" t="s" s="38">
        <v>895</v>
      </c>
      <c r="B772" s="81">
        <f>VLOOKUP('STATS 17-18'!AC774,'SK - HITS TAKEN'!$A$3:$B$55,2)</f>
        <v>95</v>
      </c>
      <c r="C772" s="33">
        <f>IF('STATS 17-18'!G774&lt;400,IF(B772&gt;80,80,B772),B772)</f>
        <v>95</v>
      </c>
      <c r="D772" s="33">
        <f>IF('STATS 17-18'!G774&lt;200,IF(C772&gt;60,60,C772),C772)</f>
        <v>95</v>
      </c>
      <c r="E772" s="33">
        <f>IF('STATS 17-18'!H774&lt;13.4,IF(D772&gt;73,73,D772),D772)</f>
        <v>95</v>
      </c>
      <c r="F772" s="82">
        <f>IF('STATS 17-18'!H774&lt;11,IF(E772&gt;66,66,E772),E772)</f>
        <v>95</v>
      </c>
    </row>
    <row r="773" ht="20.35" customHeight="1">
      <c r="A773" t="s" s="38">
        <v>896</v>
      </c>
      <c r="B773" s="81">
        <f>VLOOKUP('STATS 17-18'!AC775,'SK - HITS TAKEN'!$A$3:$B$55,2)</f>
        <v>61</v>
      </c>
      <c r="C773" s="33">
        <f>IF('STATS 17-18'!G775&lt;400,IF(B773&gt;80,80,B773),B773)</f>
        <v>61</v>
      </c>
      <c r="D773" s="33">
        <f>IF('STATS 17-18'!G775&lt;200,IF(C773&gt;60,60,C773),C773)</f>
        <v>61</v>
      </c>
      <c r="E773" s="33">
        <f>IF('STATS 17-18'!H775&lt;13.4,IF(D773&gt;73,73,D773),D773)</f>
        <v>61</v>
      </c>
      <c r="F773" s="82">
        <f>IF('STATS 17-18'!H775&lt;11,IF(E773&gt;66,66,E773),E773)</f>
        <v>61</v>
      </c>
    </row>
    <row r="774" ht="20.35" customHeight="1">
      <c r="A774" t="s" s="38">
        <v>897</v>
      </c>
      <c r="B774" s="81">
        <f>VLOOKUP('STATS 17-18'!AC776,'SK - HITS TAKEN'!$A$3:$B$55,2)</f>
        <v>55</v>
      </c>
      <c r="C774" s="33">
        <f>IF('STATS 17-18'!G776&lt;400,IF(B774&gt;80,80,B774),B774)</f>
        <v>55</v>
      </c>
      <c r="D774" s="33">
        <f>IF('STATS 17-18'!G776&lt;200,IF(C774&gt;60,60,C774),C774)</f>
        <v>55</v>
      </c>
      <c r="E774" s="33">
        <f>IF('STATS 17-18'!H776&lt;13.4,IF(D774&gt;73,73,D774),D774)</f>
        <v>55</v>
      </c>
      <c r="F774" s="82">
        <f>IF('STATS 17-18'!H776&lt;11,IF(E774&gt;66,66,E774),E774)</f>
        <v>55</v>
      </c>
    </row>
    <row r="775" ht="20.35" customHeight="1">
      <c r="A775" t="s" s="38">
        <v>898</v>
      </c>
      <c r="B775" s="81">
        <f>VLOOKUP('STATS 17-18'!AC777,'SK - HITS TAKEN'!$A$3:$B$55,2)</f>
        <v>72</v>
      </c>
      <c r="C775" s="33">
        <f>IF('STATS 17-18'!G777&lt;400,IF(B775&gt;80,80,B775),B775)</f>
        <v>72</v>
      </c>
      <c r="D775" s="33">
        <f>IF('STATS 17-18'!G777&lt;200,IF(C775&gt;60,60,C775),C775)</f>
        <v>60</v>
      </c>
      <c r="E775" s="33">
        <f>IF('STATS 17-18'!H777&lt;13.4,IF(D775&gt;73,73,D775),D775)</f>
        <v>60</v>
      </c>
      <c r="F775" s="82">
        <f>IF('STATS 17-18'!H777&lt;11,IF(E775&gt;66,66,E775),E775)</f>
        <v>60</v>
      </c>
    </row>
    <row r="776" ht="20.35" customHeight="1">
      <c r="A776" t="s" s="38">
        <v>899</v>
      </c>
      <c r="B776" s="81">
        <f>VLOOKUP('STATS 17-18'!AC778,'SK - HITS TAKEN'!$A$3:$B$55,2)</f>
        <v>48</v>
      </c>
      <c r="C776" s="33">
        <f>IF('STATS 17-18'!G778&lt;400,IF(B776&gt;80,80,B776),B776)</f>
        <v>48</v>
      </c>
      <c r="D776" s="33">
        <f>IF('STATS 17-18'!G778&lt;200,IF(C776&gt;60,60,C776),C776)</f>
        <v>48</v>
      </c>
      <c r="E776" s="33">
        <f>IF('STATS 17-18'!H778&lt;13.4,IF(D776&gt;73,73,D776),D776)</f>
        <v>48</v>
      </c>
      <c r="F776" s="82">
        <f>IF('STATS 17-18'!H778&lt;11,IF(E776&gt;66,66,E776),E776)</f>
        <v>48</v>
      </c>
    </row>
    <row r="777" ht="20.35" customHeight="1">
      <c r="A777" t="s" s="38">
        <v>900</v>
      </c>
      <c r="B777" s="81">
        <f>VLOOKUP('STATS 17-18'!AC779,'SK - HITS TAKEN'!$A$3:$B$55,2)</f>
        <v>56</v>
      </c>
      <c r="C777" s="33">
        <f>IF('STATS 17-18'!G779&lt;400,IF(B777&gt;80,80,B777),B777)</f>
        <v>56</v>
      </c>
      <c r="D777" s="33">
        <f>IF('STATS 17-18'!G779&lt;200,IF(C777&gt;60,60,C777),C777)</f>
        <v>56</v>
      </c>
      <c r="E777" s="33">
        <f>IF('STATS 17-18'!H779&lt;13.4,IF(D777&gt;73,73,D777),D777)</f>
        <v>56</v>
      </c>
      <c r="F777" s="82">
        <f>IF('STATS 17-18'!H779&lt;11,IF(E777&gt;66,66,E777),E777)</f>
        <v>56</v>
      </c>
    </row>
    <row r="778" ht="20.35" customHeight="1">
      <c r="A778" t="s" s="38">
        <v>901</v>
      </c>
      <c r="B778" s="81">
        <f>VLOOKUP('STATS 17-18'!AC780,'SK - HITS TAKEN'!$A$3:$B$55,2)</f>
        <v>75</v>
      </c>
      <c r="C778" s="33">
        <f>IF('STATS 17-18'!G780&lt;400,IF(B778&gt;80,80,B778),B778)</f>
        <v>75</v>
      </c>
      <c r="D778" s="33">
        <f>IF('STATS 17-18'!G780&lt;200,IF(C778&gt;60,60,C778),C778)</f>
        <v>75</v>
      </c>
      <c r="E778" s="33">
        <f>IF('STATS 17-18'!H780&lt;13.4,IF(D778&gt;73,73,D778),D778)</f>
        <v>75</v>
      </c>
      <c r="F778" s="82">
        <f>IF('STATS 17-18'!H780&lt;11,IF(E778&gt;66,66,E778),E778)</f>
        <v>75</v>
      </c>
    </row>
    <row r="779" ht="20.35" customHeight="1">
      <c r="A779" t="s" s="38">
        <v>902</v>
      </c>
      <c r="B779" s="81">
        <f>VLOOKUP('STATS 17-18'!AC781,'SK - HITS TAKEN'!$A$3:$B$55,2)</f>
        <v>53</v>
      </c>
      <c r="C779" s="33">
        <f>IF('STATS 17-18'!G781&lt;400,IF(B779&gt;80,80,B779),B779)</f>
        <v>53</v>
      </c>
      <c r="D779" s="33">
        <f>IF('STATS 17-18'!G781&lt;200,IF(C779&gt;60,60,C779),C779)</f>
        <v>53</v>
      </c>
      <c r="E779" s="33">
        <f>IF('STATS 17-18'!H781&lt;13.4,IF(D779&gt;73,73,D779),D779)</f>
        <v>53</v>
      </c>
      <c r="F779" s="82">
        <f>IF('STATS 17-18'!H781&lt;11,IF(E779&gt;66,66,E779),E779)</f>
        <v>53</v>
      </c>
    </row>
    <row r="780" ht="20.35" customHeight="1">
      <c r="A780" t="s" s="38">
        <v>903</v>
      </c>
      <c r="B780" s="81">
        <f>VLOOKUP('STATS 17-18'!AC782,'SK - HITS TAKEN'!$A$3:$B$55,2)</f>
        <v>70</v>
      </c>
      <c r="C780" s="33">
        <f>IF('STATS 17-18'!G782&lt;400,IF(B780&gt;80,80,B780),B780)</f>
        <v>70</v>
      </c>
      <c r="D780" s="33">
        <f>IF('STATS 17-18'!G782&lt;200,IF(C780&gt;60,60,C780),C780)</f>
        <v>60</v>
      </c>
      <c r="E780" s="33">
        <f>IF('STATS 17-18'!H782&lt;13.4,IF(D780&gt;73,73,D780),D780)</f>
        <v>60</v>
      </c>
      <c r="F780" s="82">
        <f>IF('STATS 17-18'!H782&lt;11,IF(E780&gt;66,66,E780),E780)</f>
        <v>60</v>
      </c>
    </row>
    <row r="781" ht="20.35" customHeight="1">
      <c r="A781" t="s" s="38">
        <v>904</v>
      </c>
      <c r="B781" s="81">
        <f>VLOOKUP('STATS 17-18'!AC783,'SK - HITS TAKEN'!$A$3:$B$55,2)</f>
        <v>51</v>
      </c>
      <c r="C781" s="33">
        <f>IF('STATS 17-18'!G783&lt;400,IF(B781&gt;80,80,B781),B781)</f>
        <v>51</v>
      </c>
      <c r="D781" s="33">
        <f>IF('STATS 17-18'!G783&lt;200,IF(C781&gt;60,60,C781),C781)</f>
        <v>51</v>
      </c>
      <c r="E781" s="33">
        <f>IF('STATS 17-18'!H783&lt;13.4,IF(D781&gt;73,73,D781),D781)</f>
        <v>51</v>
      </c>
      <c r="F781" s="82">
        <f>IF('STATS 17-18'!H783&lt;11,IF(E781&gt;66,66,E781),E781)</f>
        <v>51</v>
      </c>
    </row>
    <row r="782" ht="20.35" customHeight="1">
      <c r="A782" t="s" s="38">
        <v>905</v>
      </c>
      <c r="B782" s="81">
        <f>VLOOKUP('STATS 17-18'!AC784,'SK - HITS TAKEN'!$A$3:$B$55,2)</f>
        <v>62</v>
      </c>
      <c r="C782" s="33">
        <f>IF('STATS 17-18'!G784&lt;400,IF(B782&gt;80,80,B782),B782)</f>
        <v>62</v>
      </c>
      <c r="D782" s="33">
        <f>IF('STATS 17-18'!G784&lt;200,IF(C782&gt;60,60,C782),C782)</f>
        <v>62</v>
      </c>
      <c r="E782" s="33">
        <f>IF('STATS 17-18'!H784&lt;13.4,IF(D782&gt;73,73,D782),D782)</f>
        <v>62</v>
      </c>
      <c r="F782" s="82">
        <f>IF('STATS 17-18'!H784&lt;11,IF(E782&gt;66,66,E782),E782)</f>
        <v>62</v>
      </c>
    </row>
    <row r="783" ht="20.35" customHeight="1">
      <c r="A783" t="s" s="38">
        <v>906</v>
      </c>
      <c r="B783" s="81">
        <f>VLOOKUP('STATS 17-18'!AC785,'SK - HITS TAKEN'!$A$3:$B$55,2)</f>
        <v>87</v>
      </c>
      <c r="C783" s="33">
        <f>IF('STATS 17-18'!G785&lt;400,IF(B783&gt;80,80,B783),B783)</f>
        <v>87</v>
      </c>
      <c r="D783" s="33">
        <f>IF('STATS 17-18'!G785&lt;200,IF(C783&gt;60,60,C783),C783)</f>
        <v>87</v>
      </c>
      <c r="E783" s="33">
        <f>IF('STATS 17-18'!H785&lt;13.4,IF(D783&gt;73,73,D783),D783)</f>
        <v>87</v>
      </c>
      <c r="F783" s="82">
        <f>IF('STATS 17-18'!H785&lt;11,IF(E783&gt;66,66,E783),E783)</f>
        <v>87</v>
      </c>
    </row>
    <row r="784" ht="20.35" customHeight="1">
      <c r="A784" t="s" s="38">
        <v>907</v>
      </c>
      <c r="B784" s="81">
        <f>VLOOKUP('STATS 17-18'!AC786,'SK - HITS TAKEN'!$A$3:$B$55,2)</f>
        <v>85</v>
      </c>
      <c r="C784" s="33">
        <f>IF('STATS 17-18'!G786&lt;400,IF(B784&gt;80,80,B784),B784)</f>
        <v>85</v>
      </c>
      <c r="D784" s="33">
        <f>IF('STATS 17-18'!G786&lt;200,IF(C784&gt;60,60,C784),C784)</f>
        <v>85</v>
      </c>
      <c r="E784" s="33">
        <f>IF('STATS 17-18'!H786&lt;13.4,IF(D784&gt;73,73,D784),D784)</f>
        <v>85</v>
      </c>
      <c r="F784" s="82">
        <f>IF('STATS 17-18'!H786&lt;11,IF(E784&gt;66,66,E784),E784)</f>
        <v>85</v>
      </c>
    </row>
    <row r="785" ht="20.35" customHeight="1">
      <c r="A785" t="s" s="38">
        <v>908</v>
      </c>
      <c r="B785" s="81">
        <f>VLOOKUP('STATS 17-18'!AC787,'SK - HITS TAKEN'!$A$3:$B$55,2)</f>
        <v>83</v>
      </c>
      <c r="C785" s="33">
        <f>IF('STATS 17-18'!G787&lt;400,IF(B785&gt;80,80,B785),B785)</f>
        <v>83</v>
      </c>
      <c r="D785" s="33">
        <f>IF('STATS 17-18'!G787&lt;200,IF(C785&gt;60,60,C785),C785)</f>
        <v>83</v>
      </c>
      <c r="E785" s="33">
        <f>IF('STATS 17-18'!H787&lt;13.4,IF(D785&gt;73,73,D785),D785)</f>
        <v>83</v>
      </c>
      <c r="F785" s="82">
        <f>IF('STATS 17-18'!H787&lt;11,IF(E785&gt;66,66,E785),E785)</f>
        <v>83</v>
      </c>
    </row>
    <row r="786" ht="20.35" customHeight="1">
      <c r="A786" t="s" s="38">
        <v>909</v>
      </c>
      <c r="B786" s="81">
        <f>VLOOKUP('STATS 17-18'!AC788,'SK - HITS TAKEN'!$A$3:$B$55,2)</f>
        <v>78</v>
      </c>
      <c r="C786" s="33">
        <f>IF('STATS 17-18'!G788&lt;400,IF(B786&gt;80,80,B786),B786)</f>
        <v>78</v>
      </c>
      <c r="D786" s="33">
        <f>IF('STATS 17-18'!G788&lt;200,IF(C786&gt;60,60,C786),C786)</f>
        <v>78</v>
      </c>
      <c r="E786" s="33">
        <f>IF('STATS 17-18'!H788&lt;13.4,IF(D786&gt;73,73,D786),D786)</f>
        <v>78</v>
      </c>
      <c r="F786" s="82">
        <f>IF('STATS 17-18'!H788&lt;11,IF(E786&gt;66,66,E786),E786)</f>
        <v>78</v>
      </c>
    </row>
    <row r="787" ht="20.35" customHeight="1">
      <c r="A787" t="s" s="38">
        <v>910</v>
      </c>
      <c r="B787" s="81">
        <f>VLOOKUP('STATS 17-18'!AC789,'SK - HITS TAKEN'!$A$3:$B$55,2)</f>
        <v>73</v>
      </c>
      <c r="C787" s="33">
        <f>IF('STATS 17-18'!G789&lt;400,IF(B787&gt;80,80,B787),B787)</f>
        <v>73</v>
      </c>
      <c r="D787" s="33">
        <f>IF('STATS 17-18'!G789&lt;200,IF(C787&gt;60,60,C787),C787)</f>
        <v>73</v>
      </c>
      <c r="E787" s="33">
        <f>IF('STATS 17-18'!H789&lt;13.4,IF(D787&gt;73,73,D787),D787)</f>
        <v>73</v>
      </c>
      <c r="F787" s="82">
        <f>IF('STATS 17-18'!H789&lt;11,IF(E787&gt;66,66,E787),E787)</f>
        <v>73</v>
      </c>
    </row>
    <row r="788" ht="20.35" customHeight="1">
      <c r="A788" t="s" s="38">
        <v>911</v>
      </c>
      <c r="B788" s="81">
        <f>VLOOKUP('STATS 17-18'!AC790,'SK - HITS TAKEN'!$A$3:$B$55,2)</f>
        <v>68</v>
      </c>
      <c r="C788" s="33">
        <f>IF('STATS 17-18'!G790&lt;400,IF(B788&gt;80,80,B788),B788)</f>
        <v>68</v>
      </c>
      <c r="D788" s="33">
        <f>IF('STATS 17-18'!G790&lt;200,IF(C788&gt;60,60,C788),C788)</f>
        <v>68</v>
      </c>
      <c r="E788" s="33">
        <f>IF('STATS 17-18'!H790&lt;13.4,IF(D788&gt;73,73,D788),D788)</f>
        <v>68</v>
      </c>
      <c r="F788" s="82">
        <f>IF('STATS 17-18'!H790&lt;11,IF(E788&gt;66,66,E788),E788)</f>
        <v>68</v>
      </c>
    </row>
    <row r="789" ht="20.35" customHeight="1">
      <c r="A789" t="s" s="38">
        <v>912</v>
      </c>
      <c r="B789" s="81">
        <f>VLOOKUP('STATS 17-18'!AC791,'SK - HITS TAKEN'!$A$3:$B$55,2)</f>
        <v>80</v>
      </c>
      <c r="C789" s="33">
        <f>IF('STATS 17-18'!G791&lt;400,IF(B789&gt;80,80,B789),B789)</f>
        <v>80</v>
      </c>
      <c r="D789" s="33">
        <f>IF('STATS 17-18'!G791&lt;200,IF(C789&gt;60,60,C789),C789)</f>
        <v>60</v>
      </c>
      <c r="E789" s="33">
        <f>IF('STATS 17-18'!H791&lt;13.4,IF(D789&gt;73,73,D789),D789)</f>
        <v>60</v>
      </c>
      <c r="F789" s="82">
        <f>IF('STATS 17-18'!H791&lt;11,IF(E789&gt;66,66,E789),E789)</f>
        <v>60</v>
      </c>
    </row>
    <row r="790" ht="20.35" customHeight="1">
      <c r="A790" t="s" s="38">
        <v>913</v>
      </c>
      <c r="B790" s="81">
        <f>VLOOKUP('STATS 17-18'!AC792,'SK - HITS TAKEN'!$A$3:$B$55,2)</f>
        <v>61</v>
      </c>
      <c r="C790" s="33">
        <f>IF('STATS 17-18'!G792&lt;400,IF(B790&gt;80,80,B790),B790)</f>
        <v>61</v>
      </c>
      <c r="D790" s="33">
        <f>IF('STATS 17-18'!G792&lt;200,IF(C790&gt;60,60,C790),C790)</f>
        <v>60</v>
      </c>
      <c r="E790" s="33">
        <f>IF('STATS 17-18'!H792&lt;13.4,IF(D790&gt;73,73,D790),D790)</f>
        <v>60</v>
      </c>
      <c r="F790" s="82">
        <f>IF('STATS 17-18'!H792&lt;11,IF(E790&gt;66,66,E790),E790)</f>
        <v>60</v>
      </c>
    </row>
    <row r="791" ht="20.35" customHeight="1">
      <c r="A791" t="s" s="38">
        <v>914</v>
      </c>
      <c r="B791" s="81">
        <f>VLOOKUP('STATS 17-18'!AC793,'SK - HITS TAKEN'!$A$3:$B$55,2)</f>
        <v>74</v>
      </c>
      <c r="C791" s="33">
        <f>IF('STATS 17-18'!G793&lt;400,IF(B791&gt;80,80,B791),B791)</f>
        <v>74</v>
      </c>
      <c r="D791" s="33">
        <f>IF('STATS 17-18'!G793&lt;200,IF(C791&gt;60,60,C791),C791)</f>
        <v>74</v>
      </c>
      <c r="E791" s="33">
        <f>IF('STATS 17-18'!H793&lt;13.4,IF(D791&gt;73,73,D791),D791)</f>
        <v>74</v>
      </c>
      <c r="F791" s="82">
        <f>IF('STATS 17-18'!H793&lt;11,IF(E791&gt;66,66,E791),E791)</f>
        <v>74</v>
      </c>
    </row>
    <row r="792" ht="20.35" customHeight="1">
      <c r="A792" t="s" s="38">
        <v>915</v>
      </c>
      <c r="B792" s="81">
        <f>VLOOKUP('STATS 17-18'!AC794,'SK - HITS TAKEN'!$A$3:$B$55,2)</f>
        <v>65</v>
      </c>
      <c r="C792" s="33">
        <f>IF('STATS 17-18'!G794&lt;400,IF(B792&gt;80,80,B792),B792)</f>
        <v>65</v>
      </c>
      <c r="D792" s="33">
        <f>IF('STATS 17-18'!G794&lt;200,IF(C792&gt;60,60,C792),C792)</f>
        <v>65</v>
      </c>
      <c r="E792" s="33">
        <f>IF('STATS 17-18'!H794&lt;13.4,IF(D792&gt;73,73,D792),D792)</f>
        <v>65</v>
      </c>
      <c r="F792" s="82">
        <f>IF('STATS 17-18'!H794&lt;11,IF(E792&gt;66,66,E792),E792)</f>
        <v>65</v>
      </c>
    </row>
    <row r="793" ht="20.35" customHeight="1">
      <c r="A793" t="s" s="38">
        <v>917</v>
      </c>
      <c r="B793" s="81">
        <f>VLOOKUP('STATS 17-18'!AC795,'SK - HITS TAKEN'!$A$3:$B$55,2)</f>
        <v>95</v>
      </c>
      <c r="C793" s="33">
        <f>IF('STATS 17-18'!G795&lt;400,IF(B793&gt;80,80,B793),B793)</f>
        <v>80</v>
      </c>
      <c r="D793" s="33">
        <f>IF('STATS 17-18'!G795&lt;200,IF(C793&gt;60,60,C793),C793)</f>
        <v>60</v>
      </c>
      <c r="E793" s="33">
        <f>IF('STATS 17-18'!H795&lt;13.4,IF(D793&gt;73,73,D793),D793)</f>
        <v>60</v>
      </c>
      <c r="F793" s="82">
        <f>IF('STATS 17-18'!H795&lt;11,IF(E793&gt;66,66,E793),E793)</f>
        <v>60</v>
      </c>
    </row>
    <row r="794" ht="20.35" customHeight="1">
      <c r="A794" t="s" s="38">
        <v>918</v>
      </c>
      <c r="B794" s="81">
        <f>VLOOKUP('STATS 17-18'!AC796,'SK - HITS TAKEN'!$A$3:$B$55,2)</f>
        <v>57</v>
      </c>
      <c r="C794" s="33">
        <f>IF('STATS 17-18'!G796&lt;400,IF(B794&gt;80,80,B794),B794)</f>
        <v>57</v>
      </c>
      <c r="D794" s="33">
        <f>IF('STATS 17-18'!G796&lt;200,IF(C794&gt;60,60,C794),C794)</f>
        <v>57</v>
      </c>
      <c r="E794" s="33">
        <f>IF('STATS 17-18'!H796&lt;13.4,IF(D794&gt;73,73,D794),D794)</f>
        <v>57</v>
      </c>
      <c r="F794" s="82">
        <f>IF('STATS 17-18'!H796&lt;11,IF(E794&gt;66,66,E794),E794)</f>
        <v>57</v>
      </c>
    </row>
    <row r="795" ht="20.35" customHeight="1">
      <c r="A795" t="s" s="38">
        <v>919</v>
      </c>
      <c r="B795" s="81">
        <f>VLOOKUP('STATS 17-18'!AC797,'SK - HITS TAKEN'!$A$3:$B$55,2)</f>
        <v>50</v>
      </c>
      <c r="C795" s="33">
        <f>IF('STATS 17-18'!G797&lt;400,IF(B795&gt;80,80,B795),B795)</f>
        <v>50</v>
      </c>
      <c r="D795" s="33">
        <f>IF('STATS 17-18'!G797&lt;200,IF(C795&gt;60,60,C795),C795)</f>
        <v>50</v>
      </c>
      <c r="E795" s="33">
        <f>IF('STATS 17-18'!H797&lt;13.4,IF(D795&gt;73,73,D795),D795)</f>
        <v>50</v>
      </c>
      <c r="F795" s="82">
        <f>IF('STATS 17-18'!H797&lt;11,IF(E795&gt;66,66,E795),E795)</f>
        <v>50</v>
      </c>
    </row>
    <row r="796" ht="20.35" customHeight="1">
      <c r="A796" t="s" s="38">
        <v>920</v>
      </c>
      <c r="B796" s="81">
        <f>VLOOKUP('STATS 17-18'!AC798,'SK - HITS TAKEN'!$A$3:$B$55,2)</f>
        <v>84</v>
      </c>
      <c r="C796" s="33">
        <f>IF('STATS 17-18'!G798&lt;400,IF(B796&gt;80,80,B796),B796)</f>
        <v>84</v>
      </c>
      <c r="D796" s="33">
        <f>IF('STATS 17-18'!G798&lt;200,IF(C796&gt;60,60,C796),C796)</f>
        <v>84</v>
      </c>
      <c r="E796" s="33">
        <f>IF('STATS 17-18'!H798&lt;13.4,IF(D796&gt;73,73,D796),D796)</f>
        <v>84</v>
      </c>
      <c r="F796" s="82">
        <f>IF('STATS 17-18'!H798&lt;11,IF(E796&gt;66,66,E796),E796)</f>
        <v>84</v>
      </c>
    </row>
    <row r="797" ht="20.35" customHeight="1">
      <c r="A797" t="s" s="38">
        <v>921</v>
      </c>
      <c r="B797" s="81">
        <f>VLOOKUP('STATS 17-18'!AC799,'SK - HITS TAKEN'!$A$3:$B$55,2)</f>
        <v>76</v>
      </c>
      <c r="C797" s="33">
        <f>IF('STATS 17-18'!G799&lt;400,IF(B797&gt;80,80,B797),B797)</f>
        <v>76</v>
      </c>
      <c r="D797" s="33">
        <f>IF('STATS 17-18'!G799&lt;200,IF(C797&gt;60,60,C797),C797)</f>
        <v>76</v>
      </c>
      <c r="E797" s="33">
        <f>IF('STATS 17-18'!H799&lt;13.4,IF(D797&gt;73,73,D797),D797)</f>
        <v>76</v>
      </c>
      <c r="F797" s="82">
        <f>IF('STATS 17-18'!H799&lt;11,IF(E797&gt;66,66,E797),E797)</f>
        <v>76</v>
      </c>
    </row>
    <row r="798" ht="20.35" customHeight="1">
      <c r="A798" t="s" s="38">
        <v>922</v>
      </c>
      <c r="B798" s="81">
        <f>VLOOKUP('STATS 17-18'!AC800,'SK - HITS TAKEN'!$A$3:$B$55,2)</f>
        <v>59</v>
      </c>
      <c r="C798" s="33">
        <f>IF('STATS 17-18'!G800&lt;400,IF(B798&gt;80,80,B798),B798)</f>
        <v>59</v>
      </c>
      <c r="D798" s="33">
        <f>IF('STATS 17-18'!G800&lt;200,IF(C798&gt;60,60,C798),C798)</f>
        <v>59</v>
      </c>
      <c r="E798" s="33">
        <f>IF('STATS 17-18'!H800&lt;13.4,IF(D798&gt;73,73,D798),D798)</f>
        <v>59</v>
      </c>
      <c r="F798" s="82">
        <f>IF('STATS 17-18'!H800&lt;11,IF(E798&gt;66,66,E798),E798)</f>
        <v>59</v>
      </c>
    </row>
    <row r="799" ht="20.35" customHeight="1">
      <c r="A799" t="s" s="38">
        <v>923</v>
      </c>
      <c r="B799" s="81">
        <f>VLOOKUP('STATS 17-18'!AC801,'SK - HITS TAKEN'!$A$3:$B$55,2)</f>
        <v>99</v>
      </c>
      <c r="C799" s="33">
        <f>IF('STATS 17-18'!G801&lt;400,IF(B799&gt;80,80,B799),B799)</f>
        <v>99</v>
      </c>
      <c r="D799" s="33">
        <f>IF('STATS 17-18'!G801&lt;200,IF(C799&gt;60,60,C799),C799)</f>
        <v>99</v>
      </c>
      <c r="E799" s="33">
        <f>IF('STATS 17-18'!H801&lt;13.4,IF(D799&gt;73,73,D799),D799)</f>
        <v>99</v>
      </c>
      <c r="F799" s="82">
        <f>IF('STATS 17-18'!H801&lt;11,IF(E799&gt;66,66,E799),E799)</f>
        <v>99</v>
      </c>
    </row>
    <row r="800" ht="20.35" customHeight="1">
      <c r="A800" t="s" s="38">
        <v>925</v>
      </c>
      <c r="B800" s="81">
        <f>VLOOKUP('STATS 17-18'!AC802,'SK - HITS TAKEN'!$A$3:$B$55,2)</f>
        <v>93</v>
      </c>
      <c r="C800" s="33">
        <f>IF('STATS 17-18'!G802&lt;400,IF(B800&gt;80,80,B800),B800)</f>
        <v>93</v>
      </c>
      <c r="D800" s="33">
        <f>IF('STATS 17-18'!G802&lt;200,IF(C800&gt;60,60,C800),C800)</f>
        <v>93</v>
      </c>
      <c r="E800" s="33">
        <f>IF('STATS 17-18'!H802&lt;13.4,IF(D800&gt;73,73,D800),D800)</f>
        <v>93</v>
      </c>
      <c r="F800" s="82">
        <f>IF('STATS 17-18'!H802&lt;11,IF(E800&gt;66,66,E800),E800)</f>
        <v>93</v>
      </c>
    </row>
    <row r="801" ht="20.35" customHeight="1">
      <c r="A801" t="s" s="38">
        <v>926</v>
      </c>
      <c r="B801" s="81">
        <f>VLOOKUP('STATS 17-18'!AC803,'SK - HITS TAKEN'!$A$3:$B$55,2)</f>
        <v>66</v>
      </c>
      <c r="C801" s="33">
        <f>IF('STATS 17-18'!G803&lt;400,IF(B801&gt;80,80,B801),B801)</f>
        <v>66</v>
      </c>
      <c r="D801" s="33">
        <f>IF('STATS 17-18'!G803&lt;200,IF(C801&gt;60,60,C801),C801)</f>
        <v>66</v>
      </c>
      <c r="E801" s="33">
        <f>IF('STATS 17-18'!H803&lt;13.4,IF(D801&gt;73,73,D801),D801)</f>
        <v>66</v>
      </c>
      <c r="F801" s="82">
        <f>IF('STATS 17-18'!H803&lt;11,IF(E801&gt;66,66,E801),E801)</f>
        <v>66</v>
      </c>
    </row>
    <row r="802" ht="20.35" customHeight="1">
      <c r="A802" t="s" s="38">
        <v>927</v>
      </c>
      <c r="B802" s="81">
        <f>VLOOKUP('STATS 17-18'!AC804,'SK - HITS TAKEN'!$A$3:$B$55,2)</f>
        <v>54</v>
      </c>
      <c r="C802" s="33">
        <f>IF('STATS 17-18'!G804&lt;400,IF(B802&gt;80,80,B802),B802)</f>
        <v>54</v>
      </c>
      <c r="D802" s="33">
        <f>IF('STATS 17-18'!G804&lt;200,IF(C802&gt;60,60,C802),C802)</f>
        <v>54</v>
      </c>
      <c r="E802" s="33">
        <f>IF('STATS 17-18'!H804&lt;13.4,IF(D802&gt;73,73,D802),D802)</f>
        <v>54</v>
      </c>
      <c r="F802" s="82">
        <f>IF('STATS 17-18'!H804&lt;11,IF(E802&gt;66,66,E802),E802)</f>
        <v>54</v>
      </c>
    </row>
    <row r="803" ht="20.35" customHeight="1">
      <c r="A803" t="s" s="38">
        <v>928</v>
      </c>
      <c r="B803" s="81">
        <f>VLOOKUP('STATS 17-18'!AC805,'SK - HITS TAKEN'!$A$3:$B$55,2)</f>
        <v>97</v>
      </c>
      <c r="C803" s="33">
        <f>IF('STATS 17-18'!G805&lt;400,IF(B803&gt;80,80,B803),B803)</f>
        <v>97</v>
      </c>
      <c r="D803" s="33">
        <f>IF('STATS 17-18'!G805&lt;200,IF(C803&gt;60,60,C803),C803)</f>
        <v>97</v>
      </c>
      <c r="E803" s="33">
        <f>IF('STATS 17-18'!H805&lt;13.4,IF(D803&gt;73,73,D803),D803)</f>
        <v>97</v>
      </c>
      <c r="F803" s="82">
        <f>IF('STATS 17-18'!H805&lt;11,IF(E803&gt;66,66,E803),E803)</f>
        <v>97</v>
      </c>
    </row>
    <row r="804" ht="20.35" customHeight="1">
      <c r="A804" t="s" s="38">
        <v>929</v>
      </c>
      <c r="B804" s="81">
        <f>VLOOKUP('STATS 17-18'!AC806,'SK - HITS TAKEN'!$A$3:$B$55,2)</f>
        <v>72</v>
      </c>
      <c r="C804" s="33">
        <f>IF('STATS 17-18'!G806&lt;400,IF(B804&gt;80,80,B804),B804)</f>
        <v>72</v>
      </c>
      <c r="D804" s="33">
        <f>IF('STATS 17-18'!G806&lt;200,IF(C804&gt;60,60,C804),C804)</f>
        <v>72</v>
      </c>
      <c r="E804" s="33">
        <f>IF('STATS 17-18'!H806&lt;13.4,IF(D804&gt;73,73,D804),D804)</f>
        <v>72</v>
      </c>
      <c r="F804" s="82">
        <f>IF('STATS 17-18'!H806&lt;11,IF(E804&gt;66,66,E804),E804)</f>
        <v>72</v>
      </c>
    </row>
    <row r="805" ht="20.35" customHeight="1">
      <c r="A805" t="s" s="38">
        <v>930</v>
      </c>
      <c r="B805" s="81">
        <f>VLOOKUP('STATS 17-18'!AC807,'SK - HITS TAKEN'!$A$3:$B$55,2)</f>
        <v>72</v>
      </c>
      <c r="C805" s="33">
        <f>IF('STATS 17-18'!G807&lt;400,IF(B805&gt;80,80,B805),B805)</f>
        <v>72</v>
      </c>
      <c r="D805" s="33">
        <f>IF('STATS 17-18'!G807&lt;200,IF(C805&gt;60,60,C805),C805)</f>
        <v>72</v>
      </c>
      <c r="E805" s="33">
        <f>IF('STATS 17-18'!H807&lt;13.4,IF(D805&gt;73,73,D805),D805)</f>
        <v>72</v>
      </c>
      <c r="F805" s="82">
        <f>IF('STATS 17-18'!H807&lt;11,IF(E805&gt;66,66,E805),E805)</f>
        <v>72</v>
      </c>
    </row>
    <row r="806" ht="20.35" customHeight="1">
      <c r="A806" t="s" s="38">
        <v>932</v>
      </c>
      <c r="B806" s="81">
        <f>VLOOKUP('STATS 17-18'!AC808,'SK - HITS TAKEN'!$A$3:$B$55,2)</f>
        <v>59</v>
      </c>
      <c r="C806" s="33">
        <f>IF('STATS 17-18'!G808&lt;400,IF(B806&gt;80,80,B806),B806)</f>
        <v>59</v>
      </c>
      <c r="D806" s="33">
        <f>IF('STATS 17-18'!G808&lt;200,IF(C806&gt;60,60,C806),C806)</f>
        <v>59</v>
      </c>
      <c r="E806" s="33">
        <f>IF('STATS 17-18'!H808&lt;13.4,IF(D806&gt;73,73,D806),D806)</f>
        <v>59</v>
      </c>
      <c r="F806" s="82">
        <f>IF('STATS 17-18'!H808&lt;11,IF(E806&gt;66,66,E806),E806)</f>
        <v>59</v>
      </c>
    </row>
    <row r="807" ht="20.35" customHeight="1">
      <c r="A807" t="s" s="38">
        <v>933</v>
      </c>
      <c r="B807" s="81">
        <f>VLOOKUP('STATS 17-18'!AC809,'SK - HITS TAKEN'!$A$3:$B$55,2)</f>
        <v>57</v>
      </c>
      <c r="C807" s="33">
        <f>IF('STATS 17-18'!G809&lt;400,IF(B807&gt;80,80,B807),B807)</f>
        <v>57</v>
      </c>
      <c r="D807" s="33">
        <f>IF('STATS 17-18'!G809&lt;200,IF(C807&gt;60,60,C807),C807)</f>
        <v>57</v>
      </c>
      <c r="E807" s="33">
        <f>IF('STATS 17-18'!H809&lt;13.4,IF(D807&gt;73,73,D807),D807)</f>
        <v>57</v>
      </c>
      <c r="F807" s="82">
        <f>IF('STATS 17-18'!H809&lt;11,IF(E807&gt;66,66,E807),E807)</f>
        <v>57</v>
      </c>
    </row>
    <row r="808" ht="20.35" customHeight="1">
      <c r="A808" t="s" s="38">
        <v>934</v>
      </c>
      <c r="B808" s="81">
        <f>VLOOKUP('STATS 17-18'!AC810,'SK - HITS TAKEN'!$A$3:$B$55,2)</f>
        <v>52</v>
      </c>
      <c r="C808" s="33">
        <f>IF('STATS 17-18'!G810&lt;400,IF(B808&gt;80,80,B808),B808)</f>
        <v>52</v>
      </c>
      <c r="D808" s="33">
        <f>IF('STATS 17-18'!G810&lt;200,IF(C808&gt;60,60,C808),C808)</f>
        <v>52</v>
      </c>
      <c r="E808" s="33">
        <f>IF('STATS 17-18'!H810&lt;13.4,IF(D808&gt;73,73,D808),D808)</f>
        <v>52</v>
      </c>
      <c r="F808" s="82">
        <f>IF('STATS 17-18'!H810&lt;11,IF(E808&gt;66,66,E808),E808)</f>
        <v>52</v>
      </c>
    </row>
    <row r="809" ht="20.35" customHeight="1">
      <c r="A809" t="s" s="38">
        <v>935</v>
      </c>
      <c r="B809" s="81">
        <f>VLOOKUP('STATS 17-18'!AC811,'SK - HITS TAKEN'!$A$3:$B$55,2)</f>
        <v>70</v>
      </c>
      <c r="C809" s="33">
        <f>IF('STATS 17-18'!G811&lt;400,IF(B809&gt;80,80,B809),B809)</f>
        <v>70</v>
      </c>
      <c r="D809" s="33">
        <f>IF('STATS 17-18'!G811&lt;200,IF(C809&gt;60,60,C809),C809)</f>
        <v>70</v>
      </c>
      <c r="E809" s="33">
        <f>IF('STATS 17-18'!H811&lt;13.4,IF(D809&gt;73,73,D809),D809)</f>
        <v>70</v>
      </c>
      <c r="F809" s="82">
        <f>IF('STATS 17-18'!H811&lt;11,IF(E809&gt;66,66,E809),E809)</f>
        <v>70</v>
      </c>
    </row>
    <row r="810" ht="20.35" customHeight="1">
      <c r="A810" t="s" s="38">
        <v>936</v>
      </c>
      <c r="B810" s="81">
        <f>VLOOKUP('STATS 17-18'!AC812,'SK - HITS TAKEN'!$A$3:$B$55,2)</f>
        <v>58</v>
      </c>
      <c r="C810" s="33">
        <f>IF('STATS 17-18'!G812&lt;400,IF(B810&gt;80,80,B810),B810)</f>
        <v>58</v>
      </c>
      <c r="D810" s="33">
        <f>IF('STATS 17-18'!G812&lt;200,IF(C810&gt;60,60,C810),C810)</f>
        <v>58</v>
      </c>
      <c r="E810" s="33">
        <f>IF('STATS 17-18'!H812&lt;13.4,IF(D810&gt;73,73,D810),D810)</f>
        <v>58</v>
      </c>
      <c r="F810" s="82">
        <f>IF('STATS 17-18'!H812&lt;11,IF(E810&gt;66,66,E810),E810)</f>
        <v>58</v>
      </c>
    </row>
    <row r="811" ht="20.35" customHeight="1">
      <c r="A811" t="s" s="38">
        <v>937</v>
      </c>
      <c r="B811" s="81">
        <f>VLOOKUP('STATS 17-18'!AC813,'SK - HITS TAKEN'!$A$3:$B$55,2)</f>
        <v>61</v>
      </c>
      <c r="C811" s="33">
        <f>IF('STATS 17-18'!G813&lt;400,IF(B811&gt;80,80,B811),B811)</f>
        <v>61</v>
      </c>
      <c r="D811" s="33">
        <f>IF('STATS 17-18'!G813&lt;200,IF(C811&gt;60,60,C811),C811)</f>
        <v>61</v>
      </c>
      <c r="E811" s="33">
        <f>IF('STATS 17-18'!H813&lt;13.4,IF(D811&gt;73,73,D811),D811)</f>
        <v>61</v>
      </c>
      <c r="F811" s="82">
        <f>IF('STATS 17-18'!H813&lt;11,IF(E811&gt;66,66,E811),E811)</f>
        <v>61</v>
      </c>
    </row>
    <row r="812" ht="20.35" customHeight="1">
      <c r="A812" t="s" s="38">
        <v>938</v>
      </c>
      <c r="B812" s="81">
        <f>VLOOKUP('STATS 17-18'!AC814,'SK - HITS TAKEN'!$A$3:$B$55,2)</f>
        <v>53</v>
      </c>
      <c r="C812" s="33">
        <f>IF('STATS 17-18'!G814&lt;400,IF(B812&gt;80,80,B812),B812)</f>
        <v>53</v>
      </c>
      <c r="D812" s="33">
        <f>IF('STATS 17-18'!G814&lt;200,IF(C812&gt;60,60,C812),C812)</f>
        <v>53</v>
      </c>
      <c r="E812" s="33">
        <f>IF('STATS 17-18'!H814&lt;13.4,IF(D812&gt;73,73,D812),D812)</f>
        <v>53</v>
      </c>
      <c r="F812" s="82">
        <f>IF('STATS 17-18'!H814&lt;11,IF(E812&gt;66,66,E812),E812)</f>
        <v>53</v>
      </c>
    </row>
    <row r="813" ht="20.35" customHeight="1">
      <c r="A813" t="s" s="38">
        <v>939</v>
      </c>
      <c r="B813" s="81">
        <f>VLOOKUP('STATS 17-18'!AC815,'SK - HITS TAKEN'!$A$3:$B$55,2)</f>
        <v>91</v>
      </c>
      <c r="C813" s="33">
        <f>IF('STATS 17-18'!G815&lt;400,IF(B813&gt;80,80,B813),B813)</f>
        <v>91</v>
      </c>
      <c r="D813" s="33">
        <f>IF('STATS 17-18'!G815&lt;200,IF(C813&gt;60,60,C813),C813)</f>
        <v>91</v>
      </c>
      <c r="E813" s="33">
        <f>IF('STATS 17-18'!H815&lt;13.4,IF(D813&gt;73,73,D813),D813)</f>
        <v>91</v>
      </c>
      <c r="F813" s="82">
        <f>IF('STATS 17-18'!H815&lt;11,IF(E813&gt;66,66,E813),E813)</f>
        <v>91</v>
      </c>
    </row>
    <row r="814" ht="20.35" customHeight="1">
      <c r="A814" t="s" s="38">
        <v>941</v>
      </c>
      <c r="B814" s="81">
        <f>VLOOKUP('STATS 17-18'!AC816,'SK - HITS TAKEN'!$A$3:$B$55,2)</f>
        <v>86</v>
      </c>
      <c r="C814" s="33">
        <f>IF('STATS 17-18'!G816&lt;400,IF(B814&gt;80,80,B814),B814)</f>
        <v>86</v>
      </c>
      <c r="D814" s="33">
        <f>IF('STATS 17-18'!G816&lt;200,IF(C814&gt;60,60,C814),C814)</f>
        <v>86</v>
      </c>
      <c r="E814" s="33">
        <f>IF('STATS 17-18'!H816&lt;13.4,IF(D814&gt;73,73,D814),D814)</f>
        <v>86</v>
      </c>
      <c r="F814" s="82">
        <f>IF('STATS 17-18'!H816&lt;11,IF(E814&gt;66,66,E814),E814)</f>
        <v>86</v>
      </c>
    </row>
    <row r="815" ht="20.35" customHeight="1">
      <c r="A815" t="s" s="38">
        <v>943</v>
      </c>
      <c r="B815" s="81">
        <f>VLOOKUP('STATS 17-18'!AC817,'SK - HITS TAKEN'!$A$3:$B$55,2)</f>
        <v>58</v>
      </c>
      <c r="C815" s="33">
        <f>IF('STATS 17-18'!G817&lt;400,IF(B815&gt;80,80,B815),B815)</f>
        <v>58</v>
      </c>
      <c r="D815" s="33">
        <f>IF('STATS 17-18'!G817&lt;200,IF(C815&gt;60,60,C815),C815)</f>
        <v>58</v>
      </c>
      <c r="E815" s="33">
        <f>IF('STATS 17-18'!H817&lt;13.4,IF(D815&gt;73,73,D815),D815)</f>
        <v>58</v>
      </c>
      <c r="F815" s="82">
        <f>IF('STATS 17-18'!H817&lt;11,IF(E815&gt;66,66,E815),E815)</f>
        <v>58</v>
      </c>
    </row>
    <row r="816" ht="20.35" customHeight="1">
      <c r="A816" t="s" s="38">
        <v>945</v>
      </c>
      <c r="B816" s="81">
        <f>VLOOKUP('STATS 17-18'!AC818,'SK - HITS TAKEN'!$A$3:$B$55,2)</f>
        <v>78</v>
      </c>
      <c r="C816" s="33">
        <f>IF('STATS 17-18'!G818&lt;400,IF(B816&gt;80,80,B816),B816)</f>
        <v>78</v>
      </c>
      <c r="D816" s="33">
        <f>IF('STATS 17-18'!G818&lt;200,IF(C816&gt;60,60,C816),C816)</f>
        <v>78</v>
      </c>
      <c r="E816" s="33">
        <f>IF('STATS 17-18'!H818&lt;13.4,IF(D816&gt;73,73,D816),D816)</f>
        <v>78</v>
      </c>
      <c r="F816" s="82">
        <f>IF('STATS 17-18'!H818&lt;11,IF(E816&gt;66,66,E816),E816)</f>
        <v>78</v>
      </c>
    </row>
    <row r="817" ht="20.35" customHeight="1">
      <c r="A817" t="s" s="38">
        <v>946</v>
      </c>
      <c r="B817" s="81">
        <f>VLOOKUP('STATS 17-18'!AC819,'SK - HITS TAKEN'!$A$3:$B$55,2)</f>
        <v>76</v>
      </c>
      <c r="C817" s="33">
        <f>IF('STATS 17-18'!G819&lt;400,IF(B817&gt;80,80,B817),B817)</f>
        <v>76</v>
      </c>
      <c r="D817" s="33">
        <f>IF('STATS 17-18'!G819&lt;200,IF(C817&gt;60,60,C817),C817)</f>
        <v>76</v>
      </c>
      <c r="E817" s="33">
        <f>IF('STATS 17-18'!H819&lt;13.4,IF(D817&gt;73,73,D817),D817)</f>
        <v>76</v>
      </c>
      <c r="F817" s="82">
        <f>IF('STATS 17-18'!H819&lt;11,IF(E817&gt;66,66,E817),E817)</f>
        <v>76</v>
      </c>
    </row>
    <row r="818" ht="20.35" customHeight="1">
      <c r="A818" t="s" s="38">
        <v>947</v>
      </c>
      <c r="B818" s="81">
        <f>VLOOKUP('STATS 17-18'!AC820,'SK - HITS TAKEN'!$A$3:$B$55,2)</f>
        <v>72</v>
      </c>
      <c r="C818" s="33">
        <f>IF('STATS 17-18'!G820&lt;400,IF(B818&gt;80,80,B818),B818)</f>
        <v>72</v>
      </c>
      <c r="D818" s="33">
        <f>IF('STATS 17-18'!G820&lt;200,IF(C818&gt;60,60,C818),C818)</f>
        <v>72</v>
      </c>
      <c r="E818" s="33">
        <f>IF('STATS 17-18'!H820&lt;13.4,IF(D818&gt;73,73,D818),D818)</f>
        <v>72</v>
      </c>
      <c r="F818" s="82">
        <f>IF('STATS 17-18'!H820&lt;11,IF(E818&gt;66,66,E818),E818)</f>
        <v>72</v>
      </c>
    </row>
    <row r="819" ht="20.35" customHeight="1">
      <c r="A819" t="s" s="38">
        <v>949</v>
      </c>
      <c r="B819" s="81">
        <f>VLOOKUP('STATS 17-18'!AC821,'SK - HITS TAKEN'!$A$3:$B$55,2)</f>
        <v>49</v>
      </c>
      <c r="C819" s="33">
        <f>IF('STATS 17-18'!G821&lt;400,IF(B819&gt;80,80,B819),B819)</f>
        <v>49</v>
      </c>
      <c r="D819" s="33">
        <f>IF('STATS 17-18'!G821&lt;200,IF(C819&gt;60,60,C819),C819)</f>
        <v>49</v>
      </c>
      <c r="E819" s="33">
        <f>IF('STATS 17-18'!H821&lt;13.4,IF(D819&gt;73,73,D819),D819)</f>
        <v>49</v>
      </c>
      <c r="F819" s="82">
        <f>IF('STATS 17-18'!H821&lt;11,IF(E819&gt;66,66,E819),E819)</f>
        <v>49</v>
      </c>
    </row>
    <row r="820" ht="20.35" customHeight="1">
      <c r="A820" t="s" s="38">
        <v>950</v>
      </c>
      <c r="B820" s="81">
        <f>VLOOKUP('STATS 17-18'!AC822,'SK - HITS TAKEN'!$A$3:$B$55,2)</f>
        <v>56</v>
      </c>
      <c r="C820" s="33">
        <f>IF('STATS 17-18'!G822&lt;400,IF(B820&gt;80,80,B820),B820)</f>
        <v>56</v>
      </c>
      <c r="D820" s="33">
        <f>IF('STATS 17-18'!G822&lt;200,IF(C820&gt;60,60,C820),C820)</f>
        <v>56</v>
      </c>
      <c r="E820" s="33">
        <f>IF('STATS 17-18'!H822&lt;13.4,IF(D820&gt;73,73,D820),D820)</f>
        <v>56</v>
      </c>
      <c r="F820" s="82">
        <f>IF('STATS 17-18'!H822&lt;11,IF(E820&gt;66,66,E820),E820)</f>
        <v>56</v>
      </c>
    </row>
    <row r="821" ht="20.35" customHeight="1">
      <c r="A821" t="s" s="38">
        <v>951</v>
      </c>
      <c r="B821" s="81">
        <f>VLOOKUP('STATS 17-18'!AC823,'SK - HITS TAKEN'!$A$3:$B$55,2)</f>
        <v>78</v>
      </c>
      <c r="C821" s="33">
        <f>IF('STATS 17-18'!G823&lt;400,IF(B821&gt;80,80,B821),B821)</f>
        <v>78</v>
      </c>
      <c r="D821" s="33">
        <f>IF('STATS 17-18'!G823&lt;200,IF(C821&gt;60,60,C821),C821)</f>
        <v>78</v>
      </c>
      <c r="E821" s="33">
        <f>IF('STATS 17-18'!H823&lt;13.4,IF(D821&gt;73,73,D821),D821)</f>
        <v>78</v>
      </c>
      <c r="F821" s="82">
        <f>IF('STATS 17-18'!H823&lt;11,IF(E821&gt;66,66,E821),E821)</f>
        <v>78</v>
      </c>
    </row>
    <row r="822" ht="20.35" customHeight="1">
      <c r="A822" t="s" s="38">
        <v>952</v>
      </c>
      <c r="B822" s="81">
        <f>VLOOKUP('STATS 17-18'!AC824,'SK - HITS TAKEN'!$A$3:$B$55,2)</f>
        <v>72</v>
      </c>
      <c r="C822" s="33">
        <f>IF('STATS 17-18'!G824&lt;400,IF(B822&gt;80,80,B822),B822)</f>
        <v>72</v>
      </c>
      <c r="D822" s="33">
        <f>IF('STATS 17-18'!G824&lt;200,IF(C822&gt;60,60,C822),C822)</f>
        <v>72</v>
      </c>
      <c r="E822" s="33">
        <f>IF('STATS 17-18'!H824&lt;13.4,IF(D822&gt;73,73,D822),D822)</f>
        <v>72</v>
      </c>
      <c r="F822" s="82">
        <f>IF('STATS 17-18'!H824&lt;11,IF(E822&gt;66,66,E822),E822)</f>
        <v>72</v>
      </c>
    </row>
    <row r="823" ht="20.35" customHeight="1">
      <c r="A823" t="s" s="38">
        <v>953</v>
      </c>
      <c r="B823" s="81">
        <f>VLOOKUP('STATS 17-18'!AC825,'SK - HITS TAKEN'!$A$3:$B$55,2)</f>
        <v>72</v>
      </c>
      <c r="C823" s="33">
        <f>IF('STATS 17-18'!G825&lt;400,IF(B823&gt;80,80,B823),B823)</f>
        <v>72</v>
      </c>
      <c r="D823" s="33">
        <f>IF('STATS 17-18'!G825&lt;200,IF(C823&gt;60,60,C823),C823)</f>
        <v>72</v>
      </c>
      <c r="E823" s="33">
        <f>IF('STATS 17-18'!H825&lt;13.4,IF(D823&gt;73,73,D823),D823)</f>
        <v>72</v>
      </c>
      <c r="F823" s="82">
        <f>IF('STATS 17-18'!H825&lt;11,IF(E823&gt;66,66,E823),E823)</f>
        <v>72</v>
      </c>
    </row>
    <row r="824" ht="20.35" customHeight="1">
      <c r="A824" t="s" s="38">
        <v>954</v>
      </c>
      <c r="B824" s="81">
        <f>VLOOKUP('STATS 17-18'!AC826,'SK - HITS TAKEN'!$A$3:$B$55,2)</f>
        <v>84</v>
      </c>
      <c r="C824" s="33">
        <f>IF('STATS 17-18'!G826&lt;400,IF(B824&gt;80,80,B824),B824)</f>
        <v>84</v>
      </c>
      <c r="D824" s="33">
        <f>IF('STATS 17-18'!G826&lt;200,IF(C824&gt;60,60,C824),C824)</f>
        <v>84</v>
      </c>
      <c r="E824" s="33">
        <f>IF('STATS 17-18'!H826&lt;13.4,IF(D824&gt;73,73,D824),D824)</f>
        <v>84</v>
      </c>
      <c r="F824" s="82">
        <f>IF('STATS 17-18'!H826&lt;11,IF(E824&gt;66,66,E824),E824)</f>
        <v>84</v>
      </c>
    </row>
    <row r="825" ht="20.35" customHeight="1">
      <c r="A825" t="s" s="38">
        <v>955</v>
      </c>
      <c r="B825" s="81">
        <f>VLOOKUP('STATS 17-18'!AC827,'SK - HITS TAKEN'!$A$3:$B$55,2)</f>
        <v>99</v>
      </c>
      <c r="C825" s="33">
        <f>IF('STATS 17-18'!G827&lt;400,IF(B825&gt;80,80,B825),B825)</f>
        <v>80</v>
      </c>
      <c r="D825" s="33">
        <f>IF('STATS 17-18'!G827&lt;200,IF(C825&gt;60,60,C825),C825)</f>
        <v>60</v>
      </c>
      <c r="E825" s="33">
        <f>IF('STATS 17-18'!H827&lt;13.4,IF(D825&gt;73,73,D825),D825)</f>
        <v>60</v>
      </c>
      <c r="F825" s="82">
        <f>IF('STATS 17-18'!H827&lt;11,IF(E825&gt;66,66,E825),E825)</f>
        <v>60</v>
      </c>
    </row>
    <row r="826" ht="20.35" customHeight="1">
      <c r="A826" t="s" s="38">
        <v>956</v>
      </c>
      <c r="B826" s="81">
        <f>VLOOKUP('STATS 17-18'!AC828,'SK - HITS TAKEN'!$A$3:$B$55,2)</f>
        <v>95</v>
      </c>
      <c r="C826" s="33">
        <f>IF('STATS 17-18'!G828&lt;400,IF(B826&gt;80,80,B826),B826)</f>
        <v>95</v>
      </c>
      <c r="D826" s="33">
        <f>IF('STATS 17-18'!G828&lt;200,IF(C826&gt;60,60,C826),C826)</f>
        <v>95</v>
      </c>
      <c r="E826" s="33">
        <f>IF('STATS 17-18'!H828&lt;13.4,IF(D826&gt;73,73,D826),D826)</f>
        <v>95</v>
      </c>
      <c r="F826" s="82">
        <f>IF('STATS 17-18'!H828&lt;11,IF(E826&gt;66,66,E826),E826)</f>
        <v>95</v>
      </c>
    </row>
    <row r="827" ht="20.35" customHeight="1">
      <c r="A827" t="s" s="38">
        <v>957</v>
      </c>
      <c r="B827" s="81">
        <f>VLOOKUP('STATS 17-18'!AC829,'SK - HITS TAKEN'!$A$3:$B$55,2)</f>
        <v>66</v>
      </c>
      <c r="C827" s="33">
        <f>IF('STATS 17-18'!G829&lt;400,IF(B827&gt;80,80,B827),B827)</f>
        <v>66</v>
      </c>
      <c r="D827" s="33">
        <f>IF('STATS 17-18'!G829&lt;200,IF(C827&gt;60,60,C827),C827)</f>
        <v>66</v>
      </c>
      <c r="E827" s="33">
        <f>IF('STATS 17-18'!H829&lt;13.4,IF(D827&gt;73,73,D827),D827)</f>
        <v>66</v>
      </c>
      <c r="F827" s="82">
        <f>IF('STATS 17-18'!H829&lt;11,IF(E827&gt;66,66,E827),E827)</f>
        <v>66</v>
      </c>
    </row>
    <row r="828" ht="20.35" customHeight="1">
      <c r="A828" t="s" s="38">
        <v>958</v>
      </c>
      <c r="B828" s="81">
        <f>VLOOKUP('STATS 17-18'!AC830,'SK - HITS TAKEN'!$A$3:$B$55,2)</f>
        <v>55</v>
      </c>
      <c r="C828" s="33">
        <f>IF('STATS 17-18'!G830&lt;400,IF(B828&gt;80,80,B828),B828)</f>
        <v>55</v>
      </c>
      <c r="D828" s="33">
        <f>IF('STATS 17-18'!G830&lt;200,IF(C828&gt;60,60,C828),C828)</f>
        <v>55</v>
      </c>
      <c r="E828" s="33">
        <f>IF('STATS 17-18'!H830&lt;13.4,IF(D828&gt;73,73,D828),D828)</f>
        <v>55</v>
      </c>
      <c r="F828" s="82">
        <f>IF('STATS 17-18'!H830&lt;11,IF(E828&gt;66,66,E828),E828)</f>
        <v>55</v>
      </c>
    </row>
    <row r="829" ht="20.35" customHeight="1">
      <c r="A829" t="s" s="38">
        <v>959</v>
      </c>
      <c r="B829" s="81">
        <f>VLOOKUP('STATS 17-18'!AC831,'SK - HITS TAKEN'!$A$3:$B$55,2)</f>
        <v>80</v>
      </c>
      <c r="C829" s="33">
        <f>IF('STATS 17-18'!G831&lt;400,IF(B829&gt;80,80,B829),B829)</f>
        <v>80</v>
      </c>
      <c r="D829" s="33">
        <f>IF('STATS 17-18'!G831&lt;200,IF(C829&gt;60,60,C829),C829)</f>
        <v>80</v>
      </c>
      <c r="E829" s="33">
        <f>IF('STATS 17-18'!H831&lt;13.4,IF(D829&gt;73,73,D829),D829)</f>
        <v>80</v>
      </c>
      <c r="F829" s="82">
        <f>IF('STATS 17-18'!H831&lt;11,IF(E829&gt;66,66,E829),E829)</f>
        <v>80</v>
      </c>
    </row>
    <row r="830" ht="20.35" customHeight="1">
      <c r="A830" t="s" s="38">
        <v>960</v>
      </c>
      <c r="B830" s="81">
        <f>VLOOKUP('STATS 17-18'!AC832,'SK - HITS TAKEN'!$A$3:$B$55,2)</f>
        <v>93</v>
      </c>
      <c r="C830" s="33">
        <f>IF('STATS 17-18'!G832&lt;400,IF(B830&gt;80,80,B830),B830)</f>
        <v>93</v>
      </c>
      <c r="D830" s="33">
        <f>IF('STATS 17-18'!G832&lt;200,IF(C830&gt;60,60,C830),C830)</f>
        <v>93</v>
      </c>
      <c r="E830" s="33">
        <f>IF('STATS 17-18'!H832&lt;13.4,IF(D830&gt;73,73,D830),D830)</f>
        <v>93</v>
      </c>
      <c r="F830" s="82">
        <f>IF('STATS 17-18'!H832&lt;11,IF(E830&gt;66,66,E830),E830)</f>
        <v>93</v>
      </c>
    </row>
    <row r="831" ht="20.35" customHeight="1">
      <c r="A831" t="s" s="38">
        <v>961</v>
      </c>
      <c r="B831" s="81">
        <f>VLOOKUP('STATS 17-18'!AC833,'SK - HITS TAKEN'!$A$3:$B$55,2)</f>
        <v>68</v>
      </c>
      <c r="C831" s="33">
        <f>IF('STATS 17-18'!G833&lt;400,IF(B831&gt;80,80,B831),B831)</f>
        <v>68</v>
      </c>
      <c r="D831" s="33">
        <f>IF('STATS 17-18'!G833&lt;200,IF(C831&gt;60,60,C831),C831)</f>
        <v>68</v>
      </c>
      <c r="E831" s="33">
        <f>IF('STATS 17-18'!H833&lt;13.4,IF(D831&gt;73,73,D831),D831)</f>
        <v>68</v>
      </c>
      <c r="F831" s="82">
        <f>IF('STATS 17-18'!H833&lt;11,IF(E831&gt;66,66,E831),E831)</f>
        <v>68</v>
      </c>
    </row>
    <row r="832" ht="20.35" customHeight="1">
      <c r="A832" t="s" s="38">
        <v>962</v>
      </c>
      <c r="B832" s="81">
        <f>VLOOKUP('STATS 17-18'!AC834,'SK - HITS TAKEN'!$A$3:$B$55,2)</f>
        <v>47</v>
      </c>
      <c r="C832" s="33">
        <f>IF('STATS 17-18'!G834&lt;400,IF(B832&gt;80,80,B832),B832)</f>
        <v>47</v>
      </c>
      <c r="D832" s="33">
        <f>IF('STATS 17-18'!G834&lt;200,IF(C832&gt;60,60,C832),C832)</f>
        <v>47</v>
      </c>
      <c r="E832" s="33">
        <f>IF('STATS 17-18'!H834&lt;13.4,IF(D832&gt;73,73,D832),D832)</f>
        <v>47</v>
      </c>
      <c r="F832" s="82">
        <f>IF('STATS 17-18'!H834&lt;11,IF(E832&gt;66,66,E832),E832)</f>
        <v>47</v>
      </c>
    </row>
    <row r="833" ht="20.35" customHeight="1">
      <c r="A833" t="s" s="38">
        <v>963</v>
      </c>
      <c r="B833" s="81">
        <f>VLOOKUP('STATS 17-18'!AC835,'SK - HITS TAKEN'!$A$3:$B$55,2)</f>
        <v>73</v>
      </c>
      <c r="C833" s="33">
        <f>IF('STATS 17-18'!G835&lt;400,IF(B833&gt;80,80,B833),B833)</f>
        <v>73</v>
      </c>
      <c r="D833" s="33">
        <f>IF('STATS 17-18'!G835&lt;200,IF(C833&gt;60,60,C833),C833)</f>
        <v>73</v>
      </c>
      <c r="E833" s="33">
        <f>IF('STATS 17-18'!H835&lt;13.4,IF(D833&gt;73,73,D833),D833)</f>
        <v>73</v>
      </c>
      <c r="F833" s="82">
        <f>IF('STATS 17-18'!H835&lt;11,IF(E833&gt;66,66,E833),E833)</f>
        <v>73</v>
      </c>
    </row>
    <row r="834" ht="20.35" customHeight="1">
      <c r="A834" t="s" s="38">
        <v>964</v>
      </c>
      <c r="B834" s="81">
        <f>VLOOKUP('STATS 17-18'!AC836,'SK - HITS TAKEN'!$A$3:$B$55,2)</f>
        <v>67</v>
      </c>
      <c r="C834" s="33">
        <f>IF('STATS 17-18'!G836&lt;400,IF(B834&gt;80,80,B834),B834)</f>
        <v>67</v>
      </c>
      <c r="D834" s="33">
        <f>IF('STATS 17-18'!G836&lt;200,IF(C834&gt;60,60,C834),C834)</f>
        <v>67</v>
      </c>
      <c r="E834" s="33">
        <f>IF('STATS 17-18'!H836&lt;13.4,IF(D834&gt;73,73,D834),D834)</f>
        <v>67</v>
      </c>
      <c r="F834" s="82">
        <f>IF('STATS 17-18'!H836&lt;11,IF(E834&gt;66,66,E834),E834)</f>
        <v>67</v>
      </c>
    </row>
    <row r="835" ht="20.35" customHeight="1">
      <c r="A835" t="s" s="38">
        <v>965</v>
      </c>
      <c r="B835" s="81">
        <f>VLOOKUP('STATS 17-18'!AC837,'SK - HITS TAKEN'!$A$3:$B$55,2)</f>
        <v>55</v>
      </c>
      <c r="C835" s="33">
        <f>IF('STATS 17-18'!G837&lt;400,IF(B835&gt;80,80,B835),B835)</f>
        <v>55</v>
      </c>
      <c r="D835" s="33">
        <f>IF('STATS 17-18'!G837&lt;200,IF(C835&gt;60,60,C835),C835)</f>
        <v>55</v>
      </c>
      <c r="E835" s="33">
        <f>IF('STATS 17-18'!H837&lt;13.4,IF(D835&gt;73,73,D835),D835)</f>
        <v>55</v>
      </c>
      <c r="F835" s="82">
        <f>IF('STATS 17-18'!H837&lt;11,IF(E835&gt;66,66,E835),E835)</f>
        <v>55</v>
      </c>
    </row>
    <row r="836" ht="20.35" customHeight="1">
      <c r="A836" t="s" s="38">
        <v>966</v>
      </c>
      <c r="B836" s="81">
        <f>VLOOKUP('STATS 17-18'!AC838,'SK - HITS TAKEN'!$A$3:$B$55,2)</f>
        <v>88</v>
      </c>
      <c r="C836" s="33">
        <f>IF('STATS 17-18'!G838&lt;400,IF(B836&gt;80,80,B836),B836)</f>
        <v>88</v>
      </c>
      <c r="D836" s="33">
        <f>IF('STATS 17-18'!G838&lt;200,IF(C836&gt;60,60,C836),C836)</f>
        <v>88</v>
      </c>
      <c r="E836" s="33">
        <f>IF('STATS 17-18'!H838&lt;13.4,IF(D836&gt;73,73,D836),D836)</f>
        <v>88</v>
      </c>
      <c r="F836" s="82">
        <f>IF('STATS 17-18'!H838&lt;11,IF(E836&gt;66,66,E836),E836)</f>
        <v>88</v>
      </c>
    </row>
    <row r="837" ht="20.35" customHeight="1">
      <c r="A837" t="s" s="38">
        <v>967</v>
      </c>
      <c r="B837" s="81">
        <f>VLOOKUP('STATS 17-18'!AC839,'SK - HITS TAKEN'!$A$3:$B$55,2)</f>
        <v>66</v>
      </c>
      <c r="C837" s="33">
        <f>IF('STATS 17-18'!G839&lt;400,IF(B837&gt;80,80,B837),B837)</f>
        <v>66</v>
      </c>
      <c r="D837" s="33">
        <f>IF('STATS 17-18'!G839&lt;200,IF(C837&gt;60,60,C837),C837)</f>
        <v>66</v>
      </c>
      <c r="E837" s="33">
        <f>IF('STATS 17-18'!H839&lt;13.4,IF(D837&gt;73,73,D837),D837)</f>
        <v>66</v>
      </c>
      <c r="F837" s="82">
        <f>IF('STATS 17-18'!H839&lt;11,IF(E837&gt;66,66,E837),E837)</f>
        <v>66</v>
      </c>
    </row>
    <row r="838" ht="20.35" customHeight="1">
      <c r="A838" t="s" s="38">
        <v>968</v>
      </c>
      <c r="B838" s="81">
        <f>VLOOKUP('STATS 17-18'!AC840,'SK - HITS TAKEN'!$A$3:$B$55,2)</f>
        <v>47</v>
      </c>
      <c r="C838" s="33">
        <f>IF('STATS 17-18'!G840&lt;400,IF(B838&gt;80,80,B838),B838)</f>
        <v>47</v>
      </c>
      <c r="D838" s="33">
        <f>IF('STATS 17-18'!G840&lt;200,IF(C838&gt;60,60,C838),C838)</f>
        <v>47</v>
      </c>
      <c r="E838" s="33">
        <f>IF('STATS 17-18'!H840&lt;13.4,IF(D838&gt;73,73,D838),D838)</f>
        <v>47</v>
      </c>
      <c r="F838" s="82">
        <f>IF('STATS 17-18'!H840&lt;11,IF(E838&gt;66,66,E838),E838)</f>
        <v>47</v>
      </c>
    </row>
    <row r="839" ht="20.35" customHeight="1">
      <c r="A839" t="s" s="38">
        <v>969</v>
      </c>
      <c r="B839" s="81">
        <f>VLOOKUP('STATS 17-18'!AC841,'SK - HITS TAKEN'!$A$3:$B$55,2)</f>
        <v>88</v>
      </c>
      <c r="C839" s="33">
        <f>IF('STATS 17-18'!G841&lt;400,IF(B839&gt;80,80,B839),B839)</f>
        <v>88</v>
      </c>
      <c r="D839" s="33">
        <f>IF('STATS 17-18'!G841&lt;200,IF(C839&gt;60,60,C839),C839)</f>
        <v>88</v>
      </c>
      <c r="E839" s="33">
        <f>IF('STATS 17-18'!H841&lt;13.4,IF(D839&gt;73,73,D839),D839)</f>
        <v>88</v>
      </c>
      <c r="F839" s="82">
        <f>IF('STATS 17-18'!H841&lt;11,IF(E839&gt;66,66,E839),E839)</f>
        <v>88</v>
      </c>
    </row>
    <row r="840" ht="20.35" customHeight="1">
      <c r="A840" t="s" s="38">
        <v>970</v>
      </c>
      <c r="B840" s="81">
        <f>VLOOKUP('STATS 17-18'!AC842,'SK - HITS TAKEN'!$A$3:$B$55,2)</f>
        <v>60</v>
      </c>
      <c r="C840" s="33">
        <f>IF('STATS 17-18'!G842&lt;400,IF(B840&gt;80,80,B840),B840)</f>
        <v>60</v>
      </c>
      <c r="D840" s="33">
        <f>IF('STATS 17-18'!G842&lt;200,IF(C840&gt;60,60,C840),C840)</f>
        <v>60</v>
      </c>
      <c r="E840" s="33">
        <f>IF('STATS 17-18'!H842&lt;13.4,IF(D840&gt;73,73,D840),D840)</f>
        <v>60</v>
      </c>
      <c r="F840" s="82">
        <f>IF('STATS 17-18'!H842&lt;11,IF(E840&gt;66,66,E840),E840)</f>
        <v>60</v>
      </c>
    </row>
    <row r="841" ht="20.35" customHeight="1">
      <c r="A841" t="s" s="38">
        <v>972</v>
      </c>
      <c r="B841" s="81">
        <f>VLOOKUP('STATS 17-18'!AC843,'SK - HITS TAKEN'!$A$3:$B$55,2)</f>
        <v>92</v>
      </c>
      <c r="C841" s="33">
        <f>IF('STATS 17-18'!G843&lt;400,IF(B841&gt;80,80,B841),B841)</f>
        <v>92</v>
      </c>
      <c r="D841" s="33">
        <f>IF('STATS 17-18'!G843&lt;200,IF(C841&gt;60,60,C841),C841)</f>
        <v>92</v>
      </c>
      <c r="E841" s="33">
        <f>IF('STATS 17-18'!H843&lt;13.4,IF(D841&gt;73,73,D841),D841)</f>
        <v>92</v>
      </c>
      <c r="F841" s="82">
        <f>IF('STATS 17-18'!H843&lt;11,IF(E841&gt;66,66,E841),E841)</f>
        <v>92</v>
      </c>
    </row>
    <row r="842" ht="20.35" customHeight="1">
      <c r="A842" t="s" s="38">
        <v>973</v>
      </c>
      <c r="B842" s="81">
        <f>VLOOKUP('STATS 17-18'!AC844,'SK - HITS TAKEN'!$A$3:$B$55,2)</f>
        <v>61</v>
      </c>
      <c r="C842" s="33">
        <f>IF('STATS 17-18'!G844&lt;400,IF(B842&gt;80,80,B842),B842)</f>
        <v>61</v>
      </c>
      <c r="D842" s="33">
        <f>IF('STATS 17-18'!G844&lt;200,IF(C842&gt;60,60,C842),C842)</f>
        <v>61</v>
      </c>
      <c r="E842" s="33">
        <f>IF('STATS 17-18'!H844&lt;13.4,IF(D842&gt;73,73,D842),D842)</f>
        <v>61</v>
      </c>
      <c r="F842" s="82">
        <f>IF('STATS 17-18'!H844&lt;11,IF(E842&gt;66,66,E842),E842)</f>
        <v>61</v>
      </c>
    </row>
    <row r="843" ht="20.35" customHeight="1">
      <c r="A843" t="s" s="38">
        <v>974</v>
      </c>
      <c r="B843" s="81">
        <f>VLOOKUP('STATS 17-18'!AC845,'SK - HITS TAKEN'!$A$3:$B$55,2)</f>
        <v>99</v>
      </c>
      <c r="C843" s="33">
        <f>IF('STATS 17-18'!G845&lt;400,IF(B843&gt;80,80,B843),B843)</f>
        <v>99</v>
      </c>
      <c r="D843" s="33">
        <f>IF('STATS 17-18'!G845&lt;200,IF(C843&gt;60,60,C843),C843)</f>
        <v>99</v>
      </c>
      <c r="E843" s="33">
        <f>IF('STATS 17-18'!H845&lt;13.4,IF(D843&gt;73,73,D843),D843)</f>
        <v>99</v>
      </c>
      <c r="F843" s="82">
        <f>IF('STATS 17-18'!H845&lt;11,IF(E843&gt;66,66,E843),E843)</f>
        <v>99</v>
      </c>
    </row>
    <row r="844" ht="20.35" customHeight="1">
      <c r="A844" t="s" s="38">
        <v>975</v>
      </c>
      <c r="B844" s="81">
        <f>VLOOKUP('STATS 17-18'!AC846,'SK - HITS TAKEN'!$A$3:$B$55,2)</f>
        <v>83</v>
      </c>
      <c r="C844" s="33">
        <f>IF('STATS 17-18'!G846&lt;400,IF(B844&gt;80,80,B844),B844)</f>
        <v>83</v>
      </c>
      <c r="D844" s="33">
        <f>IF('STATS 17-18'!G846&lt;200,IF(C844&gt;60,60,C844),C844)</f>
        <v>83</v>
      </c>
      <c r="E844" s="33">
        <f>IF('STATS 17-18'!H846&lt;13.4,IF(D844&gt;73,73,D844),D844)</f>
        <v>83</v>
      </c>
      <c r="F844" s="82">
        <f>IF('STATS 17-18'!H846&lt;11,IF(E844&gt;66,66,E844),E844)</f>
        <v>83</v>
      </c>
    </row>
    <row r="845" ht="20.35" customHeight="1">
      <c r="A845" t="s" s="38">
        <v>976</v>
      </c>
      <c r="B845" s="81">
        <f>VLOOKUP('STATS 17-18'!AC847,'SK - HITS TAKEN'!$A$3:$B$55,2)</f>
        <v>50</v>
      </c>
      <c r="C845" s="33">
        <f>IF('STATS 17-18'!G847&lt;400,IF(B845&gt;80,80,B845),B845)</f>
        <v>50</v>
      </c>
      <c r="D845" s="33">
        <f>IF('STATS 17-18'!G847&lt;200,IF(C845&gt;60,60,C845),C845)</f>
        <v>50</v>
      </c>
      <c r="E845" s="33">
        <f>IF('STATS 17-18'!H847&lt;13.4,IF(D845&gt;73,73,D845),D845)</f>
        <v>50</v>
      </c>
      <c r="F845" s="82">
        <f>IF('STATS 17-18'!H847&lt;11,IF(E845&gt;66,66,E845),E845)</f>
        <v>50</v>
      </c>
    </row>
    <row r="846" ht="20.35" customHeight="1">
      <c r="A846" t="s" s="38">
        <v>977</v>
      </c>
      <c r="B846" s="81">
        <f>VLOOKUP('STATS 17-18'!AC848,'SK - HITS TAKEN'!$A$3:$B$55,2)</f>
        <v>92</v>
      </c>
      <c r="C846" s="33">
        <f>IF('STATS 17-18'!G848&lt;400,IF(B846&gt;80,80,B846),B846)</f>
        <v>92</v>
      </c>
      <c r="D846" s="33">
        <f>IF('STATS 17-18'!G848&lt;200,IF(C846&gt;60,60,C846),C846)</f>
        <v>92</v>
      </c>
      <c r="E846" s="33">
        <f>IF('STATS 17-18'!H848&lt;13.4,IF(D846&gt;73,73,D846),D846)</f>
        <v>92</v>
      </c>
      <c r="F846" s="82">
        <f>IF('STATS 17-18'!H848&lt;11,IF(E846&gt;66,66,E846),E846)</f>
        <v>92</v>
      </c>
    </row>
    <row r="847" ht="20.35" customHeight="1">
      <c r="A847" t="s" s="38">
        <v>978</v>
      </c>
      <c r="B847" s="81">
        <f>VLOOKUP('STATS 17-18'!AC849,'SK - HITS TAKEN'!$A$3:$B$55,2)</f>
        <v>60</v>
      </c>
      <c r="C847" s="33">
        <f>IF('STATS 17-18'!G849&lt;400,IF(B847&gt;80,80,B847),B847)</f>
        <v>60</v>
      </c>
      <c r="D847" s="33">
        <f>IF('STATS 17-18'!G849&lt;200,IF(C847&gt;60,60,C847),C847)</f>
        <v>60</v>
      </c>
      <c r="E847" s="33">
        <f>IF('STATS 17-18'!H849&lt;13.4,IF(D847&gt;73,73,D847),D847)</f>
        <v>60</v>
      </c>
      <c r="F847" s="82">
        <f>IF('STATS 17-18'!H849&lt;11,IF(E847&gt;66,66,E847),E847)</f>
        <v>60</v>
      </c>
    </row>
    <row r="848" ht="20.35" customHeight="1">
      <c r="A848" t="s" s="38">
        <v>979</v>
      </c>
      <c r="B848" s="81">
        <f>VLOOKUP('STATS 17-18'!AC850,'SK - HITS TAKEN'!$A$3:$B$55,2)</f>
        <v>47</v>
      </c>
      <c r="C848" s="33">
        <f>IF('STATS 17-18'!G850&lt;400,IF(B848&gt;80,80,B848),B848)</f>
        <v>47</v>
      </c>
      <c r="D848" s="33">
        <f>IF('STATS 17-18'!G850&lt;200,IF(C848&gt;60,60,C848),C848)</f>
        <v>47</v>
      </c>
      <c r="E848" s="33">
        <f>IF('STATS 17-18'!H850&lt;13.4,IF(D848&gt;73,73,D848),D848)</f>
        <v>47</v>
      </c>
      <c r="F848" s="82">
        <f>IF('STATS 17-18'!H850&lt;11,IF(E848&gt;66,66,E848),E848)</f>
        <v>47</v>
      </c>
    </row>
    <row r="849" ht="20.35" customHeight="1">
      <c r="A849" t="s" s="38">
        <v>980</v>
      </c>
      <c r="B849" s="81">
        <f>VLOOKUP('STATS 17-18'!AC851,'SK - HITS TAKEN'!$A$3:$B$55,2)</f>
        <v>80</v>
      </c>
      <c r="C849" s="33">
        <f>IF('STATS 17-18'!G851&lt;400,IF(B849&gt;80,80,B849),B849)</f>
        <v>80</v>
      </c>
      <c r="D849" s="33">
        <f>IF('STATS 17-18'!G851&lt;200,IF(C849&gt;60,60,C849),C849)</f>
        <v>60</v>
      </c>
      <c r="E849" s="33">
        <f>IF('STATS 17-18'!H851&lt;13.4,IF(D849&gt;73,73,D849),D849)</f>
        <v>60</v>
      </c>
      <c r="F849" s="82">
        <f>IF('STATS 17-18'!H851&lt;11,IF(E849&gt;66,66,E849),E849)</f>
        <v>60</v>
      </c>
    </row>
    <row r="850" ht="20.35" customHeight="1">
      <c r="A850" t="s" s="38">
        <v>981</v>
      </c>
      <c r="B850" s="81">
        <f>VLOOKUP('STATS 17-18'!AC852,'SK - HITS TAKEN'!$A$3:$B$55,2)</f>
        <v>85</v>
      </c>
      <c r="C850" s="33">
        <f>IF('STATS 17-18'!G852&lt;400,IF(B850&gt;80,80,B850),B850)</f>
        <v>85</v>
      </c>
      <c r="D850" s="33">
        <f>IF('STATS 17-18'!G852&lt;200,IF(C850&gt;60,60,C850),C850)</f>
        <v>85</v>
      </c>
      <c r="E850" s="33">
        <f>IF('STATS 17-18'!H852&lt;13.4,IF(D850&gt;73,73,D850),D850)</f>
        <v>85</v>
      </c>
      <c r="F850" s="82">
        <f>IF('STATS 17-18'!H852&lt;11,IF(E850&gt;66,66,E850),E850)</f>
        <v>85</v>
      </c>
    </row>
    <row r="851" ht="20.35" customHeight="1">
      <c r="A851" t="s" s="38">
        <v>982</v>
      </c>
      <c r="B851" s="81">
        <f>VLOOKUP('STATS 17-18'!AC853,'SK - HITS TAKEN'!$A$3:$B$55,2)</f>
        <v>91</v>
      </c>
      <c r="C851" s="33">
        <f>IF('STATS 17-18'!G853&lt;400,IF(B851&gt;80,80,B851),B851)</f>
        <v>91</v>
      </c>
      <c r="D851" s="33">
        <f>IF('STATS 17-18'!G853&lt;200,IF(C851&gt;60,60,C851),C851)</f>
        <v>91</v>
      </c>
      <c r="E851" s="33">
        <f>IF('STATS 17-18'!H853&lt;13.4,IF(D851&gt;73,73,D851),D851)</f>
        <v>91</v>
      </c>
      <c r="F851" s="82">
        <f>IF('STATS 17-18'!H853&lt;11,IF(E851&gt;66,66,E851),E851)</f>
        <v>91</v>
      </c>
    </row>
    <row r="852" ht="20.35" customHeight="1">
      <c r="A852" t="s" s="38">
        <v>983</v>
      </c>
      <c r="B852" s="81">
        <f>VLOOKUP('STATS 17-18'!AC854,'SK - HITS TAKEN'!$A$3:$B$55,2)</f>
        <v>50</v>
      </c>
      <c r="C852" s="33">
        <f>IF('STATS 17-18'!G854&lt;400,IF(B852&gt;80,80,B852),B852)</f>
        <v>50</v>
      </c>
      <c r="D852" s="33">
        <f>IF('STATS 17-18'!G854&lt;200,IF(C852&gt;60,60,C852),C852)</f>
        <v>50</v>
      </c>
      <c r="E852" s="33">
        <f>IF('STATS 17-18'!H854&lt;13.4,IF(D852&gt;73,73,D852),D852)</f>
        <v>50</v>
      </c>
      <c r="F852" s="82">
        <f>IF('STATS 17-18'!H854&lt;11,IF(E852&gt;66,66,E852),E852)</f>
        <v>50</v>
      </c>
    </row>
    <row r="853" ht="20.35" customHeight="1">
      <c r="A853" t="s" s="38">
        <v>984</v>
      </c>
      <c r="B853" s="81">
        <f>VLOOKUP('STATS 17-18'!AC855,'SK - HITS TAKEN'!$A$3:$B$55,2)</f>
        <v>93</v>
      </c>
      <c r="C853" s="33">
        <f>IF('STATS 17-18'!G855&lt;400,IF(B853&gt;80,80,B853),B853)</f>
        <v>93</v>
      </c>
      <c r="D853" s="33">
        <f>IF('STATS 17-18'!G855&lt;200,IF(C853&gt;60,60,C853),C853)</f>
        <v>93</v>
      </c>
      <c r="E853" s="33">
        <f>IF('STATS 17-18'!H855&lt;13.4,IF(D853&gt;73,73,D853),D853)</f>
        <v>93</v>
      </c>
      <c r="F853" s="82">
        <f>IF('STATS 17-18'!H855&lt;11,IF(E853&gt;66,66,E853),E853)</f>
        <v>93</v>
      </c>
    </row>
    <row r="854" ht="20.35" customHeight="1">
      <c r="A854" t="s" s="38">
        <v>985</v>
      </c>
      <c r="B854" s="81">
        <f>VLOOKUP('STATS 17-18'!AC856,'SK - HITS TAKEN'!$A$3:$B$55,2)</f>
        <v>57</v>
      </c>
      <c r="C854" s="33">
        <f>IF('STATS 17-18'!G856&lt;400,IF(B854&gt;80,80,B854),B854)</f>
        <v>57</v>
      </c>
      <c r="D854" s="33">
        <f>IF('STATS 17-18'!G856&lt;200,IF(C854&gt;60,60,C854),C854)</f>
        <v>57</v>
      </c>
      <c r="E854" s="33">
        <f>IF('STATS 17-18'!H856&lt;13.4,IF(D854&gt;73,73,D854),D854)</f>
        <v>57</v>
      </c>
      <c r="F854" s="82">
        <f>IF('STATS 17-18'!H856&lt;11,IF(E854&gt;66,66,E854),E854)</f>
        <v>57</v>
      </c>
    </row>
    <row r="855" ht="20.35" customHeight="1">
      <c r="A855" t="s" s="38">
        <v>986</v>
      </c>
      <c r="B855" s="81">
        <f>VLOOKUP('STATS 17-18'!AC857,'SK - HITS TAKEN'!$A$3:$B$55,2)</f>
        <v>79</v>
      </c>
      <c r="C855" s="33">
        <f>IF('STATS 17-18'!G857&lt;400,IF(B855&gt;80,80,B855),B855)</f>
        <v>79</v>
      </c>
      <c r="D855" s="33">
        <f>IF('STATS 17-18'!G857&lt;200,IF(C855&gt;60,60,C855),C855)</f>
        <v>79</v>
      </c>
      <c r="E855" s="33">
        <f>IF('STATS 17-18'!H857&lt;13.4,IF(D855&gt;73,73,D855),D855)</f>
        <v>79</v>
      </c>
      <c r="F855" s="82">
        <f>IF('STATS 17-18'!H857&lt;11,IF(E855&gt;66,66,E855),E855)</f>
        <v>79</v>
      </c>
    </row>
    <row r="856" ht="20.35" customHeight="1">
      <c r="A856" t="s" s="38">
        <v>987</v>
      </c>
      <c r="B856" s="81">
        <f>VLOOKUP('STATS 17-18'!AC858,'SK - HITS TAKEN'!$A$3:$B$55,2)</f>
        <v>67</v>
      </c>
      <c r="C856" s="33">
        <f>IF('STATS 17-18'!G858&lt;400,IF(B856&gt;80,80,B856),B856)</f>
        <v>67</v>
      </c>
      <c r="D856" s="33">
        <f>IF('STATS 17-18'!G858&lt;200,IF(C856&gt;60,60,C856),C856)</f>
        <v>67</v>
      </c>
      <c r="E856" s="33">
        <f>IF('STATS 17-18'!H858&lt;13.4,IF(D856&gt;73,73,D856),D856)</f>
        <v>67</v>
      </c>
      <c r="F856" s="82">
        <f>IF('STATS 17-18'!H858&lt;11,IF(E856&gt;66,66,E856),E856)</f>
        <v>67</v>
      </c>
    </row>
    <row r="857" ht="20.35" customHeight="1">
      <c r="A857" t="s" s="38">
        <v>988</v>
      </c>
      <c r="B857" s="81">
        <f>VLOOKUP('STATS 17-18'!AC859,'SK - HITS TAKEN'!$A$3:$B$55,2)</f>
        <v>76</v>
      </c>
      <c r="C857" s="33">
        <f>IF('STATS 17-18'!G859&lt;400,IF(B857&gt;80,80,B857),B857)</f>
        <v>76</v>
      </c>
      <c r="D857" s="33">
        <f>IF('STATS 17-18'!G859&lt;200,IF(C857&gt;60,60,C857),C857)</f>
        <v>76</v>
      </c>
      <c r="E857" s="33">
        <f>IF('STATS 17-18'!H859&lt;13.4,IF(D857&gt;73,73,D857),D857)</f>
        <v>76</v>
      </c>
      <c r="F857" s="82">
        <f>IF('STATS 17-18'!H859&lt;11,IF(E857&gt;66,66,E857),E857)</f>
        <v>76</v>
      </c>
    </row>
    <row r="858" ht="20.35" customHeight="1">
      <c r="A858" t="s" s="38">
        <v>989</v>
      </c>
      <c r="B858" s="81">
        <f>VLOOKUP('STATS 17-18'!AC860,'SK - HITS TAKEN'!$A$3:$B$55,2)</f>
        <v>83</v>
      </c>
      <c r="C858" s="33">
        <f>IF('STATS 17-18'!G860&lt;400,IF(B858&gt;80,80,B858),B858)</f>
        <v>83</v>
      </c>
      <c r="D858" s="33">
        <f>IF('STATS 17-18'!G860&lt;200,IF(C858&gt;60,60,C858),C858)</f>
        <v>83</v>
      </c>
      <c r="E858" s="33">
        <f>IF('STATS 17-18'!H860&lt;13.4,IF(D858&gt;73,73,D858),D858)</f>
        <v>83</v>
      </c>
      <c r="F858" s="82">
        <f>IF('STATS 17-18'!H860&lt;11,IF(E858&gt;66,66,E858),E858)</f>
        <v>83</v>
      </c>
    </row>
    <row r="859" ht="20.35" customHeight="1">
      <c r="A859" t="s" s="38">
        <v>990</v>
      </c>
      <c r="B859" s="81">
        <f>VLOOKUP('STATS 17-18'!AC861,'SK - HITS TAKEN'!$A$3:$B$55,2)</f>
        <v>55</v>
      </c>
      <c r="C859" s="33">
        <f>IF('STATS 17-18'!G861&lt;400,IF(B859&gt;80,80,B859),B859)</f>
        <v>55</v>
      </c>
      <c r="D859" s="33">
        <f>IF('STATS 17-18'!G861&lt;200,IF(C859&gt;60,60,C859),C859)</f>
        <v>55</v>
      </c>
      <c r="E859" s="33">
        <f>IF('STATS 17-18'!H861&lt;13.4,IF(D859&gt;73,73,D859),D859)</f>
        <v>55</v>
      </c>
      <c r="F859" s="82">
        <f>IF('STATS 17-18'!H861&lt;11,IF(E859&gt;66,66,E859),E859)</f>
        <v>55</v>
      </c>
    </row>
    <row r="860" ht="20.35" customHeight="1">
      <c r="A860" t="s" s="38">
        <v>991</v>
      </c>
      <c r="B860" s="81">
        <f>VLOOKUP('STATS 17-18'!AC862,'SK - HITS TAKEN'!$A$3:$B$55,2)</f>
        <v>52</v>
      </c>
      <c r="C860" s="33">
        <f>IF('STATS 17-18'!G862&lt;400,IF(B860&gt;80,80,B860),B860)</f>
        <v>52</v>
      </c>
      <c r="D860" s="33">
        <f>IF('STATS 17-18'!G862&lt;200,IF(C860&gt;60,60,C860),C860)</f>
        <v>52</v>
      </c>
      <c r="E860" s="33">
        <f>IF('STATS 17-18'!H862&lt;13.4,IF(D860&gt;73,73,D860),D860)</f>
        <v>52</v>
      </c>
      <c r="F860" s="82">
        <f>IF('STATS 17-18'!H862&lt;11,IF(E860&gt;66,66,E860),E860)</f>
        <v>52</v>
      </c>
    </row>
    <row r="861" ht="20.35" customHeight="1">
      <c r="A861" t="s" s="38">
        <v>992</v>
      </c>
      <c r="B861" s="81">
        <f>VLOOKUP('STATS 17-18'!AC863,'SK - HITS TAKEN'!$A$3:$B$55,2)</f>
        <v>65</v>
      </c>
      <c r="C861" s="33">
        <f>IF('STATS 17-18'!G863&lt;400,IF(B861&gt;80,80,B861),B861)</f>
        <v>65</v>
      </c>
      <c r="D861" s="33">
        <f>IF('STATS 17-18'!G863&lt;200,IF(C861&gt;60,60,C861),C861)</f>
        <v>65</v>
      </c>
      <c r="E861" s="33">
        <f>IF('STATS 17-18'!H863&lt;13.4,IF(D861&gt;73,73,D861),D861)</f>
        <v>65</v>
      </c>
      <c r="F861" s="82">
        <f>IF('STATS 17-18'!H863&lt;11,IF(E861&gt;66,66,E861),E861)</f>
        <v>65</v>
      </c>
    </row>
    <row r="862" ht="20.35" customHeight="1">
      <c r="A862" t="s" s="38">
        <v>993</v>
      </c>
      <c r="B862" s="81">
        <f>VLOOKUP('STATS 17-18'!AC864,'SK - HITS TAKEN'!$A$3:$B$55,2)</f>
        <v>95</v>
      </c>
      <c r="C862" s="33">
        <f>IF('STATS 17-18'!G864&lt;400,IF(B862&gt;80,80,B862),B862)</f>
        <v>95</v>
      </c>
      <c r="D862" s="33">
        <f>IF('STATS 17-18'!G864&lt;200,IF(C862&gt;60,60,C862),C862)</f>
        <v>95</v>
      </c>
      <c r="E862" s="33">
        <f>IF('STATS 17-18'!H864&lt;13.4,IF(D862&gt;73,73,D862),D862)</f>
        <v>95</v>
      </c>
      <c r="F862" s="82">
        <f>IF('STATS 17-18'!H864&lt;11,IF(E862&gt;66,66,E862),E862)</f>
        <v>95</v>
      </c>
    </row>
    <row r="863" ht="20.35" customHeight="1">
      <c r="A863" t="s" s="38">
        <v>994</v>
      </c>
      <c r="B863" s="81">
        <f>VLOOKUP('STATS 17-18'!AC865,'SK - HITS TAKEN'!$A$3:$B$55,2)</f>
        <v>74</v>
      </c>
      <c r="C863" s="33">
        <f>IF('STATS 17-18'!G865&lt;400,IF(B863&gt;80,80,B863),B863)</f>
        <v>74</v>
      </c>
      <c r="D863" s="33">
        <f>IF('STATS 17-18'!G865&lt;200,IF(C863&gt;60,60,C863),C863)</f>
        <v>60</v>
      </c>
      <c r="E863" s="33">
        <f>IF('STATS 17-18'!H865&lt;13.4,IF(D863&gt;73,73,D863),D863)</f>
        <v>60</v>
      </c>
      <c r="F863" s="82">
        <f>IF('STATS 17-18'!H865&lt;11,IF(E863&gt;66,66,E863),E863)</f>
        <v>60</v>
      </c>
    </row>
    <row r="864" ht="20.35" customHeight="1">
      <c r="A864" t="s" s="38">
        <v>995</v>
      </c>
      <c r="B864" s="81">
        <f>VLOOKUP('STATS 17-18'!AC866,'SK - HITS TAKEN'!$A$3:$B$55,2)</f>
        <v>75</v>
      </c>
      <c r="C864" s="33">
        <f>IF('STATS 17-18'!G866&lt;400,IF(B864&gt;80,80,B864),B864)</f>
        <v>75</v>
      </c>
      <c r="D864" s="33">
        <f>IF('STATS 17-18'!G866&lt;200,IF(C864&gt;60,60,C864),C864)</f>
        <v>75</v>
      </c>
      <c r="E864" s="33">
        <f>IF('STATS 17-18'!H866&lt;13.4,IF(D864&gt;73,73,D864),D864)</f>
        <v>75</v>
      </c>
      <c r="F864" s="82">
        <f>IF('STATS 17-18'!H866&lt;11,IF(E864&gt;66,66,E864),E864)</f>
        <v>75</v>
      </c>
    </row>
    <row r="865" ht="20.35" customHeight="1">
      <c r="A865" t="s" s="38">
        <v>997</v>
      </c>
      <c r="B865" s="81">
        <f>VLOOKUP('STATS 17-18'!AC867,'SK - HITS TAKEN'!$A$3:$B$55,2)</f>
        <v>99</v>
      </c>
      <c r="C865" s="33">
        <f>IF('STATS 17-18'!G867&lt;400,IF(B865&gt;80,80,B865),B865)</f>
        <v>80</v>
      </c>
      <c r="D865" s="33">
        <f>IF('STATS 17-18'!G867&lt;200,IF(C865&gt;60,60,C865),C865)</f>
        <v>60</v>
      </c>
      <c r="E865" s="33">
        <f>IF('STATS 17-18'!H867&lt;13.4,IF(D865&gt;73,73,D865),D865)</f>
        <v>60</v>
      </c>
      <c r="F865" s="82">
        <f>IF('STATS 17-18'!H867&lt;11,IF(E865&gt;66,66,E865),E865)</f>
        <v>60</v>
      </c>
    </row>
    <row r="866" ht="20.35" customHeight="1">
      <c r="A866" t="s" s="38">
        <v>998</v>
      </c>
      <c r="B866" s="81">
        <f>VLOOKUP('STATS 17-18'!AC868,'SK - HITS TAKEN'!$A$3:$B$55,2)</f>
        <v>47</v>
      </c>
      <c r="C866" s="33">
        <f>IF('STATS 17-18'!G868&lt;400,IF(B866&gt;80,80,B866),B866)</f>
        <v>47</v>
      </c>
      <c r="D866" s="33">
        <f>IF('STATS 17-18'!G868&lt;200,IF(C866&gt;60,60,C866),C866)</f>
        <v>47</v>
      </c>
      <c r="E866" s="33">
        <f>IF('STATS 17-18'!H868&lt;13.4,IF(D866&gt;73,73,D866),D866)</f>
        <v>47</v>
      </c>
      <c r="F866" s="82">
        <f>IF('STATS 17-18'!H868&lt;11,IF(E866&gt;66,66,E866),E866)</f>
        <v>47</v>
      </c>
    </row>
    <row r="867" ht="20.35" customHeight="1">
      <c r="A867" t="s" s="38">
        <v>999</v>
      </c>
      <c r="B867" s="81">
        <f>VLOOKUP('STATS 17-18'!AC869,'SK - HITS TAKEN'!$A$3:$B$55,2)</f>
        <v>87</v>
      </c>
      <c r="C867" s="33">
        <f>IF('STATS 17-18'!G869&lt;400,IF(B867&gt;80,80,B867),B867)</f>
        <v>87</v>
      </c>
      <c r="D867" s="33">
        <f>IF('STATS 17-18'!G869&lt;200,IF(C867&gt;60,60,C867),C867)</f>
        <v>87</v>
      </c>
      <c r="E867" s="33">
        <f>IF('STATS 17-18'!H869&lt;13.4,IF(D867&gt;73,73,D867),D867)</f>
        <v>87</v>
      </c>
      <c r="F867" s="82">
        <f>IF('STATS 17-18'!H869&lt;11,IF(E867&gt;66,66,E867),E867)</f>
        <v>87</v>
      </c>
    </row>
    <row r="868" ht="20.35" customHeight="1">
      <c r="A868" t="s" s="38">
        <v>1000</v>
      </c>
      <c r="B868" s="81">
        <f>VLOOKUP('STATS 17-18'!AC870,'SK - HITS TAKEN'!$A$3:$B$55,2)</f>
        <v>87</v>
      </c>
      <c r="C868" s="33">
        <f>IF('STATS 17-18'!G870&lt;400,IF(B868&gt;80,80,B868),B868)</f>
        <v>87</v>
      </c>
      <c r="D868" s="33">
        <f>IF('STATS 17-18'!G870&lt;200,IF(C868&gt;60,60,C868),C868)</f>
        <v>87</v>
      </c>
      <c r="E868" s="33">
        <f>IF('STATS 17-18'!H870&lt;13.4,IF(D868&gt;73,73,D868),D868)</f>
        <v>87</v>
      </c>
      <c r="F868" s="82">
        <f>IF('STATS 17-18'!H870&lt;11,IF(E868&gt;66,66,E868),E868)</f>
        <v>87</v>
      </c>
    </row>
    <row r="869" ht="20.35" customHeight="1">
      <c r="A869" t="s" s="38">
        <v>1001</v>
      </c>
      <c r="B869" s="81">
        <f>VLOOKUP('STATS 17-18'!AC871,'SK - HITS TAKEN'!$A$3:$B$55,2)</f>
        <v>47</v>
      </c>
      <c r="C869" s="33">
        <f>IF('STATS 17-18'!G871&lt;400,IF(B869&gt;80,80,B869),B869)</f>
        <v>47</v>
      </c>
      <c r="D869" s="33">
        <f>IF('STATS 17-18'!G871&lt;200,IF(C869&gt;60,60,C869),C869)</f>
        <v>47</v>
      </c>
      <c r="E869" s="33">
        <f>IF('STATS 17-18'!H871&lt;13.4,IF(D869&gt;73,73,D869),D869)</f>
        <v>47</v>
      </c>
      <c r="F869" s="82">
        <f>IF('STATS 17-18'!H871&lt;11,IF(E869&gt;66,66,E869),E869)</f>
        <v>47</v>
      </c>
    </row>
    <row r="870" ht="20.35" customHeight="1">
      <c r="A870" t="s" s="38">
        <v>1002</v>
      </c>
      <c r="B870" s="81">
        <f>VLOOKUP('STATS 17-18'!AC872,'SK - HITS TAKEN'!$A$3:$B$55,2)</f>
        <v>51</v>
      </c>
      <c r="C870" s="33">
        <f>IF('STATS 17-18'!G872&lt;400,IF(B870&gt;80,80,B870),B870)</f>
        <v>51</v>
      </c>
      <c r="D870" s="33">
        <f>IF('STATS 17-18'!G872&lt;200,IF(C870&gt;60,60,C870),C870)</f>
        <v>51</v>
      </c>
      <c r="E870" s="33">
        <f>IF('STATS 17-18'!H872&lt;13.4,IF(D870&gt;73,73,D870),D870)</f>
        <v>51</v>
      </c>
      <c r="F870" s="82">
        <f>IF('STATS 17-18'!H872&lt;11,IF(E870&gt;66,66,E870),E870)</f>
        <v>51</v>
      </c>
    </row>
    <row r="871" ht="20.35" customHeight="1">
      <c r="A871" t="s" s="38">
        <v>1003</v>
      </c>
      <c r="B871" s="81">
        <f>VLOOKUP('STATS 17-18'!AC873,'SK - HITS TAKEN'!$A$3:$B$55,2)</f>
        <v>78</v>
      </c>
      <c r="C871" s="33">
        <f>IF('STATS 17-18'!G873&lt;400,IF(B871&gt;80,80,B871),B871)</f>
        <v>78</v>
      </c>
      <c r="D871" s="33">
        <f>IF('STATS 17-18'!G873&lt;200,IF(C871&gt;60,60,C871),C871)</f>
        <v>78</v>
      </c>
      <c r="E871" s="33">
        <f>IF('STATS 17-18'!H873&lt;13.4,IF(D871&gt;73,73,D871),D871)</f>
        <v>78</v>
      </c>
      <c r="F871" s="82">
        <f>IF('STATS 17-18'!H873&lt;11,IF(E871&gt;66,66,E871),E871)</f>
        <v>78</v>
      </c>
    </row>
    <row r="872" ht="20.35" customHeight="1">
      <c r="A872" t="s" s="38">
        <v>1004</v>
      </c>
      <c r="B872" s="81">
        <f>VLOOKUP('STATS 17-18'!AC874,'SK - HITS TAKEN'!$A$3:$B$55,2)</f>
        <v>81</v>
      </c>
      <c r="C872" s="33">
        <f>IF('STATS 17-18'!G874&lt;400,IF(B872&gt;80,80,B872),B872)</f>
        <v>81</v>
      </c>
      <c r="D872" s="33">
        <f>IF('STATS 17-18'!G874&lt;200,IF(C872&gt;60,60,C872),C872)</f>
        <v>81</v>
      </c>
      <c r="E872" s="33">
        <f>IF('STATS 17-18'!H874&lt;13.4,IF(D872&gt;73,73,D872),D872)</f>
        <v>81</v>
      </c>
      <c r="F872" s="82">
        <f>IF('STATS 17-18'!H874&lt;11,IF(E872&gt;66,66,E872),E872)</f>
        <v>81</v>
      </c>
    </row>
    <row r="873" ht="20.35" customHeight="1">
      <c r="A873" t="s" s="38">
        <v>1005</v>
      </c>
      <c r="B873" s="81">
        <f>VLOOKUP('STATS 17-18'!AC875,'SK - HITS TAKEN'!$A$3:$B$55,2)</f>
        <v>76</v>
      </c>
      <c r="C873" s="33">
        <f>IF('STATS 17-18'!G875&lt;400,IF(B873&gt;80,80,B873),B873)</f>
        <v>76</v>
      </c>
      <c r="D873" s="33">
        <f>IF('STATS 17-18'!G875&lt;200,IF(C873&gt;60,60,C873),C873)</f>
        <v>76</v>
      </c>
      <c r="E873" s="33">
        <f>IF('STATS 17-18'!H875&lt;13.4,IF(D873&gt;73,73,D873),D873)</f>
        <v>76</v>
      </c>
      <c r="F873" s="82">
        <f>IF('STATS 17-18'!H875&lt;11,IF(E873&gt;66,66,E873),E873)</f>
        <v>76</v>
      </c>
    </row>
    <row r="874" ht="20.35" customHeight="1">
      <c r="A874" t="s" s="38">
        <v>1006</v>
      </c>
      <c r="B874" s="81">
        <f>VLOOKUP('STATS 17-18'!AC876,'SK - HITS TAKEN'!$A$3:$B$55,2)</f>
        <v>63</v>
      </c>
      <c r="C874" s="33">
        <f>IF('STATS 17-18'!G876&lt;400,IF(B874&gt;80,80,B874),B874)</f>
        <v>63</v>
      </c>
      <c r="D874" s="33">
        <f>IF('STATS 17-18'!G876&lt;200,IF(C874&gt;60,60,C874),C874)</f>
        <v>63</v>
      </c>
      <c r="E874" s="33">
        <f>IF('STATS 17-18'!H876&lt;13.4,IF(D874&gt;73,73,D874),D874)</f>
        <v>63</v>
      </c>
      <c r="F874" s="82">
        <f>IF('STATS 17-18'!H876&lt;11,IF(E874&gt;66,66,E874),E874)</f>
        <v>63</v>
      </c>
    </row>
    <row r="875" ht="20.35" customHeight="1">
      <c r="A875" t="s" s="38">
        <v>1007</v>
      </c>
      <c r="B875" s="81">
        <f>VLOOKUP('STATS 17-18'!AC877,'SK - HITS TAKEN'!$A$3:$B$55,2)</f>
        <v>56</v>
      </c>
      <c r="C875" s="33">
        <f>IF('STATS 17-18'!G877&lt;400,IF(B875&gt;80,80,B875),B875)</f>
        <v>56</v>
      </c>
      <c r="D875" s="33">
        <f>IF('STATS 17-18'!G877&lt;200,IF(C875&gt;60,60,C875),C875)</f>
        <v>56</v>
      </c>
      <c r="E875" s="33">
        <f>IF('STATS 17-18'!H877&lt;13.4,IF(D875&gt;73,73,D875),D875)</f>
        <v>56</v>
      </c>
      <c r="F875" s="82">
        <f>IF('STATS 17-18'!H877&lt;11,IF(E875&gt;66,66,E875),E875)</f>
        <v>56</v>
      </c>
    </row>
    <row r="876" ht="20.35" customHeight="1">
      <c r="A876" t="s" s="38">
        <v>1008</v>
      </c>
      <c r="B876" s="81">
        <f>VLOOKUP('STATS 17-18'!AC878,'SK - HITS TAKEN'!$A$3:$B$55,2)</f>
        <v>97</v>
      </c>
      <c r="C876" s="33">
        <f>IF('STATS 17-18'!G878&lt;400,IF(B876&gt;80,80,B876),B876)</f>
        <v>97</v>
      </c>
      <c r="D876" s="33">
        <f>IF('STATS 17-18'!G878&lt;200,IF(C876&gt;60,60,C876),C876)</f>
        <v>97</v>
      </c>
      <c r="E876" s="33">
        <f>IF('STATS 17-18'!H878&lt;13.4,IF(D876&gt;73,73,D876),D876)</f>
        <v>97</v>
      </c>
      <c r="F876" s="82">
        <f>IF('STATS 17-18'!H878&lt;11,IF(E876&gt;66,66,E876),E876)</f>
        <v>97</v>
      </c>
    </row>
    <row r="877" ht="20.35" customHeight="1">
      <c r="A877" t="s" s="38">
        <v>1009</v>
      </c>
      <c r="B877" s="81">
        <f>VLOOKUP('STATS 17-18'!AC879,'SK - HITS TAKEN'!$A$3:$B$55,2)</f>
        <v>86</v>
      </c>
      <c r="C877" s="33">
        <f>IF('STATS 17-18'!G879&lt;400,IF(B877&gt;80,80,B877),B877)</f>
        <v>80</v>
      </c>
      <c r="D877" s="33">
        <f>IF('STATS 17-18'!G879&lt;200,IF(C877&gt;60,60,C877),C877)</f>
        <v>60</v>
      </c>
      <c r="E877" s="33">
        <f>IF('STATS 17-18'!H879&lt;13.4,IF(D877&gt;73,73,D877),D877)</f>
        <v>60</v>
      </c>
      <c r="F877" s="82">
        <f>IF('STATS 17-18'!H879&lt;11,IF(E877&gt;66,66,E877),E877)</f>
        <v>60</v>
      </c>
    </row>
    <row r="878" ht="20.35" customHeight="1">
      <c r="A878" t="s" s="38">
        <v>1010</v>
      </c>
      <c r="B878" s="81">
        <f>VLOOKUP('STATS 17-18'!AC880,'SK - HITS TAKEN'!$A$3:$B$55,2)</f>
        <v>68</v>
      </c>
      <c r="C878" s="33">
        <f>IF('STATS 17-18'!G880&lt;400,IF(B878&gt;80,80,B878),B878)</f>
        <v>68</v>
      </c>
      <c r="D878" s="33">
        <f>IF('STATS 17-18'!G880&lt;200,IF(C878&gt;60,60,C878),C878)</f>
        <v>68</v>
      </c>
      <c r="E878" s="33">
        <f>IF('STATS 17-18'!H880&lt;13.4,IF(D878&gt;73,73,D878),D878)</f>
        <v>68</v>
      </c>
      <c r="F878" s="82">
        <f>IF('STATS 17-18'!H880&lt;11,IF(E878&gt;66,66,E878),E878)</f>
        <v>68</v>
      </c>
    </row>
    <row r="879" ht="20.35" customHeight="1">
      <c r="A879" t="s" s="38">
        <v>1011</v>
      </c>
      <c r="B879" s="81">
        <f>VLOOKUP('STATS 17-18'!AC881,'SK - HITS TAKEN'!$A$3:$B$55,2)</f>
        <v>47</v>
      </c>
      <c r="C879" s="33">
        <f>IF('STATS 17-18'!G881&lt;400,IF(B879&gt;80,80,B879),B879)</f>
        <v>47</v>
      </c>
      <c r="D879" s="33">
        <f>IF('STATS 17-18'!G881&lt;200,IF(C879&gt;60,60,C879),C879)</f>
        <v>47</v>
      </c>
      <c r="E879" s="33">
        <f>IF('STATS 17-18'!H881&lt;13.4,IF(D879&gt;73,73,D879),D879)</f>
        <v>47</v>
      </c>
      <c r="F879" s="82">
        <f>IF('STATS 17-18'!H881&lt;11,IF(E879&gt;66,66,E879),E879)</f>
        <v>47</v>
      </c>
    </row>
    <row r="880" ht="20.35" customHeight="1">
      <c r="A880" t="s" s="38">
        <v>1012</v>
      </c>
      <c r="B880" s="81">
        <f>VLOOKUP('STATS 17-18'!AC882,'SK - HITS TAKEN'!$A$3:$B$55,2)</f>
        <v>99</v>
      </c>
      <c r="C880" s="33">
        <f>IF('STATS 17-18'!G882&lt;400,IF(B880&gt;80,80,B880),B880)</f>
        <v>80</v>
      </c>
      <c r="D880" s="33">
        <f>IF('STATS 17-18'!G882&lt;200,IF(C880&gt;60,60,C880),C880)</f>
        <v>80</v>
      </c>
      <c r="E880" s="33">
        <f>IF('STATS 17-18'!H882&lt;13.4,IF(D880&gt;73,73,D880),D880)</f>
        <v>80</v>
      </c>
      <c r="F880" s="82">
        <f>IF('STATS 17-18'!H882&lt;11,IF(E880&gt;66,66,E880),E880)</f>
        <v>80</v>
      </c>
    </row>
    <row r="881" ht="20.35" customHeight="1">
      <c r="A881" t="s" s="38">
        <v>1013</v>
      </c>
      <c r="B881" s="81">
        <f>VLOOKUP('STATS 17-18'!AC883,'SK - HITS TAKEN'!$A$3:$B$55,2)</f>
        <v>48</v>
      </c>
      <c r="C881" s="33">
        <f>IF('STATS 17-18'!G883&lt;400,IF(B881&gt;80,80,B881),B881)</f>
        <v>48</v>
      </c>
      <c r="D881" s="33">
        <f>IF('STATS 17-18'!G883&lt;200,IF(C881&gt;60,60,C881),C881)</f>
        <v>48</v>
      </c>
      <c r="E881" s="33">
        <f>IF('STATS 17-18'!H883&lt;13.4,IF(D881&gt;73,73,D881),D881)</f>
        <v>48</v>
      </c>
      <c r="F881" s="82">
        <f>IF('STATS 17-18'!H883&lt;11,IF(E881&gt;66,66,E881),E881)</f>
        <v>48</v>
      </c>
    </row>
    <row r="882" ht="20.35" customHeight="1">
      <c r="A882" t="s" s="38">
        <v>1014</v>
      </c>
      <c r="B882" s="81">
        <f>VLOOKUP('STATS 17-18'!AC884,'SK - HITS TAKEN'!$A$3:$B$55,2)</f>
        <v>65</v>
      </c>
      <c r="C882" s="33">
        <f>IF('STATS 17-18'!G884&lt;400,IF(B882&gt;80,80,B882),B882)</f>
        <v>65</v>
      </c>
      <c r="D882" s="33">
        <f>IF('STATS 17-18'!G884&lt;200,IF(C882&gt;60,60,C882),C882)</f>
        <v>65</v>
      </c>
      <c r="E882" s="33">
        <f>IF('STATS 17-18'!H884&lt;13.4,IF(D882&gt;73,73,D882),D882)</f>
        <v>65</v>
      </c>
      <c r="F882" s="82">
        <f>IF('STATS 17-18'!H884&lt;11,IF(E882&gt;66,66,E882),E882)</f>
        <v>65</v>
      </c>
    </row>
    <row r="883" ht="20.35" customHeight="1">
      <c r="A883" t="s" s="38">
        <v>1015</v>
      </c>
      <c r="B883" s="81">
        <f>VLOOKUP('STATS 17-18'!AC885,'SK - HITS TAKEN'!$A$3:$B$55,2)</f>
        <v>78</v>
      </c>
      <c r="C883" s="33">
        <f>IF('STATS 17-18'!G885&lt;400,IF(B883&gt;80,80,B883),B883)</f>
        <v>78</v>
      </c>
      <c r="D883" s="33">
        <f>IF('STATS 17-18'!G885&lt;200,IF(C883&gt;60,60,C883),C883)</f>
        <v>60</v>
      </c>
      <c r="E883" s="33">
        <f>IF('STATS 17-18'!H885&lt;13.4,IF(D883&gt;73,73,D883),D883)</f>
        <v>60</v>
      </c>
      <c r="F883" s="82">
        <f>IF('STATS 17-18'!H885&lt;11,IF(E883&gt;66,66,E883),E883)</f>
        <v>60</v>
      </c>
    </row>
    <row r="884" ht="20.35" customHeight="1">
      <c r="A884" t="s" s="38">
        <v>1016</v>
      </c>
      <c r="B884" s="81">
        <f>VLOOKUP('STATS 17-18'!AC886,'SK - HITS TAKEN'!$A$3:$B$55,2)</f>
        <v>72</v>
      </c>
      <c r="C884" s="33">
        <f>IF('STATS 17-18'!G886&lt;400,IF(B884&gt;80,80,B884),B884)</f>
        <v>72</v>
      </c>
      <c r="D884" s="33">
        <f>IF('STATS 17-18'!G886&lt;200,IF(C884&gt;60,60,C884),C884)</f>
        <v>60</v>
      </c>
      <c r="E884" s="33">
        <f>IF('STATS 17-18'!H886&lt;13.4,IF(D884&gt;73,73,D884),D884)</f>
        <v>60</v>
      </c>
      <c r="F884" s="82">
        <f>IF('STATS 17-18'!H886&lt;11,IF(E884&gt;66,66,E884),E884)</f>
        <v>60</v>
      </c>
    </row>
    <row r="885" ht="20.35" customHeight="1">
      <c r="A885" t="s" s="38">
        <v>1017</v>
      </c>
      <c r="B885" s="81">
        <f>VLOOKUP('STATS 17-18'!AC887,'SK - HITS TAKEN'!$A$3:$B$55,2)</f>
        <v>95</v>
      </c>
      <c r="C885" s="33">
        <f>IF('STATS 17-18'!G887&lt;400,IF(B885&gt;80,80,B885),B885)</f>
        <v>95</v>
      </c>
      <c r="D885" s="33">
        <f>IF('STATS 17-18'!G887&lt;200,IF(C885&gt;60,60,C885),C885)</f>
        <v>95</v>
      </c>
      <c r="E885" s="33">
        <f>IF('STATS 17-18'!H887&lt;13.4,IF(D885&gt;73,73,D885),D885)</f>
        <v>95</v>
      </c>
      <c r="F885" s="82">
        <f>IF('STATS 17-18'!H887&lt;11,IF(E885&gt;66,66,E885),E885)</f>
        <v>95</v>
      </c>
    </row>
    <row r="886" ht="20.35" customHeight="1">
      <c r="A886" t="s" s="38">
        <v>1018</v>
      </c>
      <c r="B886" s="81">
        <f>VLOOKUP('STATS 17-18'!AC888,'SK - HITS TAKEN'!$A$3:$B$55,2)</f>
        <v>47</v>
      </c>
      <c r="C886" s="33">
        <f>IF('STATS 17-18'!G888&lt;400,IF(B886&gt;80,80,B886),B886)</f>
        <v>47</v>
      </c>
      <c r="D886" s="33">
        <f>IF('STATS 17-18'!G888&lt;200,IF(C886&gt;60,60,C886),C886)</f>
        <v>47</v>
      </c>
      <c r="E886" s="33">
        <f>IF('STATS 17-18'!H888&lt;13.4,IF(D886&gt;73,73,D886),D886)</f>
        <v>47</v>
      </c>
      <c r="F886" s="82">
        <f>IF('STATS 17-18'!H888&lt;11,IF(E886&gt;66,66,E886),E886)</f>
        <v>47</v>
      </c>
    </row>
    <row r="887" ht="20.35" customHeight="1">
      <c r="A887" t="s" s="38">
        <v>1020</v>
      </c>
      <c r="B887" s="81">
        <f>VLOOKUP('STATS 17-18'!AC890,'SK - HITS TAKEN'!$A$3:$B$55,2)</f>
        <v>65</v>
      </c>
      <c r="C887" s="33">
        <f>IF('STATS 17-18'!G890&lt;400,IF(B887&gt;80,80,B887),B887)</f>
        <v>65</v>
      </c>
      <c r="D887" s="33">
        <f>IF('STATS 17-18'!G890&lt;200,IF(C887&gt;60,60,C887),C887)</f>
        <v>65</v>
      </c>
      <c r="E887" s="33">
        <f>IF('STATS 17-18'!H890&lt;13.4,IF(D887&gt;73,73,D887),D887)</f>
        <v>65</v>
      </c>
      <c r="F887" s="82">
        <f>IF('STATS 17-18'!H890&lt;11,IF(E887&gt;66,66,E887),E887)</f>
        <v>65</v>
      </c>
    </row>
    <row r="888" ht="20.35" customHeight="1">
      <c r="A888" t="s" s="38">
        <v>1021</v>
      </c>
      <c r="B888" s="81">
        <f>VLOOKUP('STATS 17-18'!AC891,'SK - HITS TAKEN'!$A$3:$B$55,2)</f>
        <v>77</v>
      </c>
      <c r="C888" s="33">
        <f>IF('STATS 17-18'!G891&lt;400,IF(B888&gt;80,80,B888),B888)</f>
        <v>77</v>
      </c>
      <c r="D888" s="33">
        <f>IF('STATS 17-18'!G891&lt;200,IF(C888&gt;60,60,C888),C888)</f>
        <v>77</v>
      </c>
      <c r="E888" s="33">
        <f>IF('STATS 17-18'!H891&lt;13.4,IF(D888&gt;73,73,D888),D888)</f>
        <v>73</v>
      </c>
      <c r="F888" s="82">
        <f>IF('STATS 17-18'!H891&lt;11,IF(E888&gt;66,66,E888),E888)</f>
        <v>66</v>
      </c>
    </row>
    <row r="889" ht="20.35" customHeight="1">
      <c r="A889" t="s" s="38">
        <v>1022</v>
      </c>
      <c r="B889" s="81">
        <f>VLOOKUP('STATS 17-18'!AC892,'SK - HITS TAKEN'!$A$3:$B$55,2)</f>
        <v>78</v>
      </c>
      <c r="C889" s="33">
        <f>IF('STATS 17-18'!G892&lt;400,IF(B889&gt;80,80,B889),B889)</f>
        <v>78</v>
      </c>
      <c r="D889" s="33">
        <f>IF('STATS 17-18'!G892&lt;200,IF(C889&gt;60,60,C889),C889)</f>
        <v>78</v>
      </c>
      <c r="E889" s="33">
        <f>IF('STATS 17-18'!H892&lt;13.4,IF(D889&gt;73,73,D889),D889)</f>
        <v>78</v>
      </c>
      <c r="F889" s="82">
        <f>IF('STATS 17-18'!H892&lt;11,IF(E889&gt;66,66,E889),E889)</f>
        <v>78</v>
      </c>
    </row>
    <row r="890" ht="20.35" customHeight="1">
      <c r="A890" t="s" s="38">
        <v>1023</v>
      </c>
      <c r="B890" s="81">
        <f>VLOOKUP('STATS 17-18'!AC893,'SK - HITS TAKEN'!$A$3:$B$55,2)</f>
        <v>83</v>
      </c>
      <c r="C890" s="33">
        <f>IF('STATS 17-18'!G893&lt;400,IF(B890&gt;80,80,B890),B890)</f>
        <v>83</v>
      </c>
      <c r="D890" s="33">
        <f>IF('STATS 17-18'!G893&lt;200,IF(C890&gt;60,60,C890),C890)</f>
        <v>83</v>
      </c>
      <c r="E890" s="33">
        <f>IF('STATS 17-18'!H893&lt;13.4,IF(D890&gt;73,73,D890),D890)</f>
        <v>83</v>
      </c>
      <c r="F890" s="82">
        <f>IF('STATS 17-18'!H893&lt;11,IF(E890&gt;66,66,E890),E890)</f>
        <v>83</v>
      </c>
    </row>
    <row r="891" ht="20.35" customHeight="1">
      <c r="A891" t="s" s="38">
        <v>1024</v>
      </c>
      <c r="B891" s="81">
        <f>VLOOKUP('STATS 17-18'!AC894,'SK - HITS TAKEN'!$A$3:$B$55,2)</f>
        <v>52</v>
      </c>
      <c r="C891" s="33">
        <f>IF('STATS 17-18'!G894&lt;400,IF(B891&gt;80,80,B891),B891)</f>
        <v>52</v>
      </c>
      <c r="D891" s="33">
        <f>IF('STATS 17-18'!G894&lt;200,IF(C891&gt;60,60,C891),C891)</f>
        <v>52</v>
      </c>
      <c r="E891" s="33">
        <f>IF('STATS 17-18'!H894&lt;13.4,IF(D891&gt;73,73,D891),D891)</f>
        <v>52</v>
      </c>
      <c r="F891" s="82">
        <f>IF('STATS 17-18'!H894&lt;11,IF(E891&gt;66,66,E891),E891)</f>
        <v>52</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14.xml><?xml version="1.0" encoding="utf-8"?>
<worksheet xmlns:r="http://schemas.openxmlformats.org/officeDocument/2006/relationships" xmlns="http://schemas.openxmlformats.org/spreadsheetml/2006/main">
  <sheetPr>
    <pageSetUpPr fitToPage="1"/>
  </sheetPr>
  <dimension ref="A2:B55"/>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95" customWidth="1"/>
    <col min="2" max="2" width="16.3516" style="95" customWidth="1"/>
    <col min="3" max="256" width="16.3516" style="95" customWidth="1"/>
  </cols>
  <sheetData>
    <row r="1" ht="28" customHeight="1">
      <c r="A1" t="s" s="7">
        <v>3447</v>
      </c>
      <c r="B1" s="7"/>
    </row>
    <row r="2" ht="20.55" customHeight="1">
      <c r="A2" s="70"/>
      <c r="B2" s="70"/>
    </row>
    <row r="3" ht="20.55" customHeight="1">
      <c r="A3" s="84">
        <v>0</v>
      </c>
      <c r="B3" s="85">
        <v>99</v>
      </c>
    </row>
    <row r="4" ht="20.35" customHeight="1">
      <c r="A4" s="86">
        <v>1.61</v>
      </c>
      <c r="B4" s="87">
        <f>B3-1</f>
        <v>98</v>
      </c>
    </row>
    <row r="5" ht="20.35" customHeight="1">
      <c r="A5" s="86">
        <v>1.83</v>
      </c>
      <c r="B5" s="87">
        <f>B4-1</f>
        <v>97</v>
      </c>
    </row>
    <row r="6" ht="20.35" customHeight="1">
      <c r="A6" s="86">
        <v>2.04</v>
      </c>
      <c r="B6" s="87">
        <f>B5-1</f>
        <v>96</v>
      </c>
    </row>
    <row r="7" ht="20.35" customHeight="1">
      <c r="A7" s="86">
        <v>2.23</v>
      </c>
      <c r="B7" s="87">
        <f>B6-1</f>
        <v>95</v>
      </c>
    </row>
    <row r="8" ht="20.35" customHeight="1">
      <c r="A8" s="86">
        <v>2.42</v>
      </c>
      <c r="B8" s="87">
        <f>B7-1</f>
        <v>94</v>
      </c>
    </row>
    <row r="9" ht="20.35" customHeight="1">
      <c r="A9" s="86">
        <v>2.61</v>
      </c>
      <c r="B9" s="87">
        <f>B8-1</f>
        <v>93</v>
      </c>
    </row>
    <row r="10" ht="20.35" customHeight="1">
      <c r="A10" s="86">
        <v>2.72</v>
      </c>
      <c r="B10" s="87">
        <f>B9-1</f>
        <v>92</v>
      </c>
    </row>
    <row r="11" ht="20.35" customHeight="1">
      <c r="A11" s="86">
        <v>2.83</v>
      </c>
      <c r="B11" s="87">
        <f>B10-1</f>
        <v>91</v>
      </c>
    </row>
    <row r="12" ht="20.35" customHeight="1">
      <c r="A12" s="86">
        <v>2.93</v>
      </c>
      <c r="B12" s="87">
        <f>B11-1</f>
        <v>90</v>
      </c>
    </row>
    <row r="13" ht="20.35" customHeight="1">
      <c r="A13" s="86">
        <v>3.03</v>
      </c>
      <c r="B13" s="87">
        <f>B12-1</f>
        <v>89</v>
      </c>
    </row>
    <row r="14" ht="20.35" customHeight="1">
      <c r="A14" s="86">
        <v>3.13</v>
      </c>
      <c r="B14" s="87">
        <f>B13-1</f>
        <v>88</v>
      </c>
    </row>
    <row r="15" ht="20.35" customHeight="1">
      <c r="A15" s="86">
        <v>3.23</v>
      </c>
      <c r="B15" s="87">
        <f>B14-1</f>
        <v>87</v>
      </c>
    </row>
    <row r="16" ht="20.35" customHeight="1">
      <c r="A16" s="86">
        <v>3.33</v>
      </c>
      <c r="B16" s="87">
        <f>B15-1</f>
        <v>86</v>
      </c>
    </row>
    <row r="17" ht="20.35" customHeight="1">
      <c r="A17" s="86">
        <v>3.43</v>
      </c>
      <c r="B17" s="87">
        <f>B16-1</f>
        <v>85</v>
      </c>
    </row>
    <row r="18" ht="20.35" customHeight="1">
      <c r="A18" s="86">
        <v>3.53</v>
      </c>
      <c r="B18" s="87">
        <f>B17-1</f>
        <v>84</v>
      </c>
    </row>
    <row r="19" ht="20.35" customHeight="1">
      <c r="A19" s="86">
        <v>3.63</v>
      </c>
      <c r="B19" s="87">
        <f>B18-1</f>
        <v>83</v>
      </c>
    </row>
    <row r="20" ht="20.35" customHeight="1">
      <c r="A20" s="86">
        <v>3.73</v>
      </c>
      <c r="B20" s="87">
        <f>B19-1</f>
        <v>82</v>
      </c>
    </row>
    <row r="21" ht="20.35" customHeight="1">
      <c r="A21" s="86">
        <v>3.83</v>
      </c>
      <c r="B21" s="87">
        <f>B20-1</f>
        <v>81</v>
      </c>
    </row>
    <row r="22" ht="20.35" customHeight="1">
      <c r="A22" s="86">
        <v>3.92</v>
      </c>
      <c r="B22" s="87">
        <f>B21-1</f>
        <v>80</v>
      </c>
    </row>
    <row r="23" ht="20.35" customHeight="1">
      <c r="A23" s="86">
        <v>4.01</v>
      </c>
      <c r="B23" s="87">
        <f>B22-1</f>
        <v>79</v>
      </c>
    </row>
    <row r="24" ht="20.35" customHeight="1">
      <c r="A24" s="86">
        <v>4.1</v>
      </c>
      <c r="B24" s="87">
        <f>B23-1</f>
        <v>78</v>
      </c>
    </row>
    <row r="25" ht="20.35" customHeight="1">
      <c r="A25" s="86">
        <v>4.19</v>
      </c>
      <c r="B25" s="87">
        <f>B24-1</f>
        <v>77</v>
      </c>
    </row>
    <row r="26" ht="20.35" customHeight="1">
      <c r="A26" s="86">
        <v>4.28</v>
      </c>
      <c r="B26" s="87">
        <f>B25-1</f>
        <v>76</v>
      </c>
    </row>
    <row r="27" ht="20.35" customHeight="1">
      <c r="A27" s="86">
        <v>4.37</v>
      </c>
      <c r="B27" s="87">
        <f>B26-1</f>
        <v>75</v>
      </c>
    </row>
    <row r="28" ht="20.35" customHeight="1">
      <c r="A28" s="86">
        <v>4.46</v>
      </c>
      <c r="B28" s="87">
        <f>B27-1</f>
        <v>74</v>
      </c>
    </row>
    <row r="29" ht="20.35" customHeight="1">
      <c r="A29" s="86">
        <v>4.55</v>
      </c>
      <c r="B29" s="87">
        <f>B28-1</f>
        <v>73</v>
      </c>
    </row>
    <row r="30" ht="20.35" customHeight="1">
      <c r="A30" s="86">
        <v>4.67</v>
      </c>
      <c r="B30" s="87">
        <f>B29-1</f>
        <v>72</v>
      </c>
    </row>
    <row r="31" ht="20.35" customHeight="1">
      <c r="A31" s="86">
        <v>4.78</v>
      </c>
      <c r="B31" s="87">
        <f>B30-1</f>
        <v>71</v>
      </c>
    </row>
    <row r="32" ht="20.35" customHeight="1">
      <c r="A32" s="86">
        <v>4.89</v>
      </c>
      <c r="B32" s="87">
        <f>B31-1</f>
        <v>70</v>
      </c>
    </row>
    <row r="33" ht="20.35" customHeight="1">
      <c r="A33" s="86">
        <v>5</v>
      </c>
      <c r="B33" s="87">
        <f>B32-1</f>
        <v>69</v>
      </c>
    </row>
    <row r="34" ht="20.35" customHeight="1">
      <c r="A34" s="86">
        <v>5.11</v>
      </c>
      <c r="B34" s="87">
        <f>B33-1</f>
        <v>68</v>
      </c>
    </row>
    <row r="35" ht="20.35" customHeight="1">
      <c r="A35" s="86">
        <v>5.22</v>
      </c>
      <c r="B35" s="87">
        <f>B34-1</f>
        <v>67</v>
      </c>
    </row>
    <row r="36" ht="20.35" customHeight="1">
      <c r="A36" s="86">
        <v>5.33</v>
      </c>
      <c r="B36" s="87">
        <f>B35-1</f>
        <v>66</v>
      </c>
    </row>
    <row r="37" ht="20.35" customHeight="1">
      <c r="A37" s="86">
        <v>5.44</v>
      </c>
      <c r="B37" s="87">
        <f>B36-1</f>
        <v>65</v>
      </c>
    </row>
    <row r="38" ht="20.35" customHeight="1">
      <c r="A38" s="86">
        <v>5.55</v>
      </c>
      <c r="B38" s="87">
        <f>B37-1</f>
        <v>64</v>
      </c>
    </row>
    <row r="39" ht="20.35" customHeight="1">
      <c r="A39" s="86">
        <v>5.66</v>
      </c>
      <c r="B39" s="87">
        <f>B38-1</f>
        <v>63</v>
      </c>
    </row>
    <row r="40" ht="20.35" customHeight="1">
      <c r="A40" s="86">
        <v>5.77</v>
      </c>
      <c r="B40" s="87">
        <f>B39-1</f>
        <v>62</v>
      </c>
    </row>
    <row r="41" ht="20.35" customHeight="1">
      <c r="A41" s="86">
        <v>5.88</v>
      </c>
      <c r="B41" s="87">
        <f>B40-1</f>
        <v>61</v>
      </c>
    </row>
    <row r="42" ht="20.35" customHeight="1">
      <c r="A42" s="86">
        <v>5.99</v>
      </c>
      <c r="B42" s="87">
        <f>B41-1</f>
        <v>60</v>
      </c>
    </row>
    <row r="43" ht="20.35" customHeight="1">
      <c r="A43" s="86">
        <v>6.16</v>
      </c>
      <c r="B43" s="87">
        <f>B42-1</f>
        <v>59</v>
      </c>
    </row>
    <row r="44" ht="20.35" customHeight="1">
      <c r="A44" s="86">
        <v>6.32</v>
      </c>
      <c r="B44" s="87">
        <f>B43-1</f>
        <v>58</v>
      </c>
    </row>
    <row r="45" ht="20.35" customHeight="1">
      <c r="A45" s="86">
        <v>6.49</v>
      </c>
      <c r="B45" s="87">
        <f>B44-1</f>
        <v>57</v>
      </c>
    </row>
    <row r="46" ht="20.35" customHeight="1">
      <c r="A46" s="86">
        <v>6.65</v>
      </c>
      <c r="B46" s="87">
        <f>B45-1</f>
        <v>56</v>
      </c>
    </row>
    <row r="47" ht="20.35" customHeight="1">
      <c r="A47" s="86">
        <v>6.81</v>
      </c>
      <c r="B47" s="87">
        <f>B46-1</f>
        <v>55</v>
      </c>
    </row>
    <row r="48" ht="20.35" customHeight="1">
      <c r="A48" s="86">
        <v>6.97</v>
      </c>
      <c r="B48" s="87">
        <f>B47-1</f>
        <v>54</v>
      </c>
    </row>
    <row r="49" ht="20.35" customHeight="1">
      <c r="A49" s="86">
        <v>7.13</v>
      </c>
      <c r="B49" s="87">
        <f>B48-1</f>
        <v>53</v>
      </c>
    </row>
    <row r="50" ht="20.35" customHeight="1">
      <c r="A50" s="86">
        <v>7.47</v>
      </c>
      <c r="B50" s="87">
        <f>B49-1</f>
        <v>52</v>
      </c>
    </row>
    <row r="51" ht="20.35" customHeight="1">
      <c r="A51" s="86">
        <v>7.8</v>
      </c>
      <c r="B51" s="87">
        <f>B50-1</f>
        <v>51</v>
      </c>
    </row>
    <row r="52" ht="20.35" customHeight="1">
      <c r="A52" s="86">
        <v>8.130000000000001</v>
      </c>
      <c r="B52" s="87">
        <f>B51-1</f>
        <v>50</v>
      </c>
    </row>
    <row r="53" ht="20.35" customHeight="1">
      <c r="A53" s="86">
        <v>8.470000000000001</v>
      </c>
      <c r="B53" s="87">
        <f>B52-1</f>
        <v>49</v>
      </c>
    </row>
    <row r="54" ht="20.35" customHeight="1">
      <c r="A54" s="86">
        <v>8.800000000000001</v>
      </c>
      <c r="B54" s="87">
        <f>B53-1</f>
        <v>48</v>
      </c>
    </row>
    <row r="55" ht="20.35" customHeight="1">
      <c r="A55" s="86">
        <v>9.220000000000001</v>
      </c>
      <c r="B55" s="87">
        <f>B54-1</f>
        <v>47</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15.xml><?xml version="1.0" encoding="utf-8"?>
<worksheet xmlns:r="http://schemas.openxmlformats.org/officeDocument/2006/relationships" xmlns="http://schemas.openxmlformats.org/spreadsheetml/2006/main">
  <sheetPr>
    <pageSetUpPr fitToPage="1"/>
  </sheetPr>
  <dimension ref="A1:D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21.2109" style="96" customWidth="1"/>
    <col min="2" max="2" width="16.3516" style="96" customWidth="1"/>
    <col min="3" max="3" width="16.3516" style="96" customWidth="1"/>
    <col min="4" max="4" width="7.22656" style="96" customWidth="1"/>
    <col min="5" max="256" width="16.3516" style="96" customWidth="1"/>
  </cols>
  <sheetData>
    <row r="1" ht="44.55" customHeight="1">
      <c r="A1" t="s" s="97">
        <v>6</v>
      </c>
      <c r="B1" t="s" s="75">
        <v>3451</v>
      </c>
      <c r="C1" t="s" s="75">
        <v>3452</v>
      </c>
      <c r="D1" t="s" s="76">
        <v>3453</v>
      </c>
    </row>
    <row r="2" ht="20.55" customHeight="1">
      <c r="A2" t="s" s="23">
        <v>3454</v>
      </c>
      <c r="B2" s="98">
        <f>('RATES'!I2/'RATES'!H2)*10</f>
        <v>24.28571428571428</v>
      </c>
      <c r="C2" s="79">
        <f>B2-(('RATES'!H2-73)/10)</f>
        <v>24.58571428571429</v>
      </c>
      <c r="D2" s="80">
        <f>VLOOKUP(C2,'ST - MASSE CORPORELLE'!$A$3:$B$69,2)</f>
        <v>38</v>
      </c>
    </row>
    <row r="3" ht="26.35" customHeight="1">
      <c r="A3" t="s" s="29">
        <v>1055</v>
      </c>
      <c r="B3" s="99">
        <f>('RATES'!I3/'RATES'!H3)*10</f>
        <v>27.2</v>
      </c>
      <c r="C3" s="33">
        <f>B3-(('RATES'!H3-73)/10)</f>
        <v>27</v>
      </c>
      <c r="D3" s="82">
        <f>VLOOKUP(C3,'ST - MASSE CORPORELLE'!$A$3:$B$69,2)</f>
        <v>62</v>
      </c>
    </row>
    <row r="4" ht="26.35" customHeight="1">
      <c r="A4" t="s" s="29">
        <v>1057</v>
      </c>
      <c r="B4" s="99">
        <f>('RATES'!I4/'RATES'!H4)*10</f>
        <v>28.42105263157895</v>
      </c>
      <c r="C4" s="33">
        <f>B4-(('RATES'!H4-73)/10)</f>
        <v>28.12105263157894</v>
      </c>
      <c r="D4" s="82">
        <f>VLOOKUP(C4,'ST - MASSE CORPORELLE'!$A$3:$B$69,2)</f>
        <v>77</v>
      </c>
    </row>
    <row r="5" ht="26.35" customHeight="1">
      <c r="A5" t="s" s="29">
        <v>1058</v>
      </c>
      <c r="B5" s="99">
        <f>('RATES'!I5/'RATES'!H5)*10</f>
        <v>26.28571428571428</v>
      </c>
      <c r="C5" s="33">
        <f>B5-(('RATES'!H5-73)/10)</f>
        <v>26.58571428571429</v>
      </c>
      <c r="D5" s="82">
        <f>VLOOKUP(C5,'ST - MASSE CORPORELLE'!$A$3:$B$69,2)</f>
        <v>56</v>
      </c>
    </row>
    <row r="6" ht="26.35" customHeight="1">
      <c r="A6" t="s" s="29">
        <v>1060</v>
      </c>
      <c r="B6" s="99">
        <f>('RATES'!I6/'RATES'!H6)*10</f>
        <v>27.22222222222222</v>
      </c>
      <c r="C6" s="33">
        <f>B6-(('RATES'!H6-73)/10)</f>
        <v>27.32222222222222</v>
      </c>
      <c r="D6" s="82">
        <f>VLOOKUP(C6,'ST - MASSE CORPORELLE'!$A$3:$B$69,2)</f>
        <v>66</v>
      </c>
    </row>
    <row r="7" ht="26.35" customHeight="1">
      <c r="A7" t="s" s="29">
        <v>1061</v>
      </c>
      <c r="B7" s="99">
        <f>('RATES'!I7/'RATES'!H7)*10</f>
        <v>29.45945945945946</v>
      </c>
      <c r="C7" s="33">
        <f>B7-(('RATES'!H7-73)/10)</f>
        <v>29.35945945945946</v>
      </c>
      <c r="D7" s="82">
        <f>VLOOKUP(C7,'ST - MASSE CORPORELLE'!$A$3:$B$69,2)</f>
        <v>89</v>
      </c>
    </row>
    <row r="8" ht="26.35" customHeight="1">
      <c r="A8" t="s" s="29">
        <v>1062</v>
      </c>
      <c r="B8" s="99">
        <f>('RATES'!I8/'RATES'!H8)*10</f>
        <v>29.31506849315069</v>
      </c>
      <c r="C8" s="33">
        <f>B8-(('RATES'!H8-73)/10)</f>
        <v>29.31506849315069</v>
      </c>
      <c r="D8" s="82">
        <f>VLOOKUP(C8,'ST - MASSE CORPORELLE'!$A$3:$B$69,2)</f>
        <v>89</v>
      </c>
    </row>
    <row r="9" ht="26.35" customHeight="1">
      <c r="A9" t="s" s="29">
        <v>1063</v>
      </c>
      <c r="B9" s="99">
        <f>('RATES'!I9/'RATES'!H9)*10</f>
        <v>23.28767123287671</v>
      </c>
      <c r="C9" s="33">
        <f>B9-(('RATES'!H9-73)/10)</f>
        <v>23.28767123287671</v>
      </c>
      <c r="D9" s="82">
        <f>VLOOKUP(C9,'ST - MASSE CORPORELLE'!$A$3:$B$69,2)</f>
        <v>34</v>
      </c>
    </row>
    <row r="10" ht="26.35" customHeight="1">
      <c r="A10" t="s" s="29">
        <v>1064</v>
      </c>
      <c r="B10" s="99">
        <f>('RATES'!I10/'RATES'!H10)*10</f>
        <v>27.08333333333334</v>
      </c>
      <c r="C10" s="33">
        <f>B10-(('RATES'!H10-73)/10)</f>
        <v>27.18333333333334</v>
      </c>
      <c r="D10" s="82">
        <f>VLOOKUP(C10,'ST - MASSE CORPORELLE'!$A$3:$B$69,2)</f>
        <v>64</v>
      </c>
    </row>
    <row r="11" ht="26.35" customHeight="1">
      <c r="A11" t="s" s="29">
        <v>1065</v>
      </c>
      <c r="B11" s="99">
        <f>('RATES'!I11/'RATES'!H11)*10</f>
        <v>28</v>
      </c>
      <c r="C11" s="33">
        <f>B11-(('RATES'!H11-73)/10)</f>
        <v>27.8</v>
      </c>
      <c r="D11" s="82">
        <f>VLOOKUP(C11,'ST - MASSE CORPORELLE'!$A$3:$B$69,2)</f>
        <v>72</v>
      </c>
    </row>
    <row r="12" ht="26.35" customHeight="1">
      <c r="A12" t="s" s="29">
        <v>1066</v>
      </c>
      <c r="B12" s="99">
        <f>('RATES'!I12/'RATES'!H12)*10</f>
        <v>27.27272727272727</v>
      </c>
      <c r="C12" s="33">
        <f>B12-(('RATES'!H12-73)/10)</f>
        <v>26.87272727272727</v>
      </c>
      <c r="D12" s="82">
        <f>VLOOKUP(C12,'ST - MASSE CORPORELLE'!$A$3:$B$69,2)</f>
        <v>60</v>
      </c>
    </row>
    <row r="13" ht="26.35" customHeight="1">
      <c r="A13" t="s" s="29">
        <v>1067</v>
      </c>
      <c r="B13" s="99">
        <f>('RATES'!I13/'RATES'!H13)*10</f>
        <v>27.89473684210526</v>
      </c>
      <c r="C13" s="33">
        <f>B13-(('RATES'!H13-73)/10)</f>
        <v>27.59473684210526</v>
      </c>
      <c r="D13" s="82">
        <f>VLOOKUP(C13,'ST - MASSE CORPORELLE'!$A$3:$B$69,2)</f>
        <v>69</v>
      </c>
    </row>
    <row r="14" ht="26.35" customHeight="1">
      <c r="A14" t="s" s="29">
        <v>1068</v>
      </c>
      <c r="B14" s="99">
        <f>('RATES'!I14/'RATES'!H14)*10</f>
        <v>28.93333333333334</v>
      </c>
      <c r="C14" s="33">
        <f>B14-(('RATES'!H14-73)/10)</f>
        <v>28.73333333333334</v>
      </c>
      <c r="D14" s="82">
        <f>VLOOKUP(C14,'ST - MASSE CORPORELLE'!$A$3:$B$69,2)</f>
        <v>84</v>
      </c>
    </row>
    <row r="15" ht="26.35" customHeight="1">
      <c r="A15" t="s" s="29">
        <v>1069</v>
      </c>
      <c r="B15" s="99">
        <f>('RATES'!I15/'RATES'!H15)*10</f>
        <v>26.35135135135135</v>
      </c>
      <c r="C15" s="33">
        <f>B15-(('RATES'!H15-73)/10)</f>
        <v>26.25135135135135</v>
      </c>
      <c r="D15" s="82">
        <f>VLOOKUP(C15,'ST - MASSE CORPORELLE'!$A$3:$B$69,2)</f>
        <v>52</v>
      </c>
    </row>
    <row r="16" ht="26.35" customHeight="1">
      <c r="A16" t="s" s="29">
        <v>1070</v>
      </c>
      <c r="B16" s="99">
        <f>('RATES'!I16/'RATES'!H16)*10</f>
        <v>28.19444444444445</v>
      </c>
      <c r="C16" s="33">
        <f>B16-(('RATES'!H16-73)/10)</f>
        <v>28.29444444444445</v>
      </c>
      <c r="D16" s="82">
        <f>VLOOKUP(C16,'ST - MASSE CORPORELLE'!$A$3:$B$69,2)</f>
        <v>79</v>
      </c>
    </row>
    <row r="17" ht="26.35" customHeight="1">
      <c r="A17" t="s" s="29">
        <v>1071</v>
      </c>
      <c r="B17" s="99">
        <f>('RATES'!I17/'RATES'!H17)*10</f>
        <v>28.49315068493151</v>
      </c>
      <c r="C17" s="33">
        <f>B17-(('RATES'!H17-73)/10)</f>
        <v>28.49315068493151</v>
      </c>
      <c r="D17" s="82">
        <f>VLOOKUP(C17,'ST - MASSE CORPORELLE'!$A$3:$B$69,2)</f>
        <v>82</v>
      </c>
    </row>
    <row r="18" ht="26.35" customHeight="1">
      <c r="A18" t="s" s="29">
        <v>1072</v>
      </c>
      <c r="B18" s="99">
        <f>('RATES'!I18/'RATES'!H18)*10</f>
        <v>28.4</v>
      </c>
      <c r="C18" s="33">
        <f>B18-(('RATES'!H18-73)/10)</f>
        <v>28.2</v>
      </c>
      <c r="D18" s="82">
        <f>VLOOKUP(C18,'ST - MASSE CORPORELLE'!$A$3:$B$69,2)</f>
        <v>78</v>
      </c>
    </row>
    <row r="19" ht="26.35" customHeight="1">
      <c r="A19" t="s" s="29">
        <v>1074</v>
      </c>
      <c r="B19" s="99">
        <f>('RATES'!I19/'RATES'!H19)*10</f>
        <v>24.58333333333334</v>
      </c>
      <c r="C19" s="33">
        <f>B19-(('RATES'!H19-73)/10)</f>
        <v>24.68333333333334</v>
      </c>
      <c r="D19" s="82">
        <f>VLOOKUP(C19,'ST - MASSE CORPORELLE'!$A$3:$B$69,2)</f>
        <v>38</v>
      </c>
    </row>
    <row r="20" ht="26.35" customHeight="1">
      <c r="A20" t="s" s="35">
        <v>1076</v>
      </c>
      <c r="B20" s="99">
        <f>('RATES'!I20/'RATES'!H20)*10</f>
        <v>27.57142857142857</v>
      </c>
      <c r="C20" s="33">
        <f>B20-(('RATES'!H20-73)/10)</f>
        <v>27.87142857142857</v>
      </c>
      <c r="D20" s="82">
        <f>VLOOKUP(C20,'ST - MASSE CORPORELLE'!$A$3:$B$69,2)</f>
        <v>73</v>
      </c>
    </row>
    <row r="21" ht="26.35" customHeight="1">
      <c r="A21" t="s" s="35">
        <v>1077</v>
      </c>
      <c r="B21" s="99">
        <f>('RATES'!I21/'RATES'!H21)*10</f>
        <v>24.72222222222222</v>
      </c>
      <c r="C21" s="33">
        <f>B21-(('RATES'!H21-73)/10)</f>
        <v>24.82222222222222</v>
      </c>
      <c r="D21" s="82">
        <f>VLOOKUP(C21,'ST - MASSE CORPORELLE'!$A$3:$B$69,2)</f>
        <v>39</v>
      </c>
    </row>
    <row r="22" ht="26.35" customHeight="1">
      <c r="A22" t="s" s="35">
        <v>1078</v>
      </c>
      <c r="B22" s="99">
        <f>('RATES'!I22/'RATES'!H22)*10</f>
        <v>27.36842105263158</v>
      </c>
      <c r="C22" s="33">
        <f>B22-(('RATES'!H22-73)/10)</f>
        <v>27.06842105263158</v>
      </c>
      <c r="D22" s="82">
        <f>VLOOKUP(C22,'ST - MASSE CORPORELLE'!$A$3:$B$69,2)</f>
        <v>63</v>
      </c>
    </row>
    <row r="23" ht="26.35" customHeight="1">
      <c r="A23" t="s" s="29">
        <v>1079</v>
      </c>
      <c r="B23" s="99">
        <f>('RATES'!I23/'RATES'!H23)*10</f>
        <v>24.62686567164179</v>
      </c>
      <c r="C23" s="33">
        <f>B23-(('RATES'!H23-73)/10)</f>
        <v>25.22686567164179</v>
      </c>
      <c r="D23" s="82">
        <f>VLOOKUP(C23,'ST - MASSE CORPORELLE'!$A$3:$B$69,2)</f>
        <v>41</v>
      </c>
    </row>
    <row r="24" ht="26.35" customHeight="1">
      <c r="A24" t="s" s="29">
        <v>1080</v>
      </c>
      <c r="B24" s="99">
        <f>('RATES'!I24/'RATES'!H24)*10</f>
        <v>22.2972972972973</v>
      </c>
      <c r="C24" s="33">
        <f>B24-(('RATES'!H24-73)/10)</f>
        <v>22.1972972972973</v>
      </c>
      <c r="D24" s="82">
        <f>VLOOKUP(C24,'ST - MASSE CORPORELLE'!$A$3:$B$69,2)</f>
        <v>33</v>
      </c>
    </row>
    <row r="25" ht="26.35" customHeight="1">
      <c r="A25" t="s" s="29">
        <v>1081</v>
      </c>
      <c r="B25" s="99">
        <f>('RATES'!I25/'RATES'!H25)*10</f>
        <v>28.35616438356164</v>
      </c>
      <c r="C25" s="33">
        <f>B25-(('RATES'!H25-73)/10)</f>
        <v>28.35616438356164</v>
      </c>
      <c r="D25" s="82">
        <f>VLOOKUP(C25,'ST - MASSE CORPORELLE'!$A$3:$B$69,2)</f>
        <v>80</v>
      </c>
    </row>
    <row r="26" ht="26.35" customHeight="1">
      <c r="A26" t="s" s="29">
        <v>1082</v>
      </c>
      <c r="B26" s="99">
        <f>('RATES'!I26/'RATES'!H26)*10</f>
        <v>26.05633802816902</v>
      </c>
      <c r="C26" s="33">
        <f>B26-(('RATES'!H26-73)/10)</f>
        <v>26.25633802816902</v>
      </c>
      <c r="D26" s="82">
        <f>VLOOKUP(C26,'ST - MASSE CORPORELLE'!$A$3:$B$69,2)</f>
        <v>52</v>
      </c>
    </row>
    <row r="27" ht="26.35" customHeight="1">
      <c r="A27" t="s" s="29">
        <v>1083</v>
      </c>
      <c r="B27" s="99">
        <f>('RATES'!I27/'RATES'!H27)*10</f>
        <v>25.69444444444445</v>
      </c>
      <c r="C27" s="33">
        <f>B27-(('RATES'!H27-73)/10)</f>
        <v>25.79444444444445</v>
      </c>
      <c r="D27" s="82">
        <f>VLOOKUP(C27,'ST - MASSE CORPORELLE'!$A$3:$B$69,2)</f>
        <v>47</v>
      </c>
    </row>
    <row r="28" ht="26.35" customHeight="1">
      <c r="A28" t="s" s="29">
        <v>1084</v>
      </c>
      <c r="B28" s="99">
        <f>('RATES'!I28/'RATES'!H28)*10</f>
        <v>26.84931506849315</v>
      </c>
      <c r="C28" s="33">
        <f>B28-(('RATES'!H28-73)/10)</f>
        <v>26.84931506849315</v>
      </c>
      <c r="D28" s="82">
        <f>VLOOKUP(C28,'ST - MASSE CORPORELLE'!$A$3:$B$69,2)</f>
        <v>60</v>
      </c>
    </row>
    <row r="29" ht="26.35" customHeight="1">
      <c r="A29" t="s" s="29">
        <v>1085</v>
      </c>
      <c r="B29" s="99">
        <f>('RATES'!I29/'RATES'!H29)*10</f>
        <v>31.33333333333333</v>
      </c>
      <c r="C29" s="33">
        <f>B29-(('RATES'!H29-73)/10)</f>
        <v>31.13333333333333</v>
      </c>
      <c r="D29" s="82">
        <f>VLOOKUP(C29,'ST - MASSE CORPORELLE'!$A$3:$B$69,2)</f>
        <v>97</v>
      </c>
    </row>
    <row r="30" ht="26.35" customHeight="1">
      <c r="A30" t="s" s="29">
        <v>1087</v>
      </c>
      <c r="B30" s="99">
        <f>('RATES'!I30/'RATES'!H30)*10</f>
        <v>27.10526315789474</v>
      </c>
      <c r="C30" s="33">
        <f>B30-(('RATES'!H30-73)/10)</f>
        <v>26.80526315789474</v>
      </c>
      <c r="D30" s="82">
        <f>VLOOKUP(C30,'ST - MASSE CORPORELLE'!$A$3:$B$69,2)</f>
        <v>60</v>
      </c>
    </row>
    <row r="31" ht="26.35" customHeight="1">
      <c r="A31" t="s" s="29">
        <v>1088</v>
      </c>
      <c r="B31" s="99">
        <f>('RATES'!I31/'RATES'!H31)*10</f>
        <v>28</v>
      </c>
      <c r="C31" s="33">
        <f>B31-(('RATES'!H31-73)/10)</f>
        <v>27.8</v>
      </c>
      <c r="D31" s="82">
        <f>VLOOKUP(C31,'ST - MASSE CORPORELLE'!$A$3:$B$69,2)</f>
        <v>72</v>
      </c>
    </row>
    <row r="32" ht="26.35" customHeight="1">
      <c r="A32" t="s" s="29">
        <v>1089</v>
      </c>
      <c r="B32" s="99">
        <f>('RATES'!I32/'RATES'!H32)*10</f>
        <v>29.21052631578947</v>
      </c>
      <c r="C32" s="33">
        <f>B32-(('RATES'!H32-73)/10)</f>
        <v>28.91052631578947</v>
      </c>
      <c r="D32" s="82">
        <f>VLOOKUP(C32,'ST - MASSE CORPORELLE'!$A$3:$B$69,2)</f>
        <v>86</v>
      </c>
    </row>
    <row r="33" ht="26.35" customHeight="1">
      <c r="A33" t="s" s="29">
        <v>1090</v>
      </c>
      <c r="B33" s="99">
        <f>('RATES'!I33/'RATES'!H33)*10</f>
        <v>24.65753424657535</v>
      </c>
      <c r="C33" s="33">
        <f>B33-(('RATES'!H33-73)/10)</f>
        <v>24.65753424657535</v>
      </c>
      <c r="D33" s="82">
        <f>VLOOKUP(C33,'ST - MASSE CORPORELLE'!$A$3:$B$69,2)</f>
        <v>38</v>
      </c>
    </row>
    <row r="34" ht="26.35" customHeight="1">
      <c r="A34" t="s" s="29">
        <v>1091</v>
      </c>
      <c r="B34" s="99">
        <f>('RATES'!I34/'RATES'!H34)*10</f>
        <v>28.53333333333333</v>
      </c>
      <c r="C34" s="33">
        <f>B34-(('RATES'!H34-73)/10)</f>
        <v>28.33333333333334</v>
      </c>
      <c r="D34" s="82">
        <f>VLOOKUP(C34,'ST - MASSE CORPORELLE'!$A$3:$B$69,2)</f>
        <v>80</v>
      </c>
    </row>
    <row r="35" ht="26.35" customHeight="1">
      <c r="A35" t="s" s="29">
        <v>1092</v>
      </c>
      <c r="B35" s="99">
        <f>('RATES'!I35/'RATES'!H35)*10</f>
        <v>25</v>
      </c>
      <c r="C35" s="33">
        <f>B35-(('RATES'!H35-73)/10)</f>
        <v>25.3</v>
      </c>
      <c r="D35" s="82">
        <f>VLOOKUP(C35,'ST - MASSE CORPORELLE'!$A$3:$B$69,2)</f>
        <v>42</v>
      </c>
    </row>
    <row r="36" ht="26.35" customHeight="1">
      <c r="A36" t="s" s="29">
        <v>1093</v>
      </c>
      <c r="B36" s="99">
        <f>('RATES'!I36/'RATES'!H36)*10</f>
        <v>26.3013698630137</v>
      </c>
      <c r="C36" s="33">
        <f>B36-(('RATES'!H36-73)/10)</f>
        <v>26.3013698630137</v>
      </c>
      <c r="D36" s="82">
        <f>VLOOKUP(C36,'ST - MASSE CORPORELLE'!$A$3:$B$69,2)</f>
        <v>53</v>
      </c>
    </row>
    <row r="37" ht="26.35" customHeight="1">
      <c r="A37" t="s" s="29">
        <v>1094</v>
      </c>
      <c r="B37" s="99">
        <f>('RATES'!I37/'RATES'!H37)*10</f>
        <v>27.53424657534246</v>
      </c>
      <c r="C37" s="33">
        <f>B37-(('RATES'!H37-73)/10)</f>
        <v>27.53424657534246</v>
      </c>
      <c r="D37" s="82">
        <f>VLOOKUP(C37,'ST - MASSE CORPORELLE'!$A$3:$B$69,2)</f>
        <v>69</v>
      </c>
    </row>
    <row r="38" ht="26.35" customHeight="1">
      <c r="A38" t="s" s="29">
        <v>1095</v>
      </c>
      <c r="B38" s="99">
        <f>('RATES'!I38/'RATES'!H38)*10</f>
        <v>29.30555555555555</v>
      </c>
      <c r="C38" s="33">
        <f>B38-(('RATES'!H38-73)/10)</f>
        <v>29.40555555555556</v>
      </c>
      <c r="D38" s="82">
        <f>VLOOKUP(C38,'ST - MASSE CORPORELLE'!$A$3:$B$69,2)</f>
        <v>90</v>
      </c>
    </row>
    <row r="39" ht="26.35" customHeight="1">
      <c r="A39" t="s" s="29">
        <v>1096</v>
      </c>
      <c r="B39" s="99">
        <f>('RATES'!I39/'RATES'!H39)*10</f>
        <v>26.48648648648649</v>
      </c>
      <c r="C39" s="33">
        <f>B39-(('RATES'!H39-73)/10)</f>
        <v>26.38648648648649</v>
      </c>
      <c r="D39" s="82">
        <f>VLOOKUP(C39,'ST - MASSE CORPORELLE'!$A$3:$B$69,2)</f>
        <v>54</v>
      </c>
    </row>
    <row r="40" ht="26.35" customHeight="1">
      <c r="A40" t="s" s="29">
        <v>1097</v>
      </c>
      <c r="B40" s="99">
        <f>('RATES'!I40/'RATES'!H40)*10</f>
        <v>26.98630136986301</v>
      </c>
      <c r="C40" s="33">
        <f>B40-(('RATES'!H40-73)/10)</f>
        <v>26.98630136986301</v>
      </c>
      <c r="D40" s="82">
        <f>VLOOKUP(C40,'ST - MASSE CORPORELLE'!$A$3:$B$69,2)</f>
        <v>62</v>
      </c>
    </row>
    <row r="41" ht="26.35" customHeight="1">
      <c r="A41" t="s" s="29">
        <v>1098</v>
      </c>
      <c r="B41" s="99">
        <f>('RATES'!I41/'RATES'!H41)*10</f>
        <v>29.45945945945946</v>
      </c>
      <c r="C41" s="33">
        <f>B41-(('RATES'!H41-73)/10)</f>
        <v>29.35945945945946</v>
      </c>
      <c r="D41" s="82">
        <f>VLOOKUP(C41,'ST - MASSE CORPORELLE'!$A$3:$B$69,2)</f>
        <v>89</v>
      </c>
    </row>
    <row r="42" ht="26.35" customHeight="1">
      <c r="A42" t="s" s="29">
        <v>1099</v>
      </c>
      <c r="B42" s="99">
        <f>('RATES'!I42/'RATES'!H42)*10</f>
        <v>25.83333333333334</v>
      </c>
      <c r="C42" s="33">
        <f>B42-(('RATES'!H42-73)/10)</f>
        <v>25.93333333333334</v>
      </c>
      <c r="D42" s="82">
        <f>VLOOKUP(C42,'ST - MASSE CORPORELLE'!$A$3:$B$69,2)</f>
        <v>48</v>
      </c>
    </row>
    <row r="43" ht="26.35" customHeight="1">
      <c r="A43" t="s" s="29">
        <v>1100</v>
      </c>
      <c r="B43" s="99">
        <f>('RATES'!I43/'RATES'!H43)*10</f>
        <v>30.8</v>
      </c>
      <c r="C43" s="33">
        <f>B43-(('RATES'!H43-73)/10)</f>
        <v>30.6</v>
      </c>
      <c r="D43" s="82">
        <f>VLOOKUP(C43,'ST - MASSE CORPORELLE'!$A$3:$B$69,2)</f>
        <v>95</v>
      </c>
    </row>
    <row r="44" ht="26.35" customHeight="1">
      <c r="A44" t="s" s="29">
        <v>1101</v>
      </c>
      <c r="B44" s="99">
        <f>('RATES'!I44/'RATES'!H44)*10</f>
        <v>26.8</v>
      </c>
      <c r="C44" s="33">
        <f>B44-(('RATES'!H44-73)/10)</f>
        <v>26.6</v>
      </c>
      <c r="D44" s="82">
        <f>VLOOKUP(C44,'ST - MASSE CORPORELLE'!$A$3:$B$69,2)</f>
        <v>57</v>
      </c>
    </row>
    <row r="45" ht="26.35" customHeight="1">
      <c r="A45" t="s" s="29">
        <v>1103</v>
      </c>
      <c r="B45" s="99">
        <f>('RATES'!I45/'RATES'!H45)*10</f>
        <v>25.4054054054054</v>
      </c>
      <c r="C45" s="33">
        <f>B45-(('RATES'!H45-73)/10)</f>
        <v>25.3054054054054</v>
      </c>
      <c r="D45" s="82">
        <f>VLOOKUP(C45,'ST - MASSE CORPORELLE'!$A$3:$B$69,2)</f>
        <v>42</v>
      </c>
    </row>
    <row r="46" ht="26.35" customHeight="1">
      <c r="A46" t="s" s="29">
        <v>1104</v>
      </c>
      <c r="B46" s="99">
        <f>('RATES'!I46/'RATES'!H46)*10</f>
        <v>29.44444444444445</v>
      </c>
      <c r="C46" s="33">
        <f>B46-(('RATES'!H46-73)/10)</f>
        <v>29.54444444444445</v>
      </c>
      <c r="D46" s="82">
        <f>VLOOKUP(C46,'ST - MASSE CORPORELLE'!$A$3:$B$69,2)</f>
        <v>91</v>
      </c>
    </row>
    <row r="47" ht="26.35" customHeight="1">
      <c r="A47" t="s" s="29">
        <v>1105</v>
      </c>
      <c r="B47" s="99">
        <f>('RATES'!I47/'RATES'!H47)*10</f>
        <v>25.2</v>
      </c>
      <c r="C47" s="33">
        <f>B47-(('RATES'!H47-73)/10)</f>
        <v>25</v>
      </c>
      <c r="D47" s="82">
        <f>VLOOKUP(C47,'ST - MASSE CORPORELLE'!$A$3:$B$69,2)</f>
        <v>40</v>
      </c>
    </row>
    <row r="48" ht="26.35" customHeight="1">
      <c r="A48" t="s" s="29">
        <v>1106</v>
      </c>
      <c r="B48" s="99">
        <f>('RATES'!I48/'RATES'!H48)*10</f>
        <v>25.71428571428572</v>
      </c>
      <c r="C48" s="33">
        <f>B48-(('RATES'!H48-73)/10)</f>
        <v>26.01428571428572</v>
      </c>
      <c r="D48" s="82">
        <f>VLOOKUP(C48,'ST - MASSE CORPORELLE'!$A$3:$B$69,2)</f>
        <v>49</v>
      </c>
    </row>
    <row r="49" ht="26.35" customHeight="1">
      <c r="A49" t="s" s="29">
        <v>1107</v>
      </c>
      <c r="B49" s="99">
        <f>('RATES'!I49/'RATES'!H49)*10</f>
        <v>30.53333333333333</v>
      </c>
      <c r="C49" s="33">
        <f>B49-(('RATES'!H49-73)/10)</f>
        <v>30.33333333333333</v>
      </c>
      <c r="D49" s="82">
        <f>VLOOKUP(C49,'ST - MASSE CORPORELLE'!$A$3:$B$69,2)</f>
        <v>95</v>
      </c>
    </row>
    <row r="50" ht="26.35" customHeight="1">
      <c r="A50" t="s" s="29">
        <v>1109</v>
      </c>
      <c r="B50" s="99">
        <f>('RATES'!I50/'RATES'!H50)*10</f>
        <v>25.86666666666666</v>
      </c>
      <c r="C50" s="33">
        <f>B50-(('RATES'!H50-73)/10)</f>
        <v>25.66666666666666</v>
      </c>
      <c r="D50" s="82">
        <f>VLOOKUP(C50,'ST - MASSE CORPORELLE'!$A$3:$B$69,2)</f>
        <v>46</v>
      </c>
    </row>
    <row r="51" ht="26.35" customHeight="1">
      <c r="A51" t="s" s="29">
        <v>1110</v>
      </c>
      <c r="B51" s="99">
        <f>('RATES'!I51/'RATES'!H51)*10</f>
        <v>27.77777777777778</v>
      </c>
      <c r="C51" s="33">
        <f>B51-(('RATES'!H51-73)/10)</f>
        <v>27.87777777777778</v>
      </c>
      <c r="D51" s="82">
        <f>VLOOKUP(C51,'ST - MASSE CORPORELLE'!$A$3:$B$69,2)</f>
        <v>73</v>
      </c>
    </row>
    <row r="52" ht="26.35" customHeight="1">
      <c r="A52" t="s" s="35">
        <v>1112</v>
      </c>
      <c r="B52" s="99">
        <f>('RATES'!I52/'RATES'!H52)*10</f>
        <v>27.84810126582279</v>
      </c>
      <c r="C52" s="33">
        <f>B52-(('RATES'!H52-73)/10)</f>
        <v>27.24810126582279</v>
      </c>
      <c r="D52" s="82">
        <f>VLOOKUP(C52,'ST - MASSE CORPORELLE'!$A$3:$B$69,2)</f>
        <v>65</v>
      </c>
    </row>
    <row r="53" ht="26.35" customHeight="1">
      <c r="A53" t="s" s="29">
        <v>1113</v>
      </c>
      <c r="B53" s="99">
        <f>('RATES'!I53/'RATES'!H53)*10</f>
        <v>25.28571428571428</v>
      </c>
      <c r="C53" s="33">
        <f>B53-(('RATES'!H53-73)/10)</f>
        <v>25.58571428571429</v>
      </c>
      <c r="D53" s="82">
        <f>VLOOKUP(C53,'ST - MASSE CORPORELLE'!$A$3:$B$69,2)</f>
        <v>45</v>
      </c>
    </row>
    <row r="54" ht="26.35" customHeight="1">
      <c r="A54" t="s" s="29">
        <v>1114</v>
      </c>
      <c r="B54" s="99">
        <f>('RATES'!I54/'RATES'!H54)*10</f>
        <v>28.21917808219178</v>
      </c>
      <c r="C54" s="33">
        <f>B54-(('RATES'!H54-73)/10)</f>
        <v>28.21917808219178</v>
      </c>
      <c r="D54" s="82">
        <f>VLOOKUP(C54,'ST - MASSE CORPORELLE'!$A$3:$B$69,2)</f>
        <v>78</v>
      </c>
    </row>
    <row r="55" ht="26.35" customHeight="1">
      <c r="A55" t="s" s="29">
        <v>1115</v>
      </c>
      <c r="B55" s="99">
        <f>('RATES'!I55/'RATES'!H55)*10</f>
        <v>26.88311688311688</v>
      </c>
      <c r="C55" s="33">
        <f>B55-(('RATES'!H55-73)/10)</f>
        <v>26.48311688311689</v>
      </c>
      <c r="D55" s="82">
        <f>VLOOKUP(C55,'ST - MASSE CORPORELLE'!$A$3:$B$69,2)</f>
        <v>55</v>
      </c>
    </row>
    <row r="56" ht="26.35" customHeight="1">
      <c r="A56" t="s" s="29">
        <v>1116</v>
      </c>
      <c r="B56" s="99">
        <f>('RATES'!I56/'RATES'!H56)*10</f>
        <v>25.6</v>
      </c>
      <c r="C56" s="33">
        <f>B56-(('RATES'!H56-73)/10)</f>
        <v>25.4</v>
      </c>
      <c r="D56" s="82">
        <f>VLOOKUP(C56,'ST - MASSE CORPORELLE'!$A$3:$B$69,2)</f>
        <v>43</v>
      </c>
    </row>
    <row r="57" ht="26.35" customHeight="1">
      <c r="A57" t="s" s="29">
        <v>1117</v>
      </c>
      <c r="B57" s="99">
        <f>('RATES'!I57/'RATES'!H57)*10</f>
        <v>27.94520547945206</v>
      </c>
      <c r="C57" s="33">
        <f>B57-(('RATES'!H57-73)/10)</f>
        <v>27.94520547945206</v>
      </c>
      <c r="D57" s="82">
        <f>VLOOKUP(C57,'ST - MASSE CORPORELLE'!$A$3:$B$69,2)</f>
        <v>74</v>
      </c>
    </row>
    <row r="58" ht="26.35" customHeight="1">
      <c r="A58" t="s" s="35">
        <v>1118</v>
      </c>
      <c r="B58" s="99">
        <f>('RATES'!I58/'RATES'!H58)*10</f>
        <v>26.28571428571428</v>
      </c>
      <c r="C58" s="33">
        <f>B58-(('RATES'!H58-73)/10)</f>
        <v>26.58571428571429</v>
      </c>
      <c r="D58" s="82">
        <f>VLOOKUP(C58,'ST - MASSE CORPORELLE'!$A$3:$B$69,2)</f>
        <v>56</v>
      </c>
    </row>
    <row r="59" ht="26.35" customHeight="1">
      <c r="A59" t="s" s="29">
        <v>1119</v>
      </c>
      <c r="B59" s="99">
        <f>('RATES'!I59/'RATES'!H59)*10</f>
        <v>25.63380281690141</v>
      </c>
      <c r="C59" s="33">
        <f>B59-(('RATES'!H59-73)/10)</f>
        <v>25.83380281690141</v>
      </c>
      <c r="D59" s="82">
        <f>VLOOKUP(C59,'ST - MASSE CORPORELLE'!$A$3:$B$69,2)</f>
        <v>47</v>
      </c>
    </row>
    <row r="60" ht="26.35" customHeight="1">
      <c r="A60" t="s" s="29">
        <v>1120</v>
      </c>
      <c r="B60" s="99">
        <f>('RATES'!I60/'RATES'!H60)*10</f>
        <v>27.80821917808219</v>
      </c>
      <c r="C60" s="33">
        <f>B60-(('RATES'!H60-73)/10)</f>
        <v>27.80821917808219</v>
      </c>
      <c r="D60" s="82">
        <f>VLOOKUP(C60,'ST - MASSE CORPORELLE'!$A$3:$B$69,2)</f>
        <v>72</v>
      </c>
    </row>
    <row r="61" ht="26.35" customHeight="1">
      <c r="A61" t="s" s="29">
        <v>1121</v>
      </c>
      <c r="B61" s="99">
        <f>('RATES'!I61/'RATES'!H61)*10</f>
        <v>26.76056338028169</v>
      </c>
      <c r="C61" s="33">
        <f>B61-(('RATES'!H61-73)/10)</f>
        <v>26.96056338028169</v>
      </c>
      <c r="D61" s="82">
        <f>VLOOKUP(C61,'ST - MASSE CORPORELLE'!$A$3:$B$69,2)</f>
        <v>62</v>
      </c>
    </row>
    <row r="62" ht="26.35" customHeight="1">
      <c r="A62" t="s" s="29">
        <v>1122</v>
      </c>
      <c r="B62" s="99">
        <f>('RATES'!I62/'RATES'!H62)*10</f>
        <v>28.21917808219178</v>
      </c>
      <c r="C62" s="33">
        <f>B62-(('RATES'!H62-73)/10)</f>
        <v>28.21917808219178</v>
      </c>
      <c r="D62" s="82">
        <f>VLOOKUP(C62,'ST - MASSE CORPORELLE'!$A$3:$B$69,2)</f>
        <v>78</v>
      </c>
    </row>
    <row r="63" ht="26.35" customHeight="1">
      <c r="A63" t="s" s="29">
        <v>1123</v>
      </c>
      <c r="B63" s="99">
        <f>('RATES'!I63/'RATES'!H63)*10</f>
        <v>25.63380281690141</v>
      </c>
      <c r="C63" s="33">
        <f>B63-(('RATES'!H63-73)/10)</f>
        <v>25.83380281690141</v>
      </c>
      <c r="D63" s="82">
        <f>VLOOKUP(C63,'ST - MASSE CORPORELLE'!$A$3:$B$69,2)</f>
        <v>47</v>
      </c>
    </row>
    <row r="64" ht="26.35" customHeight="1">
      <c r="A64" t="s" s="29">
        <v>1124</v>
      </c>
      <c r="B64" s="99">
        <f>('RATES'!I64/'RATES'!H64)*10</f>
        <v>28.76712328767123</v>
      </c>
      <c r="C64" s="33">
        <f>B64-(('RATES'!H64-73)/10)</f>
        <v>28.76712328767123</v>
      </c>
      <c r="D64" s="82">
        <f>VLOOKUP(C64,'ST - MASSE CORPORELLE'!$A$3:$B$69,2)</f>
        <v>84</v>
      </c>
    </row>
    <row r="65" ht="26.35" customHeight="1">
      <c r="A65" t="s" s="29">
        <v>1125</v>
      </c>
      <c r="B65" s="99">
        <f>('RATES'!I65/'RATES'!H65)*10</f>
        <v>25</v>
      </c>
      <c r="C65" s="33">
        <f>B65-(('RATES'!H65-73)/10)</f>
        <v>25.1</v>
      </c>
      <c r="D65" s="82">
        <f>VLOOKUP(C65,'ST - MASSE CORPORELLE'!$A$3:$B$69,2)</f>
        <v>40</v>
      </c>
    </row>
    <row r="66" ht="26.35" customHeight="1">
      <c r="A66" t="s" s="29">
        <v>1126</v>
      </c>
      <c r="B66" s="99">
        <f>('RATES'!I66/'RATES'!H66)*10</f>
        <v>26.90140845070422</v>
      </c>
      <c r="C66" s="33">
        <f>B66-(('RATES'!H66-73)/10)</f>
        <v>27.10140845070422</v>
      </c>
      <c r="D66" s="82">
        <f>VLOOKUP(C66,'ST - MASSE CORPORELLE'!$A$3:$B$69,2)</f>
        <v>63</v>
      </c>
    </row>
    <row r="67" ht="26.35" customHeight="1">
      <c r="A67" t="s" s="29">
        <v>1127</v>
      </c>
      <c r="B67" s="99">
        <f>('RATES'!I67/'RATES'!H67)*10</f>
        <v>29.22077922077922</v>
      </c>
      <c r="C67" s="33">
        <f>B67-(('RATES'!H67-73)/10)</f>
        <v>28.82077922077922</v>
      </c>
      <c r="D67" s="82">
        <f>VLOOKUP(C67,'ST - MASSE CORPORELLE'!$A$3:$B$69,2)</f>
        <v>85</v>
      </c>
    </row>
    <row r="68" ht="26.35" customHeight="1">
      <c r="A68" t="s" s="29">
        <v>1128</v>
      </c>
      <c r="B68" s="99">
        <f>('RATES'!I68/'RATES'!H68)*10</f>
        <v>30</v>
      </c>
      <c r="C68" s="33">
        <f>B68-(('RATES'!H68-73)/10)</f>
        <v>29.8</v>
      </c>
      <c r="D68" s="82">
        <f>VLOOKUP(C68,'ST - MASSE CORPORELLE'!$A$3:$B$69,2)</f>
        <v>92</v>
      </c>
    </row>
    <row r="69" ht="26.35" customHeight="1">
      <c r="A69" t="s" s="29">
        <v>1129</v>
      </c>
      <c r="B69" s="99">
        <f>('RATES'!I69/'RATES'!H69)*10</f>
        <v>27.46478873239436</v>
      </c>
      <c r="C69" s="33">
        <f>B69-(('RATES'!H69-73)/10)</f>
        <v>27.66478873239436</v>
      </c>
      <c r="D69" s="82">
        <f>VLOOKUP(C69,'ST - MASSE CORPORELLE'!$A$3:$B$69,2)</f>
        <v>70</v>
      </c>
    </row>
    <row r="70" ht="26.35" customHeight="1">
      <c r="A70" t="s" s="29">
        <v>1131</v>
      </c>
      <c r="B70" s="99">
        <f>('RATES'!I70/'RATES'!H70)*10</f>
        <v>26.98630136986301</v>
      </c>
      <c r="C70" s="33">
        <f>B70-(('RATES'!H70-73)/10)</f>
        <v>26.98630136986301</v>
      </c>
      <c r="D70" s="82">
        <f>VLOOKUP(C70,'ST - MASSE CORPORELLE'!$A$3:$B$69,2)</f>
        <v>62</v>
      </c>
    </row>
    <row r="71" ht="26.35" customHeight="1">
      <c r="A71" t="s" s="29">
        <v>1132</v>
      </c>
      <c r="B71" s="99">
        <f>('RATES'!I71/'RATES'!H71)*10</f>
        <v>27.91666666666666</v>
      </c>
      <c r="C71" s="33">
        <f>B71-(('RATES'!H71-73)/10)</f>
        <v>28.01666666666667</v>
      </c>
      <c r="D71" s="82">
        <f>VLOOKUP(C71,'ST - MASSE CORPORELLE'!$A$3:$B$69,2)</f>
        <v>75</v>
      </c>
    </row>
    <row r="72" ht="26.35" customHeight="1">
      <c r="A72" t="s" s="29">
        <v>1133</v>
      </c>
      <c r="B72" s="99">
        <f>('RATES'!I72/'RATES'!H72)*10</f>
        <v>26.90140845070422</v>
      </c>
      <c r="C72" s="33">
        <f>B72-(('RATES'!H72-73)/10)</f>
        <v>27.10140845070422</v>
      </c>
      <c r="D72" s="82">
        <f>VLOOKUP(C72,'ST - MASSE CORPORELLE'!$A$3:$B$69,2)</f>
        <v>63</v>
      </c>
    </row>
    <row r="73" ht="20.35" customHeight="1">
      <c r="A73" t="s" s="36">
        <v>1134</v>
      </c>
      <c r="B73" s="99">
        <f>('RATES'!I73/'RATES'!H73)*10</f>
        <v>29.86486486486486</v>
      </c>
      <c r="C73" s="33">
        <f>B73-(('RATES'!H73-73)/10)</f>
        <v>29.76486486486486</v>
      </c>
      <c r="D73" s="82">
        <f>VLOOKUP(C73,'ST - MASSE CORPORELLE'!$A$3:$B$69,2)</f>
        <v>92</v>
      </c>
    </row>
    <row r="74" ht="20.35" customHeight="1">
      <c r="A74" t="s" s="36">
        <v>1135</v>
      </c>
      <c r="B74" s="99">
        <f>('RATES'!I74/'RATES'!H74)*10</f>
        <v>26.76056338028169</v>
      </c>
      <c r="C74" s="33">
        <f>B74-(('RATES'!H74-73)/10)</f>
        <v>26.96056338028169</v>
      </c>
      <c r="D74" s="82">
        <f>VLOOKUP(C74,'ST - MASSE CORPORELLE'!$A$3:$B$69,2)</f>
        <v>62</v>
      </c>
    </row>
    <row r="75" ht="20.35" customHeight="1">
      <c r="A75" t="s" s="36">
        <v>1136</v>
      </c>
      <c r="B75" s="99">
        <f>('RATES'!I75/'RATES'!H75)*10</f>
        <v>29.86666666666667</v>
      </c>
      <c r="C75" s="33">
        <f>B75-(('RATES'!H75-73)/10)</f>
        <v>29.66666666666667</v>
      </c>
      <c r="D75" s="82">
        <f>VLOOKUP(C75,'ST - MASSE CORPORELLE'!$A$3:$B$69,2)</f>
        <v>91</v>
      </c>
    </row>
    <row r="76" ht="20.35" customHeight="1">
      <c r="A76" t="s" s="36">
        <v>1138</v>
      </c>
      <c r="B76" s="99">
        <f>('RATES'!I76/'RATES'!H76)*10</f>
        <v>26.05263157894737</v>
      </c>
      <c r="C76" s="33">
        <f>B76-(('RATES'!H76-73)/10)</f>
        <v>25.75263157894737</v>
      </c>
      <c r="D76" s="82">
        <f>VLOOKUP(C76,'ST - MASSE CORPORELLE'!$A$3:$B$69,2)</f>
        <v>47</v>
      </c>
    </row>
    <row r="77" ht="20.35" customHeight="1">
      <c r="A77" t="s" s="36">
        <v>1139</v>
      </c>
      <c r="B77" s="99">
        <f>('RATES'!I77/'RATES'!H77)*10</f>
        <v>23.66197183098592</v>
      </c>
      <c r="C77" s="33">
        <f>B77-(('RATES'!H77-73)/10)</f>
        <v>23.86197183098592</v>
      </c>
      <c r="D77" s="82">
        <f>VLOOKUP(C77,'ST - MASSE CORPORELLE'!$A$3:$B$69,2)</f>
        <v>35</v>
      </c>
    </row>
    <row r="78" ht="20.35" customHeight="1">
      <c r="A78" t="s" s="36">
        <v>1140</v>
      </c>
      <c r="B78" s="99">
        <f>('RATES'!I78/'RATES'!H78)*10</f>
        <v>25.41666666666666</v>
      </c>
      <c r="C78" s="33">
        <f>B78-(('RATES'!H78-73)/10)</f>
        <v>25.51666666666667</v>
      </c>
      <c r="D78" s="82">
        <f>VLOOKUP(C78,'ST - MASSE CORPORELLE'!$A$3:$B$69,2)</f>
        <v>44</v>
      </c>
    </row>
    <row r="79" ht="20.35" customHeight="1">
      <c r="A79" t="s" s="36">
        <v>1141</v>
      </c>
      <c r="B79" s="99">
        <f>('RATES'!I79/'RATES'!H79)*10</f>
        <v>26.71232876712329</v>
      </c>
      <c r="C79" s="33">
        <f>B79-(('RATES'!H79-73)/10)</f>
        <v>26.71232876712329</v>
      </c>
      <c r="D79" s="82">
        <f>VLOOKUP(C79,'ST - MASSE CORPORELLE'!$A$3:$B$69,2)</f>
        <v>58</v>
      </c>
    </row>
    <row r="80" ht="20.35" customHeight="1">
      <c r="A80" t="s" s="36">
        <v>1142</v>
      </c>
      <c r="B80" s="99">
        <f>('RATES'!I80/'RATES'!H80)*10</f>
        <v>23.18840579710145</v>
      </c>
      <c r="C80" s="33">
        <f>B80-(('RATES'!H80-73)/10)</f>
        <v>23.58840579710145</v>
      </c>
      <c r="D80" s="82">
        <f>VLOOKUP(C80,'ST - MASSE CORPORELLE'!$A$3:$B$69,2)</f>
        <v>34</v>
      </c>
    </row>
    <row r="81" ht="20.35" customHeight="1">
      <c r="A81" t="s" s="36">
        <v>1143</v>
      </c>
      <c r="B81" s="99">
        <f>('RATES'!I81/'RATES'!H81)*10</f>
        <v>26.84210526315789</v>
      </c>
      <c r="C81" s="33">
        <f>B81-(('RATES'!H81-73)/10)</f>
        <v>26.54210526315789</v>
      </c>
      <c r="D81" s="82">
        <f>VLOOKUP(C81,'ST - MASSE CORPORELLE'!$A$3:$B$69,2)</f>
        <v>56</v>
      </c>
    </row>
    <row r="82" ht="20.35" customHeight="1">
      <c r="A82" t="s" s="36">
        <v>1144</v>
      </c>
      <c r="B82" s="99">
        <f>('RATES'!I82/'RATES'!H82)*10</f>
        <v>28.8</v>
      </c>
      <c r="C82" s="33">
        <f>B82-(('RATES'!H82-73)/10)</f>
        <v>28.6</v>
      </c>
      <c r="D82" s="82">
        <f>VLOOKUP(C82,'ST - MASSE CORPORELLE'!$A$3:$B$69,2)</f>
        <v>83</v>
      </c>
    </row>
    <row r="83" ht="20.35" customHeight="1">
      <c r="A83" t="s" s="36">
        <v>1145</v>
      </c>
      <c r="B83" s="99">
        <f>('RATES'!I83/'RATES'!H83)*10</f>
        <v>28.37837837837838</v>
      </c>
      <c r="C83" s="33">
        <f>B83-(('RATES'!H83-73)/10)</f>
        <v>28.27837837837838</v>
      </c>
      <c r="D83" s="82">
        <f>VLOOKUP(C83,'ST - MASSE CORPORELLE'!$A$3:$B$69,2)</f>
        <v>79</v>
      </c>
    </row>
    <row r="84" ht="20.35" customHeight="1">
      <c r="A84" t="s" s="36">
        <v>1146</v>
      </c>
      <c r="B84" s="99">
        <f>('RATES'!I84/'RATES'!H84)*10</f>
        <v>26.35135135135135</v>
      </c>
      <c r="C84" s="33">
        <f>B84-(('RATES'!H84-73)/10)</f>
        <v>26.25135135135135</v>
      </c>
      <c r="D84" s="82">
        <f>VLOOKUP(C84,'ST - MASSE CORPORELLE'!$A$3:$B$69,2)</f>
        <v>52</v>
      </c>
    </row>
    <row r="85" ht="20.35" customHeight="1">
      <c r="A85" t="s" s="36">
        <v>1147</v>
      </c>
      <c r="B85" s="99">
        <f>('RATES'!I85/'RATES'!H85)*10</f>
        <v>29.2</v>
      </c>
      <c r="C85" s="33">
        <f>B85-(('RATES'!H85-73)/10)</f>
        <v>29</v>
      </c>
      <c r="D85" s="82">
        <f>VLOOKUP(C85,'ST - MASSE CORPORELLE'!$A$3:$B$69,2)</f>
        <v>86</v>
      </c>
    </row>
    <row r="86" ht="20.35" customHeight="1">
      <c r="A86" t="s" s="36">
        <v>1148</v>
      </c>
      <c r="B86" s="99">
        <f>('RATES'!I86/'RATES'!H86)*10</f>
        <v>28.46153846153846</v>
      </c>
      <c r="C86" s="33">
        <f>B86-(('RATES'!H86-73)/10)</f>
        <v>27.96153846153846</v>
      </c>
      <c r="D86" s="82">
        <f>VLOOKUP(C86,'ST - MASSE CORPORELLE'!$A$3:$B$69,2)</f>
        <v>75</v>
      </c>
    </row>
    <row r="87" ht="20.35" customHeight="1">
      <c r="A87" t="s" s="36">
        <v>1149</v>
      </c>
      <c r="B87" s="99">
        <f>('RATES'!I87/'RATES'!H87)*10</f>
        <v>27.97297297297298</v>
      </c>
      <c r="C87" s="33">
        <f>B87-(('RATES'!H87-73)/10)</f>
        <v>27.87297297297297</v>
      </c>
      <c r="D87" s="82">
        <f>VLOOKUP(C87,'ST - MASSE CORPORELLE'!$A$3:$B$69,2)</f>
        <v>73</v>
      </c>
    </row>
    <row r="88" ht="20.35" customHeight="1">
      <c r="A88" t="s" s="36">
        <v>1150</v>
      </c>
      <c r="B88" s="99">
        <f>('RATES'!I88/'RATES'!H88)*10</f>
        <v>28.08219178082192</v>
      </c>
      <c r="C88" s="33">
        <f>B88-(('RATES'!H88-73)/10)</f>
        <v>28.08219178082192</v>
      </c>
      <c r="D88" s="82">
        <f>VLOOKUP(C88,'ST - MASSE CORPORELLE'!$A$3:$B$69,2)</f>
        <v>76</v>
      </c>
    </row>
    <row r="89" ht="20.35" customHeight="1">
      <c r="A89" t="s" s="36">
        <v>1151</v>
      </c>
      <c r="B89" s="99">
        <f>('RATES'!I89/'RATES'!H89)*10</f>
        <v>27.6056338028169</v>
      </c>
      <c r="C89" s="33">
        <f>B89-(('RATES'!H89-73)/10)</f>
        <v>27.8056338028169</v>
      </c>
      <c r="D89" s="82">
        <f>VLOOKUP(C89,'ST - MASSE CORPORELLE'!$A$3:$B$69,2)</f>
        <v>72</v>
      </c>
    </row>
    <row r="90" ht="20.35" customHeight="1">
      <c r="A90" t="s" s="36">
        <v>1152</v>
      </c>
      <c r="B90" s="99">
        <f>('RATES'!I90/'RATES'!H90)*10</f>
        <v>26.66666666666666</v>
      </c>
      <c r="C90" s="33">
        <f>B90-(('RATES'!H90-73)/10)</f>
        <v>26.46666666666667</v>
      </c>
      <c r="D90" s="82">
        <f>VLOOKUP(C90,'ST - MASSE CORPORELLE'!$A$3:$B$69,2)</f>
        <v>55</v>
      </c>
    </row>
    <row r="91" ht="20.35" customHeight="1">
      <c r="A91" t="s" s="36">
        <v>1153</v>
      </c>
      <c r="B91" s="99">
        <f>('RATES'!I91/'RATES'!H91)*10</f>
        <v>28.16901408450704</v>
      </c>
      <c r="C91" s="33">
        <f>B91-(('RATES'!H91-73)/10)</f>
        <v>28.36901408450704</v>
      </c>
      <c r="D91" s="82">
        <f>VLOOKUP(C91,'ST - MASSE CORPORELLE'!$A$3:$B$69,2)</f>
        <v>80</v>
      </c>
    </row>
    <row r="92" ht="20.35" customHeight="1">
      <c r="A92" t="s" s="38">
        <v>1154</v>
      </c>
      <c r="B92" s="99">
        <f>('RATES'!I92/'RATES'!H92)*10</f>
        <v>27.67123287671233</v>
      </c>
      <c r="C92" s="33">
        <f>B92-(('RATES'!H92-73)/10)</f>
        <v>27.67123287671233</v>
      </c>
      <c r="D92" s="82">
        <f>VLOOKUP(C92,'ST - MASSE CORPORELLE'!$A$3:$B$69,2)</f>
        <v>71</v>
      </c>
    </row>
    <row r="93" ht="20.35" customHeight="1">
      <c r="A93" t="s" s="38">
        <v>1155</v>
      </c>
      <c r="B93" s="99">
        <f>('RATES'!I93/'RATES'!H93)*10</f>
        <v>24.65753424657535</v>
      </c>
      <c r="C93" s="33">
        <f>B93-(('RATES'!H93-73)/10)</f>
        <v>24.65753424657535</v>
      </c>
      <c r="D93" s="82">
        <f>VLOOKUP(C93,'ST - MASSE CORPORELLE'!$A$3:$B$69,2)</f>
        <v>38</v>
      </c>
    </row>
    <row r="94" ht="20.35" customHeight="1">
      <c r="A94" t="s" s="38">
        <v>1156</v>
      </c>
      <c r="B94" s="99">
        <f>('RATES'!I94/'RATES'!H94)*10</f>
        <v>28.16901408450704</v>
      </c>
      <c r="C94" s="33">
        <f>B94-(('RATES'!H94-73)/10)</f>
        <v>28.36901408450704</v>
      </c>
      <c r="D94" s="82">
        <f>VLOOKUP(C94,'ST - MASSE CORPORELLE'!$A$3:$B$69,2)</f>
        <v>80</v>
      </c>
    </row>
    <row r="95" ht="20.35" customHeight="1">
      <c r="A95" t="s" s="38">
        <v>1157</v>
      </c>
      <c r="B95" s="99">
        <f>('RATES'!I95/'RATES'!H95)*10</f>
        <v>29.22077922077922</v>
      </c>
      <c r="C95" s="33">
        <f>B95-(('RATES'!H95-73)/10)</f>
        <v>28.82077922077922</v>
      </c>
      <c r="D95" s="82">
        <f>VLOOKUP(C95,'ST - MASSE CORPORELLE'!$A$3:$B$69,2)</f>
        <v>85</v>
      </c>
    </row>
    <row r="96" ht="20.35" customHeight="1">
      <c r="A96" t="s" s="38">
        <v>1158</v>
      </c>
      <c r="B96" s="99">
        <f>('RATES'!I96/'RATES'!H96)*10</f>
        <v>30.97222222222222</v>
      </c>
      <c r="C96" s="33">
        <f>B96-(('RATES'!H96-73)/10)</f>
        <v>31.07222222222222</v>
      </c>
      <c r="D96" s="82">
        <f>VLOOKUP(C96,'ST - MASSE CORPORELLE'!$A$3:$B$69,2)</f>
        <v>96</v>
      </c>
    </row>
    <row r="97" ht="20.35" customHeight="1">
      <c r="A97" t="s" s="38">
        <v>1159</v>
      </c>
      <c r="B97" s="99">
        <f>('RATES'!I97/'RATES'!H97)*10</f>
        <v>27.56756756756756</v>
      </c>
      <c r="C97" s="33">
        <f>B97-(('RATES'!H97-73)/10)</f>
        <v>27.46756756756756</v>
      </c>
      <c r="D97" s="82">
        <f>VLOOKUP(C97,'ST - MASSE CORPORELLE'!$A$3:$B$69,2)</f>
        <v>68</v>
      </c>
    </row>
    <row r="98" ht="20.35" customHeight="1">
      <c r="A98" t="s" s="38">
        <v>1160</v>
      </c>
      <c r="B98" s="99">
        <f>('RATES'!I98/'RATES'!H98)*10</f>
        <v>28.26666666666667</v>
      </c>
      <c r="C98" s="33">
        <f>B98-(('RATES'!H98-73)/10)</f>
        <v>28.06666666666667</v>
      </c>
      <c r="D98" s="82">
        <f>VLOOKUP(C98,'ST - MASSE CORPORELLE'!$A$3:$B$69,2)</f>
        <v>76</v>
      </c>
    </row>
    <row r="99" ht="20.35" customHeight="1">
      <c r="A99" t="s" s="38">
        <v>1161</v>
      </c>
      <c r="B99" s="99">
        <f>('RATES'!I99/'RATES'!H99)*10</f>
        <v>27.83783783783784</v>
      </c>
      <c r="C99" s="33">
        <f>B99-(('RATES'!H99-73)/10)</f>
        <v>27.73783783783784</v>
      </c>
      <c r="D99" s="82">
        <f>VLOOKUP(C99,'ST - MASSE CORPORELLE'!$A$3:$B$69,2)</f>
        <v>71</v>
      </c>
    </row>
    <row r="100" ht="20.35" customHeight="1">
      <c r="A100" t="s" s="38">
        <v>1162</v>
      </c>
      <c r="B100" s="99">
        <f>('RATES'!I100/'RATES'!H100)*10</f>
        <v>27.10144927536232</v>
      </c>
      <c r="C100" s="33">
        <f>B100-(('RATES'!H100-73)/10)</f>
        <v>27.50144927536232</v>
      </c>
      <c r="D100" s="82">
        <f>VLOOKUP(C100,'ST - MASSE CORPORELLE'!$A$3:$B$69,2)</f>
        <v>68</v>
      </c>
    </row>
    <row r="101" ht="20.35" customHeight="1">
      <c r="A101" t="s" s="38">
        <v>1163</v>
      </c>
      <c r="B101" s="99">
        <f>('RATES'!I101/'RATES'!H101)*10</f>
        <v>29.17808219178082</v>
      </c>
      <c r="C101" s="33">
        <f>B101-(('RATES'!H101-73)/10)</f>
        <v>29.17808219178082</v>
      </c>
      <c r="D101" s="82">
        <f>VLOOKUP(C101,'ST - MASSE CORPORELLE'!$A$3:$B$69,2)</f>
        <v>88</v>
      </c>
    </row>
    <row r="102" ht="20.35" customHeight="1">
      <c r="A102" t="s" s="38">
        <v>1164</v>
      </c>
      <c r="B102" s="99">
        <f>('RATES'!I102/'RATES'!H102)*10</f>
        <v>26.23188405797102</v>
      </c>
      <c r="C102" s="33">
        <f>B102-(('RATES'!H102-73)/10)</f>
        <v>26.63188405797101</v>
      </c>
      <c r="D102" s="82">
        <f>VLOOKUP(C102,'ST - MASSE CORPORELLE'!$A$3:$B$69,2)</f>
        <v>57</v>
      </c>
    </row>
    <row r="103" ht="20.35" customHeight="1">
      <c r="A103" t="s" s="38">
        <v>1165</v>
      </c>
      <c r="B103" s="99">
        <f>('RATES'!I103/'RATES'!H103)*10</f>
        <v>26.38888888888889</v>
      </c>
      <c r="C103" s="33">
        <f>B103-(('RATES'!H103-73)/10)</f>
        <v>26.48888888888889</v>
      </c>
      <c r="D103" s="82">
        <f>VLOOKUP(C103,'ST - MASSE CORPORELLE'!$A$3:$B$69,2)</f>
        <v>55</v>
      </c>
    </row>
    <row r="104" ht="20.35" customHeight="1">
      <c r="A104" t="s" s="38">
        <v>1166</v>
      </c>
      <c r="B104" s="99">
        <f>('RATES'!I104/'RATES'!H104)*10</f>
        <v>28.13333333333333</v>
      </c>
      <c r="C104" s="33">
        <f>B104-(('RATES'!H104-73)/10)</f>
        <v>27.93333333333333</v>
      </c>
      <c r="D104" s="82">
        <f>VLOOKUP(C104,'ST - MASSE CORPORELLE'!$A$3:$B$69,2)</f>
        <v>74</v>
      </c>
    </row>
    <row r="105" ht="20.35" customHeight="1">
      <c r="A105" t="s" s="38">
        <v>1167</v>
      </c>
      <c r="B105" s="99">
        <f>('RATES'!I105/'RATES'!H105)*10</f>
        <v>27.01298701298701</v>
      </c>
      <c r="C105" s="33">
        <f>B105-(('RATES'!H105-73)/10)</f>
        <v>26.61298701298701</v>
      </c>
      <c r="D105" s="82">
        <f>VLOOKUP(C105,'ST - MASSE CORPORELLE'!$A$3:$B$69,2)</f>
        <v>57</v>
      </c>
    </row>
    <row r="106" ht="20.35" customHeight="1">
      <c r="A106" t="s" s="38">
        <v>1168</v>
      </c>
      <c r="B106" s="99">
        <f>('RATES'!I106/'RATES'!H106)*10</f>
        <v>28.10810810810811</v>
      </c>
      <c r="C106" s="33">
        <f>B106-(('RATES'!H106-73)/10)</f>
        <v>28.00810810810811</v>
      </c>
      <c r="D106" s="82">
        <f>VLOOKUP(C106,'ST - MASSE CORPORELLE'!$A$3:$B$69,2)</f>
        <v>75</v>
      </c>
    </row>
    <row r="107" ht="20.35" customHeight="1">
      <c r="A107" t="s" s="38">
        <v>1169</v>
      </c>
      <c r="B107" s="99">
        <f>('RATES'!I107/'RATES'!H107)*10</f>
        <v>27.7027027027027</v>
      </c>
      <c r="C107" s="33">
        <f>B107-(('RATES'!H107-73)/10)</f>
        <v>27.6027027027027</v>
      </c>
      <c r="D107" s="82">
        <f>VLOOKUP(C107,'ST - MASSE CORPORELLE'!$A$3:$B$69,2)</f>
        <v>70</v>
      </c>
    </row>
    <row r="108" ht="20.35" customHeight="1">
      <c r="A108" t="s" s="38">
        <v>1170</v>
      </c>
      <c r="B108" s="99">
        <f>('RATES'!I108/'RATES'!H108)*10</f>
        <v>28.08219178082192</v>
      </c>
      <c r="C108" s="33">
        <f>B108-(('RATES'!H108-73)/10)</f>
        <v>28.08219178082192</v>
      </c>
      <c r="D108" s="82">
        <f>VLOOKUP(C108,'ST - MASSE CORPORELLE'!$A$3:$B$69,2)</f>
        <v>76</v>
      </c>
    </row>
    <row r="109" ht="20.35" customHeight="1">
      <c r="A109" t="s" s="38">
        <v>1171</v>
      </c>
      <c r="B109" s="99">
        <f>('RATES'!I109/'RATES'!H109)*10</f>
        <v>26.66666666666666</v>
      </c>
      <c r="C109" s="33">
        <f>B109-(('RATES'!H109-73)/10)</f>
        <v>26.76666666666667</v>
      </c>
      <c r="D109" s="82">
        <f>VLOOKUP(C109,'ST - MASSE CORPORELLE'!$A$3:$B$69,2)</f>
        <v>59</v>
      </c>
    </row>
    <row r="110" ht="20.35" customHeight="1">
      <c r="A110" t="s" s="38">
        <v>1172</v>
      </c>
      <c r="B110" s="99">
        <f>('RATES'!I110/'RATES'!H110)*10</f>
        <v>25.83333333333334</v>
      </c>
      <c r="C110" s="33">
        <f>B110-(('RATES'!H110-73)/10)</f>
        <v>25.93333333333334</v>
      </c>
      <c r="D110" s="82">
        <f>VLOOKUP(C110,'ST - MASSE CORPORELLE'!$A$3:$B$69,2)</f>
        <v>48</v>
      </c>
    </row>
    <row r="111" ht="20.35" customHeight="1">
      <c r="A111" t="s" s="38">
        <v>1173</v>
      </c>
      <c r="B111" s="99">
        <f>('RATES'!I111/'RATES'!H111)*10</f>
        <v>28.21917808219178</v>
      </c>
      <c r="C111" s="33">
        <f>B111-(('RATES'!H111-73)/10)</f>
        <v>28.21917808219178</v>
      </c>
      <c r="D111" s="82">
        <f>VLOOKUP(C111,'ST - MASSE CORPORELLE'!$A$3:$B$69,2)</f>
        <v>78</v>
      </c>
    </row>
    <row r="112" ht="20.35" customHeight="1">
      <c r="A112" t="s" s="38">
        <v>1174</v>
      </c>
      <c r="B112" s="99">
        <f>('RATES'!I112/'RATES'!H112)*10</f>
        <v>25.46666666666667</v>
      </c>
      <c r="C112" s="33">
        <f>B112-(('RATES'!H112-73)/10)</f>
        <v>25.26666666666667</v>
      </c>
      <c r="D112" s="82">
        <f>VLOOKUP(C112,'ST - MASSE CORPORELLE'!$A$3:$B$69,2)</f>
        <v>42</v>
      </c>
    </row>
    <row r="113" ht="20.35" customHeight="1">
      <c r="A113" t="s" s="38">
        <v>1175</v>
      </c>
      <c r="B113" s="99">
        <f>('RATES'!I113/'RATES'!H113)*10</f>
        <v>25</v>
      </c>
      <c r="C113" s="33">
        <f>B113-(('RATES'!H113-73)/10)</f>
        <v>25.1</v>
      </c>
      <c r="D113" s="82">
        <f>VLOOKUP(C113,'ST - MASSE CORPORELLE'!$A$3:$B$69,2)</f>
        <v>40</v>
      </c>
    </row>
    <row r="114" ht="20.35" customHeight="1">
      <c r="A114" t="s" s="38">
        <v>1176</v>
      </c>
      <c r="B114" s="99">
        <f>('RATES'!I114/'RATES'!H114)*10</f>
        <v>27.89473684210526</v>
      </c>
      <c r="C114" s="33">
        <f>B114-(('RATES'!H114-73)/10)</f>
        <v>27.59473684210526</v>
      </c>
      <c r="D114" s="82">
        <f>VLOOKUP(C114,'ST - MASSE CORPORELLE'!$A$3:$B$69,2)</f>
        <v>69</v>
      </c>
    </row>
    <row r="115" ht="20.35" customHeight="1">
      <c r="A115" t="s" s="38">
        <v>1177</v>
      </c>
      <c r="B115" s="99">
        <f>('RATES'!I115/'RATES'!H115)*10</f>
        <v>23.71428571428572</v>
      </c>
      <c r="C115" s="33">
        <f>B115-(('RATES'!H115-73)/10)</f>
        <v>24.01428571428572</v>
      </c>
      <c r="D115" s="82">
        <f>VLOOKUP(C115,'ST - MASSE CORPORELLE'!$A$3:$B$69,2)</f>
        <v>36</v>
      </c>
    </row>
    <row r="116" ht="20.35" customHeight="1">
      <c r="A116" t="s" s="38">
        <v>1178</v>
      </c>
      <c r="B116" s="99">
        <f>('RATES'!I116/'RATES'!H116)*10</f>
        <v>27.3972602739726</v>
      </c>
      <c r="C116" s="33">
        <f>B116-(('RATES'!H116-73)/10)</f>
        <v>27.3972602739726</v>
      </c>
      <c r="D116" s="82">
        <f>VLOOKUP(C116,'ST - MASSE CORPORELLE'!$A$3:$B$69,2)</f>
        <v>67</v>
      </c>
    </row>
    <row r="117" ht="20.35" customHeight="1">
      <c r="A117" t="s" s="38">
        <v>1179</v>
      </c>
      <c r="B117" s="99">
        <f>('RATES'!I117/'RATES'!H117)*10</f>
        <v>28.96103896103896</v>
      </c>
      <c r="C117" s="33">
        <f>B117-(('RATES'!H117-73)/10)</f>
        <v>28.56103896103896</v>
      </c>
      <c r="D117" s="82">
        <f>VLOOKUP(C117,'ST - MASSE CORPORELLE'!$A$3:$B$69,2)</f>
        <v>83</v>
      </c>
    </row>
    <row r="118" ht="20.35" customHeight="1">
      <c r="A118" t="s" s="38">
        <v>1180</v>
      </c>
      <c r="B118" s="99">
        <f>('RATES'!I118/'RATES'!H118)*10</f>
        <v>26.23188405797102</v>
      </c>
      <c r="C118" s="33">
        <f>B118-(('RATES'!H118-73)/10)</f>
        <v>26.63188405797101</v>
      </c>
      <c r="D118" s="82">
        <f>VLOOKUP(C118,'ST - MASSE CORPORELLE'!$A$3:$B$69,2)</f>
        <v>57</v>
      </c>
    </row>
    <row r="119" ht="20.35" customHeight="1">
      <c r="A119" t="s" s="38">
        <v>1181</v>
      </c>
      <c r="B119" s="99">
        <f>('RATES'!I119/'RATES'!H119)*10</f>
        <v>29.32432432432432</v>
      </c>
      <c r="C119" s="33">
        <f>B119-(('RATES'!H119-73)/10)</f>
        <v>29.22432432432432</v>
      </c>
      <c r="D119" s="82">
        <f>VLOOKUP(C119,'ST - MASSE CORPORELLE'!$A$3:$B$69,2)</f>
        <v>88</v>
      </c>
    </row>
    <row r="120" ht="20.35" customHeight="1">
      <c r="A120" t="s" s="38">
        <v>1182</v>
      </c>
      <c r="B120" s="99">
        <f>('RATES'!I120/'RATES'!H120)*10</f>
        <v>26.48648648648649</v>
      </c>
      <c r="C120" s="33">
        <f>B120-(('RATES'!H120-73)/10)</f>
        <v>26.38648648648649</v>
      </c>
      <c r="D120" s="82">
        <f>VLOOKUP(C120,'ST - MASSE CORPORELLE'!$A$3:$B$69,2)</f>
        <v>54</v>
      </c>
    </row>
    <row r="121" ht="20.35" customHeight="1">
      <c r="A121" t="s" s="38">
        <v>1183</v>
      </c>
      <c r="B121" s="99">
        <f>('RATES'!I121/'RATES'!H121)*10</f>
        <v>25.71428571428572</v>
      </c>
      <c r="C121" s="33">
        <f>B121-(('RATES'!H121-73)/10)</f>
        <v>26.01428571428572</v>
      </c>
      <c r="D121" s="82">
        <f>VLOOKUP(C121,'ST - MASSE CORPORELLE'!$A$3:$B$69,2)</f>
        <v>49</v>
      </c>
    </row>
    <row r="122" ht="20.35" customHeight="1">
      <c r="A122" t="s" s="38">
        <v>1184</v>
      </c>
      <c r="B122" s="99">
        <f>('RATES'!I122/'RATES'!H122)*10</f>
        <v>28.76712328767123</v>
      </c>
      <c r="C122" s="33">
        <f>B122-(('RATES'!H122-73)/10)</f>
        <v>28.76712328767123</v>
      </c>
      <c r="D122" s="82">
        <f>VLOOKUP(C122,'ST - MASSE CORPORELLE'!$A$3:$B$69,2)</f>
        <v>84</v>
      </c>
    </row>
    <row r="123" ht="20.35" customHeight="1">
      <c r="A123" t="s" s="38">
        <v>1185</v>
      </c>
      <c r="B123" s="99">
        <f>('RATES'!I123/'RATES'!H123)*10</f>
        <v>28.13333333333333</v>
      </c>
      <c r="C123" s="33">
        <f>B123-(('RATES'!H123-73)/10)</f>
        <v>27.93333333333333</v>
      </c>
      <c r="D123" s="82">
        <f>VLOOKUP(C123,'ST - MASSE CORPORELLE'!$A$3:$B$69,2)</f>
        <v>74</v>
      </c>
    </row>
    <row r="124" ht="20.35" customHeight="1">
      <c r="A124" t="s" s="38">
        <v>1187</v>
      </c>
      <c r="B124" s="99">
        <f>('RATES'!I124/'RATES'!H124)*10</f>
        <v>28.51351351351351</v>
      </c>
      <c r="C124" s="33">
        <f>B124-(('RATES'!H124-73)/10)</f>
        <v>28.41351351351351</v>
      </c>
      <c r="D124" s="82">
        <f>VLOOKUP(C124,'ST - MASSE CORPORELLE'!$A$3:$B$69,2)</f>
        <v>81</v>
      </c>
    </row>
    <row r="125" ht="20.35" customHeight="1">
      <c r="A125" t="s" s="38">
        <v>1188</v>
      </c>
      <c r="B125" s="99">
        <f>('RATES'!I125/'RATES'!H125)*10</f>
        <v>29.60526315789474</v>
      </c>
      <c r="C125" s="33">
        <f>B125-(('RATES'!H125-73)/10)</f>
        <v>29.30526315789474</v>
      </c>
      <c r="D125" s="82">
        <f>VLOOKUP(C125,'ST - MASSE CORPORELLE'!$A$3:$B$69,2)</f>
        <v>89</v>
      </c>
    </row>
    <row r="126" ht="20.35" customHeight="1">
      <c r="A126" t="s" s="38">
        <v>1189</v>
      </c>
      <c r="B126" s="99">
        <f>('RATES'!I126/'RATES'!H126)*10</f>
        <v>29.87012987012987</v>
      </c>
      <c r="C126" s="33">
        <f>B126-(('RATES'!H126-73)/10)</f>
        <v>29.47012987012987</v>
      </c>
      <c r="D126" s="82">
        <f>VLOOKUP(C126,'ST - MASSE CORPORELLE'!$A$3:$B$69,2)</f>
        <v>90</v>
      </c>
    </row>
    <row r="127" ht="20.35" customHeight="1">
      <c r="A127" t="s" s="38">
        <v>1190</v>
      </c>
      <c r="B127" s="99">
        <f>('RATES'!I127/'RATES'!H127)*10</f>
        <v>29.33333333333333</v>
      </c>
      <c r="C127" s="33">
        <f>B127-(('RATES'!H127-73)/10)</f>
        <v>29.13333333333333</v>
      </c>
      <c r="D127" s="82">
        <f>VLOOKUP(C127,'ST - MASSE CORPORELLE'!$A$3:$B$69,2)</f>
        <v>87</v>
      </c>
    </row>
    <row r="128" ht="20.35" customHeight="1">
      <c r="A128" t="s" s="38">
        <v>1191</v>
      </c>
      <c r="B128" s="99">
        <f>('RATES'!I128/'RATES'!H128)*10</f>
        <v>26</v>
      </c>
      <c r="C128" s="33">
        <f>B128-(('RATES'!H128-73)/10)</f>
        <v>25.8</v>
      </c>
      <c r="D128" s="82">
        <f>VLOOKUP(C128,'ST - MASSE CORPORELLE'!$A$3:$B$69,2)</f>
        <v>47</v>
      </c>
    </row>
    <row r="129" ht="20.35" customHeight="1">
      <c r="A129" t="s" s="38">
        <v>1192</v>
      </c>
      <c r="B129" s="99">
        <f>('RATES'!I129/'RATES'!H129)*10</f>
        <v>25.27027027027027</v>
      </c>
      <c r="C129" s="33">
        <f>B129-(('RATES'!H129-73)/10)</f>
        <v>25.17027027027027</v>
      </c>
      <c r="D129" s="82">
        <f>VLOOKUP(C129,'ST - MASSE CORPORELLE'!$A$3:$B$69,2)</f>
        <v>41</v>
      </c>
    </row>
    <row r="130" ht="20.35" customHeight="1">
      <c r="A130" t="s" s="38">
        <v>1193</v>
      </c>
      <c r="B130" s="99">
        <f>('RATES'!I130/'RATES'!H130)*10</f>
        <v>28.15789473684211</v>
      </c>
      <c r="C130" s="33">
        <f>B130-(('RATES'!H130-73)/10)</f>
        <v>27.85789473684211</v>
      </c>
      <c r="D130" s="82">
        <f>VLOOKUP(C130,'ST - MASSE CORPORELLE'!$A$3:$B$69,2)</f>
        <v>73</v>
      </c>
    </row>
    <row r="131" ht="20.35" customHeight="1">
      <c r="A131" t="s" s="38">
        <v>1194</v>
      </c>
      <c r="B131" s="99">
        <f>('RATES'!I131/'RATES'!H131)*10</f>
        <v>26.66666666666666</v>
      </c>
      <c r="C131" s="33">
        <f>B131-(('RATES'!H131-73)/10)</f>
        <v>26.46666666666667</v>
      </c>
      <c r="D131" s="82">
        <f>VLOOKUP(C131,'ST - MASSE CORPORELLE'!$A$3:$B$69,2)</f>
        <v>55</v>
      </c>
    </row>
    <row r="132" ht="20.35" customHeight="1">
      <c r="A132" t="s" s="38">
        <v>1195</v>
      </c>
      <c r="B132" s="99">
        <f>('RATES'!I132/'RATES'!H132)*10</f>
        <v>28.93333333333334</v>
      </c>
      <c r="C132" s="33">
        <f>B132-(('RATES'!H132-73)/10)</f>
        <v>28.73333333333334</v>
      </c>
      <c r="D132" s="82">
        <f>VLOOKUP(C132,'ST - MASSE CORPORELLE'!$A$3:$B$69,2)</f>
        <v>84</v>
      </c>
    </row>
    <row r="133" ht="20.35" customHeight="1">
      <c r="A133" t="s" s="38">
        <v>1196</v>
      </c>
      <c r="B133" s="99">
        <f>('RATES'!I133/'RATES'!H133)*10</f>
        <v>31.41025641025641</v>
      </c>
      <c r="C133" s="33">
        <f>B133-(('RATES'!H133-73)/10)</f>
        <v>30.91025641025641</v>
      </c>
      <c r="D133" s="82">
        <f>VLOOKUP(C133,'ST - MASSE CORPORELLE'!$A$3:$B$69,2)</f>
        <v>96</v>
      </c>
    </row>
    <row r="134" ht="20.35" customHeight="1">
      <c r="A134" t="s" s="38">
        <v>1197</v>
      </c>
      <c r="B134" s="99">
        <f>('RATES'!I134/'RATES'!H134)*10</f>
        <v>27.23684210526316</v>
      </c>
      <c r="C134" s="33">
        <f>B134-(('RATES'!H134-73)/10)</f>
        <v>26.93684210526316</v>
      </c>
      <c r="D134" s="82">
        <f>VLOOKUP(C134,'ST - MASSE CORPORELLE'!$A$3:$B$69,2)</f>
        <v>61</v>
      </c>
    </row>
    <row r="135" ht="20.35" customHeight="1">
      <c r="A135" t="s" s="38">
        <v>1198</v>
      </c>
      <c r="B135" s="99">
        <f>('RATES'!I135/'RATES'!H135)*10</f>
        <v>25.73529411764706</v>
      </c>
      <c r="C135" s="33">
        <f>B135-(('RATES'!H135-73)/10)</f>
        <v>26.23529411764706</v>
      </c>
      <c r="D135" s="82">
        <f>VLOOKUP(C135,'ST - MASSE CORPORELLE'!$A$3:$B$69,2)</f>
        <v>52</v>
      </c>
    </row>
    <row r="136" ht="20.35" customHeight="1">
      <c r="A136" t="s" s="38">
        <v>1199</v>
      </c>
      <c r="B136" s="99">
        <f>('RATES'!I136/'RATES'!H136)*10</f>
        <v>26.56716417910448</v>
      </c>
      <c r="C136" s="33">
        <f>B136-(('RATES'!H136-73)/10)</f>
        <v>27.16716417910448</v>
      </c>
      <c r="D136" s="82">
        <f>VLOOKUP(C136,'ST - MASSE CORPORELLE'!$A$3:$B$69,2)</f>
        <v>64</v>
      </c>
    </row>
    <row r="137" ht="20.35" customHeight="1">
      <c r="A137" t="s" s="38">
        <v>1200</v>
      </c>
      <c r="B137" s="99">
        <f>('RATES'!I137/'RATES'!H137)*10</f>
        <v>29.2</v>
      </c>
      <c r="C137" s="33">
        <f>B137-(('RATES'!H137-73)/10)</f>
        <v>29</v>
      </c>
      <c r="D137" s="82">
        <f>VLOOKUP(C137,'ST - MASSE CORPORELLE'!$A$3:$B$69,2)</f>
        <v>86</v>
      </c>
    </row>
    <row r="138" ht="20.35" customHeight="1">
      <c r="A138" t="s" s="38">
        <v>1201</v>
      </c>
      <c r="B138" s="99">
        <f>('RATES'!I138/'RATES'!H138)*10</f>
        <v>26.16438356164383</v>
      </c>
      <c r="C138" s="33">
        <f>B138-(('RATES'!H138-73)/10)</f>
        <v>26.16438356164383</v>
      </c>
      <c r="D138" s="82">
        <f>VLOOKUP(C138,'ST - MASSE CORPORELLE'!$A$3:$B$69,2)</f>
        <v>51</v>
      </c>
    </row>
    <row r="139" ht="20.35" customHeight="1">
      <c r="A139" t="s" s="38">
        <v>1202</v>
      </c>
      <c r="B139" s="99">
        <f>('RATES'!I139/'RATES'!H139)*10</f>
        <v>25.69444444444445</v>
      </c>
      <c r="C139" s="33">
        <f>B139-(('RATES'!H139-73)/10)</f>
        <v>25.79444444444445</v>
      </c>
      <c r="D139" s="82">
        <f>VLOOKUP(C139,'ST - MASSE CORPORELLE'!$A$3:$B$69,2)</f>
        <v>47</v>
      </c>
    </row>
    <row r="140" ht="20.35" customHeight="1">
      <c r="A140" t="s" s="38">
        <v>1203</v>
      </c>
      <c r="B140" s="99">
        <f>('RATES'!I140/'RATES'!H140)*10</f>
        <v>28.26666666666667</v>
      </c>
      <c r="C140" s="33">
        <f>B140-(('RATES'!H140-73)/10)</f>
        <v>28.06666666666667</v>
      </c>
      <c r="D140" s="82">
        <f>VLOOKUP(C140,'ST - MASSE CORPORELLE'!$A$3:$B$69,2)</f>
        <v>76</v>
      </c>
    </row>
    <row r="141" ht="20.35" customHeight="1">
      <c r="A141" t="s" s="38">
        <v>1204</v>
      </c>
      <c r="B141" s="99">
        <f>('RATES'!I141/'RATES'!H141)*10</f>
        <v>27.02702702702702</v>
      </c>
      <c r="C141" s="33">
        <f>B141-(('RATES'!H141-73)/10)</f>
        <v>26.92702702702702</v>
      </c>
      <c r="D141" s="82">
        <f>VLOOKUP(C141,'ST - MASSE CORPORELLE'!$A$3:$B$69,2)</f>
        <v>61</v>
      </c>
    </row>
    <row r="142" ht="20.35" customHeight="1">
      <c r="A142" t="s" s="38">
        <v>1205</v>
      </c>
      <c r="B142" s="99">
        <f>('RATES'!I142/'RATES'!H142)*10</f>
        <v>28.93333333333334</v>
      </c>
      <c r="C142" s="33">
        <f>B142-(('RATES'!H142-73)/10)</f>
        <v>28.73333333333334</v>
      </c>
      <c r="D142" s="82">
        <f>VLOOKUP(C142,'ST - MASSE CORPORELLE'!$A$3:$B$69,2)</f>
        <v>84</v>
      </c>
    </row>
    <row r="143" ht="20.35" customHeight="1">
      <c r="A143" t="s" s="38">
        <v>1206</v>
      </c>
      <c r="B143" s="99">
        <f>('RATES'!I143/'RATES'!H143)*10</f>
        <v>26.52777777777778</v>
      </c>
      <c r="C143" s="33">
        <f>B143-(('RATES'!H143-73)/10)</f>
        <v>26.62777777777778</v>
      </c>
      <c r="D143" s="82">
        <f>VLOOKUP(C143,'ST - MASSE CORPORELLE'!$A$3:$B$69,2)</f>
        <v>57</v>
      </c>
    </row>
    <row r="144" ht="20.35" customHeight="1">
      <c r="A144" t="s" s="38">
        <v>1207</v>
      </c>
      <c r="B144" s="99">
        <f>('RATES'!I144/'RATES'!H144)*10</f>
        <v>27.04225352112676</v>
      </c>
      <c r="C144" s="33">
        <f>B144-(('RATES'!H144-73)/10)</f>
        <v>27.24225352112676</v>
      </c>
      <c r="D144" s="82">
        <f>VLOOKUP(C144,'ST - MASSE CORPORELLE'!$A$3:$B$69,2)</f>
        <v>65</v>
      </c>
    </row>
    <row r="145" ht="20.35" customHeight="1">
      <c r="A145" t="s" s="38">
        <v>1208</v>
      </c>
      <c r="B145" s="99">
        <f>('RATES'!I145/'RATES'!H145)*10</f>
        <v>27.67123287671233</v>
      </c>
      <c r="C145" s="33">
        <f>B145-(('RATES'!H145-73)/10)</f>
        <v>27.67123287671233</v>
      </c>
      <c r="D145" s="82">
        <f>VLOOKUP(C145,'ST - MASSE CORPORELLE'!$A$3:$B$69,2)</f>
        <v>71</v>
      </c>
    </row>
    <row r="146" ht="20.35" customHeight="1">
      <c r="A146" t="s" s="38">
        <v>1209</v>
      </c>
      <c r="B146" s="99">
        <f>('RATES'!I146/'RATES'!H146)*10</f>
        <v>30.4225352112676</v>
      </c>
      <c r="C146" s="33">
        <f>B146-(('RATES'!H146-73)/10)</f>
        <v>30.6225352112676</v>
      </c>
      <c r="D146" s="82">
        <f>VLOOKUP(C146,'ST - MASSE CORPORELLE'!$A$3:$B$69,2)</f>
        <v>95</v>
      </c>
    </row>
    <row r="147" ht="20.35" customHeight="1">
      <c r="A147" t="s" s="38">
        <v>1210</v>
      </c>
      <c r="B147" s="99">
        <f>('RATES'!I147/'RATES'!H147)*10</f>
        <v>26.11111111111111</v>
      </c>
      <c r="C147" s="33">
        <f>B147-(('RATES'!H147-73)/10)</f>
        <v>26.21111111111111</v>
      </c>
      <c r="D147" s="82">
        <f>VLOOKUP(C147,'ST - MASSE CORPORELLE'!$A$3:$B$69,2)</f>
        <v>52</v>
      </c>
    </row>
    <row r="148" ht="20.35" customHeight="1">
      <c r="A148" t="s" s="38">
        <v>1211</v>
      </c>
      <c r="B148" s="99">
        <f>('RATES'!I148/'RATES'!H148)*10</f>
        <v>26.19718309859155</v>
      </c>
      <c r="C148" s="33">
        <f>B148-(('RATES'!H148-73)/10)</f>
        <v>26.39718309859155</v>
      </c>
      <c r="D148" s="82">
        <f>VLOOKUP(C148,'ST - MASSE CORPORELLE'!$A$3:$B$69,2)</f>
        <v>54</v>
      </c>
    </row>
    <row r="149" ht="20.35" customHeight="1">
      <c r="A149" t="s" s="38">
        <v>1212</v>
      </c>
      <c r="B149" s="99">
        <f>('RATES'!I149/'RATES'!H149)*10</f>
        <v>26.71232876712329</v>
      </c>
      <c r="C149" s="33">
        <f>B149-(('RATES'!H149-73)/10)</f>
        <v>26.71232876712329</v>
      </c>
      <c r="D149" s="82">
        <f>VLOOKUP(C149,'ST - MASSE CORPORELLE'!$A$3:$B$69,2)</f>
        <v>58</v>
      </c>
    </row>
    <row r="150" ht="20.35" customHeight="1">
      <c r="A150" t="s" s="38">
        <v>1213</v>
      </c>
      <c r="B150" s="99">
        <f>('RATES'!I150/'RATES'!H150)*10</f>
        <v>27.12328767123288</v>
      </c>
      <c r="C150" s="33">
        <f>B150-(('RATES'!H150-73)/10)</f>
        <v>27.12328767123288</v>
      </c>
      <c r="D150" s="82">
        <f>VLOOKUP(C150,'ST - MASSE CORPORELLE'!$A$3:$B$69,2)</f>
        <v>64</v>
      </c>
    </row>
    <row r="151" ht="20.35" customHeight="1">
      <c r="A151" t="s" s="38">
        <v>1214</v>
      </c>
      <c r="B151" s="99">
        <f>('RATES'!I151/'RATES'!H151)*10</f>
        <v>26.32352941176471</v>
      </c>
      <c r="C151" s="33">
        <f>B151-(('RATES'!H151-73)/10)</f>
        <v>26.82352941176471</v>
      </c>
      <c r="D151" s="82">
        <f>VLOOKUP(C151,'ST - MASSE CORPORELLE'!$A$3:$B$69,2)</f>
        <v>60</v>
      </c>
    </row>
    <row r="152" ht="20.35" customHeight="1">
      <c r="A152" t="s" s="38">
        <v>1215</v>
      </c>
      <c r="B152" s="99">
        <f>('RATES'!I152/'RATES'!H152)*10</f>
        <v>29.45205479452055</v>
      </c>
      <c r="C152" s="33">
        <f>B152-(('RATES'!H152-73)/10)</f>
        <v>29.45205479452055</v>
      </c>
      <c r="D152" s="82">
        <f>VLOOKUP(C152,'ST - MASSE CORPORELLE'!$A$3:$B$69,2)</f>
        <v>90</v>
      </c>
    </row>
    <row r="153" ht="20.35" customHeight="1">
      <c r="A153" t="s" s="38">
        <v>1216</v>
      </c>
      <c r="B153" s="99">
        <f>('RATES'!I153/'RATES'!H153)*10</f>
        <v>30.39473684210526</v>
      </c>
      <c r="C153" s="33">
        <f>B153-(('RATES'!H153-73)/10)</f>
        <v>30.09473684210526</v>
      </c>
      <c r="D153" s="82">
        <f>VLOOKUP(C153,'ST - MASSE CORPORELLE'!$A$3:$B$69,2)</f>
        <v>93</v>
      </c>
    </row>
    <row r="154" ht="20.35" customHeight="1">
      <c r="A154" t="s" s="38">
        <v>1217</v>
      </c>
      <c r="B154" s="99">
        <f>('RATES'!I154/'RATES'!H154)*10</f>
        <v>26.75675675675676</v>
      </c>
      <c r="C154" s="33">
        <f>B154-(('RATES'!H154-73)/10)</f>
        <v>26.65675675675676</v>
      </c>
      <c r="D154" s="82">
        <f>VLOOKUP(C154,'ST - MASSE CORPORELLE'!$A$3:$B$69,2)</f>
        <v>57</v>
      </c>
    </row>
    <row r="155" ht="20.35" customHeight="1">
      <c r="A155" t="s" s="38">
        <v>1218</v>
      </c>
      <c r="B155" s="99">
        <f>('RATES'!I155/'RATES'!H155)*10</f>
        <v>26.19718309859155</v>
      </c>
      <c r="C155" s="33">
        <f>B155-(('RATES'!H155-73)/10)</f>
        <v>26.39718309859155</v>
      </c>
      <c r="D155" s="82">
        <f>VLOOKUP(C155,'ST - MASSE CORPORELLE'!$A$3:$B$69,2)</f>
        <v>54</v>
      </c>
    </row>
    <row r="156" ht="20.35" customHeight="1">
      <c r="A156" t="s" s="38">
        <v>1219</v>
      </c>
      <c r="B156" s="99">
        <f>('RATES'!I156/'RATES'!H156)*10</f>
        <v>28</v>
      </c>
      <c r="C156" s="33">
        <f>B156-(('RATES'!H156-73)/10)</f>
        <v>27.8</v>
      </c>
      <c r="D156" s="82">
        <f>VLOOKUP(C156,'ST - MASSE CORPORELLE'!$A$3:$B$69,2)</f>
        <v>72</v>
      </c>
    </row>
    <row r="157" ht="20.35" customHeight="1">
      <c r="A157" t="s" s="38">
        <v>1220</v>
      </c>
      <c r="B157" s="99">
        <f>('RATES'!I157/'RATES'!H157)*10</f>
        <v>27.01298701298701</v>
      </c>
      <c r="C157" s="33">
        <f>B157-(('RATES'!H157-73)/10)</f>
        <v>26.61298701298701</v>
      </c>
      <c r="D157" s="82">
        <f>VLOOKUP(C157,'ST - MASSE CORPORELLE'!$A$3:$B$69,2)</f>
        <v>57</v>
      </c>
    </row>
    <row r="158" ht="20.35" customHeight="1">
      <c r="A158" t="s" s="38">
        <v>1221</v>
      </c>
      <c r="B158" s="99">
        <f>('RATES'!I158/'RATES'!H158)*10</f>
        <v>27.02702702702702</v>
      </c>
      <c r="C158" s="33">
        <f>B158-(('RATES'!H158-73)/10)</f>
        <v>26.92702702702702</v>
      </c>
      <c r="D158" s="82">
        <f>VLOOKUP(C158,'ST - MASSE CORPORELLE'!$A$3:$B$69,2)</f>
        <v>61</v>
      </c>
    </row>
    <row r="159" ht="20.35" customHeight="1">
      <c r="A159" t="s" s="38">
        <v>1222</v>
      </c>
      <c r="B159" s="99">
        <f>('RATES'!I159/'RATES'!H159)*10</f>
        <v>28.16901408450704</v>
      </c>
      <c r="C159" s="33">
        <f>B159-(('RATES'!H159-73)/10)</f>
        <v>28.36901408450704</v>
      </c>
      <c r="D159" s="82">
        <f>VLOOKUP(C159,'ST - MASSE CORPORELLE'!$A$3:$B$69,2)</f>
        <v>80</v>
      </c>
    </row>
    <row r="160" ht="20.35" customHeight="1">
      <c r="A160" t="s" s="38">
        <v>1223</v>
      </c>
      <c r="B160" s="99">
        <f>('RATES'!I160/'RATES'!H160)*10</f>
        <v>27.53424657534246</v>
      </c>
      <c r="C160" s="33">
        <f>B160-(('RATES'!H160-73)/10)</f>
        <v>27.53424657534246</v>
      </c>
      <c r="D160" s="82">
        <f>VLOOKUP(C160,'ST - MASSE CORPORELLE'!$A$3:$B$69,2)</f>
        <v>69</v>
      </c>
    </row>
    <row r="161" ht="20.35" customHeight="1">
      <c r="A161" t="s" s="38">
        <v>1224</v>
      </c>
      <c r="B161" s="99">
        <f>('RATES'!I161/'RATES'!H161)*10</f>
        <v>25.34246575342465</v>
      </c>
      <c r="C161" s="33">
        <f>B161-(('RATES'!H161-73)/10)</f>
        <v>25.34246575342465</v>
      </c>
      <c r="D161" s="82">
        <f>VLOOKUP(C161,'ST - MASSE CORPORELLE'!$A$3:$B$69,2)</f>
        <v>43</v>
      </c>
    </row>
    <row r="162" ht="20.35" customHeight="1">
      <c r="A162" t="s" s="38">
        <v>1225</v>
      </c>
      <c r="B162" s="99">
        <f>('RATES'!I162/'RATES'!H162)*10</f>
        <v>27.12328767123288</v>
      </c>
      <c r="C162" s="33">
        <f>B162-(('RATES'!H162-73)/10)</f>
        <v>27.12328767123288</v>
      </c>
      <c r="D162" s="82">
        <f>VLOOKUP(C162,'ST - MASSE CORPORELLE'!$A$3:$B$69,2)</f>
        <v>64</v>
      </c>
    </row>
    <row r="163" ht="20.35" customHeight="1">
      <c r="A163" t="s" s="38">
        <v>1226</v>
      </c>
      <c r="B163" s="99">
        <f>('RATES'!I163/'RATES'!H163)*10</f>
        <v>26.90140845070422</v>
      </c>
      <c r="C163" s="33">
        <f>B163-(('RATES'!H163-73)/10)</f>
        <v>27.10140845070422</v>
      </c>
      <c r="D163" s="82">
        <f>VLOOKUP(C163,'ST - MASSE CORPORELLE'!$A$3:$B$69,2)</f>
        <v>63</v>
      </c>
    </row>
    <row r="164" ht="20.35" customHeight="1">
      <c r="A164" t="s" s="38">
        <v>1227</v>
      </c>
      <c r="B164" s="99">
        <f>('RATES'!I164/'RATES'!H164)*10</f>
        <v>28.19444444444445</v>
      </c>
      <c r="C164" s="33">
        <f>B164-(('RATES'!H164-73)/10)</f>
        <v>28.29444444444445</v>
      </c>
      <c r="D164" s="82">
        <f>VLOOKUP(C164,'ST - MASSE CORPORELLE'!$A$3:$B$69,2)</f>
        <v>79</v>
      </c>
    </row>
    <row r="165" ht="20.35" customHeight="1">
      <c r="A165" t="s" s="38">
        <v>1228</v>
      </c>
      <c r="B165" s="99">
        <f>('RATES'!I165/'RATES'!H165)*10</f>
        <v>26.85714285714285</v>
      </c>
      <c r="C165" s="33">
        <f>B165-(('RATES'!H165-73)/10)</f>
        <v>27.15714285714285</v>
      </c>
      <c r="D165" s="82">
        <f>VLOOKUP(C165,'ST - MASSE CORPORELLE'!$A$3:$B$69,2)</f>
        <v>64</v>
      </c>
    </row>
    <row r="166" ht="20.35" customHeight="1">
      <c r="A166" t="s" s="38">
        <v>1229</v>
      </c>
      <c r="B166" s="99">
        <f>('RATES'!I166/'RATES'!H166)*10</f>
        <v>29.46666666666667</v>
      </c>
      <c r="C166" s="33">
        <f>B166-(('RATES'!H166-73)/10)</f>
        <v>29.26666666666667</v>
      </c>
      <c r="D166" s="82">
        <f>VLOOKUP(C166,'ST - MASSE CORPORELLE'!$A$3:$B$69,2)</f>
        <v>88</v>
      </c>
    </row>
    <row r="167" ht="20.35" customHeight="1">
      <c r="A167" t="s" s="38">
        <v>1230</v>
      </c>
      <c r="B167" s="99">
        <f>('RATES'!I167/'RATES'!H167)*10</f>
        <v>28.88888888888889</v>
      </c>
      <c r="C167" s="33">
        <f>B167-(('RATES'!H167-73)/10)</f>
        <v>28.98888888888889</v>
      </c>
      <c r="D167" s="82">
        <f>VLOOKUP(C167,'ST - MASSE CORPORELLE'!$A$3:$B$69,2)</f>
        <v>86</v>
      </c>
    </row>
    <row r="168" ht="20.35" customHeight="1">
      <c r="A168" t="s" s="38">
        <v>1231</v>
      </c>
      <c r="B168" s="99">
        <f>('RATES'!I168/'RATES'!H168)*10</f>
        <v>25.2112676056338</v>
      </c>
      <c r="C168" s="33">
        <f>B168-(('RATES'!H168-73)/10)</f>
        <v>25.4112676056338</v>
      </c>
      <c r="D168" s="82">
        <f>VLOOKUP(C168,'ST - MASSE CORPORELLE'!$A$3:$B$69,2)</f>
        <v>43</v>
      </c>
    </row>
    <row r="169" ht="20.35" customHeight="1">
      <c r="A169" t="s" s="38">
        <v>1232</v>
      </c>
      <c r="B169" s="99">
        <f>('RATES'!I169/'RATES'!H169)*10</f>
        <v>26.02739726027398</v>
      </c>
      <c r="C169" s="33">
        <f>B169-(('RATES'!H169-73)/10)</f>
        <v>26.02739726027398</v>
      </c>
      <c r="D169" s="82">
        <f>VLOOKUP(C169,'ST - MASSE CORPORELLE'!$A$3:$B$69,2)</f>
        <v>49</v>
      </c>
    </row>
    <row r="170" ht="20.35" customHeight="1">
      <c r="A170" t="s" s="38">
        <v>1233</v>
      </c>
      <c r="B170" s="99">
        <f>('RATES'!I170/'RATES'!H170)*10</f>
        <v>26.84931506849315</v>
      </c>
      <c r="C170" s="33">
        <f>B170-(('RATES'!H170-73)/10)</f>
        <v>26.84931506849315</v>
      </c>
      <c r="D170" s="82">
        <f>VLOOKUP(C170,'ST - MASSE CORPORELLE'!$A$3:$B$69,2)</f>
        <v>60</v>
      </c>
    </row>
    <row r="171" ht="20.35" customHeight="1">
      <c r="A171" t="s" s="38">
        <v>1235</v>
      </c>
      <c r="B171" s="99">
        <f>('RATES'!I172/'RATES'!H172)*10</f>
        <v>26.38888888888889</v>
      </c>
      <c r="C171" s="33">
        <f>B171-(('RATES'!H172-73)/10)</f>
        <v>26.48888888888889</v>
      </c>
      <c r="D171" s="82">
        <f>VLOOKUP(C171,'ST - MASSE CORPORELLE'!$A$3:$B$69,2)</f>
        <v>55</v>
      </c>
    </row>
    <row r="172" ht="20.35" customHeight="1">
      <c r="A172" t="s" s="38">
        <v>1236</v>
      </c>
      <c r="B172" s="99">
        <f>('RATES'!I173/'RATES'!H173)*10</f>
        <v>29.86666666666667</v>
      </c>
      <c r="C172" s="33">
        <f>B172-(('RATES'!H173-73)/10)</f>
        <v>29.66666666666667</v>
      </c>
      <c r="D172" s="82">
        <f>VLOOKUP(C172,'ST - MASSE CORPORELLE'!$A$3:$B$69,2)</f>
        <v>91</v>
      </c>
    </row>
    <row r="173" ht="20.35" customHeight="1">
      <c r="A173" t="s" s="38">
        <v>1237</v>
      </c>
      <c r="B173" s="99">
        <f>('RATES'!I174/'RATES'!H174)*10</f>
        <v>27.08333333333334</v>
      </c>
      <c r="C173" s="33">
        <f>B173-(('RATES'!H174-73)/10)</f>
        <v>27.18333333333334</v>
      </c>
      <c r="D173" s="82">
        <f>VLOOKUP(C173,'ST - MASSE CORPORELLE'!$A$3:$B$69,2)</f>
        <v>64</v>
      </c>
    </row>
    <row r="174" ht="20.35" customHeight="1">
      <c r="A174" t="s" s="38">
        <v>1238</v>
      </c>
      <c r="B174" s="99">
        <f>('RATES'!I175/'RATES'!H175)*10</f>
        <v>32.7027027027027</v>
      </c>
      <c r="C174" s="33">
        <f>B174-(('RATES'!H175-73)/10)</f>
        <v>32.6027027027027</v>
      </c>
      <c r="D174" s="82">
        <f>VLOOKUP(C174,'ST - MASSE CORPORELLE'!$A$3:$B$69,2)</f>
        <v>99</v>
      </c>
    </row>
    <row r="175" ht="20.35" customHeight="1">
      <c r="A175" t="s" s="38">
        <v>1240</v>
      </c>
      <c r="B175" s="99">
        <f>('RATES'!I177/'RATES'!H177)*10</f>
        <v>31.33333333333333</v>
      </c>
      <c r="C175" s="33">
        <f>B175-(('RATES'!H177-73)/10)</f>
        <v>31.13333333333333</v>
      </c>
      <c r="D175" s="82">
        <f>VLOOKUP(C175,'ST - MASSE CORPORELLE'!$A$3:$B$69,2)</f>
        <v>97</v>
      </c>
    </row>
    <row r="176" ht="20.35" customHeight="1">
      <c r="A176" t="s" s="38">
        <v>1241</v>
      </c>
      <c r="B176" s="99">
        <f>('RATES'!I178/'RATES'!H178)*10</f>
        <v>26.71232876712329</v>
      </c>
      <c r="C176" s="33">
        <f>B176-(('RATES'!H178-73)/10)</f>
        <v>26.71232876712329</v>
      </c>
      <c r="D176" s="82">
        <f>VLOOKUP(C176,'ST - MASSE CORPORELLE'!$A$3:$B$69,2)</f>
        <v>58</v>
      </c>
    </row>
    <row r="177" ht="20.35" customHeight="1">
      <c r="A177" t="s" s="38">
        <v>1242</v>
      </c>
      <c r="B177" s="99">
        <f>('RATES'!I179/'RATES'!H179)*10</f>
        <v>27.5</v>
      </c>
      <c r="C177" s="33">
        <f>B177-(('RATES'!H179-73)/10)</f>
        <v>27.6</v>
      </c>
      <c r="D177" s="82">
        <f>VLOOKUP(C177,'ST - MASSE CORPORELLE'!$A$3:$B$69,2)</f>
        <v>70</v>
      </c>
    </row>
    <row r="178" ht="20.35" customHeight="1">
      <c r="A178" t="s" s="38">
        <v>1243</v>
      </c>
      <c r="B178" s="99">
        <f>('RATES'!I180/'RATES'!H180)*10</f>
        <v>25.71428571428572</v>
      </c>
      <c r="C178" s="33">
        <f>B178-(('RATES'!H180-73)/10)</f>
        <v>26.01428571428572</v>
      </c>
      <c r="D178" s="82">
        <f>VLOOKUP(C178,'ST - MASSE CORPORELLE'!$A$3:$B$69,2)</f>
        <v>49</v>
      </c>
    </row>
    <row r="179" ht="20.35" customHeight="1">
      <c r="A179" t="s" s="38">
        <v>1244</v>
      </c>
      <c r="B179" s="99">
        <f>('RATES'!I181/'RATES'!H181)*10</f>
        <v>23.47222222222222</v>
      </c>
      <c r="C179" s="33">
        <f>B179-(('RATES'!H181-73)/10)</f>
        <v>23.57222222222222</v>
      </c>
      <c r="D179" s="82">
        <f>VLOOKUP(C179,'ST - MASSE CORPORELLE'!$A$3:$B$69,2)</f>
        <v>34</v>
      </c>
    </row>
    <row r="180" ht="20.35" customHeight="1">
      <c r="A180" t="s" s="38">
        <v>1245</v>
      </c>
      <c r="B180" s="99">
        <f>('RATES'!I182/'RATES'!H182)*10</f>
        <v>27.08333333333334</v>
      </c>
      <c r="C180" s="33">
        <f>B180-(('RATES'!H182-73)/10)</f>
        <v>27.18333333333334</v>
      </c>
      <c r="D180" s="82">
        <f>VLOOKUP(C180,'ST - MASSE CORPORELLE'!$A$3:$B$69,2)</f>
        <v>64</v>
      </c>
    </row>
    <row r="181" ht="20.35" customHeight="1">
      <c r="A181" t="s" s="38">
        <v>1246</v>
      </c>
      <c r="B181" s="99">
        <f>('RATES'!I183/'RATES'!H183)*10</f>
        <v>28.91891891891892</v>
      </c>
      <c r="C181" s="33">
        <f>B181-(('RATES'!H183-73)/10)</f>
        <v>28.81891891891892</v>
      </c>
      <c r="D181" s="82">
        <f>VLOOKUP(C181,'ST - MASSE CORPORELLE'!$A$3:$B$69,2)</f>
        <v>85</v>
      </c>
    </row>
    <row r="182" ht="20.35" customHeight="1">
      <c r="A182" t="s" s="38">
        <v>1247</v>
      </c>
      <c r="B182" s="99">
        <f>('RATES'!I184/'RATES'!H184)*10</f>
        <v>27.2</v>
      </c>
      <c r="C182" s="33">
        <f>B182-(('RATES'!H184-73)/10)</f>
        <v>27</v>
      </c>
      <c r="D182" s="82">
        <f>VLOOKUP(C182,'ST - MASSE CORPORELLE'!$A$3:$B$69,2)</f>
        <v>62</v>
      </c>
    </row>
    <row r="183" ht="20.35" customHeight="1">
      <c r="A183" t="s" s="38">
        <v>1248</v>
      </c>
      <c r="B183" s="99">
        <f>('RATES'!I185/'RATES'!H185)*10</f>
        <v>26.8</v>
      </c>
      <c r="C183" s="33">
        <f>B183-(('RATES'!H185-73)/10)</f>
        <v>26.6</v>
      </c>
      <c r="D183" s="82">
        <f>VLOOKUP(C183,'ST - MASSE CORPORELLE'!$A$3:$B$69,2)</f>
        <v>57</v>
      </c>
    </row>
    <row r="184" ht="20.35" customHeight="1">
      <c r="A184" t="s" s="38">
        <v>1249</v>
      </c>
      <c r="B184" s="99">
        <f>('RATES'!I186/'RATES'!H186)*10</f>
        <v>25</v>
      </c>
      <c r="C184" s="33">
        <f>B184-(('RATES'!H186-73)/10)</f>
        <v>24.9</v>
      </c>
      <c r="D184" s="82">
        <f>VLOOKUP(C184,'ST - MASSE CORPORELLE'!$A$3:$B$69,2)</f>
        <v>39</v>
      </c>
    </row>
    <row r="185" ht="20.35" customHeight="1">
      <c r="A185" t="s" s="38">
        <v>1250</v>
      </c>
      <c r="B185" s="99">
        <f>('RATES'!I187/'RATES'!H187)*10</f>
        <v>26.71428571428571</v>
      </c>
      <c r="C185" s="33">
        <f>B185-(('RATES'!H187-73)/10)</f>
        <v>27.01428571428571</v>
      </c>
      <c r="D185" s="82">
        <f>VLOOKUP(C185,'ST - MASSE CORPORELLE'!$A$3:$B$69,2)</f>
        <v>62</v>
      </c>
    </row>
    <row r="186" ht="20.35" customHeight="1">
      <c r="A186" t="s" s="38">
        <v>1234</v>
      </c>
      <c r="B186" s="99">
        <f>('RATES'!I171/'RATES'!H171)*10</f>
        <v>24.50704225352112</v>
      </c>
      <c r="C186" s="33">
        <f>B186-(('RATES'!H171-73)/10)</f>
        <v>24.70704225352112</v>
      </c>
      <c r="D186" s="82">
        <f>VLOOKUP(C186,'ST - MASSE CORPORELLE'!$A$3:$B$69,2)</f>
        <v>38</v>
      </c>
    </row>
    <row r="187" ht="20.35" customHeight="1">
      <c r="A187" t="s" s="38">
        <v>1239</v>
      </c>
      <c r="B187" s="99">
        <f>('RATES'!I176/'RATES'!H176)*10</f>
        <v>26.35135135135135</v>
      </c>
      <c r="C187" s="33">
        <f>B187-(('RATES'!H176-73)/10)</f>
        <v>26.25135135135135</v>
      </c>
      <c r="D187" s="82">
        <f>VLOOKUP(C187,'ST - MASSE CORPORELLE'!$A$3:$B$69,2)</f>
        <v>52</v>
      </c>
    </row>
    <row r="188" ht="20.35" customHeight="1">
      <c r="A188" t="s" s="38">
        <v>1252</v>
      </c>
      <c r="B188" s="99">
        <f>('RATES'!I188/'RATES'!H188)*10</f>
        <v>26.05633802816902</v>
      </c>
      <c r="C188" s="33">
        <f>B188-(('RATES'!H188-73)/10)</f>
        <v>26.25633802816902</v>
      </c>
      <c r="D188" s="82">
        <f>VLOOKUP(C188,'ST - MASSE CORPORELLE'!$A$3:$B$69,2)</f>
        <v>52</v>
      </c>
    </row>
    <row r="189" ht="20.35" customHeight="1">
      <c r="A189" t="s" s="38">
        <v>1253</v>
      </c>
      <c r="B189" s="99">
        <f>('RATES'!I189/'RATES'!H189)*10</f>
        <v>24.28571428571428</v>
      </c>
      <c r="C189" s="33">
        <f>B189-(('RATES'!H189-73)/10)</f>
        <v>24.58571428571429</v>
      </c>
      <c r="D189" s="82">
        <f>VLOOKUP(C189,'ST - MASSE CORPORELLE'!$A$3:$B$69,2)</f>
        <v>38</v>
      </c>
    </row>
    <row r="190" ht="20.35" customHeight="1">
      <c r="A190" t="s" s="38">
        <v>1254</v>
      </c>
      <c r="B190" s="99">
        <f>('RATES'!I190/'RATES'!H190)*10</f>
        <v>27.97297297297298</v>
      </c>
      <c r="C190" s="33">
        <f>B190-(('RATES'!H190-73)/10)</f>
        <v>27.87297297297297</v>
      </c>
      <c r="D190" s="82">
        <f>VLOOKUP(C190,'ST - MASSE CORPORELLE'!$A$3:$B$69,2)</f>
        <v>73</v>
      </c>
    </row>
    <row r="191" ht="20.35" customHeight="1">
      <c r="A191" t="s" s="38">
        <v>1255</v>
      </c>
      <c r="B191" s="99">
        <f>('RATES'!I191/'RATES'!H191)*10</f>
        <v>26.38888888888889</v>
      </c>
      <c r="C191" s="33">
        <f>B191-(('RATES'!H191-73)/10)</f>
        <v>26.48888888888889</v>
      </c>
      <c r="D191" s="82">
        <f>VLOOKUP(C191,'ST - MASSE CORPORELLE'!$A$3:$B$69,2)</f>
        <v>55</v>
      </c>
    </row>
    <row r="192" ht="20.35" customHeight="1">
      <c r="A192" t="s" s="38">
        <v>1256</v>
      </c>
      <c r="B192" s="99">
        <f>('RATES'!I192/'RATES'!H192)*10</f>
        <v>29.09090909090909</v>
      </c>
      <c r="C192" s="33">
        <f>B192-(('RATES'!H192-73)/10)</f>
        <v>28.69090909090909</v>
      </c>
      <c r="D192" s="82">
        <f>VLOOKUP(C192,'ST - MASSE CORPORELLE'!$A$3:$B$69,2)</f>
        <v>84</v>
      </c>
    </row>
    <row r="193" ht="20.35" customHeight="1">
      <c r="A193" t="s" s="38">
        <v>1257</v>
      </c>
      <c r="B193" s="99">
        <f>('RATES'!I193/'RATES'!H193)*10</f>
        <v>28.37837837837838</v>
      </c>
      <c r="C193" s="33">
        <f>B193-(('RATES'!H193-73)/10)</f>
        <v>28.27837837837838</v>
      </c>
      <c r="D193" s="82">
        <f>VLOOKUP(C193,'ST - MASSE CORPORELLE'!$A$3:$B$69,2)</f>
        <v>79</v>
      </c>
    </row>
    <row r="194" ht="20.35" customHeight="1">
      <c r="A194" t="s" s="38">
        <v>1258</v>
      </c>
      <c r="B194" s="99">
        <f>('RATES'!I194/'RATES'!H194)*10</f>
        <v>27.3972602739726</v>
      </c>
      <c r="C194" s="33">
        <f>B194-(('RATES'!H194-73)/10)</f>
        <v>27.3972602739726</v>
      </c>
      <c r="D194" s="82">
        <f>VLOOKUP(C194,'ST - MASSE CORPORELLE'!$A$3:$B$69,2)</f>
        <v>67</v>
      </c>
    </row>
    <row r="195" ht="20.35" customHeight="1">
      <c r="A195" t="s" s="38">
        <v>1259</v>
      </c>
      <c r="B195" s="99">
        <f>('RATES'!I195/'RATES'!H195)*10</f>
        <v>26.84931506849315</v>
      </c>
      <c r="C195" s="33">
        <f>B195-(('RATES'!H195-73)/10)</f>
        <v>26.84931506849315</v>
      </c>
      <c r="D195" s="82">
        <f>VLOOKUP(C195,'ST - MASSE CORPORELLE'!$A$3:$B$69,2)</f>
        <v>60</v>
      </c>
    </row>
    <row r="196" ht="20.35" customHeight="1">
      <c r="A196" t="s" s="38">
        <v>1260</v>
      </c>
      <c r="B196" s="99">
        <f>('RATES'!I196/'RATES'!H196)*10</f>
        <v>25.41666666666666</v>
      </c>
      <c r="C196" s="33">
        <f>B196-(('RATES'!H196-73)/10)</f>
        <v>25.51666666666667</v>
      </c>
      <c r="D196" s="82">
        <f>VLOOKUP(C196,'ST - MASSE CORPORELLE'!$A$3:$B$69,2)</f>
        <v>44</v>
      </c>
    </row>
    <row r="197" ht="20.35" customHeight="1">
      <c r="A197" t="s" s="38">
        <v>1261</v>
      </c>
      <c r="B197" s="99">
        <f>('RATES'!I197/'RATES'!H197)*10</f>
        <v>30.27397260273973</v>
      </c>
      <c r="C197" s="33">
        <f>B197-(('RATES'!H197-73)/10)</f>
        <v>30.27397260273973</v>
      </c>
      <c r="D197" s="82">
        <f>VLOOKUP(C197,'ST - MASSE CORPORELLE'!$A$3:$B$69,2)</f>
        <v>94</v>
      </c>
    </row>
    <row r="198" ht="20.35" customHeight="1">
      <c r="A198" t="s" s="38">
        <v>1262</v>
      </c>
      <c r="B198" s="99">
        <f>('RATES'!I198/'RATES'!H198)*10</f>
        <v>29.48717948717949</v>
      </c>
      <c r="C198" s="33">
        <f>B198-(('RATES'!H198-73)/10)</f>
        <v>28.98717948717949</v>
      </c>
      <c r="D198" s="82">
        <f>VLOOKUP(C198,'ST - MASSE CORPORELLE'!$A$3:$B$69,2)</f>
        <v>86</v>
      </c>
    </row>
    <row r="199" ht="20.35" customHeight="1">
      <c r="A199" t="s" s="38">
        <v>1263</v>
      </c>
      <c r="B199" s="99">
        <f>('RATES'!I199/'RATES'!H199)*10</f>
        <v>27.08333333333334</v>
      </c>
      <c r="C199" s="33">
        <f>B199-(('RATES'!H199-73)/10)</f>
        <v>27.18333333333334</v>
      </c>
      <c r="D199" s="82">
        <f>VLOOKUP(C199,'ST - MASSE CORPORELLE'!$A$3:$B$69,2)</f>
        <v>64</v>
      </c>
    </row>
    <row r="200" ht="20.35" customHeight="1">
      <c r="A200" t="s" s="38">
        <v>1264</v>
      </c>
      <c r="B200" s="99">
        <f>('RATES'!I200/'RATES'!H200)*10</f>
        <v>27.3972602739726</v>
      </c>
      <c r="C200" s="33">
        <f>B200-(('RATES'!H200-73)/10)</f>
        <v>27.3972602739726</v>
      </c>
      <c r="D200" s="82">
        <f>VLOOKUP(C200,'ST - MASSE CORPORELLE'!$A$3:$B$69,2)</f>
        <v>67</v>
      </c>
    </row>
    <row r="201" ht="20.35" customHeight="1">
      <c r="A201" t="s" s="38">
        <v>1265</v>
      </c>
      <c r="B201" s="99">
        <f>('RATES'!I201/'RATES'!H201)*10</f>
        <v>28.19444444444445</v>
      </c>
      <c r="C201" s="33">
        <f>B201-(('RATES'!H201-73)/10)</f>
        <v>28.29444444444445</v>
      </c>
      <c r="D201" s="82">
        <f>VLOOKUP(C201,'ST - MASSE CORPORELLE'!$A$3:$B$69,2)</f>
        <v>79</v>
      </c>
    </row>
    <row r="202" ht="20.35" customHeight="1">
      <c r="A202" t="s" s="38">
        <v>1266</v>
      </c>
      <c r="B202" s="99">
        <f>('RATES'!I202/'RATES'!H202)*10</f>
        <v>25.69444444444445</v>
      </c>
      <c r="C202" s="33">
        <f>B202-(('RATES'!H202-73)/10)</f>
        <v>25.79444444444445</v>
      </c>
      <c r="D202" s="82">
        <f>VLOOKUP(C202,'ST - MASSE CORPORELLE'!$A$3:$B$69,2)</f>
        <v>47</v>
      </c>
    </row>
    <row r="203" ht="20.35" customHeight="1">
      <c r="A203" t="s" s="38">
        <v>1267</v>
      </c>
      <c r="B203" s="99">
        <f>('RATES'!I203/'RATES'!H203)*10</f>
        <v>27.42857142857143</v>
      </c>
      <c r="C203" s="33">
        <f>B203-(('RATES'!H203-73)/10)</f>
        <v>27.72857142857143</v>
      </c>
      <c r="D203" s="82">
        <f>VLOOKUP(C203,'ST - MASSE CORPORELLE'!$A$3:$B$69,2)</f>
        <v>71</v>
      </c>
    </row>
    <row r="204" ht="20.35" customHeight="1">
      <c r="A204" t="s" s="38">
        <v>1268</v>
      </c>
      <c r="B204" s="99">
        <f>('RATES'!I204/'RATES'!H204)*10</f>
        <v>26.3013698630137</v>
      </c>
      <c r="C204" s="33">
        <f>B204-(('RATES'!H204-73)/10)</f>
        <v>26.3013698630137</v>
      </c>
      <c r="D204" s="82">
        <f>VLOOKUP(C204,'ST - MASSE CORPORELLE'!$A$3:$B$69,2)</f>
        <v>53</v>
      </c>
    </row>
    <row r="205" ht="20.35" customHeight="1">
      <c r="A205" t="s" s="38">
        <v>1269</v>
      </c>
      <c r="B205" s="99">
        <f>('RATES'!I205/'RATES'!H205)*10</f>
        <v>27.89473684210526</v>
      </c>
      <c r="C205" s="33">
        <f>B205-(('RATES'!H205-73)/10)</f>
        <v>27.59473684210526</v>
      </c>
      <c r="D205" s="82">
        <f>VLOOKUP(C205,'ST - MASSE CORPORELLE'!$A$3:$B$69,2)</f>
        <v>69</v>
      </c>
    </row>
    <row r="206" ht="20.35" customHeight="1">
      <c r="A206" t="s" s="38">
        <v>1270</v>
      </c>
      <c r="B206" s="99">
        <f>('RATES'!I206/'RATES'!H206)*10</f>
        <v>25.73529411764706</v>
      </c>
      <c r="C206" s="33">
        <f>B206-(('RATES'!H206-73)/10)</f>
        <v>26.23529411764706</v>
      </c>
      <c r="D206" s="82">
        <f>VLOOKUP(C206,'ST - MASSE CORPORELLE'!$A$3:$B$69,2)</f>
        <v>52</v>
      </c>
    </row>
    <row r="207" ht="20.35" customHeight="1">
      <c r="A207" t="s" s="38">
        <v>1271</v>
      </c>
      <c r="B207" s="99">
        <f>('RATES'!I207/'RATES'!H207)*10</f>
        <v>28.4</v>
      </c>
      <c r="C207" s="33">
        <f>B207-(('RATES'!H207-73)/10)</f>
        <v>28.2</v>
      </c>
      <c r="D207" s="82">
        <f>VLOOKUP(C207,'ST - MASSE CORPORELLE'!$A$3:$B$69,2)</f>
        <v>78</v>
      </c>
    </row>
    <row r="208" ht="20.35" customHeight="1">
      <c r="A208" t="s" s="38">
        <v>1272</v>
      </c>
      <c r="B208" s="99">
        <f>('RATES'!I208/'RATES'!H208)*10</f>
        <v>26.47058823529412</v>
      </c>
      <c r="C208" s="33">
        <f>B208-(('RATES'!H208-73)/10)</f>
        <v>26.97058823529412</v>
      </c>
      <c r="D208" s="82">
        <f>VLOOKUP(C208,'ST - MASSE CORPORELLE'!$A$3:$B$69,2)</f>
        <v>62</v>
      </c>
    </row>
    <row r="209" ht="20.35" customHeight="1">
      <c r="A209" t="s" s="38">
        <v>1273</v>
      </c>
      <c r="B209" s="99">
        <f>('RATES'!I209/'RATES'!H209)*10</f>
        <v>28.49315068493151</v>
      </c>
      <c r="C209" s="33">
        <f>B209-(('RATES'!H209-73)/10)</f>
        <v>28.49315068493151</v>
      </c>
      <c r="D209" s="82">
        <f>VLOOKUP(C209,'ST - MASSE CORPORELLE'!$A$3:$B$69,2)</f>
        <v>82</v>
      </c>
    </row>
    <row r="210" ht="20.35" customHeight="1">
      <c r="A210" t="s" s="38">
        <v>1274</v>
      </c>
      <c r="B210" s="99">
        <f>('RATES'!I210/'RATES'!H210)*10</f>
        <v>29.02777777777778</v>
      </c>
      <c r="C210" s="33">
        <f>B210-(('RATES'!H210-73)/10)</f>
        <v>29.12777777777778</v>
      </c>
      <c r="D210" s="82">
        <f>VLOOKUP(C210,'ST - MASSE CORPORELLE'!$A$3:$B$69,2)</f>
        <v>87</v>
      </c>
    </row>
    <row r="211" ht="20.35" customHeight="1">
      <c r="A211" t="s" s="38">
        <v>1275</v>
      </c>
      <c r="B211" s="99">
        <f>('RATES'!I211/'RATES'!H211)*10</f>
        <v>27.7027027027027</v>
      </c>
      <c r="C211" s="33">
        <f>B211-(('RATES'!H211-73)/10)</f>
        <v>27.6027027027027</v>
      </c>
      <c r="D211" s="82">
        <f>VLOOKUP(C211,'ST - MASSE CORPORELLE'!$A$3:$B$69,2)</f>
        <v>70</v>
      </c>
    </row>
    <row r="212" ht="20.35" customHeight="1">
      <c r="A212" t="s" s="38">
        <v>1276</v>
      </c>
      <c r="B212" s="99">
        <f>('RATES'!I212/'RATES'!H212)*10</f>
        <v>24.63768115942029</v>
      </c>
      <c r="C212" s="33">
        <f>B212-(('RATES'!H212-73)/10)</f>
        <v>25.03768115942029</v>
      </c>
      <c r="D212" s="82">
        <f>VLOOKUP(C212,'ST - MASSE CORPORELLE'!$A$3:$B$69,2)</f>
        <v>40</v>
      </c>
    </row>
    <row r="213" ht="20.35" customHeight="1">
      <c r="A213" t="s" s="38">
        <v>1277</v>
      </c>
      <c r="B213" s="99">
        <f>('RATES'!I213/'RATES'!H213)*10</f>
        <v>27.08333333333334</v>
      </c>
      <c r="C213" s="33">
        <f>B213-(('RATES'!H213-73)/10)</f>
        <v>27.18333333333334</v>
      </c>
      <c r="D213" s="82">
        <f>VLOOKUP(C213,'ST - MASSE CORPORELLE'!$A$3:$B$69,2)</f>
        <v>64</v>
      </c>
    </row>
    <row r="214" ht="20.35" customHeight="1">
      <c r="A214" t="s" s="38">
        <v>1278</v>
      </c>
      <c r="B214" s="99">
        <f>('RATES'!I214/'RATES'!H214)*10</f>
        <v>27.83783783783784</v>
      </c>
      <c r="C214" s="33">
        <f>B214-(('RATES'!H214-73)/10)</f>
        <v>27.73783783783784</v>
      </c>
      <c r="D214" s="82">
        <f>VLOOKUP(C214,'ST - MASSE CORPORELLE'!$A$3:$B$69,2)</f>
        <v>71</v>
      </c>
    </row>
    <row r="215" ht="20.35" customHeight="1">
      <c r="A215" t="s" s="38">
        <v>1279</v>
      </c>
      <c r="B215" s="99">
        <f>('RATES'!I215/'RATES'!H215)*10</f>
        <v>30.66666666666667</v>
      </c>
      <c r="C215" s="33">
        <f>B215-(('RATES'!H215-73)/10)</f>
        <v>30.46666666666667</v>
      </c>
      <c r="D215" s="82">
        <f>VLOOKUP(C215,'ST - MASSE CORPORELLE'!$A$3:$B$69,2)</f>
        <v>95</v>
      </c>
    </row>
    <row r="216" ht="20.35" customHeight="1">
      <c r="A216" t="s" s="38">
        <v>1280</v>
      </c>
      <c r="B216" s="99">
        <f>('RATES'!I216/'RATES'!H216)*10</f>
        <v>27.7027027027027</v>
      </c>
      <c r="C216" s="33">
        <f>B216-(('RATES'!H216-73)/10)</f>
        <v>27.6027027027027</v>
      </c>
      <c r="D216" s="82">
        <f>VLOOKUP(C216,'ST - MASSE CORPORELLE'!$A$3:$B$69,2)</f>
        <v>70</v>
      </c>
    </row>
    <row r="217" ht="20.35" customHeight="1">
      <c r="A217" t="s" s="38">
        <v>1281</v>
      </c>
      <c r="B217" s="99">
        <f>('RATES'!I217/'RATES'!H217)*10</f>
        <v>29.04109589041096</v>
      </c>
      <c r="C217" s="33">
        <f>B217-(('RATES'!H217-73)/10)</f>
        <v>29.04109589041096</v>
      </c>
      <c r="D217" s="82">
        <f>VLOOKUP(C217,'ST - MASSE CORPORELLE'!$A$3:$B$69,2)</f>
        <v>87</v>
      </c>
    </row>
    <row r="218" ht="20.35" customHeight="1">
      <c r="A218" t="s" s="38">
        <v>1282</v>
      </c>
      <c r="B218" s="99">
        <f>('RATES'!I218/'RATES'!H218)*10</f>
        <v>27.94520547945206</v>
      </c>
      <c r="C218" s="33">
        <f>B218-(('RATES'!H218-73)/10)</f>
        <v>27.94520547945206</v>
      </c>
      <c r="D218" s="82">
        <f>VLOOKUP(C218,'ST - MASSE CORPORELLE'!$A$3:$B$69,2)</f>
        <v>74</v>
      </c>
    </row>
    <row r="219" ht="20.35" customHeight="1">
      <c r="A219" t="s" s="38">
        <v>1283</v>
      </c>
      <c r="B219" s="99">
        <f>('RATES'!I219/'RATES'!H219)*10</f>
        <v>23.82352941176471</v>
      </c>
      <c r="C219" s="33">
        <f>B219-(('RATES'!H219-73)/10)</f>
        <v>24.32352941176471</v>
      </c>
      <c r="D219" s="82">
        <f>VLOOKUP(C219,'ST - MASSE CORPORELLE'!$A$3:$B$69,2)</f>
        <v>36</v>
      </c>
    </row>
    <row r="220" ht="20.35" customHeight="1">
      <c r="A220" t="s" s="38">
        <v>1284</v>
      </c>
      <c r="B220" s="99">
        <f>('RATES'!I220/'RATES'!H220)*10</f>
        <v>27.06666666666667</v>
      </c>
      <c r="C220" s="33">
        <f>B220-(('RATES'!H220-73)/10)</f>
        <v>26.86666666666667</v>
      </c>
      <c r="D220" s="82">
        <f>VLOOKUP(C220,'ST - MASSE CORPORELLE'!$A$3:$B$69,2)</f>
        <v>60</v>
      </c>
    </row>
    <row r="221" ht="20.35" customHeight="1">
      <c r="A221" t="s" s="38">
        <v>1285</v>
      </c>
      <c r="B221" s="99">
        <f>('RATES'!I221/'RATES'!H221)*10</f>
        <v>26.80555555555555</v>
      </c>
      <c r="C221" s="33">
        <f>B221-(('RATES'!H221-73)/10)</f>
        <v>26.90555555555556</v>
      </c>
      <c r="D221" s="82">
        <f>VLOOKUP(C221,'ST - MASSE CORPORELLE'!$A$3:$B$69,2)</f>
        <v>61</v>
      </c>
    </row>
    <row r="222" ht="20.35" customHeight="1">
      <c r="A222" t="s" s="38">
        <v>1286</v>
      </c>
      <c r="B222" s="99">
        <f>('RATES'!I222/'RATES'!H222)*10</f>
        <v>27.57142857142857</v>
      </c>
      <c r="C222" s="33">
        <f>B222-(('RATES'!H222-73)/10)</f>
        <v>27.87142857142857</v>
      </c>
      <c r="D222" s="82">
        <f>VLOOKUP(C222,'ST - MASSE CORPORELLE'!$A$3:$B$69,2)</f>
        <v>73</v>
      </c>
    </row>
    <row r="223" ht="20.35" customHeight="1">
      <c r="A223" t="s" s="38">
        <v>1289</v>
      </c>
      <c r="B223" s="99">
        <f>('RATES'!I224/'RATES'!H224)*10</f>
        <v>26.02739726027398</v>
      </c>
      <c r="C223" s="33">
        <f>B223-(('RATES'!H224-73)/10)</f>
        <v>26.02739726027398</v>
      </c>
      <c r="D223" s="82">
        <f>VLOOKUP(C223,'ST - MASSE CORPORELLE'!$A$3:$B$69,2)</f>
        <v>49</v>
      </c>
    </row>
    <row r="224" ht="20.35" customHeight="1">
      <c r="A224" t="s" s="38">
        <v>1290</v>
      </c>
      <c r="B224" s="99">
        <f>('RATES'!I225/'RATES'!H225)*10</f>
        <v>25</v>
      </c>
      <c r="C224" s="33">
        <f>B224-(('RATES'!H225-73)/10)</f>
        <v>25.1</v>
      </c>
      <c r="D224" s="82">
        <f>VLOOKUP(C224,'ST - MASSE CORPORELLE'!$A$3:$B$69,2)</f>
        <v>40</v>
      </c>
    </row>
    <row r="225" ht="20.35" customHeight="1">
      <c r="A225" t="s" s="38">
        <v>1292</v>
      </c>
      <c r="B225" s="99">
        <f>('RATES'!I226/'RATES'!H226)*10</f>
        <v>28.37837837837838</v>
      </c>
      <c r="C225" s="33">
        <f>B225-(('RATES'!H226-73)/10)</f>
        <v>28.27837837837838</v>
      </c>
      <c r="D225" s="82">
        <f>VLOOKUP(C225,'ST - MASSE CORPORELLE'!$A$3:$B$69,2)</f>
        <v>79</v>
      </c>
    </row>
    <row r="226" ht="20.35" customHeight="1">
      <c r="A226" t="s" s="38">
        <v>1293</v>
      </c>
      <c r="B226" s="99">
        <f>('RATES'!I227/'RATES'!H227)*10</f>
        <v>25.6</v>
      </c>
      <c r="C226" s="33">
        <f>B226-(('RATES'!H227-73)/10)</f>
        <v>25.4</v>
      </c>
      <c r="D226" s="82">
        <f>VLOOKUP(C226,'ST - MASSE CORPORELLE'!$A$3:$B$69,2)</f>
        <v>43</v>
      </c>
    </row>
    <row r="227" ht="20.35" customHeight="1">
      <c r="A227" t="s" s="38">
        <v>1287</v>
      </c>
      <c r="B227" s="99">
        <f>('RATES'!I223/'RATES'!H223)*10</f>
        <v>26.42857142857143</v>
      </c>
      <c r="C227" s="33">
        <f>B227-(('RATES'!H223-73)/10)</f>
        <v>26.72857142857143</v>
      </c>
      <c r="D227" s="82">
        <f>VLOOKUP(C227,'ST - MASSE CORPORELLE'!$A$3:$B$69,2)</f>
        <v>58</v>
      </c>
    </row>
    <row r="228" ht="20.35" customHeight="1">
      <c r="A228" t="s" s="38">
        <v>1294</v>
      </c>
      <c r="B228" s="99">
        <f>('RATES'!I228/'RATES'!H228)*10</f>
        <v>25.34246575342465</v>
      </c>
      <c r="C228" s="33">
        <f>B228-(('RATES'!H228-73)/10)</f>
        <v>25.34246575342465</v>
      </c>
      <c r="D228" s="82">
        <f>VLOOKUP(C228,'ST - MASSE CORPORELLE'!$A$3:$B$69,2)</f>
        <v>43</v>
      </c>
    </row>
    <row r="229" ht="20.35" customHeight="1">
      <c r="A229" t="s" s="38">
        <v>1295</v>
      </c>
      <c r="B229" s="99">
        <f>('RATES'!I229/'RATES'!H229)*10</f>
        <v>29.07894736842105</v>
      </c>
      <c r="C229" s="33">
        <f>B229-(('RATES'!H229-73)/10)</f>
        <v>28.77894736842105</v>
      </c>
      <c r="D229" s="82">
        <f>VLOOKUP(C229,'ST - MASSE CORPORELLE'!$A$3:$B$69,2)</f>
        <v>85</v>
      </c>
    </row>
    <row r="230" ht="20.35" customHeight="1">
      <c r="A230" t="s" s="38">
        <v>1296</v>
      </c>
      <c r="B230" s="99">
        <f>('RATES'!I230/'RATES'!H230)*10</f>
        <v>28</v>
      </c>
      <c r="C230" s="33">
        <f>B230-(('RATES'!H230-73)/10)</f>
        <v>27.8</v>
      </c>
      <c r="D230" s="82">
        <f>VLOOKUP(C230,'ST - MASSE CORPORELLE'!$A$3:$B$69,2)</f>
        <v>72</v>
      </c>
    </row>
    <row r="231" ht="20.35" customHeight="1">
      <c r="A231" t="s" s="38">
        <v>1297</v>
      </c>
      <c r="B231" s="99">
        <f>('RATES'!I231/'RATES'!H231)*10</f>
        <v>27.22222222222222</v>
      </c>
      <c r="C231" s="33">
        <f>B231-(('RATES'!H231-73)/10)</f>
        <v>27.32222222222222</v>
      </c>
      <c r="D231" s="82">
        <f>VLOOKUP(C231,'ST - MASSE CORPORELLE'!$A$3:$B$69,2)</f>
        <v>66</v>
      </c>
    </row>
    <row r="232" ht="20.35" customHeight="1">
      <c r="A232" t="s" s="38">
        <v>1298</v>
      </c>
      <c r="B232" s="99">
        <f>('RATES'!I232/'RATES'!H232)*10</f>
        <v>29.46666666666667</v>
      </c>
      <c r="C232" s="33">
        <f>B232-(('RATES'!H232-73)/10)</f>
        <v>29.26666666666667</v>
      </c>
      <c r="D232" s="82">
        <f>VLOOKUP(C232,'ST - MASSE CORPORELLE'!$A$3:$B$69,2)</f>
        <v>88</v>
      </c>
    </row>
    <row r="233" ht="20.35" customHeight="1">
      <c r="A233" t="s" s="38">
        <v>1299</v>
      </c>
      <c r="B233" s="99">
        <f>('RATES'!I233/'RATES'!H233)*10</f>
        <v>29.44444444444445</v>
      </c>
      <c r="C233" s="33">
        <f>B233-(('RATES'!H233-73)/10)</f>
        <v>29.54444444444445</v>
      </c>
      <c r="D233" s="82">
        <f>VLOOKUP(C233,'ST - MASSE CORPORELLE'!$A$3:$B$69,2)</f>
        <v>91</v>
      </c>
    </row>
    <row r="234" ht="20.35" customHeight="1">
      <c r="A234" t="s" s="38">
        <v>1300</v>
      </c>
      <c r="B234" s="99">
        <f>('RATES'!I234/'RATES'!H234)*10</f>
        <v>26.86567164179105</v>
      </c>
      <c r="C234" s="33">
        <f>B234-(('RATES'!H234-73)/10)</f>
        <v>27.46567164179105</v>
      </c>
      <c r="D234" s="82">
        <f>VLOOKUP(C234,'ST - MASSE CORPORELLE'!$A$3:$B$69,2)</f>
        <v>68</v>
      </c>
    </row>
    <row r="235" ht="20.35" customHeight="1">
      <c r="A235" t="s" s="38">
        <v>1301</v>
      </c>
      <c r="B235" s="99">
        <f>('RATES'!I235/'RATES'!H235)*10</f>
        <v>26.35135135135135</v>
      </c>
      <c r="C235" s="33">
        <f>B235-(('RATES'!H235-73)/10)</f>
        <v>26.25135135135135</v>
      </c>
      <c r="D235" s="82">
        <f>VLOOKUP(C235,'ST - MASSE CORPORELLE'!$A$3:$B$69,2)</f>
        <v>52</v>
      </c>
    </row>
    <row r="236" ht="20.35" customHeight="1">
      <c r="A236" t="s" s="38">
        <v>1302</v>
      </c>
      <c r="B236" s="99">
        <f>('RATES'!I236/'RATES'!H236)*10</f>
        <v>26.11111111111111</v>
      </c>
      <c r="C236" s="33">
        <f>B236-(('RATES'!H236-73)/10)</f>
        <v>26.21111111111111</v>
      </c>
      <c r="D236" s="82">
        <f>VLOOKUP(C236,'ST - MASSE CORPORELLE'!$A$3:$B$69,2)</f>
        <v>52</v>
      </c>
    </row>
    <row r="237" ht="20.35" customHeight="1">
      <c r="A237" t="s" s="38">
        <v>1303</v>
      </c>
      <c r="B237" s="99">
        <f>('RATES'!I237/'RATES'!H237)*10</f>
        <v>26.11111111111111</v>
      </c>
      <c r="C237" s="33">
        <f>B237-(('RATES'!H237-73)/10)</f>
        <v>26.21111111111111</v>
      </c>
      <c r="D237" s="82">
        <f>VLOOKUP(C237,'ST - MASSE CORPORELLE'!$A$3:$B$69,2)</f>
        <v>52</v>
      </c>
    </row>
    <row r="238" ht="20.35" customHeight="1">
      <c r="A238" t="s" s="38">
        <v>1304</v>
      </c>
      <c r="B238" s="99">
        <f>('RATES'!I238/'RATES'!H238)*10</f>
        <v>27.77777777777778</v>
      </c>
      <c r="C238" s="33">
        <f>B238-(('RATES'!H238-73)/10)</f>
        <v>27.87777777777778</v>
      </c>
      <c r="D238" s="82">
        <f>VLOOKUP(C238,'ST - MASSE CORPORELLE'!$A$3:$B$69,2)</f>
        <v>73</v>
      </c>
    </row>
    <row r="239" ht="20.35" customHeight="1">
      <c r="A239" t="s" s="38">
        <v>1305</v>
      </c>
      <c r="B239" s="99">
        <f>('RATES'!I239/'RATES'!H239)*10</f>
        <v>30.67567567567568</v>
      </c>
      <c r="C239" s="33">
        <f>B239-(('RATES'!H239-73)/10)</f>
        <v>30.57567567567568</v>
      </c>
      <c r="D239" s="82">
        <f>VLOOKUP(C239,'ST - MASSE CORPORELLE'!$A$3:$B$69,2)</f>
        <v>95</v>
      </c>
    </row>
    <row r="240" ht="20.35" customHeight="1">
      <c r="A240" t="s" s="38">
        <v>1306</v>
      </c>
      <c r="B240" s="99">
        <f>('RATES'!I240/'RATES'!H240)*10</f>
        <v>25.89041095890411</v>
      </c>
      <c r="C240" s="33">
        <f>B240-(('RATES'!H240-73)/10)</f>
        <v>25.89041095890411</v>
      </c>
      <c r="D240" s="82">
        <f>VLOOKUP(C240,'ST - MASSE CORPORELLE'!$A$3:$B$69,2)</f>
        <v>48</v>
      </c>
    </row>
    <row r="241" ht="20.35" customHeight="1">
      <c r="A241" t="s" s="38">
        <v>1307</v>
      </c>
      <c r="B241" s="99">
        <f>('RATES'!I241/'RATES'!H241)*10</f>
        <v>24.63768115942029</v>
      </c>
      <c r="C241" s="33">
        <f>B241-(('RATES'!H241-73)/10)</f>
        <v>25.03768115942029</v>
      </c>
      <c r="D241" s="82">
        <f>VLOOKUP(C241,'ST - MASSE CORPORELLE'!$A$3:$B$69,2)</f>
        <v>40</v>
      </c>
    </row>
    <row r="242" ht="20.35" customHeight="1">
      <c r="A242" t="s" s="38">
        <v>1308</v>
      </c>
      <c r="B242" s="99">
        <f>('RATES'!I242/'RATES'!H242)*10</f>
        <v>25.13513513513514</v>
      </c>
      <c r="C242" s="33">
        <f>B242-(('RATES'!H242-73)/10)</f>
        <v>25.03513513513514</v>
      </c>
      <c r="D242" s="82">
        <f>VLOOKUP(C242,'ST - MASSE CORPORELLE'!$A$3:$B$69,2)</f>
        <v>40</v>
      </c>
    </row>
    <row r="243" ht="20.35" customHeight="1">
      <c r="A243" t="s" s="38">
        <v>1309</v>
      </c>
      <c r="B243" s="99">
        <f>('RATES'!I243/'RATES'!H243)*10</f>
        <v>25.65217391304348</v>
      </c>
      <c r="C243" s="33">
        <f>B243-(('RATES'!H243-73)/10)</f>
        <v>26.05217391304348</v>
      </c>
      <c r="D243" s="82">
        <f>VLOOKUP(C243,'ST - MASSE CORPORELLE'!$A$3:$B$69,2)</f>
        <v>49</v>
      </c>
    </row>
    <row r="244" ht="20.35" customHeight="1">
      <c r="A244" t="s" s="38">
        <v>1310</v>
      </c>
      <c r="B244" s="99">
        <f>('RATES'!I244/'RATES'!H244)*10</f>
        <v>25.6</v>
      </c>
      <c r="C244" s="33">
        <f>B244-(('RATES'!H244-73)/10)</f>
        <v>25.4</v>
      </c>
      <c r="D244" s="82">
        <f>VLOOKUP(C244,'ST - MASSE CORPORELLE'!$A$3:$B$69,2)</f>
        <v>43</v>
      </c>
    </row>
    <row r="245" ht="20.35" customHeight="1">
      <c r="A245" t="s" s="38">
        <v>1311</v>
      </c>
      <c r="B245" s="99">
        <f>('RATES'!I245/'RATES'!H245)*10</f>
        <v>27.63888888888889</v>
      </c>
      <c r="C245" s="33">
        <f>B245-(('RATES'!H245-73)/10)</f>
        <v>27.73888888888889</v>
      </c>
      <c r="D245" s="82">
        <f>VLOOKUP(C245,'ST - MASSE CORPORELLE'!$A$3:$B$69,2)</f>
        <v>71</v>
      </c>
    </row>
    <row r="246" ht="20.35" customHeight="1">
      <c r="A246" t="s" s="38">
        <v>1312</v>
      </c>
      <c r="B246" s="99">
        <f>('RATES'!I246/'RATES'!H246)*10</f>
        <v>26.66666666666666</v>
      </c>
      <c r="C246" s="33">
        <f>B246-(('RATES'!H246-73)/10)</f>
        <v>26.76666666666667</v>
      </c>
      <c r="D246" s="82">
        <f>VLOOKUP(C246,'ST - MASSE CORPORELLE'!$A$3:$B$69,2)</f>
        <v>59</v>
      </c>
    </row>
    <row r="247" ht="20.35" customHeight="1">
      <c r="A247" t="s" s="38">
        <v>1313</v>
      </c>
      <c r="B247" s="99">
        <f>('RATES'!I247/'RATES'!H247)*10</f>
        <v>28.28947368421053</v>
      </c>
      <c r="C247" s="33">
        <f>B247-(('RATES'!H247-73)/10)</f>
        <v>27.98947368421053</v>
      </c>
      <c r="D247" s="82">
        <f>VLOOKUP(C247,'ST - MASSE CORPORELLE'!$A$3:$B$69,2)</f>
        <v>75</v>
      </c>
    </row>
    <row r="248" ht="20.35" customHeight="1">
      <c r="A248" t="s" s="38">
        <v>1314</v>
      </c>
      <c r="B248" s="99">
        <f>('RATES'!I248/'RATES'!H248)*10</f>
        <v>28.66666666666667</v>
      </c>
      <c r="C248" s="33">
        <f>B248-(('RATES'!H248-73)/10)</f>
        <v>28.46666666666667</v>
      </c>
      <c r="D248" s="82">
        <f>VLOOKUP(C248,'ST - MASSE CORPORELLE'!$A$3:$B$69,2)</f>
        <v>82</v>
      </c>
    </row>
    <row r="249" ht="20.35" customHeight="1">
      <c r="A249" t="s" s="38">
        <v>1315</v>
      </c>
      <c r="B249" s="99">
        <f>('RATES'!I249/'RATES'!H249)*10</f>
        <v>25.49295774647888</v>
      </c>
      <c r="C249" s="33">
        <f>B249-(('RATES'!H249-73)/10)</f>
        <v>25.69295774647887</v>
      </c>
      <c r="D249" s="82">
        <f>VLOOKUP(C249,'ST - MASSE CORPORELLE'!$A$3:$B$69,2)</f>
        <v>46</v>
      </c>
    </row>
    <row r="250" ht="20.35" customHeight="1">
      <c r="A250" t="s" s="38">
        <v>1316</v>
      </c>
      <c r="B250" s="99">
        <f>('RATES'!I250/'RATES'!H250)*10</f>
        <v>23.94366197183098</v>
      </c>
      <c r="C250" s="33">
        <f>B250-(('RATES'!H250-73)/10)</f>
        <v>24.14366197183098</v>
      </c>
      <c r="D250" s="82">
        <f>VLOOKUP(C250,'ST - MASSE CORPORELLE'!$A$3:$B$69,2)</f>
        <v>36</v>
      </c>
    </row>
    <row r="251" ht="20.35" customHeight="1">
      <c r="A251" t="s" s="38">
        <v>1317</v>
      </c>
      <c r="B251" s="99">
        <f>('RATES'!I251/'RATES'!H251)*10</f>
        <v>27.22222222222222</v>
      </c>
      <c r="C251" s="33">
        <f>B251-(('RATES'!H251-73)/10)</f>
        <v>27.32222222222222</v>
      </c>
      <c r="D251" s="82">
        <f>VLOOKUP(C251,'ST - MASSE CORPORELLE'!$A$3:$B$69,2)</f>
        <v>66</v>
      </c>
    </row>
    <row r="252" ht="20.35" customHeight="1">
      <c r="A252" t="s" s="38">
        <v>1318</v>
      </c>
      <c r="B252" s="99">
        <f>('RATES'!I252/'RATES'!H252)*10</f>
        <v>27.94520547945206</v>
      </c>
      <c r="C252" s="33">
        <f>B252-(('RATES'!H252-73)/10)</f>
        <v>27.94520547945206</v>
      </c>
      <c r="D252" s="82">
        <f>VLOOKUP(C252,'ST - MASSE CORPORELLE'!$A$3:$B$69,2)</f>
        <v>74</v>
      </c>
    </row>
    <row r="253" ht="20.35" customHeight="1">
      <c r="A253" t="s" s="38">
        <v>1319</v>
      </c>
      <c r="B253" s="99">
        <f>('RATES'!I253/'RATES'!H253)*10</f>
        <v>28.88888888888889</v>
      </c>
      <c r="C253" s="33">
        <f>B253-(('RATES'!H253-73)/10)</f>
        <v>28.98888888888889</v>
      </c>
      <c r="D253" s="82">
        <f>VLOOKUP(C253,'ST - MASSE CORPORELLE'!$A$3:$B$69,2)</f>
        <v>86</v>
      </c>
    </row>
    <row r="254" ht="20.35" customHeight="1">
      <c r="A254" t="s" s="38">
        <v>1320</v>
      </c>
      <c r="B254" s="99">
        <f>('RATES'!I254/'RATES'!H254)*10</f>
        <v>28.91891891891892</v>
      </c>
      <c r="C254" s="33">
        <f>B254-(('RATES'!H254-73)/10)</f>
        <v>28.81891891891892</v>
      </c>
      <c r="D254" s="82">
        <f>VLOOKUP(C254,'ST - MASSE CORPORELLE'!$A$3:$B$69,2)</f>
        <v>85</v>
      </c>
    </row>
    <row r="255" ht="20.35" customHeight="1">
      <c r="A255" t="s" s="38">
        <v>1321</v>
      </c>
      <c r="B255" s="99">
        <f>('RATES'!I255/'RATES'!H255)*10</f>
        <v>30.97222222222222</v>
      </c>
      <c r="C255" s="33">
        <f>B255-(('RATES'!H255-73)/10)</f>
        <v>31.07222222222222</v>
      </c>
      <c r="D255" s="82">
        <f>VLOOKUP(C255,'ST - MASSE CORPORELLE'!$A$3:$B$69,2)</f>
        <v>96</v>
      </c>
    </row>
    <row r="256" ht="20.35" customHeight="1">
      <c r="A256" t="s" s="38">
        <v>1322</v>
      </c>
      <c r="B256" s="99">
        <f>('RATES'!I256/'RATES'!H256)*10</f>
        <v>28.47222222222222</v>
      </c>
      <c r="C256" s="33">
        <f>B256-(('RATES'!H256-73)/10)</f>
        <v>28.57222222222222</v>
      </c>
      <c r="D256" s="82">
        <f>VLOOKUP(C256,'ST - MASSE CORPORELLE'!$A$3:$B$69,2)</f>
        <v>83</v>
      </c>
    </row>
    <row r="257" ht="20.35" customHeight="1">
      <c r="A257" t="s" s="38">
        <v>1323</v>
      </c>
      <c r="B257" s="99">
        <f>('RATES'!I257/'RATES'!H257)*10</f>
        <v>28.28947368421053</v>
      </c>
      <c r="C257" s="33">
        <f>B257-(('RATES'!H257-73)/10)</f>
        <v>27.98947368421053</v>
      </c>
      <c r="D257" s="82">
        <f>VLOOKUP(C257,'ST - MASSE CORPORELLE'!$A$3:$B$69,2)</f>
        <v>75</v>
      </c>
    </row>
    <row r="258" ht="20.35" customHeight="1">
      <c r="A258" t="s" s="38">
        <v>1324</v>
      </c>
      <c r="B258" s="99">
        <f>('RATES'!I258/'RATES'!H258)*10</f>
        <v>29.2</v>
      </c>
      <c r="C258" s="33">
        <f>B258-(('RATES'!H258-73)/10)</f>
        <v>29</v>
      </c>
      <c r="D258" s="82">
        <f>VLOOKUP(C258,'ST - MASSE CORPORELLE'!$A$3:$B$69,2)</f>
        <v>86</v>
      </c>
    </row>
    <row r="259" ht="20.35" customHeight="1">
      <c r="A259" t="s" s="38">
        <v>1325</v>
      </c>
      <c r="B259" s="99">
        <f>('RATES'!I259/'RATES'!H259)*10</f>
        <v>29.18918918918919</v>
      </c>
      <c r="C259" s="33">
        <f>B259-(('RATES'!H259-73)/10)</f>
        <v>29.08918918918919</v>
      </c>
      <c r="D259" s="82">
        <f>VLOOKUP(C259,'ST - MASSE CORPORELLE'!$A$3:$B$69,2)</f>
        <v>87</v>
      </c>
    </row>
    <row r="260" ht="20.35" customHeight="1">
      <c r="A260" t="s" s="38">
        <v>1326</v>
      </c>
      <c r="B260" s="99">
        <f>('RATES'!I260/'RATES'!H260)*10</f>
        <v>27.94520547945206</v>
      </c>
      <c r="C260" s="33">
        <f>B260-(('RATES'!H260-73)/10)</f>
        <v>27.94520547945206</v>
      </c>
      <c r="D260" s="82">
        <f>VLOOKUP(C260,'ST - MASSE CORPORELLE'!$A$3:$B$69,2)</f>
        <v>74</v>
      </c>
    </row>
    <row r="261" ht="20.35" customHeight="1">
      <c r="A261" t="s" s="38">
        <v>1327</v>
      </c>
      <c r="B261" s="99">
        <f>('RATES'!I261/'RATES'!H261)*10</f>
        <v>29.85915492957746</v>
      </c>
      <c r="C261" s="33">
        <f>B261-(('RATES'!H261-73)/10)</f>
        <v>30.05915492957746</v>
      </c>
      <c r="D261" s="82">
        <f>VLOOKUP(C261,'ST - MASSE CORPORELLE'!$A$3:$B$69,2)</f>
        <v>93</v>
      </c>
    </row>
    <row r="262" ht="20.35" customHeight="1">
      <c r="A262" t="s" s="38">
        <v>1328</v>
      </c>
      <c r="B262" s="99">
        <f>('RATES'!I262/'RATES'!H262)*10</f>
        <v>26.66666666666666</v>
      </c>
      <c r="C262" s="33">
        <f>B262-(('RATES'!H262-73)/10)</f>
        <v>26.76666666666667</v>
      </c>
      <c r="D262" s="82">
        <f>VLOOKUP(C262,'ST - MASSE CORPORELLE'!$A$3:$B$69,2)</f>
        <v>59</v>
      </c>
    </row>
    <row r="263" ht="20.35" customHeight="1">
      <c r="A263" t="s" s="38">
        <v>1329</v>
      </c>
      <c r="B263" s="99">
        <f>('RATES'!I263/'RATES'!H263)*10</f>
        <v>27.02702702702702</v>
      </c>
      <c r="C263" s="33">
        <f>B263-(('RATES'!H263-73)/10)</f>
        <v>26.92702702702702</v>
      </c>
      <c r="D263" s="82">
        <f>VLOOKUP(C263,'ST - MASSE CORPORELLE'!$A$3:$B$69,2)</f>
        <v>61</v>
      </c>
    </row>
    <row r="264" ht="20.35" customHeight="1">
      <c r="A264" t="s" s="38">
        <v>1330</v>
      </c>
      <c r="B264" s="99">
        <f>('RATES'!I264/'RATES'!H264)*10</f>
        <v>27.02702702702702</v>
      </c>
      <c r="C264" s="33">
        <f>B264-(('RATES'!H264-73)/10)</f>
        <v>26.92702702702702</v>
      </c>
      <c r="D264" s="82">
        <f>VLOOKUP(C264,'ST - MASSE CORPORELLE'!$A$3:$B$69,2)</f>
        <v>61</v>
      </c>
    </row>
    <row r="265" ht="20.35" customHeight="1">
      <c r="A265" t="s" s="38">
        <v>1331</v>
      </c>
      <c r="B265" s="99">
        <f>('RATES'!I265/'RATES'!H265)*10</f>
        <v>24.7887323943662</v>
      </c>
      <c r="C265" s="33">
        <f>B265-(('RATES'!H265-73)/10)</f>
        <v>24.9887323943662</v>
      </c>
      <c r="D265" s="82">
        <f>VLOOKUP(C265,'ST - MASSE CORPORELLE'!$A$3:$B$69,2)</f>
        <v>40</v>
      </c>
    </row>
    <row r="266" ht="20.35" customHeight="1">
      <c r="A266" t="s" s="38">
        <v>1332</v>
      </c>
      <c r="B266" s="99">
        <f>('RATES'!I266/'RATES'!H266)*10</f>
        <v>26.92307692307693</v>
      </c>
      <c r="C266" s="33">
        <f>B266-(('RATES'!H266-73)/10)</f>
        <v>26.42307692307693</v>
      </c>
      <c r="D266" s="82">
        <f>VLOOKUP(C266,'ST - MASSE CORPORELLE'!$A$3:$B$69,2)</f>
        <v>54</v>
      </c>
    </row>
    <row r="267" ht="20.35" customHeight="1">
      <c r="A267" t="s" s="38">
        <v>1333</v>
      </c>
      <c r="B267" s="99">
        <f>('RATES'!I267/'RATES'!H267)*10</f>
        <v>26.42857142857143</v>
      </c>
      <c r="C267" s="33">
        <f>B267-(('RATES'!H267-73)/10)</f>
        <v>26.72857142857143</v>
      </c>
      <c r="D267" s="82">
        <f>VLOOKUP(C267,'ST - MASSE CORPORELLE'!$A$3:$B$69,2)</f>
        <v>58</v>
      </c>
    </row>
    <row r="268" ht="20.35" customHeight="1">
      <c r="A268" t="s" s="38">
        <v>1334</v>
      </c>
      <c r="B268" s="99">
        <f>('RATES'!I268/'RATES'!H268)*10</f>
        <v>27.3972602739726</v>
      </c>
      <c r="C268" s="33">
        <f>B268-(('RATES'!H268-73)/10)</f>
        <v>27.3972602739726</v>
      </c>
      <c r="D268" s="82">
        <f>VLOOKUP(C268,'ST - MASSE CORPORELLE'!$A$3:$B$69,2)</f>
        <v>67</v>
      </c>
    </row>
    <row r="269" ht="20.35" customHeight="1">
      <c r="A269" t="s" s="38">
        <v>1335</v>
      </c>
      <c r="B269" s="99">
        <f>('RATES'!I269/'RATES'!H269)*10</f>
        <v>29.05405405405405</v>
      </c>
      <c r="C269" s="33">
        <f>B269-(('RATES'!H269-73)/10)</f>
        <v>28.95405405405405</v>
      </c>
      <c r="D269" s="82">
        <f>VLOOKUP(C269,'ST - MASSE CORPORELLE'!$A$3:$B$69,2)</f>
        <v>86</v>
      </c>
    </row>
    <row r="270" ht="20.35" customHeight="1">
      <c r="A270" t="s" s="38">
        <v>1336</v>
      </c>
      <c r="B270" s="99">
        <f>('RATES'!I270/'RATES'!H270)*10</f>
        <v>27.36111111111111</v>
      </c>
      <c r="C270" s="33">
        <f>B270-(('RATES'!H270-73)/10)</f>
        <v>27.46111111111111</v>
      </c>
      <c r="D270" s="82">
        <f>VLOOKUP(C270,'ST - MASSE CORPORELLE'!$A$3:$B$69,2)</f>
        <v>68</v>
      </c>
    </row>
    <row r="271" ht="20.35" customHeight="1">
      <c r="A271" t="s" s="38">
        <v>1337</v>
      </c>
      <c r="B271" s="99">
        <f>('RATES'!I271/'RATES'!H271)*10</f>
        <v>26.3013698630137</v>
      </c>
      <c r="C271" s="33">
        <f>B271-(('RATES'!H271-73)/10)</f>
        <v>26.3013698630137</v>
      </c>
      <c r="D271" s="82">
        <f>VLOOKUP(C271,'ST - MASSE CORPORELLE'!$A$3:$B$69,2)</f>
        <v>53</v>
      </c>
    </row>
    <row r="272" ht="20.35" customHeight="1">
      <c r="A272" t="s" s="38">
        <v>1338</v>
      </c>
      <c r="B272" s="99">
        <f>('RATES'!I272/'RATES'!H272)*10</f>
        <v>28</v>
      </c>
      <c r="C272" s="33">
        <f>B272-(('RATES'!H272-73)/10)</f>
        <v>27.8</v>
      </c>
      <c r="D272" s="82">
        <f>VLOOKUP(C272,'ST - MASSE CORPORELLE'!$A$3:$B$69,2)</f>
        <v>72</v>
      </c>
    </row>
    <row r="273" ht="20.35" customHeight="1">
      <c r="A273" t="s" s="38">
        <v>1339</v>
      </c>
      <c r="B273" s="99">
        <f>('RATES'!I273/'RATES'!H273)*10</f>
        <v>30</v>
      </c>
      <c r="C273" s="33">
        <f>B273-(('RATES'!H273-73)/10)</f>
        <v>30.1</v>
      </c>
      <c r="D273" s="82">
        <f>VLOOKUP(C273,'ST - MASSE CORPORELLE'!$A$3:$B$69,2)</f>
        <v>93</v>
      </c>
    </row>
    <row r="274" ht="20.35" customHeight="1">
      <c r="A274" t="s" s="38">
        <v>1340</v>
      </c>
      <c r="B274" s="99">
        <f>('RATES'!I274/'RATES'!H274)*10</f>
        <v>33.76623376623377</v>
      </c>
      <c r="C274" s="33">
        <f>B274-(('RATES'!H274-73)/10)</f>
        <v>33.36623376623377</v>
      </c>
      <c r="D274" s="82">
        <f>VLOOKUP(C274,'ST - MASSE CORPORELLE'!$A$3:$B$69,2)</f>
        <v>99</v>
      </c>
    </row>
    <row r="275" ht="20.35" customHeight="1">
      <c r="A275" t="s" s="38">
        <v>1341</v>
      </c>
      <c r="B275" s="99">
        <f>('RATES'!I275/'RATES'!H275)*10</f>
        <v>26.71232876712329</v>
      </c>
      <c r="C275" s="33">
        <f>B275-(('RATES'!H275-73)/10)</f>
        <v>26.71232876712329</v>
      </c>
      <c r="D275" s="82">
        <f>VLOOKUP(C275,'ST - MASSE CORPORELLE'!$A$3:$B$69,2)</f>
        <v>58</v>
      </c>
    </row>
    <row r="276" ht="20.35" customHeight="1">
      <c r="A276" t="s" s="38">
        <v>1342</v>
      </c>
      <c r="B276" s="99">
        <f>('RATES'!I276/'RATES'!H276)*10</f>
        <v>27.08333333333334</v>
      </c>
      <c r="C276" s="33">
        <f>B276-(('RATES'!H276-73)/10)</f>
        <v>27.18333333333334</v>
      </c>
      <c r="D276" s="82">
        <f>VLOOKUP(C276,'ST - MASSE CORPORELLE'!$A$3:$B$69,2)</f>
        <v>64</v>
      </c>
    </row>
    <row r="277" ht="20.35" customHeight="1">
      <c r="A277" t="s" s="38">
        <v>1343</v>
      </c>
      <c r="B277" s="99">
        <f>('RATES'!I277/'RATES'!H277)*10</f>
        <v>27.12328767123288</v>
      </c>
      <c r="C277" s="33">
        <f>B277-(('RATES'!H277-73)/10)</f>
        <v>27.12328767123288</v>
      </c>
      <c r="D277" s="82">
        <f>VLOOKUP(C277,'ST - MASSE CORPORELLE'!$A$3:$B$69,2)</f>
        <v>64</v>
      </c>
    </row>
    <row r="278" ht="20.35" customHeight="1">
      <c r="A278" t="s" s="38">
        <v>1344</v>
      </c>
      <c r="B278" s="99">
        <f>('RATES'!I278/'RATES'!H278)*10</f>
        <v>22.25352112676056</v>
      </c>
      <c r="C278" s="33">
        <f>B278-(('RATES'!H278-73)/10)</f>
        <v>22.45352112676056</v>
      </c>
      <c r="D278" s="82">
        <f>VLOOKUP(C278,'ST - MASSE CORPORELLE'!$A$3:$B$69,2)</f>
        <v>33</v>
      </c>
    </row>
    <row r="279" ht="20.35" customHeight="1">
      <c r="A279" t="s" s="38">
        <v>1345</v>
      </c>
      <c r="B279" s="99">
        <f>('RATES'!I279/'RATES'!H279)*10</f>
        <v>26.66666666666666</v>
      </c>
      <c r="C279" s="33">
        <f>B279-(('RATES'!H279-73)/10)</f>
        <v>26.46666666666667</v>
      </c>
      <c r="D279" s="82">
        <f>VLOOKUP(C279,'ST - MASSE CORPORELLE'!$A$3:$B$69,2)</f>
        <v>55</v>
      </c>
    </row>
    <row r="280" ht="20.35" customHeight="1">
      <c r="A280" t="s" s="38">
        <v>1346</v>
      </c>
      <c r="B280" s="99">
        <f>('RATES'!I280/'RATES'!H280)*10</f>
        <v>27.28571428571428</v>
      </c>
      <c r="C280" s="33">
        <f>B280-(('RATES'!H280-73)/10)</f>
        <v>27.58571428571429</v>
      </c>
      <c r="D280" s="82">
        <f>VLOOKUP(C280,'ST - MASSE CORPORELLE'!$A$3:$B$69,2)</f>
        <v>69</v>
      </c>
    </row>
    <row r="281" ht="20.35" customHeight="1">
      <c r="A281" t="s" s="38">
        <v>1347</v>
      </c>
      <c r="B281" s="99">
        <f>('RATES'!I281/'RATES'!H281)*10</f>
        <v>26.3013698630137</v>
      </c>
      <c r="C281" s="33">
        <f>B281-(('RATES'!H281-73)/10)</f>
        <v>26.3013698630137</v>
      </c>
      <c r="D281" s="82">
        <f>VLOOKUP(C281,'ST - MASSE CORPORELLE'!$A$3:$B$69,2)</f>
        <v>53</v>
      </c>
    </row>
    <row r="282" ht="20.35" customHeight="1">
      <c r="A282" t="s" s="38">
        <v>1348</v>
      </c>
      <c r="B282" s="99">
        <f>('RATES'!I282/'RATES'!H282)*10</f>
        <v>27.36842105263158</v>
      </c>
      <c r="C282" s="33">
        <f>B282-(('RATES'!H282-73)/10)</f>
        <v>27.06842105263158</v>
      </c>
      <c r="D282" s="82">
        <f>VLOOKUP(C282,'ST - MASSE CORPORELLE'!$A$3:$B$69,2)</f>
        <v>63</v>
      </c>
    </row>
    <row r="283" ht="20.35" customHeight="1">
      <c r="A283" t="s" s="38">
        <v>1349</v>
      </c>
      <c r="B283" s="99">
        <f>('RATES'!I283/'RATES'!H283)*10</f>
        <v>29.21052631578947</v>
      </c>
      <c r="C283" s="33">
        <f>B283-(('RATES'!H283-73)/10)</f>
        <v>28.91052631578947</v>
      </c>
      <c r="D283" s="82">
        <f>VLOOKUP(C283,'ST - MASSE CORPORELLE'!$A$3:$B$69,2)</f>
        <v>86</v>
      </c>
    </row>
    <row r="284" ht="20.35" customHeight="1">
      <c r="A284" t="s" s="38">
        <v>1350</v>
      </c>
      <c r="B284" s="99">
        <f>('RATES'!I284/'RATES'!H284)*10</f>
        <v>27.02702702702702</v>
      </c>
      <c r="C284" s="33">
        <f>B284-(('RATES'!H284-73)/10)</f>
        <v>26.92702702702702</v>
      </c>
      <c r="D284" s="82">
        <f>VLOOKUP(C284,'ST - MASSE CORPORELLE'!$A$3:$B$69,2)</f>
        <v>61</v>
      </c>
    </row>
    <row r="285" ht="20.35" customHeight="1">
      <c r="A285" t="s" s="38">
        <v>1351</v>
      </c>
      <c r="B285" s="99">
        <f>('RATES'!I285/'RATES'!H285)*10</f>
        <v>27.5</v>
      </c>
      <c r="C285" s="33">
        <f>B285-(('RATES'!H285-73)/10)</f>
        <v>27.2</v>
      </c>
      <c r="D285" s="82">
        <f>VLOOKUP(C285,'ST - MASSE CORPORELLE'!$A$3:$B$69,2)</f>
        <v>65</v>
      </c>
    </row>
    <row r="286" ht="20.35" customHeight="1">
      <c r="A286" t="s" s="38">
        <v>1352</v>
      </c>
      <c r="B286" s="99">
        <f>('RATES'!I286/'RATES'!H286)*10</f>
        <v>28.35616438356164</v>
      </c>
      <c r="C286" s="33">
        <f>B286-(('RATES'!H286-73)/10)</f>
        <v>28.35616438356164</v>
      </c>
      <c r="D286" s="82">
        <f>VLOOKUP(C286,'ST - MASSE CORPORELLE'!$A$3:$B$69,2)</f>
        <v>80</v>
      </c>
    </row>
    <row r="287" ht="20.35" customHeight="1">
      <c r="A287" t="s" s="38">
        <v>1353</v>
      </c>
      <c r="B287" s="99">
        <f>('RATES'!I287/'RATES'!H287)*10</f>
        <v>28.57142857142857</v>
      </c>
      <c r="C287" s="33">
        <f>B287-(('RATES'!H287-73)/10)</f>
        <v>28.17142857142857</v>
      </c>
      <c r="D287" s="82">
        <f>VLOOKUP(C287,'ST - MASSE CORPORELLE'!$A$3:$B$69,2)</f>
        <v>78</v>
      </c>
    </row>
    <row r="288" ht="20.35" customHeight="1">
      <c r="A288" t="s" s="38">
        <v>1354</v>
      </c>
      <c r="B288" s="99">
        <f>('RATES'!I288/'RATES'!H288)*10</f>
        <v>24.44444444444445</v>
      </c>
      <c r="C288" s="33">
        <f>B288-(('RATES'!H288-73)/10)</f>
        <v>24.54444444444445</v>
      </c>
      <c r="D288" s="82">
        <f>VLOOKUP(C288,'ST - MASSE CORPORELLE'!$A$3:$B$69,2)</f>
        <v>37</v>
      </c>
    </row>
    <row r="289" ht="20.35" customHeight="1">
      <c r="A289" t="s" s="38">
        <v>1355</v>
      </c>
      <c r="B289" s="99">
        <f>('RATES'!I289/'RATES'!H289)*10</f>
        <v>26.80555555555555</v>
      </c>
      <c r="C289" s="33">
        <f>B289-(('RATES'!H289-73)/10)</f>
        <v>26.90555555555556</v>
      </c>
      <c r="D289" s="82">
        <f>VLOOKUP(C289,'ST - MASSE CORPORELLE'!$A$3:$B$69,2)</f>
        <v>61</v>
      </c>
    </row>
    <row r="290" ht="20.35" customHeight="1">
      <c r="A290" t="s" s="38">
        <v>1356</v>
      </c>
      <c r="B290" s="99">
        <f>('RATES'!I290/'RATES'!H290)*10</f>
        <v>29.60526315789474</v>
      </c>
      <c r="C290" s="33">
        <f>B290-(('RATES'!H290-73)/10)</f>
        <v>29.30526315789474</v>
      </c>
      <c r="D290" s="82">
        <f>VLOOKUP(C290,'ST - MASSE CORPORELLE'!$A$3:$B$69,2)</f>
        <v>89</v>
      </c>
    </row>
    <row r="291" ht="20.35" customHeight="1">
      <c r="A291" t="s" s="38">
        <v>1357</v>
      </c>
      <c r="B291" s="99">
        <f>('RATES'!I291/'RATES'!H291)*10</f>
        <v>26.52777777777778</v>
      </c>
      <c r="C291" s="33">
        <f>B291-(('RATES'!H291-73)/10)</f>
        <v>26.62777777777778</v>
      </c>
      <c r="D291" s="82">
        <f>VLOOKUP(C291,'ST - MASSE CORPORELLE'!$A$3:$B$69,2)</f>
        <v>57</v>
      </c>
    </row>
    <row r="292" ht="20.35" customHeight="1">
      <c r="A292" t="s" s="38">
        <v>1358</v>
      </c>
      <c r="B292" s="99">
        <f>('RATES'!I292/'RATES'!H292)*10</f>
        <v>28.4</v>
      </c>
      <c r="C292" s="33">
        <f>B292-(('RATES'!H292-73)/10)</f>
        <v>28.2</v>
      </c>
      <c r="D292" s="82">
        <f>VLOOKUP(C292,'ST - MASSE CORPORELLE'!$A$3:$B$69,2)</f>
        <v>78</v>
      </c>
    </row>
    <row r="293" ht="20.35" customHeight="1">
      <c r="A293" t="s" s="38">
        <v>1359</v>
      </c>
      <c r="B293" s="99">
        <f>('RATES'!I293/'RATES'!H293)*10</f>
        <v>29.43661971830986</v>
      </c>
      <c r="C293" s="33">
        <f>B293-(('RATES'!H293-73)/10)</f>
        <v>29.63661971830986</v>
      </c>
      <c r="D293" s="82">
        <f>VLOOKUP(C293,'ST - MASSE CORPORELLE'!$A$3:$B$69,2)</f>
        <v>91</v>
      </c>
    </row>
    <row r="294" ht="20.35" customHeight="1">
      <c r="A294" t="s" s="38">
        <v>1360</v>
      </c>
      <c r="B294" s="99">
        <f>('RATES'!I294/'RATES'!H294)*10</f>
        <v>25.63380281690141</v>
      </c>
      <c r="C294" s="33">
        <f>B294-(('RATES'!H294-73)/10)</f>
        <v>25.83380281690141</v>
      </c>
      <c r="D294" s="82">
        <f>VLOOKUP(C294,'ST - MASSE CORPORELLE'!$A$3:$B$69,2)</f>
        <v>47</v>
      </c>
    </row>
    <row r="295" ht="20.35" customHeight="1">
      <c r="A295" t="s" s="38">
        <v>1361</v>
      </c>
      <c r="B295" s="99">
        <f>('RATES'!I295/'RATES'!H295)*10</f>
        <v>28.64864864864865</v>
      </c>
      <c r="C295" s="33">
        <f>B295-(('RATES'!H295-73)/10)</f>
        <v>28.54864864864865</v>
      </c>
      <c r="D295" s="82">
        <f>VLOOKUP(C295,'ST - MASSE CORPORELLE'!$A$3:$B$69,2)</f>
        <v>83</v>
      </c>
    </row>
    <row r="296" ht="20.35" customHeight="1">
      <c r="A296" t="s" s="38">
        <v>1362</v>
      </c>
      <c r="B296" s="99">
        <f>('RATES'!I296/'RATES'!H296)*10</f>
        <v>26</v>
      </c>
      <c r="C296" s="33">
        <f>B296-(('RATES'!H296-73)/10)</f>
        <v>25.8</v>
      </c>
      <c r="D296" s="82">
        <f>VLOOKUP(C296,'ST - MASSE CORPORELLE'!$A$3:$B$69,2)</f>
        <v>47</v>
      </c>
    </row>
    <row r="297" ht="20.35" customHeight="1">
      <c r="A297" t="s" s="38">
        <v>1363</v>
      </c>
      <c r="B297" s="99">
        <f>('RATES'!I297/'RATES'!H297)*10</f>
        <v>26.05633802816902</v>
      </c>
      <c r="C297" s="33">
        <f>B297-(('RATES'!H297-73)/10)</f>
        <v>26.25633802816902</v>
      </c>
      <c r="D297" s="82">
        <f>VLOOKUP(C297,'ST - MASSE CORPORELLE'!$A$3:$B$69,2)</f>
        <v>52</v>
      </c>
    </row>
    <row r="298" ht="20.35" customHeight="1">
      <c r="A298" t="s" s="38">
        <v>1364</v>
      </c>
      <c r="B298" s="99">
        <f>('RATES'!I298/'RATES'!H298)*10</f>
        <v>27.56756756756756</v>
      </c>
      <c r="C298" s="33">
        <f>B298-(('RATES'!H298-73)/10)</f>
        <v>27.46756756756756</v>
      </c>
      <c r="D298" s="82">
        <f>VLOOKUP(C298,'ST - MASSE CORPORELLE'!$A$3:$B$69,2)</f>
        <v>68</v>
      </c>
    </row>
    <row r="299" ht="20.35" customHeight="1">
      <c r="A299" t="s" s="38">
        <v>1365</v>
      </c>
      <c r="B299" s="99">
        <f>('RATES'!I299/'RATES'!H299)*10</f>
        <v>28.26666666666667</v>
      </c>
      <c r="C299" s="33">
        <f>B299-(('RATES'!H299-73)/10)</f>
        <v>28.06666666666667</v>
      </c>
      <c r="D299" s="82">
        <f>VLOOKUP(C299,'ST - MASSE CORPORELLE'!$A$3:$B$69,2)</f>
        <v>76</v>
      </c>
    </row>
    <row r="300" ht="20.35" customHeight="1">
      <c r="A300" t="s" s="38">
        <v>1366</v>
      </c>
      <c r="B300" s="99">
        <f>('RATES'!I300/'RATES'!H300)*10</f>
        <v>26.84931506849315</v>
      </c>
      <c r="C300" s="33">
        <f>B300-(('RATES'!H300-73)/10)</f>
        <v>26.84931506849315</v>
      </c>
      <c r="D300" s="82">
        <f>VLOOKUP(C300,'ST - MASSE CORPORELLE'!$A$3:$B$69,2)</f>
        <v>60</v>
      </c>
    </row>
    <row r="301" ht="20.35" customHeight="1">
      <c r="A301" t="s" s="38">
        <v>1367</v>
      </c>
      <c r="B301" s="99">
        <f>('RATES'!I301/'RATES'!H301)*10</f>
        <v>27.2972972972973</v>
      </c>
      <c r="C301" s="33">
        <f>B301-(('RATES'!H301-73)/10)</f>
        <v>27.1972972972973</v>
      </c>
      <c r="D301" s="82">
        <f>VLOOKUP(C301,'ST - MASSE CORPORELLE'!$A$3:$B$69,2)</f>
        <v>64</v>
      </c>
    </row>
    <row r="302" ht="20.35" customHeight="1">
      <c r="A302" t="s" s="38">
        <v>1368</v>
      </c>
      <c r="B302" s="99">
        <f>('RATES'!I302/'RATES'!H302)*10</f>
        <v>28.08219178082192</v>
      </c>
      <c r="C302" s="33">
        <f>B302-(('RATES'!H302-73)/10)</f>
        <v>28.08219178082192</v>
      </c>
      <c r="D302" s="82">
        <f>VLOOKUP(C302,'ST - MASSE CORPORELLE'!$A$3:$B$69,2)</f>
        <v>76</v>
      </c>
    </row>
    <row r="303" ht="20.35" customHeight="1">
      <c r="A303" t="s" s="38">
        <v>1369</v>
      </c>
      <c r="B303" s="99">
        <f>('RATES'!I303/'RATES'!H303)*10</f>
        <v>29.29577464788732</v>
      </c>
      <c r="C303" s="33">
        <f>B303-(('RATES'!H303-73)/10)</f>
        <v>29.49577464788732</v>
      </c>
      <c r="D303" s="82">
        <f>VLOOKUP(C303,'ST - MASSE CORPORELLE'!$A$3:$B$69,2)</f>
        <v>90</v>
      </c>
    </row>
    <row r="304" ht="20.35" customHeight="1">
      <c r="A304" t="s" s="38">
        <v>1370</v>
      </c>
      <c r="B304" s="99">
        <f>('RATES'!I304/'RATES'!H304)*10</f>
        <v>28.47222222222222</v>
      </c>
      <c r="C304" s="33">
        <f>B304-(('RATES'!H304-73)/10)</f>
        <v>28.57222222222222</v>
      </c>
      <c r="D304" s="82">
        <f>VLOOKUP(C304,'ST - MASSE CORPORELLE'!$A$3:$B$69,2)</f>
        <v>83</v>
      </c>
    </row>
    <row r="305" ht="20.35" customHeight="1">
      <c r="A305" t="s" s="38">
        <v>1371</v>
      </c>
      <c r="B305" s="99">
        <f>('RATES'!I305/'RATES'!H305)*10</f>
        <v>29.1304347826087</v>
      </c>
      <c r="C305" s="33">
        <f>B305-(('RATES'!H305-73)/10)</f>
        <v>29.53043478260869</v>
      </c>
      <c r="D305" s="82">
        <f>VLOOKUP(C305,'ST - MASSE CORPORELLE'!$A$3:$B$69,2)</f>
        <v>91</v>
      </c>
    </row>
    <row r="306" ht="20.35" customHeight="1">
      <c r="A306" t="s" s="38">
        <v>1372</v>
      </c>
      <c r="B306" s="99">
        <f>('RATES'!I306/'RATES'!H306)*10</f>
        <v>25.75342465753425</v>
      </c>
      <c r="C306" s="33">
        <f>B306-(('RATES'!H306-73)/10)</f>
        <v>25.75342465753425</v>
      </c>
      <c r="D306" s="82">
        <f>VLOOKUP(C306,'ST - MASSE CORPORELLE'!$A$3:$B$69,2)</f>
        <v>47</v>
      </c>
    </row>
    <row r="307" ht="20.35" customHeight="1">
      <c r="A307" t="s" s="38">
        <v>1374</v>
      </c>
      <c r="B307" s="99">
        <f>('RATES'!I307/'RATES'!H307)*10</f>
        <v>26.71232876712329</v>
      </c>
      <c r="C307" s="33">
        <f>B307-(('RATES'!H307-73)/10)</f>
        <v>26.71232876712329</v>
      </c>
      <c r="D307" s="82">
        <f>VLOOKUP(C307,'ST - MASSE CORPORELLE'!$A$3:$B$69,2)</f>
        <v>58</v>
      </c>
    </row>
    <row r="308" ht="20.35" customHeight="1">
      <c r="A308" t="s" s="38">
        <v>1375</v>
      </c>
      <c r="B308" s="99">
        <f>('RATES'!I308/'RATES'!H308)*10</f>
        <v>24.86111111111111</v>
      </c>
      <c r="C308" s="33">
        <f>B308-(('RATES'!H308-73)/10)</f>
        <v>24.96111111111111</v>
      </c>
      <c r="D308" s="82">
        <f>VLOOKUP(C308,'ST - MASSE CORPORELLE'!$A$3:$B$69,2)</f>
        <v>40</v>
      </c>
    </row>
    <row r="309" ht="20.35" customHeight="1">
      <c r="A309" t="s" s="38">
        <v>1376</v>
      </c>
      <c r="B309" s="99">
        <f>('RATES'!I309/'RATES'!H309)*10</f>
        <v>30.12987012987013</v>
      </c>
      <c r="C309" s="33">
        <f>B309-(('RATES'!H309-73)/10)</f>
        <v>29.72987012987013</v>
      </c>
      <c r="D309" s="82">
        <f>VLOOKUP(C309,'ST - MASSE CORPORELLE'!$A$3:$B$69,2)</f>
        <v>91</v>
      </c>
    </row>
    <row r="310" ht="20.35" customHeight="1">
      <c r="A310" t="s" s="38">
        <v>1377</v>
      </c>
      <c r="B310" s="99">
        <f>('RATES'!I310/'RATES'!H310)*10</f>
        <v>27.3972602739726</v>
      </c>
      <c r="C310" s="33">
        <f>B310-(('RATES'!H310-73)/10)</f>
        <v>27.3972602739726</v>
      </c>
      <c r="D310" s="82">
        <f>VLOOKUP(C310,'ST - MASSE CORPORELLE'!$A$3:$B$69,2)</f>
        <v>67</v>
      </c>
    </row>
    <row r="311" ht="20.35" customHeight="1">
      <c r="A311" t="s" s="38">
        <v>1378</v>
      </c>
      <c r="B311" s="99">
        <f>('RATES'!I311/'RATES'!H311)*10</f>
        <v>29.42857142857143</v>
      </c>
      <c r="C311" s="33">
        <f>B311-(('RATES'!H311-73)/10)</f>
        <v>29.72857142857143</v>
      </c>
      <c r="D311" s="82">
        <f>VLOOKUP(C311,'ST - MASSE CORPORELLE'!$A$3:$B$69,2)</f>
        <v>91</v>
      </c>
    </row>
    <row r="312" ht="20.35" customHeight="1">
      <c r="A312" t="s" s="38">
        <v>1379</v>
      </c>
      <c r="B312" s="99">
        <f>('RATES'!I312/'RATES'!H312)*10</f>
        <v>24.93506493506494</v>
      </c>
      <c r="C312" s="33">
        <f>B312-(('RATES'!H312-73)/10)</f>
        <v>24.53506493506494</v>
      </c>
      <c r="D312" s="82">
        <f>VLOOKUP(C312,'ST - MASSE CORPORELLE'!$A$3:$B$69,2)</f>
        <v>37</v>
      </c>
    </row>
    <row r="313" ht="20.35" customHeight="1">
      <c r="A313" t="s" s="38">
        <v>1380</v>
      </c>
      <c r="B313" s="99">
        <f>('RATES'!I313/'RATES'!H313)*10</f>
        <v>27.14285714285715</v>
      </c>
      <c r="C313" s="33">
        <f>B313-(('RATES'!H313-73)/10)</f>
        <v>27.44285714285715</v>
      </c>
      <c r="D313" s="82">
        <f>VLOOKUP(C313,'ST - MASSE CORPORELLE'!$A$3:$B$69,2)</f>
        <v>67</v>
      </c>
    </row>
    <row r="314" ht="20.35" customHeight="1">
      <c r="A314" t="s" s="38">
        <v>1381</v>
      </c>
      <c r="B314" s="99">
        <f>('RATES'!I314/'RATES'!H314)*10</f>
        <v>29.45205479452055</v>
      </c>
      <c r="C314" s="33">
        <f>B314-(('RATES'!H314-73)/10)</f>
        <v>29.45205479452055</v>
      </c>
      <c r="D314" s="82">
        <f>VLOOKUP(C314,'ST - MASSE CORPORELLE'!$A$3:$B$69,2)</f>
        <v>90</v>
      </c>
    </row>
    <row r="315" ht="20.35" customHeight="1">
      <c r="A315" t="s" s="38">
        <v>1382</v>
      </c>
      <c r="B315" s="99">
        <f>('RATES'!I315/'RATES'!H315)*10</f>
        <v>28.10810810810811</v>
      </c>
      <c r="C315" s="33">
        <f>B315-(('RATES'!H315-73)/10)</f>
        <v>28.00810810810811</v>
      </c>
      <c r="D315" s="82">
        <f>VLOOKUP(C315,'ST - MASSE CORPORELLE'!$A$3:$B$69,2)</f>
        <v>75</v>
      </c>
    </row>
    <row r="316" ht="20.35" customHeight="1">
      <c r="A316" t="s" s="38">
        <v>1383</v>
      </c>
      <c r="B316" s="99">
        <f>('RATES'!I316/'RATES'!H316)*10</f>
        <v>27.14285714285715</v>
      </c>
      <c r="C316" s="33">
        <f>B316-(('RATES'!H316-73)/10)</f>
        <v>27.44285714285715</v>
      </c>
      <c r="D316" s="82">
        <f>VLOOKUP(C316,'ST - MASSE CORPORELLE'!$A$3:$B$69,2)</f>
        <v>67</v>
      </c>
    </row>
    <row r="317" ht="20.35" customHeight="1">
      <c r="A317" t="s" s="38">
        <v>1384</v>
      </c>
      <c r="B317" s="99">
        <f>('RATES'!I317/'RATES'!H317)*10</f>
        <v>26.43835616438356</v>
      </c>
      <c r="C317" s="33">
        <f>B317-(('RATES'!H317-73)/10)</f>
        <v>26.43835616438356</v>
      </c>
      <c r="D317" s="82">
        <f>VLOOKUP(C317,'ST - MASSE CORPORELLE'!$A$3:$B$69,2)</f>
        <v>54</v>
      </c>
    </row>
    <row r="318" ht="20.35" customHeight="1">
      <c r="A318" t="s" s="38">
        <v>1385</v>
      </c>
      <c r="B318" s="99">
        <f>('RATES'!I318/'RATES'!H318)*10</f>
        <v>26.52777777777778</v>
      </c>
      <c r="C318" s="33">
        <f>B318-(('RATES'!H318-73)/10)</f>
        <v>26.62777777777778</v>
      </c>
      <c r="D318" s="82">
        <f>VLOOKUP(C318,'ST - MASSE CORPORELLE'!$A$3:$B$69,2)</f>
        <v>57</v>
      </c>
    </row>
    <row r="319" ht="20.35" customHeight="1">
      <c r="A319" t="s" s="38">
        <v>1386</v>
      </c>
      <c r="B319" s="99">
        <f>('RATES'!I319/'RATES'!H319)*10</f>
        <v>29.86666666666667</v>
      </c>
      <c r="C319" s="33">
        <f>B319-(('RATES'!H319-73)/10)</f>
        <v>29.66666666666667</v>
      </c>
      <c r="D319" s="82">
        <f>VLOOKUP(C319,'ST - MASSE CORPORELLE'!$A$3:$B$69,2)</f>
        <v>91</v>
      </c>
    </row>
    <row r="320" ht="20.35" customHeight="1">
      <c r="A320" t="s" s="38">
        <v>1387</v>
      </c>
      <c r="B320" s="99">
        <f>('RATES'!I320/'RATES'!H320)*10</f>
        <v>25.83333333333334</v>
      </c>
      <c r="C320" s="33">
        <f>B320-(('RATES'!H320-73)/10)</f>
        <v>25.93333333333334</v>
      </c>
      <c r="D320" s="82">
        <f>VLOOKUP(C320,'ST - MASSE CORPORELLE'!$A$3:$B$69,2)</f>
        <v>48</v>
      </c>
    </row>
    <row r="321" ht="20.35" customHeight="1">
      <c r="A321" t="s" s="38">
        <v>1388</v>
      </c>
      <c r="B321" s="99">
        <f>('RATES'!I321/'RATES'!H321)*10</f>
        <v>25.91549295774648</v>
      </c>
      <c r="C321" s="33">
        <f>B321-(('RATES'!H321-73)/10)</f>
        <v>26.11549295774648</v>
      </c>
      <c r="D321" s="82">
        <f>VLOOKUP(C321,'ST - MASSE CORPORELLE'!$A$3:$B$69,2)</f>
        <v>50</v>
      </c>
    </row>
    <row r="322" ht="20.35" customHeight="1">
      <c r="A322" t="s" s="38">
        <v>1389</v>
      </c>
      <c r="B322" s="99">
        <f>('RATES'!I322/'RATES'!H322)*10</f>
        <v>26.13333333333333</v>
      </c>
      <c r="C322" s="33">
        <f>B322-(('RATES'!H322-73)/10)</f>
        <v>25.93333333333333</v>
      </c>
      <c r="D322" s="82">
        <f>VLOOKUP(C322,'ST - MASSE CORPORELLE'!$A$3:$B$69,2)</f>
        <v>48</v>
      </c>
    </row>
    <row r="323" ht="20.35" customHeight="1">
      <c r="A323" t="s" s="38">
        <v>1390</v>
      </c>
      <c r="B323" s="99">
        <f>('RATES'!I323/'RATES'!H323)*10</f>
        <v>27.73333333333333</v>
      </c>
      <c r="C323" s="33">
        <f>B323-(('RATES'!H323-73)/10)</f>
        <v>27.53333333333333</v>
      </c>
      <c r="D323" s="82">
        <f>VLOOKUP(C323,'ST - MASSE CORPORELLE'!$A$3:$B$69,2)</f>
        <v>69</v>
      </c>
    </row>
    <row r="324" ht="20.35" customHeight="1">
      <c r="A324" t="s" s="38">
        <v>1391</v>
      </c>
      <c r="B324" s="99">
        <f>('RATES'!I324/'RATES'!H324)*10</f>
        <v>29.46666666666667</v>
      </c>
      <c r="C324" s="33">
        <f>B324-(('RATES'!H324-73)/10)</f>
        <v>29.26666666666667</v>
      </c>
      <c r="D324" s="82">
        <f>VLOOKUP(C324,'ST - MASSE CORPORELLE'!$A$3:$B$69,2)</f>
        <v>88</v>
      </c>
    </row>
    <row r="325" ht="20.35" customHeight="1">
      <c r="A325" t="s" s="38">
        <v>1392</v>
      </c>
      <c r="B325" s="99">
        <f>('RATES'!I325/'RATES'!H325)*10</f>
        <v>24.66666666666667</v>
      </c>
      <c r="C325" s="33">
        <f>B325-(('RATES'!H325-73)/10)</f>
        <v>24.46666666666667</v>
      </c>
      <c r="D325" s="82">
        <f>VLOOKUP(C325,'ST - MASSE CORPORELLE'!$A$3:$B$69,2)</f>
        <v>37</v>
      </c>
    </row>
    <row r="326" ht="20.35" customHeight="1">
      <c r="A326" t="s" s="38">
        <v>1393</v>
      </c>
      <c r="B326" s="99">
        <f>('RATES'!I326/'RATES'!H326)*10</f>
        <v>23.91304347826087</v>
      </c>
      <c r="C326" s="33">
        <f>B326-(('RATES'!H326-73)/10)</f>
        <v>24.31304347826087</v>
      </c>
      <c r="D326" s="82">
        <f>VLOOKUP(C326,'ST - MASSE CORPORELLE'!$A$3:$B$69,2)</f>
        <v>36</v>
      </c>
    </row>
    <row r="327" ht="20.35" customHeight="1">
      <c r="A327" t="s" s="38">
        <v>1394</v>
      </c>
      <c r="B327" s="99">
        <f>('RATES'!I327/'RATES'!H327)*10</f>
        <v>24.72972972972973</v>
      </c>
      <c r="C327" s="33">
        <f>B327-(('RATES'!H327-73)/10)</f>
        <v>24.62972972972972</v>
      </c>
      <c r="D327" s="82">
        <f>VLOOKUP(C327,'ST - MASSE CORPORELLE'!$A$3:$B$69,2)</f>
        <v>38</v>
      </c>
    </row>
    <row r="328" ht="20.35" customHeight="1">
      <c r="A328" t="s" s="38">
        <v>1395</v>
      </c>
      <c r="B328" s="99">
        <f>('RATES'!I328/'RATES'!H328)*10</f>
        <v>27.36111111111111</v>
      </c>
      <c r="C328" s="33">
        <f>B328-(('RATES'!H328-73)/10)</f>
        <v>27.46111111111111</v>
      </c>
      <c r="D328" s="82">
        <f>VLOOKUP(C328,'ST - MASSE CORPORELLE'!$A$3:$B$69,2)</f>
        <v>68</v>
      </c>
    </row>
    <row r="329" ht="20.35" customHeight="1">
      <c r="A329" t="s" s="38">
        <v>1396</v>
      </c>
      <c r="B329" s="99">
        <f>('RATES'!I329/'RATES'!H329)*10</f>
        <v>27.2</v>
      </c>
      <c r="C329" s="33">
        <f>B329-(('RATES'!H329-73)/10)</f>
        <v>27</v>
      </c>
      <c r="D329" s="82">
        <f>VLOOKUP(C329,'ST - MASSE CORPORELLE'!$A$3:$B$69,2)</f>
        <v>62</v>
      </c>
    </row>
    <row r="330" ht="20.35" customHeight="1">
      <c r="A330" t="s" s="38">
        <v>1397</v>
      </c>
      <c r="B330" s="99">
        <f>('RATES'!I330/'RATES'!H330)*10</f>
        <v>30</v>
      </c>
      <c r="C330" s="33">
        <f>B330-(('RATES'!H330-73)/10)</f>
        <v>30</v>
      </c>
      <c r="D330" s="82">
        <f>VLOOKUP(C330,'ST - MASSE CORPORELLE'!$A$3:$B$69,2)</f>
        <v>93</v>
      </c>
    </row>
    <row r="331" ht="20.35" customHeight="1">
      <c r="A331" t="s" s="38">
        <v>1398</v>
      </c>
      <c r="B331" s="99">
        <f>('RATES'!I331/'RATES'!H331)*10</f>
        <v>28.93333333333334</v>
      </c>
      <c r="C331" s="33">
        <f>B331-(('RATES'!H331-73)/10)</f>
        <v>28.73333333333334</v>
      </c>
      <c r="D331" s="82">
        <f>VLOOKUP(C331,'ST - MASSE CORPORELLE'!$A$3:$B$69,2)</f>
        <v>84</v>
      </c>
    </row>
    <row r="332" ht="20.35" customHeight="1">
      <c r="A332" t="s" s="38">
        <v>1399</v>
      </c>
      <c r="B332" s="99">
        <f>('RATES'!I332/'RATES'!H332)*10</f>
        <v>29.04109589041096</v>
      </c>
      <c r="C332" s="33">
        <f>B332-(('RATES'!H332-73)/10)</f>
        <v>29.04109589041096</v>
      </c>
      <c r="D332" s="82">
        <f>VLOOKUP(C332,'ST - MASSE CORPORELLE'!$A$3:$B$69,2)</f>
        <v>87</v>
      </c>
    </row>
    <row r="333" ht="20.35" customHeight="1">
      <c r="A333" t="s" s="38">
        <v>1400</v>
      </c>
      <c r="B333" s="99">
        <f>('RATES'!I333/'RATES'!H333)*10</f>
        <v>25.97222222222222</v>
      </c>
      <c r="C333" s="33">
        <f>B333-(('RATES'!H333-73)/10)</f>
        <v>26.07222222222222</v>
      </c>
      <c r="D333" s="82">
        <f>VLOOKUP(C333,'ST - MASSE CORPORELLE'!$A$3:$B$69,2)</f>
        <v>50</v>
      </c>
    </row>
    <row r="334" ht="20.35" customHeight="1">
      <c r="A334" t="s" s="38">
        <v>1401</v>
      </c>
      <c r="B334" s="99">
        <f>('RATES'!I334/'RATES'!H334)*10</f>
        <v>27.53424657534246</v>
      </c>
      <c r="C334" s="33">
        <f>B334-(('RATES'!H334-73)/10)</f>
        <v>27.53424657534246</v>
      </c>
      <c r="D334" s="82">
        <f>VLOOKUP(C334,'ST - MASSE CORPORELLE'!$A$3:$B$69,2)</f>
        <v>69</v>
      </c>
    </row>
    <row r="335" ht="20.35" customHeight="1">
      <c r="A335" t="s" s="38">
        <v>1402</v>
      </c>
      <c r="B335" s="99">
        <f>('RATES'!I335/'RATES'!H335)*10</f>
        <v>24.14285714285714</v>
      </c>
      <c r="C335" s="33">
        <f>B335-(('RATES'!H335-73)/10)</f>
        <v>24.44285714285714</v>
      </c>
      <c r="D335" s="82">
        <f>VLOOKUP(C335,'ST - MASSE CORPORELLE'!$A$3:$B$69,2)</f>
        <v>37</v>
      </c>
    </row>
    <row r="336" ht="20.35" customHeight="1">
      <c r="A336" t="s" s="38">
        <v>1403</v>
      </c>
      <c r="B336" s="99">
        <f>('RATES'!I336/'RATES'!H336)*10</f>
        <v>26.80555555555555</v>
      </c>
      <c r="C336" s="33">
        <f>B336-(('RATES'!H336-73)/10)</f>
        <v>26.90555555555556</v>
      </c>
      <c r="D336" s="82">
        <f>VLOOKUP(C336,'ST - MASSE CORPORELLE'!$A$3:$B$69,2)</f>
        <v>61</v>
      </c>
    </row>
    <row r="337" ht="20.35" customHeight="1">
      <c r="A337" t="s" s="38">
        <v>1404</v>
      </c>
      <c r="B337" s="99">
        <f>('RATES'!I337/'RATES'!H337)*10</f>
        <v>29.86301369863014</v>
      </c>
      <c r="C337" s="33">
        <f>B337-(('RATES'!H337-73)/10)</f>
        <v>29.86301369863014</v>
      </c>
      <c r="D337" s="82">
        <f>VLOOKUP(C337,'ST - MASSE CORPORELLE'!$A$3:$B$69,2)</f>
        <v>92</v>
      </c>
    </row>
    <row r="338" ht="20.35" customHeight="1">
      <c r="A338" t="s" s="38">
        <v>1405</v>
      </c>
      <c r="B338" s="99">
        <f>('RATES'!I338/'RATES'!H338)*10</f>
        <v>27.33333333333334</v>
      </c>
      <c r="C338" s="33">
        <f>B338-(('RATES'!H338-73)/10)</f>
        <v>27.13333333333334</v>
      </c>
      <c r="D338" s="82">
        <f>VLOOKUP(C338,'ST - MASSE CORPORELLE'!$A$3:$B$69,2)</f>
        <v>64</v>
      </c>
    </row>
    <row r="339" ht="20.35" customHeight="1">
      <c r="A339" t="s" s="38">
        <v>1406</v>
      </c>
      <c r="B339" s="99">
        <f>('RATES'!I339/'RATES'!H339)*10</f>
        <v>27.83783783783784</v>
      </c>
      <c r="C339" s="33">
        <f>B339-(('RATES'!H339-73)/10)</f>
        <v>27.73783783783784</v>
      </c>
      <c r="D339" s="82">
        <f>VLOOKUP(C339,'ST - MASSE CORPORELLE'!$A$3:$B$69,2)</f>
        <v>71</v>
      </c>
    </row>
    <row r="340" ht="20.35" customHeight="1">
      <c r="A340" t="s" s="38">
        <v>1407</v>
      </c>
      <c r="B340" s="99">
        <f>('RATES'!I340/'RATES'!H340)*10</f>
        <v>31.0958904109589</v>
      </c>
      <c r="C340" s="33">
        <f>B340-(('RATES'!H340-73)/10)</f>
        <v>31.0958904109589</v>
      </c>
      <c r="D340" s="82">
        <f>VLOOKUP(C340,'ST - MASSE CORPORELLE'!$A$3:$B$69,2)</f>
        <v>97</v>
      </c>
    </row>
    <row r="341" ht="20.35" customHeight="1">
      <c r="A341" t="s" s="38">
        <v>1408</v>
      </c>
      <c r="B341" s="99">
        <f>('RATES'!I341/'RATES'!H341)*10</f>
        <v>25.54054054054054</v>
      </c>
      <c r="C341" s="33">
        <f>B341-(('RATES'!H341-73)/10)</f>
        <v>25.44054054054054</v>
      </c>
      <c r="D341" s="82">
        <f>VLOOKUP(C341,'ST - MASSE CORPORELLE'!$A$3:$B$69,2)</f>
        <v>44</v>
      </c>
    </row>
    <row r="342" ht="20.35" customHeight="1">
      <c r="A342" t="s" s="38">
        <v>1409</v>
      </c>
      <c r="B342" s="99">
        <f>('RATES'!I342/'RATES'!H342)*10</f>
        <v>25.61643835616438</v>
      </c>
      <c r="C342" s="33">
        <f>B342-(('RATES'!H342-73)/10)</f>
        <v>25.61643835616438</v>
      </c>
      <c r="D342" s="82">
        <f>VLOOKUP(C342,'ST - MASSE CORPORELLE'!$A$3:$B$69,2)</f>
        <v>45</v>
      </c>
    </row>
    <row r="343" ht="20.35" customHeight="1">
      <c r="A343" t="s" s="38">
        <v>1410</v>
      </c>
      <c r="B343" s="99">
        <f>('RATES'!I343/'RATES'!H343)*10</f>
        <v>28</v>
      </c>
      <c r="C343" s="33">
        <f>B343-(('RATES'!H343-73)/10)</f>
        <v>27.8</v>
      </c>
      <c r="D343" s="82">
        <f>VLOOKUP(C343,'ST - MASSE CORPORELLE'!$A$3:$B$69,2)</f>
        <v>72</v>
      </c>
    </row>
    <row r="344" ht="20.35" customHeight="1">
      <c r="A344" t="s" s="38">
        <v>1411</v>
      </c>
      <c r="B344" s="99">
        <f>('RATES'!I344/'RATES'!H344)*10</f>
        <v>27.22222222222222</v>
      </c>
      <c r="C344" s="33">
        <f>B344-(('RATES'!H344-73)/10)</f>
        <v>27.32222222222222</v>
      </c>
      <c r="D344" s="82">
        <f>VLOOKUP(C344,'ST - MASSE CORPORELLE'!$A$3:$B$69,2)</f>
        <v>66</v>
      </c>
    </row>
    <row r="345" ht="20.35" customHeight="1">
      <c r="A345" t="s" s="38">
        <v>1412</v>
      </c>
      <c r="B345" s="99">
        <f>('RATES'!I345/'RATES'!H345)*10</f>
        <v>26.93333333333333</v>
      </c>
      <c r="C345" s="33">
        <f>B345-(('RATES'!H345-73)/10)</f>
        <v>26.73333333333333</v>
      </c>
      <c r="D345" s="82">
        <f>VLOOKUP(C345,'ST - MASSE CORPORELLE'!$A$3:$B$69,2)</f>
        <v>58</v>
      </c>
    </row>
    <row r="346" ht="20.35" customHeight="1">
      <c r="A346" t="s" s="38">
        <v>1413</v>
      </c>
      <c r="B346" s="99">
        <f>('RATES'!I346/'RATES'!H346)*10</f>
        <v>27.14285714285715</v>
      </c>
      <c r="C346" s="33">
        <f>B346-(('RATES'!H346-73)/10)</f>
        <v>27.44285714285715</v>
      </c>
      <c r="D346" s="82">
        <f>VLOOKUP(C346,'ST - MASSE CORPORELLE'!$A$3:$B$69,2)</f>
        <v>67</v>
      </c>
    </row>
    <row r="347" ht="20.35" customHeight="1">
      <c r="A347" t="s" s="38">
        <v>1414</v>
      </c>
      <c r="B347" s="99">
        <f>('RATES'!I347/'RATES'!H347)*10</f>
        <v>26.11111111111111</v>
      </c>
      <c r="C347" s="33">
        <f>B347-(('RATES'!H347-73)/10)</f>
        <v>26.21111111111111</v>
      </c>
      <c r="D347" s="82">
        <f>VLOOKUP(C347,'ST - MASSE CORPORELLE'!$A$3:$B$69,2)</f>
        <v>52</v>
      </c>
    </row>
    <row r="348" ht="20.35" customHeight="1">
      <c r="A348" t="s" s="38">
        <v>1415</v>
      </c>
      <c r="B348" s="99">
        <f>('RATES'!I348/'RATES'!H348)*10</f>
        <v>28</v>
      </c>
      <c r="C348" s="33">
        <f>B348-(('RATES'!H348-73)/10)</f>
        <v>27.8</v>
      </c>
      <c r="D348" s="82">
        <f>VLOOKUP(C348,'ST - MASSE CORPORELLE'!$A$3:$B$69,2)</f>
        <v>72</v>
      </c>
    </row>
    <row r="349" ht="20.35" customHeight="1">
      <c r="A349" t="s" s="38">
        <v>1416</v>
      </c>
      <c r="B349" s="99">
        <f>('RATES'!I349/'RATES'!H349)*10</f>
        <v>27.02702702702702</v>
      </c>
      <c r="C349" s="33">
        <f>B349-(('RATES'!H349-73)/10)</f>
        <v>26.92702702702702</v>
      </c>
      <c r="D349" s="82">
        <f>VLOOKUP(C349,'ST - MASSE CORPORELLE'!$A$3:$B$69,2)</f>
        <v>61</v>
      </c>
    </row>
    <row r="350" ht="20.35" customHeight="1">
      <c r="A350" t="s" s="38">
        <v>1417</v>
      </c>
      <c r="B350" s="99">
        <f>('RATES'!I350/'RATES'!H350)*10</f>
        <v>25.35211267605634</v>
      </c>
      <c r="C350" s="33">
        <f>B350-(('RATES'!H350-73)/10)</f>
        <v>25.55211267605634</v>
      </c>
      <c r="D350" s="82">
        <f>VLOOKUP(C350,'ST - MASSE CORPORELLE'!$A$3:$B$69,2)</f>
        <v>45</v>
      </c>
    </row>
    <row r="351" ht="20.35" customHeight="1">
      <c r="A351" t="s" s="38">
        <v>1418</v>
      </c>
      <c r="B351" s="99">
        <f>('RATES'!I351/'RATES'!H351)*10</f>
        <v>28.76712328767123</v>
      </c>
      <c r="C351" s="33">
        <f>B351-(('RATES'!H351-73)/10)</f>
        <v>28.76712328767123</v>
      </c>
      <c r="D351" s="82">
        <f>VLOOKUP(C351,'ST - MASSE CORPORELLE'!$A$3:$B$69,2)</f>
        <v>84</v>
      </c>
    </row>
    <row r="352" ht="20.35" customHeight="1">
      <c r="A352" t="s" s="38">
        <v>1419</v>
      </c>
      <c r="B352" s="99">
        <f>('RATES'!I352/'RATES'!H352)*10</f>
        <v>28.4</v>
      </c>
      <c r="C352" s="33">
        <f>B352-(('RATES'!H352-73)/10)</f>
        <v>28.2</v>
      </c>
      <c r="D352" s="82">
        <f>VLOOKUP(C352,'ST - MASSE CORPORELLE'!$A$3:$B$69,2)</f>
        <v>78</v>
      </c>
    </row>
    <row r="353" ht="20.35" customHeight="1">
      <c r="A353" t="s" s="38">
        <v>1420</v>
      </c>
      <c r="B353" s="99">
        <f>('RATES'!I353/'RATES'!H353)*10</f>
        <v>31.36986301369863</v>
      </c>
      <c r="C353" s="33">
        <f>B353-(('RATES'!H353-73)/10)</f>
        <v>31.36986301369863</v>
      </c>
      <c r="D353" s="82">
        <f>VLOOKUP(C353,'ST - MASSE CORPORELLE'!$A$3:$B$69,2)</f>
        <v>97</v>
      </c>
    </row>
    <row r="354" ht="20.35" customHeight="1">
      <c r="A354" t="s" s="38">
        <v>1421</v>
      </c>
      <c r="B354" s="99">
        <f>('RATES'!I354/'RATES'!H354)*10</f>
        <v>28.37837837837838</v>
      </c>
      <c r="C354" s="33">
        <f>B354-(('RATES'!H354-73)/10)</f>
        <v>28.27837837837838</v>
      </c>
      <c r="D354" s="82">
        <f>VLOOKUP(C354,'ST - MASSE CORPORELLE'!$A$3:$B$69,2)</f>
        <v>79</v>
      </c>
    </row>
    <row r="355" ht="20.35" customHeight="1">
      <c r="A355" t="s" s="38">
        <v>1422</v>
      </c>
      <c r="B355" s="99">
        <f>('RATES'!I355/'RATES'!H355)*10</f>
        <v>27.2972972972973</v>
      </c>
      <c r="C355" s="33">
        <f>B355-(('RATES'!H355-73)/10)</f>
        <v>27.1972972972973</v>
      </c>
      <c r="D355" s="82">
        <f>VLOOKUP(C355,'ST - MASSE CORPORELLE'!$A$3:$B$69,2)</f>
        <v>64</v>
      </c>
    </row>
    <row r="356" ht="20.35" customHeight="1">
      <c r="A356" t="s" s="38">
        <v>1423</v>
      </c>
      <c r="B356" s="99">
        <f>('RATES'!I356/'RATES'!H356)*10</f>
        <v>28.16901408450704</v>
      </c>
      <c r="C356" s="33">
        <f>B356-(('RATES'!H356-73)/10)</f>
        <v>28.36901408450704</v>
      </c>
      <c r="D356" s="82">
        <f>VLOOKUP(C356,'ST - MASSE CORPORELLE'!$A$3:$B$69,2)</f>
        <v>80</v>
      </c>
    </row>
    <row r="357" ht="20.35" customHeight="1">
      <c r="A357" t="s" s="38">
        <v>1424</v>
      </c>
      <c r="B357" s="99">
        <f>('RATES'!I357/'RATES'!H357)*10</f>
        <v>28.91891891891892</v>
      </c>
      <c r="C357" s="33">
        <f>B357-(('RATES'!H357-73)/10)</f>
        <v>28.81891891891892</v>
      </c>
      <c r="D357" s="82">
        <f>VLOOKUP(C357,'ST - MASSE CORPORELLE'!$A$3:$B$69,2)</f>
        <v>85</v>
      </c>
    </row>
    <row r="358" ht="20.35" customHeight="1">
      <c r="A358" t="s" s="38">
        <v>1425</v>
      </c>
      <c r="B358" s="99">
        <f>('RATES'!I358/'RATES'!H358)*10</f>
        <v>27.36111111111111</v>
      </c>
      <c r="C358" s="33">
        <f>B358-(('RATES'!H358-73)/10)</f>
        <v>27.46111111111111</v>
      </c>
      <c r="D358" s="82">
        <f>VLOOKUP(C358,'ST - MASSE CORPORELLE'!$A$3:$B$69,2)</f>
        <v>68</v>
      </c>
    </row>
    <row r="359" ht="20.35" customHeight="1">
      <c r="A359" t="s" s="38">
        <v>1426</v>
      </c>
      <c r="B359" s="99">
        <f>('RATES'!I359/'RATES'!H359)*10</f>
        <v>29.86486486486486</v>
      </c>
      <c r="C359" s="33">
        <f>B359-(('RATES'!H359-73)/10)</f>
        <v>29.76486486486486</v>
      </c>
      <c r="D359" s="82">
        <f>VLOOKUP(C359,'ST - MASSE CORPORELLE'!$A$3:$B$69,2)</f>
        <v>92</v>
      </c>
    </row>
    <row r="360" ht="20.35" customHeight="1">
      <c r="A360" t="s" s="38">
        <v>1427</v>
      </c>
      <c r="B360" s="99">
        <f>('RATES'!I360/'RATES'!H360)*10</f>
        <v>28.93333333333334</v>
      </c>
      <c r="C360" s="33">
        <f>B360-(('RATES'!H360-73)/10)</f>
        <v>28.73333333333334</v>
      </c>
      <c r="D360" s="82">
        <f>VLOOKUP(C360,'ST - MASSE CORPORELLE'!$A$3:$B$69,2)</f>
        <v>84</v>
      </c>
    </row>
    <row r="361" ht="20.35" customHeight="1">
      <c r="A361" t="s" s="38">
        <v>1428</v>
      </c>
      <c r="B361" s="99">
        <f>('RATES'!I361/'RATES'!H361)*10</f>
        <v>28.24324324324324</v>
      </c>
      <c r="C361" s="33">
        <f>B361-(('RATES'!H361-73)/10)</f>
        <v>28.14324324324324</v>
      </c>
      <c r="D361" s="82">
        <f>VLOOKUP(C361,'ST - MASSE CORPORELLE'!$A$3:$B$69,2)</f>
        <v>77</v>
      </c>
    </row>
    <row r="362" ht="20.35" customHeight="1">
      <c r="A362" t="s" s="38">
        <v>1429</v>
      </c>
      <c r="B362" s="99">
        <f>('RATES'!I362/'RATES'!H362)*10</f>
        <v>28.08219178082192</v>
      </c>
      <c r="C362" s="33">
        <f>B362-(('RATES'!H362-73)/10)</f>
        <v>28.08219178082192</v>
      </c>
      <c r="D362" s="82">
        <f>VLOOKUP(C362,'ST - MASSE CORPORELLE'!$A$3:$B$69,2)</f>
        <v>76</v>
      </c>
    </row>
    <row r="363" ht="20.35" customHeight="1">
      <c r="A363" t="s" s="38">
        <v>1430</v>
      </c>
      <c r="B363" s="99">
        <f>('RATES'!I363/'RATES'!H363)*10</f>
        <v>32.27848101265823</v>
      </c>
      <c r="C363" s="33">
        <f>B363-(('RATES'!H363-73)/10)</f>
        <v>31.67848101265822</v>
      </c>
      <c r="D363" s="82">
        <f>VLOOKUP(C363,'ST - MASSE CORPORELLE'!$A$3:$B$69,2)</f>
        <v>98</v>
      </c>
    </row>
    <row r="364" ht="20.35" customHeight="1">
      <c r="A364" t="s" s="38">
        <v>1431</v>
      </c>
      <c r="B364" s="99">
        <f>('RATES'!I364/'RATES'!H364)*10</f>
        <v>26.66666666666666</v>
      </c>
      <c r="C364" s="33">
        <f>B364-(('RATES'!H364-73)/10)</f>
        <v>26.46666666666667</v>
      </c>
      <c r="D364" s="82">
        <f>VLOOKUP(C364,'ST - MASSE CORPORELLE'!$A$3:$B$69,2)</f>
        <v>55</v>
      </c>
    </row>
    <row r="365" ht="20.35" customHeight="1">
      <c r="A365" t="s" s="38">
        <v>1432</v>
      </c>
      <c r="B365" s="99">
        <f>('RATES'!I365/'RATES'!H365)*10</f>
        <v>25.75342465753425</v>
      </c>
      <c r="C365" s="33">
        <f>B365-(('RATES'!H365-73)/10)</f>
        <v>25.75342465753425</v>
      </c>
      <c r="D365" s="82">
        <f>VLOOKUP(C365,'ST - MASSE CORPORELLE'!$A$3:$B$69,2)</f>
        <v>47</v>
      </c>
    </row>
    <row r="366" ht="20.35" customHeight="1">
      <c r="A366" t="s" s="38">
        <v>1433</v>
      </c>
      <c r="B366" s="99">
        <f>('RATES'!I366/'RATES'!H366)*10</f>
        <v>27.12328767123288</v>
      </c>
      <c r="C366" s="33">
        <f>B366-(('RATES'!H366-73)/10)</f>
        <v>27.12328767123288</v>
      </c>
      <c r="D366" s="82">
        <f>VLOOKUP(C366,'ST - MASSE CORPORELLE'!$A$3:$B$69,2)</f>
        <v>64</v>
      </c>
    </row>
    <row r="367" ht="20.35" customHeight="1">
      <c r="A367" t="s" s="38">
        <v>1434</v>
      </c>
      <c r="B367" s="99">
        <f>('RATES'!I367/'RATES'!H367)*10</f>
        <v>27.46666666666667</v>
      </c>
      <c r="C367" s="33">
        <f>B367-(('RATES'!H367-73)/10)</f>
        <v>27.26666666666667</v>
      </c>
      <c r="D367" s="82">
        <f>VLOOKUP(C367,'ST - MASSE CORPORELLE'!$A$3:$B$69,2)</f>
        <v>65</v>
      </c>
    </row>
    <row r="368" ht="20.35" customHeight="1">
      <c r="A368" t="s" s="38">
        <v>1435</v>
      </c>
      <c r="B368" s="99">
        <f>('RATES'!I368/'RATES'!H368)*10</f>
        <v>27.12328767123288</v>
      </c>
      <c r="C368" s="33">
        <f>B368-(('RATES'!H368-73)/10)</f>
        <v>27.12328767123288</v>
      </c>
      <c r="D368" s="82">
        <f>VLOOKUP(C368,'ST - MASSE CORPORELLE'!$A$3:$B$69,2)</f>
        <v>64</v>
      </c>
    </row>
    <row r="369" ht="20.35" customHeight="1">
      <c r="A369" t="s" s="38">
        <v>1436</v>
      </c>
      <c r="B369" s="99">
        <f>('RATES'!I369/'RATES'!H369)*10</f>
        <v>24.34782608695652</v>
      </c>
      <c r="C369" s="33">
        <f>B369-(('RATES'!H369-73)/10)</f>
        <v>24.74782608695652</v>
      </c>
      <c r="D369" s="82">
        <f>VLOOKUP(C369,'ST - MASSE CORPORELLE'!$A$3:$B$69,2)</f>
        <v>39</v>
      </c>
    </row>
    <row r="370" ht="20.35" customHeight="1">
      <c r="A370" t="s" s="38">
        <v>1437</v>
      </c>
      <c r="B370" s="99">
        <f>('RATES'!I370/'RATES'!H370)*10</f>
        <v>30.66666666666667</v>
      </c>
      <c r="C370" s="33">
        <f>B370-(('RATES'!H370-73)/10)</f>
        <v>30.46666666666667</v>
      </c>
      <c r="D370" s="82">
        <f>VLOOKUP(C370,'ST - MASSE CORPORELLE'!$A$3:$B$69,2)</f>
        <v>95</v>
      </c>
    </row>
    <row r="371" ht="20.35" customHeight="1">
      <c r="A371" t="s" s="38">
        <v>1438</v>
      </c>
      <c r="B371" s="99">
        <f>('RATES'!I371/'RATES'!H371)*10</f>
        <v>28.66666666666667</v>
      </c>
      <c r="C371" s="33">
        <f>B371-(('RATES'!H371-73)/10)</f>
        <v>28.46666666666667</v>
      </c>
      <c r="D371" s="82">
        <f>VLOOKUP(C371,'ST - MASSE CORPORELLE'!$A$3:$B$69,2)</f>
        <v>82</v>
      </c>
    </row>
    <row r="372" ht="20.35" customHeight="1">
      <c r="A372" t="s" s="38">
        <v>1439</v>
      </c>
      <c r="B372" s="99">
        <f>('RATES'!I372/'RATES'!H372)*10</f>
        <v>26.71232876712329</v>
      </c>
      <c r="C372" s="33">
        <f>B372-(('RATES'!H372-73)/10)</f>
        <v>26.71232876712329</v>
      </c>
      <c r="D372" s="82">
        <f>VLOOKUP(C372,'ST - MASSE CORPORELLE'!$A$3:$B$69,2)</f>
        <v>58</v>
      </c>
    </row>
    <row r="373" ht="20.35" customHeight="1">
      <c r="A373" t="s" s="38">
        <v>1440</v>
      </c>
      <c r="B373" s="99">
        <f>('RATES'!I373/'RATES'!H373)*10</f>
        <v>27.7027027027027</v>
      </c>
      <c r="C373" s="33">
        <f>B373-(('RATES'!H373-73)/10)</f>
        <v>27.6027027027027</v>
      </c>
      <c r="D373" s="82">
        <f>VLOOKUP(C373,'ST - MASSE CORPORELLE'!$A$3:$B$69,2)</f>
        <v>70</v>
      </c>
    </row>
    <row r="374" ht="20.35" customHeight="1">
      <c r="A374" t="s" s="38">
        <v>1441</v>
      </c>
      <c r="B374" s="99">
        <f>('RATES'!I374/'RATES'!H374)*10</f>
        <v>29.86301369863014</v>
      </c>
      <c r="C374" s="33">
        <f>B374-(('RATES'!H374-73)/10)</f>
        <v>29.86301369863014</v>
      </c>
      <c r="D374" s="82">
        <f>VLOOKUP(C374,'ST - MASSE CORPORELLE'!$A$3:$B$69,2)</f>
        <v>92</v>
      </c>
    </row>
    <row r="375" ht="20.35" customHeight="1">
      <c r="A375" t="s" s="38">
        <v>1442</v>
      </c>
      <c r="B375" s="99">
        <f>('RATES'!I375/'RATES'!H375)*10</f>
        <v>25</v>
      </c>
      <c r="C375" s="33">
        <f>B375-(('RATES'!H375-73)/10)</f>
        <v>25.1</v>
      </c>
      <c r="D375" s="82">
        <f>VLOOKUP(C375,'ST - MASSE CORPORELLE'!$A$3:$B$69,2)</f>
        <v>40</v>
      </c>
    </row>
    <row r="376" ht="20.35" customHeight="1">
      <c r="A376" t="s" s="38">
        <v>1443</v>
      </c>
      <c r="B376" s="99">
        <f>('RATES'!I376/'RATES'!H376)*10</f>
        <v>28.53333333333333</v>
      </c>
      <c r="C376" s="33">
        <f>B376-(('RATES'!H376-73)/10)</f>
        <v>28.33333333333334</v>
      </c>
      <c r="D376" s="82">
        <f>VLOOKUP(C376,'ST - MASSE CORPORELLE'!$A$3:$B$69,2)</f>
        <v>80</v>
      </c>
    </row>
    <row r="377" ht="20.35" customHeight="1">
      <c r="A377" t="s" s="38">
        <v>1444</v>
      </c>
      <c r="B377" s="99">
        <f>('RATES'!I377/'RATES'!H377)*10</f>
        <v>26.33802816901408</v>
      </c>
      <c r="C377" s="33">
        <f>B377-(('RATES'!H377-73)/10)</f>
        <v>26.53802816901408</v>
      </c>
      <c r="D377" s="82">
        <f>VLOOKUP(C377,'ST - MASSE CORPORELLE'!$A$3:$B$69,2)</f>
        <v>56</v>
      </c>
    </row>
    <row r="378" ht="20.35" customHeight="1">
      <c r="A378" t="s" s="38">
        <v>1445</v>
      </c>
      <c r="B378" s="99">
        <f>('RATES'!I378/'RATES'!H378)*10</f>
        <v>29.06666666666667</v>
      </c>
      <c r="C378" s="33">
        <f>B378-(('RATES'!H378-73)/10)</f>
        <v>28.86666666666667</v>
      </c>
      <c r="D378" s="82">
        <f>VLOOKUP(C378,'ST - MASSE CORPORELLE'!$A$3:$B$69,2)</f>
        <v>85</v>
      </c>
    </row>
    <row r="379" ht="20.35" customHeight="1">
      <c r="A379" t="s" s="38">
        <v>1446</v>
      </c>
      <c r="B379" s="99">
        <f>('RATES'!I379/'RATES'!H379)*10</f>
        <v>27.10526315789474</v>
      </c>
      <c r="C379" s="33">
        <f>B379-(('RATES'!H379-73)/10)</f>
        <v>26.80526315789474</v>
      </c>
      <c r="D379" s="82">
        <f>VLOOKUP(C379,'ST - MASSE CORPORELLE'!$A$3:$B$69,2)</f>
        <v>60</v>
      </c>
    </row>
    <row r="380" ht="20.35" customHeight="1">
      <c r="A380" t="s" s="38">
        <v>1447</v>
      </c>
      <c r="B380" s="99">
        <f>('RATES'!I380/'RATES'!H380)*10</f>
        <v>28.07692307692307</v>
      </c>
      <c r="C380" s="33">
        <f>B380-(('RATES'!H380-73)/10)</f>
        <v>27.57692307692307</v>
      </c>
      <c r="D380" s="82">
        <f>VLOOKUP(C380,'ST - MASSE CORPORELLE'!$A$3:$B$69,2)</f>
        <v>69</v>
      </c>
    </row>
    <row r="381" ht="20.35" customHeight="1">
      <c r="A381" t="s" s="38">
        <v>1448</v>
      </c>
      <c r="B381" s="99">
        <f>('RATES'!I381/'RATES'!H381)*10</f>
        <v>26.71232876712329</v>
      </c>
      <c r="C381" s="33">
        <f>B381-(('RATES'!H381-73)/10)</f>
        <v>26.71232876712329</v>
      </c>
      <c r="D381" s="82">
        <f>VLOOKUP(C381,'ST - MASSE CORPORELLE'!$A$3:$B$69,2)</f>
        <v>58</v>
      </c>
    </row>
    <row r="382" ht="20.35" customHeight="1">
      <c r="A382" t="s" s="38">
        <v>1449</v>
      </c>
      <c r="B382" s="99">
        <f>('RATES'!I382/'RATES'!H382)*10</f>
        <v>25.71428571428572</v>
      </c>
      <c r="C382" s="33">
        <f>B382-(('RATES'!H382-73)/10)</f>
        <v>26.01428571428572</v>
      </c>
      <c r="D382" s="82">
        <f>VLOOKUP(C382,'ST - MASSE CORPORELLE'!$A$3:$B$69,2)</f>
        <v>49</v>
      </c>
    </row>
    <row r="383" ht="20.35" customHeight="1">
      <c r="A383" t="s" s="38">
        <v>1450</v>
      </c>
      <c r="B383" s="99">
        <f>('RATES'!I383/'RATES'!H383)*10</f>
        <v>24.64788732394366</v>
      </c>
      <c r="C383" s="33">
        <f>B383-(('RATES'!H383-73)/10)</f>
        <v>24.84788732394366</v>
      </c>
      <c r="D383" s="82">
        <f>VLOOKUP(C383,'ST - MASSE CORPORELLE'!$A$3:$B$69,2)</f>
        <v>39</v>
      </c>
    </row>
    <row r="384" ht="20.35" customHeight="1">
      <c r="A384" t="s" s="38">
        <v>1451</v>
      </c>
      <c r="B384" s="99">
        <f>('RATES'!I384/'RATES'!H384)*10</f>
        <v>28.93333333333334</v>
      </c>
      <c r="C384" s="33">
        <f>B384-(('RATES'!H384-73)/10)</f>
        <v>28.73333333333334</v>
      </c>
      <c r="D384" s="82">
        <f>VLOOKUP(C384,'ST - MASSE CORPORELLE'!$A$3:$B$69,2)</f>
        <v>84</v>
      </c>
    </row>
    <row r="385" ht="20.35" customHeight="1">
      <c r="A385" t="s" s="38">
        <v>1452</v>
      </c>
      <c r="B385" s="99">
        <f>('RATES'!I385/'RATES'!H385)*10</f>
        <v>27.73333333333333</v>
      </c>
      <c r="C385" s="33">
        <f>B385-(('RATES'!H385-73)/10)</f>
        <v>27.53333333333333</v>
      </c>
      <c r="D385" s="82">
        <f>VLOOKUP(C385,'ST - MASSE CORPORELLE'!$A$3:$B$69,2)</f>
        <v>69</v>
      </c>
    </row>
    <row r="386" ht="20.35" customHeight="1">
      <c r="A386" t="s" s="38">
        <v>1453</v>
      </c>
      <c r="B386" s="99">
        <f>('RATES'!I386/'RATES'!H386)*10</f>
        <v>28.16901408450704</v>
      </c>
      <c r="C386" s="33">
        <f>B386-(('RATES'!H386-73)/10)</f>
        <v>28.36901408450704</v>
      </c>
      <c r="D386" s="82">
        <f>VLOOKUP(C386,'ST - MASSE CORPORELLE'!$A$3:$B$69,2)</f>
        <v>80</v>
      </c>
    </row>
    <row r="387" ht="20.35" customHeight="1">
      <c r="A387" t="s" s="38">
        <v>1454</v>
      </c>
      <c r="B387" s="99">
        <f>('RATES'!I387/'RATES'!H387)*10</f>
        <v>25</v>
      </c>
      <c r="C387" s="33">
        <f>B387-(('RATES'!H387-73)/10)</f>
        <v>25.3</v>
      </c>
      <c r="D387" s="82">
        <f>VLOOKUP(C387,'ST - MASSE CORPORELLE'!$A$3:$B$69,2)</f>
        <v>42</v>
      </c>
    </row>
    <row r="388" ht="20.35" customHeight="1">
      <c r="A388" t="s" s="38">
        <v>1455</v>
      </c>
      <c r="B388" s="99">
        <f>('RATES'!I388/'RATES'!H388)*10</f>
        <v>26.52777777777778</v>
      </c>
      <c r="C388" s="33">
        <f>B388-(('RATES'!H388-73)/10)</f>
        <v>26.62777777777778</v>
      </c>
      <c r="D388" s="82">
        <f>VLOOKUP(C388,'ST - MASSE CORPORELLE'!$A$3:$B$69,2)</f>
        <v>57</v>
      </c>
    </row>
    <row r="389" ht="20.35" customHeight="1">
      <c r="A389" t="s" s="38">
        <v>1456</v>
      </c>
      <c r="B389" s="99">
        <f>('RATES'!I389/'RATES'!H389)*10</f>
        <v>27.76315789473684</v>
      </c>
      <c r="C389" s="33">
        <f>B389-(('RATES'!H389-73)/10)</f>
        <v>27.46315789473684</v>
      </c>
      <c r="D389" s="82">
        <f>VLOOKUP(C389,'ST - MASSE CORPORELLE'!$A$3:$B$69,2)</f>
        <v>68</v>
      </c>
    </row>
    <row r="390" ht="20.35" customHeight="1">
      <c r="A390" t="s" s="38">
        <v>1457</v>
      </c>
      <c r="B390" s="99">
        <f>('RATES'!I390/'RATES'!H390)*10</f>
        <v>26</v>
      </c>
      <c r="C390" s="33">
        <f>B390-(('RATES'!H390-73)/10)</f>
        <v>25.8</v>
      </c>
      <c r="D390" s="82">
        <f>VLOOKUP(C390,'ST - MASSE CORPORELLE'!$A$3:$B$69,2)</f>
        <v>47</v>
      </c>
    </row>
    <row r="391" ht="20.35" customHeight="1">
      <c r="A391" t="s" s="38">
        <v>1458</v>
      </c>
      <c r="B391" s="99">
        <f>('RATES'!I391/'RATES'!H391)*10</f>
        <v>27.92207792207792</v>
      </c>
      <c r="C391" s="33">
        <f>B391-(('RATES'!H391-73)/10)</f>
        <v>27.52207792207792</v>
      </c>
      <c r="D391" s="82">
        <f>VLOOKUP(C391,'ST - MASSE CORPORELLE'!$A$3:$B$69,2)</f>
        <v>68</v>
      </c>
    </row>
    <row r="392" ht="20.35" customHeight="1">
      <c r="A392" t="s" s="38">
        <v>1459</v>
      </c>
      <c r="B392" s="99">
        <f>('RATES'!I392/'RATES'!H392)*10</f>
        <v>27.46666666666667</v>
      </c>
      <c r="C392" s="33">
        <f>B392-(('RATES'!H392-73)/10)</f>
        <v>27.26666666666667</v>
      </c>
      <c r="D392" s="82">
        <f>VLOOKUP(C392,'ST - MASSE CORPORELLE'!$A$3:$B$69,2)</f>
        <v>65</v>
      </c>
    </row>
    <row r="393" ht="20.35" customHeight="1">
      <c r="A393" t="s" s="38">
        <v>1460</v>
      </c>
      <c r="B393" s="99">
        <f>('RATES'!I393/'RATES'!H393)*10</f>
        <v>25.89041095890411</v>
      </c>
      <c r="C393" s="33">
        <f>B393-(('RATES'!H393-73)/10)</f>
        <v>25.89041095890411</v>
      </c>
      <c r="D393" s="82">
        <f>VLOOKUP(C393,'ST - MASSE CORPORELLE'!$A$3:$B$69,2)</f>
        <v>48</v>
      </c>
    </row>
    <row r="394" ht="20.35" customHeight="1">
      <c r="A394" t="s" s="38">
        <v>1461</v>
      </c>
      <c r="B394" s="99">
        <f>('RATES'!I394/'RATES'!H394)*10</f>
        <v>26.05633802816902</v>
      </c>
      <c r="C394" s="33">
        <f>B394-(('RATES'!H394-73)/10)</f>
        <v>26.25633802816902</v>
      </c>
      <c r="D394" s="82">
        <f>VLOOKUP(C394,'ST - MASSE CORPORELLE'!$A$3:$B$69,2)</f>
        <v>52</v>
      </c>
    </row>
    <row r="395" ht="20.35" customHeight="1">
      <c r="A395" t="s" s="38">
        <v>1462</v>
      </c>
      <c r="B395" s="99">
        <f>('RATES'!I395/'RATES'!H395)*10</f>
        <v>26.47058823529412</v>
      </c>
      <c r="C395" s="33">
        <f>B395-(('RATES'!H395-73)/10)</f>
        <v>26.97058823529412</v>
      </c>
      <c r="D395" s="82">
        <f>VLOOKUP(C395,'ST - MASSE CORPORELLE'!$A$3:$B$69,2)</f>
        <v>62</v>
      </c>
    </row>
    <row r="396" ht="20.35" customHeight="1">
      <c r="A396" t="s" s="38">
        <v>1463</v>
      </c>
      <c r="B396" s="99">
        <f>('RATES'!I396/'RATES'!H396)*10</f>
        <v>27.22222222222222</v>
      </c>
      <c r="C396" s="33">
        <f>B396-(('RATES'!H396-73)/10)</f>
        <v>27.32222222222222</v>
      </c>
      <c r="D396" s="82">
        <f>VLOOKUP(C396,'ST - MASSE CORPORELLE'!$A$3:$B$69,2)</f>
        <v>66</v>
      </c>
    </row>
    <row r="397" ht="20.35" customHeight="1">
      <c r="A397" t="s" s="38">
        <v>1464</v>
      </c>
      <c r="B397" s="99">
        <f>('RATES'!I397/'RATES'!H397)*10</f>
        <v>27.46478873239436</v>
      </c>
      <c r="C397" s="33">
        <f>B397-(('RATES'!H397-73)/10)</f>
        <v>27.66478873239436</v>
      </c>
      <c r="D397" s="82">
        <f>VLOOKUP(C397,'ST - MASSE CORPORELLE'!$A$3:$B$69,2)</f>
        <v>70</v>
      </c>
    </row>
    <row r="398" ht="20.35" customHeight="1">
      <c r="A398" t="s" s="38">
        <v>1465</v>
      </c>
      <c r="B398" s="99">
        <f>('RATES'!I398/'RATES'!H398)*10</f>
        <v>28.94736842105263</v>
      </c>
      <c r="C398" s="33">
        <f>B398-(('RATES'!H398-73)/10)</f>
        <v>28.64736842105263</v>
      </c>
      <c r="D398" s="82">
        <f>VLOOKUP(C398,'ST - MASSE CORPORELLE'!$A$3:$B$69,2)</f>
        <v>83</v>
      </c>
    </row>
    <row r="399" ht="20.35" customHeight="1">
      <c r="A399" t="s" s="38">
        <v>1466</v>
      </c>
      <c r="B399" s="99">
        <f>('RATES'!I399/'RATES'!H399)*10</f>
        <v>27.33333333333334</v>
      </c>
      <c r="C399" s="33">
        <f>B399-(('RATES'!H399-73)/10)</f>
        <v>27.13333333333334</v>
      </c>
      <c r="D399" s="82">
        <f>VLOOKUP(C399,'ST - MASSE CORPORELLE'!$A$3:$B$69,2)</f>
        <v>64</v>
      </c>
    </row>
    <row r="400" ht="20.35" customHeight="1">
      <c r="A400" t="s" s="38">
        <v>1467</v>
      </c>
      <c r="B400" s="99">
        <f>('RATES'!I400/'RATES'!H400)*10</f>
        <v>28.28947368421053</v>
      </c>
      <c r="C400" s="33">
        <f>B400-(('RATES'!H400-73)/10)</f>
        <v>27.98947368421053</v>
      </c>
      <c r="D400" s="82">
        <f>VLOOKUP(C400,'ST - MASSE CORPORELLE'!$A$3:$B$69,2)</f>
        <v>75</v>
      </c>
    </row>
    <row r="401" ht="20.35" customHeight="1">
      <c r="A401" t="s" s="38">
        <v>1468</v>
      </c>
      <c r="B401" s="99">
        <f>('RATES'!I401/'RATES'!H401)*10</f>
        <v>28.21917808219178</v>
      </c>
      <c r="C401" s="33">
        <f>B401-(('RATES'!H401-73)/10)</f>
        <v>28.21917808219178</v>
      </c>
      <c r="D401" s="82">
        <f>VLOOKUP(C401,'ST - MASSE CORPORELLE'!$A$3:$B$69,2)</f>
        <v>78</v>
      </c>
    </row>
    <row r="402" ht="20.35" customHeight="1">
      <c r="A402" t="s" s="38">
        <v>1469</v>
      </c>
      <c r="B402" s="99">
        <f>('RATES'!I402/'RATES'!H402)*10</f>
        <v>26.90140845070422</v>
      </c>
      <c r="C402" s="33">
        <f>B402-(('RATES'!H402-73)/10)</f>
        <v>27.10140845070422</v>
      </c>
      <c r="D402" s="82">
        <f>VLOOKUP(C402,'ST - MASSE CORPORELLE'!$A$3:$B$69,2)</f>
        <v>63</v>
      </c>
    </row>
    <row r="403" ht="20.35" customHeight="1">
      <c r="A403" t="s" s="38">
        <v>1470</v>
      </c>
      <c r="B403" s="99">
        <f>('RATES'!I403/'RATES'!H403)*10</f>
        <v>30.82191780821918</v>
      </c>
      <c r="C403" s="33">
        <f>B403-(('RATES'!H403-73)/10)</f>
        <v>30.82191780821918</v>
      </c>
      <c r="D403" s="82">
        <f>VLOOKUP(C403,'ST - MASSE CORPORELLE'!$A$3:$B$69,2)</f>
        <v>96</v>
      </c>
    </row>
    <row r="404" ht="20.35" customHeight="1">
      <c r="A404" t="s" s="38">
        <v>1471</v>
      </c>
      <c r="B404" s="99">
        <f>('RATES'!I404/'RATES'!H404)*10</f>
        <v>27.88732394366197</v>
      </c>
      <c r="C404" s="33">
        <f>B404-(('RATES'!H404-73)/10)</f>
        <v>28.08732394366197</v>
      </c>
      <c r="D404" s="82">
        <f>VLOOKUP(C404,'ST - MASSE CORPORELLE'!$A$3:$B$69,2)</f>
        <v>76</v>
      </c>
    </row>
    <row r="405" ht="20.35" customHeight="1">
      <c r="A405" t="s" s="38">
        <v>1472</v>
      </c>
      <c r="B405" s="99">
        <f>('RATES'!I405/'RATES'!H405)*10</f>
        <v>29.06666666666667</v>
      </c>
      <c r="C405" s="33">
        <f>B405-(('RATES'!H405-73)/10)</f>
        <v>28.86666666666667</v>
      </c>
      <c r="D405" s="82">
        <f>VLOOKUP(C405,'ST - MASSE CORPORELLE'!$A$3:$B$69,2)</f>
        <v>85</v>
      </c>
    </row>
    <row r="406" ht="20.35" customHeight="1">
      <c r="A406" t="s" s="38">
        <v>1473</v>
      </c>
      <c r="B406" s="99">
        <f>('RATES'!I406/'RATES'!H406)*10</f>
        <v>27.08333333333334</v>
      </c>
      <c r="C406" s="33">
        <f>B406-(('RATES'!H406-73)/10)</f>
        <v>27.18333333333334</v>
      </c>
      <c r="D406" s="82">
        <f>VLOOKUP(C406,'ST - MASSE CORPORELLE'!$A$3:$B$69,2)</f>
        <v>64</v>
      </c>
    </row>
    <row r="407" ht="20.35" customHeight="1">
      <c r="A407" t="s" s="38">
        <v>1474</v>
      </c>
      <c r="B407" s="99">
        <f>('RATES'!I407/'RATES'!H407)*10</f>
        <v>29.73333333333333</v>
      </c>
      <c r="C407" s="33">
        <f>B407-(('RATES'!H407-73)/10)</f>
        <v>29.53333333333333</v>
      </c>
      <c r="D407" s="82">
        <f>VLOOKUP(C407,'ST - MASSE CORPORELLE'!$A$3:$B$69,2)</f>
        <v>91</v>
      </c>
    </row>
    <row r="408" ht="20.35" customHeight="1">
      <c r="A408" t="s" s="38">
        <v>1475</v>
      </c>
      <c r="B408" s="99">
        <f>('RATES'!I408/'RATES'!H408)*10</f>
        <v>23.91891891891892</v>
      </c>
      <c r="C408" s="33">
        <f>B408-(('RATES'!H408-73)/10)</f>
        <v>23.81891891891892</v>
      </c>
      <c r="D408" s="82">
        <f>VLOOKUP(C408,'ST - MASSE CORPORELLE'!$A$3:$B$69,2)</f>
        <v>35</v>
      </c>
    </row>
    <row r="409" ht="20.35" customHeight="1">
      <c r="A409" t="s" s="38">
        <v>1476</v>
      </c>
      <c r="B409" s="99">
        <f>('RATES'!I409/'RATES'!H409)*10</f>
        <v>28.37837837837838</v>
      </c>
      <c r="C409" s="33">
        <f>B409-(('RATES'!H409-73)/10)</f>
        <v>28.27837837837838</v>
      </c>
      <c r="D409" s="82">
        <f>VLOOKUP(C409,'ST - MASSE CORPORELLE'!$A$3:$B$69,2)</f>
        <v>79</v>
      </c>
    </row>
    <row r="410" ht="20.35" customHeight="1">
      <c r="A410" t="s" s="38">
        <v>1477</v>
      </c>
      <c r="B410" s="99">
        <f>('RATES'!I410/'RATES'!H410)*10</f>
        <v>26.71232876712329</v>
      </c>
      <c r="C410" s="33">
        <f>B410-(('RATES'!H410-73)/10)</f>
        <v>26.71232876712329</v>
      </c>
      <c r="D410" s="82">
        <f>VLOOKUP(C410,'ST - MASSE CORPORELLE'!$A$3:$B$69,2)</f>
        <v>58</v>
      </c>
    </row>
    <row r="411" ht="20.35" customHeight="1">
      <c r="A411" t="s" s="38">
        <v>1478</v>
      </c>
      <c r="B411" s="99">
        <f>('RATES'!I411/'RATES'!H411)*10</f>
        <v>28.49315068493151</v>
      </c>
      <c r="C411" s="33">
        <f>B411-(('RATES'!H411-73)/10)</f>
        <v>28.49315068493151</v>
      </c>
      <c r="D411" s="82">
        <f>VLOOKUP(C411,'ST - MASSE CORPORELLE'!$A$3:$B$69,2)</f>
        <v>82</v>
      </c>
    </row>
    <row r="412" ht="20.35" customHeight="1">
      <c r="A412" t="s" s="38">
        <v>1479</v>
      </c>
      <c r="B412" s="99">
        <f>('RATES'!I412/'RATES'!H412)*10</f>
        <v>30.67567567567568</v>
      </c>
      <c r="C412" s="33">
        <f>B412-(('RATES'!H412-73)/10)</f>
        <v>30.57567567567568</v>
      </c>
      <c r="D412" s="82">
        <f>VLOOKUP(C412,'ST - MASSE CORPORELLE'!$A$3:$B$69,2)</f>
        <v>95</v>
      </c>
    </row>
    <row r="413" ht="20.35" customHeight="1">
      <c r="A413" t="s" s="38">
        <v>1480</v>
      </c>
      <c r="B413" s="99">
        <f>('RATES'!I413/'RATES'!H413)*10</f>
        <v>22.7536231884058</v>
      </c>
      <c r="C413" s="33">
        <f>B413-(('RATES'!H413-73)/10)</f>
        <v>23.1536231884058</v>
      </c>
      <c r="D413" s="82">
        <f>VLOOKUP(C413,'ST - MASSE CORPORELLE'!$A$3:$B$69,2)</f>
        <v>34</v>
      </c>
    </row>
    <row r="414" ht="20.35" customHeight="1">
      <c r="A414" t="s" s="38">
        <v>1481</v>
      </c>
      <c r="B414" s="99">
        <f>('RATES'!I414/'RATES'!H414)*10</f>
        <v>27.08333333333334</v>
      </c>
      <c r="C414" s="33">
        <f>B414-(('RATES'!H414-73)/10)</f>
        <v>27.18333333333334</v>
      </c>
      <c r="D414" s="82">
        <f>VLOOKUP(C414,'ST - MASSE CORPORELLE'!$A$3:$B$69,2)</f>
        <v>64</v>
      </c>
    </row>
    <row r="415" ht="20.35" customHeight="1">
      <c r="A415" t="s" s="38">
        <v>1482</v>
      </c>
      <c r="B415" s="99">
        <f>('RATES'!I415/'RATES'!H415)*10</f>
        <v>27.33333333333334</v>
      </c>
      <c r="C415" s="33">
        <f>B415-(('RATES'!H415-73)/10)</f>
        <v>27.13333333333334</v>
      </c>
      <c r="D415" s="82">
        <f>VLOOKUP(C415,'ST - MASSE CORPORELLE'!$A$3:$B$69,2)</f>
        <v>64</v>
      </c>
    </row>
    <row r="416" ht="20.35" customHeight="1">
      <c r="A416" t="s" s="38">
        <v>1483</v>
      </c>
      <c r="B416" s="99">
        <f>('RATES'!I416/'RATES'!H416)*10</f>
        <v>26.57534246575342</v>
      </c>
      <c r="C416" s="33">
        <f>B416-(('RATES'!H416-73)/10)</f>
        <v>26.57534246575342</v>
      </c>
      <c r="D416" s="82">
        <f>VLOOKUP(C416,'ST - MASSE CORPORELLE'!$A$3:$B$69,2)</f>
        <v>56</v>
      </c>
    </row>
    <row r="417" ht="20.35" customHeight="1">
      <c r="A417" t="s" s="38">
        <v>1484</v>
      </c>
      <c r="B417" s="99">
        <f>('RATES'!I417/'RATES'!H417)*10</f>
        <v>28.19444444444445</v>
      </c>
      <c r="C417" s="33">
        <f>B417-(('RATES'!H417-73)/10)</f>
        <v>28.29444444444445</v>
      </c>
      <c r="D417" s="82">
        <f>VLOOKUP(C417,'ST - MASSE CORPORELLE'!$A$3:$B$69,2)</f>
        <v>79</v>
      </c>
    </row>
    <row r="418" ht="20.35" customHeight="1">
      <c r="A418" t="s" s="38">
        <v>1485</v>
      </c>
      <c r="B418" s="99">
        <f>('RATES'!I418/'RATES'!H418)*10</f>
        <v>28.94736842105263</v>
      </c>
      <c r="C418" s="33">
        <f>B418-(('RATES'!H418-73)/10)</f>
        <v>28.64736842105263</v>
      </c>
      <c r="D418" s="82">
        <f>VLOOKUP(C418,'ST - MASSE CORPORELLE'!$A$3:$B$69,2)</f>
        <v>83</v>
      </c>
    </row>
    <row r="419" ht="20.35" customHeight="1">
      <c r="A419" t="s" s="38">
        <v>1486</v>
      </c>
      <c r="B419" s="99">
        <f>('RATES'!I419/'RATES'!H419)*10</f>
        <v>25.75342465753425</v>
      </c>
      <c r="C419" s="33">
        <f>B419-(('RATES'!H419-73)/10)</f>
        <v>25.75342465753425</v>
      </c>
      <c r="D419" s="82">
        <f>VLOOKUP(C419,'ST - MASSE CORPORELLE'!$A$3:$B$69,2)</f>
        <v>47</v>
      </c>
    </row>
    <row r="420" ht="20.35" customHeight="1">
      <c r="A420" t="s" s="38">
        <v>1487</v>
      </c>
      <c r="B420" s="99">
        <f>('RATES'!I420/'RATES'!H420)*10</f>
        <v>25.21739130434783</v>
      </c>
      <c r="C420" s="33">
        <f>B420-(('RATES'!H420-73)/10)</f>
        <v>25.61739130434783</v>
      </c>
      <c r="D420" s="82">
        <f>VLOOKUP(C420,'ST - MASSE CORPORELLE'!$A$3:$B$69,2)</f>
        <v>45</v>
      </c>
    </row>
    <row r="421" ht="20.35" customHeight="1">
      <c r="A421" t="s" s="38">
        <v>1488</v>
      </c>
      <c r="B421" s="99">
        <f>('RATES'!I421/'RATES'!H421)*10</f>
        <v>27.16216216216216</v>
      </c>
      <c r="C421" s="33">
        <f>B421-(('RATES'!H421-73)/10)</f>
        <v>27.06216216216216</v>
      </c>
      <c r="D421" s="82">
        <f>VLOOKUP(C421,'ST - MASSE CORPORELLE'!$A$3:$B$69,2)</f>
        <v>63</v>
      </c>
    </row>
    <row r="422" ht="20.35" customHeight="1">
      <c r="A422" t="s" s="38">
        <v>1489</v>
      </c>
      <c r="B422" s="99">
        <f>('RATES'!I422/'RATES'!H422)*10</f>
        <v>29.72602739726027</v>
      </c>
      <c r="C422" s="33">
        <f>B422-(('RATES'!H422-73)/10)</f>
        <v>29.72602739726027</v>
      </c>
      <c r="D422" s="82">
        <f>VLOOKUP(C422,'ST - MASSE CORPORELLE'!$A$3:$B$69,2)</f>
        <v>91</v>
      </c>
    </row>
    <row r="423" ht="20.35" customHeight="1">
      <c r="A423" t="s" s="38">
        <v>1490</v>
      </c>
      <c r="B423" s="99">
        <f>('RATES'!I423/'RATES'!H423)*10</f>
        <v>26.38888888888889</v>
      </c>
      <c r="C423" s="33">
        <f>B423-(('RATES'!H423-73)/10)</f>
        <v>26.48888888888889</v>
      </c>
      <c r="D423" s="82">
        <f>VLOOKUP(C423,'ST - MASSE CORPORELLE'!$A$3:$B$69,2)</f>
        <v>55</v>
      </c>
    </row>
    <row r="424" ht="20.35" customHeight="1">
      <c r="A424" t="s" s="38">
        <v>1491</v>
      </c>
      <c r="B424" s="99">
        <f>('RATES'!I424/'RATES'!H424)*10</f>
        <v>26.33802816901408</v>
      </c>
      <c r="C424" s="33">
        <f>B424-(('RATES'!H424-73)/10)</f>
        <v>26.53802816901408</v>
      </c>
      <c r="D424" s="82">
        <f>VLOOKUP(C424,'ST - MASSE CORPORELLE'!$A$3:$B$69,2)</f>
        <v>56</v>
      </c>
    </row>
    <row r="425" ht="20.35" customHeight="1">
      <c r="A425" t="s" s="38">
        <v>1492</v>
      </c>
      <c r="B425" s="99">
        <f>('RATES'!I425/'RATES'!H425)*10</f>
        <v>28.97435897435897</v>
      </c>
      <c r="C425" s="33">
        <f>B425-(('RATES'!H425-73)/10)</f>
        <v>28.47435897435897</v>
      </c>
      <c r="D425" s="82">
        <f>VLOOKUP(C425,'ST - MASSE CORPORELLE'!$A$3:$B$69,2)</f>
        <v>82</v>
      </c>
    </row>
    <row r="426" ht="20.35" customHeight="1">
      <c r="A426" t="s" s="38">
        <v>1493</v>
      </c>
      <c r="B426" s="99">
        <f>('RATES'!I426/'RATES'!H426)*10</f>
        <v>28.33333333333334</v>
      </c>
      <c r="C426" s="33">
        <f>B426-(('RATES'!H426-73)/10)</f>
        <v>28.43333333333334</v>
      </c>
      <c r="D426" s="82">
        <f>VLOOKUP(C426,'ST - MASSE CORPORELLE'!$A$3:$B$69,2)</f>
        <v>81</v>
      </c>
    </row>
    <row r="427" ht="20.35" customHeight="1">
      <c r="A427" t="s" s="38">
        <v>1494</v>
      </c>
      <c r="B427" s="99">
        <f>('RATES'!I427/'RATES'!H427)*10</f>
        <v>29.2</v>
      </c>
      <c r="C427" s="33">
        <f>B427-(('RATES'!H427-73)/10)</f>
        <v>29</v>
      </c>
      <c r="D427" s="82">
        <f>VLOOKUP(C427,'ST - MASSE CORPORELLE'!$A$3:$B$69,2)</f>
        <v>86</v>
      </c>
    </row>
    <row r="428" ht="20.35" customHeight="1">
      <c r="A428" t="s" s="38">
        <v>1495</v>
      </c>
      <c r="B428" s="99">
        <f>('RATES'!I428/'RATES'!H428)*10</f>
        <v>25.27777777777778</v>
      </c>
      <c r="C428" s="33">
        <f>B428-(('RATES'!H428-73)/10)</f>
        <v>25.37777777777778</v>
      </c>
      <c r="D428" s="82">
        <f>VLOOKUP(C428,'ST - MASSE CORPORELLE'!$A$3:$B$69,2)</f>
        <v>43</v>
      </c>
    </row>
    <row r="429" ht="20.35" customHeight="1">
      <c r="A429" t="s" s="38">
        <v>1496</v>
      </c>
      <c r="B429" s="99">
        <f>('RATES'!I429/'RATES'!H429)*10</f>
        <v>25.67567567567568</v>
      </c>
      <c r="C429" s="33">
        <f>B429-(('RATES'!H429-73)/10)</f>
        <v>25.57567567567568</v>
      </c>
      <c r="D429" s="82">
        <f>VLOOKUP(C429,'ST - MASSE CORPORELLE'!$A$3:$B$69,2)</f>
        <v>45</v>
      </c>
    </row>
    <row r="430" ht="20.35" customHeight="1">
      <c r="A430" t="s" s="38">
        <v>1497</v>
      </c>
      <c r="B430" s="99">
        <f>('RATES'!I430/'RATES'!H430)*10</f>
        <v>24.63768115942029</v>
      </c>
      <c r="C430" s="33">
        <f>B430-(('RATES'!H430-73)/10)</f>
        <v>25.03768115942029</v>
      </c>
      <c r="D430" s="82">
        <f>VLOOKUP(C430,'ST - MASSE CORPORELLE'!$A$3:$B$69,2)</f>
        <v>40</v>
      </c>
    </row>
    <row r="431" ht="20.35" customHeight="1">
      <c r="A431" t="s" s="38">
        <v>1498</v>
      </c>
      <c r="B431" s="99">
        <f>('RATES'!I431/'RATES'!H431)*10</f>
        <v>28.94736842105263</v>
      </c>
      <c r="C431" s="33">
        <f>B431-(('RATES'!H431-73)/10)</f>
        <v>28.64736842105263</v>
      </c>
      <c r="D431" s="82">
        <f>VLOOKUP(C431,'ST - MASSE CORPORELLE'!$A$3:$B$69,2)</f>
        <v>83</v>
      </c>
    </row>
    <row r="432" ht="20.35" customHeight="1">
      <c r="A432" t="s" s="38">
        <v>1499</v>
      </c>
      <c r="B432" s="99">
        <f>('RATES'!I432/'RATES'!H432)*10</f>
        <v>28.16901408450704</v>
      </c>
      <c r="C432" s="33">
        <f>B432-(('RATES'!H432-73)/10)</f>
        <v>28.36901408450704</v>
      </c>
      <c r="D432" s="82">
        <f>VLOOKUP(C432,'ST - MASSE CORPORELLE'!$A$3:$B$69,2)</f>
        <v>80</v>
      </c>
    </row>
    <row r="433" ht="20.35" customHeight="1">
      <c r="A433" t="s" s="38">
        <v>1500</v>
      </c>
      <c r="B433" s="99">
        <f>('RATES'!I433/'RATES'!H433)*10</f>
        <v>25.57142857142857</v>
      </c>
      <c r="C433" s="33">
        <f>B433-(('RATES'!H433-73)/10)</f>
        <v>25.87142857142857</v>
      </c>
      <c r="D433" s="82">
        <f>VLOOKUP(C433,'ST - MASSE CORPORELLE'!$A$3:$B$69,2)</f>
        <v>48</v>
      </c>
    </row>
    <row r="434" ht="20.35" customHeight="1">
      <c r="A434" t="s" s="38">
        <v>1501</v>
      </c>
      <c r="B434" s="99">
        <f>('RATES'!I434/'RATES'!H434)*10</f>
        <v>26.75675675675676</v>
      </c>
      <c r="C434" s="33">
        <f>B434-(('RATES'!H434-73)/10)</f>
        <v>26.65675675675676</v>
      </c>
      <c r="D434" s="82">
        <f>VLOOKUP(C434,'ST - MASSE CORPORELLE'!$A$3:$B$69,2)</f>
        <v>57</v>
      </c>
    </row>
    <row r="435" ht="20.35" customHeight="1">
      <c r="A435" t="s" s="38">
        <v>1502</v>
      </c>
      <c r="B435" s="99">
        <f>('RATES'!I435/'RATES'!H435)*10</f>
        <v>28.64864864864865</v>
      </c>
      <c r="C435" s="33">
        <f>B435-(('RATES'!H435-73)/10)</f>
        <v>28.54864864864865</v>
      </c>
      <c r="D435" s="82">
        <f>VLOOKUP(C435,'ST - MASSE CORPORELLE'!$A$3:$B$69,2)</f>
        <v>83</v>
      </c>
    </row>
    <row r="436" ht="20.35" customHeight="1">
      <c r="A436" t="s" s="38">
        <v>1503</v>
      </c>
      <c r="B436" s="99">
        <f>('RATES'!I436/'RATES'!H436)*10</f>
        <v>25.27777777777778</v>
      </c>
      <c r="C436" s="33">
        <f>B436-(('RATES'!H436-73)/10)</f>
        <v>25.37777777777778</v>
      </c>
      <c r="D436" s="82">
        <f>VLOOKUP(C436,'ST - MASSE CORPORELLE'!$A$3:$B$69,2)</f>
        <v>43</v>
      </c>
    </row>
    <row r="437" ht="20.35" customHeight="1">
      <c r="A437" t="s" s="38">
        <v>1504</v>
      </c>
      <c r="B437" s="99">
        <f>('RATES'!I437/'RATES'!H437)*10</f>
        <v>29.46666666666667</v>
      </c>
      <c r="C437" s="33">
        <f>B437-(('RATES'!H437-73)/10)</f>
        <v>29.26666666666667</v>
      </c>
      <c r="D437" s="82">
        <f>VLOOKUP(C437,'ST - MASSE CORPORELLE'!$A$3:$B$69,2)</f>
        <v>88</v>
      </c>
    </row>
    <row r="438" ht="20.35" customHeight="1">
      <c r="A438" t="s" s="38">
        <v>1505</v>
      </c>
      <c r="B438" s="99">
        <f>('RATES'!I438/'RATES'!H438)*10</f>
        <v>25.14285714285714</v>
      </c>
      <c r="C438" s="33">
        <f>B438-(('RATES'!H438-73)/10)</f>
        <v>25.44285714285714</v>
      </c>
      <c r="D438" s="82">
        <f>VLOOKUP(C438,'ST - MASSE CORPORELLE'!$A$3:$B$69,2)</f>
        <v>44</v>
      </c>
    </row>
    <row r="439" ht="20.35" customHeight="1">
      <c r="A439" t="s" s="38">
        <v>1506</v>
      </c>
      <c r="B439" s="99">
        <f>('RATES'!I439/'RATES'!H439)*10</f>
        <v>27.80821917808219</v>
      </c>
      <c r="C439" s="33">
        <f>B439-(('RATES'!H439-73)/10)</f>
        <v>27.80821917808219</v>
      </c>
      <c r="D439" s="82">
        <f>VLOOKUP(C439,'ST - MASSE CORPORELLE'!$A$3:$B$69,2)</f>
        <v>72</v>
      </c>
    </row>
    <row r="440" ht="20.35" customHeight="1">
      <c r="A440" t="s" s="38">
        <v>1507</v>
      </c>
      <c r="B440" s="99">
        <f>('RATES'!I440/'RATES'!H440)*10</f>
        <v>27.94520547945206</v>
      </c>
      <c r="C440" s="33">
        <f>B440-(('RATES'!H440-73)/10)</f>
        <v>27.94520547945206</v>
      </c>
      <c r="D440" s="82">
        <f>VLOOKUP(C440,'ST - MASSE CORPORELLE'!$A$3:$B$69,2)</f>
        <v>74</v>
      </c>
    </row>
    <row r="441" ht="20.35" customHeight="1">
      <c r="A441" t="s" s="38">
        <v>1508</v>
      </c>
      <c r="B441" s="99">
        <f>('RATES'!I441/'RATES'!H441)*10</f>
        <v>26.98630136986301</v>
      </c>
      <c r="C441" s="33">
        <f>B441-(('RATES'!H441-73)/10)</f>
        <v>26.98630136986301</v>
      </c>
      <c r="D441" s="82">
        <f>VLOOKUP(C441,'ST - MASSE CORPORELLE'!$A$3:$B$69,2)</f>
        <v>62</v>
      </c>
    </row>
    <row r="442" ht="20.35" customHeight="1">
      <c r="A442" t="s" s="38">
        <v>1509</v>
      </c>
      <c r="B442" s="99">
        <f>('RATES'!I442/'RATES'!H442)*10</f>
        <v>28.37837837837838</v>
      </c>
      <c r="C442" s="33">
        <f>B442-(('RATES'!H442-73)/10)</f>
        <v>28.27837837837838</v>
      </c>
      <c r="D442" s="82">
        <f>VLOOKUP(C442,'ST - MASSE CORPORELLE'!$A$3:$B$69,2)</f>
        <v>79</v>
      </c>
    </row>
    <row r="443" ht="20.35" customHeight="1">
      <c r="A443" t="s" s="38">
        <v>1510</v>
      </c>
      <c r="B443" s="99">
        <f>('RATES'!I443/'RATES'!H443)*10</f>
        <v>28.4</v>
      </c>
      <c r="C443" s="33">
        <f>B443-(('RATES'!H443-73)/10)</f>
        <v>28.2</v>
      </c>
      <c r="D443" s="82">
        <f>VLOOKUP(C443,'ST - MASSE CORPORELLE'!$A$3:$B$69,2)</f>
        <v>78</v>
      </c>
    </row>
    <row r="444" ht="20.35" customHeight="1">
      <c r="A444" t="s" s="38">
        <v>1511</v>
      </c>
      <c r="B444" s="99">
        <f>('RATES'!I444/'RATES'!H444)*10</f>
        <v>27.08333333333334</v>
      </c>
      <c r="C444" s="33">
        <f>B444-(('RATES'!H444-73)/10)</f>
        <v>27.18333333333334</v>
      </c>
      <c r="D444" s="82">
        <f>VLOOKUP(C444,'ST - MASSE CORPORELLE'!$A$3:$B$69,2)</f>
        <v>64</v>
      </c>
    </row>
    <row r="445" ht="20.35" customHeight="1">
      <c r="A445" t="s" s="38">
        <v>1512</v>
      </c>
      <c r="B445" s="99">
        <f>('RATES'!I445/'RATES'!H445)*10</f>
        <v>24.02777777777778</v>
      </c>
      <c r="C445" s="33">
        <f>B445-(('RATES'!H445-73)/10)</f>
        <v>24.12777777777778</v>
      </c>
      <c r="D445" s="82">
        <f>VLOOKUP(C445,'ST - MASSE CORPORELLE'!$A$3:$B$69,2)</f>
        <v>36</v>
      </c>
    </row>
    <row r="446" ht="20.35" customHeight="1">
      <c r="A446" t="s" s="38">
        <v>1513</v>
      </c>
      <c r="B446" s="99">
        <f>('RATES'!I446/'RATES'!H446)*10</f>
        <v>28.15789473684211</v>
      </c>
      <c r="C446" s="33">
        <f>B446-(('RATES'!H446-73)/10)</f>
        <v>27.85789473684211</v>
      </c>
      <c r="D446" s="82">
        <f>VLOOKUP(C446,'ST - MASSE CORPORELLE'!$A$3:$B$69,2)</f>
        <v>73</v>
      </c>
    </row>
    <row r="447" ht="20.35" customHeight="1">
      <c r="A447" t="s" s="38">
        <v>1514</v>
      </c>
      <c r="B447" s="99">
        <f>('RATES'!I447/'RATES'!H447)*10</f>
        <v>26.19718309859155</v>
      </c>
      <c r="C447" s="33">
        <f>B447-(('RATES'!H447-73)/10)</f>
        <v>26.39718309859155</v>
      </c>
      <c r="D447" s="82">
        <f>VLOOKUP(C447,'ST - MASSE CORPORELLE'!$A$3:$B$69,2)</f>
        <v>54</v>
      </c>
    </row>
    <row r="448" ht="20.35" customHeight="1">
      <c r="A448" t="s" s="38">
        <v>1515</v>
      </c>
      <c r="B448" s="99">
        <f>('RATES'!I448/'RATES'!H448)*10</f>
        <v>26.52777777777778</v>
      </c>
      <c r="C448" s="33">
        <f>B448-(('RATES'!H448-73)/10)</f>
        <v>26.62777777777778</v>
      </c>
      <c r="D448" s="82">
        <f>VLOOKUP(C448,'ST - MASSE CORPORELLE'!$A$3:$B$69,2)</f>
        <v>57</v>
      </c>
    </row>
    <row r="449" ht="20.35" customHeight="1">
      <c r="A449" t="s" s="38">
        <v>1516</v>
      </c>
      <c r="B449" s="99">
        <f>('RATES'!I449/'RATES'!H449)*10</f>
        <v>28.91891891891892</v>
      </c>
      <c r="C449" s="33">
        <f>B449-(('RATES'!H449-73)/10)</f>
        <v>28.81891891891892</v>
      </c>
      <c r="D449" s="82">
        <f>VLOOKUP(C449,'ST - MASSE CORPORELLE'!$A$3:$B$69,2)</f>
        <v>85</v>
      </c>
    </row>
    <row r="450" ht="20.35" customHeight="1">
      <c r="A450" t="s" s="38">
        <v>1517</v>
      </c>
      <c r="B450" s="99">
        <f>('RATES'!I450/'RATES'!H450)*10</f>
        <v>29.74358974358974</v>
      </c>
      <c r="C450" s="33">
        <f>B450-(('RATES'!H450-73)/10)</f>
        <v>29.24358974358974</v>
      </c>
      <c r="D450" s="82">
        <f>VLOOKUP(C450,'ST - MASSE CORPORELLE'!$A$3:$B$69,2)</f>
        <v>88</v>
      </c>
    </row>
    <row r="451" ht="20.35" customHeight="1">
      <c r="A451" t="s" s="38">
        <v>1518</v>
      </c>
      <c r="B451" s="99">
        <f>('RATES'!I451/'RATES'!H451)*10</f>
        <v>28.15789473684211</v>
      </c>
      <c r="C451" s="33">
        <f>B451-(('RATES'!H451-73)/10)</f>
        <v>27.85789473684211</v>
      </c>
      <c r="D451" s="82">
        <f>VLOOKUP(C451,'ST - MASSE CORPORELLE'!$A$3:$B$69,2)</f>
        <v>73</v>
      </c>
    </row>
    <row r="452" ht="20.35" customHeight="1">
      <c r="A452" t="s" s="38">
        <v>1519</v>
      </c>
      <c r="B452" s="99">
        <f>('RATES'!I452/'RATES'!H452)*10</f>
        <v>27.7027027027027</v>
      </c>
      <c r="C452" s="33">
        <f>B452-(('RATES'!H452-73)/10)</f>
        <v>27.6027027027027</v>
      </c>
      <c r="D452" s="82">
        <f>VLOOKUP(C452,'ST - MASSE CORPORELLE'!$A$3:$B$69,2)</f>
        <v>70</v>
      </c>
    </row>
    <row r="453" ht="20.35" customHeight="1">
      <c r="A453" t="s" s="38">
        <v>1520</v>
      </c>
      <c r="B453" s="99">
        <f>('RATES'!I453/'RATES'!H453)*10</f>
        <v>28.96103896103896</v>
      </c>
      <c r="C453" s="33">
        <f>B453-(('RATES'!H453-73)/10)</f>
        <v>28.56103896103896</v>
      </c>
      <c r="D453" s="82">
        <f>VLOOKUP(C453,'ST - MASSE CORPORELLE'!$A$3:$B$69,2)</f>
        <v>83</v>
      </c>
    </row>
    <row r="454" ht="20.35" customHeight="1">
      <c r="A454" t="s" s="38">
        <v>1521</v>
      </c>
      <c r="B454" s="99">
        <f>('RATES'!I454/'RATES'!H454)*10</f>
        <v>29.86111111111111</v>
      </c>
      <c r="C454" s="33">
        <f>B454-(('RATES'!H454-73)/10)</f>
        <v>29.96111111111111</v>
      </c>
      <c r="D454" s="82">
        <f>VLOOKUP(C454,'ST - MASSE CORPORELLE'!$A$3:$B$69,2)</f>
        <v>93</v>
      </c>
    </row>
    <row r="455" ht="20.35" customHeight="1">
      <c r="A455" t="s" s="38">
        <v>1522</v>
      </c>
      <c r="B455" s="99">
        <f>('RATES'!I455/'RATES'!H455)*10</f>
        <v>27.33333333333334</v>
      </c>
      <c r="C455" s="33">
        <f>B455-(('RATES'!H455-73)/10)</f>
        <v>27.13333333333334</v>
      </c>
      <c r="D455" s="82">
        <f>VLOOKUP(C455,'ST - MASSE CORPORELLE'!$A$3:$B$69,2)</f>
        <v>64</v>
      </c>
    </row>
    <row r="456" ht="20.35" customHeight="1">
      <c r="A456" t="s" s="38">
        <v>1523</v>
      </c>
      <c r="B456" s="99">
        <f>('RATES'!I456/'RATES'!H456)*10</f>
        <v>26.08695652173913</v>
      </c>
      <c r="C456" s="33">
        <f>B456-(('RATES'!H456-73)/10)</f>
        <v>26.48695652173913</v>
      </c>
      <c r="D456" s="82">
        <f>VLOOKUP(C456,'ST - MASSE CORPORELLE'!$A$3:$B$69,2)</f>
        <v>55</v>
      </c>
    </row>
    <row r="457" ht="20.35" customHeight="1">
      <c r="A457" t="s" s="38">
        <v>1524</v>
      </c>
      <c r="B457" s="99">
        <f>('RATES'!I457/'RATES'!H457)*10</f>
        <v>26.08108108108108</v>
      </c>
      <c r="C457" s="33">
        <f>B457-(('RATES'!H457-73)/10)</f>
        <v>25.98108108108108</v>
      </c>
      <c r="D457" s="82">
        <f>VLOOKUP(C457,'ST - MASSE CORPORELLE'!$A$3:$B$69,2)</f>
        <v>49</v>
      </c>
    </row>
    <row r="458" ht="20.35" customHeight="1">
      <c r="A458" t="s" s="38">
        <v>1525</v>
      </c>
      <c r="B458" s="99">
        <f>('RATES'!I458/'RATES'!H458)*10</f>
        <v>25.75342465753425</v>
      </c>
      <c r="C458" s="33">
        <f>B458-(('RATES'!H458-73)/10)</f>
        <v>25.75342465753425</v>
      </c>
      <c r="D458" s="82">
        <f>VLOOKUP(C458,'ST - MASSE CORPORELLE'!$A$3:$B$69,2)</f>
        <v>47</v>
      </c>
    </row>
    <row r="459" ht="20.35" customHeight="1">
      <c r="A459" t="s" s="38">
        <v>1526</v>
      </c>
      <c r="B459" s="99">
        <f>('RATES'!I459/'RATES'!H459)*10</f>
        <v>22.64705882352941</v>
      </c>
      <c r="C459" s="33">
        <f>B459-(('RATES'!H459-73)/10)</f>
        <v>23.14705882352941</v>
      </c>
      <c r="D459" s="82">
        <f>VLOOKUP(C459,'ST - MASSE CORPORELLE'!$A$3:$B$69,2)</f>
        <v>34</v>
      </c>
    </row>
    <row r="460" ht="20.35" customHeight="1">
      <c r="A460" t="s" s="38">
        <v>1527</v>
      </c>
      <c r="B460" s="99">
        <f>('RATES'!I460/'RATES'!H460)*10</f>
        <v>26.42857142857143</v>
      </c>
      <c r="C460" s="33">
        <f>B460-(('RATES'!H460-73)/10)</f>
        <v>26.72857142857143</v>
      </c>
      <c r="D460" s="82">
        <f>VLOOKUP(C460,'ST - MASSE CORPORELLE'!$A$3:$B$69,2)</f>
        <v>58</v>
      </c>
    </row>
    <row r="461" ht="20.35" customHeight="1">
      <c r="A461" t="s" s="38">
        <v>1528</v>
      </c>
      <c r="B461" s="99">
        <f>('RATES'!I461/'RATES'!H461)*10</f>
        <v>28.93333333333334</v>
      </c>
      <c r="C461" s="33">
        <f>B461-(('RATES'!H461-73)/10)</f>
        <v>28.73333333333334</v>
      </c>
      <c r="D461" s="82">
        <f>VLOOKUP(C461,'ST - MASSE CORPORELLE'!$A$3:$B$69,2)</f>
        <v>84</v>
      </c>
    </row>
    <row r="462" ht="20.35" customHeight="1">
      <c r="A462" t="s" s="38">
        <v>1529</v>
      </c>
      <c r="B462" s="99">
        <f>('RATES'!I462/'RATES'!H462)*10</f>
        <v>25.61643835616438</v>
      </c>
      <c r="C462" s="33">
        <f>B462-(('RATES'!H462-73)/10)</f>
        <v>25.61643835616438</v>
      </c>
      <c r="D462" s="82">
        <f>VLOOKUP(C462,'ST - MASSE CORPORELLE'!$A$3:$B$69,2)</f>
        <v>45</v>
      </c>
    </row>
    <row r="463" ht="20.35" customHeight="1">
      <c r="A463" t="s" s="38">
        <v>1530</v>
      </c>
      <c r="B463" s="99">
        <f>('RATES'!I463/'RATES'!H463)*10</f>
        <v>26.43835616438356</v>
      </c>
      <c r="C463" s="33">
        <f>B463-(('RATES'!H463-73)/10)</f>
        <v>26.43835616438356</v>
      </c>
      <c r="D463" s="82">
        <f>VLOOKUP(C463,'ST - MASSE CORPORELLE'!$A$3:$B$69,2)</f>
        <v>54</v>
      </c>
    </row>
    <row r="464" ht="20.35" customHeight="1">
      <c r="A464" t="s" s="38">
        <v>1531</v>
      </c>
      <c r="B464" s="99">
        <f>('RATES'!I464/'RATES'!H464)*10</f>
        <v>26.84931506849315</v>
      </c>
      <c r="C464" s="33">
        <f>B464-(('RATES'!H464-73)/10)</f>
        <v>26.84931506849315</v>
      </c>
      <c r="D464" s="82">
        <f>VLOOKUP(C464,'ST - MASSE CORPORELLE'!$A$3:$B$69,2)</f>
        <v>60</v>
      </c>
    </row>
    <row r="465" ht="20.35" customHeight="1">
      <c r="A465" t="s" s="38">
        <v>1532</v>
      </c>
      <c r="B465" s="99">
        <f>('RATES'!I465/'RATES'!H465)*10</f>
        <v>28.05555555555555</v>
      </c>
      <c r="C465" s="33">
        <f>B465-(('RATES'!H465-73)/10)</f>
        <v>28.15555555555556</v>
      </c>
      <c r="D465" s="82">
        <f>VLOOKUP(C465,'ST - MASSE CORPORELLE'!$A$3:$B$69,2)</f>
        <v>77</v>
      </c>
    </row>
    <row r="466" ht="20.35" customHeight="1">
      <c r="A466" t="s" s="38">
        <v>1533</v>
      </c>
      <c r="B466" s="99">
        <f>('RATES'!I466/'RATES'!H466)*10</f>
        <v>28.35616438356164</v>
      </c>
      <c r="C466" s="33">
        <f>B466-(('RATES'!H466-73)/10)</f>
        <v>28.35616438356164</v>
      </c>
      <c r="D466" s="82">
        <f>VLOOKUP(C466,'ST - MASSE CORPORELLE'!$A$3:$B$69,2)</f>
        <v>80</v>
      </c>
    </row>
    <row r="467" ht="20.35" customHeight="1">
      <c r="A467" t="s" s="38">
        <v>1534</v>
      </c>
      <c r="B467" s="99">
        <f>('RATES'!I467/'RATES'!H467)*10</f>
        <v>28.37837837837838</v>
      </c>
      <c r="C467" s="33">
        <f>B467-(('RATES'!H467-73)/10)</f>
        <v>28.27837837837838</v>
      </c>
      <c r="D467" s="82">
        <f>VLOOKUP(C467,'ST - MASSE CORPORELLE'!$A$3:$B$69,2)</f>
        <v>79</v>
      </c>
    </row>
    <row r="468" ht="20.35" customHeight="1">
      <c r="A468" t="s" s="38">
        <v>1535</v>
      </c>
      <c r="B468" s="99">
        <f>('RATES'!I468/'RATES'!H468)*10</f>
        <v>26.98630136986301</v>
      </c>
      <c r="C468" s="33">
        <f>B468-(('RATES'!H468-73)/10)</f>
        <v>26.98630136986301</v>
      </c>
      <c r="D468" s="82">
        <f>VLOOKUP(C468,'ST - MASSE CORPORELLE'!$A$3:$B$69,2)</f>
        <v>62</v>
      </c>
    </row>
    <row r="469" ht="20.35" customHeight="1">
      <c r="A469" t="s" s="38">
        <v>1536</v>
      </c>
      <c r="B469" s="99">
        <f>('RATES'!I469/'RATES'!H469)*10</f>
        <v>27.7027027027027</v>
      </c>
      <c r="C469" s="33">
        <f>B469-(('RATES'!H469-73)/10)</f>
        <v>27.6027027027027</v>
      </c>
      <c r="D469" s="82">
        <f>VLOOKUP(C469,'ST - MASSE CORPORELLE'!$A$3:$B$69,2)</f>
        <v>70</v>
      </c>
    </row>
    <row r="470" ht="20.35" customHeight="1">
      <c r="A470" t="s" s="38">
        <v>1537</v>
      </c>
      <c r="B470" s="99">
        <f>('RATES'!I470/'RATES'!H470)*10</f>
        <v>27.57142857142857</v>
      </c>
      <c r="C470" s="33">
        <f>B470-(('RATES'!H470-73)/10)</f>
        <v>27.87142857142857</v>
      </c>
      <c r="D470" s="82">
        <f>VLOOKUP(C470,'ST - MASSE CORPORELLE'!$A$3:$B$69,2)</f>
        <v>73</v>
      </c>
    </row>
    <row r="471" ht="20.35" customHeight="1">
      <c r="A471" t="s" s="38">
        <v>1538</v>
      </c>
      <c r="B471" s="99">
        <f>('RATES'!I471/'RATES'!H471)*10</f>
        <v>27.89473684210526</v>
      </c>
      <c r="C471" s="33">
        <f>B471-(('RATES'!H471-73)/10)</f>
        <v>27.59473684210526</v>
      </c>
      <c r="D471" s="82">
        <f>VLOOKUP(C471,'ST - MASSE CORPORELLE'!$A$3:$B$69,2)</f>
        <v>69</v>
      </c>
    </row>
    <row r="472" ht="20.35" customHeight="1">
      <c r="A472" t="s" s="38">
        <v>1539</v>
      </c>
      <c r="B472" s="99">
        <f>('RATES'!I472/'RATES'!H472)*10</f>
        <v>28.18181818181818</v>
      </c>
      <c r="C472" s="33">
        <f>B472-(('RATES'!H472-73)/10)</f>
        <v>27.78181818181818</v>
      </c>
      <c r="D472" s="82">
        <f>VLOOKUP(C472,'ST - MASSE CORPORELLE'!$A$3:$B$69,2)</f>
        <v>72</v>
      </c>
    </row>
    <row r="473" ht="20.35" customHeight="1">
      <c r="A473" t="s" s="38">
        <v>1540</v>
      </c>
      <c r="B473" s="99">
        <f>('RATES'!I473/'RATES'!H473)*10</f>
        <v>26.05633802816902</v>
      </c>
      <c r="C473" s="33">
        <f>B473-(('RATES'!H473-73)/10)</f>
        <v>26.25633802816902</v>
      </c>
      <c r="D473" s="82">
        <f>VLOOKUP(C473,'ST - MASSE CORPORELLE'!$A$3:$B$69,2)</f>
        <v>52</v>
      </c>
    </row>
    <row r="474" ht="20.35" customHeight="1">
      <c r="A474" t="s" s="38">
        <v>1541</v>
      </c>
      <c r="B474" s="99">
        <f>('RATES'!I474/'RATES'!H474)*10</f>
        <v>25.67567567567568</v>
      </c>
      <c r="C474" s="33">
        <f>B474-(('RATES'!H474-73)/10)</f>
        <v>25.57567567567568</v>
      </c>
      <c r="D474" s="82">
        <f>VLOOKUP(C474,'ST - MASSE CORPORELLE'!$A$3:$B$69,2)</f>
        <v>45</v>
      </c>
    </row>
    <row r="475" ht="20.35" customHeight="1">
      <c r="A475" t="s" s="38">
        <v>1542</v>
      </c>
      <c r="B475" s="99">
        <f>('RATES'!I475/'RATES'!H475)*10</f>
        <v>24.63768115942029</v>
      </c>
      <c r="C475" s="33">
        <f>B475-(('RATES'!H475-73)/10)</f>
        <v>25.03768115942029</v>
      </c>
      <c r="D475" s="82">
        <f>VLOOKUP(C475,'ST - MASSE CORPORELLE'!$A$3:$B$69,2)</f>
        <v>40</v>
      </c>
    </row>
    <row r="476" ht="20.35" customHeight="1">
      <c r="A476" t="s" s="38">
        <v>1543</v>
      </c>
      <c r="B476" s="99">
        <f>('RATES'!I476/'RATES'!H476)*10</f>
        <v>27.77777777777778</v>
      </c>
      <c r="C476" s="33">
        <f>B476-(('RATES'!H476-73)/10)</f>
        <v>27.87777777777778</v>
      </c>
      <c r="D476" s="82">
        <f>VLOOKUP(C476,'ST - MASSE CORPORELLE'!$A$3:$B$69,2)</f>
        <v>73</v>
      </c>
    </row>
    <row r="477" ht="20.35" customHeight="1">
      <c r="A477" t="s" s="38">
        <v>1544</v>
      </c>
      <c r="B477" s="99">
        <f>('RATES'!I477/'RATES'!H477)*10</f>
        <v>27.6</v>
      </c>
      <c r="C477" s="33">
        <f>B477-(('RATES'!H477-73)/10)</f>
        <v>27.4</v>
      </c>
      <c r="D477" s="82">
        <f>VLOOKUP(C477,'ST - MASSE CORPORELLE'!$A$3:$B$69,2)</f>
        <v>67</v>
      </c>
    </row>
    <row r="478" ht="20.35" customHeight="1">
      <c r="A478" t="s" s="38">
        <v>1545</v>
      </c>
      <c r="B478" s="99">
        <f>('RATES'!I478/'RATES'!H478)*10</f>
        <v>28.53333333333333</v>
      </c>
      <c r="C478" s="33">
        <f>B478-(('RATES'!H478-73)/10)</f>
        <v>28.33333333333334</v>
      </c>
      <c r="D478" s="82">
        <f>VLOOKUP(C478,'ST - MASSE CORPORELLE'!$A$3:$B$69,2)</f>
        <v>80</v>
      </c>
    </row>
    <row r="479" ht="20.35" customHeight="1">
      <c r="A479" t="s" s="38">
        <v>1546</v>
      </c>
      <c r="B479" s="99">
        <f>('RATES'!I479/'RATES'!H479)*10</f>
        <v>27.91666666666666</v>
      </c>
      <c r="C479" s="33">
        <f>B479-(('RATES'!H479-73)/10)</f>
        <v>28.01666666666667</v>
      </c>
      <c r="D479" s="82">
        <f>VLOOKUP(C479,'ST - MASSE CORPORELLE'!$A$3:$B$69,2)</f>
        <v>75</v>
      </c>
    </row>
    <row r="480" ht="20.35" customHeight="1">
      <c r="A480" t="s" s="38">
        <v>1547</v>
      </c>
      <c r="B480" s="99">
        <f>('RATES'!I480/'RATES'!H480)*10</f>
        <v>24.71428571428572</v>
      </c>
      <c r="C480" s="33">
        <f>B480-(('RATES'!H480-73)/10)</f>
        <v>25.01428571428572</v>
      </c>
      <c r="D480" s="82">
        <f>VLOOKUP(C480,'ST - MASSE CORPORELLE'!$A$3:$B$69,2)</f>
        <v>40</v>
      </c>
    </row>
    <row r="481" ht="20.35" customHeight="1">
      <c r="A481" t="s" s="38">
        <v>1548</v>
      </c>
      <c r="B481" s="99">
        <f>('RATES'!I481/'RATES'!H481)*10</f>
        <v>24.7887323943662</v>
      </c>
      <c r="C481" s="33">
        <f>B481-(('RATES'!H481-73)/10)</f>
        <v>24.9887323943662</v>
      </c>
      <c r="D481" s="82">
        <f>VLOOKUP(C481,'ST - MASSE CORPORELLE'!$A$3:$B$69,2)</f>
        <v>40</v>
      </c>
    </row>
    <row r="482" ht="20.35" customHeight="1">
      <c r="A482" t="s" s="38">
        <v>1549</v>
      </c>
      <c r="B482" s="99">
        <f>('RATES'!I482/'RATES'!H482)*10</f>
        <v>30.25974025974026</v>
      </c>
      <c r="C482" s="33">
        <f>B482-(('RATES'!H482-73)/10)</f>
        <v>29.85974025974026</v>
      </c>
      <c r="D482" s="82">
        <f>VLOOKUP(C482,'ST - MASSE CORPORELLE'!$A$3:$B$69,2)</f>
        <v>92</v>
      </c>
    </row>
    <row r="483" ht="20.35" customHeight="1">
      <c r="A483" t="s" s="38">
        <v>1550</v>
      </c>
      <c r="B483" s="99">
        <f>('RATES'!I483/'RATES'!H483)*10</f>
        <v>28.24324324324324</v>
      </c>
      <c r="C483" s="33">
        <f>B483-(('RATES'!H483-73)/10)</f>
        <v>28.14324324324324</v>
      </c>
      <c r="D483" s="82">
        <f>VLOOKUP(C483,'ST - MASSE CORPORELLE'!$A$3:$B$69,2)</f>
        <v>77</v>
      </c>
    </row>
    <row r="484" ht="20.35" customHeight="1">
      <c r="A484" t="s" s="38">
        <v>1551</v>
      </c>
      <c r="B484" s="99">
        <f>('RATES'!I484/'RATES'!H484)*10</f>
        <v>26.84931506849315</v>
      </c>
      <c r="C484" s="33">
        <f>B484-(('RATES'!H484-73)/10)</f>
        <v>26.84931506849315</v>
      </c>
      <c r="D484" s="82">
        <f>VLOOKUP(C484,'ST - MASSE CORPORELLE'!$A$3:$B$69,2)</f>
        <v>60</v>
      </c>
    </row>
    <row r="485" ht="20.35" customHeight="1">
      <c r="A485" t="s" s="38">
        <v>1552</v>
      </c>
      <c r="B485" s="99">
        <f>('RATES'!I485/'RATES'!H485)*10</f>
        <v>28.51351351351351</v>
      </c>
      <c r="C485" s="33">
        <f>B485-(('RATES'!H485-73)/10)</f>
        <v>28.41351351351351</v>
      </c>
      <c r="D485" s="82">
        <f>VLOOKUP(C485,'ST - MASSE CORPORELLE'!$A$3:$B$69,2)</f>
        <v>81</v>
      </c>
    </row>
    <row r="486" ht="20.35" customHeight="1">
      <c r="A486" t="s" s="38">
        <v>1553</v>
      </c>
      <c r="B486" s="99">
        <f>('RATES'!I486/'RATES'!H486)*10</f>
        <v>24.93150684931507</v>
      </c>
      <c r="C486" s="33">
        <f>B486-(('RATES'!H486-73)/10)</f>
        <v>24.93150684931507</v>
      </c>
      <c r="D486" s="82">
        <f>VLOOKUP(C486,'ST - MASSE CORPORELLE'!$A$3:$B$69,2)</f>
        <v>40</v>
      </c>
    </row>
    <row r="487" ht="20.35" customHeight="1">
      <c r="A487" t="s" s="38">
        <v>1554</v>
      </c>
      <c r="B487" s="99">
        <f>('RATES'!I487/'RATES'!H487)*10</f>
        <v>25</v>
      </c>
      <c r="C487" s="33">
        <f>B487-(('RATES'!H487-73)/10)</f>
        <v>25.5</v>
      </c>
      <c r="D487" s="82">
        <f>VLOOKUP(C487,'ST - MASSE CORPORELLE'!$A$3:$B$69,2)</f>
        <v>44</v>
      </c>
    </row>
    <row r="488" ht="20.35" customHeight="1">
      <c r="A488" t="s" s="38">
        <v>1555</v>
      </c>
      <c r="B488" s="99">
        <f>('RATES'!I488/'RATES'!H488)*10</f>
        <v>30.55555555555555</v>
      </c>
      <c r="C488" s="33">
        <f>B488-(('RATES'!H488-73)/10)</f>
        <v>30.65555555555556</v>
      </c>
      <c r="D488" s="82">
        <f>VLOOKUP(C488,'ST - MASSE CORPORELLE'!$A$3:$B$69,2)</f>
        <v>95</v>
      </c>
    </row>
    <row r="489" ht="20.35" customHeight="1">
      <c r="A489" t="s" s="38">
        <v>1556</v>
      </c>
      <c r="B489" s="99">
        <f>('RATES'!I489/'RATES'!H489)*10</f>
        <v>26.05633802816902</v>
      </c>
      <c r="C489" s="33">
        <f>B489-(('RATES'!H489-73)/10)</f>
        <v>26.25633802816902</v>
      </c>
      <c r="D489" s="82">
        <f>VLOOKUP(C489,'ST - MASSE CORPORELLE'!$A$3:$B$69,2)</f>
        <v>52</v>
      </c>
    </row>
    <row r="490" ht="20.35" customHeight="1">
      <c r="A490" t="s" s="38">
        <v>1557</v>
      </c>
      <c r="B490" s="99">
        <f>('RATES'!I490/'RATES'!H490)*10</f>
        <v>28.37837837837838</v>
      </c>
      <c r="C490" s="33">
        <f>B490-(('RATES'!H490-73)/10)</f>
        <v>28.27837837837838</v>
      </c>
      <c r="D490" s="82">
        <f>VLOOKUP(C490,'ST - MASSE CORPORELLE'!$A$3:$B$69,2)</f>
        <v>79</v>
      </c>
    </row>
    <row r="491" ht="20.35" customHeight="1">
      <c r="A491" t="s" s="38">
        <v>1558</v>
      </c>
      <c r="B491" s="99">
        <f>('RATES'!I491/'RATES'!H491)*10</f>
        <v>25.88235294117647</v>
      </c>
      <c r="C491" s="33">
        <f>B491-(('RATES'!H491-73)/10)</f>
        <v>26.38235294117647</v>
      </c>
      <c r="D491" s="82">
        <f>VLOOKUP(C491,'ST - MASSE CORPORELLE'!$A$3:$B$69,2)</f>
        <v>54</v>
      </c>
    </row>
    <row r="492" ht="20.35" customHeight="1">
      <c r="A492" t="s" s="38">
        <v>1559</v>
      </c>
      <c r="B492" s="99">
        <f>('RATES'!I492/'RATES'!H492)*10</f>
        <v>26.02739726027398</v>
      </c>
      <c r="C492" s="33">
        <f>B492-(('RATES'!H492-73)/10)</f>
        <v>26.02739726027398</v>
      </c>
      <c r="D492" s="82">
        <f>VLOOKUP(C492,'ST - MASSE CORPORELLE'!$A$3:$B$69,2)</f>
        <v>49</v>
      </c>
    </row>
    <row r="493" ht="20.35" customHeight="1">
      <c r="A493" t="s" s="38">
        <v>1560</v>
      </c>
      <c r="B493" s="99">
        <f>('RATES'!I493/'RATES'!H493)*10</f>
        <v>28.10810810810811</v>
      </c>
      <c r="C493" s="33">
        <f>B493-(('RATES'!H493-73)/10)</f>
        <v>28.00810810810811</v>
      </c>
      <c r="D493" s="82">
        <f>VLOOKUP(C493,'ST - MASSE CORPORELLE'!$A$3:$B$69,2)</f>
        <v>75</v>
      </c>
    </row>
    <row r="494" ht="20.35" customHeight="1">
      <c r="A494" t="s" s="38">
        <v>1561</v>
      </c>
      <c r="B494" s="99">
        <f>('RATES'!I494/'RATES'!H494)*10</f>
        <v>24.44444444444445</v>
      </c>
      <c r="C494" s="33">
        <f>B494-(('RATES'!H494-73)/10)</f>
        <v>24.54444444444445</v>
      </c>
      <c r="D494" s="82">
        <f>VLOOKUP(C494,'ST - MASSE CORPORELLE'!$A$3:$B$69,2)</f>
        <v>37</v>
      </c>
    </row>
    <row r="495" ht="20.35" customHeight="1">
      <c r="A495" t="s" s="38">
        <v>1562</v>
      </c>
      <c r="B495" s="99">
        <f>('RATES'!I495/'RATES'!H495)*10</f>
        <v>27.97297297297298</v>
      </c>
      <c r="C495" s="33">
        <f>B495-(('RATES'!H495-73)/10)</f>
        <v>27.87297297297297</v>
      </c>
      <c r="D495" s="82">
        <f>VLOOKUP(C495,'ST - MASSE CORPORELLE'!$A$3:$B$69,2)</f>
        <v>73</v>
      </c>
    </row>
    <row r="496" ht="20.35" customHeight="1">
      <c r="A496" t="s" s="38">
        <v>1563</v>
      </c>
      <c r="B496" s="99">
        <f>('RATES'!I496/'RATES'!H496)*10</f>
        <v>24.65753424657535</v>
      </c>
      <c r="C496" s="33">
        <f>B496-(('RATES'!H496-73)/10)</f>
        <v>24.65753424657535</v>
      </c>
      <c r="D496" s="82">
        <f>VLOOKUP(C496,'ST - MASSE CORPORELLE'!$A$3:$B$69,2)</f>
        <v>38</v>
      </c>
    </row>
    <row r="497" ht="20.35" customHeight="1">
      <c r="A497" t="s" s="38">
        <v>1564</v>
      </c>
      <c r="B497" s="99">
        <f>('RATES'!I497/'RATES'!H497)*10</f>
        <v>28.94736842105263</v>
      </c>
      <c r="C497" s="33">
        <f>B497-(('RATES'!H497-73)/10)</f>
        <v>28.64736842105263</v>
      </c>
      <c r="D497" s="82">
        <f>VLOOKUP(C497,'ST - MASSE CORPORELLE'!$A$3:$B$69,2)</f>
        <v>83</v>
      </c>
    </row>
    <row r="498" ht="20.35" customHeight="1">
      <c r="A498" t="s" s="38">
        <v>1565</v>
      </c>
      <c r="B498" s="99">
        <f>('RATES'!I498/'RATES'!H498)*10</f>
        <v>27.46478873239436</v>
      </c>
      <c r="C498" s="33">
        <f>B498-(('RATES'!H498-73)/10)</f>
        <v>27.66478873239436</v>
      </c>
      <c r="D498" s="82">
        <f>VLOOKUP(C498,'ST - MASSE CORPORELLE'!$A$3:$B$69,2)</f>
        <v>70</v>
      </c>
    </row>
    <row r="499" ht="20.35" customHeight="1">
      <c r="A499" t="s" s="38">
        <v>1566</v>
      </c>
      <c r="B499" s="99">
        <f>('RATES'!I499/'RATES'!H499)*10</f>
        <v>29.43661971830986</v>
      </c>
      <c r="C499" s="33">
        <f>B499-(('RATES'!H499-73)/10)</f>
        <v>29.63661971830986</v>
      </c>
      <c r="D499" s="82">
        <f>VLOOKUP(C499,'ST - MASSE CORPORELLE'!$A$3:$B$69,2)</f>
        <v>91</v>
      </c>
    </row>
    <row r="500" ht="20.35" customHeight="1">
      <c r="A500" t="s" s="38">
        <v>1568</v>
      </c>
      <c r="B500" s="99">
        <f>('RATES'!I500/'RATES'!H500)*10</f>
        <v>29.05405405405405</v>
      </c>
      <c r="C500" s="33">
        <f>B500-(('RATES'!H500-73)/10)</f>
        <v>28.95405405405405</v>
      </c>
      <c r="D500" s="82">
        <f>VLOOKUP(C500,'ST - MASSE CORPORELLE'!$A$3:$B$69,2)</f>
        <v>86</v>
      </c>
    </row>
    <row r="501" ht="20.35" customHeight="1">
      <c r="A501" t="s" s="38">
        <v>1569</v>
      </c>
      <c r="B501" s="99">
        <f>('RATES'!I501/'RATES'!H501)*10</f>
        <v>29.45205479452055</v>
      </c>
      <c r="C501" s="33">
        <f>B501-(('RATES'!H501-73)/10)</f>
        <v>29.45205479452055</v>
      </c>
      <c r="D501" s="82">
        <f>VLOOKUP(C501,'ST - MASSE CORPORELLE'!$A$3:$B$69,2)</f>
        <v>90</v>
      </c>
    </row>
    <row r="502" ht="20.35" customHeight="1">
      <c r="A502" t="s" s="38">
        <v>1570</v>
      </c>
      <c r="B502" s="99">
        <f>('RATES'!I502/'RATES'!H502)*10</f>
        <v>28.33333333333334</v>
      </c>
      <c r="C502" s="33">
        <f>B502-(('RATES'!H502-73)/10)</f>
        <v>28.43333333333334</v>
      </c>
      <c r="D502" s="82">
        <f>VLOOKUP(C502,'ST - MASSE CORPORELLE'!$A$3:$B$69,2)</f>
        <v>81</v>
      </c>
    </row>
    <row r="503" ht="20.35" customHeight="1">
      <c r="A503" t="s" s="38">
        <v>1571</v>
      </c>
      <c r="B503" s="99">
        <f>('RATES'!I503/'RATES'!H503)*10</f>
        <v>28.20512820512821</v>
      </c>
      <c r="C503" s="33">
        <f>B503-(('RATES'!H503-73)/10)</f>
        <v>27.70512820512821</v>
      </c>
      <c r="D503" s="82">
        <f>VLOOKUP(C503,'ST - MASSE CORPORELLE'!$A$3:$B$69,2)</f>
        <v>71</v>
      </c>
    </row>
    <row r="504" ht="20.35" customHeight="1">
      <c r="A504" t="s" s="38">
        <v>1572</v>
      </c>
      <c r="B504" s="99">
        <f>('RATES'!I504/'RATES'!H504)*10</f>
        <v>28.08219178082192</v>
      </c>
      <c r="C504" s="33">
        <f>B504-(('RATES'!H504-73)/10)</f>
        <v>28.08219178082192</v>
      </c>
      <c r="D504" s="82">
        <f>VLOOKUP(C504,'ST - MASSE CORPORELLE'!$A$3:$B$69,2)</f>
        <v>76</v>
      </c>
    </row>
    <row r="505" ht="20.35" customHeight="1">
      <c r="A505" t="s" s="38">
        <v>1573</v>
      </c>
      <c r="B505" s="99">
        <f>('RATES'!I505/'RATES'!H505)*10</f>
        <v>27.73333333333333</v>
      </c>
      <c r="C505" s="33">
        <f>B505-(('RATES'!H505-73)/10)</f>
        <v>27.53333333333333</v>
      </c>
      <c r="D505" s="82">
        <f>VLOOKUP(C505,'ST - MASSE CORPORELLE'!$A$3:$B$69,2)</f>
        <v>69</v>
      </c>
    </row>
    <row r="506" ht="20.35" customHeight="1">
      <c r="A506" t="s" s="38">
        <v>1574</v>
      </c>
      <c r="B506" s="99">
        <f>('RATES'!I506/'RATES'!H506)*10</f>
        <v>26.48648648648649</v>
      </c>
      <c r="C506" s="33">
        <f>B506-(('RATES'!H506-73)/10)</f>
        <v>26.38648648648649</v>
      </c>
      <c r="D506" s="82">
        <f>VLOOKUP(C506,'ST - MASSE CORPORELLE'!$A$3:$B$69,2)</f>
        <v>54</v>
      </c>
    </row>
    <row r="507" ht="20.35" customHeight="1">
      <c r="A507" t="s" s="38">
        <v>1575</v>
      </c>
      <c r="B507" s="99">
        <f>('RATES'!I507/'RATES'!H507)*10</f>
        <v>27.1830985915493</v>
      </c>
      <c r="C507" s="33">
        <f>B507-(('RATES'!H507-73)/10)</f>
        <v>27.3830985915493</v>
      </c>
      <c r="D507" s="82">
        <f>VLOOKUP(C507,'ST - MASSE CORPORELLE'!$A$3:$B$69,2)</f>
        <v>66</v>
      </c>
    </row>
    <row r="508" ht="20.35" customHeight="1">
      <c r="A508" t="s" s="38">
        <v>1576</v>
      </c>
      <c r="B508" s="99">
        <f>('RATES'!I508/'RATES'!H508)*10</f>
        <v>28.24324324324324</v>
      </c>
      <c r="C508" s="33">
        <f>B508-(('RATES'!H508-73)/10)</f>
        <v>28.14324324324324</v>
      </c>
      <c r="D508" s="82">
        <f>VLOOKUP(C508,'ST - MASSE CORPORELLE'!$A$3:$B$69,2)</f>
        <v>77</v>
      </c>
    </row>
    <row r="509" ht="20.35" customHeight="1">
      <c r="A509" t="s" s="38">
        <v>1578</v>
      </c>
      <c r="B509" s="99">
        <f>('RATES'!I509/'RATES'!H509)*10</f>
        <v>24.44444444444445</v>
      </c>
      <c r="C509" s="33">
        <f>B509-(('RATES'!H509-73)/10)</f>
        <v>24.54444444444445</v>
      </c>
      <c r="D509" s="82">
        <f>VLOOKUP(C509,'ST - MASSE CORPORELLE'!$A$3:$B$69,2)</f>
        <v>37</v>
      </c>
    </row>
    <row r="510" ht="20.35" customHeight="1">
      <c r="A510" t="s" s="38">
        <v>1579</v>
      </c>
      <c r="B510" s="99">
        <f>('RATES'!I510/'RATES'!H510)*10</f>
        <v>28.47222222222222</v>
      </c>
      <c r="C510" s="33">
        <f>B510-(('RATES'!H510-73)/10)</f>
        <v>28.57222222222222</v>
      </c>
      <c r="D510" s="82">
        <f>VLOOKUP(C510,'ST - MASSE CORPORELLE'!$A$3:$B$69,2)</f>
        <v>83</v>
      </c>
    </row>
    <row r="511" ht="20.35" customHeight="1">
      <c r="A511" t="s" s="38">
        <v>1580</v>
      </c>
      <c r="B511" s="99">
        <f>('RATES'!I511/'RATES'!H511)*10</f>
        <v>27.04225352112676</v>
      </c>
      <c r="C511" s="33">
        <f>B511-(('RATES'!H511-73)/10)</f>
        <v>27.24225352112676</v>
      </c>
      <c r="D511" s="82">
        <f>VLOOKUP(C511,'ST - MASSE CORPORELLE'!$A$3:$B$69,2)</f>
        <v>65</v>
      </c>
    </row>
    <row r="512" ht="20.35" customHeight="1">
      <c r="A512" t="s" s="38">
        <v>1581</v>
      </c>
      <c r="B512" s="99">
        <f>('RATES'!I512/'RATES'!H512)*10</f>
        <v>26.80555555555555</v>
      </c>
      <c r="C512" s="33">
        <f>B512-(('RATES'!H512-73)/10)</f>
        <v>26.90555555555556</v>
      </c>
      <c r="D512" s="82">
        <f>VLOOKUP(C512,'ST - MASSE CORPORELLE'!$A$3:$B$69,2)</f>
        <v>61</v>
      </c>
    </row>
    <row r="513" ht="20.35" customHeight="1">
      <c r="A513" t="s" s="38">
        <v>1582</v>
      </c>
      <c r="B513" s="99">
        <f>('RATES'!I513/'RATES'!H513)*10</f>
        <v>30.94594594594595</v>
      </c>
      <c r="C513" s="33">
        <f>B513-(('RATES'!H513-73)/10)</f>
        <v>30.84594594594595</v>
      </c>
      <c r="D513" s="82">
        <f>VLOOKUP(C513,'ST - MASSE CORPORELLE'!$A$3:$B$69,2)</f>
        <v>96</v>
      </c>
    </row>
    <row r="514" ht="20.35" customHeight="1">
      <c r="A514" t="s" s="38">
        <v>1583</v>
      </c>
      <c r="B514" s="99">
        <f>('RATES'!I514/'RATES'!H514)*10</f>
        <v>28.37837837837838</v>
      </c>
      <c r="C514" s="33">
        <f>B514-(('RATES'!H514-73)/10)</f>
        <v>28.27837837837838</v>
      </c>
      <c r="D514" s="82">
        <f>VLOOKUP(C514,'ST - MASSE CORPORELLE'!$A$3:$B$69,2)</f>
        <v>79</v>
      </c>
    </row>
    <row r="515" ht="20.35" customHeight="1">
      <c r="A515" t="s" s="38">
        <v>1584</v>
      </c>
      <c r="B515" s="99">
        <f>('RATES'!I515/'RATES'!H515)*10</f>
        <v>29.44444444444445</v>
      </c>
      <c r="C515" s="33">
        <f>B515-(('RATES'!H515-73)/10)</f>
        <v>29.54444444444445</v>
      </c>
      <c r="D515" s="82">
        <f>VLOOKUP(C515,'ST - MASSE CORPORELLE'!$A$3:$B$69,2)</f>
        <v>91</v>
      </c>
    </row>
    <row r="516" ht="20.35" customHeight="1">
      <c r="A516" t="s" s="38">
        <v>1585</v>
      </c>
      <c r="B516" s="99">
        <f>('RATES'!I516/'RATES'!H516)*10</f>
        <v>26.75675675675676</v>
      </c>
      <c r="C516" s="33">
        <f>B516-(('RATES'!H516-73)/10)</f>
        <v>26.65675675675676</v>
      </c>
      <c r="D516" s="82">
        <f>VLOOKUP(C516,'ST - MASSE CORPORELLE'!$A$3:$B$69,2)</f>
        <v>57</v>
      </c>
    </row>
    <row r="517" ht="20.35" customHeight="1">
      <c r="A517" t="s" s="38">
        <v>1586</v>
      </c>
      <c r="B517" s="99">
        <f>('RATES'!I517/'RATES'!H517)*10</f>
        <v>27.46666666666667</v>
      </c>
      <c r="C517" s="33">
        <f>B517-(('RATES'!H517-73)/10)</f>
        <v>27.26666666666667</v>
      </c>
      <c r="D517" s="82">
        <f>VLOOKUP(C517,'ST - MASSE CORPORELLE'!$A$3:$B$69,2)</f>
        <v>65</v>
      </c>
    </row>
    <row r="518" ht="20.35" customHeight="1">
      <c r="A518" t="s" s="38">
        <v>1587</v>
      </c>
      <c r="B518" s="99">
        <f>('RATES'!I518/'RATES'!H518)*10</f>
        <v>30.65789473684211</v>
      </c>
      <c r="C518" s="33">
        <f>B518-(('RATES'!H518-73)/10)</f>
        <v>30.35789473684211</v>
      </c>
      <c r="D518" s="82">
        <f>VLOOKUP(C518,'ST - MASSE CORPORELLE'!$A$3:$B$69,2)</f>
        <v>95</v>
      </c>
    </row>
    <row r="519" ht="20.35" customHeight="1">
      <c r="A519" t="s" s="38">
        <v>1588</v>
      </c>
      <c r="B519" s="99">
        <f>('RATES'!I519/'RATES'!H519)*10</f>
        <v>27.5</v>
      </c>
      <c r="C519" s="33">
        <f>B519-(('RATES'!H519-73)/10)</f>
        <v>27.2</v>
      </c>
      <c r="D519" s="82">
        <f>VLOOKUP(C519,'ST - MASSE CORPORELLE'!$A$3:$B$69,2)</f>
        <v>65</v>
      </c>
    </row>
    <row r="520" ht="20.35" customHeight="1">
      <c r="A520" t="s" s="38">
        <v>1589</v>
      </c>
      <c r="B520" s="99">
        <f>('RATES'!I520/'RATES'!H520)*10</f>
        <v>28.08219178082192</v>
      </c>
      <c r="C520" s="33">
        <f>B520-(('RATES'!H520-73)/10)</f>
        <v>28.08219178082192</v>
      </c>
      <c r="D520" s="82">
        <f>VLOOKUP(C520,'ST - MASSE CORPORELLE'!$A$3:$B$69,2)</f>
        <v>76</v>
      </c>
    </row>
    <row r="521" ht="20.35" customHeight="1">
      <c r="A521" t="s" s="38">
        <v>1590</v>
      </c>
      <c r="B521" s="99">
        <f>('RATES'!I521/'RATES'!H521)*10</f>
        <v>27.73333333333333</v>
      </c>
      <c r="C521" s="33">
        <f>B521-(('RATES'!H521-73)/10)</f>
        <v>27.53333333333333</v>
      </c>
      <c r="D521" s="82">
        <f>VLOOKUP(C521,'ST - MASSE CORPORELLE'!$A$3:$B$69,2)</f>
        <v>69</v>
      </c>
    </row>
    <row r="522" ht="20.35" customHeight="1">
      <c r="A522" t="s" s="38">
        <v>1591</v>
      </c>
      <c r="B522" s="99">
        <f>('RATES'!I522/'RATES'!H522)*10</f>
        <v>30.93333333333333</v>
      </c>
      <c r="C522" s="33">
        <f>B522-(('RATES'!H522-73)/10)</f>
        <v>30.73333333333333</v>
      </c>
      <c r="D522" s="82">
        <f>VLOOKUP(C522,'ST - MASSE CORPORELLE'!$A$3:$B$69,2)</f>
        <v>96</v>
      </c>
    </row>
    <row r="523" ht="20.35" customHeight="1">
      <c r="A523" t="s" s="38">
        <v>1592</v>
      </c>
      <c r="B523" s="99">
        <f>('RATES'!I523/'RATES'!H523)*10</f>
        <v>28.08219178082192</v>
      </c>
      <c r="C523" s="33">
        <f>B523-(('RATES'!H523-73)/10)</f>
        <v>28.08219178082192</v>
      </c>
      <c r="D523" s="82">
        <f>VLOOKUP(C523,'ST - MASSE CORPORELLE'!$A$3:$B$69,2)</f>
        <v>76</v>
      </c>
    </row>
    <row r="524" ht="20.35" customHeight="1">
      <c r="A524" t="s" s="38">
        <v>1593</v>
      </c>
      <c r="B524" s="99">
        <f>('RATES'!I524/'RATES'!H524)*10</f>
        <v>25.83333333333334</v>
      </c>
      <c r="C524" s="33">
        <f>B524-(('RATES'!H524-73)/10)</f>
        <v>25.93333333333334</v>
      </c>
      <c r="D524" s="82">
        <f>VLOOKUP(C524,'ST - MASSE CORPORELLE'!$A$3:$B$69,2)</f>
        <v>48</v>
      </c>
    </row>
    <row r="525" ht="20.35" customHeight="1">
      <c r="A525" t="s" s="38">
        <v>1594</v>
      </c>
      <c r="B525" s="99">
        <f>('RATES'!I525/'RATES'!H525)*10</f>
        <v>23.68421052631579</v>
      </c>
      <c r="C525" s="33">
        <f>B525-(('RATES'!H525-73)/10)</f>
        <v>23.38421052631579</v>
      </c>
      <c r="D525" s="82">
        <f>VLOOKUP(C525,'ST - MASSE CORPORELLE'!$A$3:$B$69,2)</f>
        <v>34</v>
      </c>
    </row>
    <row r="526" ht="20.35" customHeight="1">
      <c r="A526" t="s" s="38">
        <v>1595</v>
      </c>
      <c r="B526" s="99">
        <f>('RATES'!I526/'RATES'!H526)*10</f>
        <v>24.64788732394366</v>
      </c>
      <c r="C526" s="33">
        <f>B526-(('RATES'!H526-73)/10)</f>
        <v>24.84788732394366</v>
      </c>
      <c r="D526" s="82">
        <f>VLOOKUP(C526,'ST - MASSE CORPORELLE'!$A$3:$B$69,2)</f>
        <v>39</v>
      </c>
    </row>
    <row r="527" ht="20.35" customHeight="1">
      <c r="A527" t="s" s="38">
        <v>1596</v>
      </c>
      <c r="B527" s="99">
        <f>('RATES'!I527/'RATES'!H527)*10</f>
        <v>26.62162162162162</v>
      </c>
      <c r="C527" s="33">
        <f>B527-(('RATES'!H527-73)/10)</f>
        <v>26.52162162162162</v>
      </c>
      <c r="D527" s="82">
        <f>VLOOKUP(C527,'ST - MASSE CORPORELLE'!$A$3:$B$69,2)</f>
        <v>56</v>
      </c>
    </row>
    <row r="528" ht="20.35" customHeight="1">
      <c r="A528" t="s" s="38">
        <v>1597</v>
      </c>
      <c r="B528" s="99">
        <f>('RATES'!I528/'RATES'!H528)*10</f>
        <v>27.3972602739726</v>
      </c>
      <c r="C528" s="33">
        <f>B528-(('RATES'!H528-73)/10)</f>
        <v>27.3972602739726</v>
      </c>
      <c r="D528" s="82">
        <f>VLOOKUP(C528,'ST - MASSE CORPORELLE'!$A$3:$B$69,2)</f>
        <v>67</v>
      </c>
    </row>
    <row r="529" ht="20.35" customHeight="1">
      <c r="A529" t="s" s="38">
        <v>1598</v>
      </c>
      <c r="B529" s="99">
        <f>('RATES'!I529/'RATES'!H529)*10</f>
        <v>25.69444444444445</v>
      </c>
      <c r="C529" s="33">
        <f>B529-(('RATES'!H529-73)/10)</f>
        <v>25.79444444444445</v>
      </c>
      <c r="D529" s="82">
        <f>VLOOKUP(C529,'ST - MASSE CORPORELLE'!$A$3:$B$69,2)</f>
        <v>47</v>
      </c>
    </row>
    <row r="530" ht="20.35" customHeight="1">
      <c r="A530" t="s" s="38">
        <v>1599</v>
      </c>
      <c r="B530" s="99">
        <f>('RATES'!I530/'RATES'!H530)*10</f>
        <v>26.44736842105263</v>
      </c>
      <c r="C530" s="33">
        <f>B530-(('RATES'!H530-73)/10)</f>
        <v>26.14736842105263</v>
      </c>
      <c r="D530" s="82">
        <f>VLOOKUP(C530,'ST - MASSE CORPORELLE'!$A$3:$B$69,2)</f>
        <v>51</v>
      </c>
    </row>
    <row r="531" ht="20.35" customHeight="1">
      <c r="A531" t="s" s="38">
        <v>1600</v>
      </c>
      <c r="B531" s="99">
        <f>('RATES'!I531/'RATES'!H531)*10</f>
        <v>28.35616438356164</v>
      </c>
      <c r="C531" s="33">
        <f>B531-(('RATES'!H531-73)/10)</f>
        <v>28.35616438356164</v>
      </c>
      <c r="D531" s="82">
        <f>VLOOKUP(C531,'ST - MASSE CORPORELLE'!$A$3:$B$69,2)</f>
        <v>80</v>
      </c>
    </row>
    <row r="532" ht="20.35" customHeight="1">
      <c r="A532" t="s" s="38">
        <v>1601</v>
      </c>
      <c r="B532" s="99">
        <f>('RATES'!I532/'RATES'!H532)*10</f>
        <v>29.58904109589041</v>
      </c>
      <c r="C532" s="33">
        <f>B532-(('RATES'!H532-73)/10)</f>
        <v>29.58904109589041</v>
      </c>
      <c r="D532" s="82">
        <f>VLOOKUP(C532,'ST - MASSE CORPORELLE'!$A$3:$B$69,2)</f>
        <v>91</v>
      </c>
    </row>
    <row r="533" ht="20.35" customHeight="1">
      <c r="A533" t="s" s="38">
        <v>1602</v>
      </c>
      <c r="B533" s="99">
        <f>('RATES'!I533/'RATES'!H533)*10</f>
        <v>27.5</v>
      </c>
      <c r="C533" s="33">
        <f>B533-(('RATES'!H533-73)/10)</f>
        <v>27.6</v>
      </c>
      <c r="D533" s="82">
        <f>VLOOKUP(C533,'ST - MASSE CORPORELLE'!$A$3:$B$69,2)</f>
        <v>70</v>
      </c>
    </row>
    <row r="534" ht="20.35" customHeight="1">
      <c r="A534" t="s" s="38">
        <v>1603</v>
      </c>
      <c r="B534" s="99">
        <f>('RATES'!I534/'RATES'!H534)*10</f>
        <v>26.57894736842105</v>
      </c>
      <c r="C534" s="33">
        <f>B534-(('RATES'!H534-73)/10)</f>
        <v>26.27894736842105</v>
      </c>
      <c r="D534" s="82">
        <f>VLOOKUP(C534,'ST - MASSE CORPORELLE'!$A$3:$B$69,2)</f>
        <v>52</v>
      </c>
    </row>
    <row r="535" ht="20.35" customHeight="1">
      <c r="A535" t="s" s="38">
        <v>1604</v>
      </c>
      <c r="B535" s="99">
        <f>('RATES'!I535/'RATES'!H535)*10</f>
        <v>27.85714285714285</v>
      </c>
      <c r="C535" s="33">
        <f>B535-(('RATES'!H535-73)/10)</f>
        <v>28.15714285714285</v>
      </c>
      <c r="D535" s="82">
        <f>VLOOKUP(C535,'ST - MASSE CORPORELLE'!$A$3:$B$69,2)</f>
        <v>77</v>
      </c>
    </row>
    <row r="536" ht="20.35" customHeight="1">
      <c r="A536" t="s" s="38">
        <v>1605</v>
      </c>
      <c r="B536" s="99">
        <f>('RATES'!I536/'RATES'!H536)*10</f>
        <v>27.3972602739726</v>
      </c>
      <c r="C536" s="33">
        <f>B536-(('RATES'!H536-73)/10)</f>
        <v>27.3972602739726</v>
      </c>
      <c r="D536" s="82">
        <f>VLOOKUP(C536,'ST - MASSE CORPORELLE'!$A$3:$B$69,2)</f>
        <v>67</v>
      </c>
    </row>
    <row r="537" ht="20.35" customHeight="1">
      <c r="A537" t="s" s="38">
        <v>1606</v>
      </c>
      <c r="B537" s="99">
        <f>('RATES'!I537/'RATES'!H537)*10</f>
        <v>27.6</v>
      </c>
      <c r="C537" s="33">
        <f>B537-(('RATES'!H537-73)/10)</f>
        <v>27.4</v>
      </c>
      <c r="D537" s="82">
        <f>VLOOKUP(C537,'ST - MASSE CORPORELLE'!$A$3:$B$69,2)</f>
        <v>67</v>
      </c>
    </row>
    <row r="538" ht="20.35" customHeight="1">
      <c r="A538" t="s" s="38">
        <v>1607</v>
      </c>
      <c r="B538" s="99">
        <f>('RATES'!I538/'RATES'!H538)*10</f>
        <v>27.46666666666667</v>
      </c>
      <c r="C538" s="33">
        <f>B538-(('RATES'!H538-73)/10)</f>
        <v>27.26666666666667</v>
      </c>
      <c r="D538" s="82">
        <f>VLOOKUP(C538,'ST - MASSE CORPORELLE'!$A$3:$B$69,2)</f>
        <v>65</v>
      </c>
    </row>
    <row r="539" ht="20.35" customHeight="1">
      <c r="A539" t="s" s="38">
        <v>1608</v>
      </c>
      <c r="B539" s="99">
        <f>('RATES'!I539/'RATES'!H539)*10</f>
        <v>26.19718309859155</v>
      </c>
      <c r="C539" s="33">
        <f>B539-(('RATES'!H539-73)/10)</f>
        <v>26.39718309859155</v>
      </c>
      <c r="D539" s="82">
        <f>VLOOKUP(C539,'ST - MASSE CORPORELLE'!$A$3:$B$69,2)</f>
        <v>54</v>
      </c>
    </row>
    <row r="540" ht="20.35" customHeight="1">
      <c r="A540" t="s" s="38">
        <v>1609</v>
      </c>
      <c r="B540" s="99">
        <f>('RATES'!I540/'RATES'!H540)*10</f>
        <v>29.85915492957746</v>
      </c>
      <c r="C540" s="33">
        <f>B540-(('RATES'!H540-73)/10)</f>
        <v>30.05915492957746</v>
      </c>
      <c r="D540" s="82">
        <f>VLOOKUP(C540,'ST - MASSE CORPORELLE'!$A$3:$B$69,2)</f>
        <v>93</v>
      </c>
    </row>
    <row r="541" ht="20.35" customHeight="1">
      <c r="A541" t="s" s="38">
        <v>1610</v>
      </c>
      <c r="B541" s="99">
        <f>('RATES'!I541/'RATES'!H541)*10</f>
        <v>25.41666666666666</v>
      </c>
      <c r="C541" s="33">
        <f>B541-(('RATES'!H541-73)/10)</f>
        <v>25.51666666666667</v>
      </c>
      <c r="D541" s="82">
        <f>VLOOKUP(C541,'ST - MASSE CORPORELLE'!$A$3:$B$69,2)</f>
        <v>44</v>
      </c>
    </row>
    <row r="542" ht="20.35" customHeight="1">
      <c r="A542" t="s" s="38">
        <v>1611</v>
      </c>
      <c r="B542" s="99">
        <f>('RATES'!I542/'RATES'!H542)*10</f>
        <v>27.3972602739726</v>
      </c>
      <c r="C542" s="33">
        <f>B542-(('RATES'!H542-73)/10)</f>
        <v>27.3972602739726</v>
      </c>
      <c r="D542" s="82">
        <f>VLOOKUP(C542,'ST - MASSE CORPORELLE'!$A$3:$B$69,2)</f>
        <v>67</v>
      </c>
    </row>
    <row r="543" ht="20.35" customHeight="1">
      <c r="A543" t="s" s="38">
        <v>1612</v>
      </c>
      <c r="B543" s="99">
        <f>('RATES'!I543/'RATES'!H543)*10</f>
        <v>26.16438356164383</v>
      </c>
      <c r="C543" s="33">
        <f>B543-(('RATES'!H543-73)/10)</f>
        <v>26.16438356164383</v>
      </c>
      <c r="D543" s="82">
        <f>VLOOKUP(C543,'ST - MASSE CORPORELLE'!$A$3:$B$69,2)</f>
        <v>51</v>
      </c>
    </row>
    <row r="544" ht="20.35" customHeight="1">
      <c r="A544" t="s" s="38">
        <v>1613</v>
      </c>
      <c r="B544" s="99">
        <f>('RATES'!I544/'RATES'!H544)*10</f>
        <v>28.08219178082192</v>
      </c>
      <c r="C544" s="33">
        <f>B544-(('RATES'!H544-73)/10)</f>
        <v>28.08219178082192</v>
      </c>
      <c r="D544" s="82">
        <f>VLOOKUP(C544,'ST - MASSE CORPORELLE'!$A$3:$B$69,2)</f>
        <v>76</v>
      </c>
    </row>
    <row r="545" ht="20.35" customHeight="1">
      <c r="A545" t="s" s="38">
        <v>1614</v>
      </c>
      <c r="B545" s="99">
        <f>('RATES'!I545/'RATES'!H545)*10</f>
        <v>29.48717948717949</v>
      </c>
      <c r="C545" s="33">
        <f>B545-(('RATES'!H545-73)/10)</f>
        <v>28.98717948717949</v>
      </c>
      <c r="D545" s="82">
        <f>VLOOKUP(C545,'ST - MASSE CORPORELLE'!$A$3:$B$69,2)</f>
        <v>86</v>
      </c>
    </row>
    <row r="546" ht="20.35" customHeight="1">
      <c r="A546" t="s" s="38">
        <v>1615</v>
      </c>
      <c r="B546" s="99">
        <f>('RATES'!I546/'RATES'!H546)*10</f>
        <v>27.53246753246753</v>
      </c>
      <c r="C546" s="33">
        <f>B546-(('RATES'!H546-73)/10)</f>
        <v>27.13246753246753</v>
      </c>
      <c r="D546" s="82">
        <f>VLOOKUP(C546,'ST - MASSE CORPORELLE'!$A$3:$B$69,2)</f>
        <v>64</v>
      </c>
    </row>
    <row r="547" ht="20.35" customHeight="1">
      <c r="A547" t="s" s="38">
        <v>1616</v>
      </c>
      <c r="B547" s="99">
        <f>('RATES'!I547/'RATES'!H547)*10</f>
        <v>22.87671232876712</v>
      </c>
      <c r="C547" s="33">
        <f>B547-(('RATES'!H547-73)/10)</f>
        <v>22.87671232876712</v>
      </c>
      <c r="D547" s="82">
        <f>VLOOKUP(C547,'ST - MASSE CORPORELLE'!$A$3:$B$69,2)</f>
        <v>33</v>
      </c>
    </row>
    <row r="548" ht="20.35" customHeight="1">
      <c r="A548" t="s" s="38">
        <v>1617</v>
      </c>
      <c r="B548" s="99">
        <f>('RATES'!I548/'RATES'!H548)*10</f>
        <v>26.25</v>
      </c>
      <c r="C548" s="33">
        <f>B548-(('RATES'!H548-73)/10)</f>
        <v>26.35</v>
      </c>
      <c r="D548" s="82">
        <f>VLOOKUP(C548,'ST - MASSE CORPORELLE'!$A$3:$B$69,2)</f>
        <v>53</v>
      </c>
    </row>
    <row r="549" ht="20.35" customHeight="1">
      <c r="A549" t="s" s="38">
        <v>1618</v>
      </c>
      <c r="B549" s="99">
        <f>('RATES'!I549/'RATES'!H549)*10</f>
        <v>26.85714285714285</v>
      </c>
      <c r="C549" s="33">
        <f>B549-(('RATES'!H549-73)/10)</f>
        <v>27.15714285714285</v>
      </c>
      <c r="D549" s="82">
        <f>VLOOKUP(C549,'ST - MASSE CORPORELLE'!$A$3:$B$69,2)</f>
        <v>64</v>
      </c>
    </row>
    <row r="550" ht="20.35" customHeight="1">
      <c r="A550" t="s" s="38">
        <v>1619</v>
      </c>
      <c r="B550" s="99">
        <f>('RATES'!I550/'RATES'!H550)*10</f>
        <v>26.32352941176471</v>
      </c>
      <c r="C550" s="33">
        <f>B550-(('RATES'!H550-73)/10)</f>
        <v>26.82352941176471</v>
      </c>
      <c r="D550" s="82">
        <f>VLOOKUP(C550,'ST - MASSE CORPORELLE'!$A$3:$B$69,2)</f>
        <v>60</v>
      </c>
    </row>
    <row r="551" ht="20.35" customHeight="1">
      <c r="A551" t="s" s="38">
        <v>1620</v>
      </c>
      <c r="B551" s="99">
        <f>('RATES'!I551/'RATES'!H551)*10</f>
        <v>26.84931506849315</v>
      </c>
      <c r="C551" s="33">
        <f>B551-(('RATES'!H551-73)/10)</f>
        <v>26.84931506849315</v>
      </c>
      <c r="D551" s="82">
        <f>VLOOKUP(C551,'ST - MASSE CORPORELLE'!$A$3:$B$69,2)</f>
        <v>60</v>
      </c>
    </row>
    <row r="552" ht="20.35" customHeight="1">
      <c r="A552" t="s" s="38">
        <v>1621</v>
      </c>
      <c r="B552" s="99">
        <f>('RATES'!I552/'RATES'!H552)*10</f>
        <v>28.19444444444445</v>
      </c>
      <c r="C552" s="33">
        <f>B552-(('RATES'!H552-73)/10)</f>
        <v>28.29444444444445</v>
      </c>
      <c r="D552" s="82">
        <f>VLOOKUP(C552,'ST - MASSE CORPORELLE'!$A$3:$B$69,2)</f>
        <v>79</v>
      </c>
    </row>
    <row r="553" ht="20.35" customHeight="1">
      <c r="A553" t="s" s="38">
        <v>1622</v>
      </c>
      <c r="B553" s="99">
        <f>('RATES'!I553/'RATES'!H553)*10</f>
        <v>26.19718309859155</v>
      </c>
      <c r="C553" s="33">
        <f>B553-(('RATES'!H553-73)/10)</f>
        <v>26.39718309859155</v>
      </c>
      <c r="D553" s="82">
        <f>VLOOKUP(C553,'ST - MASSE CORPORELLE'!$A$3:$B$69,2)</f>
        <v>54</v>
      </c>
    </row>
    <row r="554" ht="20.35" customHeight="1">
      <c r="A554" t="s" s="38">
        <v>1623</v>
      </c>
      <c r="B554" s="99">
        <f>('RATES'!I554/'RATES'!H554)*10</f>
        <v>27.67123287671233</v>
      </c>
      <c r="C554" s="33">
        <f>B554-(('RATES'!H554-73)/10)</f>
        <v>27.67123287671233</v>
      </c>
      <c r="D554" s="82">
        <f>VLOOKUP(C554,'ST - MASSE CORPORELLE'!$A$3:$B$69,2)</f>
        <v>71</v>
      </c>
    </row>
    <row r="555" ht="20.35" customHeight="1">
      <c r="A555" t="s" s="38">
        <v>1624</v>
      </c>
      <c r="B555" s="99">
        <f>('RATES'!I555/'RATES'!H555)*10</f>
        <v>27.46478873239436</v>
      </c>
      <c r="C555" s="33">
        <f>B555-(('RATES'!H555-73)/10)</f>
        <v>27.66478873239436</v>
      </c>
      <c r="D555" s="82">
        <f>VLOOKUP(C555,'ST - MASSE CORPORELLE'!$A$3:$B$69,2)</f>
        <v>70</v>
      </c>
    </row>
    <row r="556" ht="20.35" customHeight="1">
      <c r="A556" t="s" s="38">
        <v>1625</v>
      </c>
      <c r="B556" s="99">
        <f>('RATES'!I556/'RATES'!H556)*10</f>
        <v>25.55555555555555</v>
      </c>
      <c r="C556" s="33">
        <f>B556-(('RATES'!H556-73)/10)</f>
        <v>25.65555555555556</v>
      </c>
      <c r="D556" s="82">
        <f>VLOOKUP(C556,'ST - MASSE CORPORELLE'!$A$3:$B$69,2)</f>
        <v>46</v>
      </c>
    </row>
    <row r="557" ht="20.35" customHeight="1">
      <c r="A557" t="s" s="38">
        <v>1626</v>
      </c>
      <c r="B557" s="99">
        <f>('RATES'!I557/'RATES'!H557)*10</f>
        <v>25.21739130434783</v>
      </c>
      <c r="C557" s="33">
        <f>B557-(('RATES'!H557-73)/10)</f>
        <v>25.61739130434783</v>
      </c>
      <c r="D557" s="82">
        <f>VLOOKUP(C557,'ST - MASSE CORPORELLE'!$A$3:$B$69,2)</f>
        <v>45</v>
      </c>
    </row>
    <row r="558" ht="20.35" customHeight="1">
      <c r="A558" t="s" s="38">
        <v>1627</v>
      </c>
      <c r="B558" s="99">
        <f>('RATES'!I558/'RATES'!H558)*10</f>
        <v>29.02777777777778</v>
      </c>
      <c r="C558" s="33">
        <f>B558-(('RATES'!H558-73)/10)</f>
        <v>29.12777777777778</v>
      </c>
      <c r="D558" s="82">
        <f>VLOOKUP(C558,'ST - MASSE CORPORELLE'!$A$3:$B$69,2)</f>
        <v>87</v>
      </c>
    </row>
    <row r="559" ht="20.35" customHeight="1">
      <c r="A559" t="s" s="38">
        <v>1628</v>
      </c>
      <c r="B559" s="99">
        <f>('RATES'!I559/'RATES'!H559)*10</f>
        <v>28.16901408450704</v>
      </c>
      <c r="C559" s="33">
        <f>B559-(('RATES'!H559-73)/10)</f>
        <v>28.36901408450704</v>
      </c>
      <c r="D559" s="82">
        <f>VLOOKUP(C559,'ST - MASSE CORPORELLE'!$A$3:$B$69,2)</f>
        <v>80</v>
      </c>
    </row>
    <row r="560" ht="20.35" customHeight="1">
      <c r="A560" t="s" s="38">
        <v>1629</v>
      </c>
      <c r="B560" s="99">
        <f>('RATES'!I560/'RATES'!H560)*10</f>
        <v>28.35616438356164</v>
      </c>
      <c r="C560" s="33">
        <f>B560-(('RATES'!H560-73)/10)</f>
        <v>28.35616438356164</v>
      </c>
      <c r="D560" s="82">
        <f>VLOOKUP(C560,'ST - MASSE CORPORELLE'!$A$3:$B$69,2)</f>
        <v>80</v>
      </c>
    </row>
    <row r="561" ht="20.35" customHeight="1">
      <c r="A561" t="s" s="38">
        <v>1630</v>
      </c>
      <c r="B561" s="99">
        <f>('RATES'!I561/'RATES'!H561)*10</f>
        <v>29.33333333333333</v>
      </c>
      <c r="C561" s="33">
        <f>B561-(('RATES'!H561-73)/10)</f>
        <v>29.13333333333333</v>
      </c>
      <c r="D561" s="82">
        <f>VLOOKUP(C561,'ST - MASSE CORPORELLE'!$A$3:$B$69,2)</f>
        <v>87</v>
      </c>
    </row>
    <row r="562" ht="20.35" customHeight="1">
      <c r="A562" t="s" s="38">
        <v>1631</v>
      </c>
      <c r="B562" s="99">
        <f>('RATES'!I562/'RATES'!H562)*10</f>
        <v>27.80821917808219</v>
      </c>
      <c r="C562" s="33">
        <f>B562-(('RATES'!H562-73)/10)</f>
        <v>27.80821917808219</v>
      </c>
      <c r="D562" s="82">
        <f>VLOOKUP(C562,'ST - MASSE CORPORELLE'!$A$3:$B$69,2)</f>
        <v>72</v>
      </c>
    </row>
    <row r="563" ht="20.35" customHeight="1">
      <c r="A563" t="s" s="38">
        <v>1632</v>
      </c>
      <c r="B563" s="99">
        <f>('RATES'!I563/'RATES'!H563)*10</f>
        <v>26.76056338028169</v>
      </c>
      <c r="C563" s="33">
        <f>B563-(('RATES'!H563-73)/10)</f>
        <v>26.96056338028169</v>
      </c>
      <c r="D563" s="82">
        <f>VLOOKUP(C563,'ST - MASSE CORPORELLE'!$A$3:$B$69,2)</f>
        <v>62</v>
      </c>
    </row>
    <row r="564" ht="20.35" customHeight="1">
      <c r="A564" t="s" s="38">
        <v>1633</v>
      </c>
      <c r="B564" s="99">
        <f>('RATES'!I564/'RATES'!H564)*10</f>
        <v>27.80821917808219</v>
      </c>
      <c r="C564" s="33">
        <f>B564-(('RATES'!H564-73)/10)</f>
        <v>27.80821917808219</v>
      </c>
      <c r="D564" s="82">
        <f>VLOOKUP(C564,'ST - MASSE CORPORELLE'!$A$3:$B$69,2)</f>
        <v>72</v>
      </c>
    </row>
    <row r="565" ht="20.35" customHeight="1">
      <c r="A565" t="s" s="38">
        <v>1634</v>
      </c>
      <c r="B565" s="99">
        <f>('RATES'!I565/'RATES'!H565)*10</f>
        <v>26.42857142857143</v>
      </c>
      <c r="C565" s="33">
        <f>B565-(('RATES'!H565-73)/10)</f>
        <v>26.72857142857143</v>
      </c>
      <c r="D565" s="82">
        <f>VLOOKUP(C565,'ST - MASSE CORPORELLE'!$A$3:$B$69,2)</f>
        <v>58</v>
      </c>
    </row>
    <row r="566" ht="20.35" customHeight="1">
      <c r="A566" t="s" s="38">
        <v>1635</v>
      </c>
      <c r="B566" s="99">
        <f>('RATES'!I566/'RATES'!H566)*10</f>
        <v>26.71232876712329</v>
      </c>
      <c r="C566" s="33">
        <f>B566-(('RATES'!H566-73)/10)</f>
        <v>26.71232876712329</v>
      </c>
      <c r="D566" s="82">
        <f>VLOOKUP(C566,'ST - MASSE CORPORELLE'!$A$3:$B$69,2)</f>
        <v>58</v>
      </c>
    </row>
    <row r="567" ht="20.35" customHeight="1">
      <c r="A567" t="s" s="38">
        <v>1636</v>
      </c>
      <c r="B567" s="99">
        <f>('RATES'!I567/'RATES'!H567)*10</f>
        <v>27.7027027027027</v>
      </c>
      <c r="C567" s="33">
        <f>B567-(('RATES'!H567-73)/10)</f>
        <v>27.6027027027027</v>
      </c>
      <c r="D567" s="82">
        <f>VLOOKUP(C567,'ST - MASSE CORPORELLE'!$A$3:$B$69,2)</f>
        <v>70</v>
      </c>
    </row>
    <row r="568" ht="20.35" customHeight="1">
      <c r="A568" t="s" s="38">
        <v>1637</v>
      </c>
      <c r="B568" s="99">
        <f>('RATES'!I568/'RATES'!H568)*10</f>
        <v>27.94520547945206</v>
      </c>
      <c r="C568" s="33">
        <f>B568-(('RATES'!H568-73)/10)</f>
        <v>27.94520547945206</v>
      </c>
      <c r="D568" s="82">
        <f>VLOOKUP(C568,'ST - MASSE CORPORELLE'!$A$3:$B$69,2)</f>
        <v>74</v>
      </c>
    </row>
    <row r="569" ht="20.35" customHeight="1">
      <c r="A569" t="s" s="38">
        <v>1638</v>
      </c>
      <c r="B569" s="99">
        <f>('RATES'!I569/'RATES'!H569)*10</f>
        <v>25.49295774647888</v>
      </c>
      <c r="C569" s="33">
        <f>B569-(('RATES'!H569-73)/10)</f>
        <v>25.69295774647887</v>
      </c>
      <c r="D569" s="82">
        <f>VLOOKUP(C569,'ST - MASSE CORPORELLE'!$A$3:$B$69,2)</f>
        <v>46</v>
      </c>
    </row>
    <row r="570" ht="20.35" customHeight="1">
      <c r="A570" t="s" s="38">
        <v>1639</v>
      </c>
      <c r="B570" s="99">
        <f>('RATES'!I570/'RATES'!H570)*10</f>
        <v>26.17647058823529</v>
      </c>
      <c r="C570" s="33">
        <f>B570-(('RATES'!H570-73)/10)</f>
        <v>26.67647058823529</v>
      </c>
      <c r="D570" s="82">
        <f>VLOOKUP(C570,'ST - MASSE CORPORELLE'!$A$3:$B$69,2)</f>
        <v>57</v>
      </c>
    </row>
    <row r="571" ht="20.35" customHeight="1">
      <c r="A571" t="s" s="38">
        <v>1640</v>
      </c>
      <c r="B571" s="99">
        <f>('RATES'!I571/'RATES'!H571)*10</f>
        <v>27.2972972972973</v>
      </c>
      <c r="C571" s="33">
        <f>B571-(('RATES'!H571-73)/10)</f>
        <v>27.1972972972973</v>
      </c>
      <c r="D571" s="82">
        <f>VLOOKUP(C571,'ST - MASSE CORPORELLE'!$A$3:$B$69,2)</f>
        <v>64</v>
      </c>
    </row>
    <row r="572" ht="20.35" customHeight="1">
      <c r="A572" t="s" s="38">
        <v>1641</v>
      </c>
      <c r="B572" s="99">
        <f>('RATES'!I572/'RATES'!H572)*10</f>
        <v>28.28947368421053</v>
      </c>
      <c r="C572" s="33">
        <f>B572-(('RATES'!H572-73)/10)</f>
        <v>27.98947368421053</v>
      </c>
      <c r="D572" s="82">
        <f>VLOOKUP(C572,'ST - MASSE CORPORELLE'!$A$3:$B$69,2)</f>
        <v>75</v>
      </c>
    </row>
    <row r="573" ht="20.35" customHeight="1">
      <c r="A573" t="s" s="38">
        <v>1642</v>
      </c>
      <c r="B573" s="99">
        <f>('RATES'!I573/'RATES'!H573)*10</f>
        <v>26.84931506849315</v>
      </c>
      <c r="C573" s="33">
        <f>B573-(('RATES'!H573-73)/10)</f>
        <v>26.84931506849315</v>
      </c>
      <c r="D573" s="82">
        <f>VLOOKUP(C573,'ST - MASSE CORPORELLE'!$A$3:$B$69,2)</f>
        <v>60</v>
      </c>
    </row>
    <row r="574" ht="20.35" customHeight="1">
      <c r="A574" t="s" s="38">
        <v>1643</v>
      </c>
      <c r="B574" s="99">
        <f>('RATES'!I574/'RATES'!H574)*10</f>
        <v>27.85714285714285</v>
      </c>
      <c r="C574" s="33">
        <f>B574-(('RATES'!H574-73)/10)</f>
        <v>28.15714285714285</v>
      </c>
      <c r="D574" s="82">
        <f>VLOOKUP(C574,'ST - MASSE CORPORELLE'!$A$3:$B$69,2)</f>
        <v>77</v>
      </c>
    </row>
    <row r="575" ht="20.35" customHeight="1">
      <c r="A575" t="s" s="38">
        <v>1644</v>
      </c>
      <c r="B575" s="99">
        <f>('RATES'!I575/'RATES'!H575)*10</f>
        <v>26.47887323943662</v>
      </c>
      <c r="C575" s="33">
        <f>B575-(('RATES'!H575-73)/10)</f>
        <v>26.67887323943662</v>
      </c>
      <c r="D575" s="82">
        <f>VLOOKUP(C575,'ST - MASSE CORPORELLE'!$A$3:$B$69,2)</f>
        <v>57</v>
      </c>
    </row>
    <row r="576" ht="20.35" customHeight="1">
      <c r="A576" t="s" s="38">
        <v>1645</v>
      </c>
      <c r="B576" s="99">
        <f>('RATES'!I576/'RATES'!H576)*10</f>
        <v>27.83783783783784</v>
      </c>
      <c r="C576" s="33">
        <f>B576-(('RATES'!H576-73)/10)</f>
        <v>27.73783783783784</v>
      </c>
      <c r="D576" s="82">
        <f>VLOOKUP(C576,'ST - MASSE CORPORELLE'!$A$3:$B$69,2)</f>
        <v>71</v>
      </c>
    </row>
    <row r="577" ht="20.35" customHeight="1">
      <c r="A577" t="s" s="38">
        <v>1646</v>
      </c>
      <c r="B577" s="99">
        <f>('RATES'!I577/'RATES'!H577)*10</f>
        <v>25.81081081081081</v>
      </c>
      <c r="C577" s="33">
        <f>B577-(('RATES'!H577-73)/10)</f>
        <v>25.71081081081081</v>
      </c>
      <c r="D577" s="82">
        <f>VLOOKUP(C577,'ST - MASSE CORPORELLE'!$A$3:$B$69,2)</f>
        <v>46</v>
      </c>
    </row>
    <row r="578" ht="20.35" customHeight="1">
      <c r="A578" t="s" s="38">
        <v>1647</v>
      </c>
      <c r="B578" s="99">
        <f>('RATES'!I578/'RATES'!H578)*10</f>
        <v>25</v>
      </c>
      <c r="C578" s="33">
        <f>B578-(('RATES'!H578-73)/10)</f>
        <v>25.1</v>
      </c>
      <c r="D578" s="82">
        <f>VLOOKUP(C578,'ST - MASSE CORPORELLE'!$A$3:$B$69,2)</f>
        <v>40</v>
      </c>
    </row>
    <row r="579" ht="20.35" customHeight="1">
      <c r="A579" t="s" s="38">
        <v>1648</v>
      </c>
      <c r="B579" s="99">
        <f>('RATES'!I579/'RATES'!H579)*10</f>
        <v>27.94520547945206</v>
      </c>
      <c r="C579" s="33">
        <f>B579-(('RATES'!H579-73)/10)</f>
        <v>27.94520547945206</v>
      </c>
      <c r="D579" s="82">
        <f>VLOOKUP(C579,'ST - MASSE CORPORELLE'!$A$3:$B$69,2)</f>
        <v>74</v>
      </c>
    </row>
    <row r="580" ht="20.35" customHeight="1">
      <c r="A580" t="s" s="38">
        <v>1649</v>
      </c>
      <c r="B580" s="99">
        <f>('RATES'!I580/'RATES'!H580)*10</f>
        <v>27.88732394366197</v>
      </c>
      <c r="C580" s="33">
        <f>B580-(('RATES'!H580-73)/10)</f>
        <v>28.08732394366197</v>
      </c>
      <c r="D580" s="82">
        <f>VLOOKUP(C580,'ST - MASSE CORPORELLE'!$A$3:$B$69,2)</f>
        <v>76</v>
      </c>
    </row>
    <row r="581" ht="20.35" customHeight="1">
      <c r="A581" t="s" s="38">
        <v>1650</v>
      </c>
      <c r="B581" s="99">
        <f>('RATES'!I581/'RATES'!H581)*10</f>
        <v>27.56756756756756</v>
      </c>
      <c r="C581" s="33">
        <f>B581-(('RATES'!H581-73)/10)</f>
        <v>27.46756756756756</v>
      </c>
      <c r="D581" s="82">
        <f>VLOOKUP(C581,'ST - MASSE CORPORELLE'!$A$3:$B$69,2)</f>
        <v>68</v>
      </c>
    </row>
    <row r="582" ht="20.35" customHeight="1">
      <c r="A582" t="s" s="38">
        <v>1651</v>
      </c>
      <c r="B582" s="99">
        <f>('RATES'!I582/'RATES'!H582)*10</f>
        <v>27.2</v>
      </c>
      <c r="C582" s="33">
        <f>B582-(('RATES'!H582-73)/10)</f>
        <v>27</v>
      </c>
      <c r="D582" s="82">
        <f>VLOOKUP(C582,'ST - MASSE CORPORELLE'!$A$3:$B$69,2)</f>
        <v>62</v>
      </c>
    </row>
    <row r="583" ht="20.35" customHeight="1">
      <c r="A583" t="s" s="38">
        <v>1652</v>
      </c>
      <c r="B583" s="99">
        <f>('RATES'!I583/'RATES'!H583)*10</f>
        <v>27.08333333333334</v>
      </c>
      <c r="C583" s="33">
        <f>B583-(('RATES'!H583-73)/10)</f>
        <v>27.18333333333334</v>
      </c>
      <c r="D583" s="82">
        <f>VLOOKUP(C583,'ST - MASSE CORPORELLE'!$A$3:$B$69,2)</f>
        <v>64</v>
      </c>
    </row>
    <row r="584" ht="20.35" customHeight="1">
      <c r="A584" t="s" s="38">
        <v>1653</v>
      </c>
      <c r="B584" s="99">
        <f>('RATES'!I584/'RATES'!H584)*10</f>
        <v>26.57534246575342</v>
      </c>
      <c r="C584" s="33">
        <f>B584-(('RATES'!H584-73)/10)</f>
        <v>26.57534246575342</v>
      </c>
      <c r="D584" s="82">
        <f>VLOOKUP(C584,'ST - MASSE CORPORELLE'!$A$3:$B$69,2)</f>
        <v>56</v>
      </c>
    </row>
    <row r="585" ht="20.35" customHeight="1">
      <c r="A585" t="s" s="38">
        <v>1654</v>
      </c>
      <c r="B585" s="99">
        <f>('RATES'!I585/'RATES'!H585)*10</f>
        <v>25.75342465753425</v>
      </c>
      <c r="C585" s="33">
        <f>B585-(('RATES'!H585-73)/10)</f>
        <v>25.75342465753425</v>
      </c>
      <c r="D585" s="82">
        <f>VLOOKUP(C585,'ST - MASSE CORPORELLE'!$A$3:$B$69,2)</f>
        <v>47</v>
      </c>
    </row>
    <row r="586" ht="20.35" customHeight="1">
      <c r="A586" t="s" s="38">
        <v>1655</v>
      </c>
      <c r="B586" s="99">
        <f>('RATES'!I586/'RATES'!H586)*10</f>
        <v>29.48717948717949</v>
      </c>
      <c r="C586" s="33">
        <f>B586-(('RATES'!H586-73)/10)</f>
        <v>28.98717948717949</v>
      </c>
      <c r="D586" s="82">
        <f>VLOOKUP(C586,'ST - MASSE CORPORELLE'!$A$3:$B$69,2)</f>
        <v>86</v>
      </c>
    </row>
    <row r="587" ht="20.35" customHeight="1">
      <c r="A587" t="s" s="38">
        <v>1656</v>
      </c>
      <c r="B587" s="99">
        <f>('RATES'!I587/'RATES'!H587)*10</f>
        <v>27.77777777777778</v>
      </c>
      <c r="C587" s="33">
        <f>B587-(('RATES'!H587-73)/10)</f>
        <v>27.87777777777778</v>
      </c>
      <c r="D587" s="82">
        <f>VLOOKUP(C587,'ST - MASSE CORPORELLE'!$A$3:$B$69,2)</f>
        <v>73</v>
      </c>
    </row>
    <row r="588" ht="20.35" customHeight="1">
      <c r="A588" t="s" s="38">
        <v>1657</v>
      </c>
      <c r="B588" s="99">
        <f>('RATES'!I588/'RATES'!H588)*10</f>
        <v>28</v>
      </c>
      <c r="C588" s="33">
        <f>B588-(('RATES'!H588-73)/10)</f>
        <v>27.8</v>
      </c>
      <c r="D588" s="82">
        <f>VLOOKUP(C588,'ST - MASSE CORPORELLE'!$A$3:$B$69,2)</f>
        <v>72</v>
      </c>
    </row>
    <row r="589" ht="20.35" customHeight="1">
      <c r="A589" t="s" s="38">
        <v>1658</v>
      </c>
      <c r="B589" s="99">
        <f>('RATES'!I589/'RATES'!H589)*10</f>
        <v>26.94444444444445</v>
      </c>
      <c r="C589" s="33">
        <f>B589-(('RATES'!H589-73)/10)</f>
        <v>27.04444444444445</v>
      </c>
      <c r="D589" s="82">
        <f>VLOOKUP(C589,'ST - MASSE CORPORELLE'!$A$3:$B$69,2)</f>
        <v>63</v>
      </c>
    </row>
    <row r="590" ht="20.35" customHeight="1">
      <c r="A590" t="s" s="38">
        <v>1659</v>
      </c>
      <c r="B590" s="99">
        <f>('RATES'!I590/'RATES'!H590)*10</f>
        <v>28.10810810810811</v>
      </c>
      <c r="C590" s="33">
        <f>B590-(('RATES'!H590-73)/10)</f>
        <v>28.00810810810811</v>
      </c>
      <c r="D590" s="82">
        <f>VLOOKUP(C590,'ST - MASSE CORPORELLE'!$A$3:$B$69,2)</f>
        <v>75</v>
      </c>
    </row>
    <row r="591" ht="20.35" customHeight="1">
      <c r="A591" t="s" s="38">
        <v>1660</v>
      </c>
      <c r="B591" s="99">
        <f>('RATES'!I591/'RATES'!H591)*10</f>
        <v>28.87323943661972</v>
      </c>
      <c r="C591" s="33">
        <f>B591-(('RATES'!H591-73)/10)</f>
        <v>29.07323943661972</v>
      </c>
      <c r="D591" s="82">
        <f>VLOOKUP(C591,'ST - MASSE CORPORELLE'!$A$3:$B$69,2)</f>
        <v>87</v>
      </c>
    </row>
    <row r="592" ht="20.35" customHeight="1">
      <c r="A592" t="s" s="38">
        <v>1661</v>
      </c>
      <c r="B592" s="99">
        <f>('RATES'!I592/'RATES'!H592)*10</f>
        <v>28.59154929577465</v>
      </c>
      <c r="C592" s="33">
        <f>B592-(('RATES'!H592-73)/10)</f>
        <v>28.79154929577465</v>
      </c>
      <c r="D592" s="82">
        <f>VLOOKUP(C592,'ST - MASSE CORPORELLE'!$A$3:$B$69,2)</f>
        <v>85</v>
      </c>
    </row>
    <row r="593" ht="20.35" customHeight="1">
      <c r="A593" t="s" s="38">
        <v>1662</v>
      </c>
      <c r="B593" s="99">
        <f>('RATES'!I593/'RATES'!H593)*10</f>
        <v>30.67567567567568</v>
      </c>
      <c r="C593" s="33">
        <f>B593-(('RATES'!H593-73)/10)</f>
        <v>30.57567567567568</v>
      </c>
      <c r="D593" s="82">
        <f>VLOOKUP(C593,'ST - MASSE CORPORELLE'!$A$3:$B$69,2)</f>
        <v>95</v>
      </c>
    </row>
    <row r="594" ht="20.35" customHeight="1">
      <c r="A594" t="s" s="38">
        <v>1663</v>
      </c>
      <c r="B594" s="99">
        <f>('RATES'!I594/'RATES'!H594)*10</f>
        <v>27.26027397260274</v>
      </c>
      <c r="C594" s="33">
        <f>B594-(('RATES'!H594-73)/10)</f>
        <v>27.26027397260274</v>
      </c>
      <c r="D594" s="82">
        <f>VLOOKUP(C594,'ST - MASSE CORPORELLE'!$A$3:$B$69,2)</f>
        <v>65</v>
      </c>
    </row>
    <row r="595" ht="20.35" customHeight="1">
      <c r="A595" t="s" s="38">
        <v>1664</v>
      </c>
      <c r="B595" s="99">
        <f>('RATES'!I595/'RATES'!H595)*10</f>
        <v>26.42857142857143</v>
      </c>
      <c r="C595" s="33">
        <f>B595-(('RATES'!H595-73)/10)</f>
        <v>26.72857142857143</v>
      </c>
      <c r="D595" s="82">
        <f>VLOOKUP(C595,'ST - MASSE CORPORELLE'!$A$3:$B$69,2)</f>
        <v>58</v>
      </c>
    </row>
    <row r="596" ht="20.35" customHeight="1">
      <c r="A596" t="s" s="38">
        <v>1665</v>
      </c>
      <c r="B596" s="99">
        <f>('RATES'!I596/'RATES'!H596)*10</f>
        <v>28.55263157894737</v>
      </c>
      <c r="C596" s="33">
        <f>B596-(('RATES'!H596-73)/10)</f>
        <v>28.25263157894737</v>
      </c>
      <c r="D596" s="82">
        <f>VLOOKUP(C596,'ST - MASSE CORPORELLE'!$A$3:$B$69,2)</f>
        <v>79</v>
      </c>
    </row>
    <row r="597" ht="20.35" customHeight="1">
      <c r="A597" t="s" s="38">
        <v>1666</v>
      </c>
      <c r="B597" s="99">
        <f>('RATES'!I597/'RATES'!H597)*10</f>
        <v>26.81159420289855</v>
      </c>
      <c r="C597" s="33">
        <f>B597-(('RATES'!H597-73)/10)</f>
        <v>27.21159420289855</v>
      </c>
      <c r="D597" s="82">
        <f>VLOOKUP(C597,'ST - MASSE CORPORELLE'!$A$3:$B$69,2)</f>
        <v>65</v>
      </c>
    </row>
    <row r="598" ht="20.35" customHeight="1">
      <c r="A598" t="s" s="38">
        <v>1667</v>
      </c>
      <c r="B598" s="99">
        <f>('RATES'!I598/'RATES'!H598)*10</f>
        <v>29.58904109589041</v>
      </c>
      <c r="C598" s="33">
        <f>B598-(('RATES'!H598-73)/10)</f>
        <v>29.58904109589041</v>
      </c>
      <c r="D598" s="82">
        <f>VLOOKUP(C598,'ST - MASSE CORPORELLE'!$A$3:$B$69,2)</f>
        <v>91</v>
      </c>
    </row>
    <row r="599" ht="20.35" customHeight="1">
      <c r="A599" t="s" s="38">
        <v>1668</v>
      </c>
      <c r="B599" s="99">
        <f>('RATES'!I599/'RATES'!H599)*10</f>
        <v>28.35616438356164</v>
      </c>
      <c r="C599" s="33">
        <f>B599-(('RATES'!H599-73)/10)</f>
        <v>28.35616438356164</v>
      </c>
      <c r="D599" s="82">
        <f>VLOOKUP(C599,'ST - MASSE CORPORELLE'!$A$3:$B$69,2)</f>
        <v>80</v>
      </c>
    </row>
    <row r="600" ht="20.35" customHeight="1">
      <c r="A600" t="s" s="38">
        <v>1669</v>
      </c>
      <c r="B600" s="99">
        <f>('RATES'!I600/'RATES'!H600)*10</f>
        <v>25</v>
      </c>
      <c r="C600" s="33">
        <f>B600-(('RATES'!H600-73)/10)</f>
        <v>25.1</v>
      </c>
      <c r="D600" s="82">
        <f>VLOOKUP(C600,'ST - MASSE CORPORELLE'!$A$3:$B$69,2)</f>
        <v>40</v>
      </c>
    </row>
    <row r="601" ht="20.35" customHeight="1">
      <c r="A601" t="s" s="38">
        <v>1670</v>
      </c>
      <c r="B601" s="99">
        <f>('RATES'!I601/'RATES'!H601)*10</f>
        <v>28</v>
      </c>
      <c r="C601" s="33">
        <f>B601-(('RATES'!H601-73)/10)</f>
        <v>28.3</v>
      </c>
      <c r="D601" s="82">
        <f>VLOOKUP(C601,'ST - MASSE CORPORELLE'!$A$3:$B$69,2)</f>
        <v>80</v>
      </c>
    </row>
    <row r="602" ht="20.35" customHeight="1">
      <c r="A602" t="s" s="38">
        <v>1671</v>
      </c>
      <c r="B602" s="99">
        <f>('RATES'!I602/'RATES'!H602)*10</f>
        <v>25.94594594594595</v>
      </c>
      <c r="C602" s="33">
        <f>B602-(('RATES'!H602-73)/10)</f>
        <v>25.84594594594595</v>
      </c>
      <c r="D602" s="82">
        <f>VLOOKUP(C602,'ST - MASSE CORPORELLE'!$A$3:$B$69,2)</f>
        <v>47</v>
      </c>
    </row>
    <row r="603" ht="20.35" customHeight="1">
      <c r="A603" t="s" s="38">
        <v>1672</v>
      </c>
      <c r="B603" s="99">
        <f>('RATES'!I603/'RATES'!H603)*10</f>
        <v>26.35135135135135</v>
      </c>
      <c r="C603" s="33">
        <f>B603-(('RATES'!H603-73)/10)</f>
        <v>26.25135135135135</v>
      </c>
      <c r="D603" s="82">
        <f>VLOOKUP(C603,'ST - MASSE CORPORELLE'!$A$3:$B$69,2)</f>
        <v>52</v>
      </c>
    </row>
    <row r="604" ht="20.35" customHeight="1">
      <c r="A604" t="s" s="38">
        <v>1673</v>
      </c>
      <c r="B604" s="99">
        <f>('RATES'!I604/'RATES'!H604)*10</f>
        <v>28.66666666666667</v>
      </c>
      <c r="C604" s="33">
        <f>B604-(('RATES'!H604-73)/10)</f>
        <v>28.46666666666667</v>
      </c>
      <c r="D604" s="82">
        <f>VLOOKUP(C604,'ST - MASSE CORPORELLE'!$A$3:$B$69,2)</f>
        <v>82</v>
      </c>
    </row>
    <row r="605" ht="20.35" customHeight="1">
      <c r="A605" t="s" s="38">
        <v>1674</v>
      </c>
      <c r="B605" s="99">
        <f>('RATES'!I605/'RATES'!H605)*10</f>
        <v>29.16666666666666</v>
      </c>
      <c r="C605" s="33">
        <f>B605-(('RATES'!H605-73)/10)</f>
        <v>29.26666666666667</v>
      </c>
      <c r="D605" s="82">
        <f>VLOOKUP(C605,'ST - MASSE CORPORELLE'!$A$3:$B$69,2)</f>
        <v>88</v>
      </c>
    </row>
    <row r="606" ht="20.35" customHeight="1">
      <c r="A606" t="s" s="38">
        <v>1675</v>
      </c>
      <c r="B606" s="99">
        <f>('RATES'!I606/'RATES'!H606)*10</f>
        <v>28.66666666666667</v>
      </c>
      <c r="C606" s="33">
        <f>B606-(('RATES'!H606-73)/10)</f>
        <v>28.46666666666667</v>
      </c>
      <c r="D606" s="82">
        <f>VLOOKUP(C606,'ST - MASSE CORPORELLE'!$A$3:$B$69,2)</f>
        <v>82</v>
      </c>
    </row>
    <row r="607" ht="20.35" customHeight="1">
      <c r="A607" t="s" s="38">
        <v>1676</v>
      </c>
      <c r="B607" s="99">
        <f>('RATES'!I607/'RATES'!H607)*10</f>
        <v>27.76315789473684</v>
      </c>
      <c r="C607" s="33">
        <f>B607-(('RATES'!H607-73)/10)</f>
        <v>27.46315789473684</v>
      </c>
      <c r="D607" s="82">
        <f>VLOOKUP(C607,'ST - MASSE CORPORELLE'!$A$3:$B$69,2)</f>
        <v>68</v>
      </c>
    </row>
    <row r="608" ht="20.35" customHeight="1">
      <c r="A608" t="s" s="38">
        <v>1677</v>
      </c>
      <c r="B608" s="99">
        <f>('RATES'!I608/'RATES'!H608)*10</f>
        <v>31.46666666666667</v>
      </c>
      <c r="C608" s="33">
        <f>B608-(('RATES'!H608-73)/10)</f>
        <v>31.26666666666667</v>
      </c>
      <c r="D608" s="82">
        <f>VLOOKUP(C608,'ST - MASSE CORPORELLE'!$A$3:$B$69,2)</f>
        <v>97</v>
      </c>
    </row>
    <row r="609" ht="20.35" customHeight="1">
      <c r="A609" t="s" s="38">
        <v>1678</v>
      </c>
      <c r="B609" s="99">
        <f>('RATES'!I609/'RATES'!H609)*10</f>
        <v>26.35135135135135</v>
      </c>
      <c r="C609" s="33">
        <f>B609-(('RATES'!H609-73)/10)</f>
        <v>26.25135135135135</v>
      </c>
      <c r="D609" s="82">
        <f>VLOOKUP(C609,'ST - MASSE CORPORELLE'!$A$3:$B$69,2)</f>
        <v>52</v>
      </c>
    </row>
    <row r="610" ht="20.35" customHeight="1">
      <c r="A610" t="s" s="38">
        <v>1679</v>
      </c>
      <c r="B610" s="99">
        <f>('RATES'!I610/'RATES'!H610)*10</f>
        <v>28</v>
      </c>
      <c r="C610" s="33">
        <f>B610-(('RATES'!H610-73)/10)</f>
        <v>27.8</v>
      </c>
      <c r="D610" s="82">
        <f>VLOOKUP(C610,'ST - MASSE CORPORELLE'!$A$3:$B$69,2)</f>
        <v>72</v>
      </c>
    </row>
    <row r="611" ht="20.35" customHeight="1">
      <c r="A611" t="s" s="38">
        <v>1680</v>
      </c>
      <c r="B611" s="99">
        <f>('RATES'!I611/'RATES'!H611)*10</f>
        <v>25.49295774647888</v>
      </c>
      <c r="C611" s="33">
        <f>B611-(('RATES'!H611-73)/10)</f>
        <v>25.69295774647887</v>
      </c>
      <c r="D611" s="82">
        <f>VLOOKUP(C611,'ST - MASSE CORPORELLE'!$A$3:$B$69,2)</f>
        <v>46</v>
      </c>
    </row>
    <row r="612" ht="20.35" customHeight="1">
      <c r="A612" t="s" s="38">
        <v>1681</v>
      </c>
      <c r="B612" s="99">
        <f>('RATES'!I612/'RATES'!H612)*10</f>
        <v>24.30555555555555</v>
      </c>
      <c r="C612" s="33">
        <f>B612-(('RATES'!H612-73)/10)</f>
        <v>24.40555555555556</v>
      </c>
      <c r="D612" s="82">
        <f>VLOOKUP(C612,'ST - MASSE CORPORELLE'!$A$3:$B$69,2)</f>
        <v>37</v>
      </c>
    </row>
    <row r="613" ht="20.35" customHeight="1">
      <c r="A613" t="s" s="38">
        <v>1682</v>
      </c>
      <c r="B613" s="99">
        <f>('RATES'!I613/'RATES'!H613)*10</f>
        <v>25.69444444444445</v>
      </c>
      <c r="C613" s="33">
        <f>B613-(('RATES'!H613-73)/10)</f>
        <v>25.79444444444445</v>
      </c>
      <c r="D613" s="82">
        <f>VLOOKUP(C613,'ST - MASSE CORPORELLE'!$A$3:$B$69,2)</f>
        <v>47</v>
      </c>
    </row>
    <row r="614" ht="20.35" customHeight="1">
      <c r="A614" t="s" s="38">
        <v>1683</v>
      </c>
      <c r="B614" s="99">
        <f>('RATES'!I614/'RATES'!H614)*10</f>
        <v>29.72602739726027</v>
      </c>
      <c r="C614" s="33">
        <f>B614-(('RATES'!H614-73)/10)</f>
        <v>29.72602739726027</v>
      </c>
      <c r="D614" s="82">
        <f>VLOOKUP(C614,'ST - MASSE CORPORELLE'!$A$3:$B$69,2)</f>
        <v>91</v>
      </c>
    </row>
    <row r="615" ht="20.35" customHeight="1">
      <c r="A615" t="s" s="38">
        <v>1684</v>
      </c>
      <c r="B615" s="99">
        <f>('RATES'!I615/'RATES'!H615)*10</f>
        <v>27.46478873239436</v>
      </c>
      <c r="C615" s="33">
        <f>B615-(('RATES'!H615-73)/10)</f>
        <v>27.66478873239436</v>
      </c>
      <c r="D615" s="82">
        <f>VLOOKUP(C615,'ST - MASSE CORPORELLE'!$A$3:$B$69,2)</f>
        <v>70</v>
      </c>
    </row>
    <row r="616" ht="20.35" customHeight="1">
      <c r="A616" t="s" s="38">
        <v>1685</v>
      </c>
      <c r="B616" s="99">
        <f>('RATES'!I616/'RATES'!H616)*10</f>
        <v>27.83783783783784</v>
      </c>
      <c r="C616" s="33">
        <f>B616-(('RATES'!H616-73)/10)</f>
        <v>27.73783783783784</v>
      </c>
      <c r="D616" s="82">
        <f>VLOOKUP(C616,'ST - MASSE CORPORELLE'!$A$3:$B$69,2)</f>
        <v>71</v>
      </c>
    </row>
    <row r="617" ht="20.35" customHeight="1">
      <c r="A617" t="s" s="38">
        <v>1686</v>
      </c>
      <c r="B617" s="99">
        <f>('RATES'!I617/'RATES'!H617)*10</f>
        <v>26.57534246575342</v>
      </c>
      <c r="C617" s="33">
        <f>B617-(('RATES'!H617-73)/10)</f>
        <v>26.57534246575342</v>
      </c>
      <c r="D617" s="82">
        <f>VLOOKUP(C617,'ST - MASSE CORPORELLE'!$A$3:$B$69,2)</f>
        <v>56</v>
      </c>
    </row>
    <row r="618" ht="20.35" customHeight="1">
      <c r="A618" t="s" s="38">
        <v>1687</v>
      </c>
      <c r="B618" s="99">
        <f>('RATES'!I618/'RATES'!H618)*10</f>
        <v>29.44444444444445</v>
      </c>
      <c r="C618" s="33">
        <f>B618-(('RATES'!H618-73)/10)</f>
        <v>29.54444444444445</v>
      </c>
      <c r="D618" s="82">
        <f>VLOOKUP(C618,'ST - MASSE CORPORELLE'!$A$3:$B$69,2)</f>
        <v>91</v>
      </c>
    </row>
    <row r="619" ht="20.35" customHeight="1">
      <c r="A619" t="s" s="38">
        <v>1688</v>
      </c>
      <c r="B619" s="99">
        <f>('RATES'!I619/'RATES'!H619)*10</f>
        <v>27.02702702702702</v>
      </c>
      <c r="C619" s="33">
        <f>B619-(('RATES'!H619-73)/10)</f>
        <v>26.92702702702702</v>
      </c>
      <c r="D619" s="82">
        <f>VLOOKUP(C619,'ST - MASSE CORPORELLE'!$A$3:$B$69,2)</f>
        <v>61</v>
      </c>
    </row>
    <row r="620" ht="20.35" customHeight="1">
      <c r="A620" t="s" s="38">
        <v>1689</v>
      </c>
      <c r="B620" s="99">
        <f>('RATES'!I620/'RATES'!H620)*10</f>
        <v>27.5</v>
      </c>
      <c r="C620" s="33">
        <f>B620-(('RATES'!H620-73)/10)</f>
        <v>28.4</v>
      </c>
      <c r="D620" s="82">
        <f>VLOOKUP(C620,'ST - MASSE CORPORELLE'!$A$3:$B$69,2)</f>
        <v>81</v>
      </c>
    </row>
    <row r="621" ht="20.35" customHeight="1">
      <c r="A621" t="s" s="38">
        <v>1690</v>
      </c>
      <c r="B621" s="99">
        <f>('RATES'!I621/'RATES'!H621)*10</f>
        <v>28.47222222222222</v>
      </c>
      <c r="C621" s="33">
        <f>B621-(('RATES'!H621-73)/10)</f>
        <v>28.57222222222222</v>
      </c>
      <c r="D621" s="82">
        <f>VLOOKUP(C621,'ST - MASSE CORPORELLE'!$A$3:$B$69,2)</f>
        <v>83</v>
      </c>
    </row>
    <row r="622" ht="20.35" customHeight="1">
      <c r="A622" t="s" s="38">
        <v>1691</v>
      </c>
      <c r="B622" s="99">
        <f>('RATES'!I622/'RATES'!H622)*10</f>
        <v>26.95652173913043</v>
      </c>
      <c r="C622" s="33">
        <f>B622-(('RATES'!H622-73)/10)</f>
        <v>27.35652173913043</v>
      </c>
      <c r="D622" s="82">
        <f>VLOOKUP(C622,'ST - MASSE CORPORELLE'!$A$3:$B$69,2)</f>
        <v>66</v>
      </c>
    </row>
    <row r="623" ht="20.35" customHeight="1">
      <c r="A623" t="s" s="38">
        <v>1692</v>
      </c>
      <c r="B623" s="99">
        <f>('RATES'!I623/'RATES'!H623)*10</f>
        <v>26.38888888888889</v>
      </c>
      <c r="C623" s="33">
        <f>B623-(('RATES'!H623-73)/10)</f>
        <v>26.48888888888889</v>
      </c>
      <c r="D623" s="82">
        <f>VLOOKUP(C623,'ST - MASSE CORPORELLE'!$A$3:$B$69,2)</f>
        <v>55</v>
      </c>
    </row>
    <row r="624" ht="20.35" customHeight="1">
      <c r="A624" t="s" s="38">
        <v>1693</v>
      </c>
      <c r="B624" s="99">
        <f>('RATES'!I624/'RATES'!H624)*10</f>
        <v>26.38888888888889</v>
      </c>
      <c r="C624" s="33">
        <f>B624-(('RATES'!H624-73)/10)</f>
        <v>26.48888888888889</v>
      </c>
      <c r="D624" s="82">
        <f>VLOOKUP(C624,'ST - MASSE CORPORELLE'!$A$3:$B$69,2)</f>
        <v>55</v>
      </c>
    </row>
    <row r="625" ht="20.35" customHeight="1">
      <c r="A625" t="s" s="38">
        <v>1694</v>
      </c>
      <c r="B625" s="99">
        <f>('RATES'!I625/'RATES'!H625)*10</f>
        <v>26.62162162162162</v>
      </c>
      <c r="C625" s="33">
        <f>B625-(('RATES'!H625-73)/10)</f>
        <v>26.52162162162162</v>
      </c>
      <c r="D625" s="82">
        <f>VLOOKUP(C625,'ST - MASSE CORPORELLE'!$A$3:$B$69,2)</f>
        <v>56</v>
      </c>
    </row>
    <row r="626" ht="20.35" customHeight="1">
      <c r="A626" t="s" s="38">
        <v>1695</v>
      </c>
      <c r="B626" s="99">
        <f>('RATES'!I626/'RATES'!H626)*10</f>
        <v>25.94202898550725</v>
      </c>
      <c r="C626" s="33">
        <f>B626-(('RATES'!H626-73)/10)</f>
        <v>26.34202898550724</v>
      </c>
      <c r="D626" s="82">
        <f>VLOOKUP(C626,'ST - MASSE CORPORELLE'!$A$3:$B$69,2)</f>
        <v>53</v>
      </c>
    </row>
    <row r="627" ht="20.35" customHeight="1">
      <c r="A627" t="s" s="38">
        <v>1696</v>
      </c>
      <c r="B627" s="99">
        <f>('RATES'!I627/'RATES'!H627)*10</f>
        <v>28.08219178082192</v>
      </c>
      <c r="C627" s="33">
        <f>B627-(('RATES'!H627-73)/10)</f>
        <v>28.08219178082192</v>
      </c>
      <c r="D627" s="82">
        <f>VLOOKUP(C627,'ST - MASSE CORPORELLE'!$A$3:$B$69,2)</f>
        <v>76</v>
      </c>
    </row>
    <row r="628" ht="20.35" customHeight="1">
      <c r="A628" t="s" s="38">
        <v>1697</v>
      </c>
      <c r="B628" s="99">
        <f>('RATES'!I628/'RATES'!H628)*10</f>
        <v>27.71428571428572</v>
      </c>
      <c r="C628" s="33">
        <f>B628-(('RATES'!H628-73)/10)</f>
        <v>28.01428571428572</v>
      </c>
      <c r="D628" s="82">
        <f>VLOOKUP(C628,'ST - MASSE CORPORELLE'!$A$3:$B$69,2)</f>
        <v>75</v>
      </c>
    </row>
    <row r="629" ht="20.35" customHeight="1">
      <c r="A629" t="s" s="38">
        <v>1698</v>
      </c>
      <c r="B629" s="99">
        <f>('RATES'!I629/'RATES'!H629)*10</f>
        <v>27.94871794871795</v>
      </c>
      <c r="C629" s="33">
        <f>B629-(('RATES'!H629-73)/10)</f>
        <v>27.44871794871795</v>
      </c>
      <c r="D629" s="82">
        <f>VLOOKUP(C629,'ST - MASSE CORPORELLE'!$A$3:$B$69,2)</f>
        <v>67</v>
      </c>
    </row>
    <row r="630" ht="20.35" customHeight="1">
      <c r="A630" t="s" s="38">
        <v>1699</v>
      </c>
      <c r="B630" s="99">
        <f>('RATES'!I630/'RATES'!H630)*10</f>
        <v>26.84931506849315</v>
      </c>
      <c r="C630" s="33">
        <f>B630-(('RATES'!H630-73)/10)</f>
        <v>26.84931506849315</v>
      </c>
      <c r="D630" s="82">
        <f>VLOOKUP(C630,'ST - MASSE CORPORELLE'!$A$3:$B$69,2)</f>
        <v>60</v>
      </c>
    </row>
    <row r="631" ht="20.35" customHeight="1">
      <c r="A631" t="s" s="38">
        <v>1700</v>
      </c>
      <c r="B631" s="99">
        <f>('RATES'!I631/'RATES'!H631)*10</f>
        <v>26.05633802816902</v>
      </c>
      <c r="C631" s="33">
        <f>B631-(('RATES'!H631-73)/10)</f>
        <v>26.25633802816902</v>
      </c>
      <c r="D631" s="82">
        <f>VLOOKUP(C631,'ST - MASSE CORPORELLE'!$A$3:$B$69,2)</f>
        <v>52</v>
      </c>
    </row>
    <row r="632" ht="20.35" customHeight="1">
      <c r="A632" t="s" s="38">
        <v>1701</v>
      </c>
      <c r="B632" s="99">
        <f>('RATES'!I632/'RATES'!H632)*10</f>
        <v>28.05555555555555</v>
      </c>
      <c r="C632" s="33">
        <f>B632-(('RATES'!H632-73)/10)</f>
        <v>28.15555555555556</v>
      </c>
      <c r="D632" s="82">
        <f>VLOOKUP(C632,'ST - MASSE CORPORELLE'!$A$3:$B$69,2)</f>
        <v>77</v>
      </c>
    </row>
    <row r="633" ht="20.35" customHeight="1">
      <c r="A633" t="s" s="38">
        <v>1702</v>
      </c>
      <c r="B633" s="99">
        <f>('RATES'!I633/'RATES'!H633)*10</f>
        <v>28.15789473684211</v>
      </c>
      <c r="C633" s="33">
        <f>B633-(('RATES'!H633-73)/10)</f>
        <v>27.85789473684211</v>
      </c>
      <c r="D633" s="82">
        <f>VLOOKUP(C633,'ST - MASSE CORPORELLE'!$A$3:$B$69,2)</f>
        <v>73</v>
      </c>
    </row>
    <row r="634" ht="20.35" customHeight="1">
      <c r="A634" t="s" s="38">
        <v>1703</v>
      </c>
      <c r="B634" s="99">
        <f>('RATES'!I634/'RATES'!H634)*10</f>
        <v>26.94444444444445</v>
      </c>
      <c r="C634" s="33">
        <f>B634-(('RATES'!H634-73)/10)</f>
        <v>27.04444444444445</v>
      </c>
      <c r="D634" s="82">
        <f>VLOOKUP(C634,'ST - MASSE CORPORELLE'!$A$3:$B$69,2)</f>
        <v>63</v>
      </c>
    </row>
    <row r="635" ht="20.35" customHeight="1">
      <c r="A635" t="s" s="38">
        <v>1704</v>
      </c>
      <c r="B635" s="99">
        <f>('RATES'!I635/'RATES'!H635)*10</f>
        <v>23.97260273972602</v>
      </c>
      <c r="C635" s="33">
        <f>B635-(('RATES'!H635-73)/10)</f>
        <v>23.97260273972602</v>
      </c>
      <c r="D635" s="82">
        <f>VLOOKUP(C635,'ST - MASSE CORPORELLE'!$A$3:$B$69,2)</f>
        <v>35</v>
      </c>
    </row>
    <row r="636" ht="20.35" customHeight="1">
      <c r="A636" t="s" s="38">
        <v>1705</v>
      </c>
      <c r="B636" s="99">
        <f>('RATES'!I636/'RATES'!H636)*10</f>
        <v>28.33333333333334</v>
      </c>
      <c r="C636" s="33">
        <f>B636-(('RATES'!H636-73)/10)</f>
        <v>28.43333333333334</v>
      </c>
      <c r="D636" s="82">
        <f>VLOOKUP(C636,'ST - MASSE CORPORELLE'!$A$3:$B$69,2)</f>
        <v>81</v>
      </c>
    </row>
    <row r="637" ht="20.35" customHeight="1">
      <c r="A637" t="s" s="38">
        <v>1706</v>
      </c>
      <c r="B637" s="99">
        <f>('RATES'!I637/'RATES'!H637)*10</f>
        <v>30.26315789473684</v>
      </c>
      <c r="C637" s="33">
        <f>B637-(('RATES'!H637-73)/10)</f>
        <v>29.96315789473684</v>
      </c>
      <c r="D637" s="82">
        <f>VLOOKUP(C637,'ST - MASSE CORPORELLE'!$A$3:$B$69,2)</f>
        <v>93</v>
      </c>
    </row>
    <row r="638" ht="20.35" customHeight="1">
      <c r="A638" t="s" s="38">
        <v>1707</v>
      </c>
      <c r="B638" s="99">
        <f>('RATES'!I638/'RATES'!H638)*10</f>
        <v>31.62162162162162</v>
      </c>
      <c r="C638" s="33">
        <f>B638-(('RATES'!H638-73)/10)</f>
        <v>31.52162162162162</v>
      </c>
      <c r="D638" s="82">
        <f>VLOOKUP(C638,'ST - MASSE CORPORELLE'!$A$3:$B$69,2)</f>
        <v>97</v>
      </c>
    </row>
    <row r="639" ht="20.35" customHeight="1">
      <c r="A639" t="s" s="38">
        <v>1708</v>
      </c>
      <c r="B639" s="99">
        <f>('RATES'!I639/'RATES'!H639)*10</f>
        <v>24.58333333333334</v>
      </c>
      <c r="C639" s="33">
        <f>B639-(('RATES'!H639-73)/10)</f>
        <v>24.68333333333334</v>
      </c>
      <c r="D639" s="82">
        <f>VLOOKUP(C639,'ST - MASSE CORPORELLE'!$A$3:$B$69,2)</f>
        <v>38</v>
      </c>
    </row>
    <row r="640" ht="20.35" customHeight="1">
      <c r="A640" t="s" s="38">
        <v>1709</v>
      </c>
      <c r="B640" s="99">
        <f>('RATES'!I640/'RATES'!H640)*10</f>
        <v>27.02702702702702</v>
      </c>
      <c r="C640" s="33">
        <f>B640-(('RATES'!H640-73)/10)</f>
        <v>26.92702702702702</v>
      </c>
      <c r="D640" s="82">
        <f>VLOOKUP(C640,'ST - MASSE CORPORELLE'!$A$3:$B$69,2)</f>
        <v>61</v>
      </c>
    </row>
    <row r="641" ht="20.35" customHeight="1">
      <c r="A641" t="s" s="38">
        <v>1710</v>
      </c>
      <c r="B641" s="99">
        <f>('RATES'!I641/'RATES'!H641)*10</f>
        <v>26.71232876712329</v>
      </c>
      <c r="C641" s="33">
        <f>B641-(('RATES'!H641-73)/10)</f>
        <v>26.71232876712329</v>
      </c>
      <c r="D641" s="82">
        <f>VLOOKUP(C641,'ST - MASSE CORPORELLE'!$A$3:$B$69,2)</f>
        <v>58</v>
      </c>
    </row>
    <row r="642" ht="20.35" customHeight="1">
      <c r="A642" t="s" s="38">
        <v>1711</v>
      </c>
      <c r="B642" s="99">
        <f>('RATES'!I642/'RATES'!H642)*10</f>
        <v>28.76712328767123</v>
      </c>
      <c r="C642" s="33">
        <f>B642-(('RATES'!H642-73)/10)</f>
        <v>28.76712328767123</v>
      </c>
      <c r="D642" s="82">
        <f>VLOOKUP(C642,'ST - MASSE CORPORELLE'!$A$3:$B$69,2)</f>
        <v>84</v>
      </c>
    </row>
    <row r="643" ht="20.35" customHeight="1">
      <c r="A643" t="s" s="38">
        <v>1712</v>
      </c>
      <c r="B643" s="99">
        <f>('RATES'!I643/'RATES'!H643)*10</f>
        <v>23.97260273972602</v>
      </c>
      <c r="C643" s="33">
        <f>B643-(('RATES'!H643-73)/10)</f>
        <v>23.97260273972602</v>
      </c>
      <c r="D643" s="82">
        <f>VLOOKUP(C643,'ST - MASSE CORPORELLE'!$A$3:$B$69,2)</f>
        <v>35</v>
      </c>
    </row>
    <row r="644" ht="20.35" customHeight="1">
      <c r="A644" t="s" s="38">
        <v>1713</v>
      </c>
      <c r="B644" s="99">
        <f>('RATES'!I644/'RATES'!H644)*10</f>
        <v>29.45205479452055</v>
      </c>
      <c r="C644" s="33">
        <f>B644-(('RATES'!H644-73)/10)</f>
        <v>29.45205479452055</v>
      </c>
      <c r="D644" s="82">
        <f>VLOOKUP(C644,'ST - MASSE CORPORELLE'!$A$3:$B$69,2)</f>
        <v>90</v>
      </c>
    </row>
    <row r="645" ht="20.35" customHeight="1">
      <c r="A645" t="s" s="38">
        <v>1714</v>
      </c>
      <c r="B645" s="99">
        <f>('RATES'!I645/'RATES'!H645)*10</f>
        <v>27.02702702702702</v>
      </c>
      <c r="C645" s="33">
        <f>B645-(('RATES'!H645-73)/10)</f>
        <v>26.92702702702702</v>
      </c>
      <c r="D645" s="82">
        <f>VLOOKUP(C645,'ST - MASSE CORPORELLE'!$A$3:$B$69,2)</f>
        <v>61</v>
      </c>
    </row>
    <row r="646" ht="20.35" customHeight="1">
      <c r="A646" t="s" s="38">
        <v>1715</v>
      </c>
      <c r="B646" s="99">
        <f>('RATES'!I646/'RATES'!H646)*10</f>
        <v>27.36842105263158</v>
      </c>
      <c r="C646" s="33">
        <f>B646-(('RATES'!H646-73)/10)</f>
        <v>27.06842105263158</v>
      </c>
      <c r="D646" s="82">
        <f>VLOOKUP(C646,'ST - MASSE CORPORELLE'!$A$3:$B$69,2)</f>
        <v>63</v>
      </c>
    </row>
    <row r="647" ht="20.35" customHeight="1">
      <c r="A647" t="s" s="38">
        <v>1716</v>
      </c>
      <c r="B647" s="99">
        <f>('RATES'!I647/'RATES'!H647)*10</f>
        <v>25.07042253521127</v>
      </c>
      <c r="C647" s="33">
        <f>B647-(('RATES'!H647-73)/10)</f>
        <v>25.27042253521127</v>
      </c>
      <c r="D647" s="82">
        <f>VLOOKUP(C647,'ST - MASSE CORPORELLE'!$A$3:$B$69,2)</f>
        <v>42</v>
      </c>
    </row>
    <row r="648" ht="20.35" customHeight="1">
      <c r="A648" t="s" s="38">
        <v>1717</v>
      </c>
      <c r="B648" s="99">
        <f>('RATES'!I648/'RATES'!H648)*10</f>
        <v>25.94594594594595</v>
      </c>
      <c r="C648" s="33">
        <f>B648-(('RATES'!H648-73)/10)</f>
        <v>25.84594594594595</v>
      </c>
      <c r="D648" s="82">
        <f>VLOOKUP(C648,'ST - MASSE CORPORELLE'!$A$3:$B$69,2)</f>
        <v>47</v>
      </c>
    </row>
    <row r="649" ht="20.35" customHeight="1">
      <c r="A649" t="s" s="38">
        <v>1718</v>
      </c>
      <c r="B649" s="99">
        <f>('RATES'!I649/'RATES'!H649)*10</f>
        <v>26.05633802816902</v>
      </c>
      <c r="C649" s="33">
        <f>B649-(('RATES'!H649-73)/10)</f>
        <v>26.25633802816902</v>
      </c>
      <c r="D649" s="82">
        <f>VLOOKUP(C649,'ST - MASSE CORPORELLE'!$A$3:$B$69,2)</f>
        <v>52</v>
      </c>
    </row>
    <row r="650" ht="20.35" customHeight="1">
      <c r="A650" t="s" s="38">
        <v>1719</v>
      </c>
      <c r="B650" s="99">
        <f>('RATES'!I650/'RATES'!H650)*10</f>
        <v>29.87012987012987</v>
      </c>
      <c r="C650" s="33">
        <f>B650-(('RATES'!H650-73)/10)</f>
        <v>29.47012987012987</v>
      </c>
      <c r="D650" s="82">
        <f>VLOOKUP(C650,'ST - MASSE CORPORELLE'!$A$3:$B$69,2)</f>
        <v>90</v>
      </c>
    </row>
    <row r="651" ht="20.35" customHeight="1">
      <c r="A651" t="s" s="38">
        <v>1720</v>
      </c>
      <c r="B651" s="99">
        <f>('RATES'!I651/'RATES'!H651)*10</f>
        <v>26.35135135135135</v>
      </c>
      <c r="C651" s="33">
        <f>B651-(('RATES'!H651-73)/10)</f>
        <v>26.25135135135135</v>
      </c>
      <c r="D651" s="82">
        <f>VLOOKUP(C651,'ST - MASSE CORPORELLE'!$A$3:$B$69,2)</f>
        <v>52</v>
      </c>
    </row>
    <row r="652" ht="20.35" customHeight="1">
      <c r="A652" t="s" s="38">
        <v>1721</v>
      </c>
      <c r="B652" s="99">
        <f>('RATES'!I652/'RATES'!H652)*10</f>
        <v>26.26666666666667</v>
      </c>
      <c r="C652" s="33">
        <f>B652-(('RATES'!H652-73)/10)</f>
        <v>26.06666666666667</v>
      </c>
      <c r="D652" s="82">
        <f>VLOOKUP(C652,'ST - MASSE CORPORELLE'!$A$3:$B$69,2)</f>
        <v>49</v>
      </c>
    </row>
    <row r="653" ht="20.35" customHeight="1">
      <c r="A653" t="s" s="38">
        <v>1722</v>
      </c>
      <c r="B653" s="99">
        <f>('RATES'!I653/'RATES'!H653)*10</f>
        <v>26.94444444444445</v>
      </c>
      <c r="C653" s="33">
        <f>B653-(('RATES'!H653-73)/10)</f>
        <v>27.04444444444445</v>
      </c>
      <c r="D653" s="82">
        <f>VLOOKUP(C653,'ST - MASSE CORPORELLE'!$A$3:$B$69,2)</f>
        <v>63</v>
      </c>
    </row>
    <row r="654" ht="20.35" customHeight="1">
      <c r="A654" t="s" s="38">
        <v>1723</v>
      </c>
      <c r="B654" s="99">
        <f>('RATES'!I654/'RATES'!H654)*10</f>
        <v>23.88888888888889</v>
      </c>
      <c r="C654" s="33">
        <f>B654-(('RATES'!H654-73)/10)</f>
        <v>23.98888888888889</v>
      </c>
      <c r="D654" s="82">
        <f>VLOOKUP(C654,'ST - MASSE CORPORELLE'!$A$3:$B$69,2)</f>
        <v>35</v>
      </c>
    </row>
    <row r="655" ht="20.35" customHeight="1">
      <c r="A655" t="s" s="38">
        <v>1724</v>
      </c>
      <c r="B655" s="99">
        <f>('RATES'!I655/'RATES'!H655)*10</f>
        <v>26.05633802816902</v>
      </c>
      <c r="C655" s="33">
        <f>B655-(('RATES'!H655-73)/10)</f>
        <v>26.25633802816902</v>
      </c>
      <c r="D655" s="82">
        <f>VLOOKUP(C655,'ST - MASSE CORPORELLE'!$A$3:$B$69,2)</f>
        <v>52</v>
      </c>
    </row>
    <row r="656" ht="20.35" customHeight="1">
      <c r="A656" t="s" s="38">
        <v>1725</v>
      </c>
      <c r="B656" s="99">
        <f>('RATES'!I656/'RATES'!H656)*10</f>
        <v>31.23287671232877</v>
      </c>
      <c r="C656" s="33">
        <f>B656-(('RATES'!H656-73)/10)</f>
        <v>31.23287671232877</v>
      </c>
      <c r="D656" s="82">
        <f>VLOOKUP(C656,'ST - MASSE CORPORELLE'!$A$3:$B$69,2)</f>
        <v>97</v>
      </c>
    </row>
    <row r="657" ht="20.35" customHeight="1">
      <c r="A657" t="s" s="38">
        <v>1726</v>
      </c>
      <c r="B657" s="99">
        <f>('RATES'!I657/'RATES'!H657)*10</f>
        <v>29.18918918918919</v>
      </c>
      <c r="C657" s="33">
        <f>B657-(('RATES'!H657-73)/10)</f>
        <v>29.08918918918919</v>
      </c>
      <c r="D657" s="82">
        <f>VLOOKUP(C657,'ST - MASSE CORPORELLE'!$A$3:$B$69,2)</f>
        <v>87</v>
      </c>
    </row>
    <row r="658" ht="20.35" customHeight="1">
      <c r="A658" t="s" s="38">
        <v>1727</v>
      </c>
      <c r="B658" s="99">
        <f>('RATES'!I658/'RATES'!H658)*10</f>
        <v>27.46666666666667</v>
      </c>
      <c r="C658" s="33">
        <f>B658-(('RATES'!H658-73)/10)</f>
        <v>27.26666666666667</v>
      </c>
      <c r="D658" s="82">
        <f>VLOOKUP(C658,'ST - MASSE CORPORELLE'!$A$3:$B$69,2)</f>
        <v>65</v>
      </c>
    </row>
    <row r="659" ht="20.35" customHeight="1">
      <c r="A659" t="s" s="38">
        <v>1728</v>
      </c>
      <c r="B659" s="99">
        <f>('RATES'!I659/'RATES'!H659)*10</f>
        <v>23.64864864864865</v>
      </c>
      <c r="C659" s="33">
        <f>B659-(('RATES'!H659-73)/10)</f>
        <v>23.54864864864865</v>
      </c>
      <c r="D659" s="82">
        <f>VLOOKUP(C659,'ST - MASSE CORPORELLE'!$A$3:$B$69,2)</f>
        <v>34</v>
      </c>
    </row>
    <row r="660" ht="20.35" customHeight="1">
      <c r="A660" t="s" s="38">
        <v>1729</v>
      </c>
      <c r="B660" s="99">
        <f>('RATES'!I660/'RATES'!H660)*10</f>
        <v>29.71428571428572</v>
      </c>
      <c r="C660" s="33">
        <f>B660-(('RATES'!H660-73)/10)</f>
        <v>30.01428571428572</v>
      </c>
      <c r="D660" s="82">
        <f>VLOOKUP(C660,'ST - MASSE CORPORELLE'!$A$3:$B$69,2)</f>
        <v>93</v>
      </c>
    </row>
    <row r="661" ht="20.35" customHeight="1">
      <c r="A661" t="s" s="38">
        <v>1730</v>
      </c>
      <c r="B661" s="99">
        <f>('RATES'!I661/'RATES'!H661)*10</f>
        <v>26.75675675675676</v>
      </c>
      <c r="C661" s="33">
        <f>B661-(('RATES'!H661-73)/10)</f>
        <v>26.65675675675676</v>
      </c>
      <c r="D661" s="82">
        <f>VLOOKUP(C661,'ST - MASSE CORPORELLE'!$A$3:$B$69,2)</f>
        <v>57</v>
      </c>
    </row>
    <row r="662" ht="20.35" customHeight="1">
      <c r="A662" t="s" s="38">
        <v>1731</v>
      </c>
      <c r="B662" s="99">
        <f>('RATES'!I662/'RATES'!H662)*10</f>
        <v>24.58333333333334</v>
      </c>
      <c r="C662" s="33">
        <f>B662-(('RATES'!H662-73)/10)</f>
        <v>24.68333333333334</v>
      </c>
      <c r="D662" s="82">
        <f>VLOOKUP(C662,'ST - MASSE CORPORELLE'!$A$3:$B$69,2)</f>
        <v>38</v>
      </c>
    </row>
    <row r="663" ht="20.35" customHeight="1">
      <c r="A663" t="s" s="38">
        <v>1732</v>
      </c>
      <c r="B663" s="99">
        <f>('RATES'!I663/'RATES'!H663)*10</f>
        <v>27.02702702702702</v>
      </c>
      <c r="C663" s="33">
        <f>B663-(('RATES'!H663-73)/10)</f>
        <v>26.92702702702702</v>
      </c>
      <c r="D663" s="82">
        <f>VLOOKUP(C663,'ST - MASSE CORPORELLE'!$A$3:$B$69,2)</f>
        <v>61</v>
      </c>
    </row>
    <row r="664" ht="20.35" customHeight="1">
      <c r="A664" t="s" s="38">
        <v>1733</v>
      </c>
      <c r="B664" s="99">
        <f>('RATES'!I664/'RATES'!H664)*10</f>
        <v>27.83783783783784</v>
      </c>
      <c r="C664" s="33">
        <f>B664-(('RATES'!H664-73)/10)</f>
        <v>27.73783783783784</v>
      </c>
      <c r="D664" s="82">
        <f>VLOOKUP(C664,'ST - MASSE CORPORELLE'!$A$3:$B$69,2)</f>
        <v>71</v>
      </c>
    </row>
    <row r="665" ht="20.35" customHeight="1">
      <c r="A665" t="s" s="38">
        <v>1734</v>
      </c>
      <c r="B665" s="99">
        <f>('RATES'!I665/'RATES'!H665)*10</f>
        <v>25.69444444444445</v>
      </c>
      <c r="C665" s="33">
        <f>B665-(('RATES'!H665-73)/10)</f>
        <v>25.79444444444445</v>
      </c>
      <c r="D665" s="82">
        <f>VLOOKUP(C665,'ST - MASSE CORPORELLE'!$A$3:$B$69,2)</f>
        <v>47</v>
      </c>
    </row>
    <row r="666" ht="20.35" customHeight="1">
      <c r="A666" t="s" s="38">
        <v>1735</v>
      </c>
      <c r="B666" s="99">
        <f>('RATES'!I666/'RATES'!H666)*10</f>
        <v>26.11111111111111</v>
      </c>
      <c r="C666" s="33">
        <f>B666-(('RATES'!H666-73)/10)</f>
        <v>26.21111111111111</v>
      </c>
      <c r="D666" s="82">
        <f>VLOOKUP(C666,'ST - MASSE CORPORELLE'!$A$3:$B$69,2)</f>
        <v>52</v>
      </c>
    </row>
    <row r="667" ht="20.35" customHeight="1">
      <c r="A667" t="s" s="38">
        <v>1736</v>
      </c>
      <c r="B667" s="99">
        <f>('RATES'!I667/'RATES'!H667)*10</f>
        <v>29.16666666666666</v>
      </c>
      <c r="C667" s="33">
        <f>B667-(('RATES'!H667-73)/10)</f>
        <v>29.26666666666667</v>
      </c>
      <c r="D667" s="82">
        <f>VLOOKUP(C667,'ST - MASSE CORPORELLE'!$A$3:$B$69,2)</f>
        <v>88</v>
      </c>
    </row>
    <row r="668" ht="20.35" customHeight="1">
      <c r="A668" t="s" s="38">
        <v>1737</v>
      </c>
      <c r="B668" s="99">
        <f>('RATES'!I668/'RATES'!H668)*10</f>
        <v>28.66666666666667</v>
      </c>
      <c r="C668" s="33">
        <f>B668-(('RATES'!H668-73)/10)</f>
        <v>28.46666666666667</v>
      </c>
      <c r="D668" s="82">
        <f>VLOOKUP(C668,'ST - MASSE CORPORELLE'!$A$3:$B$69,2)</f>
        <v>82</v>
      </c>
    </row>
    <row r="669" ht="20.35" customHeight="1">
      <c r="A669" t="s" s="38">
        <v>1738</v>
      </c>
      <c r="B669" s="99">
        <f>('RATES'!I669/'RATES'!H669)*10</f>
        <v>27.67123287671233</v>
      </c>
      <c r="C669" s="33">
        <f>B669-(('RATES'!H669-73)/10)</f>
        <v>27.67123287671233</v>
      </c>
      <c r="D669" s="82">
        <f>VLOOKUP(C669,'ST - MASSE CORPORELLE'!$A$3:$B$69,2)</f>
        <v>71</v>
      </c>
    </row>
    <row r="670" ht="20.35" customHeight="1">
      <c r="A670" t="s" s="38">
        <v>1739</v>
      </c>
      <c r="B670" s="99">
        <f>('RATES'!I670/'RATES'!H670)*10</f>
        <v>26.16438356164383</v>
      </c>
      <c r="C670" s="33">
        <f>B670-(('RATES'!H670-73)/10)</f>
        <v>26.16438356164383</v>
      </c>
      <c r="D670" s="82">
        <f>VLOOKUP(C670,'ST - MASSE CORPORELLE'!$A$3:$B$69,2)</f>
        <v>51</v>
      </c>
    </row>
    <row r="671" ht="20.35" customHeight="1">
      <c r="A671" t="s" s="38">
        <v>1740</v>
      </c>
      <c r="B671" s="99">
        <f>('RATES'!I671/'RATES'!H671)*10</f>
        <v>27.86666666666667</v>
      </c>
      <c r="C671" s="33">
        <f>B671-(('RATES'!H671-73)/10)</f>
        <v>27.66666666666667</v>
      </c>
      <c r="D671" s="82">
        <f>VLOOKUP(C671,'ST - MASSE CORPORELLE'!$A$3:$B$69,2)</f>
        <v>70</v>
      </c>
    </row>
    <row r="672" ht="20.35" customHeight="1">
      <c r="A672" t="s" s="38">
        <v>1741</v>
      </c>
      <c r="B672" s="99">
        <f>('RATES'!I672/'RATES'!H672)*10</f>
        <v>27.3972602739726</v>
      </c>
      <c r="C672" s="33">
        <f>B672-(('RATES'!H672-73)/10)</f>
        <v>27.3972602739726</v>
      </c>
      <c r="D672" s="82">
        <f>VLOOKUP(C672,'ST - MASSE CORPORELLE'!$A$3:$B$69,2)</f>
        <v>67</v>
      </c>
    </row>
    <row r="673" ht="20.35" customHeight="1">
      <c r="A673" t="s" s="38">
        <v>1742</v>
      </c>
      <c r="B673" s="99">
        <f>('RATES'!I673/'RATES'!H673)*10</f>
        <v>29.16666666666666</v>
      </c>
      <c r="C673" s="33">
        <f>B673-(('RATES'!H673-73)/10)</f>
        <v>29.26666666666667</v>
      </c>
      <c r="D673" s="82">
        <f>VLOOKUP(C673,'ST - MASSE CORPORELLE'!$A$3:$B$69,2)</f>
        <v>88</v>
      </c>
    </row>
    <row r="674" ht="20.35" customHeight="1">
      <c r="A674" t="s" s="38">
        <v>1743</v>
      </c>
      <c r="B674" s="99">
        <f>('RATES'!I674/'RATES'!H674)*10</f>
        <v>26.61971830985916</v>
      </c>
      <c r="C674" s="33">
        <f>B674-(('RATES'!H674-73)/10)</f>
        <v>26.81971830985916</v>
      </c>
      <c r="D674" s="82">
        <f>VLOOKUP(C674,'ST - MASSE CORPORELLE'!$A$3:$B$69,2)</f>
        <v>60</v>
      </c>
    </row>
    <row r="675" ht="20.35" customHeight="1">
      <c r="A675" t="s" s="38">
        <v>1744</v>
      </c>
      <c r="B675" s="99">
        <f>('RATES'!I675/'RATES'!H675)*10</f>
        <v>26.71232876712329</v>
      </c>
      <c r="C675" s="33">
        <f>B675-(('RATES'!H675-73)/10)</f>
        <v>26.71232876712329</v>
      </c>
      <c r="D675" s="82">
        <f>VLOOKUP(C675,'ST - MASSE CORPORELLE'!$A$3:$B$69,2)</f>
        <v>58</v>
      </c>
    </row>
    <row r="676" ht="20.35" customHeight="1">
      <c r="A676" t="s" s="38">
        <v>1745</v>
      </c>
      <c r="B676" s="99">
        <f>('RATES'!I676/'RATES'!H676)*10</f>
        <v>28.85714285714286</v>
      </c>
      <c r="C676" s="33">
        <f>B676-(('RATES'!H676-73)/10)</f>
        <v>29.15714285714286</v>
      </c>
      <c r="D676" s="82">
        <f>VLOOKUP(C676,'ST - MASSE CORPORELLE'!$A$3:$B$69,2)</f>
        <v>88</v>
      </c>
    </row>
    <row r="677" ht="20.35" customHeight="1">
      <c r="A677" t="s" s="38">
        <v>1746</v>
      </c>
      <c r="B677" s="99">
        <f>('RATES'!I677/'RATES'!H677)*10</f>
        <v>24.92957746478873</v>
      </c>
      <c r="C677" s="33">
        <f>B677-(('RATES'!H677-73)/10)</f>
        <v>25.12957746478873</v>
      </c>
      <c r="D677" s="82">
        <f>VLOOKUP(C677,'ST - MASSE CORPORELLE'!$A$3:$B$69,2)</f>
        <v>40</v>
      </c>
    </row>
    <row r="678" ht="20.35" customHeight="1">
      <c r="A678" t="s" s="38">
        <v>1747</v>
      </c>
      <c r="B678" s="99">
        <f>('RATES'!I678/'RATES'!H678)*10</f>
        <v>29.05405405405405</v>
      </c>
      <c r="C678" s="33">
        <f>B678-(('RATES'!H678-73)/10)</f>
        <v>28.95405405405405</v>
      </c>
      <c r="D678" s="82">
        <f>VLOOKUP(C678,'ST - MASSE CORPORELLE'!$A$3:$B$69,2)</f>
        <v>86</v>
      </c>
    </row>
    <row r="679" ht="20.35" customHeight="1">
      <c r="A679" t="s" s="38">
        <v>1748</v>
      </c>
      <c r="B679" s="99">
        <f>('RATES'!I679/'RATES'!H679)*10</f>
        <v>30</v>
      </c>
      <c r="C679" s="33">
        <f>B679-(('RATES'!H679-73)/10)</f>
        <v>29.8</v>
      </c>
      <c r="D679" s="82">
        <f>VLOOKUP(C679,'ST - MASSE CORPORELLE'!$A$3:$B$69,2)</f>
        <v>92</v>
      </c>
    </row>
    <row r="680" ht="20.35" customHeight="1">
      <c r="A680" t="s" s="38">
        <v>1749</v>
      </c>
      <c r="B680" s="99">
        <f>('RATES'!I680/'RATES'!H680)*10</f>
        <v>27.3972602739726</v>
      </c>
      <c r="C680" s="33">
        <f>B680-(('RATES'!H680-73)/10)</f>
        <v>27.3972602739726</v>
      </c>
      <c r="D680" s="82">
        <f>VLOOKUP(C680,'ST - MASSE CORPORELLE'!$A$3:$B$69,2)</f>
        <v>67</v>
      </c>
    </row>
    <row r="681" ht="20.35" customHeight="1">
      <c r="A681" t="s" s="38">
        <v>1750</v>
      </c>
      <c r="B681" s="99">
        <f>('RATES'!I681/'RATES'!H681)*10</f>
        <v>28.08219178082192</v>
      </c>
      <c r="C681" s="33">
        <f>B681-(('RATES'!H681-73)/10)</f>
        <v>28.08219178082192</v>
      </c>
      <c r="D681" s="82">
        <f>VLOOKUP(C681,'ST - MASSE CORPORELLE'!$A$3:$B$69,2)</f>
        <v>76</v>
      </c>
    </row>
    <row r="682" ht="20.35" customHeight="1">
      <c r="A682" t="s" s="38">
        <v>1751</v>
      </c>
      <c r="B682" s="99">
        <f>('RATES'!I682/'RATES'!H682)*10</f>
        <v>28.81578947368421</v>
      </c>
      <c r="C682" s="33">
        <f>B682-(('RATES'!H682-73)/10)</f>
        <v>28.51578947368421</v>
      </c>
      <c r="D682" s="82">
        <f>VLOOKUP(C682,'ST - MASSE CORPORELLE'!$A$3:$B$69,2)</f>
        <v>82</v>
      </c>
    </row>
    <row r="683" ht="20.35" customHeight="1">
      <c r="A683" t="s" s="38">
        <v>1752</v>
      </c>
      <c r="B683" s="99">
        <f>('RATES'!I683/'RATES'!H683)*10</f>
        <v>26.75324675324675</v>
      </c>
      <c r="C683" s="33">
        <f>B683-(('RATES'!H683-73)/10)</f>
        <v>26.35324675324675</v>
      </c>
      <c r="D683" s="82">
        <f>VLOOKUP(C683,'ST - MASSE CORPORELLE'!$A$3:$B$69,2)</f>
        <v>53</v>
      </c>
    </row>
    <row r="684" ht="20.35" customHeight="1">
      <c r="A684" t="s" s="38">
        <v>1753</v>
      </c>
      <c r="B684" s="99">
        <f>('RATES'!I684/'RATES'!H684)*10</f>
        <v>29.2</v>
      </c>
      <c r="C684" s="33">
        <f>B684-(('RATES'!H684-73)/10)</f>
        <v>29</v>
      </c>
      <c r="D684" s="82">
        <f>VLOOKUP(C684,'ST - MASSE CORPORELLE'!$A$3:$B$69,2)</f>
        <v>86</v>
      </c>
    </row>
    <row r="685" ht="20.35" customHeight="1">
      <c r="A685" t="s" s="38">
        <v>1754</v>
      </c>
      <c r="B685" s="99">
        <f>('RATES'!I685/'RATES'!H685)*10</f>
        <v>23.47826086956522</v>
      </c>
      <c r="C685" s="33">
        <f>B685-(('RATES'!H685-73)/10)</f>
        <v>23.87826086956522</v>
      </c>
      <c r="D685" s="82">
        <f>VLOOKUP(C685,'ST - MASSE CORPORELLE'!$A$3:$B$69,2)</f>
        <v>35</v>
      </c>
    </row>
    <row r="686" ht="20.35" customHeight="1">
      <c r="A686" t="s" s="38">
        <v>1755</v>
      </c>
      <c r="B686" s="99">
        <f>('RATES'!I686/'RATES'!H686)*10</f>
        <v>27.3972602739726</v>
      </c>
      <c r="C686" s="33">
        <f>B686-(('RATES'!H686-73)/10)</f>
        <v>27.3972602739726</v>
      </c>
      <c r="D686" s="82">
        <f>VLOOKUP(C686,'ST - MASSE CORPORELLE'!$A$3:$B$69,2)</f>
        <v>67</v>
      </c>
    </row>
    <row r="687" ht="20.35" customHeight="1">
      <c r="A687" t="s" s="38">
        <v>1756</v>
      </c>
      <c r="B687" s="99">
        <f>('RATES'!I687/'RATES'!H687)*10</f>
        <v>26.75675675675676</v>
      </c>
      <c r="C687" s="33">
        <f>B687-(('RATES'!H687-73)/10)</f>
        <v>26.65675675675676</v>
      </c>
      <c r="D687" s="82">
        <f>VLOOKUP(C687,'ST - MASSE CORPORELLE'!$A$3:$B$69,2)</f>
        <v>57</v>
      </c>
    </row>
    <row r="688" ht="20.35" customHeight="1">
      <c r="A688" t="s" s="38">
        <v>1757</v>
      </c>
      <c r="B688" s="99">
        <f>('RATES'!I688/'RATES'!H688)*10</f>
        <v>27.3972602739726</v>
      </c>
      <c r="C688" s="33">
        <f>B688-(('RATES'!H688-73)/10)</f>
        <v>27.3972602739726</v>
      </c>
      <c r="D688" s="82">
        <f>VLOOKUP(C688,'ST - MASSE CORPORELLE'!$A$3:$B$69,2)</f>
        <v>67</v>
      </c>
    </row>
    <row r="689" ht="20.35" customHeight="1">
      <c r="A689" t="s" s="38">
        <v>1758</v>
      </c>
      <c r="B689" s="99">
        <f>('RATES'!I689/'RATES'!H689)*10</f>
        <v>26</v>
      </c>
      <c r="C689" s="33">
        <f>B689-(('RATES'!H689-73)/10)</f>
        <v>25.8</v>
      </c>
      <c r="D689" s="82">
        <f>VLOOKUP(C689,'ST - MASSE CORPORELLE'!$A$3:$B$69,2)</f>
        <v>47</v>
      </c>
    </row>
    <row r="690" ht="20.35" customHeight="1">
      <c r="A690" t="s" s="38">
        <v>1759</v>
      </c>
      <c r="B690" s="99">
        <f>('RATES'!I690/'RATES'!H690)*10</f>
        <v>26.80555555555555</v>
      </c>
      <c r="C690" s="33">
        <f>B690-(('RATES'!H690-73)/10)</f>
        <v>26.90555555555556</v>
      </c>
      <c r="D690" s="82">
        <f>VLOOKUP(C690,'ST - MASSE CORPORELLE'!$A$3:$B$69,2)</f>
        <v>61</v>
      </c>
    </row>
    <row r="691" ht="20.35" customHeight="1">
      <c r="A691" t="s" s="38">
        <v>1760</v>
      </c>
      <c r="B691" s="99">
        <f>('RATES'!I691/'RATES'!H691)*10</f>
        <v>25.81081081081081</v>
      </c>
      <c r="C691" s="33">
        <f>B691-(('RATES'!H691-73)/10)</f>
        <v>25.71081081081081</v>
      </c>
      <c r="D691" s="82">
        <f>VLOOKUP(C691,'ST - MASSE CORPORELLE'!$A$3:$B$69,2)</f>
        <v>46</v>
      </c>
    </row>
    <row r="692" ht="20.35" customHeight="1">
      <c r="A692" t="s" s="38">
        <v>1761</v>
      </c>
      <c r="B692" s="99">
        <f>('RATES'!I692/'RATES'!H692)*10</f>
        <v>28</v>
      </c>
      <c r="C692" s="33">
        <f>B692-(('RATES'!H692-73)/10)</f>
        <v>27.8</v>
      </c>
      <c r="D692" s="82">
        <f>VLOOKUP(C692,'ST - MASSE CORPORELLE'!$A$3:$B$69,2)</f>
        <v>72</v>
      </c>
    </row>
    <row r="693" ht="20.35" customHeight="1">
      <c r="A693" t="s" s="38">
        <v>1762</v>
      </c>
      <c r="B693" s="99">
        <f>('RATES'!I693/'RATES'!H693)*10</f>
        <v>27.2972972972973</v>
      </c>
      <c r="C693" s="33">
        <f>B693-(('RATES'!H693-73)/10)</f>
        <v>27.1972972972973</v>
      </c>
      <c r="D693" s="82">
        <f>VLOOKUP(C693,'ST - MASSE CORPORELLE'!$A$3:$B$69,2)</f>
        <v>64</v>
      </c>
    </row>
    <row r="694" ht="20.35" customHeight="1">
      <c r="A694" t="s" s="38">
        <v>1763</v>
      </c>
      <c r="B694" s="99">
        <f>('RATES'!I694/'RATES'!H694)*10</f>
        <v>27.7027027027027</v>
      </c>
      <c r="C694" s="33">
        <f>B694-(('RATES'!H694-73)/10)</f>
        <v>27.6027027027027</v>
      </c>
      <c r="D694" s="82">
        <f>VLOOKUP(C694,'ST - MASSE CORPORELLE'!$A$3:$B$69,2)</f>
        <v>70</v>
      </c>
    </row>
    <row r="695" ht="20.35" customHeight="1">
      <c r="A695" t="s" s="38">
        <v>1764</v>
      </c>
      <c r="B695" s="99">
        <f>('RATES'!I695/'RATES'!H695)*10</f>
        <v>28.05555555555555</v>
      </c>
      <c r="C695" s="33">
        <f>B695-(('RATES'!H695-73)/10)</f>
        <v>28.15555555555556</v>
      </c>
      <c r="D695" s="82">
        <f>VLOOKUP(C695,'ST - MASSE CORPORELLE'!$A$3:$B$69,2)</f>
        <v>77</v>
      </c>
    </row>
    <row r="696" ht="20.35" customHeight="1">
      <c r="A696" t="s" s="38">
        <v>1765</v>
      </c>
      <c r="B696" s="99">
        <f>('RATES'!I696/'RATES'!H696)*10</f>
        <v>26.02739726027398</v>
      </c>
      <c r="C696" s="33">
        <f>B696-(('RATES'!H696-73)/10)</f>
        <v>26.02739726027398</v>
      </c>
      <c r="D696" s="82">
        <f>VLOOKUP(C696,'ST - MASSE CORPORELLE'!$A$3:$B$69,2)</f>
        <v>49</v>
      </c>
    </row>
    <row r="697" ht="20.35" customHeight="1">
      <c r="A697" t="s" s="38">
        <v>1766</v>
      </c>
      <c r="B697" s="99">
        <f>('RATES'!I697/'RATES'!H697)*10</f>
        <v>26.71232876712329</v>
      </c>
      <c r="C697" s="33">
        <f>B697-(('RATES'!H697-73)/10)</f>
        <v>26.71232876712329</v>
      </c>
      <c r="D697" s="82">
        <f>VLOOKUP(C697,'ST - MASSE CORPORELLE'!$A$3:$B$69,2)</f>
        <v>58</v>
      </c>
    </row>
    <row r="698" ht="20.35" customHeight="1">
      <c r="A698" t="s" s="38">
        <v>1767</v>
      </c>
      <c r="B698" s="99">
        <f>('RATES'!I698/'RATES'!H698)*10</f>
        <v>27.77777777777778</v>
      </c>
      <c r="C698" s="33">
        <f>B698-(('RATES'!H698-73)/10)</f>
        <v>27.87777777777778</v>
      </c>
      <c r="D698" s="82">
        <f>VLOOKUP(C698,'ST - MASSE CORPORELLE'!$A$3:$B$69,2)</f>
        <v>73</v>
      </c>
    </row>
    <row r="699" ht="32.35" customHeight="1">
      <c r="A699" t="s" s="38">
        <v>1768</v>
      </c>
      <c r="B699" s="99">
        <f>('RATES'!I699/'RATES'!H699)*10</f>
        <v>27.5</v>
      </c>
      <c r="C699" s="33">
        <f>B699-(('RATES'!H699-73)/10)</f>
        <v>27.6</v>
      </c>
      <c r="D699" s="82">
        <f>VLOOKUP(C699,'ST - MASSE CORPORELLE'!$A$3:$B$69,2)</f>
        <v>70</v>
      </c>
    </row>
    <row r="700" ht="20.35" customHeight="1">
      <c r="A700" t="s" s="38">
        <v>1769</v>
      </c>
      <c r="B700" s="99">
        <f>('RATES'!I700/'RATES'!H700)*10</f>
        <v>27.6</v>
      </c>
      <c r="C700" s="33">
        <f>B700-(('RATES'!H700-73)/10)</f>
        <v>27.4</v>
      </c>
      <c r="D700" s="82">
        <f>VLOOKUP(C700,'ST - MASSE CORPORELLE'!$A$3:$B$69,2)</f>
        <v>67</v>
      </c>
    </row>
    <row r="701" ht="20.35" customHeight="1">
      <c r="A701" t="s" s="38">
        <v>1770</v>
      </c>
      <c r="B701" s="99">
        <f>('RATES'!I701/'RATES'!H701)*10</f>
        <v>27.6056338028169</v>
      </c>
      <c r="C701" s="33">
        <f>B701-(('RATES'!H701-73)/10)</f>
        <v>27.8056338028169</v>
      </c>
      <c r="D701" s="82">
        <f>VLOOKUP(C701,'ST - MASSE CORPORELLE'!$A$3:$B$69,2)</f>
        <v>72</v>
      </c>
    </row>
    <row r="702" ht="20.35" customHeight="1">
      <c r="A702" t="s" s="38">
        <v>1771</v>
      </c>
      <c r="B702" s="99">
        <f>('RATES'!I702/'RATES'!H702)*10</f>
        <v>28.8</v>
      </c>
      <c r="C702" s="33">
        <f>B702-(('RATES'!H702-73)/10)</f>
        <v>28.6</v>
      </c>
      <c r="D702" s="82">
        <f>VLOOKUP(C702,'ST - MASSE CORPORELLE'!$A$3:$B$69,2)</f>
        <v>83</v>
      </c>
    </row>
    <row r="703" ht="20.35" customHeight="1">
      <c r="A703" t="s" s="38">
        <v>1772</v>
      </c>
      <c r="B703" s="99">
        <f>('RATES'!I703/'RATES'!H703)*10</f>
        <v>26.57534246575342</v>
      </c>
      <c r="C703" s="33">
        <f>B703-(('RATES'!H703-73)/10)</f>
        <v>26.57534246575342</v>
      </c>
      <c r="D703" s="82">
        <f>VLOOKUP(C703,'ST - MASSE CORPORELLE'!$A$3:$B$69,2)</f>
        <v>56</v>
      </c>
    </row>
    <row r="704" ht="20.35" customHeight="1">
      <c r="A704" t="s" s="38">
        <v>1773</v>
      </c>
      <c r="B704" s="99">
        <f>('RATES'!I704/'RATES'!H704)*10</f>
        <v>28.33333333333334</v>
      </c>
      <c r="C704" s="33">
        <f>B704-(('RATES'!H704-73)/10)</f>
        <v>28.43333333333334</v>
      </c>
      <c r="D704" s="82">
        <f>VLOOKUP(C704,'ST - MASSE CORPORELLE'!$A$3:$B$69,2)</f>
        <v>81</v>
      </c>
    </row>
    <row r="705" ht="20.35" customHeight="1">
      <c r="A705" t="s" s="38">
        <v>1774</v>
      </c>
      <c r="B705" s="99">
        <f>('RATES'!I705/'RATES'!H705)*10</f>
        <v>29.31506849315069</v>
      </c>
      <c r="C705" s="33">
        <f>B705-(('RATES'!H705-73)/10)</f>
        <v>29.31506849315069</v>
      </c>
      <c r="D705" s="82">
        <f>VLOOKUP(C705,'ST - MASSE CORPORELLE'!$A$3:$B$69,2)</f>
        <v>89</v>
      </c>
    </row>
    <row r="706" ht="20.35" customHeight="1">
      <c r="A706" t="s" s="38">
        <v>1775</v>
      </c>
      <c r="B706" s="99">
        <f>('RATES'!I706/'RATES'!H706)*10</f>
        <v>28.68421052631579</v>
      </c>
      <c r="C706" s="33">
        <f>B706-(('RATES'!H706-73)/10)</f>
        <v>28.38421052631579</v>
      </c>
      <c r="D706" s="82">
        <f>VLOOKUP(C706,'ST - MASSE CORPORELLE'!$A$3:$B$69,2)</f>
        <v>81</v>
      </c>
    </row>
    <row r="707" ht="20.35" customHeight="1">
      <c r="A707" t="s" s="38">
        <v>1776</v>
      </c>
      <c r="B707" s="99">
        <f>('RATES'!I707/'RATES'!H707)*10</f>
        <v>27.85714285714285</v>
      </c>
      <c r="C707" s="33">
        <f>B707-(('RATES'!H707-73)/10)</f>
        <v>28.15714285714285</v>
      </c>
      <c r="D707" s="82">
        <f>VLOOKUP(C707,'ST - MASSE CORPORELLE'!$A$3:$B$69,2)</f>
        <v>77</v>
      </c>
    </row>
    <row r="708" ht="20.35" customHeight="1">
      <c r="A708" t="s" s="38">
        <v>1777</v>
      </c>
      <c r="B708" s="99">
        <f>('RATES'!I708/'RATES'!H708)*10</f>
        <v>25.69444444444445</v>
      </c>
      <c r="C708" s="33">
        <f>B708-(('RATES'!H708-73)/10)</f>
        <v>25.79444444444445</v>
      </c>
      <c r="D708" s="82">
        <f>VLOOKUP(C708,'ST - MASSE CORPORELLE'!$A$3:$B$69,2)</f>
        <v>47</v>
      </c>
    </row>
    <row r="709" ht="20.35" customHeight="1">
      <c r="A709" t="s" s="38">
        <v>1778</v>
      </c>
      <c r="B709" s="99">
        <f>('RATES'!I709/'RATES'!H709)*10</f>
        <v>28.76712328767123</v>
      </c>
      <c r="C709" s="33">
        <f>B709-(('RATES'!H709-73)/10)</f>
        <v>28.76712328767123</v>
      </c>
      <c r="D709" s="82">
        <f>VLOOKUP(C709,'ST - MASSE CORPORELLE'!$A$3:$B$69,2)</f>
        <v>84</v>
      </c>
    </row>
    <row r="710" ht="20.35" customHeight="1">
      <c r="A710" t="s" s="38">
        <v>1779</v>
      </c>
      <c r="B710" s="99">
        <f>('RATES'!I710/'RATES'!H710)*10</f>
        <v>28.49315068493151</v>
      </c>
      <c r="C710" s="33">
        <f>B710-(('RATES'!H710-73)/10)</f>
        <v>28.49315068493151</v>
      </c>
      <c r="D710" s="82">
        <f>VLOOKUP(C710,'ST - MASSE CORPORELLE'!$A$3:$B$69,2)</f>
        <v>82</v>
      </c>
    </row>
    <row r="711" ht="20.35" customHeight="1">
      <c r="A711" t="s" s="38">
        <v>1780</v>
      </c>
      <c r="B711" s="99">
        <f>('RATES'!I711/'RATES'!H711)*10</f>
        <v>27.76315789473684</v>
      </c>
      <c r="C711" s="33">
        <f>B711-(('RATES'!H711-73)/10)</f>
        <v>27.46315789473684</v>
      </c>
      <c r="D711" s="82">
        <f>VLOOKUP(C711,'ST - MASSE CORPORELLE'!$A$3:$B$69,2)</f>
        <v>68</v>
      </c>
    </row>
    <row r="712" ht="20.35" customHeight="1">
      <c r="A712" t="s" s="38">
        <v>1781</v>
      </c>
      <c r="B712" s="99">
        <f>('RATES'!I712/'RATES'!H712)*10</f>
        <v>26.75675675675676</v>
      </c>
      <c r="C712" s="33">
        <f>B712-(('RATES'!H712-73)/10)</f>
        <v>26.65675675675676</v>
      </c>
      <c r="D712" s="82">
        <f>VLOOKUP(C712,'ST - MASSE CORPORELLE'!$A$3:$B$69,2)</f>
        <v>57</v>
      </c>
    </row>
    <row r="713" ht="20.35" customHeight="1">
      <c r="A713" t="s" s="38">
        <v>1782</v>
      </c>
      <c r="B713" s="99">
        <f>('RATES'!I713/'RATES'!H713)*10</f>
        <v>26.02739726027398</v>
      </c>
      <c r="C713" s="33">
        <f>B713-(('RATES'!H713-73)/10)</f>
        <v>26.02739726027398</v>
      </c>
      <c r="D713" s="82">
        <f>VLOOKUP(C713,'ST - MASSE CORPORELLE'!$A$3:$B$69,2)</f>
        <v>49</v>
      </c>
    </row>
    <row r="714" ht="20.35" customHeight="1">
      <c r="A714" t="s" s="38">
        <v>1783</v>
      </c>
      <c r="B714" s="99">
        <f>('RATES'!I714/'RATES'!H714)*10</f>
        <v>28.53333333333333</v>
      </c>
      <c r="C714" s="33">
        <f>B714-(('RATES'!H714-73)/10)</f>
        <v>28.33333333333334</v>
      </c>
      <c r="D714" s="82">
        <f>VLOOKUP(C714,'ST - MASSE CORPORELLE'!$A$3:$B$69,2)</f>
        <v>80</v>
      </c>
    </row>
    <row r="715" ht="20.35" customHeight="1">
      <c r="A715" t="s" s="38">
        <v>1784</v>
      </c>
      <c r="B715" s="99">
        <f>('RATES'!I715/'RATES'!H715)*10</f>
        <v>28.66666666666667</v>
      </c>
      <c r="C715" s="33">
        <f>B715-(('RATES'!H715-73)/10)</f>
        <v>28.46666666666667</v>
      </c>
      <c r="D715" s="82">
        <f>VLOOKUP(C715,'ST - MASSE CORPORELLE'!$A$3:$B$69,2)</f>
        <v>82</v>
      </c>
    </row>
    <row r="716" ht="20.35" customHeight="1">
      <c r="A716" t="s" s="38">
        <v>1786</v>
      </c>
      <c r="B716" s="99">
        <f>('RATES'!I716/'RATES'!H716)*10</f>
        <v>27.23684210526316</v>
      </c>
      <c r="C716" s="33">
        <f>B716-(('RATES'!H716-73)/10)</f>
        <v>26.93684210526316</v>
      </c>
      <c r="D716" s="82">
        <f>VLOOKUP(C716,'ST - MASSE CORPORELLE'!$A$3:$B$69,2)</f>
        <v>61</v>
      </c>
    </row>
    <row r="717" ht="20.35" customHeight="1">
      <c r="A717" t="s" s="38">
        <v>1787</v>
      </c>
      <c r="B717" s="99">
        <f>('RATES'!I717/'RATES'!H717)*10</f>
        <v>28.42105263157895</v>
      </c>
      <c r="C717" s="33">
        <f>B717-(('RATES'!H717-73)/10)</f>
        <v>28.12105263157894</v>
      </c>
      <c r="D717" s="82">
        <f>VLOOKUP(C717,'ST - MASSE CORPORELLE'!$A$3:$B$69,2)</f>
        <v>77</v>
      </c>
    </row>
    <row r="718" ht="20.35" customHeight="1">
      <c r="A718" t="s" s="38">
        <v>1788</v>
      </c>
      <c r="B718" s="99">
        <f>('RATES'!I718/'RATES'!H718)*10</f>
        <v>27.56756756756756</v>
      </c>
      <c r="C718" s="33">
        <f>B718-(('RATES'!H718-73)/10)</f>
        <v>27.46756756756756</v>
      </c>
      <c r="D718" s="82">
        <f>VLOOKUP(C718,'ST - MASSE CORPORELLE'!$A$3:$B$69,2)</f>
        <v>68</v>
      </c>
    </row>
    <row r="719" ht="20.35" customHeight="1">
      <c r="A719" t="s" s="38">
        <v>1789</v>
      </c>
      <c r="B719" s="99">
        <f>('RATES'!I719/'RATES'!H719)*10</f>
        <v>27.27272727272727</v>
      </c>
      <c r="C719" s="33">
        <f>B719-(('RATES'!H719-73)/10)</f>
        <v>27.97272727272727</v>
      </c>
      <c r="D719" s="82">
        <f>VLOOKUP(C719,'ST - MASSE CORPORELLE'!$A$3:$B$69,2)</f>
        <v>75</v>
      </c>
    </row>
    <row r="720" ht="20.35" customHeight="1">
      <c r="A720" t="s" s="38">
        <v>1790</v>
      </c>
      <c r="B720" s="99">
        <f>('RATES'!I720/'RATES'!H720)*10</f>
        <v>26.71232876712329</v>
      </c>
      <c r="C720" s="33">
        <f>B720-(('RATES'!H720-73)/10)</f>
        <v>26.71232876712329</v>
      </c>
      <c r="D720" s="82">
        <f>VLOOKUP(C720,'ST - MASSE CORPORELLE'!$A$3:$B$69,2)</f>
        <v>58</v>
      </c>
    </row>
    <row r="721" ht="20.35" customHeight="1">
      <c r="A721" t="s" s="38">
        <v>1791</v>
      </c>
      <c r="B721" s="99">
        <f>('RATES'!I721/'RATES'!H721)*10</f>
        <v>27.53424657534246</v>
      </c>
      <c r="C721" s="33">
        <f>B721-(('RATES'!H721-73)/10)</f>
        <v>27.53424657534246</v>
      </c>
      <c r="D721" s="82">
        <f>VLOOKUP(C721,'ST - MASSE CORPORELLE'!$A$3:$B$69,2)</f>
        <v>69</v>
      </c>
    </row>
    <row r="722" ht="20.35" customHeight="1">
      <c r="A722" t="s" s="38">
        <v>1792</v>
      </c>
      <c r="B722" s="99">
        <f>('RATES'!I722/'RATES'!H722)*10</f>
        <v>31.75675675675676</v>
      </c>
      <c r="C722" s="33">
        <f>B722-(('RATES'!H722-73)/10)</f>
        <v>31.65675675675676</v>
      </c>
      <c r="D722" s="82">
        <f>VLOOKUP(C722,'ST - MASSE CORPORELLE'!$A$3:$B$69,2)</f>
        <v>98</v>
      </c>
    </row>
    <row r="723" ht="20.35" customHeight="1">
      <c r="A723" t="s" s="38">
        <v>1793</v>
      </c>
      <c r="B723" s="99">
        <f>('RATES'!I723/'RATES'!H723)*10</f>
        <v>27.33333333333334</v>
      </c>
      <c r="C723" s="33">
        <f>B723-(('RATES'!H723-73)/10)</f>
        <v>27.13333333333334</v>
      </c>
      <c r="D723" s="82">
        <f>VLOOKUP(C723,'ST - MASSE CORPORELLE'!$A$3:$B$69,2)</f>
        <v>64</v>
      </c>
    </row>
    <row r="724" ht="20.35" customHeight="1">
      <c r="A724" t="s" s="38">
        <v>1794</v>
      </c>
      <c r="B724" s="99">
        <f>('RATES'!I724/'RATES'!H724)*10</f>
        <v>30.51948051948052</v>
      </c>
      <c r="C724" s="33">
        <f>B724-(('RATES'!H724-73)/10)</f>
        <v>30.11948051948052</v>
      </c>
      <c r="D724" s="82">
        <f>VLOOKUP(C724,'ST - MASSE CORPORELLE'!$A$3:$B$69,2)</f>
        <v>93</v>
      </c>
    </row>
    <row r="725" ht="20.35" customHeight="1">
      <c r="A725" t="s" s="38">
        <v>1795</v>
      </c>
      <c r="B725" s="99">
        <f>('RATES'!I725/'RATES'!H725)*10</f>
        <v>26.71428571428571</v>
      </c>
      <c r="C725" s="33">
        <f>B725-(('RATES'!H725-73)/10)</f>
        <v>27.01428571428571</v>
      </c>
      <c r="D725" s="82">
        <f>VLOOKUP(C725,'ST - MASSE CORPORELLE'!$A$3:$B$69,2)</f>
        <v>62</v>
      </c>
    </row>
    <row r="726" ht="20.35" customHeight="1">
      <c r="A726" t="s" s="38">
        <v>1796</v>
      </c>
      <c r="B726" s="99">
        <f>('RATES'!I726/'RATES'!H726)*10</f>
        <v>27.77777777777778</v>
      </c>
      <c r="C726" s="33">
        <f>B726-(('RATES'!H726-73)/10)</f>
        <v>27.87777777777778</v>
      </c>
      <c r="D726" s="82">
        <f>VLOOKUP(C726,'ST - MASSE CORPORELLE'!$A$3:$B$69,2)</f>
        <v>73</v>
      </c>
    </row>
    <row r="727" ht="20.35" customHeight="1">
      <c r="A727" t="s" s="38">
        <v>1797</v>
      </c>
      <c r="B727" s="99">
        <f>('RATES'!I727/'RATES'!H727)*10</f>
        <v>25.13888888888889</v>
      </c>
      <c r="C727" s="33">
        <f>B727-(('RATES'!H727-73)/10)</f>
        <v>25.23888888888889</v>
      </c>
      <c r="D727" s="82">
        <f>VLOOKUP(C727,'ST - MASSE CORPORELLE'!$A$3:$B$69,2)</f>
        <v>42</v>
      </c>
    </row>
    <row r="728" ht="20.35" customHeight="1">
      <c r="A728" t="s" s="38">
        <v>1798</v>
      </c>
      <c r="B728" s="99">
        <f>('RATES'!I728/'RATES'!H728)*10</f>
        <v>25.97222222222222</v>
      </c>
      <c r="C728" s="33">
        <f>B728-(('RATES'!H728-73)/10)</f>
        <v>26.07222222222222</v>
      </c>
      <c r="D728" s="82">
        <f>VLOOKUP(C728,'ST - MASSE CORPORELLE'!$A$3:$B$69,2)</f>
        <v>50</v>
      </c>
    </row>
    <row r="729" ht="20.35" customHeight="1">
      <c r="A729" t="s" s="38">
        <v>1799</v>
      </c>
      <c r="B729" s="99">
        <f>('RATES'!I729/'RATES'!H729)*10</f>
        <v>25.71428571428572</v>
      </c>
      <c r="C729" s="33">
        <f>B729-(('RATES'!H729-73)/10)</f>
        <v>26.01428571428572</v>
      </c>
      <c r="D729" s="82">
        <f>VLOOKUP(C729,'ST - MASSE CORPORELLE'!$A$3:$B$69,2)</f>
        <v>49</v>
      </c>
    </row>
    <row r="730" ht="20.35" customHeight="1">
      <c r="A730" t="s" s="38">
        <v>1800</v>
      </c>
      <c r="B730" s="99">
        <f>('RATES'!I730/'RATES'!H730)*10</f>
        <v>29.34210526315789</v>
      </c>
      <c r="C730" s="33">
        <f>B730-(('RATES'!H730-73)/10)</f>
        <v>29.04210526315789</v>
      </c>
      <c r="D730" s="82">
        <f>VLOOKUP(C730,'ST - MASSE CORPORELLE'!$A$3:$B$69,2)</f>
        <v>87</v>
      </c>
    </row>
    <row r="731" ht="20.35" customHeight="1">
      <c r="A731" t="s" s="38">
        <v>1801</v>
      </c>
      <c r="B731" s="99">
        <f>('RATES'!I731/'RATES'!H731)*10</f>
        <v>25.13888888888889</v>
      </c>
      <c r="C731" s="33">
        <f>B731-(('RATES'!H731-73)/10)</f>
        <v>25.23888888888889</v>
      </c>
      <c r="D731" s="82">
        <f>VLOOKUP(C731,'ST - MASSE CORPORELLE'!$A$3:$B$69,2)</f>
        <v>42</v>
      </c>
    </row>
    <row r="732" ht="20.35" customHeight="1">
      <c r="A732" t="s" s="38">
        <v>1802</v>
      </c>
      <c r="B732" s="99">
        <f>('RATES'!I732/'RATES'!H732)*10</f>
        <v>29.06666666666667</v>
      </c>
      <c r="C732" s="33">
        <f>B732-(('RATES'!H732-73)/10)</f>
        <v>28.86666666666667</v>
      </c>
      <c r="D732" s="82">
        <f>VLOOKUP(C732,'ST - MASSE CORPORELLE'!$A$3:$B$69,2)</f>
        <v>85</v>
      </c>
    </row>
    <row r="733" ht="20.35" customHeight="1">
      <c r="A733" t="s" s="38">
        <v>1803</v>
      </c>
      <c r="B733" s="99">
        <f>('RATES'!I733/'RATES'!H733)*10</f>
        <v>27.2972972972973</v>
      </c>
      <c r="C733" s="33">
        <f>B733-(('RATES'!H733-73)/10)</f>
        <v>27.1972972972973</v>
      </c>
      <c r="D733" s="82">
        <f>VLOOKUP(C733,'ST - MASSE CORPORELLE'!$A$3:$B$69,2)</f>
        <v>64</v>
      </c>
    </row>
    <row r="734" ht="20.35" customHeight="1">
      <c r="A734" t="s" s="38">
        <v>1804</v>
      </c>
      <c r="B734" s="99">
        <f>('RATES'!I734/'RATES'!H734)*10</f>
        <v>27.10144927536232</v>
      </c>
      <c r="C734" s="33">
        <f>B734-(('RATES'!H734-73)/10)</f>
        <v>27.50144927536232</v>
      </c>
      <c r="D734" s="82">
        <f>VLOOKUP(C734,'ST - MASSE CORPORELLE'!$A$3:$B$69,2)</f>
        <v>68</v>
      </c>
    </row>
    <row r="735" ht="20.35" customHeight="1">
      <c r="A735" t="s" s="38">
        <v>1805</v>
      </c>
      <c r="B735" s="99">
        <f>('RATES'!I735/'RATES'!H735)*10</f>
        <v>29.45205479452055</v>
      </c>
      <c r="C735" s="33">
        <f>B735-(('RATES'!H735-73)/10)</f>
        <v>29.45205479452055</v>
      </c>
      <c r="D735" s="82">
        <f>VLOOKUP(C735,'ST - MASSE CORPORELLE'!$A$3:$B$69,2)</f>
        <v>90</v>
      </c>
    </row>
    <row r="736" ht="20.35" customHeight="1">
      <c r="A736" t="s" s="38">
        <v>1806</v>
      </c>
      <c r="B736" s="99">
        <f>('RATES'!I736/'RATES'!H736)*10</f>
        <v>26.05633802816902</v>
      </c>
      <c r="C736" s="33">
        <f>B736-(('RATES'!H736-73)/10)</f>
        <v>26.25633802816902</v>
      </c>
      <c r="D736" s="82">
        <f>VLOOKUP(C736,'ST - MASSE CORPORELLE'!$A$3:$B$69,2)</f>
        <v>52</v>
      </c>
    </row>
    <row r="737" ht="20.35" customHeight="1">
      <c r="A737" t="s" s="38">
        <v>1807</v>
      </c>
      <c r="B737" s="99">
        <f>('RATES'!I737/'RATES'!H737)*10</f>
        <v>28.08219178082192</v>
      </c>
      <c r="C737" s="33">
        <f>B737-(('RATES'!H737-73)/10)</f>
        <v>28.08219178082192</v>
      </c>
      <c r="D737" s="82">
        <f>VLOOKUP(C737,'ST - MASSE CORPORELLE'!$A$3:$B$69,2)</f>
        <v>76</v>
      </c>
    </row>
    <row r="738" ht="20.35" customHeight="1">
      <c r="A738" t="s" s="38">
        <v>1808</v>
      </c>
      <c r="B738" s="99">
        <f>('RATES'!I738/'RATES'!H738)*10</f>
        <v>26.52777777777778</v>
      </c>
      <c r="C738" s="33">
        <f>B738-(('RATES'!H738-73)/10)</f>
        <v>26.62777777777778</v>
      </c>
      <c r="D738" s="82">
        <f>VLOOKUP(C738,'ST - MASSE CORPORELLE'!$A$3:$B$69,2)</f>
        <v>57</v>
      </c>
    </row>
    <row r="739" ht="20.35" customHeight="1">
      <c r="A739" t="s" s="38">
        <v>1809</v>
      </c>
      <c r="B739" s="99">
        <f>('RATES'!I739/'RATES'!H739)*10</f>
        <v>29.58904109589041</v>
      </c>
      <c r="C739" s="33">
        <f>B739-(('RATES'!H739-73)/10)</f>
        <v>29.58904109589041</v>
      </c>
      <c r="D739" s="82">
        <f>VLOOKUP(C739,'ST - MASSE CORPORELLE'!$A$3:$B$69,2)</f>
        <v>91</v>
      </c>
    </row>
    <row r="740" ht="20.35" customHeight="1">
      <c r="A740" t="s" s="38">
        <v>1810</v>
      </c>
      <c r="B740" s="99">
        <f>('RATES'!I740/'RATES'!H740)*10</f>
        <v>28.91891891891892</v>
      </c>
      <c r="C740" s="33">
        <f>B740-(('RATES'!H740-73)/10)</f>
        <v>28.81891891891892</v>
      </c>
      <c r="D740" s="82">
        <f>VLOOKUP(C740,'ST - MASSE CORPORELLE'!$A$3:$B$69,2)</f>
        <v>85</v>
      </c>
    </row>
    <row r="741" ht="20.35" customHeight="1">
      <c r="A741" t="s" s="38">
        <v>1811</v>
      </c>
      <c r="B741" s="99">
        <f>('RATES'!I741/'RATES'!H741)*10</f>
        <v>30.82191780821918</v>
      </c>
      <c r="C741" s="33">
        <f>B741-(('RATES'!H741-73)/10)</f>
        <v>30.82191780821918</v>
      </c>
      <c r="D741" s="82">
        <f>VLOOKUP(C741,'ST - MASSE CORPORELLE'!$A$3:$B$69,2)</f>
        <v>96</v>
      </c>
    </row>
    <row r="742" ht="20.35" customHeight="1">
      <c r="A742" t="s" s="38">
        <v>1812</v>
      </c>
      <c r="B742" s="99">
        <f>('RATES'!I742/'RATES'!H742)*10</f>
        <v>26.71428571428571</v>
      </c>
      <c r="C742" s="33">
        <f>B742-(('RATES'!H742-73)/10)</f>
        <v>27.01428571428571</v>
      </c>
      <c r="D742" s="82">
        <f>VLOOKUP(C742,'ST - MASSE CORPORELLE'!$A$3:$B$69,2)</f>
        <v>62</v>
      </c>
    </row>
    <row r="743" ht="20.35" customHeight="1">
      <c r="A743" t="s" s="38">
        <v>1813</v>
      </c>
      <c r="B743" s="99">
        <f>('RATES'!I743/'RATES'!H743)*10</f>
        <v>26.97368421052632</v>
      </c>
      <c r="C743" s="33">
        <f>B743-(('RATES'!H743-73)/10)</f>
        <v>26.67368421052631</v>
      </c>
      <c r="D743" s="82">
        <f>VLOOKUP(C743,'ST - MASSE CORPORELLE'!$A$3:$B$69,2)</f>
        <v>57</v>
      </c>
    </row>
    <row r="744" ht="20.35" customHeight="1">
      <c r="A744" t="s" s="38">
        <v>1814</v>
      </c>
      <c r="B744" s="99">
        <f>('RATES'!I744/'RATES'!H744)*10</f>
        <v>26.57534246575342</v>
      </c>
      <c r="C744" s="33">
        <f>B744-(('RATES'!H744-73)/10)</f>
        <v>26.57534246575342</v>
      </c>
      <c r="D744" s="82">
        <f>VLOOKUP(C744,'ST - MASSE CORPORELLE'!$A$3:$B$69,2)</f>
        <v>56</v>
      </c>
    </row>
    <row r="745" ht="20.35" customHeight="1">
      <c r="A745" t="s" s="38">
        <v>1815</v>
      </c>
      <c r="B745" s="99">
        <f>('RATES'!I745/'RATES'!H745)*10</f>
        <v>27.2972972972973</v>
      </c>
      <c r="C745" s="33">
        <f>B745-(('RATES'!H745-73)/10)</f>
        <v>27.1972972972973</v>
      </c>
      <c r="D745" s="82">
        <f>VLOOKUP(C745,'ST - MASSE CORPORELLE'!$A$3:$B$69,2)</f>
        <v>64</v>
      </c>
    </row>
    <row r="746" ht="20.35" customHeight="1">
      <c r="A746" t="s" s="38">
        <v>1816</v>
      </c>
      <c r="B746" s="99">
        <f>('RATES'!I746/'RATES'!H746)*10</f>
        <v>27.3972602739726</v>
      </c>
      <c r="C746" s="33">
        <f>B746-(('RATES'!H746-73)/10)</f>
        <v>27.3972602739726</v>
      </c>
      <c r="D746" s="82">
        <f>VLOOKUP(C746,'ST - MASSE CORPORELLE'!$A$3:$B$69,2)</f>
        <v>67</v>
      </c>
    </row>
    <row r="747" ht="20.35" customHeight="1">
      <c r="A747" t="s" s="38">
        <v>1817</v>
      </c>
      <c r="B747" s="99">
        <f>('RATES'!I747/'RATES'!H747)*10</f>
        <v>28.16901408450704</v>
      </c>
      <c r="C747" s="33">
        <f>B747-(('RATES'!H747-73)/10)</f>
        <v>28.36901408450704</v>
      </c>
      <c r="D747" s="82">
        <f>VLOOKUP(C747,'ST - MASSE CORPORELLE'!$A$3:$B$69,2)</f>
        <v>80</v>
      </c>
    </row>
    <row r="748" ht="20.35" customHeight="1">
      <c r="A748" t="s" s="38">
        <v>1818</v>
      </c>
      <c r="B748" s="99">
        <f>('RATES'!I748/'RATES'!H748)*10</f>
        <v>26.3013698630137</v>
      </c>
      <c r="C748" s="33">
        <f>B748-(('RATES'!H748-73)/10)</f>
        <v>26.3013698630137</v>
      </c>
      <c r="D748" s="82">
        <f>VLOOKUP(C748,'ST - MASSE CORPORELLE'!$A$3:$B$69,2)</f>
        <v>53</v>
      </c>
    </row>
    <row r="749" ht="20.35" customHeight="1">
      <c r="A749" t="s" s="38">
        <v>1819</v>
      </c>
      <c r="B749" s="99">
        <f>('RATES'!I749/'RATES'!H749)*10</f>
        <v>24.10958904109589</v>
      </c>
      <c r="C749" s="33">
        <f>B749-(('RATES'!H749-73)/10)</f>
        <v>24.10958904109589</v>
      </c>
      <c r="D749" s="82">
        <f>VLOOKUP(C749,'ST - MASSE CORPORELLE'!$A$3:$B$69,2)</f>
        <v>36</v>
      </c>
    </row>
    <row r="750" ht="20.35" customHeight="1">
      <c r="A750" t="s" s="38">
        <v>1820</v>
      </c>
      <c r="B750" s="99">
        <f>('RATES'!I750/'RATES'!H750)*10</f>
        <v>26.42857142857143</v>
      </c>
      <c r="C750" s="33">
        <f>B750-(('RATES'!H750-73)/10)</f>
        <v>26.72857142857143</v>
      </c>
      <c r="D750" s="82">
        <f>VLOOKUP(C750,'ST - MASSE CORPORELLE'!$A$3:$B$69,2)</f>
        <v>58</v>
      </c>
    </row>
    <row r="751" ht="20.35" customHeight="1">
      <c r="A751" t="s" s="38">
        <v>1821</v>
      </c>
      <c r="B751" s="99">
        <f>('RATES'!I751/'RATES'!H751)*10</f>
        <v>27.7027027027027</v>
      </c>
      <c r="C751" s="33">
        <f>B751-(('RATES'!H751-73)/10)</f>
        <v>27.6027027027027</v>
      </c>
      <c r="D751" s="82">
        <f>VLOOKUP(C751,'ST - MASSE CORPORELLE'!$A$3:$B$69,2)</f>
        <v>70</v>
      </c>
    </row>
    <row r="752" ht="20.35" customHeight="1">
      <c r="A752" t="s" s="38">
        <v>1822</v>
      </c>
      <c r="B752" s="99">
        <f>('RATES'!I752/'RATES'!H752)*10</f>
        <v>23.14285714285715</v>
      </c>
      <c r="C752" s="33">
        <f>B752-(('RATES'!H752-73)/10)</f>
        <v>23.44285714285715</v>
      </c>
      <c r="D752" s="82">
        <f>VLOOKUP(C752,'ST - MASSE CORPORELLE'!$A$3:$B$69,2)</f>
        <v>34</v>
      </c>
    </row>
    <row r="753" ht="20.35" customHeight="1">
      <c r="A753" t="s" s="38">
        <v>1823</v>
      </c>
      <c r="B753" s="99">
        <f>('RATES'!I753/'RATES'!H753)*10</f>
        <v>25.8974358974359</v>
      </c>
      <c r="C753" s="33">
        <f>B753-(('RATES'!H753-73)/10)</f>
        <v>25.3974358974359</v>
      </c>
      <c r="D753" s="82">
        <f>VLOOKUP(C753,'ST - MASSE CORPORELLE'!$A$3:$B$69,2)</f>
        <v>43</v>
      </c>
    </row>
    <row r="754" ht="20.35" customHeight="1">
      <c r="A754" t="s" s="38">
        <v>1824</v>
      </c>
      <c r="B754" s="99">
        <f>('RATES'!I754/'RATES'!H754)*10</f>
        <v>27.97297297297298</v>
      </c>
      <c r="C754" s="33">
        <f>B754-(('RATES'!H754-73)/10)</f>
        <v>27.87297297297297</v>
      </c>
      <c r="D754" s="82">
        <f>VLOOKUP(C754,'ST - MASSE CORPORELLE'!$A$3:$B$69,2)</f>
        <v>73</v>
      </c>
    </row>
    <row r="755" ht="20.35" customHeight="1">
      <c r="A755" t="s" s="38">
        <v>1825</v>
      </c>
      <c r="B755" s="99">
        <f>('RATES'!I755/'RATES'!H755)*10</f>
        <v>29.05405405405405</v>
      </c>
      <c r="C755" s="33">
        <f>B755-(('RATES'!H755-73)/10)</f>
        <v>28.95405405405405</v>
      </c>
      <c r="D755" s="82">
        <f>VLOOKUP(C755,'ST - MASSE CORPORELLE'!$A$3:$B$69,2)</f>
        <v>86</v>
      </c>
    </row>
    <row r="756" ht="20.35" customHeight="1">
      <c r="A756" t="s" s="38">
        <v>1826</v>
      </c>
      <c r="B756" s="99">
        <f>('RATES'!I756/'RATES'!H756)*10</f>
        <v>26.02739726027398</v>
      </c>
      <c r="C756" s="33">
        <f>B756-(('RATES'!H756-73)/10)</f>
        <v>26.02739726027398</v>
      </c>
      <c r="D756" s="82">
        <f>VLOOKUP(C756,'ST - MASSE CORPORELLE'!$A$3:$B$69,2)</f>
        <v>49</v>
      </c>
    </row>
    <row r="757" ht="20.35" customHeight="1">
      <c r="A757" t="s" s="38">
        <v>1827</v>
      </c>
      <c r="B757" s="99">
        <f>('RATES'!I757/'RATES'!H757)*10</f>
        <v>29.86842105263158</v>
      </c>
      <c r="C757" s="33">
        <f>B757-(('RATES'!H757-73)/10)</f>
        <v>29.56842105263158</v>
      </c>
      <c r="D757" s="82">
        <f>VLOOKUP(C757,'ST - MASSE CORPORELLE'!$A$3:$B$69,2)</f>
        <v>91</v>
      </c>
    </row>
    <row r="758" ht="20.35" customHeight="1">
      <c r="A758" t="s" s="38">
        <v>1828</v>
      </c>
      <c r="B758" s="99">
        <f>('RATES'!I758/'RATES'!H758)*10</f>
        <v>25.77464788732394</v>
      </c>
      <c r="C758" s="33">
        <f>B758-(('RATES'!H758-73)/10)</f>
        <v>25.97464788732394</v>
      </c>
      <c r="D758" s="82">
        <f>VLOOKUP(C758,'ST - MASSE CORPORELLE'!$A$3:$B$69,2)</f>
        <v>49</v>
      </c>
    </row>
    <row r="759" ht="20.35" customHeight="1">
      <c r="A759" t="s" s="38">
        <v>1829</v>
      </c>
      <c r="B759" s="99">
        <f>('RATES'!I759/'RATES'!H759)*10</f>
        <v>27.77777777777778</v>
      </c>
      <c r="C759" s="33">
        <f>B759-(('RATES'!H759-73)/10)</f>
        <v>27.87777777777778</v>
      </c>
      <c r="D759" s="82">
        <f>VLOOKUP(C759,'ST - MASSE CORPORELLE'!$A$3:$B$69,2)</f>
        <v>73</v>
      </c>
    </row>
    <row r="760" ht="20.35" customHeight="1">
      <c r="A760" t="s" s="38">
        <v>1830</v>
      </c>
      <c r="B760" s="99">
        <f>('RATES'!I760/'RATES'!H760)*10</f>
        <v>28.13333333333333</v>
      </c>
      <c r="C760" s="33">
        <f>B760-(('RATES'!H760-73)/10)</f>
        <v>27.93333333333333</v>
      </c>
      <c r="D760" s="82">
        <f>VLOOKUP(C760,'ST - MASSE CORPORELLE'!$A$3:$B$69,2)</f>
        <v>74</v>
      </c>
    </row>
    <row r="761" ht="20.35" customHeight="1">
      <c r="A761" t="s" s="38">
        <v>1831</v>
      </c>
      <c r="B761" s="99">
        <f>('RATES'!I761/'RATES'!H761)*10</f>
        <v>28.78378378378379</v>
      </c>
      <c r="C761" s="33">
        <f>B761-(('RATES'!H761-73)/10)</f>
        <v>28.68378378378378</v>
      </c>
      <c r="D761" s="82">
        <f>VLOOKUP(C761,'ST - MASSE CORPORELLE'!$A$3:$B$69,2)</f>
        <v>84</v>
      </c>
    </row>
    <row r="762" ht="20.35" customHeight="1">
      <c r="A762" t="s" s="38">
        <v>1832</v>
      </c>
      <c r="B762" s="99">
        <f>('RATES'!I762/'RATES'!H762)*10</f>
        <v>26</v>
      </c>
      <c r="C762" s="33">
        <f>B762-(('RATES'!H762-73)/10)</f>
        <v>25.8</v>
      </c>
      <c r="D762" s="82">
        <f>VLOOKUP(C762,'ST - MASSE CORPORELLE'!$A$3:$B$69,2)</f>
        <v>47</v>
      </c>
    </row>
    <row r="763" ht="20.35" customHeight="1">
      <c r="A763" t="s" s="38">
        <v>1833</v>
      </c>
      <c r="B763" s="99">
        <f>('RATES'!I763/'RATES'!H763)*10</f>
        <v>24.22535211267606</v>
      </c>
      <c r="C763" s="33">
        <f>B763-(('RATES'!H763-73)/10)</f>
        <v>24.42535211267606</v>
      </c>
      <c r="D763" s="82">
        <f>VLOOKUP(C763,'ST - MASSE CORPORELLE'!$A$3:$B$69,2)</f>
        <v>37</v>
      </c>
    </row>
    <row r="764" ht="20.35" customHeight="1">
      <c r="A764" t="s" s="38">
        <v>1834</v>
      </c>
      <c r="B764" s="99">
        <f>('RATES'!I764/'RATES'!H764)*10</f>
        <v>27.53623188405797</v>
      </c>
      <c r="C764" s="33">
        <f>B764-(('RATES'!H764-73)/10)</f>
        <v>27.93623188405797</v>
      </c>
      <c r="D764" s="82">
        <f>VLOOKUP(C764,'ST - MASSE CORPORELLE'!$A$3:$B$69,2)</f>
        <v>74</v>
      </c>
    </row>
    <row r="765" ht="20.35" customHeight="1">
      <c r="A765" t="s" s="38">
        <v>1835</v>
      </c>
      <c r="B765" s="99">
        <f>('RATES'!I765/'RATES'!H765)*10</f>
        <v>27.63157894736842</v>
      </c>
      <c r="C765" s="33">
        <f>B765-(('RATES'!H765-73)/10)</f>
        <v>27.33157894736842</v>
      </c>
      <c r="D765" s="82">
        <f>VLOOKUP(C765,'ST - MASSE CORPORELLE'!$A$3:$B$69,2)</f>
        <v>66</v>
      </c>
    </row>
    <row r="766" ht="20.35" customHeight="1">
      <c r="A766" t="s" s="38">
        <v>1836</v>
      </c>
      <c r="B766" s="99">
        <f>('RATES'!I766/'RATES'!H766)*10</f>
        <v>24.64788732394366</v>
      </c>
      <c r="C766" s="33">
        <f>B766-(('RATES'!H766-73)/10)</f>
        <v>24.84788732394366</v>
      </c>
      <c r="D766" s="82">
        <f>VLOOKUP(C766,'ST - MASSE CORPORELLE'!$A$3:$B$69,2)</f>
        <v>39</v>
      </c>
    </row>
    <row r="767" ht="20.35" customHeight="1">
      <c r="A767" t="s" s="38">
        <v>1837</v>
      </c>
      <c r="B767" s="99">
        <f>('RATES'!I767/'RATES'!H767)*10</f>
        <v>27.1830985915493</v>
      </c>
      <c r="C767" s="33">
        <f>B767-(('RATES'!H767-73)/10)</f>
        <v>27.3830985915493</v>
      </c>
      <c r="D767" s="82">
        <f>VLOOKUP(C767,'ST - MASSE CORPORELLE'!$A$3:$B$69,2)</f>
        <v>66</v>
      </c>
    </row>
    <row r="768" ht="20.35" customHeight="1">
      <c r="A768" t="s" s="38">
        <v>1838</v>
      </c>
      <c r="B768" s="99">
        <f>('RATES'!I768/'RATES'!H768)*10</f>
        <v>30.39473684210526</v>
      </c>
      <c r="C768" s="33">
        <f>B768-(('RATES'!H768-73)/10)</f>
        <v>30.09473684210526</v>
      </c>
      <c r="D768" s="82">
        <f>VLOOKUP(C768,'ST - MASSE CORPORELLE'!$A$3:$B$69,2)</f>
        <v>93</v>
      </c>
    </row>
    <row r="769" ht="20.35" customHeight="1">
      <c r="A769" t="s" s="38">
        <v>1839</v>
      </c>
      <c r="B769" s="99">
        <f>('RATES'!I769/'RATES'!H769)*10</f>
        <v>25.35211267605634</v>
      </c>
      <c r="C769" s="33">
        <f>B769-(('RATES'!H769-73)/10)</f>
        <v>25.55211267605634</v>
      </c>
      <c r="D769" s="82">
        <f>VLOOKUP(C769,'ST - MASSE CORPORELLE'!$A$3:$B$69,2)</f>
        <v>45</v>
      </c>
    </row>
    <row r="770" ht="20.35" customHeight="1">
      <c r="A770" t="s" s="38">
        <v>1840</v>
      </c>
      <c r="B770" s="99">
        <f>('RATES'!I770/'RATES'!H770)*10</f>
        <v>26.35135135135135</v>
      </c>
      <c r="C770" s="33">
        <f>B770-(('RATES'!H770-73)/10)</f>
        <v>26.25135135135135</v>
      </c>
      <c r="D770" s="82">
        <f>VLOOKUP(C770,'ST - MASSE CORPORELLE'!$A$3:$B$69,2)</f>
        <v>52</v>
      </c>
    </row>
    <row r="771" ht="20.35" customHeight="1">
      <c r="A771" t="s" s="38">
        <v>1841</v>
      </c>
      <c r="B771" s="99">
        <f>('RATES'!I771/'RATES'!H771)*10</f>
        <v>30.26315789473684</v>
      </c>
      <c r="C771" s="33">
        <f>B771-(('RATES'!H771-73)/10)</f>
        <v>29.96315789473684</v>
      </c>
      <c r="D771" s="82">
        <f>VLOOKUP(C771,'ST - MASSE CORPORELLE'!$A$3:$B$69,2)</f>
        <v>93</v>
      </c>
    </row>
    <row r="772" ht="20.35" customHeight="1">
      <c r="A772" t="s" s="38">
        <v>1842</v>
      </c>
      <c r="B772" s="99">
        <f>('RATES'!I772/'RATES'!H772)*10</f>
        <v>28.16901408450704</v>
      </c>
      <c r="C772" s="33">
        <f>B772-(('RATES'!H772-73)/10)</f>
        <v>28.36901408450704</v>
      </c>
      <c r="D772" s="82">
        <f>VLOOKUP(C772,'ST - MASSE CORPORELLE'!$A$3:$B$69,2)</f>
        <v>80</v>
      </c>
    </row>
    <row r="773" ht="20.35" customHeight="1">
      <c r="A773" t="s" s="38">
        <v>1843</v>
      </c>
      <c r="B773" s="99">
        <f>('RATES'!I773/'RATES'!H773)*10</f>
        <v>26.08108108108108</v>
      </c>
      <c r="C773" s="33">
        <f>B773-(('RATES'!H773-73)/10)</f>
        <v>25.98108108108108</v>
      </c>
      <c r="D773" s="82">
        <f>VLOOKUP(C773,'ST - MASSE CORPORELLE'!$A$3:$B$69,2)</f>
        <v>49</v>
      </c>
    </row>
    <row r="774" ht="20.35" customHeight="1">
      <c r="A774" t="s" s="38">
        <v>1844</v>
      </c>
      <c r="B774" s="99">
        <f>('RATES'!I774/'RATES'!H774)*10</f>
        <v>27.08333333333334</v>
      </c>
      <c r="C774" s="33">
        <f>B774-(('RATES'!H774-73)/10)</f>
        <v>27.18333333333334</v>
      </c>
      <c r="D774" s="82">
        <f>VLOOKUP(C774,'ST - MASSE CORPORELLE'!$A$3:$B$69,2)</f>
        <v>64</v>
      </c>
    </row>
    <row r="775" ht="20.35" customHeight="1">
      <c r="A775" t="s" s="38">
        <v>1845</v>
      </c>
      <c r="B775" s="99">
        <f>('RATES'!I775/'RATES'!H775)*10</f>
        <v>26.38888888888889</v>
      </c>
      <c r="C775" s="33">
        <f>B775-(('RATES'!H775-73)/10)</f>
        <v>26.48888888888889</v>
      </c>
      <c r="D775" s="82">
        <f>VLOOKUP(C775,'ST - MASSE CORPORELLE'!$A$3:$B$69,2)</f>
        <v>55</v>
      </c>
    </row>
    <row r="776" ht="20.35" customHeight="1">
      <c r="A776" t="s" s="38">
        <v>1846</v>
      </c>
      <c r="B776" s="99">
        <f>('RATES'!I776/'RATES'!H776)*10</f>
        <v>29.72972972972973</v>
      </c>
      <c r="C776" s="33">
        <f>B776-(('RATES'!H776-73)/10)</f>
        <v>29.62972972972972</v>
      </c>
      <c r="D776" s="82">
        <f>VLOOKUP(C776,'ST - MASSE CORPORELLE'!$A$3:$B$69,2)</f>
        <v>91</v>
      </c>
    </row>
    <row r="777" ht="20.35" customHeight="1">
      <c r="A777" t="s" s="38">
        <v>1847</v>
      </c>
      <c r="B777" s="99">
        <f>('RATES'!I777/'RATES'!H777)*10</f>
        <v>28.08219178082192</v>
      </c>
      <c r="C777" s="33">
        <f>B777-(('RATES'!H777-73)/10)</f>
        <v>28.08219178082192</v>
      </c>
      <c r="D777" s="82">
        <f>VLOOKUP(C777,'ST - MASSE CORPORELLE'!$A$3:$B$69,2)</f>
        <v>76</v>
      </c>
    </row>
    <row r="778" ht="20.35" customHeight="1">
      <c r="A778" t="s" s="38">
        <v>1848</v>
      </c>
      <c r="B778" s="99">
        <f>('RATES'!I778/'RATES'!H778)*10</f>
        <v>29.07894736842105</v>
      </c>
      <c r="C778" s="33">
        <f>B778-(('RATES'!H778-73)/10)</f>
        <v>28.77894736842105</v>
      </c>
      <c r="D778" s="82">
        <f>VLOOKUP(C778,'ST - MASSE CORPORELLE'!$A$3:$B$69,2)</f>
        <v>85</v>
      </c>
    </row>
    <row r="779" ht="20.35" customHeight="1">
      <c r="A779" t="s" s="38">
        <v>1849</v>
      </c>
      <c r="B779" s="99">
        <f>('RATES'!I779/'RATES'!H779)*10</f>
        <v>29.86666666666667</v>
      </c>
      <c r="C779" s="33">
        <f>B779-(('RATES'!H779-73)/10)</f>
        <v>29.66666666666667</v>
      </c>
      <c r="D779" s="82">
        <f>VLOOKUP(C779,'ST - MASSE CORPORELLE'!$A$3:$B$69,2)</f>
        <v>91</v>
      </c>
    </row>
    <row r="780" ht="20.35" customHeight="1">
      <c r="A780" t="s" s="38">
        <v>1850</v>
      </c>
      <c r="B780" s="99">
        <f>('RATES'!I780/'RATES'!H780)*10</f>
        <v>27.86666666666667</v>
      </c>
      <c r="C780" s="33">
        <f>B780-(('RATES'!H780-73)/10)</f>
        <v>27.66666666666667</v>
      </c>
      <c r="D780" s="82">
        <f>VLOOKUP(C780,'ST - MASSE CORPORELLE'!$A$3:$B$69,2)</f>
        <v>70</v>
      </c>
    </row>
    <row r="781" ht="20.35" customHeight="1">
      <c r="A781" t="s" s="38">
        <v>1851</v>
      </c>
      <c r="B781" s="99">
        <f>('RATES'!I781/'RATES'!H781)*10</f>
        <v>27.46478873239436</v>
      </c>
      <c r="C781" s="33">
        <f>B781-(('RATES'!H781-73)/10)</f>
        <v>27.66478873239436</v>
      </c>
      <c r="D781" s="82">
        <f>VLOOKUP(C781,'ST - MASSE CORPORELLE'!$A$3:$B$69,2)</f>
        <v>70</v>
      </c>
    </row>
    <row r="782" ht="20.35" customHeight="1">
      <c r="A782" t="s" s="38">
        <v>1852</v>
      </c>
      <c r="B782" s="99">
        <f>('RATES'!I782/'RATES'!H782)*10</f>
        <v>27.7027027027027</v>
      </c>
      <c r="C782" s="33">
        <f>B782-(('RATES'!H782-73)/10)</f>
        <v>27.6027027027027</v>
      </c>
      <c r="D782" s="82">
        <f>VLOOKUP(C782,'ST - MASSE CORPORELLE'!$A$3:$B$69,2)</f>
        <v>70</v>
      </c>
    </row>
    <row r="783" ht="20.35" customHeight="1">
      <c r="A783" t="s" s="38">
        <v>1853</v>
      </c>
      <c r="B783" s="99">
        <f>('RATES'!I783/'RATES'!H783)*10</f>
        <v>26.57534246575342</v>
      </c>
      <c r="C783" s="33">
        <f>B783-(('RATES'!H783-73)/10)</f>
        <v>26.57534246575342</v>
      </c>
      <c r="D783" s="82">
        <f>VLOOKUP(C783,'ST - MASSE CORPORELLE'!$A$3:$B$69,2)</f>
        <v>56</v>
      </c>
    </row>
    <row r="784" ht="20.35" customHeight="1">
      <c r="A784" t="s" s="38">
        <v>1854</v>
      </c>
      <c r="B784" s="99">
        <f>('RATES'!I784/'RATES'!H784)*10</f>
        <v>26.85714285714285</v>
      </c>
      <c r="C784" s="33">
        <f>B784-(('RATES'!H784-73)/10)</f>
        <v>27.15714285714285</v>
      </c>
      <c r="D784" s="82">
        <f>VLOOKUP(C784,'ST - MASSE CORPORELLE'!$A$3:$B$69,2)</f>
        <v>64</v>
      </c>
    </row>
    <row r="785" ht="20.35" customHeight="1">
      <c r="A785" t="s" s="38">
        <v>1855</v>
      </c>
      <c r="B785" s="99">
        <f>('RATES'!I785/'RATES'!H785)*10</f>
        <v>27.04225352112676</v>
      </c>
      <c r="C785" s="33">
        <f>B785-(('RATES'!H785-73)/10)</f>
        <v>27.24225352112676</v>
      </c>
      <c r="D785" s="82">
        <f>VLOOKUP(C785,'ST - MASSE CORPORELLE'!$A$3:$B$69,2)</f>
        <v>65</v>
      </c>
    </row>
    <row r="786" ht="20.35" customHeight="1">
      <c r="A786" t="s" s="38">
        <v>1856</v>
      </c>
      <c r="B786" s="99">
        <f>('RATES'!I786/'RATES'!H786)*10</f>
        <v>27.46478873239436</v>
      </c>
      <c r="C786" s="33">
        <f>B786-(('RATES'!H786-73)/10)</f>
        <v>27.66478873239436</v>
      </c>
      <c r="D786" s="82">
        <f>VLOOKUP(C786,'ST - MASSE CORPORELLE'!$A$3:$B$69,2)</f>
        <v>70</v>
      </c>
    </row>
    <row r="787" ht="20.35" customHeight="1">
      <c r="A787" t="s" s="38">
        <v>1857</v>
      </c>
      <c r="B787" s="99">
        <f>('RATES'!I787/'RATES'!H787)*10</f>
        <v>24.02597402597403</v>
      </c>
      <c r="C787" s="33">
        <f>B787-(('RATES'!H787-73)/10)</f>
        <v>23.62597402597403</v>
      </c>
      <c r="D787" s="82">
        <f>VLOOKUP(C787,'ST - MASSE CORPORELLE'!$A$3:$B$69,2)</f>
        <v>35</v>
      </c>
    </row>
    <row r="788" ht="20.35" customHeight="1">
      <c r="A788" t="s" s="38">
        <v>1858</v>
      </c>
      <c r="B788" s="99">
        <f>('RATES'!I788/'RATES'!H788)*10</f>
        <v>27.04225352112676</v>
      </c>
      <c r="C788" s="33">
        <f>B788-(('RATES'!H788-73)/10)</f>
        <v>27.24225352112676</v>
      </c>
      <c r="D788" s="82">
        <f>VLOOKUP(C788,'ST - MASSE CORPORELLE'!$A$3:$B$69,2)</f>
        <v>65</v>
      </c>
    </row>
    <row r="789" ht="20.35" customHeight="1">
      <c r="A789" t="s" s="38">
        <v>1859</v>
      </c>
      <c r="B789" s="99">
        <f>('RATES'!I789/'RATES'!H789)*10</f>
        <v>29.17808219178082</v>
      </c>
      <c r="C789" s="33">
        <f>B789-(('RATES'!H789-73)/10)</f>
        <v>29.17808219178082</v>
      </c>
      <c r="D789" s="82">
        <f>VLOOKUP(C789,'ST - MASSE CORPORELLE'!$A$3:$B$69,2)</f>
        <v>88</v>
      </c>
    </row>
    <row r="790" ht="20.35" customHeight="1">
      <c r="A790" t="s" s="38">
        <v>1860</v>
      </c>
      <c r="B790" s="99">
        <f>('RATES'!I790/'RATES'!H790)*10</f>
        <v>25.69444444444445</v>
      </c>
      <c r="C790" s="33">
        <f>B790-(('RATES'!H790-73)/10)</f>
        <v>25.79444444444445</v>
      </c>
      <c r="D790" s="82">
        <f>VLOOKUP(C790,'ST - MASSE CORPORELLE'!$A$3:$B$69,2)</f>
        <v>47</v>
      </c>
    </row>
    <row r="791" ht="20.35" customHeight="1">
      <c r="A791" t="s" s="38">
        <v>1861</v>
      </c>
      <c r="B791" s="99">
        <f>('RATES'!I791/'RATES'!H791)*10</f>
        <v>27.53424657534246</v>
      </c>
      <c r="C791" s="33">
        <f>B791-(('RATES'!H791-73)/10)</f>
        <v>27.53424657534246</v>
      </c>
      <c r="D791" s="82">
        <f>VLOOKUP(C791,'ST - MASSE CORPORELLE'!$A$3:$B$69,2)</f>
        <v>69</v>
      </c>
    </row>
    <row r="792" ht="20.35" customHeight="1">
      <c r="A792" t="s" s="38">
        <v>1862</v>
      </c>
      <c r="B792" s="99">
        <f>('RATES'!I792/'RATES'!H792)*10</f>
        <v>26.80555555555555</v>
      </c>
      <c r="C792" s="33">
        <f>B792-(('RATES'!H792-73)/10)</f>
        <v>26.90555555555556</v>
      </c>
      <c r="D792" s="82">
        <f>VLOOKUP(C792,'ST - MASSE CORPORELLE'!$A$3:$B$69,2)</f>
        <v>61</v>
      </c>
    </row>
    <row r="793" ht="20.35" customHeight="1">
      <c r="A793" t="s" s="38">
        <v>1863</v>
      </c>
      <c r="B793" s="99">
        <f>('RATES'!I793/'RATES'!H793)*10</f>
        <v>27.53424657534246</v>
      </c>
      <c r="C793" s="33">
        <f>B793-(('RATES'!H793-73)/10)</f>
        <v>27.53424657534246</v>
      </c>
      <c r="D793" s="82">
        <f>VLOOKUP(C793,'ST - MASSE CORPORELLE'!$A$3:$B$69,2)</f>
        <v>69</v>
      </c>
    </row>
    <row r="794" ht="20.35" customHeight="1">
      <c r="A794" t="s" s="38">
        <v>1864</v>
      </c>
      <c r="B794" s="99">
        <f>('RATES'!I794/'RATES'!H794)*10</f>
        <v>28.08219178082192</v>
      </c>
      <c r="C794" s="33">
        <f>B794-(('RATES'!H794-73)/10)</f>
        <v>28.08219178082192</v>
      </c>
      <c r="D794" s="82">
        <f>VLOOKUP(C794,'ST - MASSE CORPORELLE'!$A$3:$B$69,2)</f>
        <v>76</v>
      </c>
    </row>
    <row r="795" ht="20.35" customHeight="1">
      <c r="A795" t="s" s="38">
        <v>1865</v>
      </c>
      <c r="B795" s="99">
        <f>('RATES'!I795/'RATES'!H795)*10</f>
        <v>25.35211267605634</v>
      </c>
      <c r="C795" s="33">
        <f>B795-(('RATES'!H795-73)/10)</f>
        <v>25.55211267605634</v>
      </c>
      <c r="D795" s="82">
        <f>VLOOKUP(C795,'ST - MASSE CORPORELLE'!$A$3:$B$69,2)</f>
        <v>45</v>
      </c>
    </row>
    <row r="796" ht="20.35" customHeight="1">
      <c r="A796" t="s" s="38">
        <v>1866</v>
      </c>
      <c r="B796" s="99">
        <f>('RATES'!I796/'RATES'!H796)*10</f>
        <v>25.07042253521127</v>
      </c>
      <c r="C796" s="33">
        <f>B796-(('RATES'!H796-73)/10)</f>
        <v>25.27042253521127</v>
      </c>
      <c r="D796" s="82">
        <f>VLOOKUP(C796,'ST - MASSE CORPORELLE'!$A$3:$B$69,2)</f>
        <v>42</v>
      </c>
    </row>
    <row r="797" ht="20.35" customHeight="1">
      <c r="A797" t="s" s="38">
        <v>1867</v>
      </c>
      <c r="B797" s="99">
        <f>('RATES'!I797/'RATES'!H797)*10</f>
        <v>25.67567567567568</v>
      </c>
      <c r="C797" s="33">
        <f>B797-(('RATES'!H797-73)/10)</f>
        <v>25.57567567567568</v>
      </c>
      <c r="D797" s="82">
        <f>VLOOKUP(C797,'ST - MASSE CORPORELLE'!$A$3:$B$69,2)</f>
        <v>45</v>
      </c>
    </row>
    <row r="798" ht="20.35" customHeight="1">
      <c r="A798" t="s" s="38">
        <v>1868</v>
      </c>
      <c r="B798" s="99">
        <f>('RATES'!I798/'RATES'!H798)*10</f>
        <v>26.11111111111111</v>
      </c>
      <c r="C798" s="33">
        <f>B798-(('RATES'!H798-73)/10)</f>
        <v>26.21111111111111</v>
      </c>
      <c r="D798" s="82">
        <f>VLOOKUP(C798,'ST - MASSE CORPORELLE'!$A$3:$B$69,2)</f>
        <v>52</v>
      </c>
    </row>
    <row r="799" ht="20.35" customHeight="1">
      <c r="A799" t="s" s="38">
        <v>1869</v>
      </c>
      <c r="B799" s="99">
        <f>('RATES'!I799/'RATES'!H799)*10</f>
        <v>28.91891891891892</v>
      </c>
      <c r="C799" s="33">
        <f>B799-(('RATES'!H799-73)/10)</f>
        <v>28.81891891891892</v>
      </c>
      <c r="D799" s="82">
        <f>VLOOKUP(C799,'ST - MASSE CORPORELLE'!$A$3:$B$69,2)</f>
        <v>85</v>
      </c>
    </row>
    <row r="800" ht="20.35" customHeight="1">
      <c r="A800" t="s" s="38">
        <v>1870</v>
      </c>
      <c r="B800" s="99">
        <f>('RATES'!I800/'RATES'!H800)*10</f>
        <v>25.69444444444445</v>
      </c>
      <c r="C800" s="33">
        <f>B800-(('RATES'!H800-73)/10)</f>
        <v>25.79444444444445</v>
      </c>
      <c r="D800" s="82">
        <f>VLOOKUP(C800,'ST - MASSE CORPORELLE'!$A$3:$B$69,2)</f>
        <v>47</v>
      </c>
    </row>
    <row r="801" ht="20.35" customHeight="1">
      <c r="A801" t="s" s="38">
        <v>1871</v>
      </c>
      <c r="B801" s="99">
        <f>('RATES'!I801/'RATES'!H801)*10</f>
        <v>28.37837837837838</v>
      </c>
      <c r="C801" s="33">
        <f>B801-(('RATES'!H801-73)/10)</f>
        <v>28.27837837837838</v>
      </c>
      <c r="D801" s="82">
        <f>VLOOKUP(C801,'ST - MASSE CORPORELLE'!$A$3:$B$69,2)</f>
        <v>79</v>
      </c>
    </row>
    <row r="802" ht="20.35" customHeight="1">
      <c r="A802" t="s" s="38">
        <v>1872</v>
      </c>
      <c r="B802" s="99">
        <f>('RATES'!I802/'RATES'!H802)*10</f>
        <v>29.86111111111111</v>
      </c>
      <c r="C802" s="33">
        <f>B802-(('RATES'!H802-73)/10)</f>
        <v>29.96111111111111</v>
      </c>
      <c r="D802" s="82">
        <f>VLOOKUP(C802,'ST - MASSE CORPORELLE'!$A$3:$B$69,2)</f>
        <v>93</v>
      </c>
    </row>
    <row r="803" ht="20.35" customHeight="1">
      <c r="A803" t="s" s="38">
        <v>1873</v>
      </c>
      <c r="B803" s="99">
        <f>('RATES'!I803/'RATES'!H803)*10</f>
        <v>24.93150684931507</v>
      </c>
      <c r="C803" s="33">
        <f>B803-(('RATES'!H803-73)/10)</f>
        <v>24.93150684931507</v>
      </c>
      <c r="D803" s="82">
        <f>VLOOKUP(C803,'ST - MASSE CORPORELLE'!$A$3:$B$69,2)</f>
        <v>40</v>
      </c>
    </row>
    <row r="804" ht="20.35" customHeight="1">
      <c r="A804" t="s" s="38">
        <v>1874</v>
      </c>
      <c r="B804" s="99">
        <f>('RATES'!I804/'RATES'!H804)*10</f>
        <v>26.47887323943662</v>
      </c>
      <c r="C804" s="33">
        <f>B804-(('RATES'!H804-73)/10)</f>
        <v>26.67887323943662</v>
      </c>
      <c r="D804" s="82">
        <f>VLOOKUP(C804,'ST - MASSE CORPORELLE'!$A$3:$B$69,2)</f>
        <v>57</v>
      </c>
    </row>
    <row r="805" ht="20.35" customHeight="1">
      <c r="A805" t="s" s="38">
        <v>1875</v>
      </c>
      <c r="B805" s="99">
        <f>('RATES'!I805/'RATES'!H805)*10</f>
        <v>25.71428571428572</v>
      </c>
      <c r="C805" s="33">
        <f>B805-(('RATES'!H805-73)/10)</f>
        <v>26.01428571428572</v>
      </c>
      <c r="D805" s="82">
        <f>VLOOKUP(C805,'ST - MASSE CORPORELLE'!$A$3:$B$69,2)</f>
        <v>49</v>
      </c>
    </row>
    <row r="806" ht="20.35" customHeight="1">
      <c r="A806" t="s" s="38">
        <v>1876</v>
      </c>
      <c r="B806" s="99">
        <f>('RATES'!I806/'RATES'!H806)*10</f>
        <v>26.48648648648649</v>
      </c>
      <c r="C806" s="33">
        <f>B806-(('RATES'!H806-73)/10)</f>
        <v>26.38648648648649</v>
      </c>
      <c r="D806" s="82">
        <f>VLOOKUP(C806,'ST - MASSE CORPORELLE'!$A$3:$B$69,2)</f>
        <v>54</v>
      </c>
    </row>
    <row r="807" ht="20.35" customHeight="1">
      <c r="A807" t="s" s="38">
        <v>1877</v>
      </c>
      <c r="B807" s="99">
        <f>('RATES'!I807/'RATES'!H807)*10</f>
        <v>26.05633802816902</v>
      </c>
      <c r="C807" s="33">
        <f>B807-(('RATES'!H807-73)/10)</f>
        <v>26.25633802816902</v>
      </c>
      <c r="D807" s="82">
        <f>VLOOKUP(C807,'ST - MASSE CORPORELLE'!$A$3:$B$69,2)</f>
        <v>52</v>
      </c>
    </row>
    <row r="808" ht="20.35" customHeight="1">
      <c r="A808" t="s" s="38">
        <v>1878</v>
      </c>
      <c r="B808" s="99">
        <f>('RATES'!I808/'RATES'!H808)*10</f>
        <v>28.68421052631579</v>
      </c>
      <c r="C808" s="33">
        <f>B808-(('RATES'!H808-73)/10)</f>
        <v>28.38421052631579</v>
      </c>
      <c r="D808" s="82">
        <f>VLOOKUP(C808,'ST - MASSE CORPORELLE'!$A$3:$B$69,2)</f>
        <v>81</v>
      </c>
    </row>
    <row r="809" ht="20.35" customHeight="1">
      <c r="A809" t="s" s="38">
        <v>1879</v>
      </c>
      <c r="B809" s="99">
        <f>('RATES'!I809/'RATES'!H809)*10</f>
        <v>29.72972972972973</v>
      </c>
      <c r="C809" s="33">
        <f>B809-(('RATES'!H809-73)/10)</f>
        <v>29.62972972972972</v>
      </c>
      <c r="D809" s="82">
        <f>VLOOKUP(C809,'ST - MASSE CORPORELLE'!$A$3:$B$69,2)</f>
        <v>91</v>
      </c>
    </row>
    <row r="810" ht="20.35" customHeight="1">
      <c r="A810" t="s" s="38">
        <v>1880</v>
      </c>
      <c r="B810" s="99">
        <f>('RATES'!I810/'RATES'!H810)*10</f>
        <v>22.53521126760564</v>
      </c>
      <c r="C810" s="33">
        <f>B810-(('RATES'!H810-73)/10)</f>
        <v>22.73521126760564</v>
      </c>
      <c r="D810" s="82">
        <f>VLOOKUP(C810,'ST - MASSE CORPORELLE'!$A$3:$B$69,2)</f>
        <v>33</v>
      </c>
    </row>
    <row r="811" ht="20.35" customHeight="1">
      <c r="A811" t="s" s="38">
        <v>1881</v>
      </c>
      <c r="B811" s="99">
        <f>('RATES'!I811/'RATES'!H811)*10</f>
        <v>25.4054054054054</v>
      </c>
      <c r="C811" s="33">
        <f>B811-(('RATES'!H811-73)/10)</f>
        <v>25.3054054054054</v>
      </c>
      <c r="D811" s="82">
        <f>VLOOKUP(C811,'ST - MASSE CORPORELLE'!$A$3:$B$69,2)</f>
        <v>42</v>
      </c>
    </row>
    <row r="812" ht="20.35" customHeight="1">
      <c r="A812" t="s" s="38">
        <v>1882</v>
      </c>
      <c r="B812" s="99">
        <f>('RATES'!I812/'RATES'!H812)*10</f>
        <v>28</v>
      </c>
      <c r="C812" s="33">
        <f>B812-(('RATES'!H812-73)/10)</f>
        <v>27.8</v>
      </c>
      <c r="D812" s="82">
        <f>VLOOKUP(C812,'ST - MASSE CORPORELLE'!$A$3:$B$69,2)</f>
        <v>72</v>
      </c>
    </row>
    <row r="813" ht="20.35" customHeight="1">
      <c r="A813" t="s" s="38">
        <v>1883</v>
      </c>
      <c r="B813" s="99">
        <f>('RATES'!I813/'RATES'!H813)*10</f>
        <v>27.1830985915493</v>
      </c>
      <c r="C813" s="33">
        <f>B813-(('RATES'!H813-73)/10)</f>
        <v>27.3830985915493</v>
      </c>
      <c r="D813" s="82">
        <f>VLOOKUP(C813,'ST - MASSE CORPORELLE'!$A$3:$B$69,2)</f>
        <v>66</v>
      </c>
    </row>
    <row r="814" ht="20.35" customHeight="1">
      <c r="A814" t="s" s="38">
        <v>1884</v>
      </c>
      <c r="B814" s="99">
        <f>('RATES'!I814/'RATES'!H814)*10</f>
        <v>26.42857142857143</v>
      </c>
      <c r="C814" s="33">
        <f>B814-(('RATES'!H814-73)/10)</f>
        <v>26.72857142857143</v>
      </c>
      <c r="D814" s="82">
        <f>VLOOKUP(C814,'ST - MASSE CORPORELLE'!$A$3:$B$69,2)</f>
        <v>58</v>
      </c>
    </row>
    <row r="815" ht="20.35" customHeight="1">
      <c r="A815" t="s" s="38">
        <v>1885</v>
      </c>
      <c r="B815" s="99">
        <f>('RATES'!I815/'RATES'!H815)*10</f>
        <v>27.77777777777778</v>
      </c>
      <c r="C815" s="33">
        <f>B815-(('RATES'!H815-73)/10)</f>
        <v>27.87777777777778</v>
      </c>
      <c r="D815" s="82">
        <f>VLOOKUP(C815,'ST - MASSE CORPORELLE'!$A$3:$B$69,2)</f>
        <v>73</v>
      </c>
    </row>
    <row r="816" ht="20.35" customHeight="1">
      <c r="A816" t="s" s="38">
        <v>1886</v>
      </c>
      <c r="B816" s="99">
        <f>('RATES'!I816/'RATES'!H816)*10</f>
        <v>25.49295774647888</v>
      </c>
      <c r="C816" s="33">
        <f>B816-(('RATES'!H816-73)/10)</f>
        <v>25.69295774647887</v>
      </c>
      <c r="D816" s="82">
        <f>VLOOKUP(C816,'ST - MASSE CORPORELLE'!$A$3:$B$69,2)</f>
        <v>46</v>
      </c>
    </row>
    <row r="817" ht="20.35" customHeight="1">
      <c r="A817" t="s" s="38">
        <v>1887</v>
      </c>
      <c r="B817" s="99">
        <f>('RATES'!I817/'RATES'!H817)*10</f>
        <v>26.95652173913043</v>
      </c>
      <c r="C817" s="33">
        <f>B817-(('RATES'!H817-73)/10)</f>
        <v>27.35652173913043</v>
      </c>
      <c r="D817" s="82">
        <f>VLOOKUP(C817,'ST - MASSE CORPORELLE'!$A$3:$B$69,2)</f>
        <v>66</v>
      </c>
    </row>
    <row r="818" ht="20.35" customHeight="1">
      <c r="A818" t="s" s="38">
        <v>1888</v>
      </c>
      <c r="B818" s="99">
        <f>('RATES'!I818/'RATES'!H818)*10</f>
        <v>26.19718309859155</v>
      </c>
      <c r="C818" s="33">
        <f>B818-(('RATES'!H818-73)/10)</f>
        <v>26.39718309859155</v>
      </c>
      <c r="D818" s="82">
        <f>VLOOKUP(C818,'ST - MASSE CORPORELLE'!$A$3:$B$69,2)</f>
        <v>54</v>
      </c>
    </row>
    <row r="819" ht="20.35" customHeight="1">
      <c r="A819" t="s" s="38">
        <v>1889</v>
      </c>
      <c r="B819" s="99">
        <f>('RATES'!I819/'RATES'!H819)*10</f>
        <v>26.05633802816902</v>
      </c>
      <c r="C819" s="33">
        <f>B819-(('RATES'!H819-73)/10)</f>
        <v>26.25633802816902</v>
      </c>
      <c r="D819" s="82">
        <f>VLOOKUP(C819,'ST - MASSE CORPORELLE'!$A$3:$B$69,2)</f>
        <v>52</v>
      </c>
    </row>
    <row r="820" ht="20.35" customHeight="1">
      <c r="A820" t="s" s="38">
        <v>1890</v>
      </c>
      <c r="B820" s="99">
        <f>('RATES'!I820/'RATES'!H820)*10</f>
        <v>28.88888888888889</v>
      </c>
      <c r="C820" s="33">
        <f>B820-(('RATES'!H820-73)/10)</f>
        <v>28.98888888888889</v>
      </c>
      <c r="D820" s="82">
        <f>VLOOKUP(C820,'ST - MASSE CORPORELLE'!$A$3:$B$69,2)</f>
        <v>86</v>
      </c>
    </row>
    <row r="821" ht="20.35" customHeight="1">
      <c r="A821" t="s" s="38">
        <v>1891</v>
      </c>
      <c r="B821" s="99">
        <f>('RATES'!I821/'RATES'!H821)*10</f>
        <v>27.7027027027027</v>
      </c>
      <c r="C821" s="33">
        <f>B821-(('RATES'!H821-73)/10)</f>
        <v>27.6027027027027</v>
      </c>
      <c r="D821" s="82">
        <f>VLOOKUP(C821,'ST - MASSE CORPORELLE'!$A$3:$B$69,2)</f>
        <v>70</v>
      </c>
    </row>
    <row r="822" ht="20.35" customHeight="1">
      <c r="A822" t="s" s="38">
        <v>1892</v>
      </c>
      <c r="B822" s="99">
        <f>('RATES'!I822/'RATES'!H822)*10</f>
        <v>25</v>
      </c>
      <c r="C822" s="33">
        <f>B822-(('RATES'!H822-73)/10)</f>
        <v>25.3</v>
      </c>
      <c r="D822" s="82">
        <f>VLOOKUP(C822,'ST - MASSE CORPORELLE'!$A$3:$B$69,2)</f>
        <v>42</v>
      </c>
    </row>
    <row r="823" ht="20.35" customHeight="1">
      <c r="A823" t="s" s="38">
        <v>1893</v>
      </c>
      <c r="B823" s="99">
        <f>('RATES'!I823/'RATES'!H823)*10</f>
        <v>24.13333333333334</v>
      </c>
      <c r="C823" s="33">
        <f>B823-(('RATES'!H823-73)/10)</f>
        <v>23.93333333333334</v>
      </c>
      <c r="D823" s="82">
        <f>VLOOKUP(C823,'ST - MASSE CORPORELLE'!$A$3:$B$69,2)</f>
        <v>35</v>
      </c>
    </row>
    <row r="824" ht="20.35" customHeight="1">
      <c r="A824" t="s" s="38">
        <v>1894</v>
      </c>
      <c r="B824" s="99">
        <f>('RATES'!I824/'RATES'!H824)*10</f>
        <v>25</v>
      </c>
      <c r="C824" s="33">
        <f>B824-(('RATES'!H824-73)/10)</f>
        <v>24.9</v>
      </c>
      <c r="D824" s="82">
        <f>VLOOKUP(C824,'ST - MASSE CORPORELLE'!$A$3:$B$69,2)</f>
        <v>39</v>
      </c>
    </row>
    <row r="825" ht="20.35" customHeight="1">
      <c r="A825" t="s" s="38">
        <v>1895</v>
      </c>
      <c r="B825" s="99">
        <f>('RATES'!I825/'RATES'!H825)*10</f>
        <v>25.13513513513514</v>
      </c>
      <c r="C825" s="33">
        <f>B825-(('RATES'!H825-73)/10)</f>
        <v>25.03513513513514</v>
      </c>
      <c r="D825" s="82">
        <f>VLOOKUP(C825,'ST - MASSE CORPORELLE'!$A$3:$B$69,2)</f>
        <v>40</v>
      </c>
    </row>
    <row r="826" ht="20.35" customHeight="1">
      <c r="A826" t="s" s="38">
        <v>1896</v>
      </c>
      <c r="B826" s="99">
        <f>('RATES'!I826/'RATES'!H826)*10</f>
        <v>27.46478873239436</v>
      </c>
      <c r="C826" s="33">
        <f>B826-(('RATES'!H826-73)/10)</f>
        <v>27.66478873239436</v>
      </c>
      <c r="D826" s="82">
        <f>VLOOKUP(C826,'ST - MASSE CORPORELLE'!$A$3:$B$69,2)</f>
        <v>70</v>
      </c>
    </row>
    <row r="827" ht="20.35" customHeight="1">
      <c r="A827" t="s" s="38">
        <v>1897</v>
      </c>
      <c r="B827" s="99">
        <f>('RATES'!I827/'RATES'!H827)*10</f>
        <v>28.08219178082192</v>
      </c>
      <c r="C827" s="33">
        <f>B827-(('RATES'!H827-73)/10)</f>
        <v>28.08219178082192</v>
      </c>
      <c r="D827" s="82">
        <f>VLOOKUP(C827,'ST - MASSE CORPORELLE'!$A$3:$B$69,2)</f>
        <v>76</v>
      </c>
    </row>
    <row r="828" ht="20.35" customHeight="1">
      <c r="A828" t="s" s="38">
        <v>1898</v>
      </c>
      <c r="B828" s="99">
        <f>('RATES'!I828/'RATES'!H828)*10</f>
        <v>25.71428571428572</v>
      </c>
      <c r="C828" s="33">
        <f>B828-(('RATES'!H828-73)/10)</f>
        <v>26.01428571428572</v>
      </c>
      <c r="D828" s="82">
        <f>VLOOKUP(C828,'ST - MASSE CORPORELLE'!$A$3:$B$69,2)</f>
        <v>49</v>
      </c>
    </row>
    <row r="829" ht="20.35" customHeight="1">
      <c r="A829" t="s" s="38">
        <v>1899</v>
      </c>
      <c r="B829" s="99">
        <f>('RATES'!I829/'RATES'!H829)*10</f>
        <v>25.4054054054054</v>
      </c>
      <c r="C829" s="33">
        <f>B829-(('RATES'!H829-73)/10)</f>
        <v>25.3054054054054</v>
      </c>
      <c r="D829" s="82">
        <f>VLOOKUP(C829,'ST - MASSE CORPORELLE'!$A$3:$B$69,2)</f>
        <v>42</v>
      </c>
    </row>
    <row r="830" ht="20.35" customHeight="1">
      <c r="A830" t="s" s="38">
        <v>1900</v>
      </c>
      <c r="B830" s="99">
        <f>('RATES'!I830/'RATES'!H830)*10</f>
        <v>28.66666666666667</v>
      </c>
      <c r="C830" s="33">
        <f>B830-(('RATES'!H830-73)/10)</f>
        <v>28.46666666666667</v>
      </c>
      <c r="D830" s="82">
        <f>VLOOKUP(C830,'ST - MASSE CORPORELLE'!$A$3:$B$69,2)</f>
        <v>82</v>
      </c>
    </row>
    <row r="831" ht="20.35" customHeight="1">
      <c r="A831" t="s" s="38">
        <v>1901</v>
      </c>
      <c r="B831" s="99">
        <f>('RATES'!I831/'RATES'!H831)*10</f>
        <v>27.14285714285715</v>
      </c>
      <c r="C831" s="33">
        <f>B831-(('RATES'!H831-73)/10)</f>
        <v>27.44285714285715</v>
      </c>
      <c r="D831" s="82">
        <f>VLOOKUP(C831,'ST - MASSE CORPORELLE'!$A$3:$B$69,2)</f>
        <v>67</v>
      </c>
    </row>
    <row r="832" ht="20.35" customHeight="1">
      <c r="A832" t="s" s="38">
        <v>1902</v>
      </c>
      <c r="B832" s="99">
        <f>('RATES'!I832/'RATES'!H832)*10</f>
        <v>23.97260273972602</v>
      </c>
      <c r="C832" s="33">
        <f>B832-(('RATES'!H832-73)/10)</f>
        <v>23.97260273972602</v>
      </c>
      <c r="D832" s="82">
        <f>VLOOKUP(C832,'ST - MASSE CORPORELLE'!$A$3:$B$69,2)</f>
        <v>35</v>
      </c>
    </row>
    <row r="833" ht="20.35" customHeight="1">
      <c r="A833" t="s" s="38">
        <v>1903</v>
      </c>
      <c r="B833" s="99">
        <f>('RATES'!I833/'RATES'!H833)*10</f>
        <v>26.89189189189189</v>
      </c>
      <c r="C833" s="33">
        <f>B833-(('RATES'!H833-73)/10)</f>
        <v>26.79189189189189</v>
      </c>
      <c r="D833" s="82">
        <f>VLOOKUP(C833,'ST - MASSE CORPORELLE'!$A$3:$B$69,2)</f>
        <v>59</v>
      </c>
    </row>
    <row r="834" ht="20.35" customHeight="1">
      <c r="A834" t="s" s="38">
        <v>1904</v>
      </c>
      <c r="B834" s="99">
        <f>('RATES'!I834/'RATES'!H834)*10</f>
        <v>25.91549295774648</v>
      </c>
      <c r="C834" s="33">
        <f>B834-(('RATES'!H834-73)/10)</f>
        <v>26.11549295774648</v>
      </c>
      <c r="D834" s="82">
        <f>VLOOKUP(C834,'ST - MASSE CORPORELLE'!$A$3:$B$69,2)</f>
        <v>50</v>
      </c>
    </row>
    <row r="835" ht="20.35" customHeight="1">
      <c r="A835" t="s" s="38">
        <v>1905</v>
      </c>
      <c r="B835" s="99">
        <f>('RATES'!I835/'RATES'!H835)*10</f>
        <v>26.38888888888889</v>
      </c>
      <c r="C835" s="33">
        <f>B835-(('RATES'!H835-73)/10)</f>
        <v>26.48888888888889</v>
      </c>
      <c r="D835" s="82">
        <f>VLOOKUP(C835,'ST - MASSE CORPORELLE'!$A$3:$B$69,2)</f>
        <v>55</v>
      </c>
    </row>
    <row r="836" ht="20.35" customHeight="1">
      <c r="A836" t="s" s="38">
        <v>1906</v>
      </c>
      <c r="B836" s="99">
        <f>('RATES'!I836/'RATES'!H836)*10</f>
        <v>27.26027397260274</v>
      </c>
      <c r="C836" s="33">
        <f>B836-(('RATES'!H836-73)/10)</f>
        <v>27.26027397260274</v>
      </c>
      <c r="D836" s="82">
        <f>VLOOKUP(C836,'ST - MASSE CORPORELLE'!$A$3:$B$69,2)</f>
        <v>65</v>
      </c>
    </row>
    <row r="837" ht="20.35" customHeight="1">
      <c r="A837" t="s" s="38">
        <v>1907</v>
      </c>
      <c r="B837" s="99">
        <f>('RATES'!I837/'RATES'!H837)*10</f>
        <v>23.33333333333334</v>
      </c>
      <c r="C837" s="33">
        <f>B837-(('RATES'!H837-73)/10)</f>
        <v>23.73333333333333</v>
      </c>
      <c r="D837" s="82">
        <f>VLOOKUP(C837,'ST - MASSE CORPORELLE'!$A$3:$B$69,2)</f>
        <v>35</v>
      </c>
    </row>
    <row r="838" ht="20.35" customHeight="1">
      <c r="A838" t="s" s="38">
        <v>1908</v>
      </c>
      <c r="B838" s="99">
        <f>('RATES'!I838/'RATES'!H838)*10</f>
        <v>27.01298701298701</v>
      </c>
      <c r="C838" s="33">
        <f>B838-(('RATES'!H838-73)/10)</f>
        <v>26.61298701298701</v>
      </c>
      <c r="D838" s="82">
        <f>VLOOKUP(C838,'ST - MASSE CORPORELLE'!$A$3:$B$69,2)</f>
        <v>57</v>
      </c>
    </row>
    <row r="839" ht="20.35" customHeight="1">
      <c r="A839" t="s" s="38">
        <v>1909</v>
      </c>
      <c r="B839" s="99">
        <f>('RATES'!I839/'RATES'!H839)*10</f>
        <v>26.91176470588236</v>
      </c>
      <c r="C839" s="33">
        <f>B839-(('RATES'!H839-73)/10)</f>
        <v>27.41176470588236</v>
      </c>
      <c r="D839" s="82">
        <f>VLOOKUP(C839,'ST - MASSE CORPORELLE'!$A$3:$B$69,2)</f>
        <v>67</v>
      </c>
    </row>
    <row r="840" ht="20.35" customHeight="1">
      <c r="A840" t="s" s="38">
        <v>1910</v>
      </c>
      <c r="B840" s="99">
        <f>('RATES'!I840/'RATES'!H840)*10</f>
        <v>27.28571428571428</v>
      </c>
      <c r="C840" s="33">
        <f>B840-(('RATES'!H840-73)/10)</f>
        <v>27.58571428571429</v>
      </c>
      <c r="D840" s="82">
        <f>VLOOKUP(C840,'ST - MASSE CORPORELLE'!$A$3:$B$69,2)</f>
        <v>69</v>
      </c>
    </row>
    <row r="841" ht="20.35" customHeight="1">
      <c r="A841" t="s" s="38">
        <v>1911</v>
      </c>
      <c r="B841" s="99">
        <f>('RATES'!I841/'RATES'!H841)*10</f>
        <v>28.625</v>
      </c>
      <c r="C841" s="33">
        <f>B841-(('RATES'!H841-73)/10)</f>
        <v>27.925</v>
      </c>
      <c r="D841" s="82">
        <f>VLOOKUP(C841,'ST - MASSE CORPORELLE'!$A$3:$B$69,2)</f>
        <v>74</v>
      </c>
    </row>
    <row r="842" ht="20.35" customHeight="1">
      <c r="A842" t="s" s="38">
        <v>1912</v>
      </c>
      <c r="B842" s="99">
        <f>('RATES'!I842/'RATES'!H842)*10</f>
        <v>27.02702702702702</v>
      </c>
      <c r="C842" s="33">
        <f>B842-(('RATES'!H842-73)/10)</f>
        <v>26.92702702702702</v>
      </c>
      <c r="D842" s="82">
        <f>VLOOKUP(C842,'ST - MASSE CORPORELLE'!$A$3:$B$69,2)</f>
        <v>61</v>
      </c>
    </row>
    <row r="843" ht="20.35" customHeight="1">
      <c r="A843" t="s" s="38">
        <v>1913</v>
      </c>
      <c r="B843" s="99">
        <f>('RATES'!I843/'RATES'!H843)*10</f>
        <v>27.53424657534246</v>
      </c>
      <c r="C843" s="33">
        <f>B843-(('RATES'!H843-73)/10)</f>
        <v>27.53424657534246</v>
      </c>
      <c r="D843" s="82">
        <f>VLOOKUP(C843,'ST - MASSE CORPORELLE'!$A$3:$B$69,2)</f>
        <v>69</v>
      </c>
    </row>
    <row r="844" ht="20.35" customHeight="1">
      <c r="A844" t="s" s="38">
        <v>1914</v>
      </c>
      <c r="B844" s="99">
        <f>('RATES'!I844/'RATES'!H844)*10</f>
        <v>27.36111111111111</v>
      </c>
      <c r="C844" s="33">
        <f>B844-(('RATES'!H844-73)/10)</f>
        <v>27.46111111111111</v>
      </c>
      <c r="D844" s="82">
        <f>VLOOKUP(C844,'ST - MASSE CORPORELLE'!$A$3:$B$69,2)</f>
        <v>68</v>
      </c>
    </row>
    <row r="845" ht="20.35" customHeight="1">
      <c r="A845" t="s" s="38">
        <v>1915</v>
      </c>
      <c r="B845" s="99">
        <f>('RATES'!I845/'RATES'!H845)*10</f>
        <v>27.46478873239436</v>
      </c>
      <c r="C845" s="33">
        <f>B845-(('RATES'!H845-73)/10)</f>
        <v>27.66478873239436</v>
      </c>
      <c r="D845" s="82">
        <f>VLOOKUP(C845,'ST - MASSE CORPORELLE'!$A$3:$B$69,2)</f>
        <v>70</v>
      </c>
    </row>
    <row r="846" ht="20.35" customHeight="1">
      <c r="A846" t="s" s="38">
        <v>1916</v>
      </c>
      <c r="B846" s="99">
        <f>('RATES'!I846/'RATES'!H846)*10</f>
        <v>27.14285714285715</v>
      </c>
      <c r="C846" s="33">
        <f>B846-(('RATES'!H846-73)/10)</f>
        <v>27.44285714285715</v>
      </c>
      <c r="D846" s="82">
        <f>VLOOKUP(C846,'ST - MASSE CORPORELLE'!$A$3:$B$69,2)</f>
        <v>67</v>
      </c>
    </row>
    <row r="847" ht="20.35" customHeight="1">
      <c r="A847" t="s" s="38">
        <v>1917</v>
      </c>
      <c r="B847" s="99">
        <f>('RATES'!I847/'RATES'!H847)*10</f>
        <v>26.90140845070422</v>
      </c>
      <c r="C847" s="33">
        <f>B847-(('RATES'!H847-73)/10)</f>
        <v>27.10140845070422</v>
      </c>
      <c r="D847" s="82">
        <f>VLOOKUP(C847,'ST - MASSE CORPORELLE'!$A$3:$B$69,2)</f>
        <v>63</v>
      </c>
    </row>
    <row r="848" ht="20.35" customHeight="1">
      <c r="A848" t="s" s="38">
        <v>1918</v>
      </c>
      <c r="B848" s="99">
        <f>('RATES'!I848/'RATES'!H848)*10</f>
        <v>25.97222222222222</v>
      </c>
      <c r="C848" s="33">
        <f>B848-(('RATES'!H848-73)/10)</f>
        <v>26.07222222222222</v>
      </c>
      <c r="D848" s="82">
        <f>VLOOKUP(C848,'ST - MASSE CORPORELLE'!$A$3:$B$69,2)</f>
        <v>50</v>
      </c>
    </row>
    <row r="849" ht="20.35" customHeight="1">
      <c r="A849" t="s" s="38">
        <v>1919</v>
      </c>
      <c r="B849" s="99">
        <f>('RATES'!I849/'RATES'!H849)*10</f>
        <v>30.68493150684931</v>
      </c>
      <c r="C849" s="33">
        <f>B849-(('RATES'!H849-73)/10)</f>
        <v>30.68493150684931</v>
      </c>
      <c r="D849" s="82">
        <f>VLOOKUP(C849,'ST - MASSE CORPORELLE'!$A$3:$B$69,2)</f>
        <v>95</v>
      </c>
    </row>
    <row r="850" ht="20.35" customHeight="1">
      <c r="A850" t="s" s="38">
        <v>1920</v>
      </c>
      <c r="B850" s="99">
        <f>('RATES'!I850/'RATES'!H850)*10</f>
        <v>27.22222222222222</v>
      </c>
      <c r="C850" s="33">
        <f>B850-(('RATES'!H850-73)/10)</f>
        <v>27.32222222222222</v>
      </c>
      <c r="D850" s="82">
        <f>VLOOKUP(C850,'ST - MASSE CORPORELLE'!$A$3:$B$69,2)</f>
        <v>66</v>
      </c>
    </row>
    <row r="851" ht="20.35" customHeight="1">
      <c r="A851" t="s" s="38">
        <v>1921</v>
      </c>
      <c r="B851" s="99">
        <f>('RATES'!I851/'RATES'!H851)*10</f>
        <v>24.64788732394366</v>
      </c>
      <c r="C851" s="33">
        <f>B851-(('RATES'!H851-73)/10)</f>
        <v>24.84788732394366</v>
      </c>
      <c r="D851" s="82">
        <f>VLOOKUP(C851,'ST - MASSE CORPORELLE'!$A$3:$B$69,2)</f>
        <v>39</v>
      </c>
    </row>
    <row r="852" ht="20.35" customHeight="1">
      <c r="A852" t="s" s="38">
        <v>1923</v>
      </c>
      <c r="B852" s="99">
        <f>('RATES'!I852/'RATES'!H852)*10</f>
        <v>27.79220779220779</v>
      </c>
      <c r="C852" s="33">
        <f>B852-(('RATES'!H852-73)/10)</f>
        <v>27.39220779220779</v>
      </c>
      <c r="D852" s="82">
        <f>VLOOKUP(C852,'ST - MASSE CORPORELLE'!$A$3:$B$69,2)</f>
        <v>67</v>
      </c>
    </row>
    <row r="853" ht="20.35" customHeight="1">
      <c r="A853" t="s" s="38">
        <v>1924</v>
      </c>
      <c r="B853" s="99">
        <f>('RATES'!I853/'RATES'!H853)*10</f>
        <v>28.58974358974359</v>
      </c>
      <c r="C853" s="33">
        <f>B853-(('RATES'!H853-73)/10)</f>
        <v>28.08974358974359</v>
      </c>
      <c r="D853" s="82">
        <f>VLOOKUP(C853,'ST - MASSE CORPORELLE'!$A$3:$B$69,2)</f>
        <v>76</v>
      </c>
    </row>
    <row r="854" ht="20.35" customHeight="1">
      <c r="A854" t="s" s="38">
        <v>1925</v>
      </c>
      <c r="B854" s="99">
        <f>('RATES'!I854/'RATES'!H854)*10</f>
        <v>26.66666666666666</v>
      </c>
      <c r="C854" s="33">
        <f>B854-(('RATES'!H854-73)/10)</f>
        <v>27.06666666666666</v>
      </c>
      <c r="D854" s="82">
        <f>VLOOKUP(C854,'ST - MASSE CORPORELLE'!$A$3:$B$69,2)</f>
        <v>63</v>
      </c>
    </row>
    <row r="855" ht="20.35" customHeight="1">
      <c r="A855" t="s" s="38">
        <v>1926</v>
      </c>
      <c r="B855" s="99">
        <f>('RATES'!I855/'RATES'!H855)*10</f>
        <v>27.02702702702702</v>
      </c>
      <c r="C855" s="33">
        <f>B855-(('RATES'!H855-73)/10)</f>
        <v>26.92702702702702</v>
      </c>
      <c r="D855" s="82">
        <f>VLOOKUP(C855,'ST - MASSE CORPORELLE'!$A$3:$B$69,2)</f>
        <v>61</v>
      </c>
    </row>
    <row r="856" ht="20.35" customHeight="1">
      <c r="A856" t="s" s="38">
        <v>1927</v>
      </c>
      <c r="B856" s="99">
        <f>('RATES'!I856/'RATES'!H856)*10</f>
        <v>26.08695652173913</v>
      </c>
      <c r="C856" s="33">
        <f>B856-(('RATES'!H856-73)/10)</f>
        <v>26.48695652173913</v>
      </c>
      <c r="D856" s="82">
        <f>VLOOKUP(C856,'ST - MASSE CORPORELLE'!$A$3:$B$69,2)</f>
        <v>55</v>
      </c>
    </row>
    <row r="857" ht="20.35" customHeight="1">
      <c r="A857" t="s" s="38">
        <v>1928</v>
      </c>
      <c r="B857" s="99">
        <f>('RATES'!I857/'RATES'!H857)*10</f>
        <v>28.19444444444445</v>
      </c>
      <c r="C857" s="33">
        <f>B857-(('RATES'!H857-73)/10)</f>
        <v>28.29444444444445</v>
      </c>
      <c r="D857" s="82">
        <f>VLOOKUP(C857,'ST - MASSE CORPORELLE'!$A$3:$B$69,2)</f>
        <v>79</v>
      </c>
    </row>
    <row r="858" ht="20.35" customHeight="1">
      <c r="A858" t="s" s="38">
        <v>1929</v>
      </c>
      <c r="B858" s="99">
        <f>('RATES'!I858/'RATES'!H858)*10</f>
        <v>26</v>
      </c>
      <c r="C858" s="33">
        <f>B858-(('RATES'!H858-73)/10)</f>
        <v>26.3</v>
      </c>
      <c r="D858" s="82">
        <f>VLOOKUP(C858,'ST - MASSE CORPORELLE'!$A$3:$B$69,2)</f>
        <v>53</v>
      </c>
    </row>
    <row r="859" ht="20.35" customHeight="1">
      <c r="A859" t="s" s="38">
        <v>1930</v>
      </c>
      <c r="B859" s="99">
        <f>('RATES'!I859/'RATES'!H859)*10</f>
        <v>27.46478873239436</v>
      </c>
      <c r="C859" s="33">
        <f>B859-(('RATES'!H859-73)/10)</f>
        <v>27.66478873239436</v>
      </c>
      <c r="D859" s="82">
        <f>VLOOKUP(C859,'ST - MASSE CORPORELLE'!$A$3:$B$69,2)</f>
        <v>70</v>
      </c>
    </row>
    <row r="860" ht="20.35" customHeight="1">
      <c r="A860" t="s" s="38">
        <v>1931</v>
      </c>
      <c r="B860" s="99">
        <f>('RATES'!I860/'RATES'!H860)*10</f>
        <v>25.07246376811594</v>
      </c>
      <c r="C860" s="33">
        <f>B860-(('RATES'!H860-73)/10)</f>
        <v>25.47246376811594</v>
      </c>
      <c r="D860" s="82">
        <f>VLOOKUP(C860,'ST - MASSE CORPORELLE'!$A$3:$B$69,2)</f>
        <v>44</v>
      </c>
    </row>
    <row r="861" ht="20.35" customHeight="1">
      <c r="A861" t="s" s="38">
        <v>1932</v>
      </c>
      <c r="B861" s="99">
        <f>('RATES'!I861/'RATES'!H861)*10</f>
        <v>26.28571428571428</v>
      </c>
      <c r="C861" s="33">
        <f>B861-(('RATES'!H861-73)/10)</f>
        <v>26.58571428571429</v>
      </c>
      <c r="D861" s="82">
        <f>VLOOKUP(C861,'ST - MASSE CORPORELLE'!$A$3:$B$69,2)</f>
        <v>56</v>
      </c>
    </row>
    <row r="862" ht="20.35" customHeight="1">
      <c r="A862" t="s" s="38">
        <v>1933</v>
      </c>
      <c r="B862" s="99">
        <f>('RATES'!I862/'RATES'!H862)*10</f>
        <v>31.25</v>
      </c>
      <c r="C862" s="33">
        <f>B862-(('RATES'!H862-73)/10)</f>
        <v>31.35</v>
      </c>
      <c r="D862" s="82">
        <f>VLOOKUP(C862,'ST - MASSE CORPORELLE'!$A$3:$B$69,2)</f>
        <v>97</v>
      </c>
    </row>
    <row r="863" ht="20.35" customHeight="1">
      <c r="A863" t="s" s="38">
        <v>1934</v>
      </c>
      <c r="B863" s="99">
        <f>('RATES'!I863/'RATES'!H863)*10</f>
        <v>26.21621621621621</v>
      </c>
      <c r="C863" s="33">
        <f>B863-(('RATES'!H863-73)/10)</f>
        <v>26.11621621621621</v>
      </c>
      <c r="D863" s="82">
        <f>VLOOKUP(C863,'ST - MASSE CORPORELLE'!$A$3:$B$69,2)</f>
        <v>50</v>
      </c>
    </row>
    <row r="864" ht="20.35" customHeight="1">
      <c r="A864" t="s" s="38">
        <v>1935</v>
      </c>
      <c r="B864" s="99">
        <f>('RATES'!I864/'RATES'!H864)*10</f>
        <v>25.35211267605634</v>
      </c>
      <c r="C864" s="33">
        <f>B864-(('RATES'!H864-73)/10)</f>
        <v>25.55211267605634</v>
      </c>
      <c r="D864" s="82">
        <f>VLOOKUP(C864,'ST - MASSE CORPORELLE'!$A$3:$B$69,2)</f>
        <v>45</v>
      </c>
    </row>
    <row r="865" ht="20.35" customHeight="1">
      <c r="A865" t="s" s="38">
        <v>1936</v>
      </c>
      <c r="B865" s="99">
        <f>('RATES'!I865/'RATES'!H865)*10</f>
        <v>26.16438356164383</v>
      </c>
      <c r="C865" s="33">
        <f>B865-(('RATES'!H865-73)/10)</f>
        <v>26.16438356164383</v>
      </c>
      <c r="D865" s="82">
        <f>VLOOKUP(C865,'ST - MASSE CORPORELLE'!$A$3:$B$69,2)</f>
        <v>51</v>
      </c>
    </row>
    <row r="866" ht="20.35" customHeight="1">
      <c r="A866" t="s" s="38">
        <v>1937</v>
      </c>
      <c r="B866" s="99">
        <f>('RATES'!I866/'RATES'!H866)*10</f>
        <v>25.67567567567568</v>
      </c>
      <c r="C866" s="33">
        <f>B866-(('RATES'!H866-73)/10)</f>
        <v>25.57567567567568</v>
      </c>
      <c r="D866" s="82">
        <f>VLOOKUP(C866,'ST - MASSE CORPORELLE'!$A$3:$B$69,2)</f>
        <v>45</v>
      </c>
    </row>
    <row r="867" ht="20.35" customHeight="1">
      <c r="A867" t="s" s="38">
        <v>1938</v>
      </c>
      <c r="B867" s="99">
        <f>('RATES'!I867/'RATES'!H867)*10</f>
        <v>25</v>
      </c>
      <c r="C867" s="33">
        <f>B867-(('RATES'!H867-73)/10)</f>
        <v>24.9</v>
      </c>
      <c r="D867" s="82">
        <f>VLOOKUP(C867,'ST - MASSE CORPORELLE'!$A$3:$B$69,2)</f>
        <v>39</v>
      </c>
    </row>
    <row r="868" ht="20.35" customHeight="1">
      <c r="A868" t="s" s="38">
        <v>1939</v>
      </c>
      <c r="B868" s="99">
        <f>('RATES'!I868/'RATES'!H868)*10</f>
        <v>27.14285714285715</v>
      </c>
      <c r="C868" s="33">
        <f>B868-(('RATES'!H868-73)/10)</f>
        <v>27.44285714285715</v>
      </c>
      <c r="D868" s="82">
        <f>VLOOKUP(C868,'ST - MASSE CORPORELLE'!$A$3:$B$69,2)</f>
        <v>67</v>
      </c>
    </row>
    <row r="869" ht="20.35" customHeight="1">
      <c r="A869" t="s" s="38">
        <v>1940</v>
      </c>
      <c r="B869" s="99">
        <f>('RATES'!I869/'RATES'!H869)*10</f>
        <v>26.02739726027398</v>
      </c>
      <c r="C869" s="33">
        <f>B869-(('RATES'!H869-73)/10)</f>
        <v>26.02739726027398</v>
      </c>
      <c r="D869" s="82">
        <f>VLOOKUP(C869,'ST - MASSE CORPORELLE'!$A$3:$B$69,2)</f>
        <v>49</v>
      </c>
    </row>
    <row r="870" ht="20.35" customHeight="1">
      <c r="A870" t="s" s="38">
        <v>1941</v>
      </c>
      <c r="B870" s="99">
        <f>('RATES'!I870/'RATES'!H870)*10</f>
        <v>28.64864864864865</v>
      </c>
      <c r="C870" s="33">
        <f>B870-(('RATES'!H870-73)/10)</f>
        <v>28.54864864864865</v>
      </c>
      <c r="D870" s="82">
        <f>VLOOKUP(C870,'ST - MASSE CORPORELLE'!$A$3:$B$69,2)</f>
        <v>83</v>
      </c>
    </row>
    <row r="871" ht="20.35" customHeight="1">
      <c r="A871" t="s" s="38">
        <v>1942</v>
      </c>
      <c r="B871" s="99">
        <f>('RATES'!I871/'RATES'!H871)*10</f>
        <v>25.89041095890411</v>
      </c>
      <c r="C871" s="33">
        <f>B871-(('RATES'!H871-73)/10)</f>
        <v>25.89041095890411</v>
      </c>
      <c r="D871" s="82">
        <f>VLOOKUP(C871,'ST - MASSE CORPORELLE'!$A$3:$B$69,2)</f>
        <v>48</v>
      </c>
    </row>
    <row r="872" ht="20.35" customHeight="1">
      <c r="A872" t="s" s="38">
        <v>1943</v>
      </c>
      <c r="B872" s="99">
        <f>('RATES'!I872/'RATES'!H872)*10</f>
        <v>26.52777777777778</v>
      </c>
      <c r="C872" s="33">
        <f>B872-(('RATES'!H872-73)/10)</f>
        <v>26.62777777777778</v>
      </c>
      <c r="D872" s="82">
        <f>VLOOKUP(C872,'ST - MASSE CORPORELLE'!$A$3:$B$69,2)</f>
        <v>57</v>
      </c>
    </row>
    <row r="873" ht="20.35" customHeight="1">
      <c r="A873" t="s" s="38">
        <v>1944</v>
      </c>
      <c r="B873" s="99">
        <f>('RATES'!I873/'RATES'!H873)*10</f>
        <v>25.34246575342465</v>
      </c>
      <c r="C873" s="33">
        <f>B873-(('RATES'!H873-73)/10)</f>
        <v>25.34246575342465</v>
      </c>
      <c r="D873" s="82">
        <f>VLOOKUP(C873,'ST - MASSE CORPORELLE'!$A$3:$B$69,2)</f>
        <v>43</v>
      </c>
    </row>
    <row r="874" ht="20.35" customHeight="1">
      <c r="A874" t="s" s="38">
        <v>1945</v>
      </c>
      <c r="B874" s="99">
        <f>('RATES'!I874/'RATES'!H874)*10</f>
        <v>24.92753623188406</v>
      </c>
      <c r="C874" s="33">
        <f>B874-(('RATES'!H874-73)/10)</f>
        <v>25.32753623188406</v>
      </c>
      <c r="D874" s="82">
        <f>VLOOKUP(C874,'ST - MASSE CORPORELLE'!$A$3:$B$69,2)</f>
        <v>42</v>
      </c>
    </row>
    <row r="875" ht="20.35" customHeight="1">
      <c r="A875" t="s" s="38">
        <v>1946</v>
      </c>
      <c r="B875" s="99">
        <f>('RATES'!I875/'RATES'!H875)*10</f>
        <v>28.16901408450704</v>
      </c>
      <c r="C875" s="33">
        <f>B875-(('RATES'!H875-73)/10)</f>
        <v>28.36901408450704</v>
      </c>
      <c r="D875" s="82">
        <f>VLOOKUP(C875,'ST - MASSE CORPORELLE'!$A$3:$B$69,2)</f>
        <v>80</v>
      </c>
    </row>
    <row r="876" ht="20.35" customHeight="1">
      <c r="A876" t="s" s="38">
        <v>1947</v>
      </c>
      <c r="B876" s="99">
        <f>('RATES'!I876/'RATES'!H876)*10</f>
        <v>26.33802816901408</v>
      </c>
      <c r="C876" s="33">
        <f>B876-(('RATES'!H876-73)/10)</f>
        <v>26.53802816901408</v>
      </c>
      <c r="D876" s="82">
        <f>VLOOKUP(C876,'ST - MASSE CORPORELLE'!$A$3:$B$69,2)</f>
        <v>56</v>
      </c>
    </row>
    <row r="877" ht="20.35" customHeight="1">
      <c r="A877" t="s" s="38">
        <v>1948</v>
      </c>
      <c r="B877" s="99">
        <f>('RATES'!I877/'RATES'!H877)*10</f>
        <v>26.21621621621621</v>
      </c>
      <c r="C877" s="33">
        <f>B877-(('RATES'!H877-73)/10)</f>
        <v>26.11621621621621</v>
      </c>
      <c r="D877" s="82">
        <f>VLOOKUP(C877,'ST - MASSE CORPORELLE'!$A$3:$B$69,2)</f>
        <v>50</v>
      </c>
    </row>
    <row r="878" ht="20.35" customHeight="1">
      <c r="A878" t="s" s="38">
        <v>1949</v>
      </c>
      <c r="B878" s="99">
        <f>('RATES'!I878/'RATES'!H878)*10</f>
        <v>27.42857142857143</v>
      </c>
      <c r="C878" s="33">
        <f>B878-(('RATES'!H878-73)/10)</f>
        <v>27.72857142857143</v>
      </c>
      <c r="D878" s="82">
        <f>VLOOKUP(C878,'ST - MASSE CORPORELLE'!$A$3:$B$69,2)</f>
        <v>71</v>
      </c>
    </row>
    <row r="879" ht="20.35" customHeight="1">
      <c r="A879" t="s" s="38">
        <v>1950</v>
      </c>
      <c r="B879" s="99">
        <f>('RATES'!I879/'RATES'!H879)*10</f>
        <v>28.33333333333334</v>
      </c>
      <c r="C879" s="33">
        <f>B879-(('RATES'!H879-73)/10)</f>
        <v>28.43333333333334</v>
      </c>
      <c r="D879" s="82">
        <f>VLOOKUP(C879,'ST - MASSE CORPORELLE'!$A$3:$B$69,2)</f>
        <v>81</v>
      </c>
    </row>
    <row r="880" ht="20.35" customHeight="1">
      <c r="A880" t="s" s="38">
        <v>1951</v>
      </c>
      <c r="B880" s="99">
        <f>('RATES'!I880/'RATES'!H880)*10</f>
        <v>29.46666666666667</v>
      </c>
      <c r="C880" s="33">
        <f>B880-(('RATES'!H880-73)/10)</f>
        <v>29.26666666666667</v>
      </c>
      <c r="D880" s="82">
        <f>VLOOKUP(C880,'ST - MASSE CORPORELLE'!$A$3:$B$69,2)</f>
        <v>88</v>
      </c>
    </row>
    <row r="881" ht="20.35" customHeight="1">
      <c r="A881" t="s" s="38">
        <v>1952</v>
      </c>
      <c r="B881" s="99">
        <f>('RATES'!I881/'RATES'!H881)*10</f>
        <v>29.17808219178082</v>
      </c>
      <c r="C881" s="33">
        <f>B881-(('RATES'!H881-73)/10)</f>
        <v>29.17808219178082</v>
      </c>
      <c r="D881" s="82">
        <f>VLOOKUP(C881,'ST - MASSE CORPORELLE'!$A$3:$B$69,2)</f>
        <v>88</v>
      </c>
    </row>
    <row r="882" ht="20.35" customHeight="1">
      <c r="A882" t="s" s="38">
        <v>1953</v>
      </c>
      <c r="B882" s="99">
        <f>('RATES'!I882/'RATES'!H882)*10</f>
        <v>27.46478873239436</v>
      </c>
      <c r="C882" s="33">
        <f>B882-(('RATES'!H882-73)/10)</f>
        <v>27.66478873239436</v>
      </c>
      <c r="D882" s="82">
        <f>VLOOKUP(C882,'ST - MASSE CORPORELLE'!$A$3:$B$69,2)</f>
        <v>70</v>
      </c>
    </row>
    <row r="883" ht="20.35" customHeight="1">
      <c r="A883" t="s" s="38">
        <v>1954</v>
      </c>
      <c r="B883" s="99">
        <f>('RATES'!I883/'RATES'!H883)*10</f>
        <v>28.64864864864865</v>
      </c>
      <c r="C883" s="33">
        <f>B883-(('RATES'!H883-73)/10)</f>
        <v>28.54864864864865</v>
      </c>
      <c r="D883" s="82">
        <f>VLOOKUP(C883,'ST - MASSE CORPORELLE'!$A$3:$B$69,2)</f>
        <v>83</v>
      </c>
    </row>
    <row r="884" ht="20.35" customHeight="1">
      <c r="A884" t="s" s="38">
        <v>1955</v>
      </c>
      <c r="B884" s="99">
        <f>('RATES'!I884/'RATES'!H884)*10</f>
        <v>28.93333333333334</v>
      </c>
      <c r="C884" s="33">
        <f>B884-(('RATES'!H884-73)/10)</f>
        <v>28.73333333333334</v>
      </c>
      <c r="D884" s="82">
        <f>VLOOKUP(C884,'ST - MASSE CORPORELLE'!$A$3:$B$69,2)</f>
        <v>84</v>
      </c>
    </row>
    <row r="885" ht="20.35" customHeight="1">
      <c r="A885" t="s" s="38">
        <v>1956</v>
      </c>
      <c r="B885" s="99">
        <f>('RATES'!I885/'RATES'!H885)*10</f>
        <v>28.24324324324324</v>
      </c>
      <c r="C885" s="33">
        <f>B885-(('RATES'!H885-73)/10)</f>
        <v>28.14324324324324</v>
      </c>
      <c r="D885" s="82">
        <f>VLOOKUP(C885,'ST - MASSE CORPORELLE'!$A$3:$B$69,2)</f>
        <v>77</v>
      </c>
    </row>
    <row r="886" ht="20.35" customHeight="1">
      <c r="A886" t="s" s="38">
        <v>1957</v>
      </c>
      <c r="B886" s="99">
        <f>('RATES'!I886/'RATES'!H886)*10</f>
        <v>28.24324324324324</v>
      </c>
      <c r="C886" s="33">
        <f>B886-(('RATES'!H886-73)/10)</f>
        <v>28.14324324324324</v>
      </c>
      <c r="D886" s="82">
        <f>VLOOKUP(C886,'ST - MASSE CORPORELLE'!$A$3:$B$69,2)</f>
        <v>77</v>
      </c>
    </row>
    <row r="887" ht="20.35" customHeight="1">
      <c r="A887" t="s" s="38">
        <v>1958</v>
      </c>
      <c r="B887" s="99">
        <f>('RATES'!I887/'RATES'!H887)*10</f>
        <v>27.86666666666667</v>
      </c>
      <c r="C887" s="33">
        <f>B887-(('RATES'!H887-73)/10)</f>
        <v>27.66666666666667</v>
      </c>
      <c r="D887" s="82">
        <f>VLOOKUP(C887,'ST - MASSE CORPORELLE'!$A$3:$B$69,2)</f>
        <v>70</v>
      </c>
    </row>
    <row r="888" ht="20.35" customHeight="1">
      <c r="A888" t="s" s="38">
        <v>1959</v>
      </c>
      <c r="B888" s="99">
        <f>('RATES'!I888/'RATES'!H888)*10</f>
        <v>26.84931506849315</v>
      </c>
      <c r="C888" s="33">
        <f>B888-(('RATES'!H888-73)/10)</f>
        <v>26.84931506849315</v>
      </c>
      <c r="D888" s="82">
        <f>VLOOKUP(C888,'ST - MASSE CORPORELLE'!$A$3:$B$69,2)</f>
        <v>60</v>
      </c>
    </row>
    <row r="889" ht="20.35" customHeight="1">
      <c r="A889" t="s" s="38">
        <v>1960</v>
      </c>
      <c r="B889" s="99">
        <f>('RATES'!I889/'RATES'!H889)*10</f>
        <v>28.10810810810811</v>
      </c>
      <c r="C889" s="33">
        <f>B889-(('RATES'!H889-73)/10)</f>
        <v>28.00810810810811</v>
      </c>
      <c r="D889" s="82">
        <f>VLOOKUP(C889,'ST - MASSE CORPORELLE'!$A$3:$B$69,2)</f>
        <v>75</v>
      </c>
    </row>
    <row r="890" ht="20.35" customHeight="1">
      <c r="A890" t="s" s="38">
        <v>1961</v>
      </c>
      <c r="B890" s="99">
        <f>('RATES'!I890/'RATES'!H890)*10</f>
        <v>30.8641975308642</v>
      </c>
      <c r="C890" s="33">
        <f>B890-(('RATES'!H890-73)/10)</f>
        <v>30.0641975308642</v>
      </c>
      <c r="D890" s="82">
        <f>VLOOKUP(C890,'ST - MASSE CORPORELLE'!$A$3:$B$69,2)</f>
        <v>93</v>
      </c>
    </row>
    <row r="891" ht="20.35" customHeight="1">
      <c r="A891" t="s" s="38">
        <v>1962</v>
      </c>
      <c r="B891" s="99">
        <f>('RATES'!I891/'RATES'!H891)*10</f>
        <v>27.97297297297298</v>
      </c>
      <c r="C891" s="33">
        <f>B891-(('RATES'!H891-73)/10)</f>
        <v>27.87297297297297</v>
      </c>
      <c r="D891" s="82">
        <f>VLOOKUP(C891,'ST - MASSE CORPORELLE'!$A$3:$B$69,2)</f>
        <v>73</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16.xml><?xml version="1.0" encoding="utf-8"?>
<worksheet xmlns:r="http://schemas.openxmlformats.org/officeDocument/2006/relationships" xmlns="http://schemas.openxmlformats.org/spreadsheetml/2006/main">
  <sheetPr>
    <pageSetUpPr fitToPage="1"/>
  </sheetPr>
  <dimension ref="A2:B69"/>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100" customWidth="1"/>
    <col min="2" max="2" width="16.3516" style="100" customWidth="1"/>
    <col min="3" max="256" width="16.3516" style="100" customWidth="1"/>
  </cols>
  <sheetData>
    <row r="1" ht="28" customHeight="1">
      <c r="A1" t="s" s="7">
        <v>3451</v>
      </c>
      <c r="B1" s="7"/>
    </row>
    <row r="2" ht="20.55" customHeight="1">
      <c r="A2" s="70"/>
      <c r="B2" s="70"/>
    </row>
    <row r="3" ht="20.55" customHeight="1">
      <c r="A3" s="84">
        <v>32.33</v>
      </c>
      <c r="B3" s="85">
        <v>99</v>
      </c>
    </row>
    <row r="4" ht="20.35" customHeight="1">
      <c r="A4" s="86">
        <v>31.62</v>
      </c>
      <c r="B4" s="87">
        <f>B3-1</f>
        <v>98</v>
      </c>
    </row>
    <row r="5" ht="20.35" customHeight="1">
      <c r="A5" s="86">
        <v>31.08</v>
      </c>
      <c r="B5" s="87">
        <f>B4-1</f>
        <v>97</v>
      </c>
    </row>
    <row r="6" ht="20.35" customHeight="1">
      <c r="A6" s="86">
        <v>30.71</v>
      </c>
      <c r="B6" s="87">
        <f>B5-1</f>
        <v>96</v>
      </c>
    </row>
    <row r="7" ht="20.35" customHeight="1">
      <c r="A7" s="86">
        <v>30.33</v>
      </c>
      <c r="B7" s="87">
        <f>B6-1</f>
        <v>95</v>
      </c>
    </row>
    <row r="8" ht="20.35" customHeight="1">
      <c r="A8" s="86">
        <v>30.13</v>
      </c>
      <c r="B8" s="87">
        <f>B7-1</f>
        <v>94</v>
      </c>
    </row>
    <row r="9" ht="20.35" customHeight="1">
      <c r="A9" s="86">
        <v>29.93</v>
      </c>
      <c r="B9" s="87">
        <f>B8-1</f>
        <v>93</v>
      </c>
    </row>
    <row r="10" ht="20.35" customHeight="1">
      <c r="A10" s="86">
        <v>29.73</v>
      </c>
      <c r="B10" s="87">
        <f>B9-1</f>
        <v>92</v>
      </c>
    </row>
    <row r="11" ht="20.35" customHeight="1">
      <c r="A11" s="86">
        <v>29.53</v>
      </c>
      <c r="B11" s="87">
        <f>B10-1</f>
        <v>91</v>
      </c>
    </row>
    <row r="12" ht="20.35" customHeight="1">
      <c r="A12" s="86">
        <v>29.4</v>
      </c>
      <c r="B12" s="87">
        <f>B11-1</f>
        <v>90</v>
      </c>
    </row>
    <row r="13" ht="20.35" customHeight="1">
      <c r="A13" s="86">
        <v>29.27</v>
      </c>
      <c r="B13" s="87">
        <f>B12-1</f>
        <v>89</v>
      </c>
    </row>
    <row r="14" ht="20.35" customHeight="1">
      <c r="A14" s="86">
        <v>29.14</v>
      </c>
      <c r="B14" s="87">
        <f>B13-1</f>
        <v>88</v>
      </c>
    </row>
    <row r="15" ht="20.35" customHeight="1">
      <c r="A15" s="86">
        <v>29.01</v>
      </c>
      <c r="B15" s="87">
        <f>B14-1</f>
        <v>87</v>
      </c>
    </row>
    <row r="16" ht="20.35" customHeight="1">
      <c r="A16" s="86">
        <v>28.89</v>
      </c>
      <c r="B16" s="87">
        <f>B15-1</f>
        <v>86</v>
      </c>
    </row>
    <row r="17" ht="20.35" customHeight="1">
      <c r="A17" s="86">
        <v>28.77</v>
      </c>
      <c r="B17" s="87">
        <f>B16-1</f>
        <v>85</v>
      </c>
    </row>
    <row r="18" ht="20.35" customHeight="1">
      <c r="A18" s="86">
        <v>28.65</v>
      </c>
      <c r="B18" s="87">
        <f>B17-1</f>
        <v>84</v>
      </c>
    </row>
    <row r="19" ht="20.35" customHeight="1">
      <c r="A19" s="86">
        <v>28.53</v>
      </c>
      <c r="B19" s="87">
        <f>B18-1</f>
        <v>83</v>
      </c>
    </row>
    <row r="20" ht="20.35" customHeight="1">
      <c r="A20" s="86">
        <v>28.45</v>
      </c>
      <c r="B20" s="87">
        <f>B19-1</f>
        <v>82</v>
      </c>
    </row>
    <row r="21" ht="20.35" customHeight="1">
      <c r="A21" s="86">
        <v>28.37</v>
      </c>
      <c r="B21" s="87">
        <f>B20-1</f>
        <v>81</v>
      </c>
    </row>
    <row r="22" ht="20.35" customHeight="1">
      <c r="A22" s="86">
        <v>28.3</v>
      </c>
      <c r="B22" s="87">
        <f>B21-1</f>
        <v>80</v>
      </c>
    </row>
    <row r="23" ht="20.35" customHeight="1">
      <c r="A23" s="86">
        <v>28.23</v>
      </c>
      <c r="B23" s="87">
        <f>B22-1</f>
        <v>79</v>
      </c>
    </row>
    <row r="24" ht="20.35" customHeight="1">
      <c r="A24" s="86">
        <v>28.16</v>
      </c>
      <c r="B24" s="87">
        <f>B23-1</f>
        <v>78</v>
      </c>
    </row>
    <row r="25" ht="20.35" customHeight="1">
      <c r="A25" s="86">
        <v>28.09</v>
      </c>
      <c r="B25" s="87">
        <f>B24-1</f>
        <v>77</v>
      </c>
    </row>
    <row r="26" ht="20.35" customHeight="1">
      <c r="A26" s="86">
        <v>28.02</v>
      </c>
      <c r="B26" s="87">
        <f>B25-1</f>
        <v>76</v>
      </c>
    </row>
    <row r="27" ht="20.35" customHeight="1">
      <c r="A27" s="86">
        <v>27.95</v>
      </c>
      <c r="B27" s="87">
        <f>B26-1</f>
        <v>75</v>
      </c>
    </row>
    <row r="28" ht="20.35" customHeight="1">
      <c r="A28" s="86">
        <v>27.88</v>
      </c>
      <c r="B28" s="87">
        <f>B27-1</f>
        <v>74</v>
      </c>
    </row>
    <row r="29" ht="20.35" customHeight="1">
      <c r="A29" s="86">
        <v>27.81</v>
      </c>
      <c r="B29" s="87">
        <f>B28-1</f>
        <v>73</v>
      </c>
    </row>
    <row r="30" ht="20.35" customHeight="1">
      <c r="A30" s="86">
        <v>27.74</v>
      </c>
      <c r="B30" s="87">
        <f>B29-1</f>
        <v>72</v>
      </c>
    </row>
    <row r="31" ht="20.35" customHeight="1">
      <c r="A31" s="86">
        <v>27.67</v>
      </c>
      <c r="B31" s="87">
        <f>B30-1</f>
        <v>71</v>
      </c>
    </row>
    <row r="32" ht="20.35" customHeight="1">
      <c r="A32" s="86">
        <v>27.6</v>
      </c>
      <c r="B32" s="87">
        <f>B31-1</f>
        <v>70</v>
      </c>
    </row>
    <row r="33" ht="20.35" customHeight="1">
      <c r="A33" s="86">
        <v>27.53</v>
      </c>
      <c r="B33" s="87">
        <f>B32-1</f>
        <v>69</v>
      </c>
    </row>
    <row r="34" ht="20.35" customHeight="1">
      <c r="A34" s="86">
        <v>27.46</v>
      </c>
      <c r="B34" s="87">
        <f>B33-1</f>
        <v>68</v>
      </c>
    </row>
    <row r="35" ht="20.35" customHeight="1">
      <c r="A35" s="86">
        <v>27.39</v>
      </c>
      <c r="B35" s="87">
        <f>B34-1</f>
        <v>67</v>
      </c>
    </row>
    <row r="36" ht="20.35" customHeight="1">
      <c r="A36" s="86">
        <v>27.32</v>
      </c>
      <c r="B36" s="87">
        <f>B35-1</f>
        <v>66</v>
      </c>
    </row>
    <row r="37" ht="20.35" customHeight="1">
      <c r="A37" s="86">
        <v>27.2</v>
      </c>
      <c r="B37" s="87">
        <f>B36-1</f>
        <v>65</v>
      </c>
    </row>
    <row r="38" ht="20.35" customHeight="1">
      <c r="A38" s="86">
        <v>27.12</v>
      </c>
      <c r="B38" s="87">
        <f>B37-1</f>
        <v>64</v>
      </c>
    </row>
    <row r="39" ht="20.35" customHeight="1">
      <c r="A39" s="86">
        <v>27.04</v>
      </c>
      <c r="B39" s="87">
        <f>B38-1</f>
        <v>63</v>
      </c>
    </row>
    <row r="40" ht="20.35" customHeight="1">
      <c r="A40" s="86">
        <v>26.96</v>
      </c>
      <c r="B40" s="87">
        <f>B39-1</f>
        <v>62</v>
      </c>
    </row>
    <row r="41" ht="20.35" customHeight="1">
      <c r="A41" s="86">
        <v>26.88</v>
      </c>
      <c r="B41" s="87">
        <f>B40-1</f>
        <v>61</v>
      </c>
    </row>
    <row r="42" ht="20.35" customHeight="1">
      <c r="A42" s="86">
        <v>26.8</v>
      </c>
      <c r="B42" s="87">
        <f>B41-1</f>
        <v>60</v>
      </c>
    </row>
    <row r="43" ht="20.35" customHeight="1">
      <c r="A43" s="86">
        <v>26.76</v>
      </c>
      <c r="B43" s="87">
        <f>B42-1</f>
        <v>59</v>
      </c>
    </row>
    <row r="44" ht="20.35" customHeight="1">
      <c r="A44" s="86">
        <v>26.68</v>
      </c>
      <c r="B44" s="87">
        <f>B43-1</f>
        <v>58</v>
      </c>
    </row>
    <row r="45" ht="20.35" customHeight="1">
      <c r="A45" s="86">
        <v>26.6</v>
      </c>
      <c r="B45" s="87">
        <f>B44-1</f>
        <v>57</v>
      </c>
    </row>
    <row r="46" ht="20.35" customHeight="1">
      <c r="A46" s="86">
        <v>26.52</v>
      </c>
      <c r="B46" s="87">
        <f>B45-1</f>
        <v>56</v>
      </c>
    </row>
    <row r="47" ht="20.35" customHeight="1">
      <c r="A47" s="86">
        <v>26.44</v>
      </c>
      <c r="B47" s="87">
        <f>B46-1</f>
        <v>55</v>
      </c>
    </row>
    <row r="48" ht="20.35" customHeight="1">
      <c r="A48" s="86">
        <v>26.36</v>
      </c>
      <c r="B48" s="87">
        <f>B47-1</f>
        <v>54</v>
      </c>
    </row>
    <row r="49" ht="20.35" customHeight="1">
      <c r="A49" s="86">
        <v>26.28</v>
      </c>
      <c r="B49" s="87">
        <f>B48-1</f>
        <v>53</v>
      </c>
    </row>
    <row r="50" ht="20.35" customHeight="1">
      <c r="A50" s="86">
        <v>26.21</v>
      </c>
      <c r="B50" s="87">
        <f>B49-1</f>
        <v>52</v>
      </c>
    </row>
    <row r="51" ht="20.35" customHeight="1">
      <c r="A51" s="86">
        <v>26.14</v>
      </c>
      <c r="B51" s="87">
        <f>B50-1</f>
        <v>51</v>
      </c>
    </row>
    <row r="52" ht="20.35" customHeight="1">
      <c r="A52" s="86">
        <v>26.07</v>
      </c>
      <c r="B52" s="87">
        <f>B51-1</f>
        <v>50</v>
      </c>
    </row>
    <row r="53" ht="20.35" customHeight="1">
      <c r="A53" s="86">
        <v>25.96</v>
      </c>
      <c r="B53" s="87">
        <f>B52-1</f>
        <v>49</v>
      </c>
    </row>
    <row r="54" ht="20.35" customHeight="1">
      <c r="A54" s="86">
        <v>25.85</v>
      </c>
      <c r="B54" s="87">
        <f>B53-1</f>
        <v>48</v>
      </c>
    </row>
    <row r="55" ht="20.35" customHeight="1">
      <c r="A55" s="86">
        <v>25.74</v>
      </c>
      <c r="B55" s="87">
        <f>B54-1</f>
        <v>47</v>
      </c>
    </row>
    <row r="56" ht="20.35" customHeight="1">
      <c r="A56" s="86">
        <v>25.63</v>
      </c>
      <c r="B56" s="87">
        <f>B55-1</f>
        <v>46</v>
      </c>
    </row>
    <row r="57" ht="20.35" customHeight="1">
      <c r="A57" s="86">
        <v>25.53</v>
      </c>
      <c r="B57" s="87">
        <f>B56-1</f>
        <v>45</v>
      </c>
    </row>
    <row r="58" ht="20.35" customHeight="1">
      <c r="A58" s="86">
        <v>25.43</v>
      </c>
      <c r="B58" s="87">
        <f>B57-1</f>
        <v>44</v>
      </c>
    </row>
    <row r="59" ht="20.35" customHeight="1">
      <c r="A59" s="86">
        <v>25.33</v>
      </c>
      <c r="B59" s="87">
        <f>B58-1</f>
        <v>43</v>
      </c>
    </row>
    <row r="60" ht="20.35" customHeight="1">
      <c r="A60" s="86">
        <v>25.23</v>
      </c>
      <c r="B60" s="87">
        <f>B59-1</f>
        <v>42</v>
      </c>
    </row>
    <row r="61" ht="20.35" customHeight="1">
      <c r="A61" s="86">
        <v>25.13</v>
      </c>
      <c r="B61" s="87">
        <f>B60-1</f>
        <v>41</v>
      </c>
    </row>
    <row r="62" ht="20.35" customHeight="1">
      <c r="A62" s="86">
        <v>24.93</v>
      </c>
      <c r="B62" s="87">
        <f>B61-1</f>
        <v>40</v>
      </c>
    </row>
    <row r="63" ht="20.35" customHeight="1">
      <c r="A63" s="86">
        <v>24.74</v>
      </c>
      <c r="B63" s="87">
        <f>B62-1</f>
        <v>39</v>
      </c>
    </row>
    <row r="64" ht="20.35" customHeight="1">
      <c r="A64" s="86">
        <v>24.55</v>
      </c>
      <c r="B64" s="87">
        <f>B63-1</f>
        <v>38</v>
      </c>
    </row>
    <row r="65" ht="20.35" customHeight="1">
      <c r="A65" s="86">
        <v>24.36</v>
      </c>
      <c r="B65" s="87">
        <f>B64-1</f>
        <v>37</v>
      </c>
    </row>
    <row r="66" ht="20.35" customHeight="1">
      <c r="A66" s="86">
        <v>23.99</v>
      </c>
      <c r="B66" s="87">
        <f>B65-1</f>
        <v>36</v>
      </c>
    </row>
    <row r="67" ht="20.35" customHeight="1">
      <c r="A67" s="86">
        <v>23.61</v>
      </c>
      <c r="B67" s="87">
        <f>B66-1</f>
        <v>35</v>
      </c>
    </row>
    <row r="68" ht="20.35" customHeight="1">
      <c r="A68" s="86">
        <v>23.12</v>
      </c>
      <c r="B68" s="87">
        <f>B67-1</f>
        <v>34</v>
      </c>
    </row>
    <row r="69" ht="20.35" customHeight="1">
      <c r="A69" s="86">
        <v>22</v>
      </c>
      <c r="B69" s="87">
        <f>B68-1</f>
        <v>33</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17.xml><?xml version="1.0" encoding="utf-8"?>
<worksheet xmlns:r="http://schemas.openxmlformats.org/officeDocument/2006/relationships" xmlns="http://schemas.openxmlformats.org/spreadsheetml/2006/main">
  <sheetPr>
    <pageSetUpPr fitToPage="1"/>
  </sheetPr>
  <dimension ref="A1:D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26.8203" style="101" customWidth="1"/>
    <col min="2" max="2" width="12.8203" style="101" customWidth="1"/>
    <col min="3" max="3" width="12.8203" style="101" customWidth="1"/>
    <col min="4" max="4" width="12.8203" style="101" customWidth="1"/>
    <col min="5" max="256" width="16.3516" style="101" customWidth="1"/>
  </cols>
  <sheetData>
    <row r="1" ht="32.55" customHeight="1">
      <c r="A1" t="s" s="97">
        <v>6</v>
      </c>
      <c r="B1" t="s" s="75">
        <v>3457</v>
      </c>
      <c r="C1" t="s" s="75">
        <v>3458</v>
      </c>
      <c r="D1" t="s" s="76">
        <v>3459</v>
      </c>
    </row>
    <row r="2" ht="20.55" customHeight="1">
      <c r="A2" t="s" s="23">
        <v>1053</v>
      </c>
      <c r="B2" s="78">
        <f>IF('BIO - Tableau 1'!D2=8,VLOOKUP('STATS 17-18'!H3,'EN - TEMPS DE GLACE DÉF.'!$A$3:$B$69,2),VLOOKUP('STATS 17-18'!H3,'EN - TEMPS DE GLACE ATT.'!$A$3:$B$69,2))</f>
        <v>33</v>
      </c>
      <c r="C2" s="79">
        <f>IF('STATS 17-18'!E3&lt;28,IF(B2&gt;53,53,B2),B2)</f>
        <v>33</v>
      </c>
      <c r="D2" s="80">
        <f>IF('STATS 17-18'!E3&lt;20,IF(C2&gt;45,45,C2),C2)</f>
        <v>33</v>
      </c>
    </row>
    <row r="3" ht="26.35" customHeight="1">
      <c r="A3" t="s" s="29">
        <v>1055</v>
      </c>
      <c r="B3" s="81">
        <f>IF('BIO - Tableau 1'!D3=8,VLOOKUP('STATS 17-18'!H4,'EN - TEMPS DE GLACE DÉF.'!$A$3:$B$69,2),VLOOKUP('STATS 17-18'!H4,'EN - TEMPS DE GLACE ATT.'!$A$3:$B$69,2))</f>
        <v>33</v>
      </c>
      <c r="C3" s="33">
        <f>IF('STATS 17-18'!E4&lt;28,IF(B3&gt;53,53,B3),B3)</f>
        <v>33</v>
      </c>
      <c r="D3" s="82">
        <f>IF('STATS 17-18'!E4&lt;20,IF(C3&gt;45,45,C3),C3)</f>
        <v>33</v>
      </c>
    </row>
    <row r="4" ht="26.35" customHeight="1">
      <c r="A4" t="s" s="29">
        <v>1057</v>
      </c>
      <c r="B4" s="81">
        <f>IF('BIO - Tableau 1'!D4=8,VLOOKUP('STATS 17-18'!H5,'EN - TEMPS DE GLACE DÉF.'!$A$3:$B$69,2),VLOOKUP('STATS 17-18'!H5,'EN - TEMPS DE GLACE ATT.'!$A$3:$B$69,2))</f>
        <v>87</v>
      </c>
      <c r="C4" s="33">
        <f>IF('STATS 17-18'!E5&lt;28,IF(B4&gt;53,53,B4),B4)</f>
        <v>87</v>
      </c>
      <c r="D4" s="82">
        <f>IF('STATS 17-18'!E5&lt;20,IF(C4&gt;45,45,C4),C4)</f>
        <v>87</v>
      </c>
    </row>
    <row r="5" ht="26.35" customHeight="1">
      <c r="A5" t="s" s="29">
        <v>1058</v>
      </c>
      <c r="B5" s="81">
        <f>IF('BIO - Tableau 1'!D5=8,VLOOKUP('STATS 17-18'!H6,'EN - TEMPS DE GLACE DÉF.'!$A$3:$B$69,2),VLOOKUP('STATS 17-18'!H6,'EN - TEMPS DE GLACE ATT.'!$A$3:$B$69,2))</f>
        <v>33</v>
      </c>
      <c r="C5" s="33">
        <f>IF('STATS 17-18'!E6&lt;28,IF(B5&gt;53,53,B5),B5)</f>
        <v>33</v>
      </c>
      <c r="D5" s="82">
        <f>IF('STATS 17-18'!E6&lt;20,IF(C5&gt;45,45,C5),C5)</f>
        <v>33</v>
      </c>
    </row>
    <row r="6" ht="26.35" customHeight="1">
      <c r="A6" t="s" s="29">
        <v>1060</v>
      </c>
      <c r="B6" s="81">
        <f>IF('BIO - Tableau 1'!D6=8,VLOOKUP('STATS 17-18'!H7,'EN - TEMPS DE GLACE DÉF.'!$A$3:$B$69,2),VLOOKUP('STATS 17-18'!H7,'EN - TEMPS DE GLACE ATT.'!$A$3:$B$69,2))</f>
        <v>33</v>
      </c>
      <c r="C6" s="33">
        <f>IF('STATS 17-18'!E7&lt;28,IF(B6&gt;53,53,B6),B6)</f>
        <v>33</v>
      </c>
      <c r="D6" s="82">
        <f>IF('STATS 17-18'!E7&lt;20,IF(C6&gt;45,45,C6),C6)</f>
        <v>33</v>
      </c>
    </row>
    <row r="7" ht="26.35" customHeight="1">
      <c r="A7" t="s" s="29">
        <v>1061</v>
      </c>
      <c r="B7" s="81">
        <f>IF('BIO - Tableau 1'!D7=8,VLOOKUP('STATS 17-18'!H8,'EN - TEMPS DE GLACE DÉF.'!$A$3:$B$69,2),VLOOKUP('STATS 17-18'!H8,'EN - TEMPS DE GLACE ATT.'!$A$3:$B$69,2))</f>
        <v>33</v>
      </c>
      <c r="C7" s="33">
        <f>IF('STATS 17-18'!E8&lt;28,IF(B7&gt;53,53,B7),B7)</f>
        <v>33</v>
      </c>
      <c r="D7" s="82">
        <f>IF('STATS 17-18'!E8&lt;20,IF(C7&gt;45,45,C7),C7)</f>
        <v>33</v>
      </c>
    </row>
    <row r="8" ht="26.35" customHeight="1">
      <c r="A8" t="s" s="29">
        <v>1062</v>
      </c>
      <c r="B8" s="81">
        <f>IF('BIO - Tableau 1'!D8=8,VLOOKUP('STATS 17-18'!H9,'EN - TEMPS DE GLACE DÉF.'!$A$3:$B$69,2),VLOOKUP('STATS 17-18'!H9,'EN - TEMPS DE GLACE ATT.'!$A$3:$B$69,2))</f>
        <v>33</v>
      </c>
      <c r="C8" s="33">
        <f>IF('STATS 17-18'!E9&lt;28,IF(B8&gt;53,53,B8),B8)</f>
        <v>33</v>
      </c>
      <c r="D8" s="82">
        <f>IF('STATS 17-18'!E9&lt;20,IF(C8&gt;45,45,C8),C8)</f>
        <v>33</v>
      </c>
    </row>
    <row r="9" ht="26.35" customHeight="1">
      <c r="A9" t="s" s="29">
        <v>1063</v>
      </c>
      <c r="B9" s="81">
        <f>IF('BIO - Tableau 1'!D9=8,VLOOKUP('STATS 17-18'!H10,'EN - TEMPS DE GLACE DÉF.'!$A$3:$B$69,2),VLOOKUP('STATS 17-18'!H10,'EN - TEMPS DE GLACE ATT.'!$A$3:$B$69,2))</f>
        <v>33</v>
      </c>
      <c r="C9" s="33">
        <f>IF('STATS 17-18'!E10&lt;28,IF(B9&gt;53,53,B9),B9)</f>
        <v>33</v>
      </c>
      <c r="D9" s="82">
        <f>IF('STATS 17-18'!E10&lt;20,IF(C9&gt;45,45,C9),C9)</f>
        <v>33</v>
      </c>
    </row>
    <row r="10" ht="26.35" customHeight="1">
      <c r="A10" t="s" s="29">
        <v>1064</v>
      </c>
      <c r="B10" s="81">
        <f>IF('BIO - Tableau 1'!D10=8,VLOOKUP('STATS 17-18'!H11,'EN - TEMPS DE GLACE DÉF.'!$A$3:$B$69,2),VLOOKUP('STATS 17-18'!H11,'EN - TEMPS DE GLACE ATT.'!$A$3:$B$69,2))</f>
        <v>79</v>
      </c>
      <c r="C10" s="33">
        <f>IF('STATS 17-18'!E11&lt;28,IF(B10&gt;53,53,B10),B10)</f>
        <v>79</v>
      </c>
      <c r="D10" s="82">
        <f>IF('STATS 17-18'!E11&lt;20,IF(C10&gt;45,45,C10),C10)</f>
        <v>79</v>
      </c>
    </row>
    <row r="11" ht="26.35" customHeight="1">
      <c r="A11" t="s" s="29">
        <v>1065</v>
      </c>
      <c r="B11" s="81">
        <f>IF('BIO - Tableau 1'!D11=8,VLOOKUP('STATS 17-18'!H12,'EN - TEMPS DE GLACE DÉF.'!$A$3:$B$69,2),VLOOKUP('STATS 17-18'!H12,'EN - TEMPS DE GLACE ATT.'!$A$3:$B$69,2))</f>
        <v>73</v>
      </c>
      <c r="C11" s="33">
        <f>IF('STATS 17-18'!E12&lt;28,IF(B11&gt;53,53,B11),B11)</f>
        <v>73</v>
      </c>
      <c r="D11" s="82">
        <f>IF('STATS 17-18'!E12&lt;20,IF(C11&gt;45,45,C11),C11)</f>
        <v>73</v>
      </c>
    </row>
    <row r="12" ht="26.35" customHeight="1">
      <c r="A12" t="s" s="29">
        <v>1066</v>
      </c>
      <c r="B12" s="81">
        <f>IF('BIO - Tableau 1'!D12=8,VLOOKUP('STATS 17-18'!H13,'EN - TEMPS DE GLACE DÉF.'!$A$3:$B$69,2),VLOOKUP('STATS 17-18'!H13,'EN - TEMPS DE GLACE ATT.'!$A$3:$B$69,2))</f>
        <v>49</v>
      </c>
      <c r="C12" s="33">
        <f>IF('STATS 17-18'!E13&lt;28,IF(B12&gt;53,53,B12),B12)</f>
        <v>49</v>
      </c>
      <c r="D12" s="82">
        <f>IF('STATS 17-18'!E13&lt;20,IF(C12&gt;45,45,C12),C12)</f>
        <v>49</v>
      </c>
    </row>
    <row r="13" ht="26.35" customHeight="1">
      <c r="A13" t="s" s="29">
        <v>1067</v>
      </c>
      <c r="B13" s="81">
        <f>IF('BIO - Tableau 1'!D13=8,VLOOKUP('STATS 17-18'!H14,'EN - TEMPS DE GLACE DÉF.'!$A$3:$B$69,2),VLOOKUP('STATS 17-18'!H14,'EN - TEMPS DE GLACE ATT.'!$A$3:$B$69,2))</f>
        <v>33</v>
      </c>
      <c r="C13" s="33">
        <f>IF('STATS 17-18'!E14&lt;28,IF(B13&gt;53,53,B13),B13)</f>
        <v>33</v>
      </c>
      <c r="D13" s="82">
        <f>IF('STATS 17-18'!E14&lt;20,IF(C13&gt;45,45,C13),C13)</f>
        <v>33</v>
      </c>
    </row>
    <row r="14" ht="26.35" customHeight="1">
      <c r="A14" t="s" s="29">
        <v>1068</v>
      </c>
      <c r="B14" s="81">
        <f>IF('BIO - Tableau 1'!D14=8,VLOOKUP('STATS 17-18'!H15,'EN - TEMPS DE GLACE DÉF.'!$A$3:$B$69,2),VLOOKUP('STATS 17-18'!H15,'EN - TEMPS DE GLACE ATT.'!$A$3:$B$69,2))</f>
        <v>46</v>
      </c>
      <c r="C14" s="33">
        <f>IF('STATS 17-18'!E15&lt;28,IF(B14&gt;53,53,B14),B14)</f>
        <v>46</v>
      </c>
      <c r="D14" s="82">
        <f>IF('STATS 17-18'!E15&lt;20,IF(C14&gt;45,45,C14),C14)</f>
        <v>46</v>
      </c>
    </row>
    <row r="15" ht="26.35" customHeight="1">
      <c r="A15" t="s" s="29">
        <v>1069</v>
      </c>
      <c r="B15" s="81">
        <f>IF('BIO - Tableau 1'!D15=8,VLOOKUP('STATS 17-18'!H16,'EN - TEMPS DE GLACE DÉF.'!$A$3:$B$69,2),VLOOKUP('STATS 17-18'!H16,'EN - TEMPS DE GLACE ATT.'!$A$3:$B$69,2))</f>
        <v>35</v>
      </c>
      <c r="C15" s="33">
        <f>IF('STATS 17-18'!E16&lt;28,IF(B15&gt;53,53,B15),B15)</f>
        <v>35</v>
      </c>
      <c r="D15" s="82">
        <f>IF('STATS 17-18'!E16&lt;20,IF(C15&gt;45,45,C15),C15)</f>
        <v>35</v>
      </c>
    </row>
    <row r="16" ht="26.35" customHeight="1">
      <c r="A16" t="s" s="29">
        <v>1070</v>
      </c>
      <c r="B16" s="81">
        <f>IF('BIO - Tableau 1'!D16=8,VLOOKUP('STATS 17-18'!H17,'EN - TEMPS DE GLACE DÉF.'!$A$3:$B$69,2),VLOOKUP('STATS 17-18'!H17,'EN - TEMPS DE GLACE ATT.'!$A$3:$B$69,2))</f>
        <v>33</v>
      </c>
      <c r="C16" s="33">
        <f>IF('STATS 17-18'!E17&lt;28,IF(B16&gt;53,53,B16),B16)</f>
        <v>33</v>
      </c>
      <c r="D16" s="82">
        <f>IF('STATS 17-18'!E17&lt;20,IF(C16&gt;45,45,C16),C16)</f>
        <v>33</v>
      </c>
    </row>
    <row r="17" ht="26.35" customHeight="1">
      <c r="A17" t="s" s="29">
        <v>1071</v>
      </c>
      <c r="B17" s="81">
        <f>IF('BIO - Tableau 1'!D17=8,VLOOKUP('STATS 17-18'!H18,'EN - TEMPS DE GLACE DÉF.'!$A$3:$B$69,2),VLOOKUP('STATS 17-18'!H18,'EN - TEMPS DE GLACE ATT.'!$A$3:$B$69,2))</f>
        <v>82</v>
      </c>
      <c r="C17" s="33">
        <f>IF('STATS 17-18'!E18&lt;28,IF(B17&gt;53,53,B17),B17)</f>
        <v>82</v>
      </c>
      <c r="D17" s="82">
        <f>IF('STATS 17-18'!E18&lt;20,IF(C17&gt;45,45,C17),C17)</f>
        <v>82</v>
      </c>
    </row>
    <row r="18" ht="26.35" customHeight="1">
      <c r="A18" t="s" s="29">
        <v>1072</v>
      </c>
      <c r="B18" s="81">
        <f>IF('BIO - Tableau 1'!D18=8,VLOOKUP('STATS 17-18'!H19,'EN - TEMPS DE GLACE DÉF.'!$A$3:$B$69,2),VLOOKUP('STATS 17-18'!H19,'EN - TEMPS DE GLACE ATT.'!$A$3:$B$69,2))</f>
        <v>99</v>
      </c>
      <c r="C18" s="33">
        <f>IF('STATS 17-18'!E19&lt;28,IF(B18&gt;53,53,B18),B18)</f>
        <v>99</v>
      </c>
      <c r="D18" s="82">
        <f>IF('STATS 17-18'!E19&lt;20,IF(C18&gt;45,45,C18),C18)</f>
        <v>99</v>
      </c>
    </row>
    <row r="19" ht="26.35" customHeight="1">
      <c r="A19" t="s" s="29">
        <v>1074</v>
      </c>
      <c r="B19" s="81">
        <f>IF('BIO - Tableau 1'!D19=8,VLOOKUP('STATS 17-18'!H20,'EN - TEMPS DE GLACE DÉF.'!$A$3:$B$69,2),VLOOKUP('STATS 17-18'!H20,'EN - TEMPS DE GLACE ATT.'!$A$3:$B$69,2))</f>
        <v>33</v>
      </c>
      <c r="C19" s="33">
        <f>IF('STATS 17-18'!E20&lt;28,IF(B19&gt;53,53,B19),B19)</f>
        <v>33</v>
      </c>
      <c r="D19" s="82">
        <f>IF('STATS 17-18'!E20&lt;20,IF(C19&gt;45,45,C19),C19)</f>
        <v>33</v>
      </c>
    </row>
    <row r="20" ht="26.35" customHeight="1">
      <c r="A20" t="s" s="35">
        <v>1076</v>
      </c>
      <c r="B20" s="81">
        <f>IF('BIO - Tableau 1'!D20=8,VLOOKUP('STATS 17-18'!H21,'EN - TEMPS DE GLACE DÉF.'!$A$3:$B$69,2),VLOOKUP('STATS 17-18'!H21,'EN - TEMPS DE GLACE ATT.'!$A$3:$B$69,2))</f>
        <v>33</v>
      </c>
      <c r="C20" s="33">
        <f>IF('STATS 17-18'!E21&lt;28,IF(B20&gt;53,53,B20),B20)</f>
        <v>33</v>
      </c>
      <c r="D20" s="82">
        <f>IF('STATS 17-18'!E21&lt;20,IF(C20&gt;45,45,C20),C20)</f>
        <v>33</v>
      </c>
    </row>
    <row r="21" ht="26.35" customHeight="1">
      <c r="A21" t="s" s="35">
        <v>1077</v>
      </c>
      <c r="B21" s="81">
        <f>IF('BIO - Tableau 1'!D21=8,VLOOKUP('STATS 17-18'!H22,'EN - TEMPS DE GLACE DÉF.'!$A$3:$B$69,2),VLOOKUP('STATS 17-18'!H22,'EN - TEMPS DE GLACE ATT.'!$A$3:$B$69,2))</f>
        <v>33</v>
      </c>
      <c r="C21" s="33">
        <f>IF('STATS 17-18'!E22&lt;28,IF(B21&gt;53,53,B21),B21)</f>
        <v>33</v>
      </c>
      <c r="D21" s="82">
        <f>IF('STATS 17-18'!E22&lt;20,IF(C21&gt;45,45,C21),C21)</f>
        <v>33</v>
      </c>
    </row>
    <row r="22" ht="26.35" customHeight="1">
      <c r="A22" t="s" s="35">
        <v>1078</v>
      </c>
      <c r="B22" s="81">
        <f>IF('BIO - Tableau 1'!D22=8,VLOOKUP('STATS 17-18'!H23,'EN - TEMPS DE GLACE DÉF.'!$A$3:$B$69,2),VLOOKUP('STATS 17-18'!H23,'EN - TEMPS DE GLACE ATT.'!$A$3:$B$69,2))</f>
        <v>33</v>
      </c>
      <c r="C22" s="33">
        <f>IF('STATS 17-18'!E23&lt;28,IF(B22&gt;53,53,B22),B22)</f>
        <v>33</v>
      </c>
      <c r="D22" s="82">
        <f>IF('STATS 17-18'!E23&lt;20,IF(C22&gt;45,45,C22),C22)</f>
        <v>33</v>
      </c>
    </row>
    <row r="23" ht="26.35" customHeight="1">
      <c r="A23" t="s" s="29">
        <v>1079</v>
      </c>
      <c r="B23" s="81">
        <f>IF('BIO - Tableau 1'!D23=8,VLOOKUP('STATS 17-18'!H24,'EN - TEMPS DE GLACE DÉF.'!$A$3:$B$69,2),VLOOKUP('STATS 17-18'!H24,'EN - TEMPS DE GLACE ATT.'!$A$3:$B$69,2))</f>
        <v>33</v>
      </c>
      <c r="C23" s="33">
        <f>IF('STATS 17-18'!E24&lt;28,IF(B23&gt;53,53,B23),B23)</f>
        <v>33</v>
      </c>
      <c r="D23" s="82">
        <f>IF('STATS 17-18'!E24&lt;20,IF(C23&gt;45,45,C23),C23)</f>
        <v>33</v>
      </c>
    </row>
    <row r="24" ht="26.35" customHeight="1">
      <c r="A24" t="s" s="29">
        <v>1080</v>
      </c>
      <c r="B24" s="81">
        <f>IF('BIO - Tableau 1'!D24=8,VLOOKUP('STATS 17-18'!H25,'EN - TEMPS DE GLACE DÉF.'!$A$3:$B$69,2),VLOOKUP('STATS 17-18'!H25,'EN - TEMPS DE GLACE ATT.'!$A$3:$B$69,2))</f>
        <v>33</v>
      </c>
      <c r="C24" s="33">
        <f>IF('STATS 17-18'!E25&lt;28,IF(B24&gt;53,53,B24),B24)</f>
        <v>33</v>
      </c>
      <c r="D24" s="82">
        <f>IF('STATS 17-18'!E25&lt;20,IF(C24&gt;45,45,C24),C24)</f>
        <v>33</v>
      </c>
    </row>
    <row r="25" ht="26.35" customHeight="1">
      <c r="A25" t="s" s="29">
        <v>1081</v>
      </c>
      <c r="B25" s="81">
        <f>IF('BIO - Tableau 1'!D25=8,VLOOKUP('STATS 17-18'!H26,'EN - TEMPS DE GLACE DÉF.'!$A$3:$B$69,2),VLOOKUP('STATS 17-18'!H26,'EN - TEMPS DE GLACE ATT.'!$A$3:$B$69,2))</f>
        <v>49</v>
      </c>
      <c r="C25" s="33">
        <f>IF('STATS 17-18'!E26&lt;28,IF(B25&gt;53,53,B25),B25)</f>
        <v>49</v>
      </c>
      <c r="D25" s="82">
        <f>IF('STATS 17-18'!E26&lt;20,IF(C25&gt;45,45,C25),C25)</f>
        <v>49</v>
      </c>
    </row>
    <row r="26" ht="26.35" customHeight="1">
      <c r="A26" t="s" s="29">
        <v>1082</v>
      </c>
      <c r="B26" s="81">
        <f>IF('BIO - Tableau 1'!D26=8,VLOOKUP('STATS 17-18'!H27,'EN - TEMPS DE GLACE DÉF.'!$A$3:$B$69,2),VLOOKUP('STATS 17-18'!H27,'EN - TEMPS DE GLACE ATT.'!$A$3:$B$69,2))</f>
        <v>96</v>
      </c>
      <c r="C26" s="33">
        <f>IF('STATS 17-18'!E27&lt;28,IF(B26&gt;53,53,B26),B26)</f>
        <v>96</v>
      </c>
      <c r="D26" s="82">
        <f>IF('STATS 17-18'!E27&lt;20,IF(C26&gt;45,45,C26),C26)</f>
        <v>96</v>
      </c>
    </row>
    <row r="27" ht="26.35" customHeight="1">
      <c r="A27" t="s" s="29">
        <v>1083</v>
      </c>
      <c r="B27" s="81">
        <f>IF('BIO - Tableau 1'!D27=8,VLOOKUP('STATS 17-18'!H28,'EN - TEMPS DE GLACE DÉF.'!$A$3:$B$69,2),VLOOKUP('STATS 17-18'!H28,'EN - TEMPS DE GLACE ATT.'!$A$3:$B$69,2))</f>
        <v>33</v>
      </c>
      <c r="C27" s="33">
        <f>IF('STATS 17-18'!E28&lt;28,IF(B27&gt;53,53,B27),B27)</f>
        <v>33</v>
      </c>
      <c r="D27" s="82">
        <f>IF('STATS 17-18'!E28&lt;20,IF(C27&gt;45,45,C27),C27)</f>
        <v>33</v>
      </c>
    </row>
    <row r="28" ht="26.35" customHeight="1">
      <c r="A28" t="s" s="29">
        <v>1084</v>
      </c>
      <c r="B28" s="81">
        <f>IF('BIO - Tableau 1'!D28=8,VLOOKUP('STATS 17-18'!H29,'EN - TEMPS DE GLACE DÉF.'!$A$3:$B$69,2),VLOOKUP('STATS 17-18'!H29,'EN - TEMPS DE GLACE ATT.'!$A$3:$B$69,2))</f>
        <v>63</v>
      </c>
      <c r="C28" s="33">
        <f>IF('STATS 17-18'!E29&lt;28,IF(B28&gt;53,53,B28),B28)</f>
        <v>63</v>
      </c>
      <c r="D28" s="82">
        <f>IF('STATS 17-18'!E29&lt;20,IF(C28&gt;45,45,C28),C28)</f>
        <v>63</v>
      </c>
    </row>
    <row r="29" ht="26.35" customHeight="1">
      <c r="A29" t="s" s="29">
        <v>1085</v>
      </c>
      <c r="B29" s="81">
        <f>IF('BIO - Tableau 1'!D29=8,VLOOKUP('STATS 17-18'!H30,'EN - TEMPS DE GLACE DÉF.'!$A$3:$B$69,2),VLOOKUP('STATS 17-18'!H30,'EN - TEMPS DE GLACE ATT.'!$A$3:$B$69,2))</f>
        <v>99</v>
      </c>
      <c r="C29" s="33">
        <f>IF('STATS 17-18'!E30&lt;28,IF(B29&gt;53,53,B29),B29)</f>
        <v>99</v>
      </c>
      <c r="D29" s="82">
        <f>IF('STATS 17-18'!E30&lt;20,IF(C29&gt;45,45,C29),C29)</f>
        <v>99</v>
      </c>
    </row>
    <row r="30" ht="26.35" customHeight="1">
      <c r="A30" t="s" s="29">
        <v>1087</v>
      </c>
      <c r="B30" s="81">
        <f>IF('BIO - Tableau 1'!D30=8,VLOOKUP('STATS 17-18'!H31,'EN - TEMPS DE GLACE DÉF.'!$A$3:$B$69,2),VLOOKUP('STATS 17-18'!H31,'EN - TEMPS DE GLACE ATT.'!$A$3:$B$69,2))</f>
        <v>33</v>
      </c>
      <c r="C30" s="33">
        <f>IF('STATS 17-18'!E31&lt;28,IF(B30&gt;53,53,B30),B30)</f>
        <v>33</v>
      </c>
      <c r="D30" s="82">
        <f>IF('STATS 17-18'!E31&lt;20,IF(C30&gt;45,45,C30),C30)</f>
        <v>33</v>
      </c>
    </row>
    <row r="31" ht="26.35" customHeight="1">
      <c r="A31" t="s" s="29">
        <v>1088</v>
      </c>
      <c r="B31" s="81">
        <f>IF('BIO - Tableau 1'!D31=8,VLOOKUP('STATS 17-18'!H32,'EN - TEMPS DE GLACE DÉF.'!$A$3:$B$69,2),VLOOKUP('STATS 17-18'!H32,'EN - TEMPS DE GLACE ATT.'!$A$3:$B$69,2))</f>
        <v>33</v>
      </c>
      <c r="C31" s="33">
        <f>IF('STATS 17-18'!E32&lt;28,IF(B31&gt;53,53,B31),B31)</f>
        <v>33</v>
      </c>
      <c r="D31" s="82">
        <f>IF('STATS 17-18'!E32&lt;20,IF(C31&gt;45,45,C31),C31)</f>
        <v>33</v>
      </c>
    </row>
    <row r="32" ht="26.35" customHeight="1">
      <c r="A32" t="s" s="29">
        <v>1089</v>
      </c>
      <c r="B32" s="81">
        <f>IF('BIO - Tableau 1'!D32=8,VLOOKUP('STATS 17-18'!H33,'EN - TEMPS DE GLACE DÉF.'!$A$3:$B$69,2),VLOOKUP('STATS 17-18'!H33,'EN - TEMPS DE GLACE ATT.'!$A$3:$B$69,2))</f>
        <v>68</v>
      </c>
      <c r="C32" s="33">
        <f>IF('STATS 17-18'!E33&lt;28,IF(B32&gt;53,53,B32),B32)</f>
        <v>68</v>
      </c>
      <c r="D32" s="82">
        <f>IF('STATS 17-18'!E33&lt;20,IF(C32&gt;45,45,C32),C32)</f>
        <v>68</v>
      </c>
    </row>
    <row r="33" ht="26.35" customHeight="1">
      <c r="A33" t="s" s="29">
        <v>1090</v>
      </c>
      <c r="B33" s="81">
        <f>IF('BIO - Tableau 1'!D33=8,VLOOKUP('STATS 17-18'!H34,'EN - TEMPS DE GLACE DÉF.'!$A$3:$B$69,2),VLOOKUP('STATS 17-18'!H34,'EN - TEMPS DE GLACE ATT.'!$A$3:$B$69,2))</f>
        <v>33</v>
      </c>
      <c r="C33" s="33">
        <f>IF('STATS 17-18'!E34&lt;28,IF(B33&gt;53,53,B33),B33)</f>
        <v>33</v>
      </c>
      <c r="D33" s="82">
        <f>IF('STATS 17-18'!E34&lt;20,IF(C33&gt;45,45,C33),C33)</f>
        <v>33</v>
      </c>
    </row>
    <row r="34" ht="26.35" customHeight="1">
      <c r="A34" t="s" s="29">
        <v>1091</v>
      </c>
      <c r="B34" s="81">
        <f>IF('BIO - Tableau 1'!D34=8,VLOOKUP('STATS 17-18'!H35,'EN - TEMPS DE GLACE DÉF.'!$A$3:$B$69,2),VLOOKUP('STATS 17-18'!H35,'EN - TEMPS DE GLACE ATT.'!$A$3:$B$69,2))</f>
        <v>55</v>
      </c>
      <c r="C34" s="33">
        <f>IF('STATS 17-18'!E35&lt;28,IF(B34&gt;53,53,B34),B34)</f>
        <v>55</v>
      </c>
      <c r="D34" s="82">
        <f>IF('STATS 17-18'!E35&lt;20,IF(C34&gt;45,45,C34),C34)</f>
        <v>55</v>
      </c>
    </row>
    <row r="35" ht="26.35" customHeight="1">
      <c r="A35" t="s" s="29">
        <v>1092</v>
      </c>
      <c r="B35" s="81">
        <f>IF('BIO - Tableau 1'!D35=8,VLOOKUP('STATS 17-18'!H36,'EN - TEMPS DE GLACE DÉF.'!$A$3:$B$69,2),VLOOKUP('STATS 17-18'!H36,'EN - TEMPS DE GLACE ATT.'!$A$3:$B$69,2))</f>
        <v>49</v>
      </c>
      <c r="C35" s="33">
        <f>IF('STATS 17-18'!E36&lt;28,IF(B35&gt;53,53,B35),B35)</f>
        <v>49</v>
      </c>
      <c r="D35" s="82">
        <f>IF('STATS 17-18'!E36&lt;20,IF(C35&gt;45,45,C35),C35)</f>
        <v>49</v>
      </c>
    </row>
    <row r="36" ht="26.35" customHeight="1">
      <c r="A36" t="s" s="29">
        <v>1093</v>
      </c>
      <c r="B36" s="81">
        <f>IF('BIO - Tableau 1'!D36=8,VLOOKUP('STATS 17-18'!H37,'EN - TEMPS DE GLACE DÉF.'!$A$3:$B$69,2),VLOOKUP('STATS 17-18'!H37,'EN - TEMPS DE GLACE ATT.'!$A$3:$B$69,2))</f>
        <v>99</v>
      </c>
      <c r="C36" s="33">
        <f>IF('STATS 17-18'!E37&lt;28,IF(B36&gt;53,53,B36),B36)</f>
        <v>99</v>
      </c>
      <c r="D36" s="82">
        <f>IF('STATS 17-18'!E37&lt;20,IF(C36&gt;45,45,C36),C36)</f>
        <v>99</v>
      </c>
    </row>
    <row r="37" ht="26.35" customHeight="1">
      <c r="A37" t="s" s="29">
        <v>1094</v>
      </c>
      <c r="B37" s="81">
        <f>IF('BIO - Tableau 1'!D37=8,VLOOKUP('STATS 17-18'!H38,'EN - TEMPS DE GLACE DÉF.'!$A$3:$B$69,2),VLOOKUP('STATS 17-18'!H38,'EN - TEMPS DE GLACE ATT.'!$A$3:$B$69,2))</f>
        <v>99</v>
      </c>
      <c r="C37" s="33">
        <f>IF('STATS 17-18'!E38&lt;28,IF(B37&gt;53,53,B37),B37)</f>
        <v>99</v>
      </c>
      <c r="D37" s="82">
        <f>IF('STATS 17-18'!E38&lt;20,IF(C37&gt;45,45,C37),C37)</f>
        <v>99</v>
      </c>
    </row>
    <row r="38" ht="26.35" customHeight="1">
      <c r="A38" t="s" s="29">
        <v>1095</v>
      </c>
      <c r="B38" s="81">
        <f>IF('BIO - Tableau 1'!D38=8,VLOOKUP('STATS 17-18'!H39,'EN - TEMPS DE GLACE DÉF.'!$A$3:$B$69,2),VLOOKUP('STATS 17-18'!H39,'EN - TEMPS DE GLACE ATT.'!$A$3:$B$69,2))</f>
        <v>89</v>
      </c>
      <c r="C38" s="33">
        <f>IF('STATS 17-18'!E39&lt;28,IF(B38&gt;53,53,B38),B38)</f>
        <v>89</v>
      </c>
      <c r="D38" s="82">
        <f>IF('STATS 17-18'!E39&lt;20,IF(C38&gt;45,45,C38),C38)</f>
        <v>89</v>
      </c>
    </row>
    <row r="39" ht="26.35" customHeight="1">
      <c r="A39" t="s" s="29">
        <v>1096</v>
      </c>
      <c r="B39" s="81">
        <f>IF('BIO - Tableau 1'!D39=8,VLOOKUP('STATS 17-18'!H40,'EN - TEMPS DE GLACE DÉF.'!$A$3:$B$69,2),VLOOKUP('STATS 17-18'!H40,'EN - TEMPS DE GLACE ATT.'!$A$3:$B$69,2))</f>
        <v>53</v>
      </c>
      <c r="C39" s="33">
        <f>IF('STATS 17-18'!E40&lt;28,IF(B39&gt;53,53,B39),B39)</f>
        <v>53</v>
      </c>
      <c r="D39" s="82">
        <f>IF('STATS 17-18'!E40&lt;20,IF(C39&gt;45,45,C39),C39)</f>
        <v>53</v>
      </c>
    </row>
    <row r="40" ht="26.35" customHeight="1">
      <c r="A40" t="s" s="29">
        <v>1097</v>
      </c>
      <c r="B40" s="81">
        <f>IF('BIO - Tableau 1'!D40=8,VLOOKUP('STATS 17-18'!H41,'EN - TEMPS DE GLACE DÉF.'!$A$3:$B$69,2),VLOOKUP('STATS 17-18'!H41,'EN - TEMPS DE GLACE ATT.'!$A$3:$B$69,2))</f>
        <v>82</v>
      </c>
      <c r="C40" s="33">
        <f>IF('STATS 17-18'!E41&lt;28,IF(B40&gt;53,53,B40),B40)</f>
        <v>82</v>
      </c>
      <c r="D40" s="82">
        <f>IF('STATS 17-18'!E41&lt;20,IF(C40&gt;45,45,C40),C40)</f>
        <v>82</v>
      </c>
    </row>
    <row r="41" ht="26.35" customHeight="1">
      <c r="A41" t="s" s="29">
        <v>1098</v>
      </c>
      <c r="B41" s="81">
        <f>IF('BIO - Tableau 1'!D41=8,VLOOKUP('STATS 17-18'!H42,'EN - TEMPS DE GLACE DÉF.'!$A$3:$B$69,2),VLOOKUP('STATS 17-18'!H42,'EN - TEMPS DE GLACE ATT.'!$A$3:$B$69,2))</f>
        <v>33</v>
      </c>
      <c r="C41" s="33">
        <f>IF('STATS 17-18'!E42&lt;28,IF(B41&gt;53,53,B41),B41)</f>
        <v>33</v>
      </c>
      <c r="D41" s="82">
        <f>IF('STATS 17-18'!E42&lt;20,IF(C41&gt;45,45,C41),C41)</f>
        <v>33</v>
      </c>
    </row>
    <row r="42" ht="26.35" customHeight="1">
      <c r="A42" t="s" s="29">
        <v>1099</v>
      </c>
      <c r="B42" s="81">
        <f>IF('BIO - Tableau 1'!D42=8,VLOOKUP('STATS 17-18'!H43,'EN - TEMPS DE GLACE DÉF.'!$A$3:$B$69,2),VLOOKUP('STATS 17-18'!H43,'EN - TEMPS DE GLACE ATT.'!$A$3:$B$69,2))</f>
        <v>33</v>
      </c>
      <c r="C42" s="33">
        <f>IF('STATS 17-18'!E43&lt;28,IF(B42&gt;53,53,B42),B42)</f>
        <v>33</v>
      </c>
      <c r="D42" s="82">
        <f>IF('STATS 17-18'!E43&lt;20,IF(C42&gt;45,45,C42),C42)</f>
        <v>33</v>
      </c>
    </row>
    <row r="43" ht="26.35" customHeight="1">
      <c r="A43" t="s" s="29">
        <v>1100</v>
      </c>
      <c r="B43" s="81">
        <f>IF('BIO - Tableau 1'!D43=8,VLOOKUP('STATS 17-18'!H44,'EN - TEMPS DE GLACE DÉF.'!$A$3:$B$69,2),VLOOKUP('STATS 17-18'!H44,'EN - TEMPS DE GLACE ATT.'!$A$3:$B$69,2))</f>
        <v>74</v>
      </c>
      <c r="C43" s="33">
        <f>IF('STATS 17-18'!E44&lt;28,IF(B43&gt;53,53,B43),B43)</f>
        <v>74</v>
      </c>
      <c r="D43" s="82">
        <f>IF('STATS 17-18'!E44&lt;20,IF(C43&gt;45,45,C43),C43)</f>
        <v>74</v>
      </c>
    </row>
    <row r="44" ht="26.35" customHeight="1">
      <c r="A44" t="s" s="29">
        <v>1101</v>
      </c>
      <c r="B44" s="81">
        <f>IF('BIO - Tableau 1'!D44=8,VLOOKUP('STATS 17-18'!H45,'EN - TEMPS DE GLACE DÉF.'!$A$3:$B$69,2),VLOOKUP('STATS 17-18'!H45,'EN - TEMPS DE GLACE ATT.'!$A$3:$B$69,2))</f>
        <v>39</v>
      </c>
      <c r="C44" s="33">
        <f>IF('STATS 17-18'!E45&lt;28,IF(B44&gt;53,53,B44),B44)</f>
        <v>39</v>
      </c>
      <c r="D44" s="82">
        <f>IF('STATS 17-18'!E45&lt;20,IF(C44&gt;45,45,C44),C44)</f>
        <v>39</v>
      </c>
    </row>
    <row r="45" ht="26.35" customHeight="1">
      <c r="A45" t="s" s="29">
        <v>1103</v>
      </c>
      <c r="B45" s="81">
        <f>IF('BIO - Tableau 1'!D45=8,VLOOKUP('STATS 17-18'!H46,'EN - TEMPS DE GLACE DÉF.'!$A$3:$B$69,2),VLOOKUP('STATS 17-18'!H46,'EN - TEMPS DE GLACE ATT.'!$A$3:$B$69,2))</f>
        <v>55</v>
      </c>
      <c r="C45" s="33">
        <f>IF('STATS 17-18'!E46&lt;28,IF(B45&gt;53,53,B45),B45)</f>
        <v>55</v>
      </c>
      <c r="D45" s="82">
        <f>IF('STATS 17-18'!E46&lt;20,IF(C45&gt;45,45,C45),C45)</f>
        <v>55</v>
      </c>
    </row>
    <row r="46" ht="26.35" customHeight="1">
      <c r="A46" t="s" s="29">
        <v>1104</v>
      </c>
      <c r="B46" s="81">
        <f>IF('BIO - Tableau 1'!D46=8,VLOOKUP('STATS 17-18'!H47,'EN - TEMPS DE GLACE DÉF.'!$A$3:$B$69,2),VLOOKUP('STATS 17-18'!H47,'EN - TEMPS DE GLACE ATT.'!$A$3:$B$69,2))</f>
        <v>33</v>
      </c>
      <c r="C46" s="33">
        <f>IF('STATS 17-18'!E47&lt;28,IF(B46&gt;53,53,B46),B46)</f>
        <v>33</v>
      </c>
      <c r="D46" s="82">
        <f>IF('STATS 17-18'!E47&lt;20,IF(C46&gt;45,45,C46),C46)</f>
        <v>33</v>
      </c>
    </row>
    <row r="47" ht="26.35" customHeight="1">
      <c r="A47" t="s" s="29">
        <v>1105</v>
      </c>
      <c r="B47" s="81">
        <f>IF('BIO - Tableau 1'!D47=8,VLOOKUP('STATS 17-18'!H48,'EN - TEMPS DE GLACE DÉF.'!$A$3:$B$69,2),VLOOKUP('STATS 17-18'!H48,'EN - TEMPS DE GLACE ATT.'!$A$3:$B$69,2))</f>
        <v>33</v>
      </c>
      <c r="C47" s="33">
        <f>IF('STATS 17-18'!E48&lt;28,IF(B47&gt;53,53,B47),B47)</f>
        <v>33</v>
      </c>
      <c r="D47" s="82">
        <f>IF('STATS 17-18'!E48&lt;20,IF(C47&gt;45,45,C47),C47)</f>
        <v>33</v>
      </c>
    </row>
    <row r="48" ht="26.35" customHeight="1">
      <c r="A48" t="s" s="29">
        <v>1106</v>
      </c>
      <c r="B48" s="81">
        <f>IF('BIO - Tableau 1'!D48=8,VLOOKUP('STATS 17-18'!H49,'EN - TEMPS DE GLACE DÉF.'!$A$3:$B$69,2),VLOOKUP('STATS 17-18'!H49,'EN - TEMPS DE GLACE ATT.'!$A$3:$B$69,2))</f>
        <v>33</v>
      </c>
      <c r="C48" s="33">
        <f>IF('STATS 17-18'!E49&lt;28,IF(B48&gt;53,53,B48),B48)</f>
        <v>33</v>
      </c>
      <c r="D48" s="82">
        <f>IF('STATS 17-18'!E49&lt;20,IF(C48&gt;45,45,C48),C48)</f>
        <v>33</v>
      </c>
    </row>
    <row r="49" ht="26.35" customHeight="1">
      <c r="A49" t="s" s="29">
        <v>1107</v>
      </c>
      <c r="B49" s="81">
        <f>IF('BIO - Tableau 1'!D49=8,VLOOKUP('STATS 17-18'!H50,'EN - TEMPS DE GLACE DÉF.'!$A$3:$B$69,2),VLOOKUP('STATS 17-18'!H50,'EN - TEMPS DE GLACE ATT.'!$A$3:$B$69,2))</f>
        <v>33</v>
      </c>
      <c r="C49" s="33">
        <f>IF('STATS 17-18'!E50&lt;28,IF(B49&gt;53,53,B49),B49)</f>
        <v>33</v>
      </c>
      <c r="D49" s="82">
        <f>IF('STATS 17-18'!E50&lt;20,IF(C49&gt;45,45,C49),C49)</f>
        <v>33</v>
      </c>
    </row>
    <row r="50" ht="26.35" customHeight="1">
      <c r="A50" t="s" s="29">
        <v>1109</v>
      </c>
      <c r="B50" s="81">
        <f>IF('BIO - Tableau 1'!D50=8,VLOOKUP('STATS 17-18'!H51,'EN - TEMPS DE GLACE DÉF.'!$A$3:$B$69,2),VLOOKUP('STATS 17-18'!H51,'EN - TEMPS DE GLACE ATT.'!$A$3:$B$69,2))</f>
        <v>33</v>
      </c>
      <c r="C50" s="33">
        <f>IF('STATS 17-18'!E51&lt;28,IF(B50&gt;53,53,B50),B50)</f>
        <v>33</v>
      </c>
      <c r="D50" s="82">
        <f>IF('STATS 17-18'!E51&lt;20,IF(C50&gt;45,45,C50),C50)</f>
        <v>33</v>
      </c>
    </row>
    <row r="51" ht="26.35" customHeight="1">
      <c r="A51" t="s" s="29">
        <v>1110</v>
      </c>
      <c r="B51" s="81">
        <f>IF('BIO - Tableau 1'!D51=8,VLOOKUP('STATS 17-18'!H52,'EN - TEMPS DE GLACE DÉF.'!$A$3:$B$69,2),VLOOKUP('STATS 17-18'!H52,'EN - TEMPS DE GLACE ATT.'!$A$3:$B$69,2))</f>
        <v>33</v>
      </c>
      <c r="C51" s="33">
        <f>IF('STATS 17-18'!E52&lt;28,IF(B51&gt;53,53,B51),B51)</f>
        <v>33</v>
      </c>
      <c r="D51" s="82">
        <f>IF('STATS 17-18'!E52&lt;20,IF(C51&gt;45,45,C51),C51)</f>
        <v>33</v>
      </c>
    </row>
    <row r="52" ht="26.35" customHeight="1">
      <c r="A52" t="s" s="35">
        <v>1112</v>
      </c>
      <c r="B52" s="81">
        <f>IF('BIO - Tableau 1'!D52=8,VLOOKUP('STATS 17-18'!H53,'EN - TEMPS DE GLACE DÉF.'!$A$3:$B$69,2),VLOOKUP('STATS 17-18'!H53,'EN - TEMPS DE GLACE ATT.'!$A$3:$B$69,2))</f>
        <v>33</v>
      </c>
      <c r="C52" s="33">
        <f>IF('STATS 17-18'!E53&lt;28,IF(B52&gt;53,53,B52),B52)</f>
        <v>33</v>
      </c>
      <c r="D52" s="82">
        <f>IF('STATS 17-18'!E53&lt;20,IF(C52&gt;45,45,C52),C52)</f>
        <v>33</v>
      </c>
    </row>
    <row r="53" ht="26.35" customHeight="1">
      <c r="A53" t="s" s="29">
        <v>1113</v>
      </c>
      <c r="B53" s="81">
        <f>IF('BIO - Tableau 1'!D53=8,VLOOKUP('STATS 17-18'!H54,'EN - TEMPS DE GLACE DÉF.'!$A$3:$B$69,2),VLOOKUP('STATS 17-18'!H54,'EN - TEMPS DE GLACE ATT.'!$A$3:$B$69,2))</f>
        <v>53</v>
      </c>
      <c r="C53" s="33">
        <f>IF('STATS 17-18'!E54&lt;28,IF(B53&gt;53,53,B53),B53)</f>
        <v>53</v>
      </c>
      <c r="D53" s="82">
        <f>IF('STATS 17-18'!E54&lt;20,IF(C53&gt;45,45,C53),C53)</f>
        <v>53</v>
      </c>
    </row>
    <row r="54" ht="26.35" customHeight="1">
      <c r="A54" t="s" s="29">
        <v>1114</v>
      </c>
      <c r="B54" s="81">
        <f>IF('BIO - Tableau 1'!D54=8,VLOOKUP('STATS 17-18'!H55,'EN - TEMPS DE GLACE DÉF.'!$A$3:$B$69,2),VLOOKUP('STATS 17-18'!H55,'EN - TEMPS DE GLACE ATT.'!$A$3:$B$69,2))</f>
        <v>39</v>
      </c>
      <c r="C54" s="33">
        <f>IF('STATS 17-18'!E55&lt;28,IF(B54&gt;53,53,B54),B54)</f>
        <v>39</v>
      </c>
      <c r="D54" s="82">
        <f>IF('STATS 17-18'!E55&lt;20,IF(C54&gt;45,45,C54),C54)</f>
        <v>39</v>
      </c>
    </row>
    <row r="55" ht="26.35" customHeight="1">
      <c r="A55" t="s" s="29">
        <v>1115</v>
      </c>
      <c r="B55" s="81">
        <f>IF('BIO - Tableau 1'!D55=8,VLOOKUP('STATS 17-18'!H56,'EN - TEMPS DE GLACE DÉF.'!$A$3:$B$69,2),VLOOKUP('STATS 17-18'!H56,'EN - TEMPS DE GLACE ATT.'!$A$3:$B$69,2))</f>
        <v>33</v>
      </c>
      <c r="C55" s="33">
        <f>IF('STATS 17-18'!E56&lt;28,IF(B55&gt;53,53,B55),B55)</f>
        <v>33</v>
      </c>
      <c r="D55" s="82">
        <f>IF('STATS 17-18'!E56&lt;20,IF(C55&gt;45,45,C55),C55)</f>
        <v>33</v>
      </c>
    </row>
    <row r="56" ht="26.35" customHeight="1">
      <c r="A56" t="s" s="29">
        <v>1116</v>
      </c>
      <c r="B56" s="81">
        <f>IF('BIO - Tableau 1'!D56=8,VLOOKUP('STATS 17-18'!H57,'EN - TEMPS DE GLACE DÉF.'!$A$3:$B$69,2),VLOOKUP('STATS 17-18'!H57,'EN - TEMPS DE GLACE ATT.'!$A$3:$B$69,2))</f>
        <v>59</v>
      </c>
      <c r="C56" s="33">
        <f>IF('STATS 17-18'!E57&lt;28,IF(B56&gt;53,53,B56),B56)</f>
        <v>59</v>
      </c>
      <c r="D56" s="82">
        <f>IF('STATS 17-18'!E57&lt;20,IF(C56&gt;45,45,C56),C56)</f>
        <v>59</v>
      </c>
    </row>
    <row r="57" ht="26.35" customHeight="1">
      <c r="A57" t="s" s="29">
        <v>1117</v>
      </c>
      <c r="B57" s="81">
        <f>IF('BIO - Tableau 1'!D57=8,VLOOKUP('STATS 17-18'!H58,'EN - TEMPS DE GLACE DÉF.'!$A$3:$B$69,2),VLOOKUP('STATS 17-18'!H58,'EN - TEMPS DE GLACE ATT.'!$A$3:$B$69,2))</f>
        <v>52</v>
      </c>
      <c r="C57" s="33">
        <f>IF('STATS 17-18'!E58&lt;28,IF(B57&gt;53,53,B57),B57)</f>
        <v>52</v>
      </c>
      <c r="D57" s="82">
        <f>IF('STATS 17-18'!E58&lt;20,IF(C57&gt;45,45,C57),C57)</f>
        <v>52</v>
      </c>
    </row>
    <row r="58" ht="26.35" customHeight="1">
      <c r="A58" t="s" s="35">
        <v>1118</v>
      </c>
      <c r="B58" s="81">
        <f>IF('BIO - Tableau 1'!D58=8,VLOOKUP('STATS 17-18'!H59,'EN - TEMPS DE GLACE DÉF.'!$A$3:$B$69,2),VLOOKUP('STATS 17-18'!H59,'EN - TEMPS DE GLACE ATT.'!$A$3:$B$69,2))</f>
        <v>33</v>
      </c>
      <c r="C58" s="33">
        <f>IF('STATS 17-18'!E59&lt;28,IF(B58&gt;53,53,B58),B58)</f>
        <v>33</v>
      </c>
      <c r="D58" s="82">
        <f>IF('STATS 17-18'!E59&lt;20,IF(C58&gt;45,45,C58),C58)</f>
        <v>33</v>
      </c>
    </row>
    <row r="59" ht="26.35" customHeight="1">
      <c r="A59" t="s" s="29">
        <v>1119</v>
      </c>
      <c r="B59" s="81">
        <f>IF('BIO - Tableau 1'!D59=8,VLOOKUP('STATS 17-18'!H60,'EN - TEMPS DE GLACE DÉF.'!$A$3:$B$69,2),VLOOKUP('STATS 17-18'!H60,'EN - TEMPS DE GLACE ATT.'!$A$3:$B$69,2))</f>
        <v>59</v>
      </c>
      <c r="C59" s="33">
        <f>IF('STATS 17-18'!E60&lt;28,IF(B59&gt;53,53,B59),B59)</f>
        <v>59</v>
      </c>
      <c r="D59" s="82">
        <f>IF('STATS 17-18'!E60&lt;20,IF(C59&gt;45,45,C59),C59)</f>
        <v>59</v>
      </c>
    </row>
    <row r="60" ht="26.35" customHeight="1">
      <c r="A60" t="s" s="29">
        <v>1120</v>
      </c>
      <c r="B60" s="81">
        <f>IF('BIO - Tableau 1'!D60=8,VLOOKUP('STATS 17-18'!H61,'EN - TEMPS DE GLACE DÉF.'!$A$3:$B$69,2),VLOOKUP('STATS 17-18'!H61,'EN - TEMPS DE GLACE ATT.'!$A$3:$B$69,2))</f>
        <v>33</v>
      </c>
      <c r="C60" s="33">
        <f>IF('STATS 17-18'!E61&lt;28,IF(B60&gt;53,53,B60),B60)</f>
        <v>33</v>
      </c>
      <c r="D60" s="82">
        <f>IF('STATS 17-18'!E61&lt;20,IF(C60&gt;45,45,C60),C60)</f>
        <v>33</v>
      </c>
    </row>
    <row r="61" ht="26.35" customHeight="1">
      <c r="A61" t="s" s="29">
        <v>1121</v>
      </c>
      <c r="B61" s="81">
        <f>IF('BIO - Tableau 1'!D61=8,VLOOKUP('STATS 17-18'!H62,'EN - TEMPS DE GLACE DÉF.'!$A$3:$B$69,2),VLOOKUP('STATS 17-18'!H62,'EN - TEMPS DE GLACE ATT.'!$A$3:$B$69,2))</f>
        <v>65</v>
      </c>
      <c r="C61" s="33">
        <f>IF('STATS 17-18'!E62&lt;28,IF(B61&gt;53,53,B61),B61)</f>
        <v>65</v>
      </c>
      <c r="D61" s="82">
        <f>IF('STATS 17-18'!E62&lt;20,IF(C61&gt;45,45,C61),C61)</f>
        <v>65</v>
      </c>
    </row>
    <row r="62" ht="26.35" customHeight="1">
      <c r="A62" t="s" s="29">
        <v>1122</v>
      </c>
      <c r="B62" s="81">
        <f>IF('BIO - Tableau 1'!D62=8,VLOOKUP('STATS 17-18'!H63,'EN - TEMPS DE GLACE DÉF.'!$A$3:$B$69,2),VLOOKUP('STATS 17-18'!H63,'EN - TEMPS DE GLACE ATT.'!$A$3:$B$69,2))</f>
        <v>33</v>
      </c>
      <c r="C62" s="33">
        <f>IF('STATS 17-18'!E63&lt;28,IF(B62&gt;53,53,B62),B62)</f>
        <v>33</v>
      </c>
      <c r="D62" s="82">
        <f>IF('STATS 17-18'!E63&lt;20,IF(C62&gt;45,45,C62),C62)</f>
        <v>33</v>
      </c>
    </row>
    <row r="63" ht="26.35" customHeight="1">
      <c r="A63" t="s" s="29">
        <v>1123</v>
      </c>
      <c r="B63" s="81">
        <f>IF('BIO - Tableau 1'!D63=8,VLOOKUP('STATS 17-18'!H64,'EN - TEMPS DE GLACE DÉF.'!$A$3:$B$69,2),VLOOKUP('STATS 17-18'!H64,'EN - TEMPS DE GLACE ATT.'!$A$3:$B$69,2))</f>
        <v>48</v>
      </c>
      <c r="C63" s="33">
        <f>IF('STATS 17-18'!E64&lt;28,IF(B63&gt;53,53,B63),B63)</f>
        <v>48</v>
      </c>
      <c r="D63" s="82">
        <f>IF('STATS 17-18'!E64&lt;20,IF(C63&gt;45,45,C63),C63)</f>
        <v>48</v>
      </c>
    </row>
    <row r="64" ht="26.35" customHeight="1">
      <c r="A64" t="s" s="29">
        <v>1124</v>
      </c>
      <c r="B64" s="81">
        <f>IF('BIO - Tableau 1'!D64=8,VLOOKUP('STATS 17-18'!H65,'EN - TEMPS DE GLACE DÉF.'!$A$3:$B$69,2),VLOOKUP('STATS 17-18'!H65,'EN - TEMPS DE GLACE ATT.'!$A$3:$B$69,2))</f>
        <v>33</v>
      </c>
      <c r="C64" s="33">
        <f>IF('STATS 17-18'!E65&lt;28,IF(B64&gt;53,53,B64),B64)</f>
        <v>33</v>
      </c>
      <c r="D64" s="82">
        <f>IF('STATS 17-18'!E65&lt;20,IF(C64&gt;45,45,C64),C64)</f>
        <v>33</v>
      </c>
    </row>
    <row r="65" ht="26.35" customHeight="1">
      <c r="A65" t="s" s="29">
        <v>1125</v>
      </c>
      <c r="B65" s="81">
        <f>IF('BIO - Tableau 1'!D65=8,VLOOKUP('STATS 17-18'!H66,'EN - TEMPS DE GLACE DÉF.'!$A$3:$B$69,2),VLOOKUP('STATS 17-18'!H66,'EN - TEMPS DE GLACE ATT.'!$A$3:$B$69,2))</f>
        <v>33</v>
      </c>
      <c r="C65" s="33">
        <f>IF('STATS 17-18'!E66&lt;28,IF(B65&gt;53,53,B65),B65)</f>
        <v>33</v>
      </c>
      <c r="D65" s="82">
        <f>IF('STATS 17-18'!E66&lt;20,IF(C65&gt;45,45,C65),C65)</f>
        <v>33</v>
      </c>
    </row>
    <row r="66" ht="26.35" customHeight="1">
      <c r="A66" t="s" s="29">
        <v>1126</v>
      </c>
      <c r="B66" s="81">
        <f>IF('BIO - Tableau 1'!D66=8,VLOOKUP('STATS 17-18'!H67,'EN - TEMPS DE GLACE DÉF.'!$A$3:$B$69,2),VLOOKUP('STATS 17-18'!H67,'EN - TEMPS DE GLACE ATT.'!$A$3:$B$69,2))</f>
        <v>34</v>
      </c>
      <c r="C66" s="33">
        <f>IF('STATS 17-18'!E67&lt;28,IF(B66&gt;53,53,B66),B66)</f>
        <v>34</v>
      </c>
      <c r="D66" s="82">
        <f>IF('STATS 17-18'!E67&lt;20,IF(C66&gt;45,45,C66),C66)</f>
        <v>34</v>
      </c>
    </row>
    <row r="67" ht="26.35" customHeight="1">
      <c r="A67" t="s" s="29">
        <v>1127</v>
      </c>
      <c r="B67" s="81">
        <f>IF('BIO - Tableau 1'!D67=8,VLOOKUP('STATS 17-18'!H68,'EN - TEMPS DE GLACE DÉF.'!$A$3:$B$69,2),VLOOKUP('STATS 17-18'!H68,'EN - TEMPS DE GLACE ATT.'!$A$3:$B$69,2))</f>
        <v>74</v>
      </c>
      <c r="C67" s="33">
        <f>IF('STATS 17-18'!E68&lt;28,IF(B67&gt;53,53,B67),B67)</f>
        <v>74</v>
      </c>
      <c r="D67" s="82">
        <f>IF('STATS 17-18'!E68&lt;20,IF(C67&gt;45,45,C67),C67)</f>
        <v>74</v>
      </c>
    </row>
    <row r="68" ht="26.35" customHeight="1">
      <c r="A68" t="s" s="29">
        <v>1128</v>
      </c>
      <c r="B68" s="81">
        <f>IF('BIO - Tableau 1'!D68=8,VLOOKUP('STATS 17-18'!H69,'EN - TEMPS DE GLACE DÉF.'!$A$3:$B$69,2),VLOOKUP('STATS 17-18'!H69,'EN - TEMPS DE GLACE ATT.'!$A$3:$B$69,2))</f>
        <v>33</v>
      </c>
      <c r="C68" s="33">
        <f>IF('STATS 17-18'!E69&lt;28,IF(B68&gt;53,53,B68),B68)</f>
        <v>33</v>
      </c>
      <c r="D68" s="82">
        <f>IF('STATS 17-18'!E69&lt;20,IF(C68&gt;45,45,C68),C68)</f>
        <v>33</v>
      </c>
    </row>
    <row r="69" ht="26.35" customHeight="1">
      <c r="A69" t="s" s="29">
        <v>1129</v>
      </c>
      <c r="B69" s="81">
        <f>IF('BIO - Tableau 1'!D69=8,VLOOKUP('STATS 17-18'!H70,'EN - TEMPS DE GLACE DÉF.'!$A$3:$B$69,2),VLOOKUP('STATS 17-18'!H70,'EN - TEMPS DE GLACE ATT.'!$A$3:$B$69,2))</f>
        <v>33</v>
      </c>
      <c r="C69" s="33">
        <f>IF('STATS 17-18'!E70&lt;28,IF(B69&gt;53,53,B69),B69)</f>
        <v>33</v>
      </c>
      <c r="D69" s="82">
        <f>IF('STATS 17-18'!E70&lt;20,IF(C69&gt;45,45,C69),C69)</f>
        <v>33</v>
      </c>
    </row>
    <row r="70" ht="26.35" customHeight="1">
      <c r="A70" t="s" s="29">
        <v>1131</v>
      </c>
      <c r="B70" s="81">
        <f>IF('BIO - Tableau 1'!D70=8,VLOOKUP('STATS 17-18'!H71,'EN - TEMPS DE GLACE DÉF.'!$A$3:$B$69,2),VLOOKUP('STATS 17-18'!H71,'EN - TEMPS DE GLACE ATT.'!$A$3:$B$69,2))</f>
        <v>39</v>
      </c>
      <c r="C70" s="33">
        <f>IF('STATS 17-18'!E71&lt;28,IF(B70&gt;53,53,B70),B70)</f>
        <v>39</v>
      </c>
      <c r="D70" s="82">
        <f>IF('STATS 17-18'!E71&lt;20,IF(C70&gt;45,45,C70),C70)</f>
        <v>39</v>
      </c>
    </row>
    <row r="71" ht="26.35" customHeight="1">
      <c r="A71" t="s" s="29">
        <v>1132</v>
      </c>
      <c r="B71" s="81">
        <f>IF('BIO - Tableau 1'!D71=8,VLOOKUP('STATS 17-18'!H72,'EN - TEMPS DE GLACE DÉF.'!$A$3:$B$69,2),VLOOKUP('STATS 17-18'!H72,'EN - TEMPS DE GLACE ATT.'!$A$3:$B$69,2))</f>
        <v>33</v>
      </c>
      <c r="C71" s="33">
        <f>IF('STATS 17-18'!E72&lt;28,IF(B71&gt;53,53,B71),B71)</f>
        <v>33</v>
      </c>
      <c r="D71" s="82">
        <f>IF('STATS 17-18'!E72&lt;20,IF(C71&gt;45,45,C71),C71)</f>
        <v>33</v>
      </c>
    </row>
    <row r="72" ht="26.35" customHeight="1">
      <c r="A72" t="s" s="29">
        <v>1133</v>
      </c>
      <c r="B72" s="81">
        <f>IF('BIO - Tableau 1'!D72=8,VLOOKUP('STATS 17-18'!H73,'EN - TEMPS DE GLACE DÉF.'!$A$3:$B$69,2),VLOOKUP('STATS 17-18'!H73,'EN - TEMPS DE GLACE ATT.'!$A$3:$B$69,2))</f>
        <v>33</v>
      </c>
      <c r="C72" s="33">
        <f>IF('STATS 17-18'!E73&lt;28,IF(B72&gt;53,53,B72),B72)</f>
        <v>33</v>
      </c>
      <c r="D72" s="82">
        <f>IF('STATS 17-18'!E73&lt;20,IF(C72&gt;45,45,C72),C72)</f>
        <v>33</v>
      </c>
    </row>
    <row r="73" ht="20.35" customHeight="1">
      <c r="A73" t="s" s="36">
        <v>1134</v>
      </c>
      <c r="B73" s="81">
        <f>IF('BIO - Tableau 1'!D73=8,VLOOKUP('STATS 17-18'!H74,'EN - TEMPS DE GLACE DÉF.'!$A$3:$B$69,2),VLOOKUP('STATS 17-18'!H74,'EN - TEMPS DE GLACE ATT.'!$A$3:$B$69,2))</f>
        <v>33</v>
      </c>
      <c r="C73" s="33">
        <f>IF('STATS 17-18'!E74&lt;28,IF(B73&gt;53,53,B73),B73)</f>
        <v>33</v>
      </c>
      <c r="D73" s="82">
        <f>IF('STATS 17-18'!E74&lt;20,IF(C73&gt;45,45,C73),C73)</f>
        <v>33</v>
      </c>
    </row>
    <row r="74" ht="20.35" customHeight="1">
      <c r="A74" t="s" s="36">
        <v>1135</v>
      </c>
      <c r="B74" s="81">
        <f>IF('BIO - Tableau 1'!D74=8,VLOOKUP('STATS 17-18'!H75,'EN - TEMPS DE GLACE DÉF.'!$A$3:$B$69,2),VLOOKUP('STATS 17-18'!H75,'EN - TEMPS DE GLACE ATT.'!$A$3:$B$69,2))</f>
        <v>68</v>
      </c>
      <c r="C74" s="33">
        <f>IF('STATS 17-18'!E75&lt;28,IF(B74&gt;53,53,B74),B74)</f>
        <v>68</v>
      </c>
      <c r="D74" s="82">
        <f>IF('STATS 17-18'!E75&lt;20,IF(C74&gt;45,45,C74),C74)</f>
        <v>68</v>
      </c>
    </row>
    <row r="75" ht="20.35" customHeight="1">
      <c r="A75" t="s" s="36">
        <v>1136</v>
      </c>
      <c r="B75" s="81">
        <f>IF('BIO - Tableau 1'!D75=8,VLOOKUP('STATS 17-18'!H76,'EN - TEMPS DE GLACE DÉF.'!$A$3:$B$69,2),VLOOKUP('STATS 17-18'!H76,'EN - TEMPS DE GLACE ATT.'!$A$3:$B$69,2))</f>
        <v>99</v>
      </c>
      <c r="C75" s="33">
        <f>IF('STATS 17-18'!E76&lt;28,IF(B75&gt;53,53,B75),B75)</f>
        <v>99</v>
      </c>
      <c r="D75" s="82">
        <f>IF('STATS 17-18'!E76&lt;20,IF(C75&gt;45,45,C75),C75)</f>
        <v>99</v>
      </c>
    </row>
    <row r="76" ht="20.35" customHeight="1">
      <c r="A76" t="s" s="36">
        <v>1138</v>
      </c>
      <c r="B76" s="81">
        <f>IF('BIO - Tableau 1'!D76=8,VLOOKUP('STATS 17-18'!H77,'EN - TEMPS DE GLACE DÉF.'!$A$3:$B$69,2),VLOOKUP('STATS 17-18'!H77,'EN - TEMPS DE GLACE ATT.'!$A$3:$B$69,2))</f>
        <v>69</v>
      </c>
      <c r="C76" s="33">
        <f>IF('STATS 17-18'!E77&lt;28,IF(B76&gt;53,53,B76),B76)</f>
        <v>69</v>
      </c>
      <c r="D76" s="82">
        <f>IF('STATS 17-18'!E77&lt;20,IF(C76&gt;45,45,C76),C76)</f>
        <v>69</v>
      </c>
    </row>
    <row r="77" ht="20.35" customHeight="1">
      <c r="A77" t="s" s="36">
        <v>1139</v>
      </c>
      <c r="B77" s="81">
        <f>IF('BIO - Tableau 1'!D77=8,VLOOKUP('STATS 17-18'!H78,'EN - TEMPS DE GLACE DÉF.'!$A$3:$B$69,2),VLOOKUP('STATS 17-18'!H78,'EN - TEMPS DE GLACE ATT.'!$A$3:$B$69,2))</f>
        <v>99</v>
      </c>
      <c r="C77" s="33">
        <f>IF('STATS 17-18'!E78&lt;28,IF(B77&gt;53,53,B77),B77)</f>
        <v>99</v>
      </c>
      <c r="D77" s="82">
        <f>IF('STATS 17-18'!E78&lt;20,IF(C77&gt;45,45,C77),C77)</f>
        <v>99</v>
      </c>
    </row>
    <row r="78" ht="20.35" customHeight="1">
      <c r="A78" t="s" s="36">
        <v>1140</v>
      </c>
      <c r="B78" s="81">
        <f>IF('BIO - Tableau 1'!D78=8,VLOOKUP('STATS 17-18'!H79,'EN - TEMPS DE GLACE DÉF.'!$A$3:$B$69,2),VLOOKUP('STATS 17-18'!H79,'EN - TEMPS DE GLACE ATT.'!$A$3:$B$69,2))</f>
        <v>68</v>
      </c>
      <c r="C78" s="33">
        <f>IF('STATS 17-18'!E79&lt;28,IF(B78&gt;53,53,B78),B78)</f>
        <v>68</v>
      </c>
      <c r="D78" s="82">
        <f>IF('STATS 17-18'!E79&lt;20,IF(C78&gt;45,45,C78),C78)</f>
        <v>68</v>
      </c>
    </row>
    <row r="79" ht="20.35" customHeight="1">
      <c r="A79" t="s" s="36">
        <v>1141</v>
      </c>
      <c r="B79" s="81">
        <f>IF('BIO - Tableau 1'!D79=8,VLOOKUP('STATS 17-18'!H80,'EN - TEMPS DE GLACE DÉF.'!$A$3:$B$69,2),VLOOKUP('STATS 17-18'!H80,'EN - TEMPS DE GLACE ATT.'!$A$3:$B$69,2))</f>
        <v>33</v>
      </c>
      <c r="C79" s="33">
        <f>IF('STATS 17-18'!E80&lt;28,IF(B79&gt;53,53,B79),B79)</f>
        <v>33</v>
      </c>
      <c r="D79" s="82">
        <f>IF('STATS 17-18'!E80&lt;20,IF(C79&gt;45,45,C79),C79)</f>
        <v>33</v>
      </c>
    </row>
    <row r="80" ht="20.35" customHeight="1">
      <c r="A80" t="s" s="36">
        <v>1142</v>
      </c>
      <c r="B80" s="81">
        <f>IF('BIO - Tableau 1'!D80=8,VLOOKUP('STATS 17-18'!H81,'EN - TEMPS DE GLACE DÉF.'!$A$3:$B$69,2),VLOOKUP('STATS 17-18'!H81,'EN - TEMPS DE GLACE ATT.'!$A$3:$B$69,2))</f>
        <v>33</v>
      </c>
      <c r="C80" s="33">
        <f>IF('STATS 17-18'!E81&lt;28,IF(B80&gt;53,53,B80),B80)</f>
        <v>33</v>
      </c>
      <c r="D80" s="82">
        <f>IF('STATS 17-18'!E81&lt;20,IF(C80&gt;45,45,C80),C80)</f>
        <v>33</v>
      </c>
    </row>
    <row r="81" ht="20.35" customHeight="1">
      <c r="A81" t="s" s="36">
        <v>1143</v>
      </c>
      <c r="B81" s="81">
        <f>IF('BIO - Tableau 1'!D81=8,VLOOKUP('STATS 17-18'!H82,'EN - TEMPS DE GLACE DÉF.'!$A$3:$B$69,2),VLOOKUP('STATS 17-18'!H82,'EN - TEMPS DE GLACE ATT.'!$A$3:$B$69,2))</f>
        <v>33</v>
      </c>
      <c r="C81" s="33">
        <f>IF('STATS 17-18'!E82&lt;28,IF(B81&gt;53,53,B81),B81)</f>
        <v>33</v>
      </c>
      <c r="D81" s="82">
        <f>IF('STATS 17-18'!E82&lt;20,IF(C81&gt;45,45,C81),C81)</f>
        <v>33</v>
      </c>
    </row>
    <row r="82" ht="20.35" customHeight="1">
      <c r="A82" t="s" s="36">
        <v>1144</v>
      </c>
      <c r="B82" s="81">
        <f>IF('BIO - Tableau 1'!D82=8,VLOOKUP('STATS 17-18'!H83,'EN - TEMPS DE GLACE DÉF.'!$A$3:$B$69,2),VLOOKUP('STATS 17-18'!H83,'EN - TEMPS DE GLACE ATT.'!$A$3:$B$69,2))</f>
        <v>82</v>
      </c>
      <c r="C82" s="33">
        <f>IF('STATS 17-18'!E83&lt;28,IF(B82&gt;53,53,B82),B82)</f>
        <v>82</v>
      </c>
      <c r="D82" s="82">
        <f>IF('STATS 17-18'!E83&lt;20,IF(C82&gt;45,45,C82),C82)</f>
        <v>82</v>
      </c>
    </row>
    <row r="83" ht="20.35" customHeight="1">
      <c r="A83" t="s" s="36">
        <v>1145</v>
      </c>
      <c r="B83" s="81">
        <f>IF('BIO - Tableau 1'!D83=8,VLOOKUP('STATS 17-18'!H84,'EN - TEMPS DE GLACE DÉF.'!$A$3:$B$69,2),VLOOKUP('STATS 17-18'!H84,'EN - TEMPS DE GLACE ATT.'!$A$3:$B$69,2))</f>
        <v>33</v>
      </c>
      <c r="C83" s="33">
        <f>IF('STATS 17-18'!E84&lt;28,IF(B83&gt;53,53,B83),B83)</f>
        <v>33</v>
      </c>
      <c r="D83" s="82">
        <f>IF('STATS 17-18'!E84&lt;20,IF(C83&gt;45,45,C83),C83)</f>
        <v>33</v>
      </c>
    </row>
    <row r="84" ht="20.35" customHeight="1">
      <c r="A84" t="s" s="36">
        <v>1146</v>
      </c>
      <c r="B84" s="81">
        <f>IF('BIO - Tableau 1'!D84=8,VLOOKUP('STATS 17-18'!H85,'EN - TEMPS DE GLACE DÉF.'!$A$3:$B$69,2),VLOOKUP('STATS 17-18'!H85,'EN - TEMPS DE GLACE ATT.'!$A$3:$B$69,2))</f>
        <v>33</v>
      </c>
      <c r="C84" s="33">
        <f>IF('STATS 17-18'!E85&lt;28,IF(B84&gt;53,53,B84),B84)</f>
        <v>33</v>
      </c>
      <c r="D84" s="82">
        <f>IF('STATS 17-18'!E85&lt;20,IF(C84&gt;45,45,C84),C84)</f>
        <v>33</v>
      </c>
    </row>
    <row r="85" ht="20.35" customHeight="1">
      <c r="A85" t="s" s="36">
        <v>1147</v>
      </c>
      <c r="B85" s="81">
        <f>IF('BIO - Tableau 1'!D85=8,VLOOKUP('STATS 17-18'!H86,'EN - TEMPS DE GLACE DÉF.'!$A$3:$B$69,2),VLOOKUP('STATS 17-18'!H86,'EN - TEMPS DE GLACE ATT.'!$A$3:$B$69,2))</f>
        <v>33</v>
      </c>
      <c r="C85" s="33">
        <f>IF('STATS 17-18'!E86&lt;28,IF(B85&gt;53,53,B85),B85)</f>
        <v>33</v>
      </c>
      <c r="D85" s="82">
        <f>IF('STATS 17-18'!E86&lt;20,IF(C85&gt;45,45,C85),C85)</f>
        <v>33</v>
      </c>
    </row>
    <row r="86" ht="20.35" customHeight="1">
      <c r="A86" t="s" s="36">
        <v>1148</v>
      </c>
      <c r="B86" s="81">
        <f>IF('BIO - Tableau 1'!D86=8,VLOOKUP('STATS 17-18'!H87,'EN - TEMPS DE GLACE DÉF.'!$A$3:$B$69,2),VLOOKUP('STATS 17-18'!H87,'EN - TEMPS DE GLACE ATT.'!$A$3:$B$69,2))</f>
        <v>33</v>
      </c>
      <c r="C86" s="33">
        <f>IF('STATS 17-18'!E87&lt;28,IF(B86&gt;53,53,B86),B86)</f>
        <v>33</v>
      </c>
      <c r="D86" s="82">
        <f>IF('STATS 17-18'!E87&lt;20,IF(C86&gt;45,45,C86),C86)</f>
        <v>33</v>
      </c>
    </row>
    <row r="87" ht="20.35" customHeight="1">
      <c r="A87" t="s" s="36">
        <v>1149</v>
      </c>
      <c r="B87" s="81">
        <f>IF('BIO - Tableau 1'!D87=8,VLOOKUP('STATS 17-18'!H88,'EN - TEMPS DE GLACE DÉF.'!$A$3:$B$69,2),VLOOKUP('STATS 17-18'!H88,'EN - TEMPS DE GLACE ATT.'!$A$3:$B$69,2))</f>
        <v>37</v>
      </c>
      <c r="C87" s="33">
        <f>IF('STATS 17-18'!E88&lt;28,IF(B87&gt;53,53,B87),B87)</f>
        <v>37</v>
      </c>
      <c r="D87" s="82">
        <f>IF('STATS 17-18'!E88&lt;20,IF(C87&gt;45,45,C87),C87)</f>
        <v>37</v>
      </c>
    </row>
    <row r="88" ht="20.35" customHeight="1">
      <c r="A88" t="s" s="36">
        <v>1150</v>
      </c>
      <c r="B88" s="81">
        <f>IF('BIO - Tableau 1'!D88=8,VLOOKUP('STATS 17-18'!H89,'EN - TEMPS DE GLACE DÉF.'!$A$3:$B$69,2),VLOOKUP('STATS 17-18'!H89,'EN - TEMPS DE GLACE ATT.'!$A$3:$B$69,2))</f>
        <v>33</v>
      </c>
      <c r="C88" s="33">
        <f>IF('STATS 17-18'!E89&lt;28,IF(B88&gt;53,53,B88),B88)</f>
        <v>33</v>
      </c>
      <c r="D88" s="82">
        <f>IF('STATS 17-18'!E89&lt;20,IF(C88&gt;45,45,C88),C88)</f>
        <v>33</v>
      </c>
    </row>
    <row r="89" ht="20.35" customHeight="1">
      <c r="A89" t="s" s="36">
        <v>1151</v>
      </c>
      <c r="B89" s="81">
        <f>IF('BIO - Tableau 1'!D89=8,VLOOKUP('STATS 17-18'!H90,'EN - TEMPS DE GLACE DÉF.'!$A$3:$B$69,2),VLOOKUP('STATS 17-18'!H90,'EN - TEMPS DE GLACE ATT.'!$A$3:$B$69,2))</f>
        <v>33</v>
      </c>
      <c r="C89" s="33">
        <f>IF('STATS 17-18'!E90&lt;28,IF(B89&gt;53,53,B89),B89)</f>
        <v>33</v>
      </c>
      <c r="D89" s="82">
        <f>IF('STATS 17-18'!E90&lt;20,IF(C89&gt;45,45,C89),C89)</f>
        <v>33</v>
      </c>
    </row>
    <row r="90" ht="20.35" customHeight="1">
      <c r="A90" t="s" s="36">
        <v>1152</v>
      </c>
      <c r="B90" s="81">
        <f>IF('BIO - Tableau 1'!D90=8,VLOOKUP('STATS 17-18'!H91,'EN - TEMPS DE GLACE DÉF.'!$A$3:$B$69,2),VLOOKUP('STATS 17-18'!H91,'EN - TEMPS DE GLACE ATT.'!$A$3:$B$69,2))</f>
        <v>39</v>
      </c>
      <c r="C90" s="33">
        <f>IF('STATS 17-18'!E91&lt;28,IF(B90&gt;53,53,B90),B90)</f>
        <v>39</v>
      </c>
      <c r="D90" s="82">
        <f>IF('STATS 17-18'!E91&lt;20,IF(C90&gt;45,45,C90),C90)</f>
        <v>39</v>
      </c>
    </row>
    <row r="91" ht="20.35" customHeight="1">
      <c r="A91" t="s" s="36">
        <v>1153</v>
      </c>
      <c r="B91" s="81">
        <f>IF('BIO - Tableau 1'!D91=8,VLOOKUP('STATS 17-18'!H92,'EN - TEMPS DE GLACE DÉF.'!$A$3:$B$69,2),VLOOKUP('STATS 17-18'!H92,'EN - TEMPS DE GLACE ATT.'!$A$3:$B$69,2))</f>
        <v>46</v>
      </c>
      <c r="C91" s="33">
        <f>IF('STATS 17-18'!E92&lt;28,IF(B91&gt;53,53,B91),B91)</f>
        <v>46</v>
      </c>
      <c r="D91" s="82">
        <f>IF('STATS 17-18'!E92&lt;20,IF(C91&gt;45,45,C91),C91)</f>
        <v>46</v>
      </c>
    </row>
    <row r="92" ht="20.35" customHeight="1">
      <c r="A92" t="s" s="38">
        <v>1154</v>
      </c>
      <c r="B92" s="81">
        <f>IF('BIO - Tableau 1'!D92=8,VLOOKUP('STATS 17-18'!H93,'EN - TEMPS DE GLACE DÉF.'!$A$3:$B$69,2),VLOOKUP('STATS 17-18'!H93,'EN - TEMPS DE GLACE ATT.'!$A$3:$B$69,2))</f>
        <v>59</v>
      </c>
      <c r="C92" s="33">
        <f>IF('STATS 17-18'!E93&lt;28,IF(B92&gt;53,53,B92),B92)</f>
        <v>59</v>
      </c>
      <c r="D92" s="82">
        <f>IF('STATS 17-18'!E93&lt;20,IF(C92&gt;45,45,C92),C92)</f>
        <v>59</v>
      </c>
    </row>
    <row r="93" ht="20.35" customHeight="1">
      <c r="A93" t="s" s="38">
        <v>1155</v>
      </c>
      <c r="B93" s="81">
        <f>IF('BIO - Tableau 1'!D93=8,VLOOKUP('STATS 17-18'!H94,'EN - TEMPS DE GLACE DÉF.'!$A$3:$B$69,2),VLOOKUP('STATS 17-18'!H94,'EN - TEMPS DE GLACE ATT.'!$A$3:$B$69,2))</f>
        <v>34</v>
      </c>
      <c r="C93" s="33">
        <f>IF('STATS 17-18'!E94&lt;28,IF(B93&gt;53,53,B93),B93)</f>
        <v>34</v>
      </c>
      <c r="D93" s="82">
        <f>IF('STATS 17-18'!E94&lt;20,IF(C93&gt;45,45,C93),C93)</f>
        <v>34</v>
      </c>
    </row>
    <row r="94" ht="20.35" customHeight="1">
      <c r="A94" t="s" s="38">
        <v>1156</v>
      </c>
      <c r="B94" s="81">
        <f>IF('BIO - Tableau 1'!D94=8,VLOOKUP('STATS 17-18'!H95,'EN - TEMPS DE GLACE DÉF.'!$A$3:$B$69,2),VLOOKUP('STATS 17-18'!H95,'EN - TEMPS DE GLACE ATT.'!$A$3:$B$69,2))</f>
        <v>33</v>
      </c>
      <c r="C94" s="33">
        <f>IF('STATS 17-18'!E95&lt;28,IF(B94&gt;53,53,B94),B94)</f>
        <v>33</v>
      </c>
      <c r="D94" s="82">
        <f>IF('STATS 17-18'!E95&lt;20,IF(C94&gt;45,45,C94),C94)</f>
        <v>33</v>
      </c>
    </row>
    <row r="95" ht="20.35" customHeight="1">
      <c r="A95" t="s" s="38">
        <v>1157</v>
      </c>
      <c r="B95" s="81">
        <f>IF('BIO - Tableau 1'!D95=8,VLOOKUP('STATS 17-18'!H96,'EN - TEMPS DE GLACE DÉF.'!$A$3:$B$69,2),VLOOKUP('STATS 17-18'!H96,'EN - TEMPS DE GLACE ATT.'!$A$3:$B$69,2))</f>
        <v>99</v>
      </c>
      <c r="C95" s="33">
        <f>IF('STATS 17-18'!E96&lt;28,IF(B95&gt;53,53,B95),B95)</f>
        <v>99</v>
      </c>
      <c r="D95" s="82">
        <f>IF('STATS 17-18'!E96&lt;20,IF(C95&gt;45,45,C95),C95)</f>
        <v>99</v>
      </c>
    </row>
    <row r="96" ht="20.35" customHeight="1">
      <c r="A96" t="s" s="38">
        <v>1158</v>
      </c>
      <c r="B96" s="81">
        <f>IF('BIO - Tableau 1'!D96=8,VLOOKUP('STATS 17-18'!H97,'EN - TEMPS DE GLACE DÉF.'!$A$3:$B$69,2),VLOOKUP('STATS 17-18'!H97,'EN - TEMPS DE GLACE ATT.'!$A$3:$B$69,2))</f>
        <v>95</v>
      </c>
      <c r="C96" s="33">
        <f>IF('STATS 17-18'!E97&lt;28,IF(B96&gt;53,53,B96),B96)</f>
        <v>95</v>
      </c>
      <c r="D96" s="82">
        <f>IF('STATS 17-18'!E97&lt;20,IF(C96&gt;45,45,C96),C96)</f>
        <v>95</v>
      </c>
    </row>
    <row r="97" ht="20.35" customHeight="1">
      <c r="A97" t="s" s="38">
        <v>1159</v>
      </c>
      <c r="B97" s="81">
        <f>IF('BIO - Tableau 1'!D97=8,VLOOKUP('STATS 17-18'!H98,'EN - TEMPS DE GLACE DÉF.'!$A$3:$B$69,2),VLOOKUP('STATS 17-18'!H98,'EN - TEMPS DE GLACE ATT.'!$A$3:$B$69,2))</f>
        <v>67</v>
      </c>
      <c r="C97" s="33">
        <f>IF('STATS 17-18'!E98&lt;28,IF(B97&gt;53,53,B97),B97)</f>
        <v>67</v>
      </c>
      <c r="D97" s="82">
        <f>IF('STATS 17-18'!E98&lt;20,IF(C97&gt;45,45,C97),C97)</f>
        <v>67</v>
      </c>
    </row>
    <row r="98" ht="20.35" customHeight="1">
      <c r="A98" t="s" s="38">
        <v>1160</v>
      </c>
      <c r="B98" s="81">
        <f>IF('BIO - Tableau 1'!D98=8,VLOOKUP('STATS 17-18'!H99,'EN - TEMPS DE GLACE DÉF.'!$A$3:$B$69,2),VLOOKUP('STATS 17-18'!H99,'EN - TEMPS DE GLACE ATT.'!$A$3:$B$69,2))</f>
        <v>33</v>
      </c>
      <c r="C98" s="33">
        <f>IF('STATS 17-18'!E99&lt;28,IF(B98&gt;53,53,B98),B98)</f>
        <v>33</v>
      </c>
      <c r="D98" s="82">
        <f>IF('STATS 17-18'!E99&lt;20,IF(C98&gt;45,45,C98),C98)</f>
        <v>33</v>
      </c>
    </row>
    <row r="99" ht="20.35" customHeight="1">
      <c r="A99" t="s" s="38">
        <v>1161</v>
      </c>
      <c r="B99" s="81">
        <f>IF('BIO - Tableau 1'!D99=8,VLOOKUP('STATS 17-18'!H100,'EN - TEMPS DE GLACE DÉF.'!$A$3:$B$69,2),VLOOKUP('STATS 17-18'!H100,'EN - TEMPS DE GLACE ATT.'!$A$3:$B$69,2))</f>
        <v>67</v>
      </c>
      <c r="C99" s="33">
        <f>IF('STATS 17-18'!E100&lt;28,IF(B99&gt;53,53,B99),B99)</f>
        <v>67</v>
      </c>
      <c r="D99" s="82">
        <f>IF('STATS 17-18'!E100&lt;20,IF(C99&gt;45,45,C99),C99)</f>
        <v>67</v>
      </c>
    </row>
    <row r="100" ht="20.35" customHeight="1">
      <c r="A100" t="s" s="38">
        <v>1162</v>
      </c>
      <c r="B100" s="81">
        <f>IF('BIO - Tableau 1'!D100=8,VLOOKUP('STATS 17-18'!H101,'EN - TEMPS DE GLACE DÉF.'!$A$3:$B$69,2),VLOOKUP('STATS 17-18'!H101,'EN - TEMPS DE GLACE ATT.'!$A$3:$B$69,2))</f>
        <v>33</v>
      </c>
      <c r="C100" s="33">
        <f>IF('STATS 17-18'!E101&lt;28,IF(B100&gt;53,53,B100),B100)</f>
        <v>33</v>
      </c>
      <c r="D100" s="82">
        <f>IF('STATS 17-18'!E101&lt;20,IF(C100&gt;45,45,C100),C100)</f>
        <v>33</v>
      </c>
    </row>
    <row r="101" ht="20.35" customHeight="1">
      <c r="A101" t="s" s="38">
        <v>1163</v>
      </c>
      <c r="B101" s="81">
        <f>IF('BIO - Tableau 1'!D101=8,VLOOKUP('STATS 17-18'!H102,'EN - TEMPS DE GLACE DÉF.'!$A$3:$B$69,2),VLOOKUP('STATS 17-18'!H102,'EN - TEMPS DE GLACE ATT.'!$A$3:$B$69,2))</f>
        <v>33</v>
      </c>
      <c r="C101" s="33">
        <f>IF('STATS 17-18'!E102&lt;28,IF(B101&gt;53,53,B101),B101)</f>
        <v>33</v>
      </c>
      <c r="D101" s="82">
        <f>IF('STATS 17-18'!E102&lt;20,IF(C101&gt;45,45,C101),C101)</f>
        <v>33</v>
      </c>
    </row>
    <row r="102" ht="20.35" customHeight="1">
      <c r="A102" t="s" s="38">
        <v>1164</v>
      </c>
      <c r="B102" s="81">
        <f>IF('BIO - Tableau 1'!D102=8,VLOOKUP('STATS 17-18'!H103,'EN - TEMPS DE GLACE DÉF.'!$A$3:$B$69,2),VLOOKUP('STATS 17-18'!H103,'EN - TEMPS DE GLACE ATT.'!$A$3:$B$69,2))</f>
        <v>99</v>
      </c>
      <c r="C102" s="33">
        <f>IF('STATS 17-18'!E103&lt;28,IF(B102&gt;53,53,B102),B102)</f>
        <v>99</v>
      </c>
      <c r="D102" s="82">
        <f>IF('STATS 17-18'!E103&lt;20,IF(C102&gt;45,45,C102),C102)</f>
        <v>99</v>
      </c>
    </row>
    <row r="103" ht="20.35" customHeight="1">
      <c r="A103" t="s" s="38">
        <v>1165</v>
      </c>
      <c r="B103" s="81">
        <f>IF('BIO - Tableau 1'!D103=8,VLOOKUP('STATS 17-18'!H104,'EN - TEMPS DE GLACE DÉF.'!$A$3:$B$69,2),VLOOKUP('STATS 17-18'!H104,'EN - TEMPS DE GLACE ATT.'!$A$3:$B$69,2))</f>
        <v>49</v>
      </c>
      <c r="C103" s="33">
        <f>IF('STATS 17-18'!E104&lt;28,IF(B103&gt;53,53,B103),B103)</f>
        <v>49</v>
      </c>
      <c r="D103" s="82">
        <f>IF('STATS 17-18'!E104&lt;20,IF(C103&gt;45,45,C103),C103)</f>
        <v>49</v>
      </c>
    </row>
    <row r="104" ht="20.35" customHeight="1">
      <c r="A104" t="s" s="38">
        <v>1166</v>
      </c>
      <c r="B104" s="81">
        <f>IF('BIO - Tableau 1'!D104=8,VLOOKUP('STATS 17-18'!H105,'EN - TEMPS DE GLACE DÉF.'!$A$3:$B$69,2),VLOOKUP('STATS 17-18'!H105,'EN - TEMPS DE GLACE ATT.'!$A$3:$B$69,2))</f>
        <v>64</v>
      </c>
      <c r="C104" s="33">
        <f>IF('STATS 17-18'!E105&lt;28,IF(B104&gt;53,53,B104),B104)</f>
        <v>64</v>
      </c>
      <c r="D104" s="82">
        <f>IF('STATS 17-18'!E105&lt;20,IF(C104&gt;45,45,C104),C104)</f>
        <v>64</v>
      </c>
    </row>
    <row r="105" ht="20.35" customHeight="1">
      <c r="A105" t="s" s="38">
        <v>1167</v>
      </c>
      <c r="B105" s="81">
        <f>IF('BIO - Tableau 1'!D105=8,VLOOKUP('STATS 17-18'!H106,'EN - TEMPS DE GLACE DÉF.'!$A$3:$B$69,2),VLOOKUP('STATS 17-18'!H106,'EN - TEMPS DE GLACE ATT.'!$A$3:$B$69,2))</f>
        <v>46</v>
      </c>
      <c r="C105" s="33">
        <f>IF('STATS 17-18'!E106&lt;28,IF(B105&gt;53,53,B105),B105)</f>
        <v>46</v>
      </c>
      <c r="D105" s="82">
        <f>IF('STATS 17-18'!E106&lt;20,IF(C105&gt;45,45,C105),C105)</f>
        <v>46</v>
      </c>
    </row>
    <row r="106" ht="20.35" customHeight="1">
      <c r="A106" t="s" s="38">
        <v>1168</v>
      </c>
      <c r="B106" s="81">
        <f>IF('BIO - Tableau 1'!D106=8,VLOOKUP('STATS 17-18'!H107,'EN - TEMPS DE GLACE DÉF.'!$A$3:$B$69,2),VLOOKUP('STATS 17-18'!H107,'EN - TEMPS DE GLACE ATT.'!$A$3:$B$69,2))</f>
        <v>33</v>
      </c>
      <c r="C106" s="33">
        <f>IF('STATS 17-18'!E107&lt;28,IF(B106&gt;53,53,B106),B106)</f>
        <v>33</v>
      </c>
      <c r="D106" s="82">
        <f>IF('STATS 17-18'!E107&lt;20,IF(C106&gt;45,45,C106),C106)</f>
        <v>33</v>
      </c>
    </row>
    <row r="107" ht="20.35" customHeight="1">
      <c r="A107" t="s" s="38">
        <v>1169</v>
      </c>
      <c r="B107" s="81">
        <f>IF('BIO - Tableau 1'!D107=8,VLOOKUP('STATS 17-18'!H108,'EN - TEMPS DE GLACE DÉF.'!$A$3:$B$69,2),VLOOKUP('STATS 17-18'!H108,'EN - TEMPS DE GLACE ATT.'!$A$3:$B$69,2))</f>
        <v>55</v>
      </c>
      <c r="C107" s="33">
        <f>IF('STATS 17-18'!E108&lt;28,IF(B107&gt;53,53,B107),B107)</f>
        <v>55</v>
      </c>
      <c r="D107" s="82">
        <f>IF('STATS 17-18'!E108&lt;20,IF(C107&gt;45,45,C107),C107)</f>
        <v>55</v>
      </c>
    </row>
    <row r="108" ht="20.35" customHeight="1">
      <c r="A108" t="s" s="38">
        <v>1170</v>
      </c>
      <c r="B108" s="81">
        <f>IF('BIO - Tableau 1'!D108=8,VLOOKUP('STATS 17-18'!H109,'EN - TEMPS DE GLACE DÉF.'!$A$3:$B$69,2),VLOOKUP('STATS 17-18'!H109,'EN - TEMPS DE GLACE ATT.'!$A$3:$B$69,2))</f>
        <v>33</v>
      </c>
      <c r="C108" s="33">
        <f>IF('STATS 17-18'!E109&lt;28,IF(B108&gt;53,53,B108),B108)</f>
        <v>33</v>
      </c>
      <c r="D108" s="82">
        <f>IF('STATS 17-18'!E109&lt;20,IF(C108&gt;45,45,C108),C108)</f>
        <v>33</v>
      </c>
    </row>
    <row r="109" ht="20.35" customHeight="1">
      <c r="A109" t="s" s="38">
        <v>1171</v>
      </c>
      <c r="B109" s="81">
        <f>IF('BIO - Tableau 1'!D109=8,VLOOKUP('STATS 17-18'!H110,'EN - TEMPS DE GLACE DÉF.'!$A$3:$B$69,2),VLOOKUP('STATS 17-18'!H110,'EN - TEMPS DE GLACE ATT.'!$A$3:$B$69,2))</f>
        <v>58</v>
      </c>
      <c r="C109" s="33">
        <f>IF('STATS 17-18'!E110&lt;28,IF(B109&gt;53,53,B109),B109)</f>
        <v>58</v>
      </c>
      <c r="D109" s="82">
        <f>IF('STATS 17-18'!E110&lt;20,IF(C109&gt;45,45,C109),C109)</f>
        <v>58</v>
      </c>
    </row>
    <row r="110" ht="20.35" customHeight="1">
      <c r="A110" t="s" s="38">
        <v>1172</v>
      </c>
      <c r="B110" s="81">
        <f>IF('BIO - Tableau 1'!D110=8,VLOOKUP('STATS 17-18'!H111,'EN - TEMPS DE GLACE DÉF.'!$A$3:$B$69,2),VLOOKUP('STATS 17-18'!H111,'EN - TEMPS DE GLACE ATT.'!$A$3:$B$69,2))</f>
        <v>79</v>
      </c>
      <c r="C110" s="33">
        <f>IF('STATS 17-18'!E111&lt;28,IF(B110&gt;53,53,B110),B110)</f>
        <v>53</v>
      </c>
      <c r="D110" s="82">
        <f>IF('STATS 17-18'!E111&lt;20,IF(C110&gt;45,45,C110),C110)</f>
        <v>45</v>
      </c>
    </row>
    <row r="111" ht="20.35" customHeight="1">
      <c r="A111" t="s" s="38">
        <v>1173</v>
      </c>
      <c r="B111" s="81">
        <f>IF('BIO - Tableau 1'!D111=8,VLOOKUP('STATS 17-18'!H112,'EN - TEMPS DE GLACE DÉF.'!$A$3:$B$69,2),VLOOKUP('STATS 17-18'!H112,'EN - TEMPS DE GLACE ATT.'!$A$3:$B$69,2))</f>
        <v>78</v>
      </c>
      <c r="C111" s="33">
        <f>IF('STATS 17-18'!E112&lt;28,IF(B111&gt;53,53,B111),B111)</f>
        <v>78</v>
      </c>
      <c r="D111" s="82">
        <f>IF('STATS 17-18'!E112&lt;20,IF(C111&gt;45,45,C111),C111)</f>
        <v>78</v>
      </c>
    </row>
    <row r="112" ht="20.35" customHeight="1">
      <c r="A112" t="s" s="38">
        <v>1174</v>
      </c>
      <c r="B112" s="81">
        <f>IF('BIO - Tableau 1'!D112=8,VLOOKUP('STATS 17-18'!H113,'EN - TEMPS DE GLACE DÉF.'!$A$3:$B$69,2),VLOOKUP('STATS 17-18'!H113,'EN - TEMPS DE GLACE ATT.'!$A$3:$B$69,2))</f>
        <v>75</v>
      </c>
      <c r="C112" s="33">
        <f>IF('STATS 17-18'!E113&lt;28,IF(B112&gt;53,53,B112),B112)</f>
        <v>75</v>
      </c>
      <c r="D112" s="82">
        <f>IF('STATS 17-18'!E113&lt;20,IF(C112&gt;45,45,C112),C112)</f>
        <v>75</v>
      </c>
    </row>
    <row r="113" ht="20.35" customHeight="1">
      <c r="A113" t="s" s="38">
        <v>1175</v>
      </c>
      <c r="B113" s="81">
        <f>IF('BIO - Tableau 1'!D113=8,VLOOKUP('STATS 17-18'!H114,'EN - TEMPS DE GLACE DÉF.'!$A$3:$B$69,2),VLOOKUP('STATS 17-18'!H114,'EN - TEMPS DE GLACE ATT.'!$A$3:$B$69,2))</f>
        <v>33</v>
      </c>
      <c r="C113" s="33">
        <f>IF('STATS 17-18'!E114&lt;28,IF(B113&gt;53,53,B113),B113)</f>
        <v>33</v>
      </c>
      <c r="D113" s="82">
        <f>IF('STATS 17-18'!E114&lt;20,IF(C113&gt;45,45,C113),C113)</f>
        <v>33</v>
      </c>
    </row>
    <row r="114" ht="20.35" customHeight="1">
      <c r="A114" t="s" s="38">
        <v>1176</v>
      </c>
      <c r="B114" s="81">
        <f>IF('BIO - Tableau 1'!D114=8,VLOOKUP('STATS 17-18'!H115,'EN - TEMPS DE GLACE DÉF.'!$A$3:$B$69,2),VLOOKUP('STATS 17-18'!H115,'EN - TEMPS DE GLACE ATT.'!$A$3:$B$69,2))</f>
        <v>55</v>
      </c>
      <c r="C114" s="33">
        <f>IF('STATS 17-18'!E115&lt;28,IF(B114&gt;53,53,B114),B114)</f>
        <v>55</v>
      </c>
      <c r="D114" s="82">
        <f>IF('STATS 17-18'!E115&lt;20,IF(C114&gt;45,45,C114),C114)</f>
        <v>55</v>
      </c>
    </row>
    <row r="115" ht="20.35" customHeight="1">
      <c r="A115" t="s" s="38">
        <v>1177</v>
      </c>
      <c r="B115" s="81">
        <f>IF('BIO - Tableau 1'!D115=8,VLOOKUP('STATS 17-18'!H116,'EN - TEMPS DE GLACE DÉF.'!$A$3:$B$69,2),VLOOKUP('STATS 17-18'!H116,'EN - TEMPS DE GLACE ATT.'!$A$3:$B$69,2))</f>
        <v>99</v>
      </c>
      <c r="C115" s="33">
        <f>IF('STATS 17-18'!E116&lt;28,IF(B115&gt;53,53,B115),B115)</f>
        <v>99</v>
      </c>
      <c r="D115" s="82">
        <f>IF('STATS 17-18'!E116&lt;20,IF(C115&gt;45,45,C115),C115)</f>
        <v>99</v>
      </c>
    </row>
    <row r="116" ht="20.35" customHeight="1">
      <c r="A116" t="s" s="38">
        <v>1178</v>
      </c>
      <c r="B116" s="81">
        <f>IF('BIO - Tableau 1'!D116=8,VLOOKUP('STATS 17-18'!H117,'EN - TEMPS DE GLACE DÉF.'!$A$3:$B$69,2),VLOOKUP('STATS 17-18'!H117,'EN - TEMPS DE GLACE ATT.'!$A$3:$B$69,2))</f>
        <v>99</v>
      </c>
      <c r="C116" s="33">
        <f>IF('STATS 17-18'!E117&lt;28,IF(B116&gt;53,53,B116),B116)</f>
        <v>99</v>
      </c>
      <c r="D116" s="82">
        <f>IF('STATS 17-18'!E117&lt;20,IF(C116&gt;45,45,C116),C116)</f>
        <v>99</v>
      </c>
    </row>
    <row r="117" ht="20.35" customHeight="1">
      <c r="A117" t="s" s="38">
        <v>1179</v>
      </c>
      <c r="B117" s="81">
        <f>IF('BIO - Tableau 1'!D117=8,VLOOKUP('STATS 17-18'!H118,'EN - TEMPS DE GLACE DÉF.'!$A$3:$B$69,2),VLOOKUP('STATS 17-18'!H118,'EN - TEMPS DE GLACE ATT.'!$A$3:$B$69,2))</f>
        <v>33</v>
      </c>
      <c r="C117" s="33">
        <f>IF('STATS 17-18'!E118&lt;28,IF(B117&gt;53,53,B117),B117)</f>
        <v>33</v>
      </c>
      <c r="D117" s="82">
        <f>IF('STATS 17-18'!E118&lt;20,IF(C117&gt;45,45,C117),C117)</f>
        <v>33</v>
      </c>
    </row>
    <row r="118" ht="20.35" customHeight="1">
      <c r="A118" t="s" s="38">
        <v>1180</v>
      </c>
      <c r="B118" s="81">
        <f>IF('BIO - Tableau 1'!D118=8,VLOOKUP('STATS 17-18'!H119,'EN - TEMPS DE GLACE DÉF.'!$A$3:$B$69,2),VLOOKUP('STATS 17-18'!H119,'EN - TEMPS DE GLACE ATT.'!$A$3:$B$69,2))</f>
        <v>62</v>
      </c>
      <c r="C118" s="33">
        <f>IF('STATS 17-18'!E119&lt;28,IF(B118&gt;53,53,B118),B118)</f>
        <v>62</v>
      </c>
      <c r="D118" s="82">
        <f>IF('STATS 17-18'!E119&lt;20,IF(C118&gt;45,45,C118),C118)</f>
        <v>62</v>
      </c>
    </row>
    <row r="119" ht="20.35" customHeight="1">
      <c r="A119" t="s" s="38">
        <v>1181</v>
      </c>
      <c r="B119" s="81">
        <f>IF('BIO - Tableau 1'!D119=8,VLOOKUP('STATS 17-18'!H120,'EN - TEMPS DE GLACE DÉF.'!$A$3:$B$69,2),VLOOKUP('STATS 17-18'!H120,'EN - TEMPS DE GLACE ATT.'!$A$3:$B$69,2))</f>
        <v>35</v>
      </c>
      <c r="C119" s="33">
        <f>IF('STATS 17-18'!E120&lt;28,IF(B119&gt;53,53,B119),B119)</f>
        <v>35</v>
      </c>
      <c r="D119" s="82">
        <f>IF('STATS 17-18'!E120&lt;20,IF(C119&gt;45,45,C119),C119)</f>
        <v>35</v>
      </c>
    </row>
    <row r="120" ht="20.35" customHeight="1">
      <c r="A120" t="s" s="38">
        <v>1182</v>
      </c>
      <c r="B120" s="81">
        <f>IF('BIO - Tableau 1'!D120=8,VLOOKUP('STATS 17-18'!H121,'EN - TEMPS DE GLACE DÉF.'!$A$3:$B$69,2),VLOOKUP('STATS 17-18'!H121,'EN - TEMPS DE GLACE ATT.'!$A$3:$B$69,2))</f>
        <v>35</v>
      </c>
      <c r="C120" s="33">
        <f>IF('STATS 17-18'!E121&lt;28,IF(B120&gt;53,53,B120),B120)</f>
        <v>35</v>
      </c>
      <c r="D120" s="82">
        <f>IF('STATS 17-18'!E121&lt;20,IF(C120&gt;45,45,C120),C120)</f>
        <v>35</v>
      </c>
    </row>
    <row r="121" ht="20.35" customHeight="1">
      <c r="A121" t="s" s="38">
        <v>1183</v>
      </c>
      <c r="B121" s="81">
        <f>IF('BIO - Tableau 1'!D121=8,VLOOKUP('STATS 17-18'!H122,'EN - TEMPS DE GLACE DÉF.'!$A$3:$B$69,2),VLOOKUP('STATS 17-18'!H122,'EN - TEMPS DE GLACE ATT.'!$A$3:$B$69,2))</f>
        <v>33</v>
      </c>
      <c r="C121" s="33">
        <f>IF('STATS 17-18'!E122&lt;28,IF(B121&gt;53,53,B121),B121)</f>
        <v>33</v>
      </c>
      <c r="D121" s="82">
        <f>IF('STATS 17-18'!E122&lt;20,IF(C121&gt;45,45,C121),C121)</f>
        <v>33</v>
      </c>
    </row>
    <row r="122" ht="20.35" customHeight="1">
      <c r="A122" t="s" s="38">
        <v>1184</v>
      </c>
      <c r="B122" s="81">
        <f>IF('BIO - Tableau 1'!D122=8,VLOOKUP('STATS 17-18'!H123,'EN - TEMPS DE GLACE DÉF.'!$A$3:$B$69,2),VLOOKUP('STATS 17-18'!H123,'EN - TEMPS DE GLACE ATT.'!$A$3:$B$69,2))</f>
        <v>33</v>
      </c>
      <c r="C122" s="33">
        <f>IF('STATS 17-18'!E123&lt;28,IF(B122&gt;53,53,B122),B122)</f>
        <v>33</v>
      </c>
      <c r="D122" s="82">
        <f>IF('STATS 17-18'!E123&lt;20,IF(C122&gt;45,45,C122),C122)</f>
        <v>33</v>
      </c>
    </row>
    <row r="123" ht="20.35" customHeight="1">
      <c r="A123" t="s" s="38">
        <v>1185</v>
      </c>
      <c r="B123" s="81">
        <f>IF('BIO - Tableau 1'!D123=8,VLOOKUP('STATS 17-18'!H124,'EN - TEMPS DE GLACE DÉF.'!$A$3:$B$69,2),VLOOKUP('STATS 17-18'!H124,'EN - TEMPS DE GLACE ATT.'!$A$3:$B$69,2))</f>
        <v>48</v>
      </c>
      <c r="C123" s="33">
        <f>IF('STATS 17-18'!E124&lt;28,IF(B123&gt;53,53,B123),B123)</f>
        <v>48</v>
      </c>
      <c r="D123" s="82">
        <f>IF('STATS 17-18'!E124&lt;20,IF(C123&gt;45,45,C123),C123)</f>
        <v>48</v>
      </c>
    </row>
    <row r="124" ht="20.35" customHeight="1">
      <c r="A124" t="s" s="38">
        <v>1187</v>
      </c>
      <c r="B124" s="81">
        <f>IF('BIO - Tableau 1'!D124=8,VLOOKUP('STATS 17-18'!H125,'EN - TEMPS DE GLACE DÉF.'!$A$3:$B$69,2),VLOOKUP('STATS 17-18'!H125,'EN - TEMPS DE GLACE ATT.'!$A$3:$B$69,2))</f>
        <v>33</v>
      </c>
      <c r="C124" s="33">
        <f>IF('STATS 17-18'!E125&lt;28,IF(B124&gt;53,53,B124),B124)</f>
        <v>33</v>
      </c>
      <c r="D124" s="82">
        <f>IF('STATS 17-18'!E125&lt;20,IF(C124&gt;45,45,C124),C124)</f>
        <v>33</v>
      </c>
    </row>
    <row r="125" ht="20.35" customHeight="1">
      <c r="A125" t="s" s="38">
        <v>1188</v>
      </c>
      <c r="B125" s="81">
        <f>IF('BIO - Tableau 1'!D125=8,VLOOKUP('STATS 17-18'!H126,'EN - TEMPS DE GLACE DÉF.'!$A$3:$B$69,2),VLOOKUP('STATS 17-18'!H126,'EN - TEMPS DE GLACE ATT.'!$A$3:$B$69,2))</f>
        <v>33</v>
      </c>
      <c r="C125" s="33">
        <f>IF('STATS 17-18'!E126&lt;28,IF(B125&gt;53,53,B125),B125)</f>
        <v>33</v>
      </c>
      <c r="D125" s="82">
        <f>IF('STATS 17-18'!E126&lt;20,IF(C125&gt;45,45,C125),C125)</f>
        <v>33</v>
      </c>
    </row>
    <row r="126" ht="20.35" customHeight="1">
      <c r="A126" t="s" s="38">
        <v>1189</v>
      </c>
      <c r="B126" s="81">
        <f>IF('BIO - Tableau 1'!D126=8,VLOOKUP('STATS 17-18'!H127,'EN - TEMPS DE GLACE DÉF.'!$A$3:$B$69,2),VLOOKUP('STATS 17-18'!H127,'EN - TEMPS DE GLACE ATT.'!$A$3:$B$69,2))</f>
        <v>99</v>
      </c>
      <c r="C126" s="33">
        <f>IF('STATS 17-18'!E127&lt;28,IF(B126&gt;53,53,B126),B126)</f>
        <v>99</v>
      </c>
      <c r="D126" s="82">
        <f>IF('STATS 17-18'!E127&lt;20,IF(C126&gt;45,45,C126),C126)</f>
        <v>99</v>
      </c>
    </row>
    <row r="127" ht="20.35" customHeight="1">
      <c r="A127" t="s" s="38">
        <v>1190</v>
      </c>
      <c r="B127" s="81">
        <f>IF('BIO - Tableau 1'!D127=8,VLOOKUP('STATS 17-18'!H128,'EN - TEMPS DE GLACE DÉF.'!$A$3:$B$69,2),VLOOKUP('STATS 17-18'!H128,'EN - TEMPS DE GLACE ATT.'!$A$3:$B$69,2))</f>
        <v>55</v>
      </c>
      <c r="C127" s="33">
        <f>IF('STATS 17-18'!E128&lt;28,IF(B127&gt;53,53,B127),B127)</f>
        <v>55</v>
      </c>
      <c r="D127" s="82">
        <f>IF('STATS 17-18'!E128&lt;20,IF(C127&gt;45,45,C127),C127)</f>
        <v>55</v>
      </c>
    </row>
    <row r="128" ht="20.35" customHeight="1">
      <c r="A128" t="s" s="38">
        <v>1191</v>
      </c>
      <c r="B128" s="81">
        <f>IF('BIO - Tableau 1'!D128=8,VLOOKUP('STATS 17-18'!H129,'EN - TEMPS DE GLACE DÉF.'!$A$3:$B$69,2),VLOOKUP('STATS 17-18'!H129,'EN - TEMPS DE GLACE ATT.'!$A$3:$B$69,2))</f>
        <v>33</v>
      </c>
      <c r="C128" s="33">
        <f>IF('STATS 17-18'!E129&lt;28,IF(B128&gt;53,53,B128),B128)</f>
        <v>33</v>
      </c>
      <c r="D128" s="82">
        <f>IF('STATS 17-18'!E129&lt;20,IF(C128&gt;45,45,C128),C128)</f>
        <v>33</v>
      </c>
    </row>
    <row r="129" ht="20.35" customHeight="1">
      <c r="A129" t="s" s="38">
        <v>1192</v>
      </c>
      <c r="B129" s="81">
        <f>IF('BIO - Tableau 1'!D129=8,VLOOKUP('STATS 17-18'!H130,'EN - TEMPS DE GLACE DÉF.'!$A$3:$B$69,2),VLOOKUP('STATS 17-18'!H130,'EN - TEMPS DE GLACE ATT.'!$A$3:$B$69,2))</f>
        <v>33</v>
      </c>
      <c r="C129" s="33">
        <f>IF('STATS 17-18'!E130&lt;28,IF(B129&gt;53,53,B129),B129)</f>
        <v>33</v>
      </c>
      <c r="D129" s="82">
        <f>IF('STATS 17-18'!E130&lt;20,IF(C129&gt;45,45,C129),C129)</f>
        <v>33</v>
      </c>
    </row>
    <row r="130" ht="20.35" customHeight="1">
      <c r="A130" t="s" s="38">
        <v>1193</v>
      </c>
      <c r="B130" s="81">
        <f>IF('BIO - Tableau 1'!D130=8,VLOOKUP('STATS 17-18'!H131,'EN - TEMPS DE GLACE DÉF.'!$A$3:$B$69,2),VLOOKUP('STATS 17-18'!H131,'EN - TEMPS DE GLACE ATT.'!$A$3:$B$69,2))</f>
        <v>33</v>
      </c>
      <c r="C130" s="33">
        <f>IF('STATS 17-18'!E131&lt;28,IF(B130&gt;53,53,B130),B130)</f>
        <v>33</v>
      </c>
      <c r="D130" s="82">
        <f>IF('STATS 17-18'!E131&lt;20,IF(C130&gt;45,45,C130),C130)</f>
        <v>33</v>
      </c>
    </row>
    <row r="131" ht="20.35" customHeight="1">
      <c r="A131" t="s" s="38">
        <v>1194</v>
      </c>
      <c r="B131" s="81">
        <f>IF('BIO - Tableau 1'!D131=8,VLOOKUP('STATS 17-18'!H132,'EN - TEMPS DE GLACE DÉF.'!$A$3:$B$69,2),VLOOKUP('STATS 17-18'!H132,'EN - TEMPS DE GLACE ATT.'!$A$3:$B$69,2))</f>
        <v>63</v>
      </c>
      <c r="C131" s="33">
        <f>IF('STATS 17-18'!E132&lt;28,IF(B131&gt;53,53,B131),B131)</f>
        <v>63</v>
      </c>
      <c r="D131" s="82">
        <f>IF('STATS 17-18'!E132&lt;20,IF(C131&gt;45,45,C131),C131)</f>
        <v>63</v>
      </c>
    </row>
    <row r="132" ht="20.35" customHeight="1">
      <c r="A132" t="s" s="38">
        <v>1195</v>
      </c>
      <c r="B132" s="81">
        <f>IF('BIO - Tableau 1'!D132=8,VLOOKUP('STATS 17-18'!H133,'EN - TEMPS DE GLACE DÉF.'!$A$3:$B$69,2),VLOOKUP('STATS 17-18'!H133,'EN - TEMPS DE GLACE ATT.'!$A$3:$B$69,2))</f>
        <v>33</v>
      </c>
      <c r="C132" s="33">
        <f>IF('STATS 17-18'!E133&lt;28,IF(B132&gt;53,53,B132),B132)</f>
        <v>33</v>
      </c>
      <c r="D132" s="82">
        <f>IF('STATS 17-18'!E133&lt;20,IF(C132&gt;45,45,C132),C132)</f>
        <v>33</v>
      </c>
    </row>
    <row r="133" ht="20.35" customHeight="1">
      <c r="A133" t="s" s="38">
        <v>1196</v>
      </c>
      <c r="B133" s="81">
        <f>IF('BIO - Tableau 1'!D133=8,VLOOKUP('STATS 17-18'!H134,'EN - TEMPS DE GLACE DÉF.'!$A$3:$B$69,2),VLOOKUP('STATS 17-18'!H134,'EN - TEMPS DE GLACE ATT.'!$A$3:$B$69,2))</f>
        <v>34</v>
      </c>
      <c r="C133" s="33">
        <f>IF('STATS 17-18'!E134&lt;28,IF(B133&gt;53,53,B133),B133)</f>
        <v>34</v>
      </c>
      <c r="D133" s="82">
        <f>IF('STATS 17-18'!E134&lt;20,IF(C133&gt;45,45,C133),C133)</f>
        <v>34</v>
      </c>
    </row>
    <row r="134" ht="20.35" customHeight="1">
      <c r="A134" t="s" s="38">
        <v>1197</v>
      </c>
      <c r="B134" s="81">
        <f>IF('BIO - Tableau 1'!D134=8,VLOOKUP('STATS 17-18'!H135,'EN - TEMPS DE GLACE DÉF.'!$A$3:$B$69,2),VLOOKUP('STATS 17-18'!H135,'EN - TEMPS DE GLACE ATT.'!$A$3:$B$69,2))</f>
        <v>60</v>
      </c>
      <c r="C134" s="33">
        <f>IF('STATS 17-18'!E135&lt;28,IF(B134&gt;53,53,B134),B134)</f>
        <v>60</v>
      </c>
      <c r="D134" s="82">
        <f>IF('STATS 17-18'!E135&lt;20,IF(C134&gt;45,45,C134),C134)</f>
        <v>60</v>
      </c>
    </row>
    <row r="135" ht="20.35" customHeight="1">
      <c r="A135" t="s" s="38">
        <v>1198</v>
      </c>
      <c r="B135" s="81">
        <f>IF('BIO - Tableau 1'!D135=8,VLOOKUP('STATS 17-18'!H136,'EN - TEMPS DE GLACE DÉF.'!$A$3:$B$69,2),VLOOKUP('STATS 17-18'!H136,'EN - TEMPS DE GLACE ATT.'!$A$3:$B$69,2))</f>
        <v>47</v>
      </c>
      <c r="C135" s="33">
        <f>IF('STATS 17-18'!E136&lt;28,IF(B135&gt;53,53,B135),B135)</f>
        <v>47</v>
      </c>
      <c r="D135" s="82">
        <f>IF('STATS 17-18'!E136&lt;20,IF(C135&gt;45,45,C135),C135)</f>
        <v>47</v>
      </c>
    </row>
    <row r="136" ht="20.35" customHeight="1">
      <c r="A136" t="s" s="38">
        <v>1199</v>
      </c>
      <c r="B136" s="81">
        <f>IF('BIO - Tableau 1'!D136=8,VLOOKUP('STATS 17-18'!H137,'EN - TEMPS DE GLACE DÉF.'!$A$3:$B$69,2),VLOOKUP('STATS 17-18'!H137,'EN - TEMPS DE GLACE ATT.'!$A$3:$B$69,2))</f>
        <v>33</v>
      </c>
      <c r="C136" s="33">
        <f>IF('STATS 17-18'!E137&lt;28,IF(B136&gt;53,53,B136),B136)</f>
        <v>33</v>
      </c>
      <c r="D136" s="82">
        <f>IF('STATS 17-18'!E137&lt;20,IF(C136&gt;45,45,C136),C136)</f>
        <v>33</v>
      </c>
    </row>
    <row r="137" ht="20.35" customHeight="1">
      <c r="A137" t="s" s="38">
        <v>1200</v>
      </c>
      <c r="B137" s="81">
        <f>IF('BIO - Tableau 1'!D137=8,VLOOKUP('STATS 17-18'!H138,'EN - TEMPS DE GLACE DÉF.'!$A$3:$B$69,2),VLOOKUP('STATS 17-18'!H138,'EN - TEMPS DE GLACE ATT.'!$A$3:$B$69,2))</f>
        <v>33</v>
      </c>
      <c r="C137" s="33">
        <f>IF('STATS 17-18'!E138&lt;28,IF(B137&gt;53,53,B137),B137)</f>
        <v>33</v>
      </c>
      <c r="D137" s="82">
        <f>IF('STATS 17-18'!E138&lt;20,IF(C137&gt;45,45,C137),C137)</f>
        <v>33</v>
      </c>
    </row>
    <row r="138" ht="20.35" customHeight="1">
      <c r="A138" t="s" s="38">
        <v>1201</v>
      </c>
      <c r="B138" s="81">
        <f>IF('BIO - Tableau 1'!D138=8,VLOOKUP('STATS 17-18'!H139,'EN - TEMPS DE GLACE DÉF.'!$A$3:$B$69,2),VLOOKUP('STATS 17-18'!H139,'EN - TEMPS DE GLACE ATT.'!$A$3:$B$69,2))</f>
        <v>78</v>
      </c>
      <c r="C138" s="33">
        <f>IF('STATS 17-18'!E139&lt;28,IF(B138&gt;53,53,B138),B138)</f>
        <v>78</v>
      </c>
      <c r="D138" s="82">
        <f>IF('STATS 17-18'!E139&lt;20,IF(C138&gt;45,45,C138),C138)</f>
        <v>78</v>
      </c>
    </row>
    <row r="139" ht="20.35" customHeight="1">
      <c r="A139" t="s" s="38">
        <v>1202</v>
      </c>
      <c r="B139" s="81">
        <f>IF('BIO - Tableau 1'!D139=8,VLOOKUP('STATS 17-18'!H140,'EN - TEMPS DE GLACE DÉF.'!$A$3:$B$69,2),VLOOKUP('STATS 17-18'!H140,'EN - TEMPS DE GLACE ATT.'!$A$3:$B$69,2))</f>
        <v>48</v>
      </c>
      <c r="C139" s="33">
        <f>IF('STATS 17-18'!E140&lt;28,IF(B139&gt;53,53,B139),B139)</f>
        <v>48</v>
      </c>
      <c r="D139" s="82">
        <f>IF('STATS 17-18'!E140&lt;20,IF(C139&gt;45,45,C139),C139)</f>
        <v>48</v>
      </c>
    </row>
    <row r="140" ht="20.35" customHeight="1">
      <c r="A140" t="s" s="38">
        <v>1203</v>
      </c>
      <c r="B140" s="81">
        <f>IF('BIO - Tableau 1'!D140=8,VLOOKUP('STATS 17-18'!H141,'EN - TEMPS DE GLACE DÉF.'!$A$3:$B$69,2),VLOOKUP('STATS 17-18'!H141,'EN - TEMPS DE GLACE ATT.'!$A$3:$B$69,2))</f>
        <v>49</v>
      </c>
      <c r="C140" s="33">
        <f>IF('STATS 17-18'!E141&lt;28,IF(B140&gt;53,53,B140),B140)</f>
        <v>49</v>
      </c>
      <c r="D140" s="82">
        <f>IF('STATS 17-18'!E141&lt;20,IF(C140&gt;45,45,C140),C140)</f>
        <v>49</v>
      </c>
    </row>
    <row r="141" ht="20.35" customHeight="1">
      <c r="A141" t="s" s="38">
        <v>1204</v>
      </c>
      <c r="B141" s="81">
        <f>IF('BIO - Tableau 1'!D141=8,VLOOKUP('STATS 17-18'!H142,'EN - TEMPS DE GLACE DÉF.'!$A$3:$B$69,2),VLOOKUP('STATS 17-18'!H142,'EN - TEMPS DE GLACE ATT.'!$A$3:$B$69,2))</f>
        <v>33</v>
      </c>
      <c r="C141" s="33">
        <f>IF('STATS 17-18'!E142&lt;28,IF(B141&gt;53,53,B141),B141)</f>
        <v>33</v>
      </c>
      <c r="D141" s="82">
        <f>IF('STATS 17-18'!E142&lt;20,IF(C141&gt;45,45,C141),C141)</f>
        <v>33</v>
      </c>
    </row>
    <row r="142" ht="20.35" customHeight="1">
      <c r="A142" t="s" s="38">
        <v>1205</v>
      </c>
      <c r="B142" s="81">
        <f>IF('BIO - Tableau 1'!D142=8,VLOOKUP('STATS 17-18'!H143,'EN - TEMPS DE GLACE DÉF.'!$A$3:$B$69,2),VLOOKUP('STATS 17-18'!H143,'EN - TEMPS DE GLACE ATT.'!$A$3:$B$69,2))</f>
        <v>47</v>
      </c>
      <c r="C142" s="33">
        <f>IF('STATS 17-18'!E143&lt;28,IF(B142&gt;53,53,B142),B142)</f>
        <v>47</v>
      </c>
      <c r="D142" s="82">
        <f>IF('STATS 17-18'!E143&lt;20,IF(C142&gt;45,45,C142),C142)</f>
        <v>47</v>
      </c>
    </row>
    <row r="143" ht="20.35" customHeight="1">
      <c r="A143" t="s" s="38">
        <v>1206</v>
      </c>
      <c r="B143" s="81">
        <f>IF('BIO - Tableau 1'!D143=8,VLOOKUP('STATS 17-18'!H144,'EN - TEMPS DE GLACE DÉF.'!$A$3:$B$69,2),VLOOKUP('STATS 17-18'!H144,'EN - TEMPS DE GLACE ATT.'!$A$3:$B$69,2))</f>
        <v>69</v>
      </c>
      <c r="C143" s="33">
        <f>IF('STATS 17-18'!E144&lt;28,IF(B143&gt;53,53,B143),B143)</f>
        <v>69</v>
      </c>
      <c r="D143" s="82">
        <f>IF('STATS 17-18'!E144&lt;20,IF(C143&gt;45,45,C143),C143)</f>
        <v>69</v>
      </c>
    </row>
    <row r="144" ht="20.35" customHeight="1">
      <c r="A144" t="s" s="38">
        <v>1207</v>
      </c>
      <c r="B144" s="81">
        <f>IF('BIO - Tableau 1'!D144=8,VLOOKUP('STATS 17-18'!H145,'EN - TEMPS DE GLACE DÉF.'!$A$3:$B$69,2),VLOOKUP('STATS 17-18'!H145,'EN - TEMPS DE GLACE ATT.'!$A$3:$B$69,2))</f>
        <v>60</v>
      </c>
      <c r="C144" s="33">
        <f>IF('STATS 17-18'!E145&lt;28,IF(B144&gt;53,53,B144),B144)</f>
        <v>60</v>
      </c>
      <c r="D144" s="82">
        <f>IF('STATS 17-18'!E145&lt;20,IF(C144&gt;45,45,C144),C144)</f>
        <v>60</v>
      </c>
    </row>
    <row r="145" ht="20.35" customHeight="1">
      <c r="A145" t="s" s="38">
        <v>1208</v>
      </c>
      <c r="B145" s="81">
        <f>IF('BIO - Tableau 1'!D145=8,VLOOKUP('STATS 17-18'!H146,'EN - TEMPS DE GLACE DÉF.'!$A$3:$B$69,2),VLOOKUP('STATS 17-18'!H146,'EN - TEMPS DE GLACE ATT.'!$A$3:$B$69,2))</f>
        <v>33</v>
      </c>
      <c r="C145" s="33">
        <f>IF('STATS 17-18'!E146&lt;28,IF(B145&gt;53,53,B145),B145)</f>
        <v>33</v>
      </c>
      <c r="D145" s="82">
        <f>IF('STATS 17-18'!E146&lt;20,IF(C145&gt;45,45,C145),C145)</f>
        <v>33</v>
      </c>
    </row>
    <row r="146" ht="20.35" customHeight="1">
      <c r="A146" t="s" s="38">
        <v>1209</v>
      </c>
      <c r="B146" s="81">
        <f>IF('BIO - Tableau 1'!D146=8,VLOOKUP('STATS 17-18'!H147,'EN - TEMPS DE GLACE DÉF.'!$A$3:$B$69,2),VLOOKUP('STATS 17-18'!H147,'EN - TEMPS DE GLACE ATT.'!$A$3:$B$69,2))</f>
        <v>33</v>
      </c>
      <c r="C146" s="33">
        <f>IF('STATS 17-18'!E147&lt;28,IF(B146&gt;53,53,B146),B146)</f>
        <v>33</v>
      </c>
      <c r="D146" s="82">
        <f>IF('STATS 17-18'!E147&lt;20,IF(C146&gt;45,45,C146),C146)</f>
        <v>33</v>
      </c>
    </row>
    <row r="147" ht="20.35" customHeight="1">
      <c r="A147" t="s" s="38">
        <v>1210</v>
      </c>
      <c r="B147" s="81">
        <f>IF('BIO - Tableau 1'!D147=8,VLOOKUP('STATS 17-18'!H148,'EN - TEMPS DE GLACE DÉF.'!$A$3:$B$69,2),VLOOKUP('STATS 17-18'!H148,'EN - TEMPS DE GLACE ATT.'!$A$3:$B$69,2))</f>
        <v>33</v>
      </c>
      <c r="C147" s="33">
        <f>IF('STATS 17-18'!E148&lt;28,IF(B147&gt;53,53,B147),B147)</f>
        <v>33</v>
      </c>
      <c r="D147" s="82">
        <f>IF('STATS 17-18'!E148&lt;20,IF(C147&gt;45,45,C147),C147)</f>
        <v>33</v>
      </c>
    </row>
    <row r="148" ht="20.35" customHeight="1">
      <c r="A148" t="s" s="38">
        <v>1211</v>
      </c>
      <c r="B148" s="81">
        <f>IF('BIO - Tableau 1'!D148=8,VLOOKUP('STATS 17-18'!H149,'EN - TEMPS DE GLACE DÉF.'!$A$3:$B$69,2),VLOOKUP('STATS 17-18'!H149,'EN - TEMPS DE GLACE ATT.'!$A$3:$B$69,2))</f>
        <v>59</v>
      </c>
      <c r="C148" s="33">
        <f>IF('STATS 17-18'!E149&lt;28,IF(B148&gt;53,53,B148),B148)</f>
        <v>59</v>
      </c>
      <c r="D148" s="82">
        <f>IF('STATS 17-18'!E149&lt;20,IF(C148&gt;45,45,C148),C148)</f>
        <v>59</v>
      </c>
    </row>
    <row r="149" ht="20.35" customHeight="1">
      <c r="A149" t="s" s="38">
        <v>1212</v>
      </c>
      <c r="B149" s="81">
        <f>IF('BIO - Tableau 1'!D149=8,VLOOKUP('STATS 17-18'!H150,'EN - TEMPS DE GLACE DÉF.'!$A$3:$B$69,2),VLOOKUP('STATS 17-18'!H150,'EN - TEMPS DE GLACE ATT.'!$A$3:$B$69,2))</f>
        <v>33</v>
      </c>
      <c r="C149" s="33">
        <f>IF('STATS 17-18'!E150&lt;28,IF(B149&gt;53,53,B149),B149)</f>
        <v>33</v>
      </c>
      <c r="D149" s="82">
        <f>IF('STATS 17-18'!E150&lt;20,IF(C149&gt;45,45,C149),C149)</f>
        <v>33</v>
      </c>
    </row>
    <row r="150" ht="20.35" customHeight="1">
      <c r="A150" t="s" s="38">
        <v>1213</v>
      </c>
      <c r="B150" s="81">
        <f>IF('BIO - Tableau 1'!D150=8,VLOOKUP('STATS 17-18'!H151,'EN - TEMPS DE GLACE DÉF.'!$A$3:$B$69,2),VLOOKUP('STATS 17-18'!H151,'EN - TEMPS DE GLACE ATT.'!$A$3:$B$69,2))</f>
        <v>41</v>
      </c>
      <c r="C150" s="33">
        <f>IF('STATS 17-18'!E151&lt;28,IF(B150&gt;53,53,B150),B150)</f>
        <v>41</v>
      </c>
      <c r="D150" s="82">
        <f>IF('STATS 17-18'!E151&lt;20,IF(C150&gt;45,45,C150),C150)</f>
        <v>41</v>
      </c>
    </row>
    <row r="151" ht="20.35" customHeight="1">
      <c r="A151" t="s" s="38">
        <v>1214</v>
      </c>
      <c r="B151" s="81">
        <f>IF('BIO - Tableau 1'!D151=8,VLOOKUP('STATS 17-18'!H152,'EN - TEMPS DE GLACE DÉF.'!$A$3:$B$69,2),VLOOKUP('STATS 17-18'!H152,'EN - TEMPS DE GLACE ATT.'!$A$3:$B$69,2))</f>
        <v>89</v>
      </c>
      <c r="C151" s="33">
        <f>IF('STATS 17-18'!E152&lt;28,IF(B151&gt;53,53,B151),B151)</f>
        <v>89</v>
      </c>
      <c r="D151" s="82">
        <f>IF('STATS 17-18'!E152&lt;20,IF(C151&gt;45,45,C151),C151)</f>
        <v>89</v>
      </c>
    </row>
    <row r="152" ht="20.35" customHeight="1">
      <c r="A152" t="s" s="38">
        <v>1215</v>
      </c>
      <c r="B152" s="81">
        <f>IF('BIO - Tableau 1'!D152=8,VLOOKUP('STATS 17-18'!H153,'EN - TEMPS DE GLACE DÉF.'!$A$3:$B$69,2),VLOOKUP('STATS 17-18'!H153,'EN - TEMPS DE GLACE ATT.'!$A$3:$B$69,2))</f>
        <v>99</v>
      </c>
      <c r="C152" s="33">
        <f>IF('STATS 17-18'!E153&lt;28,IF(B152&gt;53,53,B152),B152)</f>
        <v>99</v>
      </c>
      <c r="D152" s="82">
        <f>IF('STATS 17-18'!E153&lt;20,IF(C152&gt;45,45,C152),C152)</f>
        <v>99</v>
      </c>
    </row>
    <row r="153" ht="20.35" customHeight="1">
      <c r="A153" t="s" s="38">
        <v>1216</v>
      </c>
      <c r="B153" s="81">
        <f>IF('BIO - Tableau 1'!D153=8,VLOOKUP('STATS 17-18'!H154,'EN - TEMPS DE GLACE DÉF.'!$A$3:$B$69,2),VLOOKUP('STATS 17-18'!H154,'EN - TEMPS DE GLACE ATT.'!$A$3:$B$69,2))</f>
        <v>33</v>
      </c>
      <c r="C153" s="33">
        <f>IF('STATS 17-18'!E154&lt;28,IF(B153&gt;53,53,B153),B153)</f>
        <v>33</v>
      </c>
      <c r="D153" s="82">
        <f>IF('STATS 17-18'!E154&lt;20,IF(C153&gt;45,45,C153),C153)</f>
        <v>33</v>
      </c>
    </row>
    <row r="154" ht="20.35" customHeight="1">
      <c r="A154" t="s" s="38">
        <v>1217</v>
      </c>
      <c r="B154" s="81">
        <f>IF('BIO - Tableau 1'!D154=8,VLOOKUP('STATS 17-18'!H155,'EN - TEMPS DE GLACE DÉF.'!$A$3:$B$69,2),VLOOKUP('STATS 17-18'!H155,'EN - TEMPS DE GLACE ATT.'!$A$3:$B$69,2))</f>
        <v>33</v>
      </c>
      <c r="C154" s="33">
        <f>IF('STATS 17-18'!E155&lt;28,IF(B154&gt;53,53,B154),B154)</f>
        <v>33</v>
      </c>
      <c r="D154" s="82">
        <f>IF('STATS 17-18'!E155&lt;20,IF(C154&gt;45,45,C154),C154)</f>
        <v>33</v>
      </c>
    </row>
    <row r="155" ht="20.35" customHeight="1">
      <c r="A155" t="s" s="38">
        <v>1218</v>
      </c>
      <c r="B155" s="81">
        <f>IF('BIO - Tableau 1'!D155=8,VLOOKUP('STATS 17-18'!H156,'EN - TEMPS DE GLACE DÉF.'!$A$3:$B$69,2),VLOOKUP('STATS 17-18'!H156,'EN - TEMPS DE GLACE ATT.'!$A$3:$B$69,2))</f>
        <v>59</v>
      </c>
      <c r="C155" s="33">
        <f>IF('STATS 17-18'!E156&lt;28,IF(B155&gt;53,53,B155),B155)</f>
        <v>59</v>
      </c>
      <c r="D155" s="82">
        <f>IF('STATS 17-18'!E156&lt;20,IF(C155&gt;45,45,C155),C155)</f>
        <v>59</v>
      </c>
    </row>
    <row r="156" ht="20.35" customHeight="1">
      <c r="A156" t="s" s="38">
        <v>1219</v>
      </c>
      <c r="B156" s="81">
        <f>IF('BIO - Tableau 1'!D156=8,VLOOKUP('STATS 17-18'!H157,'EN - TEMPS DE GLACE DÉF.'!$A$3:$B$69,2),VLOOKUP('STATS 17-18'!H157,'EN - TEMPS DE GLACE ATT.'!$A$3:$B$69,2))</f>
        <v>75</v>
      </c>
      <c r="C156" s="33">
        <f>IF('STATS 17-18'!E157&lt;28,IF(B156&gt;53,53,B156),B156)</f>
        <v>75</v>
      </c>
      <c r="D156" s="82">
        <f>IF('STATS 17-18'!E157&lt;20,IF(C156&gt;45,45,C156),C156)</f>
        <v>75</v>
      </c>
    </row>
    <row r="157" ht="20.35" customHeight="1">
      <c r="A157" t="s" s="38">
        <v>1220</v>
      </c>
      <c r="B157" s="81">
        <f>IF('BIO - Tableau 1'!D157=8,VLOOKUP('STATS 17-18'!H158,'EN - TEMPS DE GLACE DÉF.'!$A$3:$B$69,2),VLOOKUP('STATS 17-18'!H158,'EN - TEMPS DE GLACE ATT.'!$A$3:$B$69,2))</f>
        <v>33</v>
      </c>
      <c r="C157" s="33">
        <f>IF('STATS 17-18'!E158&lt;28,IF(B157&gt;53,53,B157),B157)</f>
        <v>33</v>
      </c>
      <c r="D157" s="82">
        <f>IF('STATS 17-18'!E158&lt;20,IF(C157&gt;45,45,C157),C157)</f>
        <v>33</v>
      </c>
    </row>
    <row r="158" ht="20.35" customHeight="1">
      <c r="A158" t="s" s="38">
        <v>1221</v>
      </c>
      <c r="B158" s="81">
        <f>IF('BIO - Tableau 1'!D158=8,VLOOKUP('STATS 17-18'!H159,'EN - TEMPS DE GLACE DÉF.'!$A$3:$B$69,2),VLOOKUP('STATS 17-18'!H159,'EN - TEMPS DE GLACE ATT.'!$A$3:$B$69,2))</f>
        <v>33</v>
      </c>
      <c r="C158" s="33">
        <f>IF('STATS 17-18'!E159&lt;28,IF(B158&gt;53,53,B158),B158)</f>
        <v>33</v>
      </c>
      <c r="D158" s="82">
        <f>IF('STATS 17-18'!E159&lt;20,IF(C158&gt;45,45,C158),C158)</f>
        <v>33</v>
      </c>
    </row>
    <row r="159" ht="20.35" customHeight="1">
      <c r="A159" t="s" s="38">
        <v>1222</v>
      </c>
      <c r="B159" s="81">
        <f>IF('BIO - Tableau 1'!D159=8,VLOOKUP('STATS 17-18'!H160,'EN - TEMPS DE GLACE DÉF.'!$A$3:$B$69,2),VLOOKUP('STATS 17-18'!H160,'EN - TEMPS DE GLACE ATT.'!$A$3:$B$69,2))</f>
        <v>33</v>
      </c>
      <c r="C159" s="33">
        <f>IF('STATS 17-18'!E160&lt;28,IF(B159&gt;53,53,B159),B159)</f>
        <v>33</v>
      </c>
      <c r="D159" s="82">
        <f>IF('STATS 17-18'!E160&lt;20,IF(C159&gt;45,45,C159),C159)</f>
        <v>33</v>
      </c>
    </row>
    <row r="160" ht="20.35" customHeight="1">
      <c r="A160" t="s" s="38">
        <v>1223</v>
      </c>
      <c r="B160" s="81">
        <f>IF('BIO - Tableau 1'!D160=8,VLOOKUP('STATS 17-18'!H161,'EN - TEMPS DE GLACE DÉF.'!$A$3:$B$69,2),VLOOKUP('STATS 17-18'!H161,'EN - TEMPS DE GLACE ATT.'!$A$3:$B$69,2))</f>
        <v>40</v>
      </c>
      <c r="C160" s="33">
        <f>IF('STATS 17-18'!E161&lt;28,IF(B160&gt;53,53,B160),B160)</f>
        <v>40</v>
      </c>
      <c r="D160" s="82">
        <f>IF('STATS 17-18'!E161&lt;20,IF(C160&gt;45,45,C160),C160)</f>
        <v>40</v>
      </c>
    </row>
    <row r="161" ht="20.35" customHeight="1">
      <c r="A161" t="s" s="38">
        <v>1224</v>
      </c>
      <c r="B161" s="81">
        <f>IF('BIO - Tableau 1'!D161=8,VLOOKUP('STATS 17-18'!H162,'EN - TEMPS DE GLACE DÉF.'!$A$3:$B$69,2),VLOOKUP('STATS 17-18'!H162,'EN - TEMPS DE GLACE ATT.'!$A$3:$B$69,2))</f>
        <v>41</v>
      </c>
      <c r="C161" s="33">
        <f>IF('STATS 17-18'!E162&lt;28,IF(B161&gt;53,53,B161),B161)</f>
        <v>41</v>
      </c>
      <c r="D161" s="82">
        <f>IF('STATS 17-18'!E162&lt;20,IF(C161&gt;45,45,C161),C161)</f>
        <v>41</v>
      </c>
    </row>
    <row r="162" ht="20.35" customHeight="1">
      <c r="A162" t="s" s="38">
        <v>1225</v>
      </c>
      <c r="B162" s="81">
        <f>IF('BIO - Tableau 1'!D162=8,VLOOKUP('STATS 17-18'!H163,'EN - TEMPS DE GLACE DÉF.'!$A$3:$B$69,2),VLOOKUP('STATS 17-18'!H163,'EN - TEMPS DE GLACE ATT.'!$A$3:$B$69,2))</f>
        <v>33</v>
      </c>
      <c r="C162" s="33">
        <f>IF('STATS 17-18'!E163&lt;28,IF(B162&gt;53,53,B162),B162)</f>
        <v>33</v>
      </c>
      <c r="D162" s="82">
        <f>IF('STATS 17-18'!E163&lt;20,IF(C162&gt;45,45,C162),C162)</f>
        <v>33</v>
      </c>
    </row>
    <row r="163" ht="20.35" customHeight="1">
      <c r="A163" t="s" s="38">
        <v>1226</v>
      </c>
      <c r="B163" s="81">
        <f>IF('BIO - Tableau 1'!D163=8,VLOOKUP('STATS 17-18'!H164,'EN - TEMPS DE GLACE DÉF.'!$A$3:$B$69,2),VLOOKUP('STATS 17-18'!H164,'EN - TEMPS DE GLACE ATT.'!$A$3:$B$69,2))</f>
        <v>33</v>
      </c>
      <c r="C163" s="33">
        <f>IF('STATS 17-18'!E164&lt;28,IF(B163&gt;53,53,B163),B163)</f>
        <v>33</v>
      </c>
      <c r="D163" s="82">
        <f>IF('STATS 17-18'!E164&lt;20,IF(C163&gt;45,45,C163),C163)</f>
        <v>33</v>
      </c>
    </row>
    <row r="164" ht="20.35" customHeight="1">
      <c r="A164" t="s" s="38">
        <v>1227</v>
      </c>
      <c r="B164" s="81">
        <f>IF('BIO - Tableau 1'!D164=8,VLOOKUP('STATS 17-18'!H165,'EN - TEMPS DE GLACE DÉF.'!$A$3:$B$69,2),VLOOKUP('STATS 17-18'!H165,'EN - TEMPS DE GLACE ATT.'!$A$3:$B$69,2))</f>
        <v>33</v>
      </c>
      <c r="C164" s="33">
        <f>IF('STATS 17-18'!E165&lt;28,IF(B164&gt;53,53,B164),B164)</f>
        <v>33</v>
      </c>
      <c r="D164" s="82">
        <f>IF('STATS 17-18'!E165&lt;20,IF(C164&gt;45,45,C164),C164)</f>
        <v>33</v>
      </c>
    </row>
    <row r="165" ht="20.35" customHeight="1">
      <c r="A165" t="s" s="38">
        <v>1228</v>
      </c>
      <c r="B165" s="81">
        <f>IF('BIO - Tableau 1'!D165=8,VLOOKUP('STATS 17-18'!H166,'EN - TEMPS DE GLACE DÉF.'!$A$3:$B$69,2),VLOOKUP('STATS 17-18'!H166,'EN - TEMPS DE GLACE ATT.'!$A$3:$B$69,2))</f>
        <v>40</v>
      </c>
      <c r="C165" s="33">
        <f>IF('STATS 17-18'!E166&lt;28,IF(B165&gt;53,53,B165),B165)</f>
        <v>40</v>
      </c>
      <c r="D165" s="82">
        <f>IF('STATS 17-18'!E166&lt;20,IF(C165&gt;45,45,C165),C165)</f>
        <v>40</v>
      </c>
    </row>
    <row r="166" ht="20.35" customHeight="1">
      <c r="A166" t="s" s="38">
        <v>1229</v>
      </c>
      <c r="B166" s="81">
        <f>IF('BIO - Tableau 1'!D166=8,VLOOKUP('STATS 17-18'!H167,'EN - TEMPS DE GLACE DÉF.'!$A$3:$B$69,2),VLOOKUP('STATS 17-18'!H167,'EN - TEMPS DE GLACE ATT.'!$A$3:$B$69,2))</f>
        <v>68</v>
      </c>
      <c r="C166" s="33">
        <f>IF('STATS 17-18'!E167&lt;28,IF(B166&gt;53,53,B166),B166)</f>
        <v>68</v>
      </c>
      <c r="D166" s="82">
        <f>IF('STATS 17-18'!E167&lt;20,IF(C166&gt;45,45,C166),C166)</f>
        <v>68</v>
      </c>
    </row>
    <row r="167" ht="20.35" customHeight="1">
      <c r="A167" t="s" s="38">
        <v>1230</v>
      </c>
      <c r="B167" s="81">
        <f>IF('BIO - Tableau 1'!D167=8,VLOOKUP('STATS 17-18'!H168,'EN - TEMPS DE GLACE DÉF.'!$A$3:$B$69,2),VLOOKUP('STATS 17-18'!H168,'EN - TEMPS DE GLACE ATT.'!$A$3:$B$69,2))</f>
        <v>75</v>
      </c>
      <c r="C167" s="33">
        <f>IF('STATS 17-18'!E168&lt;28,IF(B167&gt;53,53,B167),B167)</f>
        <v>75</v>
      </c>
      <c r="D167" s="82">
        <f>IF('STATS 17-18'!E168&lt;20,IF(C167&gt;45,45,C167),C167)</f>
        <v>75</v>
      </c>
    </row>
    <row r="168" ht="20.35" customHeight="1">
      <c r="A168" t="s" s="38">
        <v>1231</v>
      </c>
      <c r="B168" s="81">
        <f>IF('BIO - Tableau 1'!D168=8,VLOOKUP('STATS 17-18'!H169,'EN - TEMPS DE GLACE DÉF.'!$A$3:$B$69,2),VLOOKUP('STATS 17-18'!H169,'EN - TEMPS DE GLACE ATT.'!$A$3:$B$69,2))</f>
        <v>33</v>
      </c>
      <c r="C168" s="33">
        <f>IF('STATS 17-18'!E169&lt;28,IF(B168&gt;53,53,B168),B168)</f>
        <v>33</v>
      </c>
      <c r="D168" s="82">
        <f>IF('STATS 17-18'!E169&lt;20,IF(C168&gt;45,45,C168),C168)</f>
        <v>33</v>
      </c>
    </row>
    <row r="169" ht="20.35" customHeight="1">
      <c r="A169" t="s" s="38">
        <v>1232</v>
      </c>
      <c r="B169" s="81">
        <f>IF('BIO - Tableau 1'!D169=8,VLOOKUP('STATS 17-18'!H170,'EN - TEMPS DE GLACE DÉF.'!$A$3:$B$69,2),VLOOKUP('STATS 17-18'!H170,'EN - TEMPS DE GLACE ATT.'!$A$3:$B$69,2))</f>
        <v>33</v>
      </c>
      <c r="C169" s="33">
        <f>IF('STATS 17-18'!E170&lt;28,IF(B169&gt;53,53,B169),B169)</f>
        <v>33</v>
      </c>
      <c r="D169" s="82">
        <f>IF('STATS 17-18'!E170&lt;20,IF(C169&gt;45,45,C169),C169)</f>
        <v>33</v>
      </c>
    </row>
    <row r="170" ht="20.35" customHeight="1">
      <c r="A170" t="s" s="38">
        <v>1233</v>
      </c>
      <c r="B170" s="81">
        <f>IF('BIO - Tableau 1'!D170=8,VLOOKUP('STATS 17-18'!H171,'EN - TEMPS DE GLACE DÉF.'!$A$3:$B$69,2),VLOOKUP('STATS 17-18'!H171,'EN - TEMPS DE GLACE ATT.'!$A$3:$B$69,2))</f>
        <v>33</v>
      </c>
      <c r="C170" s="33">
        <f>IF('STATS 17-18'!E171&lt;28,IF(B170&gt;53,53,B170),B170)</f>
        <v>33</v>
      </c>
      <c r="D170" s="82">
        <f>IF('STATS 17-18'!E171&lt;20,IF(C170&gt;45,45,C170),C170)</f>
        <v>33</v>
      </c>
    </row>
    <row r="171" ht="20.35" customHeight="1">
      <c r="A171" t="s" s="38">
        <v>1234</v>
      </c>
      <c r="B171" s="81">
        <f>IF('BIO - Tableau 1'!D171=8,VLOOKUP('STATS 17-18'!H172,'EN - TEMPS DE GLACE DÉF.'!$A$3:$B$69,2),VLOOKUP('STATS 17-18'!H172,'EN - TEMPS DE GLACE ATT.'!$A$3:$B$69,2))</f>
        <v>33</v>
      </c>
      <c r="C171" s="33">
        <f>IF('STATS 17-18'!E172&lt;28,IF(B171&gt;53,53,B171),B171)</f>
        <v>33</v>
      </c>
      <c r="D171" s="82">
        <f>IF('STATS 17-18'!E172&lt;20,IF(C171&gt;45,45,C171),C171)</f>
        <v>33</v>
      </c>
    </row>
    <row r="172" ht="20.35" customHeight="1">
      <c r="A172" t="s" s="38">
        <v>1235</v>
      </c>
      <c r="B172" s="81">
        <f>IF('BIO - Tableau 1'!D172=8,VLOOKUP('STATS 17-18'!H173,'EN - TEMPS DE GLACE DÉF.'!$A$3:$B$69,2),VLOOKUP('STATS 17-18'!H173,'EN - TEMPS DE GLACE ATT.'!$A$3:$B$69,2))</f>
        <v>33</v>
      </c>
      <c r="C172" s="33">
        <f>IF('STATS 17-18'!E173&lt;28,IF(B172&gt;53,53,B172),B172)</f>
        <v>33</v>
      </c>
      <c r="D172" s="82">
        <f>IF('STATS 17-18'!E173&lt;20,IF(C172&gt;45,45,C172),C172)</f>
        <v>33</v>
      </c>
    </row>
    <row r="173" ht="20.35" customHeight="1">
      <c r="A173" t="s" s="38">
        <v>1236</v>
      </c>
      <c r="B173" s="81">
        <f>IF('BIO - Tableau 1'!D173=8,VLOOKUP('STATS 17-18'!H174,'EN - TEMPS DE GLACE DÉF.'!$A$3:$B$69,2),VLOOKUP('STATS 17-18'!H174,'EN - TEMPS DE GLACE ATT.'!$A$3:$B$69,2))</f>
        <v>59</v>
      </c>
      <c r="C173" s="33">
        <f>IF('STATS 17-18'!E174&lt;28,IF(B173&gt;53,53,B173),B173)</f>
        <v>59</v>
      </c>
      <c r="D173" s="82">
        <f>IF('STATS 17-18'!E174&lt;20,IF(C173&gt;45,45,C173),C173)</f>
        <v>59</v>
      </c>
    </row>
    <row r="174" ht="20.35" customHeight="1">
      <c r="A174" t="s" s="38">
        <v>1237</v>
      </c>
      <c r="B174" s="81">
        <f>IF('BIO - Tableau 1'!D174=8,VLOOKUP('STATS 17-18'!H175,'EN - TEMPS DE GLACE DÉF.'!$A$3:$B$69,2),VLOOKUP('STATS 17-18'!H175,'EN - TEMPS DE GLACE ATT.'!$A$3:$B$69,2))</f>
        <v>33</v>
      </c>
      <c r="C174" s="33">
        <f>IF('STATS 17-18'!E175&lt;28,IF(B174&gt;53,53,B174),B174)</f>
        <v>33</v>
      </c>
      <c r="D174" s="82">
        <f>IF('STATS 17-18'!E175&lt;20,IF(C174&gt;45,45,C174),C174)</f>
        <v>33</v>
      </c>
    </row>
    <row r="175" ht="20.35" customHeight="1">
      <c r="A175" t="s" s="38">
        <v>1238</v>
      </c>
      <c r="B175" s="81">
        <f>IF('BIO - Tableau 1'!D175=8,VLOOKUP('STATS 17-18'!H176,'EN - TEMPS DE GLACE DÉF.'!$A$3:$B$69,2),VLOOKUP('STATS 17-18'!H176,'EN - TEMPS DE GLACE ATT.'!$A$3:$B$69,2))</f>
        <v>33</v>
      </c>
      <c r="C175" s="33">
        <f>IF('STATS 17-18'!E176&lt;28,IF(B175&gt;53,53,B175),B175)</f>
        <v>33</v>
      </c>
      <c r="D175" s="82">
        <f>IF('STATS 17-18'!E176&lt;20,IF(C175&gt;45,45,C175),C175)</f>
        <v>33</v>
      </c>
    </row>
    <row r="176" ht="20.35" customHeight="1">
      <c r="A176" t="s" s="38">
        <v>1239</v>
      </c>
      <c r="B176" s="81">
        <f>IF('BIO - Tableau 1'!D176=8,VLOOKUP('STATS 17-18'!H177,'EN - TEMPS DE GLACE DÉF.'!$A$3:$B$69,2),VLOOKUP('STATS 17-18'!H177,'EN - TEMPS DE GLACE ATT.'!$A$3:$B$69,2))</f>
        <v>51</v>
      </c>
      <c r="C176" s="33">
        <f>IF('STATS 17-18'!E177&lt;28,IF(B176&gt;53,53,B176),B176)</f>
        <v>51</v>
      </c>
      <c r="D176" s="82">
        <f>IF('STATS 17-18'!E177&lt;20,IF(C176&gt;45,45,C176),C176)</f>
        <v>51</v>
      </c>
    </row>
    <row r="177" ht="20.35" customHeight="1">
      <c r="A177" t="s" s="38">
        <v>1240</v>
      </c>
      <c r="B177" s="81">
        <f>IF('BIO - Tableau 1'!D177=8,VLOOKUP('STATS 17-18'!H178,'EN - TEMPS DE GLACE DÉF.'!$A$3:$B$69,2),VLOOKUP('STATS 17-18'!H178,'EN - TEMPS DE GLACE ATT.'!$A$3:$B$69,2))</f>
        <v>33</v>
      </c>
      <c r="C177" s="33">
        <f>IF('STATS 17-18'!E178&lt;28,IF(B177&gt;53,53,B177),B177)</f>
        <v>33</v>
      </c>
      <c r="D177" s="82">
        <f>IF('STATS 17-18'!E178&lt;20,IF(C177&gt;45,45,C177),C177)</f>
        <v>33</v>
      </c>
    </row>
    <row r="178" ht="20.35" customHeight="1">
      <c r="A178" t="s" s="38">
        <v>1241</v>
      </c>
      <c r="B178" s="81">
        <f>IF('BIO - Tableau 1'!D178=8,VLOOKUP('STATS 17-18'!H179,'EN - TEMPS DE GLACE DÉF.'!$A$3:$B$69,2),VLOOKUP('STATS 17-18'!H179,'EN - TEMPS DE GLACE ATT.'!$A$3:$B$69,2))</f>
        <v>59</v>
      </c>
      <c r="C178" s="33">
        <f>IF('STATS 17-18'!E179&lt;28,IF(B178&gt;53,53,B178),B178)</f>
        <v>59</v>
      </c>
      <c r="D178" s="82">
        <f>IF('STATS 17-18'!E179&lt;20,IF(C178&gt;45,45,C178),C178)</f>
        <v>59</v>
      </c>
    </row>
    <row r="179" ht="20.35" customHeight="1">
      <c r="A179" t="s" s="38">
        <v>1242</v>
      </c>
      <c r="B179" s="81">
        <f>IF('BIO - Tableau 1'!D179=8,VLOOKUP('STATS 17-18'!H180,'EN - TEMPS DE GLACE DÉF.'!$A$3:$B$69,2),VLOOKUP('STATS 17-18'!H180,'EN - TEMPS DE GLACE ATT.'!$A$3:$B$69,2))</f>
        <v>34</v>
      </c>
      <c r="C179" s="33">
        <f>IF('STATS 17-18'!E180&lt;28,IF(B179&gt;53,53,B179),B179)</f>
        <v>34</v>
      </c>
      <c r="D179" s="82">
        <f>IF('STATS 17-18'!E180&lt;20,IF(C179&gt;45,45,C179),C179)</f>
        <v>34</v>
      </c>
    </row>
    <row r="180" ht="20.35" customHeight="1">
      <c r="A180" t="s" s="38">
        <v>1243</v>
      </c>
      <c r="B180" s="81">
        <f>IF('BIO - Tableau 1'!D180=8,VLOOKUP('STATS 17-18'!H181,'EN - TEMPS DE GLACE DÉF.'!$A$3:$B$69,2),VLOOKUP('STATS 17-18'!H181,'EN - TEMPS DE GLACE ATT.'!$A$3:$B$69,2))</f>
        <v>33</v>
      </c>
      <c r="C180" s="33">
        <f>IF('STATS 17-18'!E181&lt;28,IF(B180&gt;53,53,B180),B180)</f>
        <v>33</v>
      </c>
      <c r="D180" s="82">
        <f>IF('STATS 17-18'!E181&lt;20,IF(C180&gt;45,45,C180),C180)</f>
        <v>33</v>
      </c>
    </row>
    <row r="181" ht="20.35" customHeight="1">
      <c r="A181" t="s" s="38">
        <v>1244</v>
      </c>
      <c r="B181" s="81">
        <f>IF('BIO - Tableau 1'!D181=8,VLOOKUP('STATS 17-18'!H182,'EN - TEMPS DE GLACE DÉF.'!$A$3:$B$69,2),VLOOKUP('STATS 17-18'!H182,'EN - TEMPS DE GLACE ATT.'!$A$3:$B$69,2))</f>
        <v>33</v>
      </c>
      <c r="C181" s="33">
        <f>IF('STATS 17-18'!E182&lt;28,IF(B181&gt;53,53,B181),B181)</f>
        <v>33</v>
      </c>
      <c r="D181" s="82">
        <f>IF('STATS 17-18'!E182&lt;20,IF(C181&gt;45,45,C181),C181)</f>
        <v>33</v>
      </c>
    </row>
    <row r="182" ht="20.35" customHeight="1">
      <c r="A182" t="s" s="38">
        <v>1245</v>
      </c>
      <c r="B182" s="81">
        <f>IF('BIO - Tableau 1'!D182=8,VLOOKUP('STATS 17-18'!H183,'EN - TEMPS DE GLACE DÉF.'!$A$3:$B$69,2),VLOOKUP('STATS 17-18'!H183,'EN - TEMPS DE GLACE ATT.'!$A$3:$B$69,2))</f>
        <v>67</v>
      </c>
      <c r="C182" s="33">
        <f>IF('STATS 17-18'!E183&lt;28,IF(B182&gt;53,53,B182),B182)</f>
        <v>67</v>
      </c>
      <c r="D182" s="82">
        <f>IF('STATS 17-18'!E183&lt;20,IF(C182&gt;45,45,C182),C182)</f>
        <v>67</v>
      </c>
    </row>
    <row r="183" ht="20.35" customHeight="1">
      <c r="A183" t="s" s="38">
        <v>1246</v>
      </c>
      <c r="B183" s="81">
        <f>IF('BIO - Tableau 1'!D183=8,VLOOKUP('STATS 17-18'!H184,'EN - TEMPS DE GLACE DÉF.'!$A$3:$B$69,2),VLOOKUP('STATS 17-18'!H184,'EN - TEMPS DE GLACE ATT.'!$A$3:$B$69,2))</f>
        <v>39</v>
      </c>
      <c r="C183" s="33">
        <f>IF('STATS 17-18'!E184&lt;28,IF(B183&gt;53,53,B183),B183)</f>
        <v>39</v>
      </c>
      <c r="D183" s="82">
        <f>IF('STATS 17-18'!E184&lt;20,IF(C183&gt;45,45,C183),C183)</f>
        <v>39</v>
      </c>
    </row>
    <row r="184" ht="20.35" customHeight="1">
      <c r="A184" t="s" s="38">
        <v>1247</v>
      </c>
      <c r="B184" s="81">
        <f>IF('BIO - Tableau 1'!D184=8,VLOOKUP('STATS 17-18'!H185,'EN - TEMPS DE GLACE DÉF.'!$A$3:$B$69,2),VLOOKUP('STATS 17-18'!H185,'EN - TEMPS DE GLACE ATT.'!$A$3:$B$69,2))</f>
        <v>33</v>
      </c>
      <c r="C184" s="33">
        <f>IF('STATS 17-18'!E185&lt;28,IF(B184&gt;53,53,B184),B184)</f>
        <v>33</v>
      </c>
      <c r="D184" s="82">
        <f>IF('STATS 17-18'!E185&lt;20,IF(C184&gt;45,45,C184),C184)</f>
        <v>33</v>
      </c>
    </row>
    <row r="185" ht="20.35" customHeight="1">
      <c r="A185" t="s" s="38">
        <v>1248</v>
      </c>
      <c r="B185" s="81">
        <f>IF('BIO - Tableau 1'!D185=8,VLOOKUP('STATS 17-18'!H186,'EN - TEMPS DE GLACE DÉF.'!$A$3:$B$69,2),VLOOKUP('STATS 17-18'!H186,'EN - TEMPS DE GLACE ATT.'!$A$3:$B$69,2))</f>
        <v>33</v>
      </c>
      <c r="C185" s="33">
        <f>IF('STATS 17-18'!E186&lt;28,IF(B185&gt;53,53,B185),B185)</f>
        <v>33</v>
      </c>
      <c r="D185" s="82">
        <f>IF('STATS 17-18'!E186&lt;20,IF(C185&gt;45,45,C185),C185)</f>
        <v>33</v>
      </c>
    </row>
    <row r="186" ht="20.35" customHeight="1">
      <c r="A186" t="s" s="38">
        <v>1249</v>
      </c>
      <c r="B186" s="81">
        <f>IF('BIO - Tableau 1'!D186=8,VLOOKUP('STATS 17-18'!H187,'EN - TEMPS DE GLACE DÉF.'!$A$3:$B$69,2),VLOOKUP('STATS 17-18'!H187,'EN - TEMPS DE GLACE ATT.'!$A$3:$B$69,2))</f>
        <v>33</v>
      </c>
      <c r="C186" s="33">
        <f>IF('STATS 17-18'!E187&lt;28,IF(B186&gt;53,53,B186),B186)</f>
        <v>33</v>
      </c>
      <c r="D186" s="82">
        <f>IF('STATS 17-18'!E187&lt;20,IF(C186&gt;45,45,C186),C186)</f>
        <v>33</v>
      </c>
    </row>
    <row r="187" ht="20.35" customHeight="1">
      <c r="A187" t="s" s="38">
        <v>1250</v>
      </c>
      <c r="B187" s="81">
        <f>IF('BIO - Tableau 1'!D187=8,VLOOKUP('STATS 17-18'!H188,'EN - TEMPS DE GLACE DÉF.'!$A$3:$B$69,2),VLOOKUP('STATS 17-18'!H188,'EN - TEMPS DE GLACE ATT.'!$A$3:$B$69,2))</f>
        <v>33</v>
      </c>
      <c r="C187" s="33">
        <f>IF('STATS 17-18'!E188&lt;28,IF(B187&gt;53,53,B187),B187)</f>
        <v>33</v>
      </c>
      <c r="D187" s="82">
        <f>IF('STATS 17-18'!E188&lt;20,IF(C187&gt;45,45,C187),C187)</f>
        <v>33</v>
      </c>
    </row>
    <row r="188" ht="20.35" customHeight="1">
      <c r="A188" t="s" s="38">
        <v>1252</v>
      </c>
      <c r="B188" s="81">
        <f>IF('BIO - Tableau 1'!D188=8,VLOOKUP('STATS 17-18'!H189,'EN - TEMPS DE GLACE DÉF.'!$A$3:$B$69,2),VLOOKUP('STATS 17-18'!H189,'EN - TEMPS DE GLACE ATT.'!$A$3:$B$69,2))</f>
        <v>99</v>
      </c>
      <c r="C188" s="33">
        <f>IF('STATS 17-18'!E189&lt;28,IF(B188&gt;53,53,B188),B188)</f>
        <v>99</v>
      </c>
      <c r="D188" s="82">
        <f>IF('STATS 17-18'!E189&lt;20,IF(C188&gt;45,45,C188),C188)</f>
        <v>99</v>
      </c>
    </row>
    <row r="189" ht="20.35" customHeight="1">
      <c r="A189" t="s" s="38">
        <v>1253</v>
      </c>
      <c r="B189" s="81">
        <f>IF('BIO - Tableau 1'!D189=8,VLOOKUP('STATS 17-18'!H190,'EN - TEMPS DE GLACE DÉF.'!$A$3:$B$69,2),VLOOKUP('STATS 17-18'!H190,'EN - TEMPS DE GLACE ATT.'!$A$3:$B$69,2))</f>
        <v>81</v>
      </c>
      <c r="C189" s="33">
        <f>IF('STATS 17-18'!E190&lt;28,IF(B189&gt;53,53,B189),B189)</f>
        <v>81</v>
      </c>
      <c r="D189" s="82">
        <f>IF('STATS 17-18'!E190&lt;20,IF(C189&gt;45,45,C189),C189)</f>
        <v>81</v>
      </c>
    </row>
    <row r="190" ht="20.35" customHeight="1">
      <c r="A190" t="s" s="38">
        <v>1254</v>
      </c>
      <c r="B190" s="81">
        <f>IF('BIO - Tableau 1'!D190=8,VLOOKUP('STATS 17-18'!H191,'EN - TEMPS DE GLACE DÉF.'!$A$3:$B$69,2),VLOOKUP('STATS 17-18'!H191,'EN - TEMPS DE GLACE ATT.'!$A$3:$B$69,2))</f>
        <v>87</v>
      </c>
      <c r="C190" s="33">
        <f>IF('STATS 17-18'!E191&lt;28,IF(B190&gt;53,53,B190),B190)</f>
        <v>87</v>
      </c>
      <c r="D190" s="82">
        <f>IF('STATS 17-18'!E191&lt;20,IF(C190&gt;45,45,C190),C190)</f>
        <v>87</v>
      </c>
    </row>
    <row r="191" ht="20.35" customHeight="1">
      <c r="A191" t="s" s="38">
        <v>1255</v>
      </c>
      <c r="B191" s="81">
        <f>IF('BIO - Tableau 1'!D191=8,VLOOKUP('STATS 17-18'!H192,'EN - TEMPS DE GLACE DÉF.'!$A$3:$B$69,2),VLOOKUP('STATS 17-18'!H192,'EN - TEMPS DE GLACE ATT.'!$A$3:$B$69,2))</f>
        <v>48</v>
      </c>
      <c r="C191" s="33">
        <f>IF('STATS 17-18'!E192&lt;28,IF(B191&gt;53,53,B191),B191)</f>
        <v>48</v>
      </c>
      <c r="D191" s="82">
        <f>IF('STATS 17-18'!E192&lt;20,IF(C191&gt;45,45,C191),C191)</f>
        <v>48</v>
      </c>
    </row>
    <row r="192" ht="20.35" customHeight="1">
      <c r="A192" t="s" s="38">
        <v>1256</v>
      </c>
      <c r="B192" s="81">
        <f>IF('BIO - Tableau 1'!D192=8,VLOOKUP('STATS 17-18'!H193,'EN - TEMPS DE GLACE DÉF.'!$A$3:$B$69,2),VLOOKUP('STATS 17-18'!H193,'EN - TEMPS DE GLACE ATT.'!$A$3:$B$69,2))</f>
        <v>33</v>
      </c>
      <c r="C192" s="33">
        <f>IF('STATS 17-18'!E193&lt;28,IF(B192&gt;53,53,B192),B192)</f>
        <v>33</v>
      </c>
      <c r="D192" s="82">
        <f>IF('STATS 17-18'!E193&lt;20,IF(C192&gt;45,45,C192),C192)</f>
        <v>33</v>
      </c>
    </row>
    <row r="193" ht="20.35" customHeight="1">
      <c r="A193" t="s" s="38">
        <v>1257</v>
      </c>
      <c r="B193" s="81">
        <f>IF('BIO - Tableau 1'!D193=8,VLOOKUP('STATS 17-18'!H194,'EN - TEMPS DE GLACE DÉF.'!$A$3:$B$69,2),VLOOKUP('STATS 17-18'!H194,'EN - TEMPS DE GLACE ATT.'!$A$3:$B$69,2))</f>
        <v>33</v>
      </c>
      <c r="C193" s="33">
        <f>IF('STATS 17-18'!E194&lt;28,IF(B193&gt;53,53,B193),B193)</f>
        <v>33</v>
      </c>
      <c r="D193" s="82">
        <f>IF('STATS 17-18'!E194&lt;20,IF(C193&gt;45,45,C193),C193)</f>
        <v>33</v>
      </c>
    </row>
    <row r="194" ht="20.35" customHeight="1">
      <c r="A194" t="s" s="38">
        <v>1258</v>
      </c>
      <c r="B194" s="81">
        <f>IF('BIO - Tableau 1'!D194=8,VLOOKUP('STATS 17-18'!H195,'EN - TEMPS DE GLACE DÉF.'!$A$3:$B$69,2),VLOOKUP('STATS 17-18'!H195,'EN - TEMPS DE GLACE ATT.'!$A$3:$B$69,2))</f>
        <v>33</v>
      </c>
      <c r="C194" s="33">
        <f>IF('STATS 17-18'!E195&lt;28,IF(B194&gt;53,53,B194),B194)</f>
        <v>33</v>
      </c>
      <c r="D194" s="82">
        <f>IF('STATS 17-18'!E195&lt;20,IF(C194&gt;45,45,C194),C194)</f>
        <v>33</v>
      </c>
    </row>
    <row r="195" ht="20.35" customHeight="1">
      <c r="A195" t="s" s="38">
        <v>1259</v>
      </c>
      <c r="B195" s="81">
        <f>IF('BIO - Tableau 1'!D195=8,VLOOKUP('STATS 17-18'!H196,'EN - TEMPS DE GLACE DÉF.'!$A$3:$B$69,2),VLOOKUP('STATS 17-18'!H196,'EN - TEMPS DE GLACE ATT.'!$A$3:$B$69,2))</f>
        <v>47</v>
      </c>
      <c r="C195" s="33">
        <f>IF('STATS 17-18'!E196&lt;28,IF(B195&gt;53,53,B195),B195)</f>
        <v>47</v>
      </c>
      <c r="D195" s="82">
        <f>IF('STATS 17-18'!E196&lt;20,IF(C195&gt;45,45,C195),C195)</f>
        <v>47</v>
      </c>
    </row>
    <row r="196" ht="20.35" customHeight="1">
      <c r="A196" t="s" s="38">
        <v>1260</v>
      </c>
      <c r="B196" s="81">
        <f>IF('BIO - Tableau 1'!D196=8,VLOOKUP('STATS 17-18'!H197,'EN - TEMPS DE GLACE DÉF.'!$A$3:$B$69,2),VLOOKUP('STATS 17-18'!H197,'EN - TEMPS DE GLACE ATT.'!$A$3:$B$69,2))</f>
        <v>35</v>
      </c>
      <c r="C196" s="33">
        <f>IF('STATS 17-18'!E197&lt;28,IF(B196&gt;53,53,B196),B196)</f>
        <v>35</v>
      </c>
      <c r="D196" s="82">
        <f>IF('STATS 17-18'!E197&lt;20,IF(C196&gt;45,45,C196),C196)</f>
        <v>35</v>
      </c>
    </row>
    <row r="197" ht="20.35" customHeight="1">
      <c r="A197" t="s" s="38">
        <v>1261</v>
      </c>
      <c r="B197" s="81">
        <f>IF('BIO - Tableau 1'!D197=8,VLOOKUP('STATS 17-18'!H198,'EN - TEMPS DE GLACE DÉF.'!$A$3:$B$69,2),VLOOKUP('STATS 17-18'!H198,'EN - TEMPS DE GLACE ATT.'!$A$3:$B$69,2))</f>
        <v>33</v>
      </c>
      <c r="C197" s="33">
        <f>IF('STATS 17-18'!E198&lt;28,IF(B197&gt;53,53,B197),B197)</f>
        <v>33</v>
      </c>
      <c r="D197" s="82">
        <f>IF('STATS 17-18'!E198&lt;20,IF(C197&gt;45,45,C197),C197)</f>
        <v>33</v>
      </c>
    </row>
    <row r="198" ht="20.35" customHeight="1">
      <c r="A198" t="s" s="38">
        <v>1262</v>
      </c>
      <c r="B198" s="81">
        <f>IF('BIO - Tableau 1'!D198=8,VLOOKUP('STATS 17-18'!H199,'EN - TEMPS DE GLACE DÉF.'!$A$3:$B$69,2),VLOOKUP('STATS 17-18'!H199,'EN - TEMPS DE GLACE ATT.'!$A$3:$B$69,2))</f>
        <v>80</v>
      </c>
      <c r="C198" s="33">
        <f>IF('STATS 17-18'!E199&lt;28,IF(B198&gt;53,53,B198),B198)</f>
        <v>80</v>
      </c>
      <c r="D198" s="82">
        <f>IF('STATS 17-18'!E199&lt;20,IF(C198&gt;45,45,C198),C198)</f>
        <v>80</v>
      </c>
    </row>
    <row r="199" ht="20.35" customHeight="1">
      <c r="A199" t="s" s="38">
        <v>1263</v>
      </c>
      <c r="B199" s="81">
        <f>IF('BIO - Tableau 1'!D199=8,VLOOKUP('STATS 17-18'!H200,'EN - TEMPS DE GLACE DÉF.'!$A$3:$B$69,2),VLOOKUP('STATS 17-18'!H200,'EN - TEMPS DE GLACE ATT.'!$A$3:$B$69,2))</f>
        <v>37</v>
      </c>
      <c r="C199" s="33">
        <f>IF('STATS 17-18'!E200&lt;28,IF(B199&gt;53,53,B199),B199)</f>
        <v>37</v>
      </c>
      <c r="D199" s="82">
        <f>IF('STATS 17-18'!E200&lt;20,IF(C199&gt;45,45,C199),C199)</f>
        <v>37</v>
      </c>
    </row>
    <row r="200" ht="20.35" customHeight="1">
      <c r="A200" t="s" s="38">
        <v>1264</v>
      </c>
      <c r="B200" s="81">
        <f>IF('BIO - Tableau 1'!D200=8,VLOOKUP('STATS 17-18'!H201,'EN - TEMPS DE GLACE DÉF.'!$A$3:$B$69,2),VLOOKUP('STATS 17-18'!H201,'EN - TEMPS DE GLACE ATT.'!$A$3:$B$69,2))</f>
        <v>61</v>
      </c>
      <c r="C200" s="33">
        <f>IF('STATS 17-18'!E201&lt;28,IF(B200&gt;53,53,B200),B200)</f>
        <v>61</v>
      </c>
      <c r="D200" s="82">
        <f>IF('STATS 17-18'!E201&lt;20,IF(C200&gt;45,45,C200),C200)</f>
        <v>61</v>
      </c>
    </row>
    <row r="201" ht="20.35" customHeight="1">
      <c r="A201" t="s" s="38">
        <v>1265</v>
      </c>
      <c r="B201" s="81">
        <f>IF('BIO - Tableau 1'!D201=8,VLOOKUP('STATS 17-18'!H202,'EN - TEMPS DE GLACE DÉF.'!$A$3:$B$69,2),VLOOKUP('STATS 17-18'!H202,'EN - TEMPS DE GLACE ATT.'!$A$3:$B$69,2))</f>
        <v>33</v>
      </c>
      <c r="C201" s="33">
        <f>IF('STATS 17-18'!E202&lt;28,IF(B201&gt;53,53,B201),B201)</f>
        <v>33</v>
      </c>
      <c r="D201" s="82">
        <f>IF('STATS 17-18'!E202&lt;20,IF(C201&gt;45,45,C201),C201)</f>
        <v>33</v>
      </c>
    </row>
    <row r="202" ht="20.35" customHeight="1">
      <c r="A202" t="s" s="38">
        <v>1266</v>
      </c>
      <c r="B202" s="81">
        <f>IF('BIO - Tableau 1'!D202=8,VLOOKUP('STATS 17-18'!H203,'EN - TEMPS DE GLACE DÉF.'!$A$3:$B$69,2),VLOOKUP('STATS 17-18'!H203,'EN - TEMPS DE GLACE ATT.'!$A$3:$B$69,2))</f>
        <v>50</v>
      </c>
      <c r="C202" s="33">
        <f>IF('STATS 17-18'!E203&lt;28,IF(B202&gt;53,53,B202),B202)</f>
        <v>50</v>
      </c>
      <c r="D202" s="82">
        <f>IF('STATS 17-18'!E203&lt;20,IF(C202&gt;45,45,C202),C202)</f>
        <v>50</v>
      </c>
    </row>
    <row r="203" ht="20.35" customHeight="1">
      <c r="A203" t="s" s="38">
        <v>1267</v>
      </c>
      <c r="B203" s="81">
        <f>IF('BIO - Tableau 1'!D203=8,VLOOKUP('STATS 17-18'!H204,'EN - TEMPS DE GLACE DÉF.'!$A$3:$B$69,2),VLOOKUP('STATS 17-18'!H204,'EN - TEMPS DE GLACE ATT.'!$A$3:$B$69,2))</f>
        <v>33</v>
      </c>
      <c r="C203" s="33">
        <f>IF('STATS 17-18'!E204&lt;28,IF(B203&gt;53,53,B203),B203)</f>
        <v>33</v>
      </c>
      <c r="D203" s="82">
        <f>IF('STATS 17-18'!E204&lt;20,IF(C203&gt;45,45,C203),C203)</f>
        <v>33</v>
      </c>
    </row>
    <row r="204" ht="20.35" customHeight="1">
      <c r="A204" t="s" s="38">
        <v>1268</v>
      </c>
      <c r="B204" s="81">
        <f>IF('BIO - Tableau 1'!D204=8,VLOOKUP('STATS 17-18'!H205,'EN - TEMPS DE GLACE DÉF.'!$A$3:$B$69,2),VLOOKUP('STATS 17-18'!H205,'EN - TEMPS DE GLACE ATT.'!$A$3:$B$69,2))</f>
        <v>99</v>
      </c>
      <c r="C204" s="33">
        <f>IF('STATS 17-18'!E205&lt;28,IF(B204&gt;53,53,B204),B204)</f>
        <v>99</v>
      </c>
      <c r="D204" s="82">
        <f>IF('STATS 17-18'!E205&lt;20,IF(C204&gt;45,45,C204),C204)</f>
        <v>99</v>
      </c>
    </row>
    <row r="205" ht="20.35" customHeight="1">
      <c r="A205" t="s" s="38">
        <v>1269</v>
      </c>
      <c r="B205" s="81">
        <f>IF('BIO - Tableau 1'!D205=8,VLOOKUP('STATS 17-18'!H206,'EN - TEMPS DE GLACE DÉF.'!$A$3:$B$69,2),VLOOKUP('STATS 17-18'!H206,'EN - TEMPS DE GLACE ATT.'!$A$3:$B$69,2))</f>
        <v>33</v>
      </c>
      <c r="C205" s="33">
        <f>IF('STATS 17-18'!E206&lt;28,IF(B205&gt;53,53,B205),B205)</f>
        <v>33</v>
      </c>
      <c r="D205" s="82">
        <f>IF('STATS 17-18'!E206&lt;20,IF(C205&gt;45,45,C205),C205)</f>
        <v>33</v>
      </c>
    </row>
    <row r="206" ht="20.35" customHeight="1">
      <c r="A206" t="s" s="38">
        <v>1270</v>
      </c>
      <c r="B206" s="81">
        <f>IF('BIO - Tableau 1'!D206=8,VLOOKUP('STATS 17-18'!H207,'EN - TEMPS DE GLACE DÉF.'!$A$3:$B$69,2),VLOOKUP('STATS 17-18'!H207,'EN - TEMPS DE GLACE ATT.'!$A$3:$B$69,2))</f>
        <v>39</v>
      </c>
      <c r="C206" s="33">
        <f>IF('STATS 17-18'!E207&lt;28,IF(B206&gt;53,53,B206),B206)</f>
        <v>39</v>
      </c>
      <c r="D206" s="82">
        <f>IF('STATS 17-18'!E207&lt;20,IF(C206&gt;45,45,C206),C206)</f>
        <v>39</v>
      </c>
    </row>
    <row r="207" ht="20.35" customHeight="1">
      <c r="A207" t="s" s="38">
        <v>1271</v>
      </c>
      <c r="B207" s="81">
        <f>IF('BIO - Tableau 1'!D207=8,VLOOKUP('STATS 17-18'!H208,'EN - TEMPS DE GLACE DÉF.'!$A$3:$B$69,2),VLOOKUP('STATS 17-18'!H208,'EN - TEMPS DE GLACE ATT.'!$A$3:$B$69,2))</f>
        <v>79</v>
      </c>
      <c r="C207" s="33">
        <f>IF('STATS 17-18'!E208&lt;28,IF(B207&gt;53,53,B207),B207)</f>
        <v>79</v>
      </c>
      <c r="D207" s="82">
        <f>IF('STATS 17-18'!E208&lt;20,IF(C207&gt;45,45,C207),C207)</f>
        <v>79</v>
      </c>
    </row>
    <row r="208" ht="20.35" customHeight="1">
      <c r="A208" t="s" s="38">
        <v>1272</v>
      </c>
      <c r="B208" s="81">
        <f>IF('BIO - Tableau 1'!D208=8,VLOOKUP('STATS 17-18'!H209,'EN - TEMPS DE GLACE DÉF.'!$A$3:$B$69,2),VLOOKUP('STATS 17-18'!H209,'EN - TEMPS DE GLACE ATT.'!$A$3:$B$69,2))</f>
        <v>33</v>
      </c>
      <c r="C208" s="33">
        <f>IF('STATS 17-18'!E209&lt;28,IF(B208&gt;53,53,B208),B208)</f>
        <v>33</v>
      </c>
      <c r="D208" s="82">
        <f>IF('STATS 17-18'!E209&lt;20,IF(C208&gt;45,45,C208),C208)</f>
        <v>33</v>
      </c>
    </row>
    <row r="209" ht="20.35" customHeight="1">
      <c r="A209" t="s" s="38">
        <v>1273</v>
      </c>
      <c r="B209" s="81">
        <f>IF('BIO - Tableau 1'!D209=8,VLOOKUP('STATS 17-18'!H210,'EN - TEMPS DE GLACE DÉF.'!$A$3:$B$69,2),VLOOKUP('STATS 17-18'!H210,'EN - TEMPS DE GLACE ATT.'!$A$3:$B$69,2))</f>
        <v>56</v>
      </c>
      <c r="C209" s="33">
        <f>IF('STATS 17-18'!E210&lt;28,IF(B209&gt;53,53,B209),B209)</f>
        <v>56</v>
      </c>
      <c r="D209" s="82">
        <f>IF('STATS 17-18'!E210&lt;20,IF(C209&gt;45,45,C209),C209)</f>
        <v>56</v>
      </c>
    </row>
    <row r="210" ht="20.35" customHeight="1">
      <c r="A210" t="s" s="38">
        <v>1274</v>
      </c>
      <c r="B210" s="81">
        <f>IF('BIO - Tableau 1'!D210=8,VLOOKUP('STATS 17-18'!H211,'EN - TEMPS DE GLACE DÉF.'!$A$3:$B$69,2),VLOOKUP('STATS 17-18'!H211,'EN - TEMPS DE GLACE ATT.'!$A$3:$B$69,2))</f>
        <v>33</v>
      </c>
      <c r="C210" s="33">
        <f>IF('STATS 17-18'!E211&lt;28,IF(B210&gt;53,53,B210),B210)</f>
        <v>33</v>
      </c>
      <c r="D210" s="82">
        <f>IF('STATS 17-18'!E211&lt;20,IF(C210&gt;45,45,C210),C210)</f>
        <v>33</v>
      </c>
    </row>
    <row r="211" ht="20.35" customHeight="1">
      <c r="A211" t="s" s="38">
        <v>1275</v>
      </c>
      <c r="B211" s="81">
        <f>IF('BIO - Tableau 1'!D211=8,VLOOKUP('STATS 17-18'!H212,'EN - TEMPS DE GLACE DÉF.'!$A$3:$B$69,2),VLOOKUP('STATS 17-18'!H212,'EN - TEMPS DE GLACE ATT.'!$A$3:$B$69,2))</f>
        <v>33</v>
      </c>
      <c r="C211" s="33">
        <f>IF('STATS 17-18'!E212&lt;28,IF(B211&gt;53,53,B211),B211)</f>
        <v>33</v>
      </c>
      <c r="D211" s="82">
        <f>IF('STATS 17-18'!E212&lt;20,IF(C211&gt;45,45,C211),C211)</f>
        <v>33</v>
      </c>
    </row>
    <row r="212" ht="20.35" customHeight="1">
      <c r="A212" t="s" s="38">
        <v>1276</v>
      </c>
      <c r="B212" s="81">
        <f>IF('BIO - Tableau 1'!D212=8,VLOOKUP('STATS 17-18'!H213,'EN - TEMPS DE GLACE DÉF.'!$A$3:$B$69,2),VLOOKUP('STATS 17-18'!H213,'EN - TEMPS DE GLACE ATT.'!$A$3:$B$69,2))</f>
        <v>33</v>
      </c>
      <c r="C212" s="33">
        <f>IF('STATS 17-18'!E213&lt;28,IF(B212&gt;53,53,B212),B212)</f>
        <v>33</v>
      </c>
      <c r="D212" s="82">
        <f>IF('STATS 17-18'!E213&lt;20,IF(C212&gt;45,45,C212),C212)</f>
        <v>33</v>
      </c>
    </row>
    <row r="213" ht="20.35" customHeight="1">
      <c r="A213" t="s" s="38">
        <v>1277</v>
      </c>
      <c r="B213" s="81">
        <f>IF('BIO - Tableau 1'!D213=8,VLOOKUP('STATS 17-18'!H214,'EN - TEMPS DE GLACE DÉF.'!$A$3:$B$69,2),VLOOKUP('STATS 17-18'!H214,'EN - TEMPS DE GLACE ATT.'!$A$3:$B$69,2))</f>
        <v>33</v>
      </c>
      <c r="C213" s="33">
        <f>IF('STATS 17-18'!E214&lt;28,IF(B213&gt;53,53,B213),B213)</f>
        <v>33</v>
      </c>
      <c r="D213" s="82">
        <f>IF('STATS 17-18'!E214&lt;20,IF(C213&gt;45,45,C213),C213)</f>
        <v>33</v>
      </c>
    </row>
    <row r="214" ht="20.35" customHeight="1">
      <c r="A214" t="s" s="38">
        <v>1278</v>
      </c>
      <c r="B214" s="81">
        <f>IF('BIO - Tableau 1'!D214=8,VLOOKUP('STATS 17-18'!H215,'EN - TEMPS DE GLACE DÉF.'!$A$3:$B$69,2),VLOOKUP('STATS 17-18'!H215,'EN - TEMPS DE GLACE ATT.'!$A$3:$B$69,2))</f>
        <v>33</v>
      </c>
      <c r="C214" s="33">
        <f>IF('STATS 17-18'!E215&lt;28,IF(B214&gt;53,53,B214),B214)</f>
        <v>33</v>
      </c>
      <c r="D214" s="82">
        <f>IF('STATS 17-18'!E215&lt;20,IF(C214&gt;45,45,C214),C214)</f>
        <v>33</v>
      </c>
    </row>
    <row r="215" ht="20.35" customHeight="1">
      <c r="A215" t="s" s="38">
        <v>1279</v>
      </c>
      <c r="B215" s="81">
        <f>IF('BIO - Tableau 1'!D215=8,VLOOKUP('STATS 17-18'!H216,'EN - TEMPS DE GLACE DÉF.'!$A$3:$B$69,2),VLOOKUP('STATS 17-18'!H216,'EN - TEMPS DE GLACE ATT.'!$A$3:$B$69,2))</f>
        <v>33</v>
      </c>
      <c r="C215" s="33">
        <f>IF('STATS 17-18'!E216&lt;28,IF(B215&gt;53,53,B215),B215)</f>
        <v>33</v>
      </c>
      <c r="D215" s="82">
        <f>IF('STATS 17-18'!E216&lt;20,IF(C215&gt;45,45,C215),C215)</f>
        <v>33</v>
      </c>
    </row>
    <row r="216" ht="20.35" customHeight="1">
      <c r="A216" t="s" s="38">
        <v>1280</v>
      </c>
      <c r="B216" s="81">
        <f>IF('BIO - Tableau 1'!D216=8,VLOOKUP('STATS 17-18'!H217,'EN - TEMPS DE GLACE DÉF.'!$A$3:$B$69,2),VLOOKUP('STATS 17-18'!H217,'EN - TEMPS DE GLACE ATT.'!$A$3:$B$69,2))</f>
        <v>50</v>
      </c>
      <c r="C216" s="33">
        <f>IF('STATS 17-18'!E217&lt;28,IF(B216&gt;53,53,B216),B216)</f>
        <v>50</v>
      </c>
      <c r="D216" s="82">
        <f>IF('STATS 17-18'!E217&lt;20,IF(C216&gt;45,45,C216),C216)</f>
        <v>50</v>
      </c>
    </row>
    <row r="217" ht="20.35" customHeight="1">
      <c r="A217" t="s" s="38">
        <v>1281</v>
      </c>
      <c r="B217" s="81">
        <f>IF('BIO - Tableau 1'!D217=8,VLOOKUP('STATS 17-18'!H218,'EN - TEMPS DE GLACE DÉF.'!$A$3:$B$69,2),VLOOKUP('STATS 17-18'!H218,'EN - TEMPS DE GLACE ATT.'!$A$3:$B$69,2))</f>
        <v>33</v>
      </c>
      <c r="C217" s="33">
        <f>IF('STATS 17-18'!E218&lt;28,IF(B217&gt;53,53,B217),B217)</f>
        <v>33</v>
      </c>
      <c r="D217" s="82">
        <f>IF('STATS 17-18'!E218&lt;20,IF(C217&gt;45,45,C217),C217)</f>
        <v>33</v>
      </c>
    </row>
    <row r="218" ht="20.35" customHeight="1">
      <c r="A218" t="s" s="38">
        <v>1282</v>
      </c>
      <c r="B218" s="81">
        <f>IF('BIO - Tableau 1'!D218=8,VLOOKUP('STATS 17-18'!H219,'EN - TEMPS DE GLACE DÉF.'!$A$3:$B$69,2),VLOOKUP('STATS 17-18'!H219,'EN - TEMPS DE GLACE ATT.'!$A$3:$B$69,2))</f>
        <v>55</v>
      </c>
      <c r="C218" s="33">
        <f>IF('STATS 17-18'!E219&lt;28,IF(B218&gt;53,53,B218),B218)</f>
        <v>55</v>
      </c>
      <c r="D218" s="82">
        <f>IF('STATS 17-18'!E219&lt;20,IF(C218&gt;45,45,C218),C218)</f>
        <v>55</v>
      </c>
    </row>
    <row r="219" ht="20.35" customHeight="1">
      <c r="A219" t="s" s="38">
        <v>1283</v>
      </c>
      <c r="B219" s="81">
        <f>IF('BIO - Tableau 1'!D219=8,VLOOKUP('STATS 17-18'!H220,'EN - TEMPS DE GLACE DÉF.'!$A$3:$B$69,2),VLOOKUP('STATS 17-18'!H220,'EN - TEMPS DE GLACE ATT.'!$A$3:$B$69,2))</f>
        <v>33</v>
      </c>
      <c r="C219" s="33">
        <f>IF('STATS 17-18'!E220&lt;28,IF(B219&gt;53,53,B219),B219)</f>
        <v>33</v>
      </c>
      <c r="D219" s="82">
        <f>IF('STATS 17-18'!E220&lt;20,IF(C219&gt;45,45,C219),C219)</f>
        <v>33</v>
      </c>
    </row>
    <row r="220" ht="20.35" customHeight="1">
      <c r="A220" t="s" s="38">
        <v>1284</v>
      </c>
      <c r="B220" s="81">
        <f>IF('BIO - Tableau 1'!D220=8,VLOOKUP('STATS 17-18'!H221,'EN - TEMPS DE GLACE DÉF.'!$A$3:$B$69,2),VLOOKUP('STATS 17-18'!H221,'EN - TEMPS DE GLACE ATT.'!$A$3:$B$69,2))</f>
        <v>33</v>
      </c>
      <c r="C220" s="33">
        <f>IF('STATS 17-18'!E221&lt;28,IF(B220&gt;53,53,B220),B220)</f>
        <v>33</v>
      </c>
      <c r="D220" s="82">
        <f>IF('STATS 17-18'!E221&lt;20,IF(C220&gt;45,45,C220),C220)</f>
        <v>33</v>
      </c>
    </row>
    <row r="221" ht="20.35" customHeight="1">
      <c r="A221" t="s" s="38">
        <v>1285</v>
      </c>
      <c r="B221" s="81">
        <f>IF('BIO - Tableau 1'!D221=8,VLOOKUP('STATS 17-18'!H222,'EN - TEMPS DE GLACE DÉF.'!$A$3:$B$69,2),VLOOKUP('STATS 17-18'!H222,'EN - TEMPS DE GLACE ATT.'!$A$3:$B$69,2))</f>
        <v>33</v>
      </c>
      <c r="C221" s="33">
        <f>IF('STATS 17-18'!E222&lt;28,IF(B221&gt;53,53,B221),B221)</f>
        <v>33</v>
      </c>
      <c r="D221" s="82">
        <f>IF('STATS 17-18'!E222&lt;20,IF(C221&gt;45,45,C221),C221)</f>
        <v>33</v>
      </c>
    </row>
    <row r="222" ht="20.35" customHeight="1">
      <c r="A222" t="s" s="38">
        <v>1286</v>
      </c>
      <c r="B222" s="81">
        <f>IF('BIO - Tableau 1'!D222=8,VLOOKUP('STATS 17-18'!H223,'EN - TEMPS DE GLACE DÉF.'!$A$3:$B$69,2),VLOOKUP('STATS 17-18'!H223,'EN - TEMPS DE GLACE ATT.'!$A$3:$B$69,2))</f>
        <v>33</v>
      </c>
      <c r="C222" s="33">
        <f>IF('STATS 17-18'!E223&lt;28,IF(B222&gt;53,53,B222),B222)</f>
        <v>33</v>
      </c>
      <c r="D222" s="82">
        <f>IF('STATS 17-18'!E223&lt;20,IF(C222&gt;45,45,C222),C222)</f>
        <v>33</v>
      </c>
    </row>
    <row r="223" ht="20.35" customHeight="1">
      <c r="A223" t="s" s="38">
        <v>1287</v>
      </c>
      <c r="B223" s="81">
        <f>IF('BIO - Tableau 1'!D223=8,VLOOKUP('STATS 17-18'!H224,'EN - TEMPS DE GLACE DÉF.'!$A$3:$B$69,2),VLOOKUP('STATS 17-18'!H224,'EN - TEMPS DE GLACE ATT.'!$A$3:$B$69,2))</f>
        <v>33</v>
      </c>
      <c r="C223" s="33">
        <f>IF('STATS 17-18'!E224&lt;28,IF(B223&gt;53,53,B223),B223)</f>
        <v>33</v>
      </c>
      <c r="D223" s="82">
        <f>IF('STATS 17-18'!E224&lt;20,IF(C223&gt;45,45,C223),C223)</f>
        <v>33</v>
      </c>
    </row>
    <row r="224" ht="20.35" customHeight="1">
      <c r="A224" t="s" s="38">
        <v>1289</v>
      </c>
      <c r="B224" s="81">
        <f>IF('BIO - Tableau 1'!D224=8,VLOOKUP('STATS 17-18'!H225,'EN - TEMPS DE GLACE DÉF.'!$A$3:$B$69,2),VLOOKUP('STATS 17-18'!H225,'EN - TEMPS DE GLACE ATT.'!$A$3:$B$69,2))</f>
        <v>54</v>
      </c>
      <c r="C224" s="33">
        <f>IF('STATS 17-18'!E225&lt;28,IF(B224&gt;53,53,B224),B224)</f>
        <v>54</v>
      </c>
      <c r="D224" s="82">
        <f>IF('STATS 17-18'!E225&lt;20,IF(C224&gt;45,45,C224),C224)</f>
        <v>54</v>
      </c>
    </row>
    <row r="225" ht="20.35" customHeight="1">
      <c r="A225" t="s" s="38">
        <v>1290</v>
      </c>
      <c r="B225" s="81">
        <f>IF('BIO - Tableau 1'!D225=8,VLOOKUP('STATS 17-18'!H226,'EN - TEMPS DE GLACE DÉF.'!$A$3:$B$69,2),VLOOKUP('STATS 17-18'!H226,'EN - TEMPS DE GLACE ATT.'!$A$3:$B$69,2))</f>
        <v>39</v>
      </c>
      <c r="C225" s="33">
        <f>IF('STATS 17-18'!E226&lt;28,IF(B225&gt;53,53,B225),B225)</f>
        <v>39</v>
      </c>
      <c r="D225" s="82">
        <f>IF('STATS 17-18'!E226&lt;20,IF(C225&gt;45,45,C225),C225)</f>
        <v>39</v>
      </c>
    </row>
    <row r="226" ht="20.35" customHeight="1">
      <c r="A226" t="s" s="38">
        <v>1292</v>
      </c>
      <c r="B226" s="81">
        <f>IF('BIO - Tableau 1'!D226=8,VLOOKUP('STATS 17-18'!H227,'EN - TEMPS DE GLACE DÉF.'!$A$3:$B$69,2),VLOOKUP('STATS 17-18'!H227,'EN - TEMPS DE GLACE ATT.'!$A$3:$B$69,2))</f>
        <v>39</v>
      </c>
      <c r="C226" s="33">
        <f>IF('STATS 17-18'!E227&lt;28,IF(B226&gt;53,53,B226),B226)</f>
        <v>39</v>
      </c>
      <c r="D226" s="82">
        <f>IF('STATS 17-18'!E227&lt;20,IF(C226&gt;45,45,C226),C226)</f>
        <v>39</v>
      </c>
    </row>
    <row r="227" ht="20.35" customHeight="1">
      <c r="A227" t="s" s="38">
        <v>1293</v>
      </c>
      <c r="B227" s="81">
        <f>IF('BIO - Tableau 1'!D227=8,VLOOKUP('STATS 17-18'!H228,'EN - TEMPS DE GLACE DÉF.'!$A$3:$B$69,2),VLOOKUP('STATS 17-18'!H228,'EN - TEMPS DE GLACE ATT.'!$A$3:$B$69,2))</f>
        <v>57</v>
      </c>
      <c r="C227" s="33">
        <f>IF('STATS 17-18'!E228&lt;28,IF(B227&gt;53,53,B227),B227)</f>
        <v>57</v>
      </c>
      <c r="D227" s="82">
        <f>IF('STATS 17-18'!E228&lt;20,IF(C227&gt;45,45,C227),C227)</f>
        <v>57</v>
      </c>
    </row>
    <row r="228" ht="20.35" customHeight="1">
      <c r="A228" t="s" s="38">
        <v>1294</v>
      </c>
      <c r="B228" s="81">
        <f>IF('BIO - Tableau 1'!D228=8,VLOOKUP('STATS 17-18'!H229,'EN - TEMPS DE GLACE DÉF.'!$A$3:$B$69,2),VLOOKUP('STATS 17-18'!H229,'EN - TEMPS DE GLACE ATT.'!$A$3:$B$69,2))</f>
        <v>33</v>
      </c>
      <c r="C228" s="33">
        <f>IF('STATS 17-18'!E229&lt;28,IF(B228&gt;53,53,B228),B228)</f>
        <v>33</v>
      </c>
      <c r="D228" s="82">
        <f>IF('STATS 17-18'!E229&lt;20,IF(C228&gt;45,45,C228),C228)</f>
        <v>33</v>
      </c>
    </row>
    <row r="229" ht="20.35" customHeight="1">
      <c r="A229" t="s" s="38">
        <v>1295</v>
      </c>
      <c r="B229" s="81">
        <f>IF('BIO - Tableau 1'!D229=8,VLOOKUP('STATS 17-18'!H230,'EN - TEMPS DE GLACE DÉF.'!$A$3:$B$69,2),VLOOKUP('STATS 17-18'!H230,'EN - TEMPS DE GLACE ATT.'!$A$3:$B$69,2))</f>
        <v>33</v>
      </c>
      <c r="C229" s="33">
        <f>IF('STATS 17-18'!E230&lt;28,IF(B229&gt;53,53,B229),B229)</f>
        <v>33</v>
      </c>
      <c r="D229" s="82">
        <f>IF('STATS 17-18'!E230&lt;20,IF(C229&gt;45,45,C229),C229)</f>
        <v>33</v>
      </c>
    </row>
    <row r="230" ht="20.35" customHeight="1">
      <c r="A230" t="s" s="38">
        <v>1296</v>
      </c>
      <c r="B230" s="81">
        <f>IF('BIO - Tableau 1'!D230=8,VLOOKUP('STATS 17-18'!H231,'EN - TEMPS DE GLACE DÉF.'!$A$3:$B$69,2),VLOOKUP('STATS 17-18'!H231,'EN - TEMPS DE GLACE ATT.'!$A$3:$B$69,2))</f>
        <v>99</v>
      </c>
      <c r="C230" s="33">
        <f>IF('STATS 17-18'!E231&lt;28,IF(B230&gt;53,53,B230),B230)</f>
        <v>99</v>
      </c>
      <c r="D230" s="82">
        <f>IF('STATS 17-18'!E231&lt;20,IF(C230&gt;45,45,C230),C230)</f>
        <v>99</v>
      </c>
    </row>
    <row r="231" ht="20.35" customHeight="1">
      <c r="A231" t="s" s="38">
        <v>1297</v>
      </c>
      <c r="B231" s="81">
        <f>IF('BIO - Tableau 1'!D231=8,VLOOKUP('STATS 17-18'!H232,'EN - TEMPS DE GLACE DÉF.'!$A$3:$B$69,2),VLOOKUP('STATS 17-18'!H232,'EN - TEMPS DE GLACE ATT.'!$A$3:$B$69,2))</f>
        <v>49</v>
      </c>
      <c r="C231" s="33">
        <f>IF('STATS 17-18'!E232&lt;28,IF(B231&gt;53,53,B231),B231)</f>
        <v>49</v>
      </c>
      <c r="D231" s="82">
        <f>IF('STATS 17-18'!E232&lt;20,IF(C231&gt;45,45,C231),C231)</f>
        <v>49</v>
      </c>
    </row>
    <row r="232" ht="20.35" customHeight="1">
      <c r="A232" t="s" s="38">
        <v>1298</v>
      </c>
      <c r="B232" s="81">
        <f>IF('BIO - Tableau 1'!D232=8,VLOOKUP('STATS 17-18'!H233,'EN - TEMPS DE GLACE DÉF.'!$A$3:$B$69,2),VLOOKUP('STATS 17-18'!H233,'EN - TEMPS DE GLACE ATT.'!$A$3:$B$69,2))</f>
        <v>59</v>
      </c>
      <c r="C232" s="33">
        <f>IF('STATS 17-18'!E233&lt;28,IF(B232&gt;53,53,B232),B232)</f>
        <v>59</v>
      </c>
      <c r="D232" s="82">
        <f>IF('STATS 17-18'!E233&lt;20,IF(C232&gt;45,45,C232),C232)</f>
        <v>59</v>
      </c>
    </row>
    <row r="233" ht="20.35" customHeight="1">
      <c r="A233" t="s" s="38">
        <v>1299</v>
      </c>
      <c r="B233" s="81">
        <f>IF('BIO - Tableau 1'!D233=8,VLOOKUP('STATS 17-18'!H234,'EN - TEMPS DE GLACE DÉF.'!$A$3:$B$69,2),VLOOKUP('STATS 17-18'!H234,'EN - TEMPS DE GLACE ATT.'!$A$3:$B$69,2))</f>
        <v>56</v>
      </c>
      <c r="C233" s="33">
        <f>IF('STATS 17-18'!E234&lt;28,IF(B233&gt;53,53,B233),B233)</f>
        <v>56</v>
      </c>
      <c r="D233" s="82">
        <f>IF('STATS 17-18'!E234&lt;20,IF(C233&gt;45,45,C233),C233)</f>
        <v>56</v>
      </c>
    </row>
    <row r="234" ht="20.35" customHeight="1">
      <c r="A234" t="s" s="38">
        <v>1300</v>
      </c>
      <c r="B234" s="81">
        <f>IF('BIO - Tableau 1'!D234=8,VLOOKUP('STATS 17-18'!H235,'EN - TEMPS DE GLACE DÉF.'!$A$3:$B$69,2),VLOOKUP('STATS 17-18'!H235,'EN - TEMPS DE GLACE ATT.'!$A$3:$B$69,2))</f>
        <v>33</v>
      </c>
      <c r="C234" s="33">
        <f>IF('STATS 17-18'!E235&lt;28,IF(B234&gt;53,53,B234),B234)</f>
        <v>33</v>
      </c>
      <c r="D234" s="82">
        <f>IF('STATS 17-18'!E235&lt;20,IF(C234&gt;45,45,C234),C234)</f>
        <v>33</v>
      </c>
    </row>
    <row r="235" ht="20.35" customHeight="1">
      <c r="A235" t="s" s="38">
        <v>1301</v>
      </c>
      <c r="B235" s="81">
        <f>IF('BIO - Tableau 1'!D235=8,VLOOKUP('STATS 17-18'!H236,'EN - TEMPS DE GLACE DÉF.'!$A$3:$B$69,2),VLOOKUP('STATS 17-18'!H236,'EN - TEMPS DE GLACE ATT.'!$A$3:$B$69,2))</f>
        <v>33</v>
      </c>
      <c r="C235" s="33">
        <f>IF('STATS 17-18'!E236&lt;28,IF(B235&gt;53,53,B235),B235)</f>
        <v>33</v>
      </c>
      <c r="D235" s="82">
        <f>IF('STATS 17-18'!E236&lt;20,IF(C235&gt;45,45,C235),C235)</f>
        <v>33</v>
      </c>
    </row>
    <row r="236" ht="20.35" customHeight="1">
      <c r="A236" t="s" s="38">
        <v>1302</v>
      </c>
      <c r="B236" s="81">
        <f>IF('BIO - Tableau 1'!D236=8,VLOOKUP('STATS 17-18'!H237,'EN - TEMPS DE GLACE DÉF.'!$A$3:$B$69,2),VLOOKUP('STATS 17-18'!H237,'EN - TEMPS DE GLACE ATT.'!$A$3:$B$69,2))</f>
        <v>33</v>
      </c>
      <c r="C236" s="33">
        <f>IF('STATS 17-18'!E237&lt;28,IF(B236&gt;53,53,B236),B236)</f>
        <v>33</v>
      </c>
      <c r="D236" s="82">
        <f>IF('STATS 17-18'!E237&lt;20,IF(C236&gt;45,45,C236),C236)</f>
        <v>33</v>
      </c>
    </row>
    <row r="237" ht="20.35" customHeight="1">
      <c r="A237" t="s" s="38">
        <v>1303</v>
      </c>
      <c r="B237" s="81">
        <f>IF('BIO - Tableau 1'!D237=8,VLOOKUP('STATS 17-18'!H238,'EN - TEMPS DE GLACE DÉF.'!$A$3:$B$69,2),VLOOKUP('STATS 17-18'!H238,'EN - TEMPS DE GLACE ATT.'!$A$3:$B$69,2))</f>
        <v>69</v>
      </c>
      <c r="C237" s="33">
        <f>IF('STATS 17-18'!E238&lt;28,IF(B237&gt;53,53,B237),B237)</f>
        <v>69</v>
      </c>
      <c r="D237" s="82">
        <f>IF('STATS 17-18'!E238&lt;20,IF(C237&gt;45,45,C237),C237)</f>
        <v>69</v>
      </c>
    </row>
    <row r="238" ht="20.35" customHeight="1">
      <c r="A238" t="s" s="38">
        <v>1304</v>
      </c>
      <c r="B238" s="81">
        <f>IF('BIO - Tableau 1'!D238=8,VLOOKUP('STATS 17-18'!H239,'EN - TEMPS DE GLACE DÉF.'!$A$3:$B$69,2),VLOOKUP('STATS 17-18'!H239,'EN - TEMPS DE GLACE ATT.'!$A$3:$B$69,2))</f>
        <v>79</v>
      </c>
      <c r="C238" s="33">
        <f>IF('STATS 17-18'!E239&lt;28,IF(B238&gt;53,53,B238),B238)</f>
        <v>79</v>
      </c>
      <c r="D238" s="82">
        <f>IF('STATS 17-18'!E239&lt;20,IF(C238&gt;45,45,C238),C238)</f>
        <v>79</v>
      </c>
    </row>
    <row r="239" ht="20.35" customHeight="1">
      <c r="A239" t="s" s="38">
        <v>1305</v>
      </c>
      <c r="B239" s="81">
        <f>IF('BIO - Tableau 1'!D239=8,VLOOKUP('STATS 17-18'!H240,'EN - TEMPS DE GLACE DÉF.'!$A$3:$B$69,2),VLOOKUP('STATS 17-18'!H240,'EN - TEMPS DE GLACE ATT.'!$A$3:$B$69,2))</f>
        <v>33</v>
      </c>
      <c r="C239" s="33">
        <f>IF('STATS 17-18'!E240&lt;28,IF(B239&gt;53,53,B239),B239)</f>
        <v>33</v>
      </c>
      <c r="D239" s="82">
        <f>IF('STATS 17-18'!E240&lt;20,IF(C239&gt;45,45,C239),C239)</f>
        <v>33</v>
      </c>
    </row>
    <row r="240" ht="20.35" customHeight="1">
      <c r="A240" t="s" s="38">
        <v>1306</v>
      </c>
      <c r="B240" s="81">
        <f>IF('BIO - Tableau 1'!D240=8,VLOOKUP('STATS 17-18'!H241,'EN - TEMPS DE GLACE DÉF.'!$A$3:$B$69,2),VLOOKUP('STATS 17-18'!H241,'EN - TEMPS DE GLACE ATT.'!$A$3:$B$69,2))</f>
        <v>47</v>
      </c>
      <c r="C240" s="33">
        <f>IF('STATS 17-18'!E241&lt;28,IF(B240&gt;53,53,B240),B240)</f>
        <v>47</v>
      </c>
      <c r="D240" s="82">
        <f>IF('STATS 17-18'!E241&lt;20,IF(C240&gt;45,45,C240),C240)</f>
        <v>47</v>
      </c>
    </row>
    <row r="241" ht="20.35" customHeight="1">
      <c r="A241" t="s" s="38">
        <v>1307</v>
      </c>
      <c r="B241" s="81">
        <f>IF('BIO - Tableau 1'!D241=8,VLOOKUP('STATS 17-18'!H242,'EN - TEMPS DE GLACE DÉF.'!$A$3:$B$69,2),VLOOKUP('STATS 17-18'!H242,'EN - TEMPS DE GLACE ATT.'!$A$3:$B$69,2))</f>
        <v>34</v>
      </c>
      <c r="C241" s="33">
        <f>IF('STATS 17-18'!E242&lt;28,IF(B241&gt;53,53,B241),B241)</f>
        <v>34</v>
      </c>
      <c r="D241" s="82">
        <f>IF('STATS 17-18'!E242&lt;20,IF(C241&gt;45,45,C241),C241)</f>
        <v>34</v>
      </c>
    </row>
    <row r="242" ht="20.35" customHeight="1">
      <c r="A242" t="s" s="38">
        <v>1308</v>
      </c>
      <c r="B242" s="81">
        <f>IF('BIO - Tableau 1'!D242=8,VLOOKUP('STATS 17-18'!H243,'EN - TEMPS DE GLACE DÉF.'!$A$3:$B$69,2),VLOOKUP('STATS 17-18'!H243,'EN - TEMPS DE GLACE ATT.'!$A$3:$B$69,2))</f>
        <v>33</v>
      </c>
      <c r="C242" s="33">
        <f>IF('STATS 17-18'!E243&lt;28,IF(B242&gt;53,53,B242),B242)</f>
        <v>33</v>
      </c>
      <c r="D242" s="82">
        <f>IF('STATS 17-18'!E243&lt;20,IF(C242&gt;45,45,C242),C242)</f>
        <v>33</v>
      </c>
    </row>
    <row r="243" ht="20.35" customHeight="1">
      <c r="A243" t="s" s="38">
        <v>1309</v>
      </c>
      <c r="B243" s="81">
        <f>IF('BIO - Tableau 1'!D243=8,VLOOKUP('STATS 17-18'!H244,'EN - TEMPS DE GLACE DÉF.'!$A$3:$B$69,2),VLOOKUP('STATS 17-18'!H244,'EN - TEMPS DE GLACE ATT.'!$A$3:$B$69,2))</f>
        <v>33</v>
      </c>
      <c r="C243" s="33">
        <f>IF('STATS 17-18'!E244&lt;28,IF(B243&gt;53,53,B243),B243)</f>
        <v>33</v>
      </c>
      <c r="D243" s="82">
        <f>IF('STATS 17-18'!E244&lt;20,IF(C243&gt;45,45,C243),C243)</f>
        <v>33</v>
      </c>
    </row>
    <row r="244" ht="20.35" customHeight="1">
      <c r="A244" t="s" s="38">
        <v>1310</v>
      </c>
      <c r="B244" s="81">
        <f>IF('BIO - Tableau 1'!D244=8,VLOOKUP('STATS 17-18'!H245,'EN - TEMPS DE GLACE DÉF.'!$A$3:$B$69,2),VLOOKUP('STATS 17-18'!H245,'EN - TEMPS DE GLACE ATT.'!$A$3:$B$69,2))</f>
        <v>39</v>
      </c>
      <c r="C244" s="33">
        <f>IF('STATS 17-18'!E245&lt;28,IF(B244&gt;53,53,B244),B244)</f>
        <v>39</v>
      </c>
      <c r="D244" s="82">
        <f>IF('STATS 17-18'!E245&lt;20,IF(C244&gt;45,45,C244),C244)</f>
        <v>39</v>
      </c>
    </row>
    <row r="245" ht="20.35" customHeight="1">
      <c r="A245" t="s" s="38">
        <v>1311</v>
      </c>
      <c r="B245" s="81">
        <f>IF('BIO - Tableau 1'!D245=8,VLOOKUP('STATS 17-18'!H246,'EN - TEMPS DE GLACE DÉF.'!$A$3:$B$69,2),VLOOKUP('STATS 17-18'!H246,'EN - TEMPS DE GLACE ATT.'!$A$3:$B$69,2))</f>
        <v>33</v>
      </c>
      <c r="C245" s="33">
        <f>IF('STATS 17-18'!E246&lt;28,IF(B245&gt;53,53,B245),B245)</f>
        <v>33</v>
      </c>
      <c r="D245" s="82">
        <f>IF('STATS 17-18'!E246&lt;20,IF(C245&gt;45,45,C245),C245)</f>
        <v>33</v>
      </c>
    </row>
    <row r="246" ht="20.35" customHeight="1">
      <c r="A246" t="s" s="38">
        <v>1312</v>
      </c>
      <c r="B246" s="81">
        <f>IF('BIO - Tableau 1'!D246=8,VLOOKUP('STATS 17-18'!H247,'EN - TEMPS DE GLACE DÉF.'!$A$3:$B$69,2),VLOOKUP('STATS 17-18'!H247,'EN - TEMPS DE GLACE ATT.'!$A$3:$B$69,2))</f>
        <v>79</v>
      </c>
      <c r="C246" s="33">
        <f>IF('STATS 17-18'!E247&lt;28,IF(B246&gt;53,53,B246),B246)</f>
        <v>79</v>
      </c>
      <c r="D246" s="82">
        <f>IF('STATS 17-18'!E247&lt;20,IF(C246&gt;45,45,C246),C246)</f>
        <v>79</v>
      </c>
    </row>
    <row r="247" ht="20.35" customHeight="1">
      <c r="A247" t="s" s="38">
        <v>1313</v>
      </c>
      <c r="B247" s="81">
        <f>IF('BIO - Tableau 1'!D247=8,VLOOKUP('STATS 17-18'!H248,'EN - TEMPS DE GLACE DÉF.'!$A$3:$B$69,2),VLOOKUP('STATS 17-18'!H248,'EN - TEMPS DE GLACE ATT.'!$A$3:$B$69,2))</f>
        <v>33</v>
      </c>
      <c r="C247" s="33">
        <f>IF('STATS 17-18'!E248&lt;28,IF(B247&gt;53,53,B247),B247)</f>
        <v>33</v>
      </c>
      <c r="D247" s="82">
        <f>IF('STATS 17-18'!E248&lt;20,IF(C247&gt;45,45,C247),C247)</f>
        <v>33</v>
      </c>
    </row>
    <row r="248" ht="20.35" customHeight="1">
      <c r="A248" t="s" s="38">
        <v>1314</v>
      </c>
      <c r="B248" s="81">
        <f>IF('BIO - Tableau 1'!D248=8,VLOOKUP('STATS 17-18'!H249,'EN - TEMPS DE GLACE DÉF.'!$A$3:$B$69,2),VLOOKUP('STATS 17-18'!H249,'EN - TEMPS DE GLACE ATT.'!$A$3:$B$69,2))</f>
        <v>99</v>
      </c>
      <c r="C248" s="33">
        <f>IF('STATS 17-18'!E249&lt;28,IF(B248&gt;53,53,B248),B248)</f>
        <v>99</v>
      </c>
      <c r="D248" s="82">
        <f>IF('STATS 17-18'!E249&lt;20,IF(C248&gt;45,45,C248),C248)</f>
        <v>99</v>
      </c>
    </row>
    <row r="249" ht="20.35" customHeight="1">
      <c r="A249" t="s" s="38">
        <v>1315</v>
      </c>
      <c r="B249" s="81">
        <f>IF('BIO - Tableau 1'!D249=8,VLOOKUP('STATS 17-18'!H250,'EN - TEMPS DE GLACE DÉF.'!$A$3:$B$69,2),VLOOKUP('STATS 17-18'!H250,'EN - TEMPS DE GLACE ATT.'!$A$3:$B$69,2))</f>
        <v>33</v>
      </c>
      <c r="C249" s="33">
        <f>IF('STATS 17-18'!E250&lt;28,IF(B249&gt;53,53,B249),B249)</f>
        <v>33</v>
      </c>
      <c r="D249" s="82">
        <f>IF('STATS 17-18'!E250&lt;20,IF(C249&gt;45,45,C249),C249)</f>
        <v>33</v>
      </c>
    </row>
    <row r="250" ht="20.35" customHeight="1">
      <c r="A250" t="s" s="38">
        <v>1316</v>
      </c>
      <c r="B250" s="81">
        <f>IF('BIO - Tableau 1'!D250=8,VLOOKUP('STATS 17-18'!H251,'EN - TEMPS DE GLACE DÉF.'!$A$3:$B$69,2),VLOOKUP('STATS 17-18'!H251,'EN - TEMPS DE GLACE ATT.'!$A$3:$B$69,2))</f>
        <v>33</v>
      </c>
      <c r="C250" s="33">
        <f>IF('STATS 17-18'!E251&lt;28,IF(B250&gt;53,53,B250),B250)</f>
        <v>33</v>
      </c>
      <c r="D250" s="82">
        <f>IF('STATS 17-18'!E251&lt;20,IF(C250&gt;45,45,C250),C250)</f>
        <v>33</v>
      </c>
    </row>
    <row r="251" ht="20.35" customHeight="1">
      <c r="A251" t="s" s="38">
        <v>1317</v>
      </c>
      <c r="B251" s="81">
        <f>IF('BIO - Tableau 1'!D251=8,VLOOKUP('STATS 17-18'!H252,'EN - TEMPS DE GLACE DÉF.'!$A$3:$B$69,2),VLOOKUP('STATS 17-18'!H252,'EN - TEMPS DE GLACE ATT.'!$A$3:$B$69,2))</f>
        <v>59</v>
      </c>
      <c r="C251" s="33">
        <f>IF('STATS 17-18'!E252&lt;28,IF(B251&gt;53,53,B251),B251)</f>
        <v>59</v>
      </c>
      <c r="D251" s="82">
        <f>IF('STATS 17-18'!E252&lt;20,IF(C251&gt;45,45,C251),C251)</f>
        <v>59</v>
      </c>
    </row>
    <row r="252" ht="20.35" customHeight="1">
      <c r="A252" t="s" s="38">
        <v>1318</v>
      </c>
      <c r="B252" s="81">
        <f>IF('BIO - Tableau 1'!D252=8,VLOOKUP('STATS 17-18'!H253,'EN - TEMPS DE GLACE DÉF.'!$A$3:$B$69,2),VLOOKUP('STATS 17-18'!H253,'EN - TEMPS DE GLACE ATT.'!$A$3:$B$69,2))</f>
        <v>94</v>
      </c>
      <c r="C252" s="33">
        <f>IF('STATS 17-18'!E253&lt;28,IF(B252&gt;53,53,B252),B252)</f>
        <v>94</v>
      </c>
      <c r="D252" s="82">
        <f>IF('STATS 17-18'!E253&lt;20,IF(C252&gt;45,45,C252),C252)</f>
        <v>94</v>
      </c>
    </row>
    <row r="253" ht="20.35" customHeight="1">
      <c r="A253" t="s" s="38">
        <v>1319</v>
      </c>
      <c r="B253" s="81">
        <f>IF('BIO - Tableau 1'!D253=8,VLOOKUP('STATS 17-18'!H254,'EN - TEMPS DE GLACE DÉF.'!$A$3:$B$69,2),VLOOKUP('STATS 17-18'!H254,'EN - TEMPS DE GLACE ATT.'!$A$3:$B$69,2))</f>
        <v>33</v>
      </c>
      <c r="C253" s="33">
        <f>IF('STATS 17-18'!E254&lt;28,IF(B253&gt;53,53,B253),B253)</f>
        <v>33</v>
      </c>
      <c r="D253" s="82">
        <f>IF('STATS 17-18'!E254&lt;20,IF(C253&gt;45,45,C253),C253)</f>
        <v>33</v>
      </c>
    </row>
    <row r="254" ht="20.35" customHeight="1">
      <c r="A254" t="s" s="38">
        <v>1320</v>
      </c>
      <c r="B254" s="81">
        <f>IF('BIO - Tableau 1'!D254=8,VLOOKUP('STATS 17-18'!H255,'EN - TEMPS DE GLACE DÉF.'!$A$3:$B$69,2),VLOOKUP('STATS 17-18'!H255,'EN - TEMPS DE GLACE ATT.'!$A$3:$B$69,2))</f>
        <v>33</v>
      </c>
      <c r="C254" s="33">
        <f>IF('STATS 17-18'!E255&lt;28,IF(B254&gt;53,53,B254),B254)</f>
        <v>33</v>
      </c>
      <c r="D254" s="82">
        <f>IF('STATS 17-18'!E255&lt;20,IF(C254&gt;45,45,C254),C254)</f>
        <v>33</v>
      </c>
    </row>
    <row r="255" ht="20.35" customHeight="1">
      <c r="A255" t="s" s="38">
        <v>1321</v>
      </c>
      <c r="B255" s="81">
        <f>IF('BIO - Tableau 1'!D255=8,VLOOKUP('STATS 17-18'!H256,'EN - TEMPS DE GLACE DÉF.'!$A$3:$B$69,2),VLOOKUP('STATS 17-18'!H256,'EN - TEMPS DE GLACE ATT.'!$A$3:$B$69,2))</f>
        <v>99</v>
      </c>
      <c r="C255" s="33">
        <f>IF('STATS 17-18'!E256&lt;28,IF(B255&gt;53,53,B255),B255)</f>
        <v>99</v>
      </c>
      <c r="D255" s="82">
        <f>IF('STATS 17-18'!E256&lt;20,IF(C255&gt;45,45,C255),C255)</f>
        <v>99</v>
      </c>
    </row>
    <row r="256" ht="20.35" customHeight="1">
      <c r="A256" t="s" s="38">
        <v>1322</v>
      </c>
      <c r="B256" s="81">
        <f>IF('BIO - Tableau 1'!D256=8,VLOOKUP('STATS 17-18'!H257,'EN - TEMPS DE GLACE DÉF.'!$A$3:$B$69,2),VLOOKUP('STATS 17-18'!H257,'EN - TEMPS DE GLACE ATT.'!$A$3:$B$69,2))</f>
        <v>33</v>
      </c>
      <c r="C256" s="33">
        <f>IF('STATS 17-18'!E257&lt;28,IF(B256&gt;53,53,B256),B256)</f>
        <v>33</v>
      </c>
      <c r="D256" s="82">
        <f>IF('STATS 17-18'!E257&lt;20,IF(C256&gt;45,45,C256),C256)</f>
        <v>33</v>
      </c>
    </row>
    <row r="257" ht="20.35" customHeight="1">
      <c r="A257" t="s" s="38">
        <v>1323</v>
      </c>
      <c r="B257" s="81">
        <f>IF('BIO - Tableau 1'!D257=8,VLOOKUP('STATS 17-18'!H258,'EN - TEMPS DE GLACE DÉF.'!$A$3:$B$69,2),VLOOKUP('STATS 17-18'!H258,'EN - TEMPS DE GLACE ATT.'!$A$3:$B$69,2))</f>
        <v>33</v>
      </c>
      <c r="C257" s="33">
        <f>IF('STATS 17-18'!E258&lt;28,IF(B257&gt;53,53,B257),B257)</f>
        <v>33</v>
      </c>
      <c r="D257" s="82">
        <f>IF('STATS 17-18'!E258&lt;20,IF(C257&gt;45,45,C257),C257)</f>
        <v>33</v>
      </c>
    </row>
    <row r="258" ht="20.35" customHeight="1">
      <c r="A258" t="s" s="38">
        <v>1324</v>
      </c>
      <c r="B258" s="81">
        <f>IF('BIO - Tableau 1'!D258=8,VLOOKUP('STATS 17-18'!H259,'EN - TEMPS DE GLACE DÉF.'!$A$3:$B$69,2),VLOOKUP('STATS 17-18'!H259,'EN - TEMPS DE GLACE ATT.'!$A$3:$B$69,2))</f>
        <v>33</v>
      </c>
      <c r="C258" s="33">
        <f>IF('STATS 17-18'!E259&lt;28,IF(B258&gt;53,53,B258),B258)</f>
        <v>33</v>
      </c>
      <c r="D258" s="82">
        <f>IF('STATS 17-18'!E259&lt;20,IF(C258&gt;45,45,C258),C258)</f>
        <v>33</v>
      </c>
    </row>
    <row r="259" ht="20.35" customHeight="1">
      <c r="A259" t="s" s="38">
        <v>1325</v>
      </c>
      <c r="B259" s="81">
        <f>IF('BIO - Tableau 1'!D259=8,VLOOKUP('STATS 17-18'!H260,'EN - TEMPS DE GLACE DÉF.'!$A$3:$B$69,2),VLOOKUP('STATS 17-18'!H260,'EN - TEMPS DE GLACE ATT.'!$A$3:$B$69,2))</f>
        <v>99</v>
      </c>
      <c r="C259" s="33">
        <f>IF('STATS 17-18'!E260&lt;28,IF(B259&gt;53,53,B259),B259)</f>
        <v>99</v>
      </c>
      <c r="D259" s="82">
        <f>IF('STATS 17-18'!E260&lt;20,IF(C259&gt;45,45,C259),C259)</f>
        <v>99</v>
      </c>
    </row>
    <row r="260" ht="20.35" customHeight="1">
      <c r="A260" t="s" s="38">
        <v>1326</v>
      </c>
      <c r="B260" s="81">
        <f>IF('BIO - Tableau 1'!D260=8,VLOOKUP('STATS 17-18'!H261,'EN - TEMPS DE GLACE DÉF.'!$A$3:$B$69,2),VLOOKUP('STATS 17-18'!H261,'EN - TEMPS DE GLACE ATT.'!$A$3:$B$69,2))</f>
        <v>33</v>
      </c>
      <c r="C260" s="33">
        <f>IF('STATS 17-18'!E261&lt;28,IF(B260&gt;53,53,B260),B260)</f>
        <v>33</v>
      </c>
      <c r="D260" s="82">
        <f>IF('STATS 17-18'!E261&lt;20,IF(C260&gt;45,45,C260),C260)</f>
        <v>33</v>
      </c>
    </row>
    <row r="261" ht="20.35" customHeight="1">
      <c r="A261" t="s" s="38">
        <v>1327</v>
      </c>
      <c r="B261" s="81">
        <f>IF('BIO - Tableau 1'!D261=8,VLOOKUP('STATS 17-18'!H262,'EN - TEMPS DE GLACE DÉF.'!$A$3:$B$69,2),VLOOKUP('STATS 17-18'!H262,'EN - TEMPS DE GLACE ATT.'!$A$3:$B$69,2))</f>
        <v>33</v>
      </c>
      <c r="C261" s="33">
        <f>IF('STATS 17-18'!E262&lt;28,IF(B261&gt;53,53,B261),B261)</f>
        <v>33</v>
      </c>
      <c r="D261" s="82">
        <f>IF('STATS 17-18'!E262&lt;20,IF(C261&gt;45,45,C261),C261)</f>
        <v>33</v>
      </c>
    </row>
    <row r="262" ht="20.35" customHeight="1">
      <c r="A262" t="s" s="38">
        <v>1328</v>
      </c>
      <c r="B262" s="81">
        <f>IF('BIO - Tableau 1'!D262=8,VLOOKUP('STATS 17-18'!H263,'EN - TEMPS DE GLACE DÉF.'!$A$3:$B$69,2),VLOOKUP('STATS 17-18'!H263,'EN - TEMPS DE GLACE ATT.'!$A$3:$B$69,2))</f>
        <v>99</v>
      </c>
      <c r="C262" s="33">
        <f>IF('STATS 17-18'!E263&lt;28,IF(B262&gt;53,53,B262),B262)</f>
        <v>99</v>
      </c>
      <c r="D262" s="82">
        <f>IF('STATS 17-18'!E263&lt;20,IF(C262&gt;45,45,C262),C262)</f>
        <v>99</v>
      </c>
    </row>
    <row r="263" ht="20.35" customHeight="1">
      <c r="A263" t="s" s="38">
        <v>1329</v>
      </c>
      <c r="B263" s="81">
        <f>IF('BIO - Tableau 1'!D263=8,VLOOKUP('STATS 17-18'!H264,'EN - TEMPS DE GLACE DÉF.'!$A$3:$B$69,2),VLOOKUP('STATS 17-18'!H264,'EN - TEMPS DE GLACE ATT.'!$A$3:$B$69,2))</f>
        <v>33</v>
      </c>
      <c r="C263" s="33">
        <f>IF('STATS 17-18'!E264&lt;28,IF(B263&gt;53,53,B263),B263)</f>
        <v>33</v>
      </c>
      <c r="D263" s="82">
        <f>IF('STATS 17-18'!E264&lt;20,IF(C263&gt;45,45,C263),C263)</f>
        <v>33</v>
      </c>
    </row>
    <row r="264" ht="20.35" customHeight="1">
      <c r="A264" t="s" s="38">
        <v>1330</v>
      </c>
      <c r="B264" s="81">
        <f>IF('BIO - Tableau 1'!D264=8,VLOOKUP('STATS 17-18'!H265,'EN - TEMPS DE GLACE DÉF.'!$A$3:$B$69,2),VLOOKUP('STATS 17-18'!H265,'EN - TEMPS DE GLACE ATT.'!$A$3:$B$69,2))</f>
        <v>33</v>
      </c>
      <c r="C264" s="33">
        <f>IF('STATS 17-18'!E265&lt;28,IF(B264&gt;53,53,B264),B264)</f>
        <v>33</v>
      </c>
      <c r="D264" s="82">
        <f>IF('STATS 17-18'!E265&lt;20,IF(C264&gt;45,45,C264),C264)</f>
        <v>33</v>
      </c>
    </row>
    <row r="265" ht="20.35" customHeight="1">
      <c r="A265" t="s" s="38">
        <v>1331</v>
      </c>
      <c r="B265" s="81">
        <f>IF('BIO - Tableau 1'!D265=8,VLOOKUP('STATS 17-18'!H266,'EN - TEMPS DE GLACE DÉF.'!$A$3:$B$69,2),VLOOKUP('STATS 17-18'!H266,'EN - TEMPS DE GLACE ATT.'!$A$3:$B$69,2))</f>
        <v>33</v>
      </c>
      <c r="C265" s="33">
        <f>IF('STATS 17-18'!E266&lt;28,IF(B265&gt;53,53,B265),B265)</f>
        <v>33</v>
      </c>
      <c r="D265" s="82">
        <f>IF('STATS 17-18'!E266&lt;20,IF(C265&gt;45,45,C265),C265)</f>
        <v>33</v>
      </c>
    </row>
    <row r="266" ht="20.35" customHeight="1">
      <c r="A266" t="s" s="38">
        <v>1332</v>
      </c>
      <c r="B266" s="81">
        <f>IF('BIO - Tableau 1'!D266=8,VLOOKUP('STATS 17-18'!H267,'EN - TEMPS DE GLACE DÉF.'!$A$3:$B$69,2),VLOOKUP('STATS 17-18'!H267,'EN - TEMPS DE GLACE ATT.'!$A$3:$B$69,2))</f>
        <v>33</v>
      </c>
      <c r="C266" s="33">
        <f>IF('STATS 17-18'!E267&lt;28,IF(B266&gt;53,53,B266),B266)</f>
        <v>33</v>
      </c>
      <c r="D266" s="82">
        <f>IF('STATS 17-18'!E267&lt;20,IF(C266&gt;45,45,C266),C266)</f>
        <v>33</v>
      </c>
    </row>
    <row r="267" ht="20.35" customHeight="1">
      <c r="A267" t="s" s="38">
        <v>1333</v>
      </c>
      <c r="B267" s="81">
        <f>IF('BIO - Tableau 1'!D267=8,VLOOKUP('STATS 17-18'!H268,'EN - TEMPS DE GLACE DÉF.'!$A$3:$B$69,2),VLOOKUP('STATS 17-18'!H268,'EN - TEMPS DE GLACE ATT.'!$A$3:$B$69,2))</f>
        <v>99</v>
      </c>
      <c r="C267" s="33">
        <f>IF('STATS 17-18'!E268&lt;28,IF(B267&gt;53,53,B267),B267)</f>
        <v>99</v>
      </c>
      <c r="D267" s="82">
        <f>IF('STATS 17-18'!E268&lt;20,IF(C267&gt;45,45,C267),C267)</f>
        <v>99</v>
      </c>
    </row>
    <row r="268" ht="20.35" customHeight="1">
      <c r="A268" t="s" s="38">
        <v>1334</v>
      </c>
      <c r="B268" s="81">
        <f>IF('BIO - Tableau 1'!D268=8,VLOOKUP('STATS 17-18'!H269,'EN - TEMPS DE GLACE DÉF.'!$A$3:$B$69,2),VLOOKUP('STATS 17-18'!H269,'EN - TEMPS DE GLACE ATT.'!$A$3:$B$69,2))</f>
        <v>33</v>
      </c>
      <c r="C268" s="33">
        <f>IF('STATS 17-18'!E269&lt;28,IF(B268&gt;53,53,B268),B268)</f>
        <v>33</v>
      </c>
      <c r="D268" s="82">
        <f>IF('STATS 17-18'!E269&lt;20,IF(C268&gt;45,45,C268),C268)</f>
        <v>33</v>
      </c>
    </row>
    <row r="269" ht="20.35" customHeight="1">
      <c r="A269" t="s" s="38">
        <v>1335</v>
      </c>
      <c r="B269" s="81">
        <f>IF('BIO - Tableau 1'!D269=8,VLOOKUP('STATS 17-18'!H270,'EN - TEMPS DE GLACE DÉF.'!$A$3:$B$69,2),VLOOKUP('STATS 17-18'!H270,'EN - TEMPS DE GLACE ATT.'!$A$3:$B$69,2))</f>
        <v>99</v>
      </c>
      <c r="C269" s="33">
        <f>IF('STATS 17-18'!E270&lt;28,IF(B269&gt;53,53,B269),B269)</f>
        <v>99</v>
      </c>
      <c r="D269" s="82">
        <f>IF('STATS 17-18'!E270&lt;20,IF(C269&gt;45,45,C269),C269)</f>
        <v>99</v>
      </c>
    </row>
    <row r="270" ht="20.35" customHeight="1">
      <c r="A270" t="s" s="38">
        <v>1336</v>
      </c>
      <c r="B270" s="81">
        <f>IF('BIO - Tableau 1'!D270=8,VLOOKUP('STATS 17-18'!H271,'EN - TEMPS DE GLACE DÉF.'!$A$3:$B$69,2),VLOOKUP('STATS 17-18'!H271,'EN - TEMPS DE GLACE ATT.'!$A$3:$B$69,2))</f>
        <v>39</v>
      </c>
      <c r="C270" s="33">
        <f>IF('STATS 17-18'!E271&lt;28,IF(B270&gt;53,53,B270),B270)</f>
        <v>39</v>
      </c>
      <c r="D270" s="82">
        <f>IF('STATS 17-18'!E271&lt;20,IF(C270&gt;45,45,C270),C270)</f>
        <v>39</v>
      </c>
    </row>
    <row r="271" ht="20.35" customHeight="1">
      <c r="A271" t="s" s="38">
        <v>1337</v>
      </c>
      <c r="B271" s="81">
        <f>IF('BIO - Tableau 1'!D271=8,VLOOKUP('STATS 17-18'!H272,'EN - TEMPS DE GLACE DÉF.'!$A$3:$B$69,2),VLOOKUP('STATS 17-18'!H272,'EN - TEMPS DE GLACE ATT.'!$A$3:$B$69,2))</f>
        <v>33</v>
      </c>
      <c r="C271" s="33">
        <f>IF('STATS 17-18'!E272&lt;28,IF(B271&gt;53,53,B271),B271)</f>
        <v>33</v>
      </c>
      <c r="D271" s="82">
        <f>IF('STATS 17-18'!E272&lt;20,IF(C271&gt;45,45,C271),C271)</f>
        <v>33</v>
      </c>
    </row>
    <row r="272" ht="20.35" customHeight="1">
      <c r="A272" t="s" s="38">
        <v>1338</v>
      </c>
      <c r="B272" s="81">
        <f>IF('BIO - Tableau 1'!D272=8,VLOOKUP('STATS 17-18'!H273,'EN - TEMPS DE GLACE DÉF.'!$A$3:$B$69,2),VLOOKUP('STATS 17-18'!H273,'EN - TEMPS DE GLACE ATT.'!$A$3:$B$69,2))</f>
        <v>92</v>
      </c>
      <c r="C272" s="33">
        <f>IF('STATS 17-18'!E273&lt;28,IF(B272&gt;53,53,B272),B272)</f>
        <v>92</v>
      </c>
      <c r="D272" s="82">
        <f>IF('STATS 17-18'!E273&lt;20,IF(C272&gt;45,45,C272),C272)</f>
        <v>92</v>
      </c>
    </row>
    <row r="273" ht="20.35" customHeight="1">
      <c r="A273" t="s" s="38">
        <v>1339</v>
      </c>
      <c r="B273" s="81">
        <f>IF('BIO - Tableau 1'!D273=8,VLOOKUP('STATS 17-18'!H274,'EN - TEMPS DE GLACE DÉF.'!$A$3:$B$69,2),VLOOKUP('STATS 17-18'!H274,'EN - TEMPS DE GLACE ATT.'!$A$3:$B$69,2))</f>
        <v>33</v>
      </c>
      <c r="C273" s="33">
        <f>IF('STATS 17-18'!E274&lt;28,IF(B273&gt;53,53,B273),B273)</f>
        <v>33</v>
      </c>
      <c r="D273" s="82">
        <f>IF('STATS 17-18'!E274&lt;20,IF(C273&gt;45,45,C273),C273)</f>
        <v>33</v>
      </c>
    </row>
    <row r="274" ht="20.35" customHeight="1">
      <c r="A274" t="s" s="38">
        <v>1340</v>
      </c>
      <c r="B274" s="81">
        <f>IF('BIO - Tableau 1'!D274=8,VLOOKUP('STATS 17-18'!H275,'EN - TEMPS DE GLACE DÉF.'!$A$3:$B$69,2),VLOOKUP('STATS 17-18'!H275,'EN - TEMPS DE GLACE ATT.'!$A$3:$B$69,2))</f>
        <v>52</v>
      </c>
      <c r="C274" s="33">
        <f>IF('STATS 17-18'!E275&lt;28,IF(B274&gt;53,53,B274),B274)</f>
        <v>52</v>
      </c>
      <c r="D274" s="82">
        <f>IF('STATS 17-18'!E275&lt;20,IF(C274&gt;45,45,C274),C274)</f>
        <v>52</v>
      </c>
    </row>
    <row r="275" ht="20.35" customHeight="1">
      <c r="A275" t="s" s="38">
        <v>1341</v>
      </c>
      <c r="B275" s="81">
        <f>IF('BIO - Tableau 1'!D275=8,VLOOKUP('STATS 17-18'!H276,'EN - TEMPS DE GLACE DÉF.'!$A$3:$B$69,2),VLOOKUP('STATS 17-18'!H276,'EN - TEMPS DE GLACE ATT.'!$A$3:$B$69,2))</f>
        <v>97</v>
      </c>
      <c r="C275" s="33">
        <f>IF('STATS 17-18'!E276&lt;28,IF(B275&gt;53,53,B275),B275)</f>
        <v>97</v>
      </c>
      <c r="D275" s="82">
        <f>IF('STATS 17-18'!E276&lt;20,IF(C275&gt;45,45,C275),C275)</f>
        <v>97</v>
      </c>
    </row>
    <row r="276" ht="20.35" customHeight="1">
      <c r="A276" t="s" s="38">
        <v>1342</v>
      </c>
      <c r="B276" s="81">
        <f>IF('BIO - Tableau 1'!D276=8,VLOOKUP('STATS 17-18'!H277,'EN - TEMPS DE GLACE DÉF.'!$A$3:$B$69,2),VLOOKUP('STATS 17-18'!H277,'EN - TEMPS DE GLACE ATT.'!$A$3:$B$69,2))</f>
        <v>43</v>
      </c>
      <c r="C276" s="33">
        <f>IF('STATS 17-18'!E277&lt;28,IF(B276&gt;53,53,B276),B276)</f>
        <v>43</v>
      </c>
      <c r="D276" s="82">
        <f>IF('STATS 17-18'!E277&lt;20,IF(C276&gt;45,45,C276),C276)</f>
        <v>43</v>
      </c>
    </row>
    <row r="277" ht="20.35" customHeight="1">
      <c r="A277" t="s" s="38">
        <v>1343</v>
      </c>
      <c r="B277" s="81">
        <f>IF('BIO - Tableau 1'!D277=8,VLOOKUP('STATS 17-18'!H278,'EN - TEMPS DE GLACE DÉF.'!$A$3:$B$69,2),VLOOKUP('STATS 17-18'!H278,'EN - TEMPS DE GLACE ATT.'!$A$3:$B$69,2))</f>
        <v>33</v>
      </c>
      <c r="C277" s="33">
        <f>IF('STATS 17-18'!E278&lt;28,IF(B277&gt;53,53,B277),B277)</f>
        <v>33</v>
      </c>
      <c r="D277" s="82">
        <f>IF('STATS 17-18'!E278&lt;20,IF(C277&gt;45,45,C277),C277)</f>
        <v>33</v>
      </c>
    </row>
    <row r="278" ht="20.35" customHeight="1">
      <c r="A278" t="s" s="38">
        <v>1344</v>
      </c>
      <c r="B278" s="81">
        <f>IF('BIO - Tableau 1'!D278=8,VLOOKUP('STATS 17-18'!H279,'EN - TEMPS DE GLACE DÉF.'!$A$3:$B$69,2),VLOOKUP('STATS 17-18'!H279,'EN - TEMPS DE GLACE ATT.'!$A$3:$B$69,2))</f>
        <v>99</v>
      </c>
      <c r="C278" s="33">
        <f>IF('STATS 17-18'!E279&lt;28,IF(B278&gt;53,53,B278),B278)</f>
        <v>99</v>
      </c>
      <c r="D278" s="82">
        <f>IF('STATS 17-18'!E279&lt;20,IF(C278&gt;45,45,C278),C278)</f>
        <v>99</v>
      </c>
    </row>
    <row r="279" ht="20.35" customHeight="1">
      <c r="A279" t="s" s="38">
        <v>1345</v>
      </c>
      <c r="B279" s="81">
        <f>IF('BIO - Tableau 1'!D279=8,VLOOKUP('STATS 17-18'!H280,'EN - TEMPS DE GLACE DÉF.'!$A$3:$B$69,2),VLOOKUP('STATS 17-18'!H280,'EN - TEMPS DE GLACE ATT.'!$A$3:$B$69,2))</f>
        <v>36</v>
      </c>
      <c r="C279" s="33">
        <f>IF('STATS 17-18'!E280&lt;28,IF(B279&gt;53,53,B279),B279)</f>
        <v>36</v>
      </c>
      <c r="D279" s="82">
        <f>IF('STATS 17-18'!E280&lt;20,IF(C279&gt;45,45,C279),C279)</f>
        <v>36</v>
      </c>
    </row>
    <row r="280" ht="20.35" customHeight="1">
      <c r="A280" t="s" s="38">
        <v>1346</v>
      </c>
      <c r="B280" s="81">
        <f>IF('BIO - Tableau 1'!D280=8,VLOOKUP('STATS 17-18'!H281,'EN - TEMPS DE GLACE DÉF.'!$A$3:$B$69,2),VLOOKUP('STATS 17-18'!H281,'EN - TEMPS DE GLACE ATT.'!$A$3:$B$69,2))</f>
        <v>33</v>
      </c>
      <c r="C280" s="33">
        <f>IF('STATS 17-18'!E281&lt;28,IF(B280&gt;53,53,B280),B280)</f>
        <v>33</v>
      </c>
      <c r="D280" s="82">
        <f>IF('STATS 17-18'!E281&lt;20,IF(C280&gt;45,45,C280),C280)</f>
        <v>33</v>
      </c>
    </row>
    <row r="281" ht="20.35" customHeight="1">
      <c r="A281" t="s" s="38">
        <v>1347</v>
      </c>
      <c r="B281" s="81">
        <f>IF('BIO - Tableau 1'!D281=8,VLOOKUP('STATS 17-18'!H282,'EN - TEMPS DE GLACE DÉF.'!$A$3:$B$69,2),VLOOKUP('STATS 17-18'!H282,'EN - TEMPS DE GLACE ATT.'!$A$3:$B$69,2))</f>
        <v>33</v>
      </c>
      <c r="C281" s="33">
        <f>IF('STATS 17-18'!E282&lt;28,IF(B281&gt;53,53,B281),B281)</f>
        <v>33</v>
      </c>
      <c r="D281" s="82">
        <f>IF('STATS 17-18'!E282&lt;20,IF(C281&gt;45,45,C281),C281)</f>
        <v>33</v>
      </c>
    </row>
    <row r="282" ht="20.35" customHeight="1">
      <c r="A282" t="s" s="38">
        <v>1348</v>
      </c>
      <c r="B282" s="81">
        <f>IF('BIO - Tableau 1'!D282=8,VLOOKUP('STATS 17-18'!H283,'EN - TEMPS DE GLACE DÉF.'!$A$3:$B$69,2),VLOOKUP('STATS 17-18'!H283,'EN - TEMPS DE GLACE ATT.'!$A$3:$B$69,2))</f>
        <v>79</v>
      </c>
      <c r="C282" s="33">
        <f>IF('STATS 17-18'!E283&lt;28,IF(B282&gt;53,53,B282),B282)</f>
        <v>79</v>
      </c>
      <c r="D282" s="82">
        <f>IF('STATS 17-18'!E283&lt;20,IF(C282&gt;45,45,C282),C282)</f>
        <v>79</v>
      </c>
    </row>
    <row r="283" ht="20.35" customHeight="1">
      <c r="A283" t="s" s="38">
        <v>1349</v>
      </c>
      <c r="B283" s="81">
        <f>IF('BIO - Tableau 1'!D283=8,VLOOKUP('STATS 17-18'!H284,'EN - TEMPS DE GLACE DÉF.'!$A$3:$B$69,2),VLOOKUP('STATS 17-18'!H284,'EN - TEMPS DE GLACE ATT.'!$A$3:$B$69,2))</f>
        <v>33</v>
      </c>
      <c r="C283" s="33">
        <f>IF('STATS 17-18'!E284&lt;28,IF(B283&gt;53,53,B283),B283)</f>
        <v>33</v>
      </c>
      <c r="D283" s="82">
        <f>IF('STATS 17-18'!E284&lt;20,IF(C283&gt;45,45,C283),C283)</f>
        <v>33</v>
      </c>
    </row>
    <row r="284" ht="20.35" customHeight="1">
      <c r="A284" t="s" s="38">
        <v>1350</v>
      </c>
      <c r="B284" s="81">
        <f>IF('BIO - Tableau 1'!D284=8,VLOOKUP('STATS 17-18'!H285,'EN - TEMPS DE GLACE DÉF.'!$A$3:$B$69,2),VLOOKUP('STATS 17-18'!H285,'EN - TEMPS DE GLACE ATT.'!$A$3:$B$69,2))</f>
        <v>49</v>
      </c>
      <c r="C284" s="33">
        <f>IF('STATS 17-18'!E285&lt;28,IF(B284&gt;53,53,B284),B284)</f>
        <v>49</v>
      </c>
      <c r="D284" s="82">
        <f>IF('STATS 17-18'!E285&lt;20,IF(C284&gt;45,45,C284),C284)</f>
        <v>49</v>
      </c>
    </row>
    <row r="285" ht="20.35" customHeight="1">
      <c r="A285" t="s" s="38">
        <v>1351</v>
      </c>
      <c r="B285" s="81">
        <f>IF('BIO - Tableau 1'!D285=8,VLOOKUP('STATS 17-18'!H286,'EN - TEMPS DE GLACE DÉF.'!$A$3:$B$69,2),VLOOKUP('STATS 17-18'!H286,'EN - TEMPS DE GLACE ATT.'!$A$3:$B$69,2))</f>
        <v>33</v>
      </c>
      <c r="C285" s="33">
        <f>IF('STATS 17-18'!E286&lt;28,IF(B285&gt;53,53,B285),B285)</f>
        <v>33</v>
      </c>
      <c r="D285" s="82">
        <f>IF('STATS 17-18'!E286&lt;20,IF(C285&gt;45,45,C285),C285)</f>
        <v>33</v>
      </c>
    </row>
    <row r="286" ht="20.35" customHeight="1">
      <c r="A286" t="s" s="38">
        <v>1352</v>
      </c>
      <c r="B286" s="81">
        <f>IF('BIO - Tableau 1'!D286=8,VLOOKUP('STATS 17-18'!H287,'EN - TEMPS DE GLACE DÉF.'!$A$3:$B$69,2),VLOOKUP('STATS 17-18'!H287,'EN - TEMPS DE GLACE ATT.'!$A$3:$B$69,2))</f>
        <v>33</v>
      </c>
      <c r="C286" s="33">
        <f>IF('STATS 17-18'!E287&lt;28,IF(B286&gt;53,53,B286),B286)</f>
        <v>33</v>
      </c>
      <c r="D286" s="82">
        <f>IF('STATS 17-18'!E287&lt;20,IF(C286&gt;45,45,C286),C286)</f>
        <v>33</v>
      </c>
    </row>
    <row r="287" ht="20.35" customHeight="1">
      <c r="A287" t="s" s="38">
        <v>1353</v>
      </c>
      <c r="B287" s="81">
        <f>IF('BIO - Tableau 1'!D287=8,VLOOKUP('STATS 17-18'!H288,'EN - TEMPS DE GLACE DÉF.'!$A$3:$B$69,2),VLOOKUP('STATS 17-18'!H288,'EN - TEMPS DE GLACE ATT.'!$A$3:$B$69,2))</f>
        <v>33</v>
      </c>
      <c r="C287" s="33">
        <f>IF('STATS 17-18'!E288&lt;28,IF(B287&gt;53,53,B287),B287)</f>
        <v>33</v>
      </c>
      <c r="D287" s="82">
        <f>IF('STATS 17-18'!E288&lt;20,IF(C287&gt;45,45,C287),C287)</f>
        <v>33</v>
      </c>
    </row>
    <row r="288" ht="20.35" customHeight="1">
      <c r="A288" t="s" s="38">
        <v>1354</v>
      </c>
      <c r="B288" s="81">
        <f>IF('BIO - Tableau 1'!D288=8,VLOOKUP('STATS 17-18'!H289,'EN - TEMPS DE GLACE DÉF.'!$A$3:$B$69,2),VLOOKUP('STATS 17-18'!H289,'EN - TEMPS DE GLACE ATT.'!$A$3:$B$69,2))</f>
        <v>38</v>
      </c>
      <c r="C288" s="33">
        <f>IF('STATS 17-18'!E289&lt;28,IF(B288&gt;53,53,B288),B288)</f>
        <v>38</v>
      </c>
      <c r="D288" s="82">
        <f>IF('STATS 17-18'!E289&lt;20,IF(C288&gt;45,45,C288),C288)</f>
        <v>38</v>
      </c>
    </row>
    <row r="289" ht="20.35" customHeight="1">
      <c r="A289" t="s" s="38">
        <v>1355</v>
      </c>
      <c r="B289" s="81">
        <f>IF('BIO - Tableau 1'!D289=8,VLOOKUP('STATS 17-18'!H290,'EN - TEMPS DE GLACE DÉF.'!$A$3:$B$69,2),VLOOKUP('STATS 17-18'!H290,'EN - TEMPS DE GLACE ATT.'!$A$3:$B$69,2))</f>
        <v>89</v>
      </c>
      <c r="C289" s="33">
        <f>IF('STATS 17-18'!E290&lt;28,IF(B289&gt;53,53,B289),B289)</f>
        <v>89</v>
      </c>
      <c r="D289" s="82">
        <f>IF('STATS 17-18'!E290&lt;20,IF(C289&gt;45,45,C289),C289)</f>
        <v>89</v>
      </c>
    </row>
    <row r="290" ht="20.35" customHeight="1">
      <c r="A290" t="s" s="38">
        <v>1356</v>
      </c>
      <c r="B290" s="81">
        <f>IF('BIO - Tableau 1'!D290=8,VLOOKUP('STATS 17-18'!H291,'EN - TEMPS DE GLACE DÉF.'!$A$3:$B$69,2),VLOOKUP('STATS 17-18'!H291,'EN - TEMPS DE GLACE ATT.'!$A$3:$B$69,2))</f>
        <v>33</v>
      </c>
      <c r="C290" s="33">
        <f>IF('STATS 17-18'!E291&lt;28,IF(B290&gt;53,53,B290),B290)</f>
        <v>33</v>
      </c>
      <c r="D290" s="82">
        <f>IF('STATS 17-18'!E291&lt;20,IF(C290&gt;45,45,C290),C290)</f>
        <v>33</v>
      </c>
    </row>
    <row r="291" ht="20.35" customHeight="1">
      <c r="A291" t="s" s="38">
        <v>1357</v>
      </c>
      <c r="B291" s="81">
        <f>IF('BIO - Tableau 1'!D291=8,VLOOKUP('STATS 17-18'!H292,'EN - TEMPS DE GLACE DÉF.'!$A$3:$B$69,2),VLOOKUP('STATS 17-18'!H292,'EN - TEMPS DE GLACE ATT.'!$A$3:$B$69,2))</f>
        <v>99</v>
      </c>
      <c r="C291" s="33">
        <f>IF('STATS 17-18'!E292&lt;28,IF(B291&gt;53,53,B291),B291)</f>
        <v>99</v>
      </c>
      <c r="D291" s="82">
        <f>IF('STATS 17-18'!E292&lt;20,IF(C291&gt;45,45,C291),C291)</f>
        <v>99</v>
      </c>
    </row>
    <row r="292" ht="20.35" customHeight="1">
      <c r="A292" t="s" s="38">
        <v>1358</v>
      </c>
      <c r="B292" s="81">
        <f>IF('BIO - Tableau 1'!D292=8,VLOOKUP('STATS 17-18'!H293,'EN - TEMPS DE GLACE DÉF.'!$A$3:$B$69,2),VLOOKUP('STATS 17-18'!H293,'EN - TEMPS DE GLACE ATT.'!$A$3:$B$69,2))</f>
        <v>99</v>
      </c>
      <c r="C292" s="33">
        <f>IF('STATS 17-18'!E293&lt;28,IF(B292&gt;53,53,B292),B292)</f>
        <v>99</v>
      </c>
      <c r="D292" s="82">
        <f>IF('STATS 17-18'!E293&lt;20,IF(C292&gt;45,45,C292),C292)</f>
        <v>99</v>
      </c>
    </row>
    <row r="293" ht="20.35" customHeight="1">
      <c r="A293" t="s" s="38">
        <v>1359</v>
      </c>
      <c r="B293" s="81">
        <f>IF('BIO - Tableau 1'!D293=8,VLOOKUP('STATS 17-18'!H294,'EN - TEMPS DE GLACE DÉF.'!$A$3:$B$69,2),VLOOKUP('STATS 17-18'!H294,'EN - TEMPS DE GLACE ATT.'!$A$3:$B$69,2))</f>
        <v>74</v>
      </c>
      <c r="C293" s="33">
        <f>IF('STATS 17-18'!E294&lt;28,IF(B293&gt;53,53,B293),B293)</f>
        <v>74</v>
      </c>
      <c r="D293" s="82">
        <f>IF('STATS 17-18'!E294&lt;20,IF(C293&gt;45,45,C293),C293)</f>
        <v>74</v>
      </c>
    </row>
    <row r="294" ht="20.35" customHeight="1">
      <c r="A294" t="s" s="38">
        <v>1360</v>
      </c>
      <c r="B294" s="81">
        <f>IF('BIO - Tableau 1'!D294=8,VLOOKUP('STATS 17-18'!H295,'EN - TEMPS DE GLACE DÉF.'!$A$3:$B$69,2),VLOOKUP('STATS 17-18'!H295,'EN - TEMPS DE GLACE ATT.'!$A$3:$B$69,2))</f>
        <v>89</v>
      </c>
      <c r="C294" s="33">
        <f>IF('STATS 17-18'!E295&lt;28,IF(B294&gt;53,53,B294),B294)</f>
        <v>53</v>
      </c>
      <c r="D294" s="82">
        <f>IF('STATS 17-18'!E295&lt;20,IF(C294&gt;45,45,C294),C294)</f>
        <v>45</v>
      </c>
    </row>
    <row r="295" ht="20.35" customHeight="1">
      <c r="A295" t="s" s="38">
        <v>1361</v>
      </c>
      <c r="B295" s="81">
        <f>IF('BIO - Tableau 1'!D295=8,VLOOKUP('STATS 17-18'!H296,'EN - TEMPS DE GLACE DÉF.'!$A$3:$B$69,2),VLOOKUP('STATS 17-18'!H296,'EN - TEMPS DE GLACE ATT.'!$A$3:$B$69,2))</f>
        <v>39</v>
      </c>
      <c r="C295" s="33">
        <f>IF('STATS 17-18'!E296&lt;28,IF(B295&gt;53,53,B295),B295)</f>
        <v>39</v>
      </c>
      <c r="D295" s="82">
        <f>IF('STATS 17-18'!E296&lt;20,IF(C295&gt;45,45,C295),C295)</f>
        <v>39</v>
      </c>
    </row>
    <row r="296" ht="20.35" customHeight="1">
      <c r="A296" t="s" s="38">
        <v>1362</v>
      </c>
      <c r="B296" s="81">
        <f>IF('BIO - Tableau 1'!D296=8,VLOOKUP('STATS 17-18'!H297,'EN - TEMPS DE GLACE DÉF.'!$A$3:$B$69,2),VLOOKUP('STATS 17-18'!H297,'EN - TEMPS DE GLACE ATT.'!$A$3:$B$69,2))</f>
        <v>99</v>
      </c>
      <c r="C296" s="33">
        <f>IF('STATS 17-18'!E297&lt;28,IF(B296&gt;53,53,B296),B296)</f>
        <v>99</v>
      </c>
      <c r="D296" s="82">
        <f>IF('STATS 17-18'!E297&lt;20,IF(C296&gt;45,45,C296),C296)</f>
        <v>99</v>
      </c>
    </row>
    <row r="297" ht="20.35" customHeight="1">
      <c r="A297" t="s" s="38">
        <v>1363</v>
      </c>
      <c r="B297" s="81">
        <f>IF('BIO - Tableau 1'!D297=8,VLOOKUP('STATS 17-18'!H298,'EN - TEMPS DE GLACE DÉF.'!$A$3:$B$69,2),VLOOKUP('STATS 17-18'!H298,'EN - TEMPS DE GLACE ATT.'!$A$3:$B$69,2))</f>
        <v>89</v>
      </c>
      <c r="C297" s="33">
        <f>IF('STATS 17-18'!E298&lt;28,IF(B297&gt;53,53,B297),B297)</f>
        <v>89</v>
      </c>
      <c r="D297" s="82">
        <f>IF('STATS 17-18'!E298&lt;20,IF(C297&gt;45,45,C297),C297)</f>
        <v>89</v>
      </c>
    </row>
    <row r="298" ht="20.35" customHeight="1">
      <c r="A298" t="s" s="38">
        <v>1364</v>
      </c>
      <c r="B298" s="81">
        <f>IF('BIO - Tableau 1'!D298=8,VLOOKUP('STATS 17-18'!H299,'EN - TEMPS DE GLACE DÉF.'!$A$3:$B$69,2),VLOOKUP('STATS 17-18'!H299,'EN - TEMPS DE GLACE ATT.'!$A$3:$B$69,2))</f>
        <v>89</v>
      </c>
      <c r="C298" s="33">
        <f>IF('STATS 17-18'!E299&lt;28,IF(B298&gt;53,53,B298),B298)</f>
        <v>89</v>
      </c>
      <c r="D298" s="82">
        <f>IF('STATS 17-18'!E299&lt;20,IF(C298&gt;45,45,C298),C298)</f>
        <v>89</v>
      </c>
    </row>
    <row r="299" ht="20.35" customHeight="1">
      <c r="A299" t="s" s="38">
        <v>1365</v>
      </c>
      <c r="B299" s="81">
        <f>IF('BIO - Tableau 1'!D299=8,VLOOKUP('STATS 17-18'!H300,'EN - TEMPS DE GLACE DÉF.'!$A$3:$B$69,2),VLOOKUP('STATS 17-18'!H300,'EN - TEMPS DE GLACE ATT.'!$A$3:$B$69,2))</f>
        <v>89</v>
      </c>
      <c r="C299" s="33">
        <f>IF('STATS 17-18'!E300&lt;28,IF(B299&gt;53,53,B299),B299)</f>
        <v>89</v>
      </c>
      <c r="D299" s="82">
        <f>IF('STATS 17-18'!E300&lt;20,IF(C299&gt;45,45,C299),C299)</f>
        <v>89</v>
      </c>
    </row>
    <row r="300" ht="20.35" customHeight="1">
      <c r="A300" t="s" s="38">
        <v>1366</v>
      </c>
      <c r="B300" s="81">
        <f>IF('BIO - Tableau 1'!D300=8,VLOOKUP('STATS 17-18'!H301,'EN - TEMPS DE GLACE DÉF.'!$A$3:$B$69,2),VLOOKUP('STATS 17-18'!H301,'EN - TEMPS DE GLACE ATT.'!$A$3:$B$69,2))</f>
        <v>33</v>
      </c>
      <c r="C300" s="33">
        <f>IF('STATS 17-18'!E301&lt;28,IF(B300&gt;53,53,B300),B300)</f>
        <v>33</v>
      </c>
      <c r="D300" s="82">
        <f>IF('STATS 17-18'!E301&lt;20,IF(C300&gt;45,45,C300),C300)</f>
        <v>33</v>
      </c>
    </row>
    <row r="301" ht="20.35" customHeight="1">
      <c r="A301" t="s" s="38">
        <v>1367</v>
      </c>
      <c r="B301" s="81">
        <f>IF('BIO - Tableau 1'!D301=8,VLOOKUP('STATS 17-18'!H302,'EN - TEMPS DE GLACE DÉF.'!$A$3:$B$69,2),VLOOKUP('STATS 17-18'!H302,'EN - TEMPS DE GLACE ATT.'!$A$3:$B$69,2))</f>
        <v>33</v>
      </c>
      <c r="C301" s="33">
        <f>IF('STATS 17-18'!E302&lt;28,IF(B301&gt;53,53,B301),B301)</f>
        <v>33</v>
      </c>
      <c r="D301" s="82">
        <f>IF('STATS 17-18'!E302&lt;20,IF(C301&gt;45,45,C301),C301)</f>
        <v>33</v>
      </c>
    </row>
    <row r="302" ht="20.35" customHeight="1">
      <c r="A302" t="s" s="38">
        <v>1368</v>
      </c>
      <c r="B302" s="81">
        <f>IF('BIO - Tableau 1'!D302=8,VLOOKUP('STATS 17-18'!H303,'EN - TEMPS DE GLACE DÉF.'!$A$3:$B$69,2),VLOOKUP('STATS 17-18'!H303,'EN - TEMPS DE GLACE ATT.'!$A$3:$B$69,2))</f>
        <v>39</v>
      </c>
      <c r="C302" s="33">
        <f>IF('STATS 17-18'!E303&lt;28,IF(B302&gt;53,53,B302),B302)</f>
        <v>39</v>
      </c>
      <c r="D302" s="82">
        <f>IF('STATS 17-18'!E303&lt;20,IF(C302&gt;45,45,C302),C302)</f>
        <v>39</v>
      </c>
    </row>
    <row r="303" ht="20.35" customHeight="1">
      <c r="A303" t="s" s="38">
        <v>1369</v>
      </c>
      <c r="B303" s="81">
        <f>IF('BIO - Tableau 1'!D303=8,VLOOKUP('STATS 17-18'!H304,'EN - TEMPS DE GLACE DÉF.'!$A$3:$B$69,2),VLOOKUP('STATS 17-18'!H304,'EN - TEMPS DE GLACE ATT.'!$A$3:$B$69,2))</f>
        <v>33</v>
      </c>
      <c r="C303" s="33">
        <f>IF('STATS 17-18'!E304&lt;28,IF(B303&gt;53,53,B303),B303)</f>
        <v>33</v>
      </c>
      <c r="D303" s="82">
        <f>IF('STATS 17-18'!E304&lt;20,IF(C303&gt;45,45,C303),C303)</f>
        <v>33</v>
      </c>
    </row>
    <row r="304" ht="20.35" customHeight="1">
      <c r="A304" t="s" s="38">
        <v>1370</v>
      </c>
      <c r="B304" s="81">
        <f>IF('BIO - Tableau 1'!D304=8,VLOOKUP('STATS 17-18'!H305,'EN - TEMPS DE GLACE DÉF.'!$A$3:$B$69,2),VLOOKUP('STATS 17-18'!H305,'EN - TEMPS DE GLACE ATT.'!$A$3:$B$69,2))</f>
        <v>33</v>
      </c>
      <c r="C304" s="33">
        <f>IF('STATS 17-18'!E305&lt;28,IF(B304&gt;53,53,B304),B304)</f>
        <v>33</v>
      </c>
      <c r="D304" s="82">
        <f>IF('STATS 17-18'!E305&lt;20,IF(C304&gt;45,45,C304),C304)</f>
        <v>33</v>
      </c>
    </row>
    <row r="305" ht="20.35" customHeight="1">
      <c r="A305" t="s" s="38">
        <v>1371</v>
      </c>
      <c r="B305" s="81">
        <f>IF('BIO - Tableau 1'!D305=8,VLOOKUP('STATS 17-18'!H306,'EN - TEMPS DE GLACE DÉF.'!$A$3:$B$69,2),VLOOKUP('STATS 17-18'!H306,'EN - TEMPS DE GLACE ATT.'!$A$3:$B$69,2))</f>
        <v>33</v>
      </c>
      <c r="C305" s="33">
        <f>IF('STATS 17-18'!E306&lt;28,IF(B305&gt;53,53,B305),B305)</f>
        <v>33</v>
      </c>
      <c r="D305" s="82">
        <f>IF('STATS 17-18'!E306&lt;20,IF(C305&gt;45,45,C305),C305)</f>
        <v>33</v>
      </c>
    </row>
    <row r="306" ht="20.35" customHeight="1">
      <c r="A306" t="s" s="38">
        <v>1372</v>
      </c>
      <c r="B306" s="81">
        <f>IF('BIO - Tableau 1'!D306=8,VLOOKUP('STATS 17-18'!H307,'EN - TEMPS DE GLACE DÉF.'!$A$3:$B$69,2),VLOOKUP('STATS 17-18'!H307,'EN - TEMPS DE GLACE ATT.'!$A$3:$B$69,2))</f>
        <v>33</v>
      </c>
      <c r="C306" s="33">
        <f>IF('STATS 17-18'!E307&lt;28,IF(B306&gt;53,53,B306),B306)</f>
        <v>33</v>
      </c>
      <c r="D306" s="82">
        <f>IF('STATS 17-18'!E307&lt;20,IF(C306&gt;45,45,C306),C306)</f>
        <v>33</v>
      </c>
    </row>
    <row r="307" ht="20.35" customHeight="1">
      <c r="A307" t="s" s="38">
        <v>1374</v>
      </c>
      <c r="B307" s="81">
        <f>IF('BIO - Tableau 1'!D307=8,VLOOKUP('STATS 17-18'!H308,'EN - TEMPS DE GLACE DÉF.'!$A$3:$B$69,2),VLOOKUP('STATS 17-18'!H308,'EN - TEMPS DE GLACE ATT.'!$A$3:$B$69,2))</f>
        <v>59</v>
      </c>
      <c r="C307" s="33">
        <f>IF('STATS 17-18'!E308&lt;28,IF(B307&gt;53,53,B307),B307)</f>
        <v>59</v>
      </c>
      <c r="D307" s="82">
        <f>IF('STATS 17-18'!E308&lt;20,IF(C307&gt;45,45,C307),C307)</f>
        <v>59</v>
      </c>
    </row>
    <row r="308" ht="20.35" customHeight="1">
      <c r="A308" t="s" s="38">
        <v>1375</v>
      </c>
      <c r="B308" s="81">
        <f>IF('BIO - Tableau 1'!D308=8,VLOOKUP('STATS 17-18'!H309,'EN - TEMPS DE GLACE DÉF.'!$A$3:$B$69,2),VLOOKUP('STATS 17-18'!H309,'EN - TEMPS DE GLACE ATT.'!$A$3:$B$69,2))</f>
        <v>33</v>
      </c>
      <c r="C308" s="33">
        <f>IF('STATS 17-18'!E309&lt;28,IF(B308&gt;53,53,B308),B308)</f>
        <v>33</v>
      </c>
      <c r="D308" s="82">
        <f>IF('STATS 17-18'!E309&lt;20,IF(C308&gt;45,45,C308),C308)</f>
        <v>33</v>
      </c>
    </row>
    <row r="309" ht="20.35" customHeight="1">
      <c r="A309" t="s" s="38">
        <v>1376</v>
      </c>
      <c r="B309" s="81">
        <f>IF('BIO - Tableau 1'!D309=8,VLOOKUP('STATS 17-18'!H310,'EN - TEMPS DE GLACE DÉF.'!$A$3:$B$69,2),VLOOKUP('STATS 17-18'!H310,'EN - TEMPS DE GLACE ATT.'!$A$3:$B$69,2))</f>
        <v>33</v>
      </c>
      <c r="C309" s="33">
        <f>IF('STATS 17-18'!E310&lt;28,IF(B309&gt;53,53,B309),B309)</f>
        <v>33</v>
      </c>
      <c r="D309" s="82">
        <f>IF('STATS 17-18'!E310&lt;20,IF(C309&gt;45,45,C309),C309)</f>
        <v>33</v>
      </c>
    </row>
    <row r="310" ht="20.35" customHeight="1">
      <c r="A310" t="s" s="38">
        <v>1377</v>
      </c>
      <c r="B310" s="81">
        <f>IF('BIO - Tableau 1'!D310=8,VLOOKUP('STATS 17-18'!H311,'EN - TEMPS DE GLACE DÉF.'!$A$3:$B$69,2),VLOOKUP('STATS 17-18'!H311,'EN - TEMPS DE GLACE ATT.'!$A$3:$B$69,2))</f>
        <v>33</v>
      </c>
      <c r="C310" s="33">
        <f>IF('STATS 17-18'!E311&lt;28,IF(B310&gt;53,53,B310),B310)</f>
        <v>33</v>
      </c>
      <c r="D310" s="82">
        <f>IF('STATS 17-18'!E311&lt;20,IF(C310&gt;45,45,C310),C310)</f>
        <v>33</v>
      </c>
    </row>
    <row r="311" ht="20.35" customHeight="1">
      <c r="A311" t="s" s="38">
        <v>1378</v>
      </c>
      <c r="B311" s="81">
        <f>IF('BIO - Tableau 1'!D311=8,VLOOKUP('STATS 17-18'!H312,'EN - TEMPS DE GLACE DÉF.'!$A$3:$B$69,2),VLOOKUP('STATS 17-18'!H312,'EN - TEMPS DE GLACE ATT.'!$A$3:$B$69,2))</f>
        <v>55</v>
      </c>
      <c r="C311" s="33">
        <f>IF('STATS 17-18'!E312&lt;28,IF(B311&gt;53,53,B311),B311)</f>
        <v>55</v>
      </c>
      <c r="D311" s="82">
        <f>IF('STATS 17-18'!E312&lt;20,IF(C311&gt;45,45,C311),C311)</f>
        <v>55</v>
      </c>
    </row>
    <row r="312" ht="20.35" customHeight="1">
      <c r="A312" t="s" s="38">
        <v>1379</v>
      </c>
      <c r="B312" s="81">
        <f>IF('BIO - Tableau 1'!D312=8,VLOOKUP('STATS 17-18'!H313,'EN - TEMPS DE GLACE DÉF.'!$A$3:$B$69,2),VLOOKUP('STATS 17-18'!H313,'EN - TEMPS DE GLACE ATT.'!$A$3:$B$69,2))</f>
        <v>33</v>
      </c>
      <c r="C312" s="33">
        <f>IF('STATS 17-18'!E313&lt;28,IF(B312&gt;53,53,B312),B312)</f>
        <v>33</v>
      </c>
      <c r="D312" s="82">
        <f>IF('STATS 17-18'!E313&lt;20,IF(C312&gt;45,45,C312),C312)</f>
        <v>33</v>
      </c>
    </row>
    <row r="313" ht="20.35" customHeight="1">
      <c r="A313" t="s" s="38">
        <v>1380</v>
      </c>
      <c r="B313" s="81">
        <f>IF('BIO - Tableau 1'!D313=8,VLOOKUP('STATS 17-18'!H314,'EN - TEMPS DE GLACE DÉF.'!$A$3:$B$69,2),VLOOKUP('STATS 17-18'!H314,'EN - TEMPS DE GLACE ATT.'!$A$3:$B$69,2))</f>
        <v>33</v>
      </c>
      <c r="C313" s="33">
        <f>IF('STATS 17-18'!E314&lt;28,IF(B313&gt;53,53,B313),B313)</f>
        <v>33</v>
      </c>
      <c r="D313" s="82">
        <f>IF('STATS 17-18'!E314&lt;20,IF(C313&gt;45,45,C313),C313)</f>
        <v>33</v>
      </c>
    </row>
    <row r="314" ht="20.35" customHeight="1">
      <c r="A314" t="s" s="38">
        <v>1381</v>
      </c>
      <c r="B314" s="81">
        <f>IF('BIO - Tableau 1'!D314=8,VLOOKUP('STATS 17-18'!H315,'EN - TEMPS DE GLACE DÉF.'!$A$3:$B$69,2),VLOOKUP('STATS 17-18'!H315,'EN - TEMPS DE GLACE ATT.'!$A$3:$B$69,2))</f>
        <v>33</v>
      </c>
      <c r="C314" s="33">
        <f>IF('STATS 17-18'!E315&lt;28,IF(B314&gt;53,53,B314),B314)</f>
        <v>33</v>
      </c>
      <c r="D314" s="82">
        <f>IF('STATS 17-18'!E315&lt;20,IF(C314&gt;45,45,C314),C314)</f>
        <v>33</v>
      </c>
    </row>
    <row r="315" ht="20.35" customHeight="1">
      <c r="A315" t="s" s="38">
        <v>1382</v>
      </c>
      <c r="B315" s="81">
        <f>IF('BIO - Tableau 1'!D315=8,VLOOKUP('STATS 17-18'!H316,'EN - TEMPS DE GLACE DÉF.'!$A$3:$B$69,2),VLOOKUP('STATS 17-18'!H316,'EN - TEMPS DE GLACE ATT.'!$A$3:$B$69,2))</f>
        <v>99</v>
      </c>
      <c r="C315" s="33">
        <f>IF('STATS 17-18'!E316&lt;28,IF(B315&gt;53,53,B315),B315)</f>
        <v>99</v>
      </c>
      <c r="D315" s="82">
        <f>IF('STATS 17-18'!E316&lt;20,IF(C315&gt;45,45,C315),C315)</f>
        <v>99</v>
      </c>
    </row>
    <row r="316" ht="20.35" customHeight="1">
      <c r="A316" t="s" s="38">
        <v>1383</v>
      </c>
      <c r="B316" s="81">
        <f>IF('BIO - Tableau 1'!D316=8,VLOOKUP('STATS 17-18'!H317,'EN - TEMPS DE GLACE DÉF.'!$A$3:$B$69,2),VLOOKUP('STATS 17-18'!H317,'EN - TEMPS DE GLACE ATT.'!$A$3:$B$69,2))</f>
        <v>33</v>
      </c>
      <c r="C316" s="33">
        <f>IF('STATS 17-18'!E317&lt;28,IF(B316&gt;53,53,B316),B316)</f>
        <v>33</v>
      </c>
      <c r="D316" s="82">
        <f>IF('STATS 17-18'!E317&lt;20,IF(C316&gt;45,45,C316),C316)</f>
        <v>33</v>
      </c>
    </row>
    <row r="317" ht="20.35" customHeight="1">
      <c r="A317" t="s" s="38">
        <v>1384</v>
      </c>
      <c r="B317" s="81">
        <f>IF('BIO - Tableau 1'!D317=8,VLOOKUP('STATS 17-18'!H318,'EN - TEMPS DE GLACE DÉF.'!$A$3:$B$69,2),VLOOKUP('STATS 17-18'!H318,'EN - TEMPS DE GLACE ATT.'!$A$3:$B$69,2))</f>
        <v>33</v>
      </c>
      <c r="C317" s="33">
        <f>IF('STATS 17-18'!E318&lt;28,IF(B317&gt;53,53,B317),B317)</f>
        <v>33</v>
      </c>
      <c r="D317" s="82">
        <f>IF('STATS 17-18'!E318&lt;20,IF(C317&gt;45,45,C317),C317)</f>
        <v>33</v>
      </c>
    </row>
    <row r="318" ht="20.35" customHeight="1">
      <c r="A318" t="s" s="38">
        <v>1385</v>
      </c>
      <c r="B318" s="81">
        <f>IF('BIO - Tableau 1'!D318=8,VLOOKUP('STATS 17-18'!H319,'EN - TEMPS DE GLACE DÉF.'!$A$3:$B$69,2),VLOOKUP('STATS 17-18'!H319,'EN - TEMPS DE GLACE ATT.'!$A$3:$B$69,2))</f>
        <v>33</v>
      </c>
      <c r="C318" s="33">
        <f>IF('STATS 17-18'!E319&lt;28,IF(B318&gt;53,53,B318),B318)</f>
        <v>33</v>
      </c>
      <c r="D318" s="82">
        <f>IF('STATS 17-18'!E319&lt;20,IF(C318&gt;45,45,C318),C318)</f>
        <v>33</v>
      </c>
    </row>
    <row r="319" ht="20.35" customHeight="1">
      <c r="A319" t="s" s="38">
        <v>1386</v>
      </c>
      <c r="B319" s="81">
        <f>IF('BIO - Tableau 1'!D319=8,VLOOKUP('STATS 17-18'!H320,'EN - TEMPS DE GLACE DÉF.'!$A$3:$B$69,2),VLOOKUP('STATS 17-18'!H320,'EN - TEMPS DE GLACE ATT.'!$A$3:$B$69,2))</f>
        <v>33</v>
      </c>
      <c r="C319" s="33">
        <f>IF('STATS 17-18'!E320&lt;28,IF(B319&gt;53,53,B319),B319)</f>
        <v>33</v>
      </c>
      <c r="D319" s="82">
        <f>IF('STATS 17-18'!E320&lt;20,IF(C319&gt;45,45,C319),C319)</f>
        <v>33</v>
      </c>
    </row>
    <row r="320" ht="20.35" customHeight="1">
      <c r="A320" t="s" s="38">
        <v>1387</v>
      </c>
      <c r="B320" s="81">
        <f>IF('BIO - Tableau 1'!D320=8,VLOOKUP('STATS 17-18'!H321,'EN - TEMPS DE GLACE DÉF.'!$A$3:$B$69,2),VLOOKUP('STATS 17-18'!H321,'EN - TEMPS DE GLACE ATT.'!$A$3:$B$69,2))</f>
        <v>50</v>
      </c>
      <c r="C320" s="33">
        <f>IF('STATS 17-18'!E321&lt;28,IF(B320&gt;53,53,B320),B320)</f>
        <v>50</v>
      </c>
      <c r="D320" s="82">
        <f>IF('STATS 17-18'!E321&lt;20,IF(C320&gt;45,45,C320),C320)</f>
        <v>50</v>
      </c>
    </row>
    <row r="321" ht="20.35" customHeight="1">
      <c r="A321" t="s" s="38">
        <v>1388</v>
      </c>
      <c r="B321" s="81">
        <f>IF('BIO - Tableau 1'!D321=8,VLOOKUP('STATS 17-18'!H322,'EN - TEMPS DE GLACE DÉF.'!$A$3:$B$69,2),VLOOKUP('STATS 17-18'!H322,'EN - TEMPS DE GLACE ATT.'!$A$3:$B$69,2))</f>
        <v>92</v>
      </c>
      <c r="C321" s="33">
        <f>IF('STATS 17-18'!E322&lt;28,IF(B321&gt;53,53,B321),B321)</f>
        <v>92</v>
      </c>
      <c r="D321" s="82">
        <f>IF('STATS 17-18'!E322&lt;20,IF(C321&gt;45,45,C321),C321)</f>
        <v>92</v>
      </c>
    </row>
    <row r="322" ht="20.35" customHeight="1">
      <c r="A322" t="s" s="38">
        <v>1389</v>
      </c>
      <c r="B322" s="81">
        <f>IF('BIO - Tableau 1'!D322=8,VLOOKUP('STATS 17-18'!H323,'EN - TEMPS DE GLACE DÉF.'!$A$3:$B$69,2),VLOOKUP('STATS 17-18'!H323,'EN - TEMPS DE GLACE ATT.'!$A$3:$B$69,2))</f>
        <v>33</v>
      </c>
      <c r="C322" s="33">
        <f>IF('STATS 17-18'!E323&lt;28,IF(B322&gt;53,53,B322),B322)</f>
        <v>33</v>
      </c>
      <c r="D322" s="82">
        <f>IF('STATS 17-18'!E323&lt;20,IF(C322&gt;45,45,C322),C322)</f>
        <v>33</v>
      </c>
    </row>
    <row r="323" ht="20.35" customHeight="1">
      <c r="A323" t="s" s="38">
        <v>1390</v>
      </c>
      <c r="B323" s="81">
        <f>IF('BIO - Tableau 1'!D323=8,VLOOKUP('STATS 17-18'!H324,'EN - TEMPS DE GLACE DÉF.'!$A$3:$B$69,2),VLOOKUP('STATS 17-18'!H324,'EN - TEMPS DE GLACE ATT.'!$A$3:$B$69,2))</f>
        <v>33</v>
      </c>
      <c r="C323" s="33">
        <f>IF('STATS 17-18'!E324&lt;28,IF(B323&gt;53,53,B323),B323)</f>
        <v>33</v>
      </c>
      <c r="D323" s="82">
        <f>IF('STATS 17-18'!E324&lt;20,IF(C323&gt;45,45,C323),C323)</f>
        <v>33</v>
      </c>
    </row>
    <row r="324" ht="20.35" customHeight="1">
      <c r="A324" t="s" s="38">
        <v>1391</v>
      </c>
      <c r="B324" s="81">
        <f>IF('BIO - Tableau 1'!D324=8,VLOOKUP('STATS 17-18'!H325,'EN - TEMPS DE GLACE DÉF.'!$A$3:$B$69,2),VLOOKUP('STATS 17-18'!H325,'EN - TEMPS DE GLACE ATT.'!$A$3:$B$69,2))</f>
        <v>81</v>
      </c>
      <c r="C324" s="33">
        <f>IF('STATS 17-18'!E325&lt;28,IF(B324&gt;53,53,B324),B324)</f>
        <v>81</v>
      </c>
      <c r="D324" s="82">
        <f>IF('STATS 17-18'!E325&lt;20,IF(C324&gt;45,45,C324),C324)</f>
        <v>81</v>
      </c>
    </row>
    <row r="325" ht="20.35" customHeight="1">
      <c r="A325" t="s" s="38">
        <v>1392</v>
      </c>
      <c r="B325" s="81">
        <f>IF('BIO - Tableau 1'!D325=8,VLOOKUP('STATS 17-18'!H326,'EN - TEMPS DE GLACE DÉF.'!$A$3:$B$69,2),VLOOKUP('STATS 17-18'!H326,'EN - TEMPS DE GLACE ATT.'!$A$3:$B$69,2))</f>
        <v>69</v>
      </c>
      <c r="C325" s="33">
        <f>IF('STATS 17-18'!E326&lt;28,IF(B325&gt;53,53,B325),B325)</f>
        <v>69</v>
      </c>
      <c r="D325" s="82">
        <f>IF('STATS 17-18'!E326&lt;20,IF(C325&gt;45,45,C325),C325)</f>
        <v>69</v>
      </c>
    </row>
    <row r="326" ht="20.35" customHeight="1">
      <c r="A326" t="s" s="38">
        <v>1393</v>
      </c>
      <c r="B326" s="81">
        <f>IF('BIO - Tableau 1'!D326=8,VLOOKUP('STATS 17-18'!H327,'EN - TEMPS DE GLACE DÉF.'!$A$3:$B$69,2),VLOOKUP('STATS 17-18'!H327,'EN - TEMPS DE GLACE ATT.'!$A$3:$B$69,2))</f>
        <v>33</v>
      </c>
      <c r="C326" s="33">
        <f>IF('STATS 17-18'!E327&lt;28,IF(B326&gt;53,53,B326),B326)</f>
        <v>33</v>
      </c>
      <c r="D326" s="82">
        <f>IF('STATS 17-18'!E327&lt;20,IF(C326&gt;45,45,C326),C326)</f>
        <v>33</v>
      </c>
    </row>
    <row r="327" ht="20.35" customHeight="1">
      <c r="A327" t="s" s="38">
        <v>1394</v>
      </c>
      <c r="B327" s="81">
        <f>IF('BIO - Tableau 1'!D327=8,VLOOKUP('STATS 17-18'!H328,'EN - TEMPS DE GLACE DÉF.'!$A$3:$B$69,2),VLOOKUP('STATS 17-18'!H328,'EN - TEMPS DE GLACE ATT.'!$A$3:$B$69,2))</f>
        <v>39</v>
      </c>
      <c r="C327" s="33">
        <f>IF('STATS 17-18'!E328&lt;28,IF(B327&gt;53,53,B327),B327)</f>
        <v>39</v>
      </c>
      <c r="D327" s="82">
        <f>IF('STATS 17-18'!E328&lt;20,IF(C327&gt;45,45,C327),C327)</f>
        <v>39</v>
      </c>
    </row>
    <row r="328" ht="20.35" customHeight="1">
      <c r="A328" t="s" s="38">
        <v>1395</v>
      </c>
      <c r="B328" s="81">
        <f>IF('BIO - Tableau 1'!D328=8,VLOOKUP('STATS 17-18'!H329,'EN - TEMPS DE GLACE DÉF.'!$A$3:$B$69,2),VLOOKUP('STATS 17-18'!H329,'EN - TEMPS DE GLACE ATT.'!$A$3:$B$69,2))</f>
        <v>59</v>
      </c>
      <c r="C328" s="33">
        <f>IF('STATS 17-18'!E329&lt;28,IF(B328&gt;53,53,B328),B328)</f>
        <v>59</v>
      </c>
      <c r="D328" s="82">
        <f>IF('STATS 17-18'!E329&lt;20,IF(C328&gt;45,45,C328),C328)</f>
        <v>59</v>
      </c>
    </row>
    <row r="329" ht="20.35" customHeight="1">
      <c r="A329" t="s" s="38">
        <v>1396</v>
      </c>
      <c r="B329" s="81">
        <f>IF('BIO - Tableau 1'!D329=8,VLOOKUP('STATS 17-18'!H330,'EN - TEMPS DE GLACE DÉF.'!$A$3:$B$69,2),VLOOKUP('STATS 17-18'!H330,'EN - TEMPS DE GLACE ATT.'!$A$3:$B$69,2))</f>
        <v>98</v>
      </c>
      <c r="C329" s="33">
        <f>IF('STATS 17-18'!E330&lt;28,IF(B329&gt;53,53,B329),B329)</f>
        <v>98</v>
      </c>
      <c r="D329" s="82">
        <f>IF('STATS 17-18'!E330&lt;20,IF(C329&gt;45,45,C329),C329)</f>
        <v>98</v>
      </c>
    </row>
    <row r="330" ht="20.35" customHeight="1">
      <c r="A330" t="s" s="38">
        <v>1397</v>
      </c>
      <c r="B330" s="81">
        <f>IF('BIO - Tableau 1'!D330=8,VLOOKUP('STATS 17-18'!H331,'EN - TEMPS DE GLACE DÉF.'!$A$3:$B$69,2),VLOOKUP('STATS 17-18'!H331,'EN - TEMPS DE GLACE ATT.'!$A$3:$B$69,2))</f>
        <v>33</v>
      </c>
      <c r="C330" s="33">
        <f>IF('STATS 17-18'!E331&lt;28,IF(B330&gt;53,53,B330),B330)</f>
        <v>33</v>
      </c>
      <c r="D330" s="82">
        <f>IF('STATS 17-18'!E331&lt;20,IF(C330&gt;45,45,C330),C330)</f>
        <v>33</v>
      </c>
    </row>
    <row r="331" ht="20.35" customHeight="1">
      <c r="A331" t="s" s="38">
        <v>1398</v>
      </c>
      <c r="B331" s="81">
        <f>IF('BIO - Tableau 1'!D331=8,VLOOKUP('STATS 17-18'!H332,'EN - TEMPS DE GLACE DÉF.'!$A$3:$B$69,2),VLOOKUP('STATS 17-18'!H332,'EN - TEMPS DE GLACE ATT.'!$A$3:$B$69,2))</f>
        <v>33</v>
      </c>
      <c r="C331" s="33">
        <f>IF('STATS 17-18'!E332&lt;28,IF(B331&gt;53,53,B331),B331)</f>
        <v>33</v>
      </c>
      <c r="D331" s="82">
        <f>IF('STATS 17-18'!E332&lt;20,IF(C331&gt;45,45,C331),C331)</f>
        <v>33</v>
      </c>
    </row>
    <row r="332" ht="20.35" customHeight="1">
      <c r="A332" t="s" s="38">
        <v>1399</v>
      </c>
      <c r="B332" s="81">
        <f>IF('BIO - Tableau 1'!D332=8,VLOOKUP('STATS 17-18'!H333,'EN - TEMPS DE GLACE DÉF.'!$A$3:$B$69,2),VLOOKUP('STATS 17-18'!H333,'EN - TEMPS DE GLACE ATT.'!$A$3:$B$69,2))</f>
        <v>51</v>
      </c>
      <c r="C332" s="33">
        <f>IF('STATS 17-18'!E333&lt;28,IF(B332&gt;53,53,B332),B332)</f>
        <v>51</v>
      </c>
      <c r="D332" s="82">
        <f>IF('STATS 17-18'!E333&lt;20,IF(C332&gt;45,45,C332),C332)</f>
        <v>51</v>
      </c>
    </row>
    <row r="333" ht="20.35" customHeight="1">
      <c r="A333" t="s" s="38">
        <v>1400</v>
      </c>
      <c r="B333" s="81">
        <f>IF('BIO - Tableau 1'!D333=8,VLOOKUP('STATS 17-18'!H334,'EN - TEMPS DE GLACE DÉF.'!$A$3:$B$69,2),VLOOKUP('STATS 17-18'!H334,'EN - TEMPS DE GLACE ATT.'!$A$3:$B$69,2))</f>
        <v>33</v>
      </c>
      <c r="C333" s="33">
        <f>IF('STATS 17-18'!E334&lt;28,IF(B333&gt;53,53,B333),B333)</f>
        <v>33</v>
      </c>
      <c r="D333" s="82">
        <f>IF('STATS 17-18'!E334&lt;20,IF(C333&gt;45,45,C333),C333)</f>
        <v>33</v>
      </c>
    </row>
    <row r="334" ht="20.35" customHeight="1">
      <c r="A334" t="s" s="38">
        <v>1401</v>
      </c>
      <c r="B334" s="81">
        <f>IF('BIO - Tableau 1'!D334=8,VLOOKUP('STATS 17-18'!H335,'EN - TEMPS DE GLACE DÉF.'!$A$3:$B$69,2),VLOOKUP('STATS 17-18'!H335,'EN - TEMPS DE GLACE ATT.'!$A$3:$B$69,2))</f>
        <v>33</v>
      </c>
      <c r="C334" s="33">
        <f>IF('STATS 17-18'!E335&lt;28,IF(B334&gt;53,53,B334),B334)</f>
        <v>33</v>
      </c>
      <c r="D334" s="82">
        <f>IF('STATS 17-18'!E335&lt;20,IF(C334&gt;45,45,C334),C334)</f>
        <v>33</v>
      </c>
    </row>
    <row r="335" ht="20.35" customHeight="1">
      <c r="A335" t="s" s="38">
        <v>1402</v>
      </c>
      <c r="B335" s="81">
        <f>IF('BIO - Tableau 1'!D335=8,VLOOKUP('STATS 17-18'!H336,'EN - TEMPS DE GLACE DÉF.'!$A$3:$B$69,2),VLOOKUP('STATS 17-18'!H336,'EN - TEMPS DE GLACE ATT.'!$A$3:$B$69,2))</f>
        <v>99</v>
      </c>
      <c r="C335" s="33">
        <f>IF('STATS 17-18'!E336&lt;28,IF(B335&gt;53,53,B335),B335)</f>
        <v>99</v>
      </c>
      <c r="D335" s="82">
        <f>IF('STATS 17-18'!E336&lt;20,IF(C335&gt;45,45,C335),C335)</f>
        <v>99</v>
      </c>
    </row>
    <row r="336" ht="20.35" customHeight="1">
      <c r="A336" t="s" s="38">
        <v>1403</v>
      </c>
      <c r="B336" s="81">
        <f>IF('BIO - Tableau 1'!D336=8,VLOOKUP('STATS 17-18'!H337,'EN - TEMPS DE GLACE DÉF.'!$A$3:$B$69,2),VLOOKUP('STATS 17-18'!H337,'EN - TEMPS DE GLACE ATT.'!$A$3:$B$69,2))</f>
        <v>33</v>
      </c>
      <c r="C336" s="33">
        <f>IF('STATS 17-18'!E337&lt;28,IF(B336&gt;53,53,B336),B336)</f>
        <v>33</v>
      </c>
      <c r="D336" s="82">
        <f>IF('STATS 17-18'!E337&lt;20,IF(C336&gt;45,45,C336),C336)</f>
        <v>33</v>
      </c>
    </row>
    <row r="337" ht="20.35" customHeight="1">
      <c r="A337" t="s" s="38">
        <v>1404</v>
      </c>
      <c r="B337" s="81">
        <f>IF('BIO - Tableau 1'!D337=8,VLOOKUP('STATS 17-18'!H338,'EN - TEMPS DE GLACE DÉF.'!$A$3:$B$69,2),VLOOKUP('STATS 17-18'!H338,'EN - TEMPS DE GLACE ATT.'!$A$3:$B$69,2))</f>
        <v>59</v>
      </c>
      <c r="C337" s="33">
        <f>IF('STATS 17-18'!E338&lt;28,IF(B337&gt;53,53,B337),B337)</f>
        <v>59</v>
      </c>
      <c r="D337" s="82">
        <f>IF('STATS 17-18'!E338&lt;20,IF(C337&gt;45,45,C337),C337)</f>
        <v>59</v>
      </c>
    </row>
    <row r="338" ht="20.35" customHeight="1">
      <c r="A338" t="s" s="38">
        <v>1405</v>
      </c>
      <c r="B338" s="81">
        <f>IF('BIO - Tableau 1'!D338=8,VLOOKUP('STATS 17-18'!H339,'EN - TEMPS DE GLACE DÉF.'!$A$3:$B$69,2),VLOOKUP('STATS 17-18'!H339,'EN - TEMPS DE GLACE ATT.'!$A$3:$B$69,2))</f>
        <v>33</v>
      </c>
      <c r="C338" s="33">
        <f>IF('STATS 17-18'!E339&lt;28,IF(B338&gt;53,53,B338),B338)</f>
        <v>33</v>
      </c>
      <c r="D338" s="82">
        <f>IF('STATS 17-18'!E339&lt;20,IF(C338&gt;45,45,C338),C338)</f>
        <v>33</v>
      </c>
    </row>
    <row r="339" ht="20.35" customHeight="1">
      <c r="A339" t="s" s="38">
        <v>1406</v>
      </c>
      <c r="B339" s="81">
        <f>IF('BIO - Tableau 1'!D339=8,VLOOKUP('STATS 17-18'!H340,'EN - TEMPS DE GLACE DÉF.'!$A$3:$B$69,2),VLOOKUP('STATS 17-18'!H340,'EN - TEMPS DE GLACE ATT.'!$A$3:$B$69,2))</f>
        <v>99</v>
      </c>
      <c r="C339" s="33">
        <f>IF('STATS 17-18'!E340&lt;28,IF(B339&gt;53,53,B339),B339)</f>
        <v>99</v>
      </c>
      <c r="D339" s="82">
        <f>IF('STATS 17-18'!E340&lt;20,IF(C339&gt;45,45,C339),C339)</f>
        <v>99</v>
      </c>
    </row>
    <row r="340" ht="20.35" customHeight="1">
      <c r="A340" t="s" s="38">
        <v>1407</v>
      </c>
      <c r="B340" s="81">
        <f>IF('BIO - Tableau 1'!D340=8,VLOOKUP('STATS 17-18'!H341,'EN - TEMPS DE GLACE DÉF.'!$A$3:$B$69,2),VLOOKUP('STATS 17-18'!H341,'EN - TEMPS DE GLACE ATT.'!$A$3:$B$69,2))</f>
        <v>55</v>
      </c>
      <c r="C340" s="33">
        <f>IF('STATS 17-18'!E341&lt;28,IF(B340&gt;53,53,B340),B340)</f>
        <v>55</v>
      </c>
      <c r="D340" s="82">
        <f>IF('STATS 17-18'!E341&lt;20,IF(C340&gt;45,45,C340),C340)</f>
        <v>55</v>
      </c>
    </row>
    <row r="341" ht="20.35" customHeight="1">
      <c r="A341" t="s" s="38">
        <v>1408</v>
      </c>
      <c r="B341" s="81">
        <f>IF('BIO - Tableau 1'!D341=8,VLOOKUP('STATS 17-18'!H342,'EN - TEMPS DE GLACE DÉF.'!$A$3:$B$69,2),VLOOKUP('STATS 17-18'!H342,'EN - TEMPS DE GLACE ATT.'!$A$3:$B$69,2))</f>
        <v>99</v>
      </c>
      <c r="C341" s="33">
        <f>IF('STATS 17-18'!E342&lt;28,IF(B341&gt;53,53,B341),B341)</f>
        <v>99</v>
      </c>
      <c r="D341" s="82">
        <f>IF('STATS 17-18'!E342&lt;20,IF(C341&gt;45,45,C341),C341)</f>
        <v>99</v>
      </c>
    </row>
    <row r="342" ht="20.35" customHeight="1">
      <c r="A342" t="s" s="38">
        <v>1409</v>
      </c>
      <c r="B342" s="81">
        <f>IF('BIO - Tableau 1'!D342=8,VLOOKUP('STATS 17-18'!H343,'EN - TEMPS DE GLACE DÉF.'!$A$3:$B$69,2),VLOOKUP('STATS 17-18'!H343,'EN - TEMPS DE GLACE ATT.'!$A$3:$B$69,2))</f>
        <v>33</v>
      </c>
      <c r="C342" s="33">
        <f>IF('STATS 17-18'!E343&lt;28,IF(B342&gt;53,53,B342),B342)</f>
        <v>33</v>
      </c>
      <c r="D342" s="82">
        <f>IF('STATS 17-18'!E343&lt;20,IF(C342&gt;45,45,C342),C342)</f>
        <v>33</v>
      </c>
    </row>
    <row r="343" ht="20.35" customHeight="1">
      <c r="A343" t="s" s="38">
        <v>1410</v>
      </c>
      <c r="B343" s="81">
        <f>IF('BIO - Tableau 1'!D343=8,VLOOKUP('STATS 17-18'!H344,'EN - TEMPS DE GLACE DÉF.'!$A$3:$B$69,2),VLOOKUP('STATS 17-18'!H344,'EN - TEMPS DE GLACE ATT.'!$A$3:$B$69,2))</f>
        <v>33</v>
      </c>
      <c r="C343" s="33">
        <f>IF('STATS 17-18'!E344&lt;28,IF(B343&gt;53,53,B343),B343)</f>
        <v>33</v>
      </c>
      <c r="D343" s="82">
        <f>IF('STATS 17-18'!E344&lt;20,IF(C343&gt;45,45,C343),C343)</f>
        <v>33</v>
      </c>
    </row>
    <row r="344" ht="20.35" customHeight="1">
      <c r="A344" t="s" s="38">
        <v>1411</v>
      </c>
      <c r="B344" s="81">
        <f>IF('BIO - Tableau 1'!D344=8,VLOOKUP('STATS 17-18'!H345,'EN - TEMPS DE GLACE DÉF.'!$A$3:$B$69,2),VLOOKUP('STATS 17-18'!H345,'EN - TEMPS DE GLACE ATT.'!$A$3:$B$69,2))</f>
        <v>33</v>
      </c>
      <c r="C344" s="33">
        <f>IF('STATS 17-18'!E345&lt;28,IF(B344&gt;53,53,B344),B344)</f>
        <v>33</v>
      </c>
      <c r="D344" s="82">
        <f>IF('STATS 17-18'!E345&lt;20,IF(C344&gt;45,45,C344),C344)</f>
        <v>33</v>
      </c>
    </row>
    <row r="345" ht="20.35" customHeight="1">
      <c r="A345" t="s" s="38">
        <v>1412</v>
      </c>
      <c r="B345" s="81">
        <f>IF('BIO - Tableau 1'!D345=8,VLOOKUP('STATS 17-18'!H346,'EN - TEMPS DE GLACE DÉF.'!$A$3:$B$69,2),VLOOKUP('STATS 17-18'!H346,'EN - TEMPS DE GLACE ATT.'!$A$3:$B$69,2))</f>
        <v>33</v>
      </c>
      <c r="C345" s="33">
        <f>IF('STATS 17-18'!E346&lt;28,IF(B345&gt;53,53,B345),B345)</f>
        <v>33</v>
      </c>
      <c r="D345" s="82">
        <f>IF('STATS 17-18'!E346&lt;20,IF(C345&gt;45,45,C345),C345)</f>
        <v>33</v>
      </c>
    </row>
    <row r="346" ht="20.35" customHeight="1">
      <c r="A346" t="s" s="38">
        <v>1413</v>
      </c>
      <c r="B346" s="81">
        <f>IF('BIO - Tableau 1'!D346=8,VLOOKUP('STATS 17-18'!H347,'EN - TEMPS DE GLACE DÉF.'!$A$3:$B$69,2),VLOOKUP('STATS 17-18'!H347,'EN - TEMPS DE GLACE ATT.'!$A$3:$B$69,2))</f>
        <v>99</v>
      </c>
      <c r="C346" s="33">
        <f>IF('STATS 17-18'!E347&lt;28,IF(B346&gt;53,53,B346),B346)</f>
        <v>99</v>
      </c>
      <c r="D346" s="82">
        <f>IF('STATS 17-18'!E347&lt;20,IF(C346&gt;45,45,C346),C346)</f>
        <v>99</v>
      </c>
    </row>
    <row r="347" ht="20.35" customHeight="1">
      <c r="A347" t="s" s="38">
        <v>1414</v>
      </c>
      <c r="B347" s="81">
        <f>IF('BIO - Tableau 1'!D347=8,VLOOKUP('STATS 17-18'!H348,'EN - TEMPS DE GLACE DÉF.'!$A$3:$B$69,2),VLOOKUP('STATS 17-18'!H348,'EN - TEMPS DE GLACE ATT.'!$A$3:$B$69,2))</f>
        <v>96</v>
      </c>
      <c r="C347" s="33">
        <f>IF('STATS 17-18'!E348&lt;28,IF(B347&gt;53,53,B347),B347)</f>
        <v>96</v>
      </c>
      <c r="D347" s="82">
        <f>IF('STATS 17-18'!E348&lt;20,IF(C347&gt;45,45,C347),C347)</f>
        <v>96</v>
      </c>
    </row>
    <row r="348" ht="20.35" customHeight="1">
      <c r="A348" t="s" s="38">
        <v>1415</v>
      </c>
      <c r="B348" s="81">
        <f>IF('BIO - Tableau 1'!D348=8,VLOOKUP('STATS 17-18'!H349,'EN - TEMPS DE GLACE DÉF.'!$A$3:$B$69,2),VLOOKUP('STATS 17-18'!H349,'EN - TEMPS DE GLACE ATT.'!$A$3:$B$69,2))</f>
        <v>33</v>
      </c>
      <c r="C348" s="33">
        <f>IF('STATS 17-18'!E349&lt;28,IF(B348&gt;53,53,B348),B348)</f>
        <v>33</v>
      </c>
      <c r="D348" s="82">
        <f>IF('STATS 17-18'!E349&lt;20,IF(C348&gt;45,45,C348),C348)</f>
        <v>33</v>
      </c>
    </row>
    <row r="349" ht="20.35" customHeight="1">
      <c r="A349" t="s" s="38">
        <v>1416</v>
      </c>
      <c r="B349" s="81">
        <f>IF('BIO - Tableau 1'!D349=8,VLOOKUP('STATS 17-18'!H350,'EN - TEMPS DE GLACE DÉF.'!$A$3:$B$69,2),VLOOKUP('STATS 17-18'!H350,'EN - TEMPS DE GLACE ATT.'!$A$3:$B$69,2))</f>
        <v>33</v>
      </c>
      <c r="C349" s="33">
        <f>IF('STATS 17-18'!E350&lt;28,IF(B349&gt;53,53,B349),B349)</f>
        <v>33</v>
      </c>
      <c r="D349" s="82">
        <f>IF('STATS 17-18'!E350&lt;20,IF(C349&gt;45,45,C349),C349)</f>
        <v>33</v>
      </c>
    </row>
    <row r="350" ht="20.35" customHeight="1">
      <c r="A350" t="s" s="38">
        <v>1417</v>
      </c>
      <c r="B350" s="81">
        <f>IF('BIO - Tableau 1'!D350=8,VLOOKUP('STATS 17-18'!H351,'EN - TEMPS DE GLACE DÉF.'!$A$3:$B$69,2),VLOOKUP('STATS 17-18'!H351,'EN - TEMPS DE GLACE ATT.'!$A$3:$B$69,2))</f>
        <v>99</v>
      </c>
      <c r="C350" s="33">
        <f>IF('STATS 17-18'!E351&lt;28,IF(B350&gt;53,53,B350),B350)</f>
        <v>99</v>
      </c>
      <c r="D350" s="82">
        <f>IF('STATS 17-18'!E351&lt;20,IF(C350&gt;45,45,C350),C350)</f>
        <v>99</v>
      </c>
    </row>
    <row r="351" ht="20.35" customHeight="1">
      <c r="A351" t="s" s="38">
        <v>1418</v>
      </c>
      <c r="B351" s="81">
        <f>IF('BIO - Tableau 1'!D351=8,VLOOKUP('STATS 17-18'!H352,'EN - TEMPS DE GLACE DÉF.'!$A$3:$B$69,2),VLOOKUP('STATS 17-18'!H352,'EN - TEMPS DE GLACE ATT.'!$A$3:$B$69,2))</f>
        <v>33</v>
      </c>
      <c r="C351" s="33">
        <f>IF('STATS 17-18'!E352&lt;28,IF(B351&gt;53,53,B351),B351)</f>
        <v>33</v>
      </c>
      <c r="D351" s="82">
        <f>IF('STATS 17-18'!E352&lt;20,IF(C351&gt;45,45,C351),C351)</f>
        <v>33</v>
      </c>
    </row>
    <row r="352" ht="20.35" customHeight="1">
      <c r="A352" t="s" s="38">
        <v>1419</v>
      </c>
      <c r="B352" s="81">
        <f>IF('BIO - Tableau 1'!D352=8,VLOOKUP('STATS 17-18'!H353,'EN - TEMPS DE GLACE DÉF.'!$A$3:$B$69,2),VLOOKUP('STATS 17-18'!H353,'EN - TEMPS DE GLACE ATT.'!$A$3:$B$69,2))</f>
        <v>49</v>
      </c>
      <c r="C352" s="33">
        <f>IF('STATS 17-18'!E353&lt;28,IF(B352&gt;53,53,B352),B352)</f>
        <v>49</v>
      </c>
      <c r="D352" s="82">
        <f>IF('STATS 17-18'!E353&lt;20,IF(C352&gt;45,45,C352),C352)</f>
        <v>49</v>
      </c>
    </row>
    <row r="353" ht="20.35" customHeight="1">
      <c r="A353" t="s" s="38">
        <v>1420</v>
      </c>
      <c r="B353" s="81">
        <f>IF('BIO - Tableau 1'!D353=8,VLOOKUP('STATS 17-18'!H354,'EN - TEMPS DE GLACE DÉF.'!$A$3:$B$69,2),VLOOKUP('STATS 17-18'!H354,'EN - TEMPS DE GLACE ATT.'!$A$3:$B$69,2))</f>
        <v>99</v>
      </c>
      <c r="C353" s="33">
        <f>IF('STATS 17-18'!E354&lt;28,IF(B353&gt;53,53,B353),B353)</f>
        <v>99</v>
      </c>
      <c r="D353" s="82">
        <f>IF('STATS 17-18'!E354&lt;20,IF(C353&gt;45,45,C353),C353)</f>
        <v>99</v>
      </c>
    </row>
    <row r="354" ht="20.35" customHeight="1">
      <c r="A354" t="s" s="38">
        <v>1421</v>
      </c>
      <c r="B354" s="81">
        <f>IF('BIO - Tableau 1'!D354=8,VLOOKUP('STATS 17-18'!H355,'EN - TEMPS DE GLACE DÉF.'!$A$3:$B$69,2),VLOOKUP('STATS 17-18'!H355,'EN - TEMPS DE GLACE ATT.'!$A$3:$B$69,2))</f>
        <v>33</v>
      </c>
      <c r="C354" s="33">
        <f>IF('STATS 17-18'!E355&lt;28,IF(B354&gt;53,53,B354),B354)</f>
        <v>33</v>
      </c>
      <c r="D354" s="82">
        <f>IF('STATS 17-18'!E355&lt;20,IF(C354&gt;45,45,C354),C354)</f>
        <v>33</v>
      </c>
    </row>
    <row r="355" ht="20.35" customHeight="1">
      <c r="A355" t="s" s="38">
        <v>1422</v>
      </c>
      <c r="B355" s="81">
        <f>IF('BIO - Tableau 1'!D355=8,VLOOKUP('STATS 17-18'!H356,'EN - TEMPS DE GLACE DÉF.'!$A$3:$B$69,2),VLOOKUP('STATS 17-18'!H356,'EN - TEMPS DE GLACE ATT.'!$A$3:$B$69,2))</f>
        <v>99</v>
      </c>
      <c r="C355" s="33">
        <f>IF('STATS 17-18'!E356&lt;28,IF(B355&gt;53,53,B355),B355)</f>
        <v>99</v>
      </c>
      <c r="D355" s="82">
        <f>IF('STATS 17-18'!E356&lt;20,IF(C355&gt;45,45,C355),C355)</f>
        <v>99</v>
      </c>
    </row>
    <row r="356" ht="20.35" customHeight="1">
      <c r="A356" t="s" s="38">
        <v>1423</v>
      </c>
      <c r="B356" s="81">
        <f>IF('BIO - Tableau 1'!D356=8,VLOOKUP('STATS 17-18'!H357,'EN - TEMPS DE GLACE DÉF.'!$A$3:$B$69,2),VLOOKUP('STATS 17-18'!H357,'EN - TEMPS DE GLACE ATT.'!$A$3:$B$69,2))</f>
        <v>33</v>
      </c>
      <c r="C356" s="33">
        <f>IF('STATS 17-18'!E357&lt;28,IF(B356&gt;53,53,B356),B356)</f>
        <v>33</v>
      </c>
      <c r="D356" s="82">
        <f>IF('STATS 17-18'!E357&lt;20,IF(C356&gt;45,45,C356),C356)</f>
        <v>33</v>
      </c>
    </row>
    <row r="357" ht="20.35" customHeight="1">
      <c r="A357" t="s" s="38">
        <v>1424</v>
      </c>
      <c r="B357" s="81">
        <f>IF('BIO - Tableau 1'!D357=8,VLOOKUP('STATS 17-18'!H358,'EN - TEMPS DE GLACE DÉF.'!$A$3:$B$69,2),VLOOKUP('STATS 17-18'!H358,'EN - TEMPS DE GLACE ATT.'!$A$3:$B$69,2))</f>
        <v>65</v>
      </c>
      <c r="C357" s="33">
        <f>IF('STATS 17-18'!E358&lt;28,IF(B357&gt;53,53,B357),B357)</f>
        <v>65</v>
      </c>
      <c r="D357" s="82">
        <f>IF('STATS 17-18'!E358&lt;20,IF(C357&gt;45,45,C357),C357)</f>
        <v>65</v>
      </c>
    </row>
    <row r="358" ht="20.35" customHeight="1">
      <c r="A358" t="s" s="38">
        <v>1425</v>
      </c>
      <c r="B358" s="81">
        <f>IF('BIO - Tableau 1'!D358=8,VLOOKUP('STATS 17-18'!H359,'EN - TEMPS DE GLACE DÉF.'!$A$3:$B$69,2),VLOOKUP('STATS 17-18'!H359,'EN - TEMPS DE GLACE ATT.'!$A$3:$B$69,2))</f>
        <v>97</v>
      </c>
      <c r="C358" s="33">
        <f>IF('STATS 17-18'!E359&lt;28,IF(B358&gt;53,53,B358),B358)</f>
        <v>97</v>
      </c>
      <c r="D358" s="82">
        <f>IF('STATS 17-18'!E359&lt;20,IF(C358&gt;45,45,C358),C358)</f>
        <v>97</v>
      </c>
    </row>
    <row r="359" ht="20.35" customHeight="1">
      <c r="A359" t="s" s="38">
        <v>1426</v>
      </c>
      <c r="B359" s="81">
        <f>IF('BIO - Tableau 1'!D359=8,VLOOKUP('STATS 17-18'!H360,'EN - TEMPS DE GLACE DÉF.'!$A$3:$B$69,2),VLOOKUP('STATS 17-18'!H360,'EN - TEMPS DE GLACE ATT.'!$A$3:$B$69,2))</f>
        <v>33</v>
      </c>
      <c r="C359" s="33">
        <f>IF('STATS 17-18'!E360&lt;28,IF(B359&gt;53,53,B359),B359)</f>
        <v>33</v>
      </c>
      <c r="D359" s="82">
        <f>IF('STATS 17-18'!E360&lt;20,IF(C359&gt;45,45,C359),C359)</f>
        <v>33</v>
      </c>
    </row>
    <row r="360" ht="20.35" customHeight="1">
      <c r="A360" t="s" s="38">
        <v>1427</v>
      </c>
      <c r="B360" s="81">
        <f>IF('BIO - Tableau 1'!D360=8,VLOOKUP('STATS 17-18'!H361,'EN - TEMPS DE GLACE DÉF.'!$A$3:$B$69,2),VLOOKUP('STATS 17-18'!H361,'EN - TEMPS DE GLACE ATT.'!$A$3:$B$69,2))</f>
        <v>72</v>
      </c>
      <c r="C360" s="33">
        <f>IF('STATS 17-18'!E361&lt;28,IF(B360&gt;53,53,B360),B360)</f>
        <v>72</v>
      </c>
      <c r="D360" s="82">
        <f>IF('STATS 17-18'!E361&lt;20,IF(C360&gt;45,45,C360),C360)</f>
        <v>72</v>
      </c>
    </row>
    <row r="361" ht="20.35" customHeight="1">
      <c r="A361" t="s" s="38">
        <v>1428</v>
      </c>
      <c r="B361" s="81">
        <f>IF('BIO - Tableau 1'!D361=8,VLOOKUP('STATS 17-18'!H362,'EN - TEMPS DE GLACE DÉF.'!$A$3:$B$69,2),VLOOKUP('STATS 17-18'!H362,'EN - TEMPS DE GLACE ATT.'!$A$3:$B$69,2))</f>
        <v>49</v>
      </c>
      <c r="C361" s="33">
        <f>IF('STATS 17-18'!E362&lt;28,IF(B361&gt;53,53,B361),B361)</f>
        <v>49</v>
      </c>
      <c r="D361" s="82">
        <f>IF('STATS 17-18'!E362&lt;20,IF(C361&gt;45,45,C361),C361)</f>
        <v>49</v>
      </c>
    </row>
    <row r="362" ht="20.35" customHeight="1">
      <c r="A362" t="s" s="38">
        <v>1429</v>
      </c>
      <c r="B362" s="81">
        <f>IF('BIO - Tableau 1'!D362=8,VLOOKUP('STATS 17-18'!H363,'EN - TEMPS DE GLACE DÉF.'!$A$3:$B$69,2),VLOOKUP('STATS 17-18'!H363,'EN - TEMPS DE GLACE ATT.'!$A$3:$B$69,2))</f>
        <v>99</v>
      </c>
      <c r="C362" s="33">
        <f>IF('STATS 17-18'!E363&lt;28,IF(B362&gt;53,53,B362),B362)</f>
        <v>99</v>
      </c>
      <c r="D362" s="82">
        <f>IF('STATS 17-18'!E363&lt;20,IF(C362&gt;45,45,C362),C362)</f>
        <v>99</v>
      </c>
    </row>
    <row r="363" ht="20.35" customHeight="1">
      <c r="A363" t="s" s="38">
        <v>1430</v>
      </c>
      <c r="B363" s="81">
        <f>IF('BIO - Tableau 1'!D363=8,VLOOKUP('STATS 17-18'!H364,'EN - TEMPS DE GLACE DÉF.'!$A$3:$B$69,2),VLOOKUP('STATS 17-18'!H364,'EN - TEMPS DE GLACE ATT.'!$A$3:$B$69,2))</f>
        <v>33</v>
      </c>
      <c r="C363" s="33">
        <f>IF('STATS 17-18'!E364&lt;28,IF(B363&gt;53,53,B363),B363)</f>
        <v>33</v>
      </c>
      <c r="D363" s="82">
        <f>IF('STATS 17-18'!E364&lt;20,IF(C363&gt;45,45,C363),C363)</f>
        <v>33</v>
      </c>
    </row>
    <row r="364" ht="20.35" customHeight="1">
      <c r="A364" t="s" s="38">
        <v>1431</v>
      </c>
      <c r="B364" s="81">
        <f>IF('BIO - Tableau 1'!D364=8,VLOOKUP('STATS 17-18'!H365,'EN - TEMPS DE GLACE DÉF.'!$A$3:$B$69,2),VLOOKUP('STATS 17-18'!H365,'EN - TEMPS DE GLACE ATT.'!$A$3:$B$69,2))</f>
        <v>33</v>
      </c>
      <c r="C364" s="33">
        <f>IF('STATS 17-18'!E365&lt;28,IF(B364&gt;53,53,B364),B364)</f>
        <v>33</v>
      </c>
      <c r="D364" s="82">
        <f>IF('STATS 17-18'!E365&lt;20,IF(C364&gt;45,45,C364),C364)</f>
        <v>33</v>
      </c>
    </row>
    <row r="365" ht="20.35" customHeight="1">
      <c r="A365" t="s" s="38">
        <v>1432</v>
      </c>
      <c r="B365" s="81">
        <f>IF('BIO - Tableau 1'!D365=8,VLOOKUP('STATS 17-18'!H366,'EN - TEMPS DE GLACE DÉF.'!$A$3:$B$69,2),VLOOKUP('STATS 17-18'!H366,'EN - TEMPS DE GLACE ATT.'!$A$3:$B$69,2))</f>
        <v>94</v>
      </c>
      <c r="C365" s="33">
        <f>IF('STATS 17-18'!E366&lt;28,IF(B365&gt;53,53,B365),B365)</f>
        <v>94</v>
      </c>
      <c r="D365" s="82">
        <f>IF('STATS 17-18'!E366&lt;20,IF(C365&gt;45,45,C365),C365)</f>
        <v>94</v>
      </c>
    </row>
    <row r="366" ht="20.35" customHeight="1">
      <c r="A366" t="s" s="38">
        <v>1433</v>
      </c>
      <c r="B366" s="81">
        <f>IF('BIO - Tableau 1'!D366=8,VLOOKUP('STATS 17-18'!H367,'EN - TEMPS DE GLACE DÉF.'!$A$3:$B$69,2),VLOOKUP('STATS 17-18'!H367,'EN - TEMPS DE GLACE ATT.'!$A$3:$B$69,2))</f>
        <v>33</v>
      </c>
      <c r="C366" s="33">
        <f>IF('STATS 17-18'!E367&lt;28,IF(B366&gt;53,53,B366),B366)</f>
        <v>33</v>
      </c>
      <c r="D366" s="82">
        <f>IF('STATS 17-18'!E367&lt;20,IF(C366&gt;45,45,C366),C366)</f>
        <v>33</v>
      </c>
    </row>
    <row r="367" ht="20.35" customHeight="1">
      <c r="A367" t="s" s="38">
        <v>1434</v>
      </c>
      <c r="B367" s="81">
        <f>IF('BIO - Tableau 1'!D367=8,VLOOKUP('STATS 17-18'!H368,'EN - TEMPS DE GLACE DÉF.'!$A$3:$B$69,2),VLOOKUP('STATS 17-18'!H368,'EN - TEMPS DE GLACE ATT.'!$A$3:$B$69,2))</f>
        <v>33</v>
      </c>
      <c r="C367" s="33">
        <f>IF('STATS 17-18'!E368&lt;28,IF(B367&gt;53,53,B367),B367)</f>
        <v>33</v>
      </c>
      <c r="D367" s="82">
        <f>IF('STATS 17-18'!E368&lt;20,IF(C367&gt;45,45,C367),C367)</f>
        <v>33</v>
      </c>
    </row>
    <row r="368" ht="20.35" customHeight="1">
      <c r="A368" t="s" s="38">
        <v>1435</v>
      </c>
      <c r="B368" s="81">
        <f>IF('BIO - Tableau 1'!D368=8,VLOOKUP('STATS 17-18'!H369,'EN - TEMPS DE GLACE DÉF.'!$A$3:$B$69,2),VLOOKUP('STATS 17-18'!H369,'EN - TEMPS DE GLACE ATT.'!$A$3:$B$69,2))</f>
        <v>33</v>
      </c>
      <c r="C368" s="33">
        <f>IF('STATS 17-18'!E369&lt;28,IF(B368&gt;53,53,B368),B368)</f>
        <v>33</v>
      </c>
      <c r="D368" s="82">
        <f>IF('STATS 17-18'!E369&lt;20,IF(C368&gt;45,45,C368),C368)</f>
        <v>33</v>
      </c>
    </row>
    <row r="369" ht="20.35" customHeight="1">
      <c r="A369" t="s" s="38">
        <v>1436</v>
      </c>
      <c r="B369" s="81">
        <f>IF('BIO - Tableau 1'!D369=8,VLOOKUP('STATS 17-18'!H370,'EN - TEMPS DE GLACE DÉF.'!$A$3:$B$69,2),VLOOKUP('STATS 17-18'!H370,'EN - TEMPS DE GLACE ATT.'!$A$3:$B$69,2))</f>
        <v>33</v>
      </c>
      <c r="C369" s="33">
        <f>IF('STATS 17-18'!E370&lt;28,IF(B369&gt;53,53,B369),B369)</f>
        <v>33</v>
      </c>
      <c r="D369" s="82">
        <f>IF('STATS 17-18'!E370&lt;20,IF(C369&gt;45,45,C369),C369)</f>
        <v>33</v>
      </c>
    </row>
    <row r="370" ht="20.35" customHeight="1">
      <c r="A370" t="s" s="38">
        <v>1437</v>
      </c>
      <c r="B370" s="81">
        <f>IF('BIO - Tableau 1'!D370=8,VLOOKUP('STATS 17-18'!H371,'EN - TEMPS DE GLACE DÉF.'!$A$3:$B$69,2),VLOOKUP('STATS 17-18'!H371,'EN - TEMPS DE GLACE ATT.'!$A$3:$B$69,2))</f>
        <v>99</v>
      </c>
      <c r="C370" s="33">
        <f>IF('STATS 17-18'!E371&lt;28,IF(B370&gt;53,53,B370),B370)</f>
        <v>99</v>
      </c>
      <c r="D370" s="82">
        <f>IF('STATS 17-18'!E371&lt;20,IF(C370&gt;45,45,C370),C370)</f>
        <v>99</v>
      </c>
    </row>
    <row r="371" ht="20.35" customHeight="1">
      <c r="A371" t="s" s="38">
        <v>1438</v>
      </c>
      <c r="B371" s="81">
        <f>IF('BIO - Tableau 1'!D371=8,VLOOKUP('STATS 17-18'!H372,'EN - TEMPS DE GLACE DÉF.'!$A$3:$B$69,2),VLOOKUP('STATS 17-18'!H372,'EN - TEMPS DE GLACE ATT.'!$A$3:$B$69,2))</f>
        <v>33</v>
      </c>
      <c r="C371" s="33">
        <f>IF('STATS 17-18'!E372&lt;28,IF(B371&gt;53,53,B371),B371)</f>
        <v>33</v>
      </c>
      <c r="D371" s="82">
        <f>IF('STATS 17-18'!E372&lt;20,IF(C371&gt;45,45,C371),C371)</f>
        <v>33</v>
      </c>
    </row>
    <row r="372" ht="20.35" customHeight="1">
      <c r="A372" t="s" s="38">
        <v>1439</v>
      </c>
      <c r="B372" s="81">
        <f>IF('BIO - Tableau 1'!D372=8,VLOOKUP('STATS 17-18'!H373,'EN - TEMPS DE GLACE DÉF.'!$A$3:$B$69,2),VLOOKUP('STATS 17-18'!H373,'EN - TEMPS DE GLACE ATT.'!$A$3:$B$69,2))</f>
        <v>33</v>
      </c>
      <c r="C372" s="33">
        <f>IF('STATS 17-18'!E373&lt;28,IF(B372&gt;53,53,B372),B372)</f>
        <v>33</v>
      </c>
      <c r="D372" s="82">
        <f>IF('STATS 17-18'!E373&lt;20,IF(C372&gt;45,45,C372),C372)</f>
        <v>33</v>
      </c>
    </row>
    <row r="373" ht="20.35" customHeight="1">
      <c r="A373" t="s" s="38">
        <v>1440</v>
      </c>
      <c r="B373" s="81">
        <f>IF('BIO - Tableau 1'!D373=8,VLOOKUP('STATS 17-18'!H374,'EN - TEMPS DE GLACE DÉF.'!$A$3:$B$69,2),VLOOKUP('STATS 17-18'!H374,'EN - TEMPS DE GLACE ATT.'!$A$3:$B$69,2))</f>
        <v>99</v>
      </c>
      <c r="C373" s="33">
        <f>IF('STATS 17-18'!E374&lt;28,IF(B373&gt;53,53,B373),B373)</f>
        <v>99</v>
      </c>
      <c r="D373" s="82">
        <f>IF('STATS 17-18'!E374&lt;20,IF(C373&gt;45,45,C373),C373)</f>
        <v>99</v>
      </c>
    </row>
    <row r="374" ht="20.35" customHeight="1">
      <c r="A374" t="s" s="38">
        <v>1441</v>
      </c>
      <c r="B374" s="81">
        <f>IF('BIO - Tableau 1'!D374=8,VLOOKUP('STATS 17-18'!H375,'EN - TEMPS DE GLACE DÉF.'!$A$3:$B$69,2),VLOOKUP('STATS 17-18'!H375,'EN - TEMPS DE GLACE ATT.'!$A$3:$B$69,2))</f>
        <v>33</v>
      </c>
      <c r="C374" s="33">
        <f>IF('STATS 17-18'!E375&lt;28,IF(B374&gt;53,53,B374),B374)</f>
        <v>33</v>
      </c>
      <c r="D374" s="82">
        <f>IF('STATS 17-18'!E375&lt;20,IF(C374&gt;45,45,C374),C374)</f>
        <v>33</v>
      </c>
    </row>
    <row r="375" ht="20.35" customHeight="1">
      <c r="A375" t="s" s="38">
        <v>1442</v>
      </c>
      <c r="B375" s="81">
        <f>IF('BIO - Tableau 1'!D375=8,VLOOKUP('STATS 17-18'!H376,'EN - TEMPS DE GLACE DÉF.'!$A$3:$B$69,2),VLOOKUP('STATS 17-18'!H376,'EN - TEMPS DE GLACE ATT.'!$A$3:$B$69,2))</f>
        <v>91</v>
      </c>
      <c r="C375" s="33">
        <f>IF('STATS 17-18'!E376&lt;28,IF(B375&gt;53,53,B375),B375)</f>
        <v>53</v>
      </c>
      <c r="D375" s="82">
        <f>IF('STATS 17-18'!E376&lt;20,IF(C375&gt;45,45,C375),C375)</f>
        <v>45</v>
      </c>
    </row>
    <row r="376" ht="20.35" customHeight="1">
      <c r="A376" t="s" s="38">
        <v>1443</v>
      </c>
      <c r="B376" s="81">
        <f>IF('BIO - Tableau 1'!D376=8,VLOOKUP('STATS 17-18'!H377,'EN - TEMPS DE GLACE DÉF.'!$A$3:$B$69,2),VLOOKUP('STATS 17-18'!H377,'EN - TEMPS DE GLACE ATT.'!$A$3:$B$69,2))</f>
        <v>49</v>
      </c>
      <c r="C376" s="33">
        <f>IF('STATS 17-18'!E377&lt;28,IF(B376&gt;53,53,B376),B376)</f>
        <v>49</v>
      </c>
      <c r="D376" s="82">
        <f>IF('STATS 17-18'!E377&lt;20,IF(C376&gt;45,45,C376),C376)</f>
        <v>49</v>
      </c>
    </row>
    <row r="377" ht="20.35" customHeight="1">
      <c r="A377" t="s" s="38">
        <v>1444</v>
      </c>
      <c r="B377" s="81">
        <f>IF('BIO - Tableau 1'!D377=8,VLOOKUP('STATS 17-18'!H378,'EN - TEMPS DE GLACE DÉF.'!$A$3:$B$69,2),VLOOKUP('STATS 17-18'!H378,'EN - TEMPS DE GLACE ATT.'!$A$3:$B$69,2))</f>
        <v>33</v>
      </c>
      <c r="C377" s="33">
        <f>IF('STATS 17-18'!E378&lt;28,IF(B377&gt;53,53,B377),B377)</f>
        <v>33</v>
      </c>
      <c r="D377" s="82">
        <f>IF('STATS 17-18'!E378&lt;20,IF(C377&gt;45,45,C377),C377)</f>
        <v>33</v>
      </c>
    </row>
    <row r="378" ht="20.35" customHeight="1">
      <c r="A378" t="s" s="38">
        <v>1445</v>
      </c>
      <c r="B378" s="81">
        <f>IF('BIO - Tableau 1'!D378=8,VLOOKUP('STATS 17-18'!H379,'EN - TEMPS DE GLACE DÉF.'!$A$3:$B$69,2),VLOOKUP('STATS 17-18'!H379,'EN - TEMPS DE GLACE ATT.'!$A$3:$B$69,2))</f>
        <v>69</v>
      </c>
      <c r="C378" s="33">
        <f>IF('STATS 17-18'!E379&lt;28,IF(B378&gt;53,53,B378),B378)</f>
        <v>69</v>
      </c>
      <c r="D378" s="82">
        <f>IF('STATS 17-18'!E379&lt;20,IF(C378&gt;45,45,C378),C378)</f>
        <v>69</v>
      </c>
    </row>
    <row r="379" ht="20.35" customHeight="1">
      <c r="A379" t="s" s="38">
        <v>1446</v>
      </c>
      <c r="B379" s="81">
        <f>IF('BIO - Tableau 1'!D379=8,VLOOKUP('STATS 17-18'!H380,'EN - TEMPS DE GLACE DÉF.'!$A$3:$B$69,2),VLOOKUP('STATS 17-18'!H380,'EN - TEMPS DE GLACE ATT.'!$A$3:$B$69,2))</f>
        <v>33</v>
      </c>
      <c r="C379" s="33">
        <f>IF('STATS 17-18'!E380&lt;28,IF(B379&gt;53,53,B379),B379)</f>
        <v>33</v>
      </c>
      <c r="D379" s="82">
        <f>IF('STATS 17-18'!E380&lt;20,IF(C379&gt;45,45,C379),C379)</f>
        <v>33</v>
      </c>
    </row>
    <row r="380" ht="20.35" customHeight="1">
      <c r="A380" t="s" s="38">
        <v>1447</v>
      </c>
      <c r="B380" s="81">
        <f>IF('BIO - Tableau 1'!D380=8,VLOOKUP('STATS 17-18'!H381,'EN - TEMPS DE GLACE DÉF.'!$A$3:$B$69,2),VLOOKUP('STATS 17-18'!H381,'EN - TEMPS DE GLACE ATT.'!$A$3:$B$69,2))</f>
        <v>55</v>
      </c>
      <c r="C380" s="33">
        <f>IF('STATS 17-18'!E381&lt;28,IF(B380&gt;53,53,B380),B380)</f>
        <v>55</v>
      </c>
      <c r="D380" s="82">
        <f>IF('STATS 17-18'!E381&lt;20,IF(C380&gt;45,45,C380),C380)</f>
        <v>55</v>
      </c>
    </row>
    <row r="381" ht="20.35" customHeight="1">
      <c r="A381" t="s" s="38">
        <v>1448</v>
      </c>
      <c r="B381" s="81">
        <f>IF('BIO - Tableau 1'!D381=8,VLOOKUP('STATS 17-18'!H382,'EN - TEMPS DE GLACE DÉF.'!$A$3:$B$69,2),VLOOKUP('STATS 17-18'!H382,'EN - TEMPS DE GLACE ATT.'!$A$3:$B$69,2))</f>
        <v>59</v>
      </c>
      <c r="C381" s="33">
        <f>IF('STATS 17-18'!E382&lt;28,IF(B381&gt;53,53,B381),B381)</f>
        <v>53</v>
      </c>
      <c r="D381" s="82">
        <f>IF('STATS 17-18'!E382&lt;20,IF(C381&gt;45,45,C381),C381)</f>
        <v>45</v>
      </c>
    </row>
    <row r="382" ht="20.35" customHeight="1">
      <c r="A382" t="s" s="38">
        <v>1449</v>
      </c>
      <c r="B382" s="81">
        <f>IF('BIO - Tableau 1'!D382=8,VLOOKUP('STATS 17-18'!H383,'EN - TEMPS DE GLACE DÉF.'!$A$3:$B$69,2),VLOOKUP('STATS 17-18'!H383,'EN - TEMPS DE GLACE ATT.'!$A$3:$B$69,2))</f>
        <v>33</v>
      </c>
      <c r="C382" s="33">
        <f>IF('STATS 17-18'!E383&lt;28,IF(B382&gt;53,53,B382),B382)</f>
        <v>33</v>
      </c>
      <c r="D382" s="82">
        <f>IF('STATS 17-18'!E383&lt;20,IF(C382&gt;45,45,C382),C382)</f>
        <v>33</v>
      </c>
    </row>
    <row r="383" ht="20.35" customHeight="1">
      <c r="A383" t="s" s="38">
        <v>1450</v>
      </c>
      <c r="B383" s="81">
        <f>IF('BIO - Tableau 1'!D383=8,VLOOKUP('STATS 17-18'!H384,'EN - TEMPS DE GLACE DÉF.'!$A$3:$B$69,2),VLOOKUP('STATS 17-18'!H384,'EN - TEMPS DE GLACE ATT.'!$A$3:$B$69,2))</f>
        <v>69</v>
      </c>
      <c r="C383" s="33">
        <f>IF('STATS 17-18'!E384&lt;28,IF(B383&gt;53,53,B383),B383)</f>
        <v>69</v>
      </c>
      <c r="D383" s="82">
        <f>IF('STATS 17-18'!E384&lt;20,IF(C383&gt;45,45,C383),C383)</f>
        <v>69</v>
      </c>
    </row>
    <row r="384" ht="20.35" customHeight="1">
      <c r="A384" t="s" s="38">
        <v>1451</v>
      </c>
      <c r="B384" s="81">
        <f>IF('BIO - Tableau 1'!D384=8,VLOOKUP('STATS 17-18'!H385,'EN - TEMPS DE GLACE DÉF.'!$A$3:$B$69,2),VLOOKUP('STATS 17-18'!H385,'EN - TEMPS DE GLACE ATT.'!$A$3:$B$69,2))</f>
        <v>33</v>
      </c>
      <c r="C384" s="33">
        <f>IF('STATS 17-18'!E385&lt;28,IF(B384&gt;53,53,B384),B384)</f>
        <v>33</v>
      </c>
      <c r="D384" s="82">
        <f>IF('STATS 17-18'!E385&lt;20,IF(C384&gt;45,45,C384),C384)</f>
        <v>33</v>
      </c>
    </row>
    <row r="385" ht="20.35" customHeight="1">
      <c r="A385" t="s" s="38">
        <v>1452</v>
      </c>
      <c r="B385" s="81">
        <f>IF('BIO - Tableau 1'!D385=8,VLOOKUP('STATS 17-18'!H386,'EN - TEMPS DE GLACE DÉF.'!$A$3:$B$69,2),VLOOKUP('STATS 17-18'!H386,'EN - TEMPS DE GLACE ATT.'!$A$3:$B$69,2))</f>
        <v>33</v>
      </c>
      <c r="C385" s="33">
        <f>IF('STATS 17-18'!E386&lt;28,IF(B385&gt;53,53,B385),B385)</f>
        <v>33</v>
      </c>
      <c r="D385" s="82">
        <f>IF('STATS 17-18'!E386&lt;20,IF(C385&gt;45,45,C385),C385)</f>
        <v>33</v>
      </c>
    </row>
    <row r="386" ht="20.35" customHeight="1">
      <c r="A386" t="s" s="38">
        <v>1453</v>
      </c>
      <c r="B386" s="81">
        <f>IF('BIO - Tableau 1'!D386=8,VLOOKUP('STATS 17-18'!H387,'EN - TEMPS DE GLACE DÉF.'!$A$3:$B$69,2),VLOOKUP('STATS 17-18'!H387,'EN - TEMPS DE GLACE ATT.'!$A$3:$B$69,2))</f>
        <v>99</v>
      </c>
      <c r="C386" s="33">
        <f>IF('STATS 17-18'!E387&lt;28,IF(B386&gt;53,53,B386),B386)</f>
        <v>99</v>
      </c>
      <c r="D386" s="82">
        <f>IF('STATS 17-18'!E387&lt;20,IF(C386&gt;45,45,C386),C386)</f>
        <v>99</v>
      </c>
    </row>
    <row r="387" ht="20.35" customHeight="1">
      <c r="A387" t="s" s="38">
        <v>1454</v>
      </c>
      <c r="B387" s="81">
        <f>IF('BIO - Tableau 1'!D387=8,VLOOKUP('STATS 17-18'!H388,'EN - TEMPS DE GLACE DÉF.'!$A$3:$B$69,2),VLOOKUP('STATS 17-18'!H388,'EN - TEMPS DE GLACE ATT.'!$A$3:$B$69,2))</f>
        <v>69</v>
      </c>
      <c r="C387" s="33">
        <f>IF('STATS 17-18'!E388&lt;28,IF(B387&gt;53,53,B387),B387)</f>
        <v>69</v>
      </c>
      <c r="D387" s="82">
        <f>IF('STATS 17-18'!E388&lt;20,IF(C387&gt;45,45,C387),C387)</f>
        <v>69</v>
      </c>
    </row>
    <row r="388" ht="20.35" customHeight="1">
      <c r="A388" t="s" s="38">
        <v>1455</v>
      </c>
      <c r="B388" s="81">
        <f>IF('BIO - Tableau 1'!D388=8,VLOOKUP('STATS 17-18'!H389,'EN - TEMPS DE GLACE DÉF.'!$A$3:$B$69,2),VLOOKUP('STATS 17-18'!H389,'EN - TEMPS DE GLACE ATT.'!$A$3:$B$69,2))</f>
        <v>54</v>
      </c>
      <c r="C388" s="33">
        <f>IF('STATS 17-18'!E389&lt;28,IF(B388&gt;53,53,B388),B388)</f>
        <v>54</v>
      </c>
      <c r="D388" s="82">
        <f>IF('STATS 17-18'!E389&lt;20,IF(C388&gt;45,45,C388),C388)</f>
        <v>54</v>
      </c>
    </row>
    <row r="389" ht="20.35" customHeight="1">
      <c r="A389" t="s" s="38">
        <v>1456</v>
      </c>
      <c r="B389" s="81">
        <f>IF('BIO - Tableau 1'!D389=8,VLOOKUP('STATS 17-18'!H390,'EN - TEMPS DE GLACE DÉF.'!$A$3:$B$69,2),VLOOKUP('STATS 17-18'!H390,'EN - TEMPS DE GLACE ATT.'!$A$3:$B$69,2))</f>
        <v>49</v>
      </c>
      <c r="C389" s="33">
        <f>IF('STATS 17-18'!E390&lt;28,IF(B389&gt;53,53,B389),B389)</f>
        <v>49</v>
      </c>
      <c r="D389" s="82">
        <f>IF('STATS 17-18'!E390&lt;20,IF(C389&gt;45,45,C389),C389)</f>
        <v>49</v>
      </c>
    </row>
    <row r="390" ht="20.35" customHeight="1">
      <c r="A390" t="s" s="38">
        <v>1457</v>
      </c>
      <c r="B390" s="81">
        <f>IF('BIO - Tableau 1'!D390=8,VLOOKUP('STATS 17-18'!H391,'EN - TEMPS DE GLACE DÉF.'!$A$3:$B$69,2),VLOOKUP('STATS 17-18'!H391,'EN - TEMPS DE GLACE ATT.'!$A$3:$B$69,2))</f>
        <v>36</v>
      </c>
      <c r="C390" s="33">
        <f>IF('STATS 17-18'!E391&lt;28,IF(B390&gt;53,53,B390),B390)</f>
        <v>36</v>
      </c>
      <c r="D390" s="82">
        <f>IF('STATS 17-18'!E391&lt;20,IF(C390&gt;45,45,C390),C390)</f>
        <v>36</v>
      </c>
    </row>
    <row r="391" ht="20.35" customHeight="1">
      <c r="A391" t="s" s="38">
        <v>1458</v>
      </c>
      <c r="B391" s="81">
        <f>IF('BIO - Tableau 1'!D391=8,VLOOKUP('STATS 17-18'!H392,'EN - TEMPS DE GLACE DÉF.'!$A$3:$B$69,2),VLOOKUP('STATS 17-18'!H392,'EN - TEMPS DE GLACE ATT.'!$A$3:$B$69,2))</f>
        <v>33</v>
      </c>
      <c r="C391" s="33">
        <f>IF('STATS 17-18'!E392&lt;28,IF(B391&gt;53,53,B391),B391)</f>
        <v>33</v>
      </c>
      <c r="D391" s="82">
        <f>IF('STATS 17-18'!E392&lt;20,IF(C391&gt;45,45,C391),C391)</f>
        <v>33</v>
      </c>
    </row>
    <row r="392" ht="20.35" customHeight="1">
      <c r="A392" t="s" s="38">
        <v>1459</v>
      </c>
      <c r="B392" s="81">
        <f>IF('BIO - Tableau 1'!D392=8,VLOOKUP('STATS 17-18'!H393,'EN - TEMPS DE GLACE DÉF.'!$A$3:$B$69,2),VLOOKUP('STATS 17-18'!H393,'EN - TEMPS DE GLACE ATT.'!$A$3:$B$69,2))</f>
        <v>33</v>
      </c>
      <c r="C392" s="33">
        <f>IF('STATS 17-18'!E393&lt;28,IF(B392&gt;53,53,B392),B392)</f>
        <v>33</v>
      </c>
      <c r="D392" s="82">
        <f>IF('STATS 17-18'!E393&lt;20,IF(C392&gt;45,45,C392),C392)</f>
        <v>33</v>
      </c>
    </row>
    <row r="393" ht="20.35" customHeight="1">
      <c r="A393" t="s" s="38">
        <v>1460</v>
      </c>
      <c r="B393" s="81">
        <f>IF('BIO - Tableau 1'!D393=8,VLOOKUP('STATS 17-18'!H394,'EN - TEMPS DE GLACE DÉF.'!$A$3:$B$69,2),VLOOKUP('STATS 17-18'!H394,'EN - TEMPS DE GLACE ATT.'!$A$3:$B$69,2))</f>
        <v>45</v>
      </c>
      <c r="C393" s="33">
        <f>IF('STATS 17-18'!E394&lt;28,IF(B393&gt;53,53,B393),B393)</f>
        <v>45</v>
      </c>
      <c r="D393" s="82">
        <f>IF('STATS 17-18'!E394&lt;20,IF(C393&gt;45,45,C393),C393)</f>
        <v>45</v>
      </c>
    </row>
    <row r="394" ht="20.35" customHeight="1">
      <c r="A394" t="s" s="38">
        <v>1461</v>
      </c>
      <c r="B394" s="81">
        <f>IF('BIO - Tableau 1'!D394=8,VLOOKUP('STATS 17-18'!H395,'EN - TEMPS DE GLACE DÉF.'!$A$3:$B$69,2),VLOOKUP('STATS 17-18'!H395,'EN - TEMPS DE GLACE ATT.'!$A$3:$B$69,2))</f>
        <v>33</v>
      </c>
      <c r="C394" s="33">
        <f>IF('STATS 17-18'!E395&lt;28,IF(B394&gt;53,53,B394),B394)</f>
        <v>33</v>
      </c>
      <c r="D394" s="82">
        <f>IF('STATS 17-18'!E395&lt;20,IF(C394&gt;45,45,C394),C394)</f>
        <v>33</v>
      </c>
    </row>
    <row r="395" ht="20.35" customHeight="1">
      <c r="A395" t="s" s="38">
        <v>1462</v>
      </c>
      <c r="B395" s="81">
        <f>IF('BIO - Tableau 1'!D395=8,VLOOKUP('STATS 17-18'!H396,'EN - TEMPS DE GLACE DÉF.'!$A$3:$B$69,2),VLOOKUP('STATS 17-18'!H396,'EN - TEMPS DE GLACE ATT.'!$A$3:$B$69,2))</f>
        <v>33</v>
      </c>
      <c r="C395" s="33">
        <f>IF('STATS 17-18'!E396&lt;28,IF(B395&gt;53,53,B395),B395)</f>
        <v>33</v>
      </c>
      <c r="D395" s="82">
        <f>IF('STATS 17-18'!E396&lt;20,IF(C395&gt;45,45,C395),C395)</f>
        <v>33</v>
      </c>
    </row>
    <row r="396" ht="20.35" customHeight="1">
      <c r="A396" t="s" s="38">
        <v>1463</v>
      </c>
      <c r="B396" s="81">
        <f>IF('BIO - Tableau 1'!D396=8,VLOOKUP('STATS 17-18'!H397,'EN - TEMPS DE GLACE DÉF.'!$A$3:$B$69,2),VLOOKUP('STATS 17-18'!H397,'EN - TEMPS DE GLACE ATT.'!$A$3:$B$69,2))</f>
        <v>33</v>
      </c>
      <c r="C396" s="33">
        <f>IF('STATS 17-18'!E397&lt;28,IF(B396&gt;53,53,B396),B396)</f>
        <v>33</v>
      </c>
      <c r="D396" s="82">
        <f>IF('STATS 17-18'!E397&lt;20,IF(C396&gt;45,45,C396),C396)</f>
        <v>33</v>
      </c>
    </row>
    <row r="397" ht="20.35" customHeight="1">
      <c r="A397" t="s" s="38">
        <v>1464</v>
      </c>
      <c r="B397" s="81">
        <f>IF('BIO - Tableau 1'!D397=8,VLOOKUP('STATS 17-18'!H398,'EN - TEMPS DE GLACE DÉF.'!$A$3:$B$69,2),VLOOKUP('STATS 17-18'!H398,'EN - TEMPS DE GLACE ATT.'!$A$3:$B$69,2))</f>
        <v>69</v>
      </c>
      <c r="C397" s="33">
        <f>IF('STATS 17-18'!E398&lt;28,IF(B397&gt;53,53,B397),B397)</f>
        <v>69</v>
      </c>
      <c r="D397" s="82">
        <f>IF('STATS 17-18'!E398&lt;20,IF(C397&gt;45,45,C397),C397)</f>
        <v>69</v>
      </c>
    </row>
    <row r="398" ht="20.35" customHeight="1">
      <c r="A398" t="s" s="38">
        <v>1465</v>
      </c>
      <c r="B398" s="81">
        <f>IF('BIO - Tableau 1'!D398=8,VLOOKUP('STATS 17-18'!H399,'EN - TEMPS DE GLACE DÉF.'!$A$3:$B$69,2),VLOOKUP('STATS 17-18'!H399,'EN - TEMPS DE GLACE ATT.'!$A$3:$B$69,2))</f>
        <v>94</v>
      </c>
      <c r="C398" s="33">
        <f>IF('STATS 17-18'!E399&lt;28,IF(B398&gt;53,53,B398),B398)</f>
        <v>94</v>
      </c>
      <c r="D398" s="82">
        <f>IF('STATS 17-18'!E399&lt;20,IF(C398&gt;45,45,C398),C398)</f>
        <v>94</v>
      </c>
    </row>
    <row r="399" ht="20.35" customHeight="1">
      <c r="A399" t="s" s="38">
        <v>1466</v>
      </c>
      <c r="B399" s="81">
        <f>IF('BIO - Tableau 1'!D399=8,VLOOKUP('STATS 17-18'!H400,'EN - TEMPS DE GLACE DÉF.'!$A$3:$B$69,2),VLOOKUP('STATS 17-18'!H400,'EN - TEMPS DE GLACE ATT.'!$A$3:$B$69,2))</f>
        <v>85</v>
      </c>
      <c r="C399" s="33">
        <f>IF('STATS 17-18'!E400&lt;28,IF(B399&gt;53,53,B399),B399)</f>
        <v>85</v>
      </c>
      <c r="D399" s="82">
        <f>IF('STATS 17-18'!E400&lt;20,IF(C399&gt;45,45,C399),C399)</f>
        <v>85</v>
      </c>
    </row>
    <row r="400" ht="20.35" customHeight="1">
      <c r="A400" t="s" s="38">
        <v>1467</v>
      </c>
      <c r="B400" s="81">
        <f>IF('BIO - Tableau 1'!D400=8,VLOOKUP('STATS 17-18'!H401,'EN - TEMPS DE GLACE DÉF.'!$A$3:$B$69,2),VLOOKUP('STATS 17-18'!H401,'EN - TEMPS DE GLACE ATT.'!$A$3:$B$69,2))</f>
        <v>33</v>
      </c>
      <c r="C400" s="33">
        <f>IF('STATS 17-18'!E401&lt;28,IF(B400&gt;53,53,B400),B400)</f>
        <v>33</v>
      </c>
      <c r="D400" s="82">
        <f>IF('STATS 17-18'!E401&lt;20,IF(C400&gt;45,45,C400),C400)</f>
        <v>33</v>
      </c>
    </row>
    <row r="401" ht="20.35" customHeight="1">
      <c r="A401" t="s" s="38">
        <v>1468</v>
      </c>
      <c r="B401" s="81">
        <f>IF('BIO - Tableau 1'!D401=8,VLOOKUP('STATS 17-18'!H402,'EN - TEMPS DE GLACE DÉF.'!$A$3:$B$69,2),VLOOKUP('STATS 17-18'!H402,'EN - TEMPS DE GLACE ATT.'!$A$3:$B$69,2))</f>
        <v>99</v>
      </c>
      <c r="C401" s="33">
        <f>IF('STATS 17-18'!E402&lt;28,IF(B401&gt;53,53,B401),B401)</f>
        <v>99</v>
      </c>
      <c r="D401" s="82">
        <f>IF('STATS 17-18'!E402&lt;20,IF(C401&gt;45,45,C401),C401)</f>
        <v>99</v>
      </c>
    </row>
    <row r="402" ht="20.35" customHeight="1">
      <c r="A402" t="s" s="38">
        <v>1469</v>
      </c>
      <c r="B402" s="81">
        <f>IF('BIO - Tableau 1'!D402=8,VLOOKUP('STATS 17-18'!H403,'EN - TEMPS DE GLACE DÉF.'!$A$3:$B$69,2),VLOOKUP('STATS 17-18'!H403,'EN - TEMPS DE GLACE ATT.'!$A$3:$B$69,2))</f>
        <v>33</v>
      </c>
      <c r="C402" s="33">
        <f>IF('STATS 17-18'!E403&lt;28,IF(B402&gt;53,53,B402),B402)</f>
        <v>33</v>
      </c>
      <c r="D402" s="82">
        <f>IF('STATS 17-18'!E403&lt;20,IF(C402&gt;45,45,C402),C402)</f>
        <v>33</v>
      </c>
    </row>
    <row r="403" ht="20.35" customHeight="1">
      <c r="A403" t="s" s="38">
        <v>1470</v>
      </c>
      <c r="B403" s="81">
        <f>IF('BIO - Tableau 1'!D403=8,VLOOKUP('STATS 17-18'!H404,'EN - TEMPS DE GLACE DÉF.'!$A$3:$B$69,2),VLOOKUP('STATS 17-18'!H404,'EN - TEMPS DE GLACE ATT.'!$A$3:$B$69,2))</f>
        <v>33</v>
      </c>
      <c r="C403" s="33">
        <f>IF('STATS 17-18'!E404&lt;28,IF(B403&gt;53,53,B403),B403)</f>
        <v>33</v>
      </c>
      <c r="D403" s="82">
        <f>IF('STATS 17-18'!E404&lt;20,IF(C403&gt;45,45,C403),C403)</f>
        <v>33</v>
      </c>
    </row>
    <row r="404" ht="20.35" customHeight="1">
      <c r="A404" t="s" s="38">
        <v>1471</v>
      </c>
      <c r="B404" s="81">
        <f>IF('BIO - Tableau 1'!D404=8,VLOOKUP('STATS 17-18'!H405,'EN - TEMPS DE GLACE DÉF.'!$A$3:$B$69,2),VLOOKUP('STATS 17-18'!H405,'EN - TEMPS DE GLACE ATT.'!$A$3:$B$69,2))</f>
        <v>33</v>
      </c>
      <c r="C404" s="33">
        <f>IF('STATS 17-18'!E405&lt;28,IF(B404&gt;53,53,B404),B404)</f>
        <v>33</v>
      </c>
      <c r="D404" s="82">
        <f>IF('STATS 17-18'!E405&lt;20,IF(C404&gt;45,45,C404),C404)</f>
        <v>33</v>
      </c>
    </row>
    <row r="405" ht="20.35" customHeight="1">
      <c r="A405" t="s" s="38">
        <v>1472</v>
      </c>
      <c r="B405" s="81">
        <f>IF('BIO - Tableau 1'!D405=8,VLOOKUP('STATS 17-18'!H406,'EN - TEMPS DE GLACE DÉF.'!$A$3:$B$69,2),VLOOKUP('STATS 17-18'!H406,'EN - TEMPS DE GLACE ATT.'!$A$3:$B$69,2))</f>
        <v>33</v>
      </c>
      <c r="C405" s="33">
        <f>IF('STATS 17-18'!E406&lt;28,IF(B405&gt;53,53,B405),B405)</f>
        <v>33</v>
      </c>
      <c r="D405" s="82">
        <f>IF('STATS 17-18'!E406&lt;20,IF(C405&gt;45,45,C405),C405)</f>
        <v>33</v>
      </c>
    </row>
    <row r="406" ht="20.35" customHeight="1">
      <c r="A406" t="s" s="38">
        <v>1473</v>
      </c>
      <c r="B406" s="81">
        <f>IF('BIO - Tableau 1'!D406=8,VLOOKUP('STATS 17-18'!H407,'EN - TEMPS DE GLACE DÉF.'!$A$3:$B$69,2),VLOOKUP('STATS 17-18'!H407,'EN - TEMPS DE GLACE ATT.'!$A$3:$B$69,2))</f>
        <v>99</v>
      </c>
      <c r="C406" s="33">
        <f>IF('STATS 17-18'!E407&lt;28,IF(B406&gt;53,53,B406),B406)</f>
        <v>99</v>
      </c>
      <c r="D406" s="82">
        <f>IF('STATS 17-18'!E407&lt;20,IF(C406&gt;45,45,C406),C406)</f>
        <v>99</v>
      </c>
    </row>
    <row r="407" ht="20.35" customHeight="1">
      <c r="A407" t="s" s="38">
        <v>1474</v>
      </c>
      <c r="B407" s="81">
        <f>IF('BIO - Tableau 1'!D407=8,VLOOKUP('STATS 17-18'!H408,'EN - TEMPS DE GLACE DÉF.'!$A$3:$B$69,2),VLOOKUP('STATS 17-18'!H408,'EN - TEMPS DE GLACE ATT.'!$A$3:$B$69,2))</f>
        <v>72</v>
      </c>
      <c r="C407" s="33">
        <f>IF('STATS 17-18'!E408&lt;28,IF(B407&gt;53,53,B407),B407)</f>
        <v>72</v>
      </c>
      <c r="D407" s="82">
        <f>IF('STATS 17-18'!E408&lt;20,IF(C407&gt;45,45,C407),C407)</f>
        <v>72</v>
      </c>
    </row>
    <row r="408" ht="20.35" customHeight="1">
      <c r="A408" t="s" s="38">
        <v>1475</v>
      </c>
      <c r="B408" s="81">
        <f>IF('BIO - Tableau 1'!D408=8,VLOOKUP('STATS 17-18'!H409,'EN - TEMPS DE GLACE DÉF.'!$A$3:$B$69,2),VLOOKUP('STATS 17-18'!H409,'EN - TEMPS DE GLACE ATT.'!$A$3:$B$69,2))</f>
        <v>33</v>
      </c>
      <c r="C408" s="33">
        <f>IF('STATS 17-18'!E409&lt;28,IF(B408&gt;53,53,B408),B408)</f>
        <v>33</v>
      </c>
      <c r="D408" s="82">
        <f>IF('STATS 17-18'!E409&lt;20,IF(C408&gt;45,45,C408),C408)</f>
        <v>33</v>
      </c>
    </row>
    <row r="409" ht="20.35" customHeight="1">
      <c r="A409" t="s" s="38">
        <v>1476</v>
      </c>
      <c r="B409" s="81">
        <f>IF('BIO - Tableau 1'!D409=8,VLOOKUP('STATS 17-18'!H410,'EN - TEMPS DE GLACE DÉF.'!$A$3:$B$69,2),VLOOKUP('STATS 17-18'!H410,'EN - TEMPS DE GLACE ATT.'!$A$3:$B$69,2))</f>
        <v>94</v>
      </c>
      <c r="C409" s="33">
        <f>IF('STATS 17-18'!E410&lt;28,IF(B409&gt;53,53,B409),B409)</f>
        <v>94</v>
      </c>
      <c r="D409" s="82">
        <f>IF('STATS 17-18'!E410&lt;20,IF(C409&gt;45,45,C409),C409)</f>
        <v>94</v>
      </c>
    </row>
    <row r="410" ht="20.35" customHeight="1">
      <c r="A410" t="s" s="38">
        <v>1477</v>
      </c>
      <c r="B410" s="81">
        <f>IF('BIO - Tableau 1'!D410=8,VLOOKUP('STATS 17-18'!H411,'EN - TEMPS DE GLACE DÉF.'!$A$3:$B$69,2),VLOOKUP('STATS 17-18'!H411,'EN - TEMPS DE GLACE ATT.'!$A$3:$B$69,2))</f>
        <v>99</v>
      </c>
      <c r="C410" s="33">
        <f>IF('STATS 17-18'!E411&lt;28,IF(B410&gt;53,53,B410),B410)</f>
        <v>99</v>
      </c>
      <c r="D410" s="82">
        <f>IF('STATS 17-18'!E411&lt;20,IF(C410&gt;45,45,C410),C410)</f>
        <v>99</v>
      </c>
    </row>
    <row r="411" ht="20.35" customHeight="1">
      <c r="A411" t="s" s="38">
        <v>1478</v>
      </c>
      <c r="B411" s="81">
        <f>IF('BIO - Tableau 1'!D411=8,VLOOKUP('STATS 17-18'!H412,'EN - TEMPS DE GLACE DÉF.'!$A$3:$B$69,2),VLOOKUP('STATS 17-18'!H412,'EN - TEMPS DE GLACE ATT.'!$A$3:$B$69,2))</f>
        <v>34</v>
      </c>
      <c r="C411" s="33">
        <f>IF('STATS 17-18'!E412&lt;28,IF(B411&gt;53,53,B411),B411)</f>
        <v>34</v>
      </c>
      <c r="D411" s="82">
        <f>IF('STATS 17-18'!E412&lt;20,IF(C411&gt;45,45,C411),C411)</f>
        <v>34</v>
      </c>
    </row>
    <row r="412" ht="20.35" customHeight="1">
      <c r="A412" t="s" s="38">
        <v>1479</v>
      </c>
      <c r="B412" s="81">
        <f>IF('BIO - Tableau 1'!D412=8,VLOOKUP('STATS 17-18'!H413,'EN - TEMPS DE GLACE DÉF.'!$A$3:$B$69,2),VLOOKUP('STATS 17-18'!H413,'EN - TEMPS DE GLACE ATT.'!$A$3:$B$69,2))</f>
        <v>53</v>
      </c>
      <c r="C412" s="33">
        <f>IF('STATS 17-18'!E413&lt;28,IF(B412&gt;53,53,B412),B412)</f>
        <v>53</v>
      </c>
      <c r="D412" s="82">
        <f>IF('STATS 17-18'!E413&lt;20,IF(C412&gt;45,45,C412),C412)</f>
        <v>53</v>
      </c>
    </row>
    <row r="413" ht="20.35" customHeight="1">
      <c r="A413" t="s" s="38">
        <v>1480</v>
      </c>
      <c r="B413" s="81">
        <f>IF('BIO - Tableau 1'!D413=8,VLOOKUP('STATS 17-18'!H414,'EN - TEMPS DE GLACE DÉF.'!$A$3:$B$69,2),VLOOKUP('STATS 17-18'!H414,'EN - TEMPS DE GLACE ATT.'!$A$3:$B$69,2))</f>
        <v>99</v>
      </c>
      <c r="C413" s="33">
        <f>IF('STATS 17-18'!E414&lt;28,IF(B413&gt;53,53,B413),B413)</f>
        <v>99</v>
      </c>
      <c r="D413" s="82">
        <f>IF('STATS 17-18'!E414&lt;20,IF(C413&gt;45,45,C413),C413)</f>
        <v>99</v>
      </c>
    </row>
    <row r="414" ht="20.35" customHeight="1">
      <c r="A414" t="s" s="38">
        <v>1481</v>
      </c>
      <c r="B414" s="81">
        <f>IF('BIO - Tableau 1'!D414=8,VLOOKUP('STATS 17-18'!H415,'EN - TEMPS DE GLACE DÉF.'!$A$3:$B$69,2),VLOOKUP('STATS 17-18'!H415,'EN - TEMPS DE GLACE ATT.'!$A$3:$B$69,2))</f>
        <v>48</v>
      </c>
      <c r="C414" s="33">
        <f>IF('STATS 17-18'!E415&lt;28,IF(B414&gt;53,53,B414),B414)</f>
        <v>48</v>
      </c>
      <c r="D414" s="82">
        <f>IF('STATS 17-18'!E415&lt;20,IF(C414&gt;45,45,C414),C414)</f>
        <v>48</v>
      </c>
    </row>
    <row r="415" ht="20.35" customHeight="1">
      <c r="A415" t="s" s="38">
        <v>1482</v>
      </c>
      <c r="B415" s="81">
        <f>IF('BIO - Tableau 1'!D415=8,VLOOKUP('STATS 17-18'!H416,'EN - TEMPS DE GLACE DÉF.'!$A$3:$B$69,2),VLOOKUP('STATS 17-18'!H416,'EN - TEMPS DE GLACE ATT.'!$A$3:$B$69,2))</f>
        <v>33</v>
      </c>
      <c r="C415" s="33">
        <f>IF('STATS 17-18'!E416&lt;28,IF(B415&gt;53,53,B415),B415)</f>
        <v>33</v>
      </c>
      <c r="D415" s="82">
        <f>IF('STATS 17-18'!E416&lt;20,IF(C415&gt;45,45,C415),C415)</f>
        <v>33</v>
      </c>
    </row>
    <row r="416" ht="20.35" customHeight="1">
      <c r="A416" t="s" s="38">
        <v>1483</v>
      </c>
      <c r="B416" s="81">
        <f>IF('BIO - Tableau 1'!D416=8,VLOOKUP('STATS 17-18'!H417,'EN - TEMPS DE GLACE DÉF.'!$A$3:$B$69,2),VLOOKUP('STATS 17-18'!H417,'EN - TEMPS DE GLACE ATT.'!$A$3:$B$69,2))</f>
        <v>33</v>
      </c>
      <c r="C416" s="33">
        <f>IF('STATS 17-18'!E417&lt;28,IF(B416&gt;53,53,B416),B416)</f>
        <v>33</v>
      </c>
      <c r="D416" s="82">
        <f>IF('STATS 17-18'!E417&lt;20,IF(C416&gt;45,45,C416),C416)</f>
        <v>33</v>
      </c>
    </row>
    <row r="417" ht="20.35" customHeight="1">
      <c r="A417" t="s" s="38">
        <v>1484</v>
      </c>
      <c r="B417" s="81">
        <f>IF('BIO - Tableau 1'!D417=8,VLOOKUP('STATS 17-18'!H418,'EN - TEMPS DE GLACE DÉF.'!$A$3:$B$69,2),VLOOKUP('STATS 17-18'!H418,'EN - TEMPS DE GLACE ATT.'!$A$3:$B$69,2))</f>
        <v>99</v>
      </c>
      <c r="C417" s="33">
        <f>IF('STATS 17-18'!E418&lt;28,IF(B417&gt;53,53,B417),B417)</f>
        <v>99</v>
      </c>
      <c r="D417" s="82">
        <f>IF('STATS 17-18'!E418&lt;20,IF(C417&gt;45,45,C417),C417)</f>
        <v>99</v>
      </c>
    </row>
    <row r="418" ht="20.35" customHeight="1">
      <c r="A418" t="s" s="38">
        <v>1485</v>
      </c>
      <c r="B418" s="81">
        <f>IF('BIO - Tableau 1'!D418=8,VLOOKUP('STATS 17-18'!H419,'EN - TEMPS DE GLACE DÉF.'!$A$3:$B$69,2),VLOOKUP('STATS 17-18'!H419,'EN - TEMPS DE GLACE ATT.'!$A$3:$B$69,2))</f>
        <v>33</v>
      </c>
      <c r="C418" s="33">
        <f>IF('STATS 17-18'!E419&lt;28,IF(B418&gt;53,53,B418),B418)</f>
        <v>33</v>
      </c>
      <c r="D418" s="82">
        <f>IF('STATS 17-18'!E419&lt;20,IF(C418&gt;45,45,C418),C418)</f>
        <v>33</v>
      </c>
    </row>
    <row r="419" ht="20.35" customHeight="1">
      <c r="A419" t="s" s="38">
        <v>1486</v>
      </c>
      <c r="B419" s="81">
        <f>IF('BIO - Tableau 1'!D419=8,VLOOKUP('STATS 17-18'!H420,'EN - TEMPS DE GLACE DÉF.'!$A$3:$B$69,2),VLOOKUP('STATS 17-18'!H420,'EN - TEMPS DE GLACE ATT.'!$A$3:$B$69,2))</f>
        <v>94</v>
      </c>
      <c r="C419" s="33">
        <f>IF('STATS 17-18'!E420&lt;28,IF(B419&gt;53,53,B419),B419)</f>
        <v>94</v>
      </c>
      <c r="D419" s="82">
        <f>IF('STATS 17-18'!E420&lt;20,IF(C419&gt;45,45,C419),C419)</f>
        <v>94</v>
      </c>
    </row>
    <row r="420" ht="20.35" customHeight="1">
      <c r="A420" t="s" s="38">
        <v>1487</v>
      </c>
      <c r="B420" s="81">
        <f>IF('BIO - Tableau 1'!D420=8,VLOOKUP('STATS 17-18'!H421,'EN - TEMPS DE GLACE DÉF.'!$A$3:$B$69,2),VLOOKUP('STATS 17-18'!H421,'EN - TEMPS DE GLACE ATT.'!$A$3:$B$69,2))</f>
        <v>93</v>
      </c>
      <c r="C420" s="33">
        <f>IF('STATS 17-18'!E421&lt;28,IF(B420&gt;53,53,B420),B420)</f>
        <v>93</v>
      </c>
      <c r="D420" s="82">
        <f>IF('STATS 17-18'!E421&lt;20,IF(C420&gt;45,45,C420),C420)</f>
        <v>93</v>
      </c>
    </row>
    <row r="421" ht="20.35" customHeight="1">
      <c r="A421" t="s" s="38">
        <v>1488</v>
      </c>
      <c r="B421" s="81">
        <f>IF('BIO - Tableau 1'!D421=8,VLOOKUP('STATS 17-18'!H422,'EN - TEMPS DE GLACE DÉF.'!$A$3:$B$69,2),VLOOKUP('STATS 17-18'!H422,'EN - TEMPS DE GLACE ATT.'!$A$3:$B$69,2))</f>
        <v>78</v>
      </c>
      <c r="C421" s="33">
        <f>IF('STATS 17-18'!E422&lt;28,IF(B421&gt;53,53,B421),B421)</f>
        <v>78</v>
      </c>
      <c r="D421" s="82">
        <f>IF('STATS 17-18'!E422&lt;20,IF(C421&gt;45,45,C421),C421)</f>
        <v>78</v>
      </c>
    </row>
    <row r="422" ht="20.35" customHeight="1">
      <c r="A422" t="s" s="38">
        <v>1489</v>
      </c>
      <c r="B422" s="81">
        <f>IF('BIO - Tableau 1'!D422=8,VLOOKUP('STATS 17-18'!H423,'EN - TEMPS DE GLACE DÉF.'!$A$3:$B$69,2),VLOOKUP('STATS 17-18'!H423,'EN - TEMPS DE GLACE ATT.'!$A$3:$B$69,2))</f>
        <v>99</v>
      </c>
      <c r="C422" s="33">
        <f>IF('STATS 17-18'!E423&lt;28,IF(B422&gt;53,53,B422),B422)</f>
        <v>99</v>
      </c>
      <c r="D422" s="82">
        <f>IF('STATS 17-18'!E423&lt;20,IF(C422&gt;45,45,C422),C422)</f>
        <v>99</v>
      </c>
    </row>
    <row r="423" ht="20.35" customHeight="1">
      <c r="A423" t="s" s="38">
        <v>1490</v>
      </c>
      <c r="B423" s="81">
        <f>IF('BIO - Tableau 1'!D423=8,VLOOKUP('STATS 17-18'!H424,'EN - TEMPS DE GLACE DÉF.'!$A$3:$B$69,2),VLOOKUP('STATS 17-18'!H424,'EN - TEMPS DE GLACE ATT.'!$A$3:$B$69,2))</f>
        <v>33</v>
      </c>
      <c r="C423" s="33">
        <f>IF('STATS 17-18'!E424&lt;28,IF(B423&gt;53,53,B423),B423)</f>
        <v>33</v>
      </c>
      <c r="D423" s="82">
        <f>IF('STATS 17-18'!E424&lt;20,IF(C423&gt;45,45,C423),C423)</f>
        <v>33</v>
      </c>
    </row>
    <row r="424" ht="20.35" customHeight="1">
      <c r="A424" t="s" s="38">
        <v>1491</v>
      </c>
      <c r="B424" s="81">
        <f>IF('BIO - Tableau 1'!D424=8,VLOOKUP('STATS 17-18'!H425,'EN - TEMPS DE GLACE DÉF.'!$A$3:$B$69,2),VLOOKUP('STATS 17-18'!H425,'EN - TEMPS DE GLACE ATT.'!$A$3:$B$69,2))</f>
        <v>49</v>
      </c>
      <c r="C424" s="33">
        <f>IF('STATS 17-18'!E425&lt;28,IF(B424&gt;53,53,B424),B424)</f>
        <v>49</v>
      </c>
      <c r="D424" s="82">
        <f>IF('STATS 17-18'!E425&lt;20,IF(C424&gt;45,45,C424),C424)</f>
        <v>49</v>
      </c>
    </row>
    <row r="425" ht="20.35" customHeight="1">
      <c r="A425" t="s" s="38">
        <v>1492</v>
      </c>
      <c r="B425" s="81">
        <f>IF('BIO - Tableau 1'!D425=8,VLOOKUP('STATS 17-18'!H426,'EN - TEMPS DE GLACE DÉF.'!$A$3:$B$69,2),VLOOKUP('STATS 17-18'!H426,'EN - TEMPS DE GLACE ATT.'!$A$3:$B$69,2))</f>
        <v>61</v>
      </c>
      <c r="C425" s="33">
        <f>IF('STATS 17-18'!E426&lt;28,IF(B425&gt;53,53,B425),B425)</f>
        <v>61</v>
      </c>
      <c r="D425" s="82">
        <f>IF('STATS 17-18'!E426&lt;20,IF(C425&gt;45,45,C425),C425)</f>
        <v>61</v>
      </c>
    </row>
    <row r="426" ht="20.35" customHeight="1">
      <c r="A426" t="s" s="38">
        <v>1493</v>
      </c>
      <c r="B426" s="81">
        <f>IF('BIO - Tableau 1'!D426=8,VLOOKUP('STATS 17-18'!H427,'EN - TEMPS DE GLACE DÉF.'!$A$3:$B$69,2),VLOOKUP('STATS 17-18'!H427,'EN - TEMPS DE GLACE ATT.'!$A$3:$B$69,2))</f>
        <v>33</v>
      </c>
      <c r="C426" s="33">
        <f>IF('STATS 17-18'!E427&lt;28,IF(B426&gt;53,53,B426),B426)</f>
        <v>33</v>
      </c>
      <c r="D426" s="82">
        <f>IF('STATS 17-18'!E427&lt;20,IF(C426&gt;45,45,C426),C426)</f>
        <v>33</v>
      </c>
    </row>
    <row r="427" ht="20.35" customHeight="1">
      <c r="A427" t="s" s="38">
        <v>1494</v>
      </c>
      <c r="B427" s="81">
        <f>IF('BIO - Tableau 1'!D427=8,VLOOKUP('STATS 17-18'!H428,'EN - TEMPS DE GLACE DÉF.'!$A$3:$B$69,2),VLOOKUP('STATS 17-18'!H428,'EN - TEMPS DE GLACE ATT.'!$A$3:$B$69,2))</f>
        <v>40</v>
      </c>
      <c r="C427" s="33">
        <f>IF('STATS 17-18'!E428&lt;28,IF(B427&gt;53,53,B427),B427)</f>
        <v>40</v>
      </c>
      <c r="D427" s="82">
        <f>IF('STATS 17-18'!E428&lt;20,IF(C427&gt;45,45,C427),C427)</f>
        <v>40</v>
      </c>
    </row>
    <row r="428" ht="20.35" customHeight="1">
      <c r="A428" t="s" s="38">
        <v>1495</v>
      </c>
      <c r="B428" s="81">
        <f>IF('BIO - Tableau 1'!D428=8,VLOOKUP('STATS 17-18'!H429,'EN - TEMPS DE GLACE DÉF.'!$A$3:$B$69,2),VLOOKUP('STATS 17-18'!H429,'EN - TEMPS DE GLACE ATT.'!$A$3:$B$69,2))</f>
        <v>33</v>
      </c>
      <c r="C428" s="33">
        <f>IF('STATS 17-18'!E429&lt;28,IF(B428&gt;53,53,B428),B428)</f>
        <v>33</v>
      </c>
      <c r="D428" s="82">
        <f>IF('STATS 17-18'!E429&lt;20,IF(C428&gt;45,45,C428),C428)</f>
        <v>33</v>
      </c>
    </row>
    <row r="429" ht="20.35" customHeight="1">
      <c r="A429" t="s" s="38">
        <v>1496</v>
      </c>
      <c r="B429" s="81">
        <f>IF('BIO - Tableau 1'!D429=8,VLOOKUP('STATS 17-18'!H430,'EN - TEMPS DE GLACE DÉF.'!$A$3:$B$69,2),VLOOKUP('STATS 17-18'!H430,'EN - TEMPS DE GLACE ATT.'!$A$3:$B$69,2))</f>
        <v>59</v>
      </c>
      <c r="C429" s="33">
        <f>IF('STATS 17-18'!E430&lt;28,IF(B429&gt;53,53,B429),B429)</f>
        <v>59</v>
      </c>
      <c r="D429" s="82">
        <f>IF('STATS 17-18'!E430&lt;20,IF(C429&gt;45,45,C429),C429)</f>
        <v>59</v>
      </c>
    </row>
    <row r="430" ht="20.35" customHeight="1">
      <c r="A430" t="s" s="38">
        <v>1497</v>
      </c>
      <c r="B430" s="81">
        <f>IF('BIO - Tableau 1'!D430=8,VLOOKUP('STATS 17-18'!H431,'EN - TEMPS DE GLACE DÉF.'!$A$3:$B$69,2),VLOOKUP('STATS 17-18'!H431,'EN - TEMPS DE GLACE ATT.'!$A$3:$B$69,2))</f>
        <v>33</v>
      </c>
      <c r="C430" s="33">
        <f>IF('STATS 17-18'!E431&lt;28,IF(B430&gt;53,53,B430),B430)</f>
        <v>33</v>
      </c>
      <c r="D430" s="82">
        <f>IF('STATS 17-18'!E431&lt;20,IF(C430&gt;45,45,C430),C430)</f>
        <v>33</v>
      </c>
    </row>
    <row r="431" ht="20.35" customHeight="1">
      <c r="A431" t="s" s="38">
        <v>1498</v>
      </c>
      <c r="B431" s="81">
        <f>IF('BIO - Tableau 1'!D431=8,VLOOKUP('STATS 17-18'!H432,'EN - TEMPS DE GLACE DÉF.'!$A$3:$B$69,2),VLOOKUP('STATS 17-18'!H432,'EN - TEMPS DE GLACE ATT.'!$A$3:$B$69,2))</f>
        <v>33</v>
      </c>
      <c r="C431" s="33">
        <f>IF('STATS 17-18'!E432&lt;28,IF(B431&gt;53,53,B431),B431)</f>
        <v>33</v>
      </c>
      <c r="D431" s="82">
        <f>IF('STATS 17-18'!E432&lt;20,IF(C431&gt;45,45,C431),C431)</f>
        <v>33</v>
      </c>
    </row>
    <row r="432" ht="20.35" customHeight="1">
      <c r="A432" t="s" s="38">
        <v>1499</v>
      </c>
      <c r="B432" s="81">
        <f>IF('BIO - Tableau 1'!D432=8,VLOOKUP('STATS 17-18'!H433,'EN - TEMPS DE GLACE DÉF.'!$A$3:$B$69,2),VLOOKUP('STATS 17-18'!H433,'EN - TEMPS DE GLACE ATT.'!$A$3:$B$69,2))</f>
        <v>94</v>
      </c>
      <c r="C432" s="33">
        <f>IF('STATS 17-18'!E433&lt;28,IF(B432&gt;53,53,B432),B432)</f>
        <v>94</v>
      </c>
      <c r="D432" s="82">
        <f>IF('STATS 17-18'!E433&lt;20,IF(C432&gt;45,45,C432),C432)</f>
        <v>94</v>
      </c>
    </row>
    <row r="433" ht="20.35" customHeight="1">
      <c r="A433" t="s" s="38">
        <v>1500</v>
      </c>
      <c r="B433" s="81">
        <f>IF('BIO - Tableau 1'!D433=8,VLOOKUP('STATS 17-18'!H434,'EN - TEMPS DE GLACE DÉF.'!$A$3:$B$69,2),VLOOKUP('STATS 17-18'!H434,'EN - TEMPS DE GLACE ATT.'!$A$3:$B$69,2))</f>
        <v>33</v>
      </c>
      <c r="C433" s="33">
        <f>IF('STATS 17-18'!E434&lt;28,IF(B433&gt;53,53,B433),B433)</f>
        <v>33</v>
      </c>
      <c r="D433" s="82">
        <f>IF('STATS 17-18'!E434&lt;20,IF(C433&gt;45,45,C433),C433)</f>
        <v>33</v>
      </c>
    </row>
    <row r="434" ht="20.35" customHeight="1">
      <c r="A434" t="s" s="38">
        <v>1501</v>
      </c>
      <c r="B434" s="81">
        <f>IF('BIO - Tableau 1'!D434=8,VLOOKUP('STATS 17-18'!H435,'EN - TEMPS DE GLACE DÉF.'!$A$3:$B$69,2),VLOOKUP('STATS 17-18'!H435,'EN - TEMPS DE GLACE ATT.'!$A$3:$B$69,2))</f>
        <v>33</v>
      </c>
      <c r="C434" s="33">
        <f>IF('STATS 17-18'!E435&lt;28,IF(B434&gt;53,53,B434),B434)</f>
        <v>33</v>
      </c>
      <c r="D434" s="82">
        <f>IF('STATS 17-18'!E435&lt;20,IF(C434&gt;45,45,C434),C434)</f>
        <v>33</v>
      </c>
    </row>
    <row r="435" ht="20.35" customHeight="1">
      <c r="A435" t="s" s="38">
        <v>1502</v>
      </c>
      <c r="B435" s="81">
        <f>IF('BIO - Tableau 1'!D435=8,VLOOKUP('STATS 17-18'!H436,'EN - TEMPS DE GLACE DÉF.'!$A$3:$B$69,2),VLOOKUP('STATS 17-18'!H436,'EN - TEMPS DE GLACE ATT.'!$A$3:$B$69,2))</f>
        <v>89</v>
      </c>
      <c r="C435" s="33">
        <f>IF('STATS 17-18'!E436&lt;28,IF(B435&gt;53,53,B435),B435)</f>
        <v>89</v>
      </c>
      <c r="D435" s="82">
        <f>IF('STATS 17-18'!E436&lt;20,IF(C435&gt;45,45,C435),C435)</f>
        <v>89</v>
      </c>
    </row>
    <row r="436" ht="20.35" customHeight="1">
      <c r="A436" t="s" s="38">
        <v>1503</v>
      </c>
      <c r="B436" s="81">
        <f>IF('BIO - Tableau 1'!D436=8,VLOOKUP('STATS 17-18'!H437,'EN - TEMPS DE GLACE DÉF.'!$A$3:$B$69,2),VLOOKUP('STATS 17-18'!H437,'EN - TEMPS DE GLACE ATT.'!$A$3:$B$69,2))</f>
        <v>33</v>
      </c>
      <c r="C436" s="33">
        <f>IF('STATS 17-18'!E437&lt;28,IF(B436&gt;53,53,B436),B436)</f>
        <v>33</v>
      </c>
      <c r="D436" s="82">
        <f>IF('STATS 17-18'!E437&lt;20,IF(C436&gt;45,45,C436),C436)</f>
        <v>33</v>
      </c>
    </row>
    <row r="437" ht="20.35" customHeight="1">
      <c r="A437" t="s" s="38">
        <v>1504</v>
      </c>
      <c r="B437" s="81">
        <f>IF('BIO - Tableau 1'!D437=8,VLOOKUP('STATS 17-18'!H438,'EN - TEMPS DE GLACE DÉF.'!$A$3:$B$69,2),VLOOKUP('STATS 17-18'!H438,'EN - TEMPS DE GLACE ATT.'!$A$3:$B$69,2))</f>
        <v>33</v>
      </c>
      <c r="C437" s="33">
        <f>IF('STATS 17-18'!E438&lt;28,IF(B437&gt;53,53,B437),B437)</f>
        <v>33</v>
      </c>
      <c r="D437" s="82">
        <f>IF('STATS 17-18'!E438&lt;20,IF(C437&gt;45,45,C437),C437)</f>
        <v>33</v>
      </c>
    </row>
    <row r="438" ht="20.35" customHeight="1">
      <c r="A438" t="s" s="38">
        <v>1505</v>
      </c>
      <c r="B438" s="81">
        <f>IF('BIO - Tableau 1'!D438=8,VLOOKUP('STATS 17-18'!H439,'EN - TEMPS DE GLACE DÉF.'!$A$3:$B$69,2),VLOOKUP('STATS 17-18'!H439,'EN - TEMPS DE GLACE ATT.'!$A$3:$B$69,2))</f>
        <v>80</v>
      </c>
      <c r="C438" s="33">
        <f>IF('STATS 17-18'!E439&lt;28,IF(B438&gt;53,53,B438),B438)</f>
        <v>80</v>
      </c>
      <c r="D438" s="82">
        <f>IF('STATS 17-18'!E439&lt;20,IF(C438&gt;45,45,C438),C438)</f>
        <v>80</v>
      </c>
    </row>
    <row r="439" ht="20.35" customHeight="1">
      <c r="A439" t="s" s="38">
        <v>1506</v>
      </c>
      <c r="B439" s="81">
        <f>IF('BIO - Tableau 1'!D439=8,VLOOKUP('STATS 17-18'!H440,'EN - TEMPS DE GLACE DÉF.'!$A$3:$B$69,2),VLOOKUP('STATS 17-18'!H440,'EN - TEMPS DE GLACE ATT.'!$A$3:$B$69,2))</f>
        <v>33</v>
      </c>
      <c r="C439" s="33">
        <f>IF('STATS 17-18'!E440&lt;28,IF(B439&gt;53,53,B439),B439)</f>
        <v>33</v>
      </c>
      <c r="D439" s="82">
        <f>IF('STATS 17-18'!E440&lt;20,IF(C439&gt;45,45,C439),C439)</f>
        <v>33</v>
      </c>
    </row>
    <row r="440" ht="20.35" customHeight="1">
      <c r="A440" t="s" s="38">
        <v>1507</v>
      </c>
      <c r="B440" s="81">
        <f>IF('BIO - Tableau 1'!D440=8,VLOOKUP('STATS 17-18'!H441,'EN - TEMPS DE GLACE DÉF.'!$A$3:$B$69,2),VLOOKUP('STATS 17-18'!H441,'EN - TEMPS DE GLACE ATT.'!$A$3:$B$69,2))</f>
        <v>33</v>
      </c>
      <c r="C440" s="33">
        <f>IF('STATS 17-18'!E441&lt;28,IF(B440&gt;53,53,B440),B440)</f>
        <v>33</v>
      </c>
      <c r="D440" s="82">
        <f>IF('STATS 17-18'!E441&lt;20,IF(C440&gt;45,45,C440),C440)</f>
        <v>33</v>
      </c>
    </row>
    <row r="441" ht="20.35" customHeight="1">
      <c r="A441" t="s" s="38">
        <v>1508</v>
      </c>
      <c r="B441" s="81">
        <f>IF('BIO - Tableau 1'!D441=8,VLOOKUP('STATS 17-18'!H442,'EN - TEMPS DE GLACE DÉF.'!$A$3:$B$69,2),VLOOKUP('STATS 17-18'!H442,'EN - TEMPS DE GLACE ATT.'!$A$3:$B$69,2))</f>
        <v>49</v>
      </c>
      <c r="C441" s="33">
        <f>IF('STATS 17-18'!E442&lt;28,IF(B441&gt;53,53,B441),B441)</f>
        <v>49</v>
      </c>
      <c r="D441" s="82">
        <f>IF('STATS 17-18'!E442&lt;20,IF(C441&gt;45,45,C441),C441)</f>
        <v>49</v>
      </c>
    </row>
    <row r="442" ht="20.35" customHeight="1">
      <c r="A442" t="s" s="38">
        <v>1509</v>
      </c>
      <c r="B442" s="81">
        <f>IF('BIO - Tableau 1'!D442=8,VLOOKUP('STATS 17-18'!H443,'EN - TEMPS DE GLACE DÉF.'!$A$3:$B$69,2),VLOOKUP('STATS 17-18'!H443,'EN - TEMPS DE GLACE ATT.'!$A$3:$B$69,2))</f>
        <v>33</v>
      </c>
      <c r="C442" s="33">
        <f>IF('STATS 17-18'!E443&lt;28,IF(B442&gt;53,53,B442),B442)</f>
        <v>33</v>
      </c>
      <c r="D442" s="82">
        <f>IF('STATS 17-18'!E443&lt;20,IF(C442&gt;45,45,C442),C442)</f>
        <v>33</v>
      </c>
    </row>
    <row r="443" ht="20.35" customHeight="1">
      <c r="A443" t="s" s="38">
        <v>1510</v>
      </c>
      <c r="B443" s="81">
        <f>IF('BIO - Tableau 1'!D443=8,VLOOKUP('STATS 17-18'!H444,'EN - TEMPS DE GLACE DÉF.'!$A$3:$B$69,2),VLOOKUP('STATS 17-18'!H444,'EN - TEMPS DE GLACE ATT.'!$A$3:$B$69,2))</f>
        <v>33</v>
      </c>
      <c r="C443" s="33">
        <f>IF('STATS 17-18'!E444&lt;28,IF(B443&gt;53,53,B443),B443)</f>
        <v>33</v>
      </c>
      <c r="D443" s="82">
        <f>IF('STATS 17-18'!E444&lt;20,IF(C443&gt;45,45,C443),C443)</f>
        <v>33</v>
      </c>
    </row>
    <row r="444" ht="20.35" customHeight="1">
      <c r="A444" t="s" s="38">
        <v>1511</v>
      </c>
      <c r="B444" s="81">
        <f>IF('BIO - Tableau 1'!D444=8,VLOOKUP('STATS 17-18'!H445,'EN - TEMPS DE GLACE DÉF.'!$A$3:$B$69,2),VLOOKUP('STATS 17-18'!H445,'EN - TEMPS DE GLACE ATT.'!$A$3:$B$69,2))</f>
        <v>57</v>
      </c>
      <c r="C444" s="33">
        <f>IF('STATS 17-18'!E445&lt;28,IF(B444&gt;53,53,B444),B444)</f>
        <v>57</v>
      </c>
      <c r="D444" s="82">
        <f>IF('STATS 17-18'!E445&lt;20,IF(C444&gt;45,45,C444),C444)</f>
        <v>57</v>
      </c>
    </row>
    <row r="445" ht="20.35" customHeight="1">
      <c r="A445" t="s" s="38">
        <v>1512</v>
      </c>
      <c r="B445" s="81">
        <f>IF('BIO - Tableau 1'!D445=8,VLOOKUP('STATS 17-18'!H446,'EN - TEMPS DE GLACE DÉF.'!$A$3:$B$69,2),VLOOKUP('STATS 17-18'!H446,'EN - TEMPS DE GLACE ATT.'!$A$3:$B$69,2))</f>
        <v>99</v>
      </c>
      <c r="C445" s="33">
        <f>IF('STATS 17-18'!E446&lt;28,IF(B445&gt;53,53,B445),B445)</f>
        <v>99</v>
      </c>
      <c r="D445" s="82">
        <f>IF('STATS 17-18'!E446&lt;20,IF(C445&gt;45,45,C445),C445)</f>
        <v>99</v>
      </c>
    </row>
    <row r="446" ht="20.35" customHeight="1">
      <c r="A446" t="s" s="38">
        <v>1513</v>
      </c>
      <c r="B446" s="81">
        <f>IF('BIO - Tableau 1'!D446=8,VLOOKUP('STATS 17-18'!H447,'EN - TEMPS DE GLACE DÉF.'!$A$3:$B$69,2),VLOOKUP('STATS 17-18'!H447,'EN - TEMPS DE GLACE ATT.'!$A$3:$B$69,2))</f>
        <v>44</v>
      </c>
      <c r="C446" s="33">
        <f>IF('STATS 17-18'!E447&lt;28,IF(B446&gt;53,53,B446),B446)</f>
        <v>44</v>
      </c>
      <c r="D446" s="82">
        <f>IF('STATS 17-18'!E447&lt;20,IF(C446&gt;45,45,C446),C446)</f>
        <v>44</v>
      </c>
    </row>
    <row r="447" ht="20.35" customHeight="1">
      <c r="A447" t="s" s="38">
        <v>1514</v>
      </c>
      <c r="B447" s="81">
        <f>IF('BIO - Tableau 1'!D447=8,VLOOKUP('STATS 17-18'!H448,'EN - TEMPS DE GLACE DÉF.'!$A$3:$B$69,2),VLOOKUP('STATS 17-18'!H448,'EN - TEMPS DE GLACE ATT.'!$A$3:$B$69,2))</f>
        <v>33</v>
      </c>
      <c r="C447" s="33">
        <f>IF('STATS 17-18'!E448&lt;28,IF(B447&gt;53,53,B447),B447)</f>
        <v>33</v>
      </c>
      <c r="D447" s="82">
        <f>IF('STATS 17-18'!E448&lt;20,IF(C447&gt;45,45,C447),C447)</f>
        <v>33</v>
      </c>
    </row>
    <row r="448" ht="20.35" customHeight="1">
      <c r="A448" t="s" s="38">
        <v>1515</v>
      </c>
      <c r="B448" s="81">
        <f>IF('BIO - Tableau 1'!D448=8,VLOOKUP('STATS 17-18'!H449,'EN - TEMPS DE GLACE DÉF.'!$A$3:$B$69,2),VLOOKUP('STATS 17-18'!H449,'EN - TEMPS DE GLACE ATT.'!$A$3:$B$69,2))</f>
        <v>33</v>
      </c>
      <c r="C448" s="33">
        <f>IF('STATS 17-18'!E449&lt;28,IF(B448&gt;53,53,B448),B448)</f>
        <v>33</v>
      </c>
      <c r="D448" s="82">
        <f>IF('STATS 17-18'!E449&lt;20,IF(C448&gt;45,45,C448),C448)</f>
        <v>33</v>
      </c>
    </row>
    <row r="449" ht="20.35" customHeight="1">
      <c r="A449" t="s" s="38">
        <v>1516</v>
      </c>
      <c r="B449" s="81">
        <f>IF('BIO - Tableau 1'!D449=8,VLOOKUP('STATS 17-18'!H450,'EN - TEMPS DE GLACE DÉF.'!$A$3:$B$69,2),VLOOKUP('STATS 17-18'!H450,'EN - TEMPS DE GLACE ATT.'!$A$3:$B$69,2))</f>
        <v>33</v>
      </c>
      <c r="C449" s="33">
        <f>IF('STATS 17-18'!E450&lt;28,IF(B449&gt;53,53,B449),B449)</f>
        <v>33</v>
      </c>
      <c r="D449" s="82">
        <f>IF('STATS 17-18'!E450&lt;20,IF(C449&gt;45,45,C449),C449)</f>
        <v>33</v>
      </c>
    </row>
    <row r="450" ht="20.35" customHeight="1">
      <c r="A450" t="s" s="38">
        <v>1517</v>
      </c>
      <c r="B450" s="81">
        <f>IF('BIO - Tableau 1'!D450=8,VLOOKUP('STATS 17-18'!H451,'EN - TEMPS DE GLACE DÉF.'!$A$3:$B$69,2),VLOOKUP('STATS 17-18'!H451,'EN - TEMPS DE GLACE ATT.'!$A$3:$B$69,2))</f>
        <v>69</v>
      </c>
      <c r="C450" s="33">
        <f>IF('STATS 17-18'!E451&lt;28,IF(B450&gt;53,53,B450),B450)</f>
        <v>69</v>
      </c>
      <c r="D450" s="82">
        <f>IF('STATS 17-18'!E451&lt;20,IF(C450&gt;45,45,C450),C450)</f>
        <v>69</v>
      </c>
    </row>
    <row r="451" ht="20.35" customHeight="1">
      <c r="A451" t="s" s="38">
        <v>1518</v>
      </c>
      <c r="B451" s="81">
        <f>IF('BIO - Tableau 1'!D451=8,VLOOKUP('STATS 17-18'!H452,'EN - TEMPS DE GLACE DÉF.'!$A$3:$B$69,2),VLOOKUP('STATS 17-18'!H452,'EN - TEMPS DE GLACE ATT.'!$A$3:$B$69,2))</f>
        <v>33</v>
      </c>
      <c r="C451" s="33">
        <f>IF('STATS 17-18'!E452&lt;28,IF(B451&gt;53,53,B451),B451)</f>
        <v>33</v>
      </c>
      <c r="D451" s="82">
        <f>IF('STATS 17-18'!E452&lt;20,IF(C451&gt;45,45,C451),C451)</f>
        <v>33</v>
      </c>
    </row>
    <row r="452" ht="20.35" customHeight="1">
      <c r="A452" t="s" s="38">
        <v>1519</v>
      </c>
      <c r="B452" s="81">
        <f>IF('BIO - Tableau 1'!D452=8,VLOOKUP('STATS 17-18'!H453,'EN - TEMPS DE GLACE DÉF.'!$A$3:$B$69,2),VLOOKUP('STATS 17-18'!H453,'EN - TEMPS DE GLACE ATT.'!$A$3:$B$69,2))</f>
        <v>33</v>
      </c>
      <c r="C452" s="33">
        <f>IF('STATS 17-18'!E453&lt;28,IF(B452&gt;53,53,B452),B452)</f>
        <v>33</v>
      </c>
      <c r="D452" s="82">
        <f>IF('STATS 17-18'!E453&lt;20,IF(C452&gt;45,45,C452),C452)</f>
        <v>33</v>
      </c>
    </row>
    <row r="453" ht="20.35" customHeight="1">
      <c r="A453" t="s" s="38">
        <v>1520</v>
      </c>
      <c r="B453" s="81">
        <f>IF('BIO - Tableau 1'!D453=8,VLOOKUP('STATS 17-18'!H454,'EN - TEMPS DE GLACE DÉF.'!$A$3:$B$69,2),VLOOKUP('STATS 17-18'!H454,'EN - TEMPS DE GLACE ATT.'!$A$3:$B$69,2))</f>
        <v>67</v>
      </c>
      <c r="C453" s="33">
        <f>IF('STATS 17-18'!E454&lt;28,IF(B453&gt;53,53,B453),B453)</f>
        <v>67</v>
      </c>
      <c r="D453" s="82">
        <f>IF('STATS 17-18'!E454&lt;20,IF(C453&gt;45,45,C453),C453)</f>
        <v>67</v>
      </c>
    </row>
    <row r="454" ht="20.35" customHeight="1">
      <c r="A454" t="s" s="38">
        <v>1521</v>
      </c>
      <c r="B454" s="81">
        <f>IF('BIO - Tableau 1'!D454=8,VLOOKUP('STATS 17-18'!H455,'EN - TEMPS DE GLACE DÉF.'!$A$3:$B$69,2),VLOOKUP('STATS 17-18'!H455,'EN - TEMPS DE GLACE ATT.'!$A$3:$B$69,2))</f>
        <v>33</v>
      </c>
      <c r="C454" s="33">
        <f>IF('STATS 17-18'!E455&lt;28,IF(B454&gt;53,53,B454),B454)</f>
        <v>33</v>
      </c>
      <c r="D454" s="82">
        <f>IF('STATS 17-18'!E455&lt;20,IF(C454&gt;45,45,C454),C454)</f>
        <v>33</v>
      </c>
    </row>
    <row r="455" ht="20.35" customHeight="1">
      <c r="A455" t="s" s="38">
        <v>1522</v>
      </c>
      <c r="B455" s="81">
        <f>IF('BIO - Tableau 1'!D455=8,VLOOKUP('STATS 17-18'!H456,'EN - TEMPS DE GLACE DÉF.'!$A$3:$B$69,2),VLOOKUP('STATS 17-18'!H456,'EN - TEMPS DE GLACE ATT.'!$A$3:$B$69,2))</f>
        <v>76</v>
      </c>
      <c r="C455" s="33">
        <f>IF('STATS 17-18'!E456&lt;28,IF(B455&gt;53,53,B455),B455)</f>
        <v>76</v>
      </c>
      <c r="D455" s="82">
        <f>IF('STATS 17-18'!E456&lt;20,IF(C455&gt;45,45,C455),C455)</f>
        <v>76</v>
      </c>
    </row>
    <row r="456" ht="20.35" customHeight="1">
      <c r="A456" t="s" s="38">
        <v>1523</v>
      </c>
      <c r="B456" s="81">
        <f>IF('BIO - Tableau 1'!D456=8,VLOOKUP('STATS 17-18'!H457,'EN - TEMPS DE GLACE DÉF.'!$A$3:$B$69,2),VLOOKUP('STATS 17-18'!H457,'EN - TEMPS DE GLACE ATT.'!$A$3:$B$69,2))</f>
        <v>75</v>
      </c>
      <c r="C456" s="33">
        <f>IF('STATS 17-18'!E457&lt;28,IF(B456&gt;53,53,B456),B456)</f>
        <v>53</v>
      </c>
      <c r="D456" s="82">
        <f>IF('STATS 17-18'!E457&lt;20,IF(C456&gt;45,45,C456),C456)</f>
        <v>45</v>
      </c>
    </row>
    <row r="457" ht="20.35" customHeight="1">
      <c r="A457" t="s" s="38">
        <v>1524</v>
      </c>
      <c r="B457" s="81">
        <f>IF('BIO - Tableau 1'!D457=8,VLOOKUP('STATS 17-18'!H458,'EN - TEMPS DE GLACE DÉF.'!$A$3:$B$69,2),VLOOKUP('STATS 17-18'!H458,'EN - TEMPS DE GLACE ATT.'!$A$3:$B$69,2))</f>
        <v>33</v>
      </c>
      <c r="C457" s="33">
        <f>IF('STATS 17-18'!E458&lt;28,IF(B457&gt;53,53,B457),B457)</f>
        <v>33</v>
      </c>
      <c r="D457" s="82">
        <f>IF('STATS 17-18'!E458&lt;20,IF(C457&gt;45,45,C457),C457)</f>
        <v>33</v>
      </c>
    </row>
    <row r="458" ht="20.35" customHeight="1">
      <c r="A458" t="s" s="38">
        <v>1525</v>
      </c>
      <c r="B458" s="81">
        <f>IF('BIO - Tableau 1'!D458=8,VLOOKUP('STATS 17-18'!H459,'EN - TEMPS DE GLACE DÉF.'!$A$3:$B$69,2),VLOOKUP('STATS 17-18'!H459,'EN - TEMPS DE GLACE ATT.'!$A$3:$B$69,2))</f>
        <v>98</v>
      </c>
      <c r="C458" s="33">
        <f>IF('STATS 17-18'!E459&lt;28,IF(B458&gt;53,53,B458),B458)</f>
        <v>98</v>
      </c>
      <c r="D458" s="82">
        <f>IF('STATS 17-18'!E459&lt;20,IF(C458&gt;45,45,C458),C458)</f>
        <v>98</v>
      </c>
    </row>
    <row r="459" ht="20.35" customHeight="1">
      <c r="A459" t="s" s="38">
        <v>1526</v>
      </c>
      <c r="B459" s="81">
        <f>IF('BIO - Tableau 1'!D459=8,VLOOKUP('STATS 17-18'!H460,'EN - TEMPS DE GLACE DÉF.'!$A$3:$B$69,2),VLOOKUP('STATS 17-18'!H460,'EN - TEMPS DE GLACE ATT.'!$A$3:$B$69,2))</f>
        <v>69</v>
      </c>
      <c r="C459" s="33">
        <f>IF('STATS 17-18'!E460&lt;28,IF(B459&gt;53,53,B459),B459)</f>
        <v>69</v>
      </c>
      <c r="D459" s="82">
        <f>IF('STATS 17-18'!E460&lt;20,IF(C459&gt;45,45,C459),C459)</f>
        <v>69</v>
      </c>
    </row>
    <row r="460" ht="20.35" customHeight="1">
      <c r="A460" t="s" s="38">
        <v>1527</v>
      </c>
      <c r="B460" s="81">
        <f>IF('BIO - Tableau 1'!D460=8,VLOOKUP('STATS 17-18'!H461,'EN - TEMPS DE GLACE DÉF.'!$A$3:$B$69,2),VLOOKUP('STATS 17-18'!H461,'EN - TEMPS DE GLACE ATT.'!$A$3:$B$69,2))</f>
        <v>52</v>
      </c>
      <c r="C460" s="33">
        <f>IF('STATS 17-18'!E461&lt;28,IF(B460&gt;53,53,B460),B460)</f>
        <v>52</v>
      </c>
      <c r="D460" s="82">
        <f>IF('STATS 17-18'!E461&lt;20,IF(C460&gt;45,45,C460),C460)</f>
        <v>45</v>
      </c>
    </row>
    <row r="461" ht="20.35" customHeight="1">
      <c r="A461" t="s" s="38">
        <v>1528</v>
      </c>
      <c r="B461" s="81">
        <f>IF('BIO - Tableau 1'!D461=8,VLOOKUP('STATS 17-18'!H462,'EN - TEMPS DE GLACE DÉF.'!$A$3:$B$69,2),VLOOKUP('STATS 17-18'!H462,'EN - TEMPS DE GLACE ATT.'!$A$3:$B$69,2))</f>
        <v>33</v>
      </c>
      <c r="C461" s="33">
        <f>IF('STATS 17-18'!E462&lt;28,IF(B461&gt;53,53,B461),B461)</f>
        <v>33</v>
      </c>
      <c r="D461" s="82">
        <f>IF('STATS 17-18'!E462&lt;20,IF(C461&gt;45,45,C461),C461)</f>
        <v>33</v>
      </c>
    </row>
    <row r="462" ht="20.35" customHeight="1">
      <c r="A462" t="s" s="38">
        <v>1529</v>
      </c>
      <c r="B462" s="81">
        <f>IF('BIO - Tableau 1'!D462=8,VLOOKUP('STATS 17-18'!H463,'EN - TEMPS DE GLACE DÉF.'!$A$3:$B$69,2),VLOOKUP('STATS 17-18'!H463,'EN - TEMPS DE GLACE ATT.'!$A$3:$B$69,2))</f>
        <v>99</v>
      </c>
      <c r="C462" s="33">
        <f>IF('STATS 17-18'!E463&lt;28,IF(B462&gt;53,53,B462),B462)</f>
        <v>99</v>
      </c>
      <c r="D462" s="82">
        <f>IF('STATS 17-18'!E463&lt;20,IF(C462&gt;45,45,C462),C462)</f>
        <v>99</v>
      </c>
    </row>
    <row r="463" ht="20.35" customHeight="1">
      <c r="A463" t="s" s="38">
        <v>1530</v>
      </c>
      <c r="B463" s="81">
        <f>IF('BIO - Tableau 1'!D463=8,VLOOKUP('STATS 17-18'!H464,'EN - TEMPS DE GLACE DÉF.'!$A$3:$B$69,2),VLOOKUP('STATS 17-18'!H464,'EN - TEMPS DE GLACE ATT.'!$A$3:$B$69,2))</f>
        <v>33</v>
      </c>
      <c r="C463" s="33">
        <f>IF('STATS 17-18'!E464&lt;28,IF(B463&gt;53,53,B463),B463)</f>
        <v>33</v>
      </c>
      <c r="D463" s="82">
        <f>IF('STATS 17-18'!E464&lt;20,IF(C463&gt;45,45,C463),C463)</f>
        <v>33</v>
      </c>
    </row>
    <row r="464" ht="20.35" customHeight="1">
      <c r="A464" t="s" s="38">
        <v>1531</v>
      </c>
      <c r="B464" s="81">
        <f>IF('BIO - Tableau 1'!D464=8,VLOOKUP('STATS 17-18'!H465,'EN - TEMPS DE GLACE DÉF.'!$A$3:$B$69,2),VLOOKUP('STATS 17-18'!H465,'EN - TEMPS DE GLACE ATT.'!$A$3:$B$69,2))</f>
        <v>33</v>
      </c>
      <c r="C464" s="33">
        <f>IF('STATS 17-18'!E465&lt;28,IF(B464&gt;53,53,B464),B464)</f>
        <v>33</v>
      </c>
      <c r="D464" s="82">
        <f>IF('STATS 17-18'!E465&lt;20,IF(C464&gt;45,45,C464),C464)</f>
        <v>33</v>
      </c>
    </row>
    <row r="465" ht="20.35" customHeight="1">
      <c r="A465" t="s" s="38">
        <v>1532</v>
      </c>
      <c r="B465" s="81">
        <f>IF('BIO - Tableau 1'!D465=8,VLOOKUP('STATS 17-18'!H466,'EN - TEMPS DE GLACE DÉF.'!$A$3:$B$69,2),VLOOKUP('STATS 17-18'!H466,'EN - TEMPS DE GLACE ATT.'!$A$3:$B$69,2))</f>
        <v>99</v>
      </c>
      <c r="C465" s="33">
        <f>IF('STATS 17-18'!E466&lt;28,IF(B465&gt;53,53,B465),B465)</f>
        <v>99</v>
      </c>
      <c r="D465" s="82">
        <f>IF('STATS 17-18'!E466&lt;20,IF(C465&gt;45,45,C465),C465)</f>
        <v>99</v>
      </c>
    </row>
    <row r="466" ht="20.35" customHeight="1">
      <c r="A466" t="s" s="38">
        <v>1533</v>
      </c>
      <c r="B466" s="81">
        <f>IF('BIO - Tableau 1'!D466=8,VLOOKUP('STATS 17-18'!H467,'EN - TEMPS DE GLACE DÉF.'!$A$3:$B$69,2),VLOOKUP('STATS 17-18'!H467,'EN - TEMPS DE GLACE ATT.'!$A$3:$B$69,2))</f>
        <v>33</v>
      </c>
      <c r="C466" s="33">
        <f>IF('STATS 17-18'!E467&lt;28,IF(B466&gt;53,53,B466),B466)</f>
        <v>33</v>
      </c>
      <c r="D466" s="82">
        <f>IF('STATS 17-18'!E467&lt;20,IF(C466&gt;45,45,C466),C466)</f>
        <v>33</v>
      </c>
    </row>
    <row r="467" ht="20.35" customHeight="1">
      <c r="A467" t="s" s="38">
        <v>1534</v>
      </c>
      <c r="B467" s="81">
        <f>IF('BIO - Tableau 1'!D467=8,VLOOKUP('STATS 17-18'!H468,'EN - TEMPS DE GLACE DÉF.'!$A$3:$B$69,2),VLOOKUP('STATS 17-18'!H468,'EN - TEMPS DE GLACE ATT.'!$A$3:$B$69,2))</f>
        <v>33</v>
      </c>
      <c r="C467" s="33">
        <f>IF('STATS 17-18'!E468&lt;28,IF(B467&gt;53,53,B467),B467)</f>
        <v>33</v>
      </c>
      <c r="D467" s="82">
        <f>IF('STATS 17-18'!E468&lt;20,IF(C467&gt;45,45,C467),C467)</f>
        <v>33</v>
      </c>
    </row>
    <row r="468" ht="20.35" customHeight="1">
      <c r="A468" t="s" s="38">
        <v>1535</v>
      </c>
      <c r="B468" s="81">
        <f>IF('BIO - Tableau 1'!D468=8,VLOOKUP('STATS 17-18'!H469,'EN - TEMPS DE GLACE DÉF.'!$A$3:$B$69,2),VLOOKUP('STATS 17-18'!H469,'EN - TEMPS DE GLACE ATT.'!$A$3:$B$69,2))</f>
        <v>48</v>
      </c>
      <c r="C468" s="33">
        <f>IF('STATS 17-18'!E469&lt;28,IF(B468&gt;53,53,B468),B468)</f>
        <v>48</v>
      </c>
      <c r="D468" s="82">
        <f>IF('STATS 17-18'!E469&lt;20,IF(C468&gt;45,45,C468),C468)</f>
        <v>48</v>
      </c>
    </row>
    <row r="469" ht="20.35" customHeight="1">
      <c r="A469" t="s" s="38">
        <v>1536</v>
      </c>
      <c r="B469" s="81">
        <f>IF('BIO - Tableau 1'!D469=8,VLOOKUP('STATS 17-18'!H470,'EN - TEMPS DE GLACE DÉF.'!$A$3:$B$69,2),VLOOKUP('STATS 17-18'!H470,'EN - TEMPS DE GLACE ATT.'!$A$3:$B$69,2))</f>
        <v>34</v>
      </c>
      <c r="C469" s="33">
        <f>IF('STATS 17-18'!E470&lt;28,IF(B469&gt;53,53,B469),B469)</f>
        <v>34</v>
      </c>
      <c r="D469" s="82">
        <f>IF('STATS 17-18'!E470&lt;20,IF(C469&gt;45,45,C469),C469)</f>
        <v>34</v>
      </c>
    </row>
    <row r="470" ht="20.35" customHeight="1">
      <c r="A470" t="s" s="38">
        <v>1537</v>
      </c>
      <c r="B470" s="81">
        <f>IF('BIO - Tableau 1'!D470=8,VLOOKUP('STATS 17-18'!H471,'EN - TEMPS DE GLACE DÉF.'!$A$3:$B$69,2),VLOOKUP('STATS 17-18'!H471,'EN - TEMPS DE GLACE ATT.'!$A$3:$B$69,2))</f>
        <v>52</v>
      </c>
      <c r="C470" s="33">
        <f>IF('STATS 17-18'!E471&lt;28,IF(B470&gt;53,53,B470),B470)</f>
        <v>52</v>
      </c>
      <c r="D470" s="82">
        <f>IF('STATS 17-18'!E471&lt;20,IF(C470&gt;45,45,C470),C470)</f>
        <v>52</v>
      </c>
    </row>
    <row r="471" ht="20.35" customHeight="1">
      <c r="A471" t="s" s="38">
        <v>1538</v>
      </c>
      <c r="B471" s="81">
        <f>IF('BIO - Tableau 1'!D471=8,VLOOKUP('STATS 17-18'!H472,'EN - TEMPS DE GLACE DÉF.'!$A$3:$B$69,2),VLOOKUP('STATS 17-18'!H472,'EN - TEMPS DE GLACE ATT.'!$A$3:$B$69,2))</f>
        <v>33</v>
      </c>
      <c r="C471" s="33">
        <f>IF('STATS 17-18'!E472&lt;28,IF(B471&gt;53,53,B471),B471)</f>
        <v>33</v>
      </c>
      <c r="D471" s="82">
        <f>IF('STATS 17-18'!E472&lt;20,IF(C471&gt;45,45,C471),C471)</f>
        <v>33</v>
      </c>
    </row>
    <row r="472" ht="20.35" customHeight="1">
      <c r="A472" t="s" s="38">
        <v>1539</v>
      </c>
      <c r="B472" s="81">
        <f>IF('BIO - Tableau 1'!D472=8,VLOOKUP('STATS 17-18'!H473,'EN - TEMPS DE GLACE DÉF.'!$A$3:$B$69,2),VLOOKUP('STATS 17-18'!H473,'EN - TEMPS DE GLACE ATT.'!$A$3:$B$69,2))</f>
        <v>40</v>
      </c>
      <c r="C472" s="33">
        <f>IF('STATS 17-18'!E473&lt;28,IF(B472&gt;53,53,B472),B472)</f>
        <v>40</v>
      </c>
      <c r="D472" s="82">
        <f>IF('STATS 17-18'!E473&lt;20,IF(C472&gt;45,45,C472),C472)</f>
        <v>40</v>
      </c>
    </row>
    <row r="473" ht="20.35" customHeight="1">
      <c r="A473" t="s" s="38">
        <v>1540</v>
      </c>
      <c r="B473" s="81">
        <f>IF('BIO - Tableau 1'!D473=8,VLOOKUP('STATS 17-18'!H474,'EN - TEMPS DE GLACE DÉF.'!$A$3:$B$69,2),VLOOKUP('STATS 17-18'!H474,'EN - TEMPS DE GLACE ATT.'!$A$3:$B$69,2))</f>
        <v>75</v>
      </c>
      <c r="C473" s="33">
        <f>IF('STATS 17-18'!E474&lt;28,IF(B473&gt;53,53,B473),B473)</f>
        <v>75</v>
      </c>
      <c r="D473" s="82">
        <f>IF('STATS 17-18'!E474&lt;20,IF(C473&gt;45,45,C473),C473)</f>
        <v>75</v>
      </c>
    </row>
    <row r="474" ht="20.35" customHeight="1">
      <c r="A474" t="s" s="38">
        <v>1541</v>
      </c>
      <c r="B474" s="81">
        <f>IF('BIO - Tableau 1'!D474=8,VLOOKUP('STATS 17-18'!H475,'EN - TEMPS DE GLACE DÉF.'!$A$3:$B$69,2),VLOOKUP('STATS 17-18'!H475,'EN - TEMPS DE GLACE ATT.'!$A$3:$B$69,2))</f>
        <v>45</v>
      </c>
      <c r="C474" s="33">
        <f>IF('STATS 17-18'!E475&lt;28,IF(B474&gt;53,53,B474),B474)</f>
        <v>45</v>
      </c>
      <c r="D474" s="82">
        <f>IF('STATS 17-18'!E475&lt;20,IF(C474&gt;45,45,C474),C474)</f>
        <v>45</v>
      </c>
    </row>
    <row r="475" ht="20.35" customHeight="1">
      <c r="A475" t="s" s="38">
        <v>1542</v>
      </c>
      <c r="B475" s="81">
        <f>IF('BIO - Tableau 1'!D475=8,VLOOKUP('STATS 17-18'!H476,'EN - TEMPS DE GLACE DÉF.'!$A$3:$B$69,2),VLOOKUP('STATS 17-18'!H476,'EN - TEMPS DE GLACE ATT.'!$A$3:$B$69,2))</f>
        <v>33</v>
      </c>
      <c r="C475" s="33">
        <f>IF('STATS 17-18'!E476&lt;28,IF(B475&gt;53,53,B475),B475)</f>
        <v>33</v>
      </c>
      <c r="D475" s="82">
        <f>IF('STATS 17-18'!E476&lt;20,IF(C475&gt;45,45,C475),C475)</f>
        <v>33</v>
      </c>
    </row>
    <row r="476" ht="20.35" customHeight="1">
      <c r="A476" t="s" s="38">
        <v>1543</v>
      </c>
      <c r="B476" s="81">
        <f>IF('BIO - Tableau 1'!D476=8,VLOOKUP('STATS 17-18'!H477,'EN - TEMPS DE GLACE DÉF.'!$A$3:$B$69,2),VLOOKUP('STATS 17-18'!H477,'EN - TEMPS DE GLACE ATT.'!$A$3:$B$69,2))</f>
        <v>33</v>
      </c>
      <c r="C476" s="33">
        <f>IF('STATS 17-18'!E477&lt;28,IF(B476&gt;53,53,B476),B476)</f>
        <v>33</v>
      </c>
      <c r="D476" s="82">
        <f>IF('STATS 17-18'!E477&lt;20,IF(C476&gt;45,45,C476),C476)</f>
        <v>33</v>
      </c>
    </row>
    <row r="477" ht="20.35" customHeight="1">
      <c r="A477" t="s" s="38">
        <v>1544</v>
      </c>
      <c r="B477" s="81">
        <f>IF('BIO - Tableau 1'!D477=8,VLOOKUP('STATS 17-18'!H478,'EN - TEMPS DE GLACE DÉF.'!$A$3:$B$69,2),VLOOKUP('STATS 17-18'!H478,'EN - TEMPS DE GLACE ATT.'!$A$3:$B$69,2))</f>
        <v>56</v>
      </c>
      <c r="C477" s="33">
        <f>IF('STATS 17-18'!E478&lt;28,IF(B477&gt;53,53,B477),B477)</f>
        <v>56</v>
      </c>
      <c r="D477" s="82">
        <f>IF('STATS 17-18'!E478&lt;20,IF(C477&gt;45,45,C477),C477)</f>
        <v>56</v>
      </c>
    </row>
    <row r="478" ht="20.35" customHeight="1">
      <c r="A478" t="s" s="38">
        <v>1545</v>
      </c>
      <c r="B478" s="81">
        <f>IF('BIO - Tableau 1'!D478=8,VLOOKUP('STATS 17-18'!H479,'EN - TEMPS DE GLACE DÉF.'!$A$3:$B$69,2),VLOOKUP('STATS 17-18'!H479,'EN - TEMPS DE GLACE ATT.'!$A$3:$B$69,2))</f>
        <v>33</v>
      </c>
      <c r="C478" s="33">
        <f>IF('STATS 17-18'!E479&lt;28,IF(B478&gt;53,53,B478),B478)</f>
        <v>33</v>
      </c>
      <c r="D478" s="82">
        <f>IF('STATS 17-18'!E479&lt;20,IF(C478&gt;45,45,C478),C478)</f>
        <v>33</v>
      </c>
    </row>
    <row r="479" ht="20.35" customHeight="1">
      <c r="A479" t="s" s="38">
        <v>1546</v>
      </c>
      <c r="B479" s="81">
        <f>IF('BIO - Tableau 1'!D479=8,VLOOKUP('STATS 17-18'!H480,'EN - TEMPS DE GLACE DÉF.'!$A$3:$B$69,2),VLOOKUP('STATS 17-18'!H480,'EN - TEMPS DE GLACE ATT.'!$A$3:$B$69,2))</f>
        <v>33</v>
      </c>
      <c r="C479" s="33">
        <f>IF('STATS 17-18'!E480&lt;28,IF(B479&gt;53,53,B479),B479)</f>
        <v>33</v>
      </c>
      <c r="D479" s="82">
        <f>IF('STATS 17-18'!E480&lt;20,IF(C479&gt;45,45,C479),C479)</f>
        <v>33</v>
      </c>
    </row>
    <row r="480" ht="20.35" customHeight="1">
      <c r="A480" t="s" s="38">
        <v>1547</v>
      </c>
      <c r="B480" s="81">
        <f>IF('BIO - Tableau 1'!D480=8,VLOOKUP('STATS 17-18'!H481,'EN - TEMPS DE GLACE DÉF.'!$A$3:$B$69,2),VLOOKUP('STATS 17-18'!H481,'EN - TEMPS DE GLACE ATT.'!$A$3:$B$69,2))</f>
        <v>99</v>
      </c>
      <c r="C480" s="33">
        <f>IF('STATS 17-18'!E481&lt;28,IF(B480&gt;53,53,B480),B480)</f>
        <v>99</v>
      </c>
      <c r="D480" s="82">
        <f>IF('STATS 17-18'!E481&lt;20,IF(C480&gt;45,45,C480),C480)</f>
        <v>99</v>
      </c>
    </row>
    <row r="481" ht="20.35" customHeight="1">
      <c r="A481" t="s" s="38">
        <v>1548</v>
      </c>
      <c r="B481" s="81">
        <f>IF('BIO - Tableau 1'!D481=8,VLOOKUP('STATS 17-18'!H482,'EN - TEMPS DE GLACE DÉF.'!$A$3:$B$69,2),VLOOKUP('STATS 17-18'!H482,'EN - TEMPS DE GLACE ATT.'!$A$3:$B$69,2))</f>
        <v>91</v>
      </c>
      <c r="C481" s="33">
        <f>IF('STATS 17-18'!E482&lt;28,IF(B481&gt;53,53,B481),B481)</f>
        <v>91</v>
      </c>
      <c r="D481" s="82">
        <f>IF('STATS 17-18'!E482&lt;20,IF(C481&gt;45,45,C481),C481)</f>
        <v>91</v>
      </c>
    </row>
    <row r="482" ht="20.35" customHeight="1">
      <c r="A482" t="s" s="38">
        <v>1549</v>
      </c>
      <c r="B482" s="81">
        <f>IF('BIO - Tableau 1'!D482=8,VLOOKUP('STATS 17-18'!H483,'EN - TEMPS DE GLACE DÉF.'!$A$3:$B$69,2),VLOOKUP('STATS 17-18'!H483,'EN - TEMPS DE GLACE ATT.'!$A$3:$B$69,2))</f>
        <v>33</v>
      </c>
      <c r="C482" s="33">
        <f>IF('STATS 17-18'!E483&lt;28,IF(B482&gt;53,53,B482),B482)</f>
        <v>33</v>
      </c>
      <c r="D482" s="82">
        <f>IF('STATS 17-18'!E483&lt;20,IF(C482&gt;45,45,C482),C482)</f>
        <v>33</v>
      </c>
    </row>
    <row r="483" ht="20.35" customHeight="1">
      <c r="A483" t="s" s="38">
        <v>1550</v>
      </c>
      <c r="B483" s="81">
        <f>IF('BIO - Tableau 1'!D483=8,VLOOKUP('STATS 17-18'!H484,'EN - TEMPS DE GLACE DÉF.'!$A$3:$B$69,2),VLOOKUP('STATS 17-18'!H484,'EN - TEMPS DE GLACE ATT.'!$A$3:$B$69,2))</f>
        <v>33</v>
      </c>
      <c r="C483" s="33">
        <f>IF('STATS 17-18'!E484&lt;28,IF(B483&gt;53,53,B483),B483)</f>
        <v>33</v>
      </c>
      <c r="D483" s="82">
        <f>IF('STATS 17-18'!E484&lt;20,IF(C483&gt;45,45,C483),C483)</f>
        <v>33</v>
      </c>
    </row>
    <row r="484" ht="20.35" customHeight="1">
      <c r="A484" t="s" s="38">
        <v>1551</v>
      </c>
      <c r="B484" s="81">
        <f>IF('BIO - Tableau 1'!D484=8,VLOOKUP('STATS 17-18'!H485,'EN - TEMPS DE GLACE DÉF.'!$A$3:$B$69,2),VLOOKUP('STATS 17-18'!H485,'EN - TEMPS DE GLACE ATT.'!$A$3:$B$69,2))</f>
        <v>33</v>
      </c>
      <c r="C484" s="33">
        <f>IF('STATS 17-18'!E485&lt;28,IF(B484&gt;53,53,B484),B484)</f>
        <v>33</v>
      </c>
      <c r="D484" s="82">
        <f>IF('STATS 17-18'!E485&lt;20,IF(C484&gt;45,45,C484),C484)</f>
        <v>33</v>
      </c>
    </row>
    <row r="485" ht="20.35" customHeight="1">
      <c r="A485" t="s" s="38">
        <v>1552</v>
      </c>
      <c r="B485" s="81">
        <f>IF('BIO - Tableau 1'!D485=8,VLOOKUP('STATS 17-18'!H486,'EN - TEMPS DE GLACE DÉF.'!$A$3:$B$69,2),VLOOKUP('STATS 17-18'!H486,'EN - TEMPS DE GLACE ATT.'!$A$3:$B$69,2))</f>
        <v>39</v>
      </c>
      <c r="C485" s="33">
        <f>IF('STATS 17-18'!E486&lt;28,IF(B485&gt;53,53,B485),B485)</f>
        <v>39</v>
      </c>
      <c r="D485" s="82">
        <f>IF('STATS 17-18'!E486&lt;20,IF(C485&gt;45,45,C485),C485)</f>
        <v>39</v>
      </c>
    </row>
    <row r="486" ht="20.35" customHeight="1">
      <c r="A486" t="s" s="38">
        <v>1553</v>
      </c>
      <c r="B486" s="81">
        <f>IF('BIO - Tableau 1'!D486=8,VLOOKUP('STATS 17-18'!H487,'EN - TEMPS DE GLACE DÉF.'!$A$3:$B$69,2),VLOOKUP('STATS 17-18'!H487,'EN - TEMPS DE GLACE ATT.'!$A$3:$B$69,2))</f>
        <v>33</v>
      </c>
      <c r="C486" s="33">
        <f>IF('STATS 17-18'!E487&lt;28,IF(B486&gt;53,53,B486),B486)</f>
        <v>33</v>
      </c>
      <c r="D486" s="82">
        <f>IF('STATS 17-18'!E487&lt;20,IF(C486&gt;45,45,C486),C486)</f>
        <v>33</v>
      </c>
    </row>
    <row r="487" ht="20.35" customHeight="1">
      <c r="A487" t="s" s="38">
        <v>1554</v>
      </c>
      <c r="B487" s="81">
        <f>IF('BIO - Tableau 1'!D487=8,VLOOKUP('STATS 17-18'!H488,'EN - TEMPS DE GLACE DÉF.'!$A$3:$B$69,2),VLOOKUP('STATS 17-18'!H488,'EN - TEMPS DE GLACE ATT.'!$A$3:$B$69,2))</f>
        <v>69</v>
      </c>
      <c r="C487" s="33">
        <f>IF('STATS 17-18'!E488&lt;28,IF(B487&gt;53,53,B487),B487)</f>
        <v>69</v>
      </c>
      <c r="D487" s="82">
        <f>IF('STATS 17-18'!E488&lt;20,IF(C487&gt;45,45,C487),C487)</f>
        <v>69</v>
      </c>
    </row>
    <row r="488" ht="20.35" customHeight="1">
      <c r="A488" t="s" s="38">
        <v>1555</v>
      </c>
      <c r="B488" s="81">
        <f>IF('BIO - Tableau 1'!D488=8,VLOOKUP('STATS 17-18'!H489,'EN - TEMPS DE GLACE DÉF.'!$A$3:$B$69,2),VLOOKUP('STATS 17-18'!H489,'EN - TEMPS DE GLACE ATT.'!$A$3:$B$69,2))</f>
        <v>33</v>
      </c>
      <c r="C488" s="33">
        <f>IF('STATS 17-18'!E489&lt;28,IF(B488&gt;53,53,B488),B488)</f>
        <v>33</v>
      </c>
      <c r="D488" s="82">
        <f>IF('STATS 17-18'!E489&lt;20,IF(C488&gt;45,45,C488),C488)</f>
        <v>33</v>
      </c>
    </row>
    <row r="489" ht="20.35" customHeight="1">
      <c r="A489" t="s" s="38">
        <v>1556</v>
      </c>
      <c r="B489" s="81">
        <f>IF('BIO - Tableau 1'!D489=8,VLOOKUP('STATS 17-18'!H490,'EN - TEMPS DE GLACE DÉF.'!$A$3:$B$69,2),VLOOKUP('STATS 17-18'!H490,'EN - TEMPS DE GLACE ATT.'!$A$3:$B$69,2))</f>
        <v>70</v>
      </c>
      <c r="C489" s="33">
        <f>IF('STATS 17-18'!E490&lt;28,IF(B489&gt;53,53,B489),B489)</f>
        <v>70</v>
      </c>
      <c r="D489" s="82">
        <f>IF('STATS 17-18'!E490&lt;20,IF(C489&gt;45,45,C489),C489)</f>
        <v>70</v>
      </c>
    </row>
    <row r="490" ht="20.35" customHeight="1">
      <c r="A490" t="s" s="38">
        <v>1557</v>
      </c>
      <c r="B490" s="81">
        <f>IF('BIO - Tableau 1'!D490=8,VLOOKUP('STATS 17-18'!H491,'EN - TEMPS DE GLACE DÉF.'!$A$3:$B$69,2),VLOOKUP('STATS 17-18'!H491,'EN - TEMPS DE GLACE ATT.'!$A$3:$B$69,2))</f>
        <v>33</v>
      </c>
      <c r="C490" s="33">
        <f>IF('STATS 17-18'!E491&lt;28,IF(B490&gt;53,53,B490),B490)</f>
        <v>33</v>
      </c>
      <c r="D490" s="82">
        <f>IF('STATS 17-18'!E491&lt;20,IF(C490&gt;45,45,C490),C490)</f>
        <v>33</v>
      </c>
    </row>
    <row r="491" ht="20.35" customHeight="1">
      <c r="A491" t="s" s="38">
        <v>1558</v>
      </c>
      <c r="B491" s="81">
        <f>IF('BIO - Tableau 1'!D491=8,VLOOKUP('STATS 17-18'!H492,'EN - TEMPS DE GLACE DÉF.'!$A$3:$B$69,2),VLOOKUP('STATS 17-18'!H492,'EN - TEMPS DE GLACE ATT.'!$A$3:$B$69,2))</f>
        <v>44</v>
      </c>
      <c r="C491" s="33">
        <f>IF('STATS 17-18'!E492&lt;28,IF(B491&gt;53,53,B491),B491)</f>
        <v>44</v>
      </c>
      <c r="D491" s="82">
        <f>IF('STATS 17-18'!E492&lt;20,IF(C491&gt;45,45,C491),C491)</f>
        <v>44</v>
      </c>
    </row>
    <row r="492" ht="20.35" customHeight="1">
      <c r="A492" t="s" s="38">
        <v>1559</v>
      </c>
      <c r="B492" s="81">
        <f>IF('BIO - Tableau 1'!D492=8,VLOOKUP('STATS 17-18'!H493,'EN - TEMPS DE GLACE DÉF.'!$A$3:$B$69,2),VLOOKUP('STATS 17-18'!H493,'EN - TEMPS DE GLACE ATT.'!$A$3:$B$69,2))</f>
        <v>33</v>
      </c>
      <c r="C492" s="33">
        <f>IF('STATS 17-18'!E493&lt;28,IF(B492&gt;53,53,B492),B492)</f>
        <v>33</v>
      </c>
      <c r="D492" s="82">
        <f>IF('STATS 17-18'!E493&lt;20,IF(C492&gt;45,45,C492),C492)</f>
        <v>33</v>
      </c>
    </row>
    <row r="493" ht="20.35" customHeight="1">
      <c r="A493" t="s" s="38">
        <v>1560</v>
      </c>
      <c r="B493" s="81">
        <f>IF('BIO - Tableau 1'!D493=8,VLOOKUP('STATS 17-18'!H494,'EN - TEMPS DE GLACE DÉF.'!$A$3:$B$69,2),VLOOKUP('STATS 17-18'!H494,'EN - TEMPS DE GLACE ATT.'!$A$3:$B$69,2))</f>
        <v>69</v>
      </c>
      <c r="C493" s="33">
        <f>IF('STATS 17-18'!E494&lt;28,IF(B493&gt;53,53,B493),B493)</f>
        <v>69</v>
      </c>
      <c r="D493" s="82">
        <f>IF('STATS 17-18'!E494&lt;20,IF(C493&gt;45,45,C493),C493)</f>
        <v>69</v>
      </c>
    </row>
    <row r="494" ht="20.35" customHeight="1">
      <c r="A494" t="s" s="38">
        <v>1561</v>
      </c>
      <c r="B494" s="81">
        <f>IF('BIO - Tableau 1'!D494=8,VLOOKUP('STATS 17-18'!H495,'EN - TEMPS DE GLACE DÉF.'!$A$3:$B$69,2),VLOOKUP('STATS 17-18'!H495,'EN - TEMPS DE GLACE ATT.'!$A$3:$B$69,2))</f>
        <v>33</v>
      </c>
      <c r="C494" s="33">
        <f>IF('STATS 17-18'!E495&lt;28,IF(B494&gt;53,53,B494),B494)</f>
        <v>33</v>
      </c>
      <c r="D494" s="82">
        <f>IF('STATS 17-18'!E495&lt;20,IF(C494&gt;45,45,C494),C494)</f>
        <v>33</v>
      </c>
    </row>
    <row r="495" ht="20.35" customHeight="1">
      <c r="A495" t="s" s="38">
        <v>1562</v>
      </c>
      <c r="B495" s="81">
        <f>IF('BIO - Tableau 1'!D495=8,VLOOKUP('STATS 17-18'!H496,'EN - TEMPS DE GLACE DÉF.'!$A$3:$B$69,2),VLOOKUP('STATS 17-18'!H496,'EN - TEMPS DE GLACE ATT.'!$A$3:$B$69,2))</f>
        <v>33</v>
      </c>
      <c r="C495" s="33">
        <f>IF('STATS 17-18'!E496&lt;28,IF(B495&gt;53,53,B495),B495)</f>
        <v>33</v>
      </c>
      <c r="D495" s="82">
        <f>IF('STATS 17-18'!E496&lt;20,IF(C495&gt;45,45,C495),C495)</f>
        <v>33</v>
      </c>
    </row>
    <row r="496" ht="20.35" customHeight="1">
      <c r="A496" t="s" s="38">
        <v>1563</v>
      </c>
      <c r="B496" s="81">
        <f>IF('BIO - Tableau 1'!D496=8,VLOOKUP('STATS 17-18'!H497,'EN - TEMPS DE GLACE DÉF.'!$A$3:$B$69,2),VLOOKUP('STATS 17-18'!H497,'EN - TEMPS DE GLACE ATT.'!$A$3:$B$69,2))</f>
        <v>55</v>
      </c>
      <c r="C496" s="33">
        <f>IF('STATS 17-18'!E497&lt;28,IF(B496&gt;53,53,B496),B496)</f>
        <v>55</v>
      </c>
      <c r="D496" s="82">
        <f>IF('STATS 17-18'!E497&lt;20,IF(C496&gt;45,45,C496),C496)</f>
        <v>55</v>
      </c>
    </row>
    <row r="497" ht="20.35" customHeight="1">
      <c r="A497" t="s" s="38">
        <v>1564</v>
      </c>
      <c r="B497" s="81">
        <f>IF('BIO - Tableau 1'!D497=8,VLOOKUP('STATS 17-18'!H498,'EN - TEMPS DE GLACE DÉF.'!$A$3:$B$69,2),VLOOKUP('STATS 17-18'!H498,'EN - TEMPS DE GLACE ATT.'!$A$3:$B$69,2))</f>
        <v>33</v>
      </c>
      <c r="C497" s="33">
        <f>IF('STATS 17-18'!E498&lt;28,IF(B497&gt;53,53,B497),B497)</f>
        <v>33</v>
      </c>
      <c r="D497" s="82">
        <f>IF('STATS 17-18'!E498&lt;20,IF(C497&gt;45,45,C497),C497)</f>
        <v>33</v>
      </c>
    </row>
    <row r="498" ht="20.35" customHeight="1">
      <c r="A498" t="s" s="38">
        <v>1565</v>
      </c>
      <c r="B498" s="81">
        <f>IF('BIO - Tableau 1'!D498=8,VLOOKUP('STATS 17-18'!H499,'EN - TEMPS DE GLACE DÉF.'!$A$3:$B$69,2),VLOOKUP('STATS 17-18'!H499,'EN - TEMPS DE GLACE ATT.'!$A$3:$B$69,2))</f>
        <v>33</v>
      </c>
      <c r="C498" s="33">
        <f>IF('STATS 17-18'!E499&lt;28,IF(B498&gt;53,53,B498),B498)</f>
        <v>33</v>
      </c>
      <c r="D498" s="82">
        <f>IF('STATS 17-18'!E499&lt;20,IF(C498&gt;45,45,C498),C498)</f>
        <v>33</v>
      </c>
    </row>
    <row r="499" ht="20.35" customHeight="1">
      <c r="A499" t="s" s="38">
        <v>1566</v>
      </c>
      <c r="B499" s="81">
        <f>IF('BIO - Tableau 1'!D499=8,VLOOKUP('STATS 17-18'!H500,'EN - TEMPS DE GLACE DÉF.'!$A$3:$B$69,2),VLOOKUP('STATS 17-18'!H500,'EN - TEMPS DE GLACE ATT.'!$A$3:$B$69,2))</f>
        <v>33</v>
      </c>
      <c r="C499" s="33">
        <f>IF('STATS 17-18'!E500&lt;28,IF(B499&gt;53,53,B499),B499)</f>
        <v>33</v>
      </c>
      <c r="D499" s="82">
        <f>IF('STATS 17-18'!E500&lt;20,IF(C499&gt;45,45,C499),C499)</f>
        <v>33</v>
      </c>
    </row>
    <row r="500" ht="20.35" customHeight="1">
      <c r="A500" t="s" s="38">
        <v>1568</v>
      </c>
      <c r="B500" s="81">
        <f>IF('BIO - Tableau 1'!D500=8,VLOOKUP('STATS 17-18'!H501,'EN - TEMPS DE GLACE DÉF.'!$A$3:$B$69,2),VLOOKUP('STATS 17-18'!H501,'EN - TEMPS DE GLACE ATT.'!$A$3:$B$69,2))</f>
        <v>59</v>
      </c>
      <c r="C500" s="33">
        <f>IF('STATS 17-18'!E501&lt;28,IF(B500&gt;53,53,B500),B500)</f>
        <v>59</v>
      </c>
      <c r="D500" s="82">
        <f>IF('STATS 17-18'!E501&lt;20,IF(C500&gt;45,45,C500),C500)</f>
        <v>59</v>
      </c>
    </row>
    <row r="501" ht="20.35" customHeight="1">
      <c r="A501" t="s" s="38">
        <v>1569</v>
      </c>
      <c r="B501" s="81">
        <f>IF('BIO - Tableau 1'!D501=8,VLOOKUP('STATS 17-18'!H502,'EN - TEMPS DE GLACE DÉF.'!$A$3:$B$69,2),VLOOKUP('STATS 17-18'!H502,'EN - TEMPS DE GLACE ATT.'!$A$3:$B$69,2))</f>
        <v>95</v>
      </c>
      <c r="C501" s="33">
        <f>IF('STATS 17-18'!E502&lt;28,IF(B501&gt;53,53,B501),B501)</f>
        <v>95</v>
      </c>
      <c r="D501" s="82">
        <f>IF('STATS 17-18'!E502&lt;20,IF(C501&gt;45,45,C501),C501)</f>
        <v>95</v>
      </c>
    </row>
    <row r="502" ht="20.35" customHeight="1">
      <c r="A502" t="s" s="38">
        <v>1570</v>
      </c>
      <c r="B502" s="81">
        <f>IF('BIO - Tableau 1'!D502=8,VLOOKUP('STATS 17-18'!H503,'EN - TEMPS DE GLACE DÉF.'!$A$3:$B$69,2),VLOOKUP('STATS 17-18'!H503,'EN - TEMPS DE GLACE ATT.'!$A$3:$B$69,2))</f>
        <v>33</v>
      </c>
      <c r="C502" s="33">
        <f>IF('STATS 17-18'!E503&lt;28,IF(B502&gt;53,53,B502),B502)</f>
        <v>33</v>
      </c>
      <c r="D502" s="82">
        <f>IF('STATS 17-18'!E503&lt;20,IF(C502&gt;45,45,C502),C502)</f>
        <v>33</v>
      </c>
    </row>
    <row r="503" ht="20.35" customHeight="1">
      <c r="A503" t="s" s="38">
        <v>1571</v>
      </c>
      <c r="B503" s="81">
        <f>IF('BIO - Tableau 1'!D503=8,VLOOKUP('STATS 17-18'!H504,'EN - TEMPS DE GLACE DÉF.'!$A$3:$B$69,2),VLOOKUP('STATS 17-18'!H504,'EN - TEMPS DE GLACE ATT.'!$A$3:$B$69,2))</f>
        <v>33</v>
      </c>
      <c r="C503" s="33">
        <f>IF('STATS 17-18'!E504&lt;28,IF(B503&gt;53,53,B503),B503)</f>
        <v>33</v>
      </c>
      <c r="D503" s="82">
        <f>IF('STATS 17-18'!E504&lt;20,IF(C503&gt;45,45,C503),C503)</f>
        <v>33</v>
      </c>
    </row>
    <row r="504" ht="20.35" customHeight="1">
      <c r="A504" t="s" s="38">
        <v>1572</v>
      </c>
      <c r="B504" s="81">
        <f>IF('BIO - Tableau 1'!D504=8,VLOOKUP('STATS 17-18'!H505,'EN - TEMPS DE GLACE DÉF.'!$A$3:$B$69,2),VLOOKUP('STATS 17-18'!H505,'EN - TEMPS DE GLACE ATT.'!$A$3:$B$69,2))</f>
        <v>33</v>
      </c>
      <c r="C504" s="33">
        <f>IF('STATS 17-18'!E505&lt;28,IF(B504&gt;53,53,B504),B504)</f>
        <v>33</v>
      </c>
      <c r="D504" s="82">
        <f>IF('STATS 17-18'!E505&lt;20,IF(C504&gt;45,45,C504),C504)</f>
        <v>33</v>
      </c>
    </row>
    <row r="505" ht="20.35" customHeight="1">
      <c r="A505" t="s" s="38">
        <v>1573</v>
      </c>
      <c r="B505" s="81">
        <f>IF('BIO - Tableau 1'!D505=8,VLOOKUP('STATS 17-18'!H506,'EN - TEMPS DE GLACE DÉF.'!$A$3:$B$69,2),VLOOKUP('STATS 17-18'!H506,'EN - TEMPS DE GLACE ATT.'!$A$3:$B$69,2))</f>
        <v>89</v>
      </c>
      <c r="C505" s="33">
        <f>IF('STATS 17-18'!E506&lt;28,IF(B505&gt;53,53,B505),B505)</f>
        <v>89</v>
      </c>
      <c r="D505" s="82">
        <f>IF('STATS 17-18'!E506&lt;20,IF(C505&gt;45,45,C505),C505)</f>
        <v>89</v>
      </c>
    </row>
    <row r="506" ht="20.35" customHeight="1">
      <c r="A506" t="s" s="38">
        <v>1574</v>
      </c>
      <c r="B506" s="81">
        <f>IF('BIO - Tableau 1'!D506=8,VLOOKUP('STATS 17-18'!H507,'EN - TEMPS DE GLACE DÉF.'!$A$3:$B$69,2),VLOOKUP('STATS 17-18'!H507,'EN - TEMPS DE GLACE ATT.'!$A$3:$B$69,2))</f>
        <v>33</v>
      </c>
      <c r="C506" s="33">
        <f>IF('STATS 17-18'!E507&lt;28,IF(B506&gt;53,53,B506),B506)</f>
        <v>33</v>
      </c>
      <c r="D506" s="82">
        <f>IF('STATS 17-18'!E507&lt;20,IF(C506&gt;45,45,C506),C506)</f>
        <v>33</v>
      </c>
    </row>
    <row r="507" ht="20.35" customHeight="1">
      <c r="A507" t="s" s="38">
        <v>1575</v>
      </c>
      <c r="B507" s="81">
        <f>IF('BIO - Tableau 1'!D507=8,VLOOKUP('STATS 17-18'!H508,'EN - TEMPS DE GLACE DÉF.'!$A$3:$B$69,2),VLOOKUP('STATS 17-18'!H508,'EN - TEMPS DE GLACE ATT.'!$A$3:$B$69,2))</f>
        <v>33</v>
      </c>
      <c r="C507" s="33">
        <f>IF('STATS 17-18'!E508&lt;28,IF(B507&gt;53,53,B507),B507)</f>
        <v>33</v>
      </c>
      <c r="D507" s="82">
        <f>IF('STATS 17-18'!E508&lt;20,IF(C507&gt;45,45,C507),C507)</f>
        <v>33</v>
      </c>
    </row>
    <row r="508" ht="20.35" customHeight="1">
      <c r="A508" t="s" s="38">
        <v>1576</v>
      </c>
      <c r="B508" s="81">
        <f>IF('BIO - Tableau 1'!D508=8,VLOOKUP('STATS 17-18'!H509,'EN - TEMPS DE GLACE DÉF.'!$A$3:$B$69,2),VLOOKUP('STATS 17-18'!H509,'EN - TEMPS DE GLACE ATT.'!$A$3:$B$69,2))</f>
        <v>33</v>
      </c>
      <c r="C508" s="33">
        <f>IF('STATS 17-18'!E509&lt;28,IF(B508&gt;53,53,B508),B508)</f>
        <v>33</v>
      </c>
      <c r="D508" s="82">
        <f>IF('STATS 17-18'!E509&lt;20,IF(C508&gt;45,45,C508),C508)</f>
        <v>33</v>
      </c>
    </row>
    <row r="509" ht="20.35" customHeight="1">
      <c r="A509" t="s" s="38">
        <v>1578</v>
      </c>
      <c r="B509" s="81">
        <f>IF('BIO - Tableau 1'!D509=8,VLOOKUP('STATS 17-18'!H510,'EN - TEMPS DE GLACE DÉF.'!$A$3:$B$69,2),VLOOKUP('STATS 17-18'!H510,'EN - TEMPS DE GLACE ATT.'!$A$3:$B$69,2))</f>
        <v>98</v>
      </c>
      <c r="C509" s="33">
        <f>IF('STATS 17-18'!E510&lt;28,IF(B509&gt;53,53,B509),B509)</f>
        <v>98</v>
      </c>
      <c r="D509" s="82">
        <f>IF('STATS 17-18'!E510&lt;20,IF(C509&gt;45,45,C509),C509)</f>
        <v>98</v>
      </c>
    </row>
    <row r="510" ht="20.35" customHeight="1">
      <c r="A510" t="s" s="38">
        <v>1579</v>
      </c>
      <c r="B510" s="81">
        <f>IF('BIO - Tableau 1'!D510=8,VLOOKUP('STATS 17-18'!H511,'EN - TEMPS DE GLACE DÉF.'!$A$3:$B$69,2),VLOOKUP('STATS 17-18'!H511,'EN - TEMPS DE GLACE ATT.'!$A$3:$B$69,2))</f>
        <v>33</v>
      </c>
      <c r="C510" s="33">
        <f>IF('STATS 17-18'!E511&lt;28,IF(B510&gt;53,53,B510),B510)</f>
        <v>33</v>
      </c>
      <c r="D510" s="82">
        <f>IF('STATS 17-18'!E511&lt;20,IF(C510&gt;45,45,C510),C510)</f>
        <v>33</v>
      </c>
    </row>
    <row r="511" ht="20.35" customHeight="1">
      <c r="A511" t="s" s="38">
        <v>1580</v>
      </c>
      <c r="B511" s="81">
        <f>IF('BIO - Tableau 1'!D511=8,VLOOKUP('STATS 17-18'!H512,'EN - TEMPS DE GLACE DÉF.'!$A$3:$B$69,2),VLOOKUP('STATS 17-18'!H512,'EN - TEMPS DE GLACE ATT.'!$A$3:$B$69,2))</f>
        <v>33</v>
      </c>
      <c r="C511" s="33">
        <f>IF('STATS 17-18'!E512&lt;28,IF(B511&gt;53,53,B511),B511)</f>
        <v>33</v>
      </c>
      <c r="D511" s="82">
        <f>IF('STATS 17-18'!E512&lt;20,IF(C511&gt;45,45,C511),C511)</f>
        <v>33</v>
      </c>
    </row>
    <row r="512" ht="20.35" customHeight="1">
      <c r="A512" t="s" s="38">
        <v>1581</v>
      </c>
      <c r="B512" s="81">
        <f>IF('BIO - Tableau 1'!D512=8,VLOOKUP('STATS 17-18'!H513,'EN - TEMPS DE GLACE DÉF.'!$A$3:$B$69,2),VLOOKUP('STATS 17-18'!H513,'EN - TEMPS DE GLACE ATT.'!$A$3:$B$69,2))</f>
        <v>33</v>
      </c>
      <c r="C512" s="33">
        <f>IF('STATS 17-18'!E513&lt;28,IF(B512&gt;53,53,B512),B512)</f>
        <v>33</v>
      </c>
      <c r="D512" s="82">
        <f>IF('STATS 17-18'!E513&lt;20,IF(C512&gt;45,45,C512),C512)</f>
        <v>33</v>
      </c>
    </row>
    <row r="513" ht="20.35" customHeight="1">
      <c r="A513" t="s" s="38">
        <v>1582</v>
      </c>
      <c r="B513" s="81">
        <f>IF('BIO - Tableau 1'!D513=8,VLOOKUP('STATS 17-18'!H514,'EN - TEMPS DE GLACE DÉF.'!$A$3:$B$69,2),VLOOKUP('STATS 17-18'!H514,'EN - TEMPS DE GLACE ATT.'!$A$3:$B$69,2))</f>
        <v>33</v>
      </c>
      <c r="C513" s="33">
        <f>IF('STATS 17-18'!E514&lt;28,IF(B513&gt;53,53,B513),B513)</f>
        <v>33</v>
      </c>
      <c r="D513" s="82">
        <f>IF('STATS 17-18'!E514&lt;20,IF(C513&gt;45,45,C513),C513)</f>
        <v>33</v>
      </c>
    </row>
    <row r="514" ht="20.35" customHeight="1">
      <c r="A514" t="s" s="38">
        <v>1583</v>
      </c>
      <c r="B514" s="81">
        <f>IF('BIO - Tableau 1'!D514=8,VLOOKUP('STATS 17-18'!H515,'EN - TEMPS DE GLACE DÉF.'!$A$3:$B$69,2),VLOOKUP('STATS 17-18'!H515,'EN - TEMPS DE GLACE ATT.'!$A$3:$B$69,2))</f>
        <v>66</v>
      </c>
      <c r="C514" s="33">
        <f>IF('STATS 17-18'!E515&lt;28,IF(B514&gt;53,53,B514),B514)</f>
        <v>66</v>
      </c>
      <c r="D514" s="82">
        <f>IF('STATS 17-18'!E515&lt;20,IF(C514&gt;45,45,C514),C514)</f>
        <v>66</v>
      </c>
    </row>
    <row r="515" ht="20.35" customHeight="1">
      <c r="A515" t="s" s="38">
        <v>1584</v>
      </c>
      <c r="B515" s="81">
        <f>IF('BIO - Tableau 1'!D515=8,VLOOKUP('STATS 17-18'!H516,'EN - TEMPS DE GLACE DÉF.'!$A$3:$B$69,2),VLOOKUP('STATS 17-18'!H516,'EN - TEMPS DE GLACE ATT.'!$A$3:$B$69,2))</f>
        <v>33</v>
      </c>
      <c r="C515" s="33">
        <f>IF('STATS 17-18'!E516&lt;28,IF(B515&gt;53,53,B515),B515)</f>
        <v>33</v>
      </c>
      <c r="D515" s="82">
        <f>IF('STATS 17-18'!E516&lt;20,IF(C515&gt;45,45,C515),C515)</f>
        <v>33</v>
      </c>
    </row>
    <row r="516" ht="20.35" customHeight="1">
      <c r="A516" t="s" s="38">
        <v>1585</v>
      </c>
      <c r="B516" s="81">
        <f>IF('BIO - Tableau 1'!D516=8,VLOOKUP('STATS 17-18'!H517,'EN - TEMPS DE GLACE DÉF.'!$A$3:$B$69,2),VLOOKUP('STATS 17-18'!H517,'EN - TEMPS DE GLACE ATT.'!$A$3:$B$69,2))</f>
        <v>33</v>
      </c>
      <c r="C516" s="33">
        <f>IF('STATS 17-18'!E517&lt;28,IF(B516&gt;53,53,B516),B516)</f>
        <v>33</v>
      </c>
      <c r="D516" s="82">
        <f>IF('STATS 17-18'!E517&lt;20,IF(C516&gt;45,45,C516),C516)</f>
        <v>33</v>
      </c>
    </row>
    <row r="517" ht="20.35" customHeight="1">
      <c r="A517" t="s" s="38">
        <v>1586</v>
      </c>
      <c r="B517" s="81">
        <f>IF('BIO - Tableau 1'!D517=8,VLOOKUP('STATS 17-18'!H518,'EN - TEMPS DE GLACE DÉF.'!$A$3:$B$69,2),VLOOKUP('STATS 17-18'!H518,'EN - TEMPS DE GLACE ATT.'!$A$3:$B$69,2))</f>
        <v>39</v>
      </c>
      <c r="C517" s="33">
        <f>IF('STATS 17-18'!E518&lt;28,IF(B517&gt;53,53,B517),B517)</f>
        <v>39</v>
      </c>
      <c r="D517" s="82">
        <f>IF('STATS 17-18'!E518&lt;20,IF(C517&gt;45,45,C517),C517)</f>
        <v>39</v>
      </c>
    </row>
    <row r="518" ht="20.35" customHeight="1">
      <c r="A518" t="s" s="38">
        <v>1587</v>
      </c>
      <c r="B518" s="81">
        <f>IF('BIO - Tableau 1'!D518=8,VLOOKUP('STATS 17-18'!H519,'EN - TEMPS DE GLACE DÉF.'!$A$3:$B$69,2),VLOOKUP('STATS 17-18'!H519,'EN - TEMPS DE GLACE ATT.'!$A$3:$B$69,2))</f>
        <v>33</v>
      </c>
      <c r="C518" s="33">
        <f>IF('STATS 17-18'!E519&lt;28,IF(B518&gt;53,53,B518),B518)</f>
        <v>33</v>
      </c>
      <c r="D518" s="82">
        <f>IF('STATS 17-18'!E519&lt;20,IF(C518&gt;45,45,C518),C518)</f>
        <v>33</v>
      </c>
    </row>
    <row r="519" ht="20.35" customHeight="1">
      <c r="A519" t="s" s="38">
        <v>1588</v>
      </c>
      <c r="B519" s="81">
        <f>IF('BIO - Tableau 1'!D519=8,VLOOKUP('STATS 17-18'!H520,'EN - TEMPS DE GLACE DÉF.'!$A$3:$B$69,2),VLOOKUP('STATS 17-18'!H520,'EN - TEMPS DE GLACE ATT.'!$A$3:$B$69,2))</f>
        <v>79</v>
      </c>
      <c r="C519" s="33">
        <f>IF('STATS 17-18'!E520&lt;28,IF(B519&gt;53,53,B519),B519)</f>
        <v>79</v>
      </c>
      <c r="D519" s="82">
        <f>IF('STATS 17-18'!E520&lt;20,IF(C519&gt;45,45,C519),C519)</f>
        <v>79</v>
      </c>
    </row>
    <row r="520" ht="20.35" customHeight="1">
      <c r="A520" t="s" s="38">
        <v>1589</v>
      </c>
      <c r="B520" s="81">
        <f>IF('BIO - Tableau 1'!D520=8,VLOOKUP('STATS 17-18'!H521,'EN - TEMPS DE GLACE DÉF.'!$A$3:$B$69,2),VLOOKUP('STATS 17-18'!H521,'EN - TEMPS DE GLACE ATT.'!$A$3:$B$69,2))</f>
        <v>33</v>
      </c>
      <c r="C520" s="33">
        <f>IF('STATS 17-18'!E521&lt;28,IF(B520&gt;53,53,B520),B520)</f>
        <v>33</v>
      </c>
      <c r="D520" s="82">
        <f>IF('STATS 17-18'!E521&lt;20,IF(C520&gt;45,45,C520),C520)</f>
        <v>33</v>
      </c>
    </row>
    <row r="521" ht="20.35" customHeight="1">
      <c r="A521" t="s" s="38">
        <v>1590</v>
      </c>
      <c r="B521" s="81">
        <f>IF('BIO - Tableau 1'!D521=8,VLOOKUP('STATS 17-18'!H522,'EN - TEMPS DE GLACE DÉF.'!$A$3:$B$69,2),VLOOKUP('STATS 17-18'!H522,'EN - TEMPS DE GLACE ATT.'!$A$3:$B$69,2))</f>
        <v>39</v>
      </c>
      <c r="C521" s="33">
        <f>IF('STATS 17-18'!E522&lt;28,IF(B521&gt;53,53,B521),B521)</f>
        <v>39</v>
      </c>
      <c r="D521" s="82">
        <f>IF('STATS 17-18'!E522&lt;20,IF(C521&gt;45,45,C521),C521)</f>
        <v>39</v>
      </c>
    </row>
    <row r="522" ht="20.35" customHeight="1">
      <c r="A522" t="s" s="38">
        <v>1591</v>
      </c>
      <c r="B522" s="81">
        <f>IF('BIO - Tableau 1'!D522=8,VLOOKUP('STATS 17-18'!H523,'EN - TEMPS DE GLACE DÉF.'!$A$3:$B$69,2),VLOOKUP('STATS 17-18'!H523,'EN - TEMPS DE GLACE ATT.'!$A$3:$B$69,2))</f>
        <v>99</v>
      </c>
      <c r="C522" s="33">
        <f>IF('STATS 17-18'!E523&lt;28,IF(B522&gt;53,53,B522),B522)</f>
        <v>99</v>
      </c>
      <c r="D522" s="82">
        <f>IF('STATS 17-18'!E523&lt;20,IF(C522&gt;45,45,C522),C522)</f>
        <v>99</v>
      </c>
    </row>
    <row r="523" ht="20.35" customHeight="1">
      <c r="A523" t="s" s="38">
        <v>1592</v>
      </c>
      <c r="B523" s="81">
        <f>IF('BIO - Tableau 1'!D523=8,VLOOKUP('STATS 17-18'!H524,'EN - TEMPS DE GLACE DÉF.'!$A$3:$B$69,2),VLOOKUP('STATS 17-18'!H524,'EN - TEMPS DE GLACE ATT.'!$A$3:$B$69,2))</f>
        <v>33</v>
      </c>
      <c r="C523" s="33">
        <f>IF('STATS 17-18'!E524&lt;28,IF(B523&gt;53,53,B523),B523)</f>
        <v>33</v>
      </c>
      <c r="D523" s="82">
        <f>IF('STATS 17-18'!E524&lt;20,IF(C523&gt;45,45,C523),C523)</f>
        <v>33</v>
      </c>
    </row>
    <row r="524" ht="20.35" customHeight="1">
      <c r="A524" t="s" s="38">
        <v>1593</v>
      </c>
      <c r="B524" s="81">
        <f>IF('BIO - Tableau 1'!D524=8,VLOOKUP('STATS 17-18'!H525,'EN - TEMPS DE GLACE DÉF.'!$A$3:$B$69,2),VLOOKUP('STATS 17-18'!H525,'EN - TEMPS DE GLACE ATT.'!$A$3:$B$69,2))</f>
        <v>59</v>
      </c>
      <c r="C524" s="33">
        <f>IF('STATS 17-18'!E525&lt;28,IF(B524&gt;53,53,B524),B524)</f>
        <v>59</v>
      </c>
      <c r="D524" s="82">
        <f>IF('STATS 17-18'!E525&lt;20,IF(C524&gt;45,45,C524),C524)</f>
        <v>59</v>
      </c>
    </row>
    <row r="525" ht="20.35" customHeight="1">
      <c r="A525" t="s" s="38">
        <v>1594</v>
      </c>
      <c r="B525" s="81">
        <f>IF('BIO - Tableau 1'!D525=8,VLOOKUP('STATS 17-18'!H526,'EN - TEMPS DE GLACE DÉF.'!$A$3:$B$69,2),VLOOKUP('STATS 17-18'!H526,'EN - TEMPS DE GLACE ATT.'!$A$3:$B$69,2))</f>
        <v>33</v>
      </c>
      <c r="C525" s="33">
        <f>IF('STATS 17-18'!E526&lt;28,IF(B525&gt;53,53,B525),B525)</f>
        <v>33</v>
      </c>
      <c r="D525" s="82">
        <f>IF('STATS 17-18'!E526&lt;20,IF(C525&gt;45,45,C525),C525)</f>
        <v>33</v>
      </c>
    </row>
    <row r="526" ht="20.35" customHeight="1">
      <c r="A526" t="s" s="38">
        <v>1595</v>
      </c>
      <c r="B526" s="81">
        <f>IF('BIO - Tableau 1'!D526=8,VLOOKUP('STATS 17-18'!H527,'EN - TEMPS DE GLACE DÉF.'!$A$3:$B$69,2),VLOOKUP('STATS 17-18'!H527,'EN - TEMPS DE GLACE ATT.'!$A$3:$B$69,2))</f>
        <v>39</v>
      </c>
      <c r="C526" s="33">
        <f>IF('STATS 17-18'!E527&lt;28,IF(B526&gt;53,53,B526),B526)</f>
        <v>39</v>
      </c>
      <c r="D526" s="82">
        <f>IF('STATS 17-18'!E527&lt;20,IF(C526&gt;45,45,C526),C526)</f>
        <v>39</v>
      </c>
    </row>
    <row r="527" ht="20.35" customHeight="1">
      <c r="A527" t="s" s="38">
        <v>1596</v>
      </c>
      <c r="B527" s="81">
        <f>IF('BIO - Tableau 1'!D527=8,VLOOKUP('STATS 17-18'!H528,'EN - TEMPS DE GLACE DÉF.'!$A$3:$B$69,2),VLOOKUP('STATS 17-18'!H528,'EN - TEMPS DE GLACE ATT.'!$A$3:$B$69,2))</f>
        <v>33</v>
      </c>
      <c r="C527" s="33">
        <f>IF('STATS 17-18'!E528&lt;28,IF(B527&gt;53,53,B527),B527)</f>
        <v>33</v>
      </c>
      <c r="D527" s="82">
        <f>IF('STATS 17-18'!E528&lt;20,IF(C527&gt;45,45,C527),C527)</f>
        <v>33</v>
      </c>
    </row>
    <row r="528" ht="20.35" customHeight="1">
      <c r="A528" t="s" s="38">
        <v>1597</v>
      </c>
      <c r="B528" s="81">
        <f>IF('BIO - Tableau 1'!D528=8,VLOOKUP('STATS 17-18'!H529,'EN - TEMPS DE GLACE DÉF.'!$A$3:$B$69,2),VLOOKUP('STATS 17-18'!H529,'EN - TEMPS DE GLACE ATT.'!$A$3:$B$69,2))</f>
        <v>33</v>
      </c>
      <c r="C528" s="33">
        <f>IF('STATS 17-18'!E529&lt;28,IF(B528&gt;53,53,B528),B528)</f>
        <v>33</v>
      </c>
      <c r="D528" s="82">
        <f>IF('STATS 17-18'!E529&lt;20,IF(C528&gt;45,45,C528),C528)</f>
        <v>33</v>
      </c>
    </row>
    <row r="529" ht="20.35" customHeight="1">
      <c r="A529" t="s" s="38">
        <v>1598</v>
      </c>
      <c r="B529" s="81">
        <f>IF('BIO - Tableau 1'!D529=8,VLOOKUP('STATS 17-18'!H530,'EN - TEMPS DE GLACE DÉF.'!$A$3:$B$69,2),VLOOKUP('STATS 17-18'!H530,'EN - TEMPS DE GLACE ATT.'!$A$3:$B$69,2))</f>
        <v>39</v>
      </c>
      <c r="C529" s="33">
        <f>IF('STATS 17-18'!E530&lt;28,IF(B529&gt;53,53,B529),B529)</f>
        <v>39</v>
      </c>
      <c r="D529" s="82">
        <f>IF('STATS 17-18'!E530&lt;20,IF(C529&gt;45,45,C529),C529)</f>
        <v>39</v>
      </c>
    </row>
    <row r="530" ht="20.35" customHeight="1">
      <c r="A530" t="s" s="38">
        <v>1599</v>
      </c>
      <c r="B530" s="81">
        <f>IF('BIO - Tableau 1'!D530=8,VLOOKUP('STATS 17-18'!H531,'EN - TEMPS DE GLACE DÉF.'!$A$3:$B$69,2),VLOOKUP('STATS 17-18'!H531,'EN - TEMPS DE GLACE ATT.'!$A$3:$B$69,2))</f>
        <v>33</v>
      </c>
      <c r="C530" s="33">
        <f>IF('STATS 17-18'!E531&lt;28,IF(B530&gt;53,53,B530),B530)</f>
        <v>33</v>
      </c>
      <c r="D530" s="82">
        <f>IF('STATS 17-18'!E531&lt;20,IF(C530&gt;45,45,C530),C530)</f>
        <v>33</v>
      </c>
    </row>
    <row r="531" ht="20.35" customHeight="1">
      <c r="A531" t="s" s="38">
        <v>1600</v>
      </c>
      <c r="B531" s="81">
        <f>IF('BIO - Tableau 1'!D531=8,VLOOKUP('STATS 17-18'!H532,'EN - TEMPS DE GLACE DÉF.'!$A$3:$B$69,2),VLOOKUP('STATS 17-18'!H532,'EN - TEMPS DE GLACE ATT.'!$A$3:$B$69,2))</f>
        <v>33</v>
      </c>
      <c r="C531" s="33">
        <f>IF('STATS 17-18'!E532&lt;28,IF(B531&gt;53,53,B531),B531)</f>
        <v>33</v>
      </c>
      <c r="D531" s="82">
        <f>IF('STATS 17-18'!E532&lt;20,IF(C531&gt;45,45,C531),C531)</f>
        <v>33</v>
      </c>
    </row>
    <row r="532" ht="20.35" customHeight="1">
      <c r="A532" t="s" s="38">
        <v>1601</v>
      </c>
      <c r="B532" s="81">
        <f>IF('BIO - Tableau 1'!D532=8,VLOOKUP('STATS 17-18'!H533,'EN - TEMPS DE GLACE DÉF.'!$A$3:$B$69,2),VLOOKUP('STATS 17-18'!H533,'EN - TEMPS DE GLACE ATT.'!$A$3:$B$69,2))</f>
        <v>33</v>
      </c>
      <c r="C532" s="33">
        <f>IF('STATS 17-18'!E533&lt;28,IF(B532&gt;53,53,B532),B532)</f>
        <v>33</v>
      </c>
      <c r="D532" s="82">
        <f>IF('STATS 17-18'!E533&lt;20,IF(C532&gt;45,45,C532),C532)</f>
        <v>33</v>
      </c>
    </row>
    <row r="533" ht="20.35" customHeight="1">
      <c r="A533" t="s" s="38">
        <v>1602</v>
      </c>
      <c r="B533" s="81">
        <f>IF('BIO - Tableau 1'!D533=8,VLOOKUP('STATS 17-18'!H534,'EN - TEMPS DE GLACE DÉF.'!$A$3:$B$69,2),VLOOKUP('STATS 17-18'!H534,'EN - TEMPS DE GLACE ATT.'!$A$3:$B$69,2))</f>
        <v>33</v>
      </c>
      <c r="C533" s="33">
        <f>IF('STATS 17-18'!E534&lt;28,IF(B533&gt;53,53,B533),B533)</f>
        <v>33</v>
      </c>
      <c r="D533" s="82">
        <f>IF('STATS 17-18'!E534&lt;20,IF(C533&gt;45,45,C533),C533)</f>
        <v>33</v>
      </c>
    </row>
    <row r="534" ht="20.35" customHeight="1">
      <c r="A534" t="s" s="38">
        <v>1603</v>
      </c>
      <c r="B534" s="81">
        <f>IF('BIO - Tableau 1'!D534=8,VLOOKUP('STATS 17-18'!H535,'EN - TEMPS DE GLACE DÉF.'!$A$3:$B$69,2),VLOOKUP('STATS 17-18'!H535,'EN - TEMPS DE GLACE ATT.'!$A$3:$B$69,2))</f>
        <v>99</v>
      </c>
      <c r="C534" s="33">
        <f>IF('STATS 17-18'!E535&lt;28,IF(B534&gt;53,53,B534),B534)</f>
        <v>99</v>
      </c>
      <c r="D534" s="82">
        <f>IF('STATS 17-18'!E535&lt;20,IF(C534&gt;45,45,C534),C534)</f>
        <v>99</v>
      </c>
    </row>
    <row r="535" ht="20.35" customHeight="1">
      <c r="A535" t="s" s="38">
        <v>1604</v>
      </c>
      <c r="B535" s="81">
        <f>IF('BIO - Tableau 1'!D535=8,VLOOKUP('STATS 17-18'!H536,'EN - TEMPS DE GLACE DÉF.'!$A$3:$B$69,2),VLOOKUP('STATS 17-18'!H536,'EN - TEMPS DE GLACE ATT.'!$A$3:$B$69,2))</f>
        <v>35</v>
      </c>
      <c r="C535" s="33">
        <f>IF('STATS 17-18'!E536&lt;28,IF(B535&gt;53,53,B535),B535)</f>
        <v>35</v>
      </c>
      <c r="D535" s="82">
        <f>IF('STATS 17-18'!E536&lt;20,IF(C535&gt;45,45,C535),C535)</f>
        <v>35</v>
      </c>
    </row>
    <row r="536" ht="20.35" customHeight="1">
      <c r="A536" t="s" s="38">
        <v>1605</v>
      </c>
      <c r="B536" s="81">
        <f>IF('BIO - Tableau 1'!D536=8,VLOOKUP('STATS 17-18'!H537,'EN - TEMPS DE GLACE DÉF.'!$A$3:$B$69,2),VLOOKUP('STATS 17-18'!H537,'EN - TEMPS DE GLACE ATT.'!$A$3:$B$69,2))</f>
        <v>33</v>
      </c>
      <c r="C536" s="33">
        <f>IF('STATS 17-18'!E537&lt;28,IF(B536&gt;53,53,B536),B536)</f>
        <v>33</v>
      </c>
      <c r="D536" s="82">
        <f>IF('STATS 17-18'!E537&lt;20,IF(C536&gt;45,45,C536),C536)</f>
        <v>33</v>
      </c>
    </row>
    <row r="537" ht="20.35" customHeight="1">
      <c r="A537" t="s" s="38">
        <v>1606</v>
      </c>
      <c r="B537" s="81">
        <f>IF('BIO - Tableau 1'!D537=8,VLOOKUP('STATS 17-18'!H538,'EN - TEMPS DE GLACE DÉF.'!$A$3:$B$69,2),VLOOKUP('STATS 17-18'!H538,'EN - TEMPS DE GLACE ATT.'!$A$3:$B$69,2))</f>
        <v>89</v>
      </c>
      <c r="C537" s="33">
        <f>IF('STATS 17-18'!E538&lt;28,IF(B537&gt;53,53,B537),B537)</f>
        <v>89</v>
      </c>
      <c r="D537" s="82">
        <f>IF('STATS 17-18'!E538&lt;20,IF(C537&gt;45,45,C537),C537)</f>
        <v>89</v>
      </c>
    </row>
    <row r="538" ht="20.35" customHeight="1">
      <c r="A538" t="s" s="38">
        <v>1607</v>
      </c>
      <c r="B538" s="81">
        <f>IF('BIO - Tableau 1'!D538=8,VLOOKUP('STATS 17-18'!H539,'EN - TEMPS DE GLACE DÉF.'!$A$3:$B$69,2),VLOOKUP('STATS 17-18'!H539,'EN - TEMPS DE GLACE ATT.'!$A$3:$B$69,2))</f>
        <v>99</v>
      </c>
      <c r="C538" s="33">
        <f>IF('STATS 17-18'!E539&lt;28,IF(B538&gt;53,53,B538),B538)</f>
        <v>99</v>
      </c>
      <c r="D538" s="82">
        <f>IF('STATS 17-18'!E539&lt;20,IF(C538&gt;45,45,C538),C538)</f>
        <v>99</v>
      </c>
    </row>
    <row r="539" ht="20.35" customHeight="1">
      <c r="A539" t="s" s="38">
        <v>1608</v>
      </c>
      <c r="B539" s="81">
        <f>IF('BIO - Tableau 1'!D539=8,VLOOKUP('STATS 17-18'!H540,'EN - TEMPS DE GLACE DÉF.'!$A$3:$B$69,2),VLOOKUP('STATS 17-18'!H540,'EN - TEMPS DE GLACE ATT.'!$A$3:$B$69,2))</f>
        <v>60</v>
      </c>
      <c r="C539" s="33">
        <f>IF('STATS 17-18'!E540&lt;28,IF(B539&gt;53,53,B539),B539)</f>
        <v>60</v>
      </c>
      <c r="D539" s="82">
        <f>IF('STATS 17-18'!E540&lt;20,IF(C539&gt;45,45,C539),C539)</f>
        <v>60</v>
      </c>
    </row>
    <row r="540" ht="20.35" customHeight="1">
      <c r="A540" t="s" s="38">
        <v>1609</v>
      </c>
      <c r="B540" s="81">
        <f>IF('BIO - Tableau 1'!D540=8,VLOOKUP('STATS 17-18'!H541,'EN - TEMPS DE GLACE DÉF.'!$A$3:$B$69,2),VLOOKUP('STATS 17-18'!H541,'EN - TEMPS DE GLACE ATT.'!$A$3:$B$69,2))</f>
        <v>43</v>
      </c>
      <c r="C540" s="33">
        <f>IF('STATS 17-18'!E541&lt;28,IF(B540&gt;53,53,B540),B540)</f>
        <v>43</v>
      </c>
      <c r="D540" s="82">
        <f>IF('STATS 17-18'!E541&lt;20,IF(C540&gt;45,45,C540),C540)</f>
        <v>43</v>
      </c>
    </row>
    <row r="541" ht="20.35" customHeight="1">
      <c r="A541" t="s" s="38">
        <v>1610</v>
      </c>
      <c r="B541" s="81">
        <f>IF('BIO - Tableau 1'!D541=8,VLOOKUP('STATS 17-18'!H542,'EN - TEMPS DE GLACE DÉF.'!$A$3:$B$69,2),VLOOKUP('STATS 17-18'!H542,'EN - TEMPS DE GLACE ATT.'!$A$3:$B$69,2))</f>
        <v>33</v>
      </c>
      <c r="C541" s="33">
        <f>IF('STATS 17-18'!E542&lt;28,IF(B541&gt;53,53,B541),B541)</f>
        <v>33</v>
      </c>
      <c r="D541" s="82">
        <f>IF('STATS 17-18'!E542&lt;20,IF(C541&gt;45,45,C541),C541)</f>
        <v>33</v>
      </c>
    </row>
    <row r="542" ht="20.35" customHeight="1">
      <c r="A542" t="s" s="38">
        <v>1611</v>
      </c>
      <c r="B542" s="81">
        <f>IF('BIO - Tableau 1'!D542=8,VLOOKUP('STATS 17-18'!H543,'EN - TEMPS DE GLACE DÉF.'!$A$3:$B$69,2),VLOOKUP('STATS 17-18'!H543,'EN - TEMPS DE GLACE ATT.'!$A$3:$B$69,2))</f>
        <v>64</v>
      </c>
      <c r="C542" s="33">
        <f>IF('STATS 17-18'!E543&lt;28,IF(B542&gt;53,53,B542),B542)</f>
        <v>64</v>
      </c>
      <c r="D542" s="82">
        <f>IF('STATS 17-18'!E543&lt;20,IF(C542&gt;45,45,C542),C542)</f>
        <v>64</v>
      </c>
    </row>
    <row r="543" ht="20.35" customHeight="1">
      <c r="A543" t="s" s="38">
        <v>1612</v>
      </c>
      <c r="B543" s="81">
        <f>IF('BIO - Tableau 1'!D543=8,VLOOKUP('STATS 17-18'!H544,'EN - TEMPS DE GLACE DÉF.'!$A$3:$B$69,2),VLOOKUP('STATS 17-18'!H544,'EN - TEMPS DE GLACE ATT.'!$A$3:$B$69,2))</f>
        <v>33</v>
      </c>
      <c r="C543" s="33">
        <f>IF('STATS 17-18'!E544&lt;28,IF(B543&gt;53,53,B543),B543)</f>
        <v>33</v>
      </c>
      <c r="D543" s="82">
        <f>IF('STATS 17-18'!E544&lt;20,IF(C543&gt;45,45,C543),C543)</f>
        <v>33</v>
      </c>
    </row>
    <row r="544" ht="20.35" customHeight="1">
      <c r="A544" t="s" s="38">
        <v>1613</v>
      </c>
      <c r="B544" s="81">
        <f>IF('BIO - Tableau 1'!D544=8,VLOOKUP('STATS 17-18'!H545,'EN - TEMPS DE GLACE DÉF.'!$A$3:$B$69,2),VLOOKUP('STATS 17-18'!H545,'EN - TEMPS DE GLACE ATT.'!$A$3:$B$69,2))</f>
        <v>60</v>
      </c>
      <c r="C544" s="33">
        <f>IF('STATS 17-18'!E545&lt;28,IF(B544&gt;53,53,B544),B544)</f>
        <v>60</v>
      </c>
      <c r="D544" s="82">
        <f>IF('STATS 17-18'!E545&lt;20,IF(C544&gt;45,45,C544),C544)</f>
        <v>60</v>
      </c>
    </row>
    <row r="545" ht="20.35" customHeight="1">
      <c r="A545" t="s" s="38">
        <v>1614</v>
      </c>
      <c r="B545" s="81">
        <f>IF('BIO - Tableau 1'!D545=8,VLOOKUP('STATS 17-18'!H546,'EN - TEMPS DE GLACE DÉF.'!$A$3:$B$69,2),VLOOKUP('STATS 17-18'!H546,'EN - TEMPS DE GLACE ATT.'!$A$3:$B$69,2))</f>
        <v>33</v>
      </c>
      <c r="C545" s="33">
        <f>IF('STATS 17-18'!E546&lt;28,IF(B545&gt;53,53,B545),B545)</f>
        <v>33</v>
      </c>
      <c r="D545" s="82">
        <f>IF('STATS 17-18'!E546&lt;20,IF(C545&gt;45,45,C545),C545)</f>
        <v>33</v>
      </c>
    </row>
    <row r="546" ht="20.35" customHeight="1">
      <c r="A546" t="s" s="38">
        <v>1615</v>
      </c>
      <c r="B546" s="81">
        <f>IF('BIO - Tableau 1'!D546=8,VLOOKUP('STATS 17-18'!H547,'EN - TEMPS DE GLACE DÉF.'!$A$3:$B$69,2),VLOOKUP('STATS 17-18'!H547,'EN - TEMPS DE GLACE ATT.'!$A$3:$B$69,2))</f>
        <v>33</v>
      </c>
      <c r="C546" s="33">
        <f>IF('STATS 17-18'!E547&lt;28,IF(B546&gt;53,53,B546),B546)</f>
        <v>33</v>
      </c>
      <c r="D546" s="82">
        <f>IF('STATS 17-18'!E547&lt;20,IF(C546&gt;45,45,C546),C546)</f>
        <v>33</v>
      </c>
    </row>
    <row r="547" ht="20.35" customHeight="1">
      <c r="A547" t="s" s="38">
        <v>1616</v>
      </c>
      <c r="B547" s="81">
        <f>IF('BIO - Tableau 1'!D547=8,VLOOKUP('STATS 17-18'!H548,'EN - TEMPS DE GLACE DÉF.'!$A$3:$B$69,2),VLOOKUP('STATS 17-18'!H548,'EN - TEMPS DE GLACE ATT.'!$A$3:$B$69,2))</f>
        <v>69</v>
      </c>
      <c r="C547" s="33">
        <f>IF('STATS 17-18'!E548&lt;28,IF(B547&gt;53,53,B547),B547)</f>
        <v>53</v>
      </c>
      <c r="D547" s="82">
        <f>IF('STATS 17-18'!E548&lt;20,IF(C547&gt;45,45,C547),C547)</f>
        <v>45</v>
      </c>
    </row>
    <row r="548" ht="20.35" customHeight="1">
      <c r="A548" t="s" s="38">
        <v>1617</v>
      </c>
      <c r="B548" s="81">
        <f>IF('BIO - Tableau 1'!D548=8,VLOOKUP('STATS 17-18'!H549,'EN - TEMPS DE GLACE DÉF.'!$A$3:$B$69,2),VLOOKUP('STATS 17-18'!H549,'EN - TEMPS DE GLACE ATT.'!$A$3:$B$69,2))</f>
        <v>33</v>
      </c>
      <c r="C548" s="33">
        <f>IF('STATS 17-18'!E549&lt;28,IF(B548&gt;53,53,B548),B548)</f>
        <v>33</v>
      </c>
      <c r="D548" s="82">
        <f>IF('STATS 17-18'!E549&lt;20,IF(C548&gt;45,45,C548),C548)</f>
        <v>33</v>
      </c>
    </row>
    <row r="549" ht="20.35" customHeight="1">
      <c r="A549" t="s" s="38">
        <v>1618</v>
      </c>
      <c r="B549" s="81">
        <f>IF('BIO - Tableau 1'!D549=8,VLOOKUP('STATS 17-18'!H550,'EN - TEMPS DE GLACE DÉF.'!$A$3:$B$69,2),VLOOKUP('STATS 17-18'!H550,'EN - TEMPS DE GLACE ATT.'!$A$3:$B$69,2))</f>
        <v>79</v>
      </c>
      <c r="C549" s="33">
        <f>IF('STATS 17-18'!E550&lt;28,IF(B549&gt;53,53,B549),B549)</f>
        <v>79</v>
      </c>
      <c r="D549" s="82">
        <f>IF('STATS 17-18'!E550&lt;20,IF(C549&gt;45,45,C549),C549)</f>
        <v>79</v>
      </c>
    </row>
    <row r="550" ht="20.35" customHeight="1">
      <c r="A550" t="s" s="38">
        <v>1619</v>
      </c>
      <c r="B550" s="81">
        <f>IF('BIO - Tableau 1'!D550=8,VLOOKUP('STATS 17-18'!H551,'EN - TEMPS DE GLACE DÉF.'!$A$3:$B$69,2),VLOOKUP('STATS 17-18'!H551,'EN - TEMPS DE GLACE ATT.'!$A$3:$B$69,2))</f>
        <v>47</v>
      </c>
      <c r="C550" s="33">
        <f>IF('STATS 17-18'!E551&lt;28,IF(B550&gt;53,53,B550),B550)</f>
        <v>47</v>
      </c>
      <c r="D550" s="82">
        <f>IF('STATS 17-18'!E551&lt;20,IF(C550&gt;45,45,C550),C550)</f>
        <v>47</v>
      </c>
    </row>
    <row r="551" ht="20.35" customHeight="1">
      <c r="A551" t="s" s="38">
        <v>1620</v>
      </c>
      <c r="B551" s="81">
        <f>IF('BIO - Tableau 1'!D551=8,VLOOKUP('STATS 17-18'!H552,'EN - TEMPS DE GLACE DÉF.'!$A$3:$B$69,2),VLOOKUP('STATS 17-18'!H552,'EN - TEMPS DE GLACE ATT.'!$A$3:$B$69,2))</f>
        <v>43</v>
      </c>
      <c r="C551" s="33">
        <f>IF('STATS 17-18'!E552&lt;28,IF(B551&gt;53,53,B551),B551)</f>
        <v>43</v>
      </c>
      <c r="D551" s="82">
        <f>IF('STATS 17-18'!E552&lt;20,IF(C551&gt;45,45,C551),C551)</f>
        <v>43</v>
      </c>
    </row>
    <row r="552" ht="20.35" customHeight="1">
      <c r="A552" t="s" s="38">
        <v>1621</v>
      </c>
      <c r="B552" s="81">
        <f>IF('BIO - Tableau 1'!D552=8,VLOOKUP('STATS 17-18'!H553,'EN - TEMPS DE GLACE DÉF.'!$A$3:$B$69,2),VLOOKUP('STATS 17-18'!H553,'EN - TEMPS DE GLACE ATT.'!$A$3:$B$69,2))</f>
        <v>35</v>
      </c>
      <c r="C552" s="33">
        <f>IF('STATS 17-18'!E553&lt;28,IF(B552&gt;53,53,B552),B552)</f>
        <v>35</v>
      </c>
      <c r="D552" s="82">
        <f>IF('STATS 17-18'!E553&lt;20,IF(C552&gt;45,45,C552),C552)</f>
        <v>35</v>
      </c>
    </row>
    <row r="553" ht="20.35" customHeight="1">
      <c r="A553" t="s" s="38">
        <v>1622</v>
      </c>
      <c r="B553" s="81">
        <f>IF('BIO - Tableau 1'!D553=8,VLOOKUP('STATS 17-18'!H554,'EN - TEMPS DE GLACE DÉF.'!$A$3:$B$69,2),VLOOKUP('STATS 17-18'!H554,'EN - TEMPS DE GLACE ATT.'!$A$3:$B$69,2))</f>
        <v>33</v>
      </c>
      <c r="C553" s="33">
        <f>IF('STATS 17-18'!E554&lt;28,IF(B553&gt;53,53,B553),B553)</f>
        <v>33</v>
      </c>
      <c r="D553" s="82">
        <f>IF('STATS 17-18'!E554&lt;20,IF(C553&gt;45,45,C553),C553)</f>
        <v>33</v>
      </c>
    </row>
    <row r="554" ht="20.35" customHeight="1">
      <c r="A554" t="s" s="38">
        <v>1623</v>
      </c>
      <c r="B554" s="81">
        <f>IF('BIO - Tableau 1'!D554=8,VLOOKUP('STATS 17-18'!H555,'EN - TEMPS DE GLACE DÉF.'!$A$3:$B$69,2),VLOOKUP('STATS 17-18'!H555,'EN - TEMPS DE GLACE ATT.'!$A$3:$B$69,2))</f>
        <v>74</v>
      </c>
      <c r="C554" s="33">
        <f>IF('STATS 17-18'!E555&lt;28,IF(B554&gt;53,53,B554),B554)</f>
        <v>74</v>
      </c>
      <c r="D554" s="82">
        <f>IF('STATS 17-18'!E555&lt;20,IF(C554&gt;45,45,C554),C554)</f>
        <v>74</v>
      </c>
    </row>
    <row r="555" ht="20.35" customHeight="1">
      <c r="A555" t="s" s="38">
        <v>1624</v>
      </c>
      <c r="B555" s="81">
        <f>IF('BIO - Tableau 1'!D555=8,VLOOKUP('STATS 17-18'!H556,'EN - TEMPS DE GLACE DÉF.'!$A$3:$B$69,2),VLOOKUP('STATS 17-18'!H556,'EN - TEMPS DE GLACE ATT.'!$A$3:$B$69,2))</f>
        <v>36</v>
      </c>
      <c r="C555" s="33">
        <f>IF('STATS 17-18'!E556&lt;28,IF(B555&gt;53,53,B555),B555)</f>
        <v>36</v>
      </c>
      <c r="D555" s="82">
        <f>IF('STATS 17-18'!E556&lt;20,IF(C555&gt;45,45,C555),C555)</f>
        <v>36</v>
      </c>
    </row>
    <row r="556" ht="20.35" customHeight="1">
      <c r="A556" t="s" s="38">
        <v>1625</v>
      </c>
      <c r="B556" s="81">
        <f>IF('BIO - Tableau 1'!D556=8,VLOOKUP('STATS 17-18'!H557,'EN - TEMPS DE GLACE DÉF.'!$A$3:$B$69,2),VLOOKUP('STATS 17-18'!H557,'EN - TEMPS DE GLACE ATT.'!$A$3:$B$69,2))</f>
        <v>33</v>
      </c>
      <c r="C556" s="33">
        <f>IF('STATS 17-18'!E557&lt;28,IF(B556&gt;53,53,B556),B556)</f>
        <v>33</v>
      </c>
      <c r="D556" s="82">
        <f>IF('STATS 17-18'!E557&lt;20,IF(C556&gt;45,45,C556),C556)</f>
        <v>33</v>
      </c>
    </row>
    <row r="557" ht="20.35" customHeight="1">
      <c r="A557" t="s" s="38">
        <v>1626</v>
      </c>
      <c r="B557" s="81">
        <f>IF('BIO - Tableau 1'!D557=8,VLOOKUP('STATS 17-18'!H558,'EN - TEMPS DE GLACE DÉF.'!$A$3:$B$69,2),VLOOKUP('STATS 17-18'!H558,'EN - TEMPS DE GLACE ATT.'!$A$3:$B$69,2))</f>
        <v>37</v>
      </c>
      <c r="C557" s="33">
        <f>IF('STATS 17-18'!E558&lt;28,IF(B557&gt;53,53,B557),B557)</f>
        <v>37</v>
      </c>
      <c r="D557" s="82">
        <f>IF('STATS 17-18'!E558&lt;20,IF(C557&gt;45,45,C557),C557)</f>
        <v>37</v>
      </c>
    </row>
    <row r="558" ht="20.35" customHeight="1">
      <c r="A558" t="s" s="38">
        <v>1627</v>
      </c>
      <c r="B558" s="81">
        <f>IF('BIO - Tableau 1'!D558=8,VLOOKUP('STATS 17-18'!H559,'EN - TEMPS DE GLACE DÉF.'!$A$3:$B$69,2),VLOOKUP('STATS 17-18'!H559,'EN - TEMPS DE GLACE ATT.'!$A$3:$B$69,2))</f>
        <v>99</v>
      </c>
      <c r="C558" s="33">
        <f>IF('STATS 17-18'!E559&lt;28,IF(B558&gt;53,53,B558),B558)</f>
        <v>99</v>
      </c>
      <c r="D558" s="82">
        <f>IF('STATS 17-18'!E559&lt;20,IF(C558&gt;45,45,C558),C558)</f>
        <v>99</v>
      </c>
    </row>
    <row r="559" ht="20.35" customHeight="1">
      <c r="A559" t="s" s="38">
        <v>1628</v>
      </c>
      <c r="B559" s="81">
        <f>IF('BIO - Tableau 1'!D559=8,VLOOKUP('STATS 17-18'!H560,'EN - TEMPS DE GLACE DÉF.'!$A$3:$B$69,2),VLOOKUP('STATS 17-18'!H560,'EN - TEMPS DE GLACE ATT.'!$A$3:$B$69,2))</f>
        <v>33</v>
      </c>
      <c r="C559" s="33">
        <f>IF('STATS 17-18'!E560&lt;28,IF(B559&gt;53,53,B559),B559)</f>
        <v>33</v>
      </c>
      <c r="D559" s="82">
        <f>IF('STATS 17-18'!E560&lt;20,IF(C559&gt;45,45,C559),C559)</f>
        <v>33</v>
      </c>
    </row>
    <row r="560" ht="20.35" customHeight="1">
      <c r="A560" t="s" s="38">
        <v>1629</v>
      </c>
      <c r="B560" s="81">
        <f>IF('BIO - Tableau 1'!D560=8,VLOOKUP('STATS 17-18'!H561,'EN - TEMPS DE GLACE DÉF.'!$A$3:$B$69,2),VLOOKUP('STATS 17-18'!H561,'EN - TEMPS DE GLACE ATT.'!$A$3:$B$69,2))</f>
        <v>33</v>
      </c>
      <c r="C560" s="33">
        <f>IF('STATS 17-18'!E561&lt;28,IF(B560&gt;53,53,B560),B560)</f>
        <v>33</v>
      </c>
      <c r="D560" s="82">
        <f>IF('STATS 17-18'!E561&lt;20,IF(C560&gt;45,45,C560),C560)</f>
        <v>33</v>
      </c>
    </row>
    <row r="561" ht="20.35" customHeight="1">
      <c r="A561" t="s" s="38">
        <v>1630</v>
      </c>
      <c r="B561" s="81">
        <f>IF('BIO - Tableau 1'!D561=8,VLOOKUP('STATS 17-18'!H562,'EN - TEMPS DE GLACE DÉF.'!$A$3:$B$69,2),VLOOKUP('STATS 17-18'!H562,'EN - TEMPS DE GLACE ATT.'!$A$3:$B$69,2))</f>
        <v>78</v>
      </c>
      <c r="C561" s="33">
        <f>IF('STATS 17-18'!E562&lt;28,IF(B561&gt;53,53,B561),B561)</f>
        <v>78</v>
      </c>
      <c r="D561" s="82">
        <f>IF('STATS 17-18'!E562&lt;20,IF(C561&gt;45,45,C561),C561)</f>
        <v>78</v>
      </c>
    </row>
    <row r="562" ht="20.35" customHeight="1">
      <c r="A562" t="s" s="38">
        <v>1631</v>
      </c>
      <c r="B562" s="81">
        <f>IF('BIO - Tableau 1'!D562=8,VLOOKUP('STATS 17-18'!H563,'EN - TEMPS DE GLACE DÉF.'!$A$3:$B$69,2),VLOOKUP('STATS 17-18'!H563,'EN - TEMPS DE GLACE ATT.'!$A$3:$B$69,2))</f>
        <v>37</v>
      </c>
      <c r="C562" s="33">
        <f>IF('STATS 17-18'!E563&lt;28,IF(B562&gt;53,53,B562),B562)</f>
        <v>37</v>
      </c>
      <c r="D562" s="82">
        <f>IF('STATS 17-18'!E563&lt;20,IF(C562&gt;45,45,C562),C562)</f>
        <v>37</v>
      </c>
    </row>
    <row r="563" ht="20.35" customHeight="1">
      <c r="A563" t="s" s="38">
        <v>1632</v>
      </c>
      <c r="B563" s="81">
        <f>IF('BIO - Tableau 1'!D563=8,VLOOKUP('STATS 17-18'!H564,'EN - TEMPS DE GLACE DÉF.'!$A$3:$B$69,2),VLOOKUP('STATS 17-18'!H564,'EN - TEMPS DE GLACE ATT.'!$A$3:$B$69,2))</f>
        <v>33</v>
      </c>
      <c r="C563" s="33">
        <f>IF('STATS 17-18'!E564&lt;28,IF(B563&gt;53,53,B563),B563)</f>
        <v>33</v>
      </c>
      <c r="D563" s="82">
        <f>IF('STATS 17-18'!E564&lt;20,IF(C563&gt;45,45,C563),C563)</f>
        <v>33</v>
      </c>
    </row>
    <row r="564" ht="20.35" customHeight="1">
      <c r="A564" t="s" s="38">
        <v>1633</v>
      </c>
      <c r="B564" s="81">
        <f>IF('BIO - Tableau 1'!D564=8,VLOOKUP('STATS 17-18'!H565,'EN - TEMPS DE GLACE DÉF.'!$A$3:$B$69,2),VLOOKUP('STATS 17-18'!H565,'EN - TEMPS DE GLACE ATT.'!$A$3:$B$69,2))</f>
        <v>33</v>
      </c>
      <c r="C564" s="33">
        <f>IF('STATS 17-18'!E565&lt;28,IF(B564&gt;53,53,B564),B564)</f>
        <v>33</v>
      </c>
      <c r="D564" s="82">
        <f>IF('STATS 17-18'!E565&lt;20,IF(C564&gt;45,45,C564),C564)</f>
        <v>33</v>
      </c>
    </row>
    <row r="565" ht="20.35" customHeight="1">
      <c r="A565" t="s" s="38">
        <v>1634</v>
      </c>
      <c r="B565" s="81">
        <f>IF('BIO - Tableau 1'!D565=8,VLOOKUP('STATS 17-18'!H566,'EN - TEMPS DE GLACE DÉF.'!$A$3:$B$69,2),VLOOKUP('STATS 17-18'!H566,'EN - TEMPS DE GLACE ATT.'!$A$3:$B$69,2))</f>
        <v>49</v>
      </c>
      <c r="C565" s="33">
        <f>IF('STATS 17-18'!E566&lt;28,IF(B565&gt;53,53,B565),B565)</f>
        <v>49</v>
      </c>
      <c r="D565" s="82">
        <f>IF('STATS 17-18'!E566&lt;20,IF(C565&gt;45,45,C565),C565)</f>
        <v>49</v>
      </c>
    </row>
    <row r="566" ht="20.35" customHeight="1">
      <c r="A566" t="s" s="38">
        <v>1635</v>
      </c>
      <c r="B566" s="81">
        <f>IF('BIO - Tableau 1'!D566=8,VLOOKUP('STATS 17-18'!H567,'EN - TEMPS DE GLACE DÉF.'!$A$3:$B$69,2),VLOOKUP('STATS 17-18'!H567,'EN - TEMPS DE GLACE ATT.'!$A$3:$B$69,2))</f>
        <v>99</v>
      </c>
      <c r="C566" s="33">
        <f>IF('STATS 17-18'!E567&lt;28,IF(B566&gt;53,53,B566),B566)</f>
        <v>99</v>
      </c>
      <c r="D566" s="82">
        <f>IF('STATS 17-18'!E567&lt;20,IF(C566&gt;45,45,C566),C566)</f>
        <v>99</v>
      </c>
    </row>
    <row r="567" ht="20.35" customHeight="1">
      <c r="A567" t="s" s="38">
        <v>1636</v>
      </c>
      <c r="B567" s="81">
        <f>IF('BIO - Tableau 1'!D567=8,VLOOKUP('STATS 17-18'!H568,'EN - TEMPS DE GLACE DÉF.'!$A$3:$B$69,2),VLOOKUP('STATS 17-18'!H568,'EN - TEMPS DE GLACE ATT.'!$A$3:$B$69,2))</f>
        <v>33</v>
      </c>
      <c r="C567" s="33">
        <f>IF('STATS 17-18'!E568&lt;28,IF(B567&gt;53,53,B567),B567)</f>
        <v>33</v>
      </c>
      <c r="D567" s="82">
        <f>IF('STATS 17-18'!E568&lt;20,IF(C567&gt;45,45,C567),C567)</f>
        <v>33</v>
      </c>
    </row>
    <row r="568" ht="20.35" customHeight="1">
      <c r="A568" t="s" s="38">
        <v>1637</v>
      </c>
      <c r="B568" s="81">
        <f>IF('BIO - Tableau 1'!D568=8,VLOOKUP('STATS 17-18'!H569,'EN - TEMPS DE GLACE DÉF.'!$A$3:$B$69,2),VLOOKUP('STATS 17-18'!H569,'EN - TEMPS DE GLACE ATT.'!$A$3:$B$69,2))</f>
        <v>33</v>
      </c>
      <c r="C568" s="33">
        <f>IF('STATS 17-18'!E569&lt;28,IF(B568&gt;53,53,B568),B568)</f>
        <v>33</v>
      </c>
      <c r="D568" s="82">
        <f>IF('STATS 17-18'!E569&lt;20,IF(C568&gt;45,45,C568),C568)</f>
        <v>33</v>
      </c>
    </row>
    <row r="569" ht="20.35" customHeight="1">
      <c r="A569" t="s" s="38">
        <v>1638</v>
      </c>
      <c r="B569" s="81">
        <f>IF('BIO - Tableau 1'!D569=8,VLOOKUP('STATS 17-18'!H570,'EN - TEMPS DE GLACE DÉF.'!$A$3:$B$69,2),VLOOKUP('STATS 17-18'!H570,'EN - TEMPS DE GLACE ATT.'!$A$3:$B$69,2))</f>
        <v>79</v>
      </c>
      <c r="C569" s="33">
        <f>IF('STATS 17-18'!E570&lt;28,IF(B569&gt;53,53,B569),B569)</f>
        <v>53</v>
      </c>
      <c r="D569" s="82">
        <f>IF('STATS 17-18'!E570&lt;20,IF(C569&gt;45,45,C569),C569)</f>
        <v>45</v>
      </c>
    </row>
    <row r="570" ht="20.35" customHeight="1">
      <c r="A570" t="s" s="38">
        <v>1639</v>
      </c>
      <c r="B570" s="81">
        <f>IF('BIO - Tableau 1'!D570=8,VLOOKUP('STATS 17-18'!H571,'EN - TEMPS DE GLACE DÉF.'!$A$3:$B$69,2),VLOOKUP('STATS 17-18'!H571,'EN - TEMPS DE GLACE ATT.'!$A$3:$B$69,2))</f>
        <v>33</v>
      </c>
      <c r="C570" s="33">
        <f>IF('STATS 17-18'!E571&lt;28,IF(B570&gt;53,53,B570),B570)</f>
        <v>33</v>
      </c>
      <c r="D570" s="82">
        <f>IF('STATS 17-18'!E571&lt;20,IF(C570&gt;45,45,C570),C570)</f>
        <v>33</v>
      </c>
    </row>
    <row r="571" ht="20.35" customHeight="1">
      <c r="A571" t="s" s="38">
        <v>1640</v>
      </c>
      <c r="B571" s="81">
        <f>IF('BIO - Tableau 1'!D571=8,VLOOKUP('STATS 17-18'!H572,'EN - TEMPS DE GLACE DÉF.'!$A$3:$B$69,2),VLOOKUP('STATS 17-18'!H572,'EN - TEMPS DE GLACE ATT.'!$A$3:$B$69,2))</f>
        <v>39</v>
      </c>
      <c r="C571" s="33">
        <f>IF('STATS 17-18'!E572&lt;28,IF(B571&gt;53,53,B571),B571)</f>
        <v>39</v>
      </c>
      <c r="D571" s="82">
        <f>IF('STATS 17-18'!E572&lt;20,IF(C571&gt;45,45,C571),C571)</f>
        <v>39</v>
      </c>
    </row>
    <row r="572" ht="20.35" customHeight="1">
      <c r="A572" t="s" s="38">
        <v>1641</v>
      </c>
      <c r="B572" s="81">
        <f>IF('BIO - Tableau 1'!D572=8,VLOOKUP('STATS 17-18'!H573,'EN - TEMPS DE GLACE DÉF.'!$A$3:$B$69,2),VLOOKUP('STATS 17-18'!H573,'EN - TEMPS DE GLACE ATT.'!$A$3:$B$69,2))</f>
        <v>33</v>
      </c>
      <c r="C572" s="33">
        <f>IF('STATS 17-18'!E573&lt;28,IF(B572&gt;53,53,B572),B572)</f>
        <v>33</v>
      </c>
      <c r="D572" s="82">
        <f>IF('STATS 17-18'!E573&lt;20,IF(C572&gt;45,45,C572),C572)</f>
        <v>33</v>
      </c>
    </row>
    <row r="573" ht="20.35" customHeight="1">
      <c r="A573" t="s" s="38">
        <v>1642</v>
      </c>
      <c r="B573" s="81">
        <f>IF('BIO - Tableau 1'!D573=8,VLOOKUP('STATS 17-18'!H574,'EN - TEMPS DE GLACE DÉF.'!$A$3:$B$69,2),VLOOKUP('STATS 17-18'!H574,'EN - TEMPS DE GLACE ATT.'!$A$3:$B$69,2))</f>
        <v>99</v>
      </c>
      <c r="C573" s="33">
        <f>IF('STATS 17-18'!E574&lt;28,IF(B573&gt;53,53,B573),B573)</f>
        <v>99</v>
      </c>
      <c r="D573" s="82">
        <f>IF('STATS 17-18'!E574&lt;20,IF(C573&gt;45,45,C573),C573)</f>
        <v>99</v>
      </c>
    </row>
    <row r="574" ht="20.35" customHeight="1">
      <c r="A574" t="s" s="38">
        <v>1643</v>
      </c>
      <c r="B574" s="81">
        <f>IF('BIO - Tableau 1'!D574=8,VLOOKUP('STATS 17-18'!H575,'EN - TEMPS DE GLACE DÉF.'!$A$3:$B$69,2),VLOOKUP('STATS 17-18'!H575,'EN - TEMPS DE GLACE ATT.'!$A$3:$B$69,2))</f>
        <v>69</v>
      </c>
      <c r="C574" s="33">
        <f>IF('STATS 17-18'!E575&lt;28,IF(B574&gt;53,53,B574),B574)</f>
        <v>69</v>
      </c>
      <c r="D574" s="82">
        <f>IF('STATS 17-18'!E575&lt;20,IF(C574&gt;45,45,C574),C574)</f>
        <v>69</v>
      </c>
    </row>
    <row r="575" ht="20.35" customHeight="1">
      <c r="A575" t="s" s="38">
        <v>1644</v>
      </c>
      <c r="B575" s="81">
        <f>IF('BIO - Tableau 1'!D575=8,VLOOKUP('STATS 17-18'!H576,'EN - TEMPS DE GLACE DÉF.'!$A$3:$B$69,2),VLOOKUP('STATS 17-18'!H576,'EN - TEMPS DE GLACE ATT.'!$A$3:$B$69,2))</f>
        <v>69</v>
      </c>
      <c r="C575" s="33">
        <f>IF('STATS 17-18'!E576&lt;28,IF(B575&gt;53,53,B575),B575)</f>
        <v>69</v>
      </c>
      <c r="D575" s="82">
        <f>IF('STATS 17-18'!E576&lt;20,IF(C575&gt;45,45,C575),C575)</f>
        <v>69</v>
      </c>
    </row>
    <row r="576" ht="20.35" customHeight="1">
      <c r="A576" t="s" s="38">
        <v>1645</v>
      </c>
      <c r="B576" s="81">
        <f>IF('BIO - Tableau 1'!D576=8,VLOOKUP('STATS 17-18'!H577,'EN - TEMPS DE GLACE DÉF.'!$A$3:$B$69,2),VLOOKUP('STATS 17-18'!H577,'EN - TEMPS DE GLACE ATT.'!$A$3:$B$69,2))</f>
        <v>33</v>
      </c>
      <c r="C576" s="33">
        <f>IF('STATS 17-18'!E577&lt;28,IF(B576&gt;53,53,B576),B576)</f>
        <v>33</v>
      </c>
      <c r="D576" s="82">
        <f>IF('STATS 17-18'!E577&lt;20,IF(C576&gt;45,45,C576),C576)</f>
        <v>33</v>
      </c>
    </row>
    <row r="577" ht="20.35" customHeight="1">
      <c r="A577" t="s" s="38">
        <v>1646</v>
      </c>
      <c r="B577" s="81">
        <f>IF('BIO - Tableau 1'!D577=8,VLOOKUP('STATS 17-18'!H578,'EN - TEMPS DE GLACE DÉF.'!$A$3:$B$69,2),VLOOKUP('STATS 17-18'!H578,'EN - TEMPS DE GLACE ATT.'!$A$3:$B$69,2))</f>
        <v>90</v>
      </c>
      <c r="C577" s="33">
        <f>IF('STATS 17-18'!E578&lt;28,IF(B577&gt;53,53,B577),B577)</f>
        <v>90</v>
      </c>
      <c r="D577" s="82">
        <f>IF('STATS 17-18'!E578&lt;20,IF(C577&gt;45,45,C577),C577)</f>
        <v>90</v>
      </c>
    </row>
    <row r="578" ht="20.35" customHeight="1">
      <c r="A578" t="s" s="38">
        <v>1647</v>
      </c>
      <c r="B578" s="81">
        <f>IF('BIO - Tableau 1'!D578=8,VLOOKUP('STATS 17-18'!H579,'EN - TEMPS DE GLACE DÉF.'!$A$3:$B$69,2),VLOOKUP('STATS 17-18'!H579,'EN - TEMPS DE GLACE ATT.'!$A$3:$B$69,2))</f>
        <v>33</v>
      </c>
      <c r="C578" s="33">
        <f>IF('STATS 17-18'!E579&lt;28,IF(B578&gt;53,53,B578),B578)</f>
        <v>33</v>
      </c>
      <c r="D578" s="82">
        <f>IF('STATS 17-18'!E579&lt;20,IF(C578&gt;45,45,C578),C578)</f>
        <v>33</v>
      </c>
    </row>
    <row r="579" ht="20.35" customHeight="1">
      <c r="A579" t="s" s="38">
        <v>1648</v>
      </c>
      <c r="B579" s="81">
        <f>IF('BIO - Tableau 1'!D579=8,VLOOKUP('STATS 17-18'!H580,'EN - TEMPS DE GLACE DÉF.'!$A$3:$B$69,2),VLOOKUP('STATS 17-18'!H580,'EN - TEMPS DE GLACE ATT.'!$A$3:$B$69,2))</f>
        <v>34</v>
      </c>
      <c r="C579" s="33">
        <f>IF('STATS 17-18'!E580&lt;28,IF(B579&gt;53,53,B579),B579)</f>
        <v>34</v>
      </c>
      <c r="D579" s="82">
        <f>IF('STATS 17-18'!E580&lt;20,IF(C579&gt;45,45,C579),C579)</f>
        <v>34</v>
      </c>
    </row>
    <row r="580" ht="20.35" customHeight="1">
      <c r="A580" t="s" s="38">
        <v>1649</v>
      </c>
      <c r="B580" s="81">
        <f>IF('BIO - Tableau 1'!D580=8,VLOOKUP('STATS 17-18'!H581,'EN - TEMPS DE GLACE DÉF.'!$A$3:$B$69,2),VLOOKUP('STATS 17-18'!H581,'EN - TEMPS DE GLACE ATT.'!$A$3:$B$69,2))</f>
        <v>33</v>
      </c>
      <c r="C580" s="33">
        <f>IF('STATS 17-18'!E581&lt;28,IF(B580&gt;53,53,B580),B580)</f>
        <v>33</v>
      </c>
      <c r="D580" s="82">
        <f>IF('STATS 17-18'!E581&lt;20,IF(C580&gt;45,45,C580),C580)</f>
        <v>33</v>
      </c>
    </row>
    <row r="581" ht="20.35" customHeight="1">
      <c r="A581" t="s" s="38">
        <v>1650</v>
      </c>
      <c r="B581" s="81">
        <f>IF('BIO - Tableau 1'!D581=8,VLOOKUP('STATS 17-18'!H582,'EN - TEMPS DE GLACE DÉF.'!$A$3:$B$69,2),VLOOKUP('STATS 17-18'!H582,'EN - TEMPS DE GLACE ATT.'!$A$3:$B$69,2))</f>
        <v>33</v>
      </c>
      <c r="C581" s="33">
        <f>IF('STATS 17-18'!E582&lt;28,IF(B581&gt;53,53,B581),B581)</f>
        <v>33</v>
      </c>
      <c r="D581" s="82">
        <f>IF('STATS 17-18'!E582&lt;20,IF(C581&gt;45,45,C581),C581)</f>
        <v>33</v>
      </c>
    </row>
    <row r="582" ht="20.35" customHeight="1">
      <c r="A582" t="s" s="38">
        <v>1651</v>
      </c>
      <c r="B582" s="81">
        <f>IF('BIO - Tableau 1'!D582=8,VLOOKUP('STATS 17-18'!H583,'EN - TEMPS DE GLACE DÉF.'!$A$3:$B$69,2),VLOOKUP('STATS 17-18'!H583,'EN - TEMPS DE GLACE ATT.'!$A$3:$B$69,2))</f>
        <v>33</v>
      </c>
      <c r="C582" s="33">
        <f>IF('STATS 17-18'!E583&lt;28,IF(B582&gt;53,53,B582),B582)</f>
        <v>33</v>
      </c>
      <c r="D582" s="82">
        <f>IF('STATS 17-18'!E583&lt;20,IF(C582&gt;45,45,C582),C582)</f>
        <v>33</v>
      </c>
    </row>
    <row r="583" ht="20.35" customHeight="1">
      <c r="A583" t="s" s="38">
        <v>1652</v>
      </c>
      <c r="B583" s="81">
        <f>IF('BIO - Tableau 1'!D583=8,VLOOKUP('STATS 17-18'!H584,'EN - TEMPS DE GLACE DÉF.'!$A$3:$B$69,2),VLOOKUP('STATS 17-18'!H584,'EN - TEMPS DE GLACE ATT.'!$A$3:$B$69,2))</f>
        <v>33</v>
      </c>
      <c r="C583" s="33">
        <f>IF('STATS 17-18'!E584&lt;28,IF(B583&gt;53,53,B583),B583)</f>
        <v>33</v>
      </c>
      <c r="D583" s="82">
        <f>IF('STATS 17-18'!E584&lt;20,IF(C583&gt;45,45,C583),C583)</f>
        <v>33</v>
      </c>
    </row>
    <row r="584" ht="20.35" customHeight="1">
      <c r="A584" t="s" s="38">
        <v>1653</v>
      </c>
      <c r="B584" s="81">
        <f>IF('BIO - Tableau 1'!D584=8,VLOOKUP('STATS 17-18'!H585,'EN - TEMPS DE GLACE DÉF.'!$A$3:$B$69,2),VLOOKUP('STATS 17-18'!H585,'EN - TEMPS DE GLACE ATT.'!$A$3:$B$69,2))</f>
        <v>99</v>
      </c>
      <c r="C584" s="33">
        <f>IF('STATS 17-18'!E585&lt;28,IF(B584&gt;53,53,B584),B584)</f>
        <v>99</v>
      </c>
      <c r="D584" s="82">
        <f>IF('STATS 17-18'!E585&lt;20,IF(C584&gt;45,45,C584),C584)</f>
        <v>99</v>
      </c>
    </row>
    <row r="585" ht="20.35" customHeight="1">
      <c r="A585" t="s" s="38">
        <v>1654</v>
      </c>
      <c r="B585" s="81">
        <f>IF('BIO - Tableau 1'!D585=8,VLOOKUP('STATS 17-18'!H586,'EN - TEMPS DE GLACE DÉF.'!$A$3:$B$69,2),VLOOKUP('STATS 17-18'!H586,'EN - TEMPS DE GLACE ATT.'!$A$3:$B$69,2))</f>
        <v>69</v>
      </c>
      <c r="C585" s="33">
        <f>IF('STATS 17-18'!E586&lt;28,IF(B585&gt;53,53,B585),B585)</f>
        <v>69</v>
      </c>
      <c r="D585" s="82">
        <f>IF('STATS 17-18'!E586&lt;20,IF(C585&gt;45,45,C585),C585)</f>
        <v>69</v>
      </c>
    </row>
    <row r="586" ht="20.35" customHeight="1">
      <c r="A586" t="s" s="38">
        <v>1655</v>
      </c>
      <c r="B586" s="81">
        <f>IF('BIO - Tableau 1'!D586=8,VLOOKUP('STATS 17-18'!H587,'EN - TEMPS DE GLACE DÉF.'!$A$3:$B$69,2),VLOOKUP('STATS 17-18'!H587,'EN - TEMPS DE GLACE ATT.'!$A$3:$B$69,2))</f>
        <v>49</v>
      </c>
      <c r="C586" s="33">
        <f>IF('STATS 17-18'!E587&lt;28,IF(B586&gt;53,53,B586),B586)</f>
        <v>49</v>
      </c>
      <c r="D586" s="82">
        <f>IF('STATS 17-18'!E587&lt;20,IF(C586&gt;45,45,C586),C586)</f>
        <v>49</v>
      </c>
    </row>
    <row r="587" ht="20.35" customHeight="1">
      <c r="A587" t="s" s="38">
        <v>1656</v>
      </c>
      <c r="B587" s="81">
        <f>IF('BIO - Tableau 1'!D587=8,VLOOKUP('STATS 17-18'!H588,'EN - TEMPS DE GLACE DÉF.'!$A$3:$B$69,2),VLOOKUP('STATS 17-18'!H588,'EN - TEMPS DE GLACE ATT.'!$A$3:$B$69,2))</f>
        <v>33</v>
      </c>
      <c r="C587" s="33">
        <f>IF('STATS 17-18'!E588&lt;28,IF(B587&gt;53,53,B587),B587)</f>
        <v>33</v>
      </c>
      <c r="D587" s="82">
        <f>IF('STATS 17-18'!E588&lt;20,IF(C587&gt;45,45,C587),C587)</f>
        <v>33</v>
      </c>
    </row>
    <row r="588" ht="20.35" customHeight="1">
      <c r="A588" t="s" s="38">
        <v>1657</v>
      </c>
      <c r="B588" s="81">
        <f>IF('BIO - Tableau 1'!D588=8,VLOOKUP('STATS 17-18'!H589,'EN - TEMPS DE GLACE DÉF.'!$A$3:$B$69,2),VLOOKUP('STATS 17-18'!H589,'EN - TEMPS DE GLACE ATT.'!$A$3:$B$69,2))</f>
        <v>33</v>
      </c>
      <c r="C588" s="33">
        <f>IF('STATS 17-18'!E589&lt;28,IF(B588&gt;53,53,B588),B588)</f>
        <v>33</v>
      </c>
      <c r="D588" s="82">
        <f>IF('STATS 17-18'!E589&lt;20,IF(C588&gt;45,45,C588),C588)</f>
        <v>33</v>
      </c>
    </row>
    <row r="589" ht="20.35" customHeight="1">
      <c r="A589" t="s" s="38">
        <v>1658</v>
      </c>
      <c r="B589" s="81">
        <f>IF('BIO - Tableau 1'!D589=8,VLOOKUP('STATS 17-18'!H590,'EN - TEMPS DE GLACE DÉF.'!$A$3:$B$69,2),VLOOKUP('STATS 17-18'!H590,'EN - TEMPS DE GLACE ATT.'!$A$3:$B$69,2))</f>
        <v>33</v>
      </c>
      <c r="C589" s="33">
        <f>IF('STATS 17-18'!E590&lt;28,IF(B589&gt;53,53,B589),B589)</f>
        <v>33</v>
      </c>
      <c r="D589" s="82">
        <f>IF('STATS 17-18'!E590&lt;20,IF(C589&gt;45,45,C589),C589)</f>
        <v>33</v>
      </c>
    </row>
    <row r="590" ht="20.35" customHeight="1">
      <c r="A590" t="s" s="38">
        <v>1659</v>
      </c>
      <c r="B590" s="81">
        <f>IF('BIO - Tableau 1'!D590=8,VLOOKUP('STATS 17-18'!H591,'EN - TEMPS DE GLACE DÉF.'!$A$3:$B$69,2),VLOOKUP('STATS 17-18'!H591,'EN - TEMPS DE GLACE ATT.'!$A$3:$B$69,2))</f>
        <v>59</v>
      </c>
      <c r="C590" s="33">
        <f>IF('STATS 17-18'!E591&lt;28,IF(B590&gt;53,53,B590),B590)</f>
        <v>59</v>
      </c>
      <c r="D590" s="82">
        <f>IF('STATS 17-18'!E591&lt;20,IF(C590&gt;45,45,C590),C590)</f>
        <v>59</v>
      </c>
    </row>
    <row r="591" ht="20.35" customHeight="1">
      <c r="A591" t="s" s="38">
        <v>1660</v>
      </c>
      <c r="B591" s="81">
        <f>IF('BIO - Tableau 1'!D591=8,VLOOKUP('STATS 17-18'!H592,'EN - TEMPS DE GLACE DÉF.'!$A$3:$B$69,2),VLOOKUP('STATS 17-18'!H592,'EN - TEMPS DE GLACE ATT.'!$A$3:$B$69,2))</f>
        <v>50</v>
      </c>
      <c r="C591" s="33">
        <f>IF('STATS 17-18'!E592&lt;28,IF(B591&gt;53,53,B591),B591)</f>
        <v>50</v>
      </c>
      <c r="D591" s="82">
        <f>IF('STATS 17-18'!E592&lt;20,IF(C591&gt;45,45,C591),C591)</f>
        <v>50</v>
      </c>
    </row>
    <row r="592" ht="20.35" customHeight="1">
      <c r="A592" t="s" s="38">
        <v>1661</v>
      </c>
      <c r="B592" s="81">
        <f>IF('BIO - Tableau 1'!D592=8,VLOOKUP('STATS 17-18'!H593,'EN - TEMPS DE GLACE DÉF.'!$A$3:$B$69,2),VLOOKUP('STATS 17-18'!H593,'EN - TEMPS DE GLACE ATT.'!$A$3:$B$69,2))</f>
        <v>33</v>
      </c>
      <c r="C592" s="33">
        <f>IF('STATS 17-18'!E593&lt;28,IF(B592&gt;53,53,B592),B592)</f>
        <v>33</v>
      </c>
      <c r="D592" s="82">
        <f>IF('STATS 17-18'!E593&lt;20,IF(C592&gt;45,45,C592),C592)</f>
        <v>33</v>
      </c>
    </row>
    <row r="593" ht="20.35" customHeight="1">
      <c r="A593" t="s" s="38">
        <v>1662</v>
      </c>
      <c r="B593" s="81">
        <f>IF('BIO - Tableau 1'!D593=8,VLOOKUP('STATS 17-18'!H594,'EN - TEMPS DE GLACE DÉF.'!$A$3:$B$69,2),VLOOKUP('STATS 17-18'!H594,'EN - TEMPS DE GLACE ATT.'!$A$3:$B$69,2))</f>
        <v>33</v>
      </c>
      <c r="C593" s="33">
        <f>IF('STATS 17-18'!E594&lt;28,IF(B593&gt;53,53,B593),B593)</f>
        <v>33</v>
      </c>
      <c r="D593" s="82">
        <f>IF('STATS 17-18'!E594&lt;20,IF(C593&gt;45,45,C593),C593)</f>
        <v>33</v>
      </c>
    </row>
    <row r="594" ht="20.35" customHeight="1">
      <c r="A594" t="s" s="38">
        <v>1663</v>
      </c>
      <c r="B594" s="81">
        <f>IF('BIO - Tableau 1'!D594=8,VLOOKUP('STATS 17-18'!H595,'EN - TEMPS DE GLACE DÉF.'!$A$3:$B$69,2),VLOOKUP('STATS 17-18'!H595,'EN - TEMPS DE GLACE ATT.'!$A$3:$B$69,2))</f>
        <v>79</v>
      </c>
      <c r="C594" s="33">
        <f>IF('STATS 17-18'!E595&lt;28,IF(B594&gt;53,53,B594),B594)</f>
        <v>79</v>
      </c>
      <c r="D594" s="82">
        <f>IF('STATS 17-18'!E595&lt;20,IF(C594&gt;45,45,C594),C594)</f>
        <v>79</v>
      </c>
    </row>
    <row r="595" ht="20.35" customHeight="1">
      <c r="A595" t="s" s="38">
        <v>1664</v>
      </c>
      <c r="B595" s="81">
        <f>IF('BIO - Tableau 1'!D595=8,VLOOKUP('STATS 17-18'!H596,'EN - TEMPS DE GLACE DÉF.'!$A$3:$B$69,2),VLOOKUP('STATS 17-18'!H596,'EN - TEMPS DE GLACE ATT.'!$A$3:$B$69,2))</f>
        <v>90</v>
      </c>
      <c r="C595" s="33">
        <f>IF('STATS 17-18'!E596&lt;28,IF(B595&gt;53,53,B595),B595)</f>
        <v>90</v>
      </c>
      <c r="D595" s="82">
        <f>IF('STATS 17-18'!E596&lt;20,IF(C595&gt;45,45,C595),C595)</f>
        <v>90</v>
      </c>
    </row>
    <row r="596" ht="20.35" customHeight="1">
      <c r="A596" t="s" s="38">
        <v>1665</v>
      </c>
      <c r="B596" s="81">
        <f>IF('BIO - Tableau 1'!D596=8,VLOOKUP('STATS 17-18'!H597,'EN - TEMPS DE GLACE DÉF.'!$A$3:$B$69,2),VLOOKUP('STATS 17-18'!H597,'EN - TEMPS DE GLACE ATT.'!$A$3:$B$69,2))</f>
        <v>89</v>
      </c>
      <c r="C596" s="33">
        <f>IF('STATS 17-18'!E597&lt;28,IF(B596&gt;53,53,B596),B596)</f>
        <v>89</v>
      </c>
      <c r="D596" s="82">
        <f>IF('STATS 17-18'!E597&lt;20,IF(C596&gt;45,45,C596),C596)</f>
        <v>89</v>
      </c>
    </row>
    <row r="597" ht="20.35" customHeight="1">
      <c r="A597" t="s" s="38">
        <v>1666</v>
      </c>
      <c r="B597" s="81">
        <f>IF('BIO - Tableau 1'!D597=8,VLOOKUP('STATS 17-18'!H598,'EN - TEMPS DE GLACE DÉF.'!$A$3:$B$69,2),VLOOKUP('STATS 17-18'!H598,'EN - TEMPS DE GLACE ATT.'!$A$3:$B$69,2))</f>
        <v>33</v>
      </c>
      <c r="C597" s="33">
        <f>IF('STATS 17-18'!E598&lt;28,IF(B597&gt;53,53,B597),B597)</f>
        <v>33</v>
      </c>
      <c r="D597" s="82">
        <f>IF('STATS 17-18'!E598&lt;20,IF(C597&gt;45,45,C597),C597)</f>
        <v>33</v>
      </c>
    </row>
    <row r="598" ht="20.35" customHeight="1">
      <c r="A598" t="s" s="38">
        <v>1667</v>
      </c>
      <c r="B598" s="81">
        <f>IF('BIO - Tableau 1'!D598=8,VLOOKUP('STATS 17-18'!H599,'EN - TEMPS DE GLACE DÉF.'!$A$3:$B$69,2),VLOOKUP('STATS 17-18'!H599,'EN - TEMPS DE GLACE ATT.'!$A$3:$B$69,2))</f>
        <v>39</v>
      </c>
      <c r="C598" s="33">
        <f>IF('STATS 17-18'!E599&lt;28,IF(B598&gt;53,53,B598),B598)</f>
        <v>39</v>
      </c>
      <c r="D598" s="82">
        <f>IF('STATS 17-18'!E599&lt;20,IF(C598&gt;45,45,C598),C598)</f>
        <v>39</v>
      </c>
    </row>
    <row r="599" ht="20.35" customHeight="1">
      <c r="A599" t="s" s="38">
        <v>1668</v>
      </c>
      <c r="B599" s="81">
        <f>IF('BIO - Tableau 1'!D599=8,VLOOKUP('STATS 17-18'!H600,'EN - TEMPS DE GLACE DÉF.'!$A$3:$B$69,2),VLOOKUP('STATS 17-18'!H600,'EN - TEMPS DE GLACE ATT.'!$A$3:$B$69,2))</f>
        <v>33</v>
      </c>
      <c r="C599" s="33">
        <f>IF('STATS 17-18'!E600&lt;28,IF(B599&gt;53,53,B599),B599)</f>
        <v>33</v>
      </c>
      <c r="D599" s="82">
        <f>IF('STATS 17-18'!E600&lt;20,IF(C599&gt;45,45,C599),C599)</f>
        <v>33</v>
      </c>
    </row>
    <row r="600" ht="20.35" customHeight="1">
      <c r="A600" t="s" s="38">
        <v>1669</v>
      </c>
      <c r="B600" s="81">
        <f>IF('BIO - Tableau 1'!D600=8,VLOOKUP('STATS 17-18'!H601,'EN - TEMPS DE GLACE DÉF.'!$A$3:$B$69,2),VLOOKUP('STATS 17-18'!H601,'EN - TEMPS DE GLACE ATT.'!$A$3:$B$69,2))</f>
        <v>99</v>
      </c>
      <c r="C600" s="33">
        <f>IF('STATS 17-18'!E601&lt;28,IF(B600&gt;53,53,B600),B600)</f>
        <v>99</v>
      </c>
      <c r="D600" s="82">
        <f>IF('STATS 17-18'!E601&lt;20,IF(C600&gt;45,45,C600),C600)</f>
        <v>99</v>
      </c>
    </row>
    <row r="601" ht="20.35" customHeight="1">
      <c r="A601" t="s" s="38">
        <v>1670</v>
      </c>
      <c r="B601" s="81">
        <f>IF('BIO - Tableau 1'!D601=8,VLOOKUP('STATS 17-18'!H602,'EN - TEMPS DE GLACE DÉF.'!$A$3:$B$69,2),VLOOKUP('STATS 17-18'!H602,'EN - TEMPS DE GLACE ATT.'!$A$3:$B$69,2))</f>
        <v>86</v>
      </c>
      <c r="C601" s="33">
        <f>IF('STATS 17-18'!E602&lt;28,IF(B601&gt;53,53,B601),B601)</f>
        <v>86</v>
      </c>
      <c r="D601" s="82">
        <f>IF('STATS 17-18'!E602&lt;20,IF(C601&gt;45,45,C601),C601)</f>
        <v>86</v>
      </c>
    </row>
    <row r="602" ht="20.35" customHeight="1">
      <c r="A602" t="s" s="38">
        <v>1671</v>
      </c>
      <c r="B602" s="81">
        <f>IF('BIO - Tableau 1'!D602=8,VLOOKUP('STATS 17-18'!H603,'EN - TEMPS DE GLACE DÉF.'!$A$3:$B$69,2),VLOOKUP('STATS 17-18'!H603,'EN - TEMPS DE GLACE ATT.'!$A$3:$B$69,2))</f>
        <v>33</v>
      </c>
      <c r="C602" s="33">
        <f>IF('STATS 17-18'!E603&lt;28,IF(B602&gt;53,53,B602),B602)</f>
        <v>33</v>
      </c>
      <c r="D602" s="82">
        <f>IF('STATS 17-18'!E603&lt;20,IF(C602&gt;45,45,C602),C602)</f>
        <v>33</v>
      </c>
    </row>
    <row r="603" ht="20.35" customHeight="1">
      <c r="A603" t="s" s="38">
        <v>1672</v>
      </c>
      <c r="B603" s="81">
        <f>IF('BIO - Tableau 1'!D603=8,VLOOKUP('STATS 17-18'!H604,'EN - TEMPS DE GLACE DÉF.'!$A$3:$B$69,2),VLOOKUP('STATS 17-18'!H604,'EN - TEMPS DE GLACE ATT.'!$A$3:$B$69,2))</f>
        <v>67</v>
      </c>
      <c r="C603" s="33">
        <f>IF('STATS 17-18'!E604&lt;28,IF(B603&gt;53,53,B603),B603)</f>
        <v>67</v>
      </c>
      <c r="D603" s="82">
        <f>IF('STATS 17-18'!E604&lt;20,IF(C603&gt;45,45,C603),C603)</f>
        <v>67</v>
      </c>
    </row>
    <row r="604" ht="20.35" customHeight="1">
      <c r="A604" t="s" s="38">
        <v>1673</v>
      </c>
      <c r="B604" s="81">
        <f>IF('BIO - Tableau 1'!D604=8,VLOOKUP('STATS 17-18'!H605,'EN - TEMPS DE GLACE DÉF.'!$A$3:$B$69,2),VLOOKUP('STATS 17-18'!H605,'EN - TEMPS DE GLACE ATT.'!$A$3:$B$69,2))</f>
        <v>33</v>
      </c>
      <c r="C604" s="33">
        <f>IF('STATS 17-18'!E605&lt;28,IF(B604&gt;53,53,B604),B604)</f>
        <v>33</v>
      </c>
      <c r="D604" s="82">
        <f>IF('STATS 17-18'!E605&lt;20,IF(C604&gt;45,45,C604),C604)</f>
        <v>33</v>
      </c>
    </row>
    <row r="605" ht="20.35" customHeight="1">
      <c r="A605" t="s" s="38">
        <v>1674</v>
      </c>
      <c r="B605" s="81">
        <f>IF('BIO - Tableau 1'!D605=8,VLOOKUP('STATS 17-18'!H606,'EN - TEMPS DE GLACE DÉF.'!$A$3:$B$69,2),VLOOKUP('STATS 17-18'!H606,'EN - TEMPS DE GLACE ATT.'!$A$3:$B$69,2))</f>
        <v>55</v>
      </c>
      <c r="C605" s="33">
        <f>IF('STATS 17-18'!E606&lt;28,IF(B605&gt;53,53,B605),B605)</f>
        <v>55</v>
      </c>
      <c r="D605" s="82">
        <f>IF('STATS 17-18'!E606&lt;20,IF(C605&gt;45,45,C605),C605)</f>
        <v>55</v>
      </c>
    </row>
    <row r="606" ht="20.35" customHeight="1">
      <c r="A606" t="s" s="38">
        <v>1675</v>
      </c>
      <c r="B606" s="81">
        <f>IF('BIO - Tableau 1'!D606=8,VLOOKUP('STATS 17-18'!H607,'EN - TEMPS DE GLACE DÉF.'!$A$3:$B$69,2),VLOOKUP('STATS 17-18'!H607,'EN - TEMPS DE GLACE ATT.'!$A$3:$B$69,2))</f>
        <v>35</v>
      </c>
      <c r="C606" s="33">
        <f>IF('STATS 17-18'!E607&lt;28,IF(B606&gt;53,53,B606),B606)</f>
        <v>35</v>
      </c>
      <c r="D606" s="82">
        <f>IF('STATS 17-18'!E607&lt;20,IF(C606&gt;45,45,C606),C606)</f>
        <v>35</v>
      </c>
    </row>
    <row r="607" ht="20.35" customHeight="1">
      <c r="A607" t="s" s="38">
        <v>1676</v>
      </c>
      <c r="B607" s="81">
        <f>IF('BIO - Tableau 1'!D607=8,VLOOKUP('STATS 17-18'!H608,'EN - TEMPS DE GLACE DÉF.'!$A$3:$B$69,2),VLOOKUP('STATS 17-18'!H608,'EN - TEMPS DE GLACE ATT.'!$A$3:$B$69,2))</f>
        <v>88</v>
      </c>
      <c r="C607" s="33">
        <f>IF('STATS 17-18'!E608&lt;28,IF(B607&gt;53,53,B607),B607)</f>
        <v>88</v>
      </c>
      <c r="D607" s="82">
        <f>IF('STATS 17-18'!E608&lt;20,IF(C607&gt;45,45,C607),C607)</f>
        <v>88</v>
      </c>
    </row>
    <row r="608" ht="20.35" customHeight="1">
      <c r="A608" t="s" s="38">
        <v>1677</v>
      </c>
      <c r="B608" s="81">
        <f>IF('BIO - Tableau 1'!D608=8,VLOOKUP('STATS 17-18'!H609,'EN - TEMPS DE GLACE DÉF.'!$A$3:$B$69,2),VLOOKUP('STATS 17-18'!H609,'EN - TEMPS DE GLACE ATT.'!$A$3:$B$69,2))</f>
        <v>89</v>
      </c>
      <c r="C608" s="33">
        <f>IF('STATS 17-18'!E609&lt;28,IF(B608&gt;53,53,B608),B608)</f>
        <v>89</v>
      </c>
      <c r="D608" s="82">
        <f>IF('STATS 17-18'!E609&lt;20,IF(C608&gt;45,45,C608),C608)</f>
        <v>89</v>
      </c>
    </row>
    <row r="609" ht="20.35" customHeight="1">
      <c r="A609" t="s" s="38">
        <v>1678</v>
      </c>
      <c r="B609" s="81">
        <f>IF('BIO - Tableau 1'!D609=8,VLOOKUP('STATS 17-18'!H610,'EN - TEMPS DE GLACE DÉF.'!$A$3:$B$69,2),VLOOKUP('STATS 17-18'!H610,'EN - TEMPS DE GLACE ATT.'!$A$3:$B$69,2))</f>
        <v>59</v>
      </c>
      <c r="C609" s="33">
        <f>IF('STATS 17-18'!E610&lt;28,IF(B609&gt;53,53,B609),B609)</f>
        <v>59</v>
      </c>
      <c r="D609" s="82">
        <f>IF('STATS 17-18'!E610&lt;20,IF(C609&gt;45,45,C609),C609)</f>
        <v>59</v>
      </c>
    </row>
    <row r="610" ht="20.35" customHeight="1">
      <c r="A610" t="s" s="38">
        <v>1679</v>
      </c>
      <c r="B610" s="81">
        <f>IF('BIO - Tableau 1'!D610=8,VLOOKUP('STATS 17-18'!H611,'EN - TEMPS DE GLACE DÉF.'!$A$3:$B$69,2),VLOOKUP('STATS 17-18'!H611,'EN - TEMPS DE GLACE ATT.'!$A$3:$B$69,2))</f>
        <v>33</v>
      </c>
      <c r="C610" s="33">
        <f>IF('STATS 17-18'!E611&lt;28,IF(B610&gt;53,53,B610),B610)</f>
        <v>33</v>
      </c>
      <c r="D610" s="82">
        <f>IF('STATS 17-18'!E611&lt;20,IF(C610&gt;45,45,C610),C610)</f>
        <v>33</v>
      </c>
    </row>
    <row r="611" ht="20.35" customHeight="1">
      <c r="A611" t="s" s="38">
        <v>1680</v>
      </c>
      <c r="B611" s="81">
        <f>IF('BIO - Tableau 1'!D611=8,VLOOKUP('STATS 17-18'!H612,'EN - TEMPS DE GLACE DÉF.'!$A$3:$B$69,2),VLOOKUP('STATS 17-18'!H612,'EN - TEMPS DE GLACE ATT.'!$A$3:$B$69,2))</f>
        <v>33</v>
      </c>
      <c r="C611" s="33">
        <f>IF('STATS 17-18'!E612&lt;28,IF(B611&gt;53,53,B611),B611)</f>
        <v>33</v>
      </c>
      <c r="D611" s="82">
        <f>IF('STATS 17-18'!E612&lt;20,IF(C611&gt;45,45,C611),C611)</f>
        <v>33</v>
      </c>
    </row>
    <row r="612" ht="20.35" customHeight="1">
      <c r="A612" t="s" s="38">
        <v>1681</v>
      </c>
      <c r="B612" s="81">
        <f>IF('BIO - Tableau 1'!D612=8,VLOOKUP('STATS 17-18'!H613,'EN - TEMPS DE GLACE DÉF.'!$A$3:$B$69,2),VLOOKUP('STATS 17-18'!H613,'EN - TEMPS DE GLACE ATT.'!$A$3:$B$69,2))</f>
        <v>66</v>
      </c>
      <c r="C612" s="33">
        <f>IF('STATS 17-18'!E613&lt;28,IF(B612&gt;53,53,B612),B612)</f>
        <v>66</v>
      </c>
      <c r="D612" s="82">
        <f>IF('STATS 17-18'!E613&lt;20,IF(C612&gt;45,45,C612),C612)</f>
        <v>66</v>
      </c>
    </row>
    <row r="613" ht="20.35" customHeight="1">
      <c r="A613" t="s" s="38">
        <v>1682</v>
      </c>
      <c r="B613" s="81">
        <f>IF('BIO - Tableau 1'!D613=8,VLOOKUP('STATS 17-18'!H614,'EN - TEMPS DE GLACE DÉF.'!$A$3:$B$69,2),VLOOKUP('STATS 17-18'!H614,'EN - TEMPS DE GLACE ATT.'!$A$3:$B$69,2))</f>
        <v>33</v>
      </c>
      <c r="C613" s="33">
        <f>IF('STATS 17-18'!E614&lt;28,IF(B613&gt;53,53,B613),B613)</f>
        <v>33</v>
      </c>
      <c r="D613" s="82">
        <f>IF('STATS 17-18'!E614&lt;20,IF(C613&gt;45,45,C613),C613)</f>
        <v>33</v>
      </c>
    </row>
    <row r="614" ht="20.35" customHeight="1">
      <c r="A614" t="s" s="38">
        <v>1683</v>
      </c>
      <c r="B614" s="81">
        <f>IF('BIO - Tableau 1'!D614=8,VLOOKUP('STATS 17-18'!H615,'EN - TEMPS DE GLACE DÉF.'!$A$3:$B$69,2),VLOOKUP('STATS 17-18'!H615,'EN - TEMPS DE GLACE ATT.'!$A$3:$B$69,2))</f>
        <v>33</v>
      </c>
      <c r="C614" s="33">
        <f>IF('STATS 17-18'!E615&lt;28,IF(B614&gt;53,53,B614),B614)</f>
        <v>33</v>
      </c>
      <c r="D614" s="82">
        <f>IF('STATS 17-18'!E615&lt;20,IF(C614&gt;45,45,C614),C614)</f>
        <v>33</v>
      </c>
    </row>
    <row r="615" ht="20.35" customHeight="1">
      <c r="A615" t="s" s="38">
        <v>1684</v>
      </c>
      <c r="B615" s="81">
        <f>IF('BIO - Tableau 1'!D615=8,VLOOKUP('STATS 17-18'!H616,'EN - TEMPS DE GLACE DÉF.'!$A$3:$B$69,2),VLOOKUP('STATS 17-18'!H616,'EN - TEMPS DE GLACE ATT.'!$A$3:$B$69,2))</f>
        <v>99</v>
      </c>
      <c r="C615" s="33">
        <f>IF('STATS 17-18'!E616&lt;28,IF(B615&gt;53,53,B615),B615)</f>
        <v>99</v>
      </c>
      <c r="D615" s="82">
        <f>IF('STATS 17-18'!E616&lt;20,IF(C615&gt;45,45,C615),C615)</f>
        <v>99</v>
      </c>
    </row>
    <row r="616" ht="20.35" customHeight="1">
      <c r="A616" t="s" s="38">
        <v>1685</v>
      </c>
      <c r="B616" s="81">
        <f>IF('BIO - Tableau 1'!D616=8,VLOOKUP('STATS 17-18'!H617,'EN - TEMPS DE GLACE DÉF.'!$A$3:$B$69,2),VLOOKUP('STATS 17-18'!H617,'EN - TEMPS DE GLACE ATT.'!$A$3:$B$69,2))</f>
        <v>33</v>
      </c>
      <c r="C616" s="33">
        <f>IF('STATS 17-18'!E617&lt;28,IF(B616&gt;53,53,B616),B616)</f>
        <v>33</v>
      </c>
      <c r="D616" s="82">
        <f>IF('STATS 17-18'!E617&lt;20,IF(C616&gt;45,45,C616),C616)</f>
        <v>33</v>
      </c>
    </row>
    <row r="617" ht="20.35" customHeight="1">
      <c r="A617" t="s" s="38">
        <v>1686</v>
      </c>
      <c r="B617" s="81">
        <f>IF('BIO - Tableau 1'!D617=8,VLOOKUP('STATS 17-18'!H618,'EN - TEMPS DE GLACE DÉF.'!$A$3:$B$69,2),VLOOKUP('STATS 17-18'!H618,'EN - TEMPS DE GLACE ATT.'!$A$3:$B$69,2))</f>
        <v>33</v>
      </c>
      <c r="C617" s="33">
        <f>IF('STATS 17-18'!E618&lt;28,IF(B617&gt;53,53,B617),B617)</f>
        <v>33</v>
      </c>
      <c r="D617" s="82">
        <f>IF('STATS 17-18'!E618&lt;20,IF(C617&gt;45,45,C617),C617)</f>
        <v>33</v>
      </c>
    </row>
    <row r="618" ht="20.35" customHeight="1">
      <c r="A618" t="s" s="38">
        <v>1687</v>
      </c>
      <c r="B618" s="81">
        <f>IF('BIO - Tableau 1'!D618=8,VLOOKUP('STATS 17-18'!H619,'EN - TEMPS DE GLACE DÉF.'!$A$3:$B$69,2),VLOOKUP('STATS 17-18'!H619,'EN - TEMPS DE GLACE ATT.'!$A$3:$B$69,2))</f>
        <v>99</v>
      </c>
      <c r="C618" s="33">
        <f>IF('STATS 17-18'!E619&lt;28,IF(B618&gt;53,53,B618),B618)</f>
        <v>99</v>
      </c>
      <c r="D618" s="82">
        <f>IF('STATS 17-18'!E619&lt;20,IF(C618&gt;45,45,C618),C618)</f>
        <v>99</v>
      </c>
    </row>
    <row r="619" ht="20.35" customHeight="1">
      <c r="A619" t="s" s="38">
        <v>1688</v>
      </c>
      <c r="B619" s="81">
        <f>IF('BIO - Tableau 1'!D619=8,VLOOKUP('STATS 17-18'!H620,'EN - TEMPS DE GLACE DÉF.'!$A$3:$B$69,2),VLOOKUP('STATS 17-18'!H620,'EN - TEMPS DE GLACE ATT.'!$A$3:$B$69,2))</f>
        <v>33</v>
      </c>
      <c r="C619" s="33">
        <f>IF('STATS 17-18'!E620&lt;28,IF(B619&gt;53,53,B619),B619)</f>
        <v>33</v>
      </c>
      <c r="D619" s="82">
        <f>IF('STATS 17-18'!E620&lt;20,IF(C619&gt;45,45,C619),C619)</f>
        <v>33</v>
      </c>
    </row>
    <row r="620" ht="20.35" customHeight="1">
      <c r="A620" t="s" s="38">
        <v>1689</v>
      </c>
      <c r="B620" s="81">
        <f>IF('BIO - Tableau 1'!D620=8,VLOOKUP('STATS 17-18'!H621,'EN - TEMPS DE GLACE DÉF.'!$A$3:$B$69,2),VLOOKUP('STATS 17-18'!H621,'EN - TEMPS DE GLACE ATT.'!$A$3:$B$69,2))</f>
        <v>59</v>
      </c>
      <c r="C620" s="33">
        <f>IF('STATS 17-18'!E621&lt;28,IF(B620&gt;53,53,B620),B620)</f>
        <v>59</v>
      </c>
      <c r="D620" s="82">
        <f>IF('STATS 17-18'!E621&lt;20,IF(C620&gt;45,45,C620),C620)</f>
        <v>59</v>
      </c>
    </row>
    <row r="621" ht="20.35" customHeight="1">
      <c r="A621" t="s" s="38">
        <v>1690</v>
      </c>
      <c r="B621" s="81">
        <f>IF('BIO - Tableau 1'!D621=8,VLOOKUP('STATS 17-18'!H622,'EN - TEMPS DE GLACE DÉF.'!$A$3:$B$69,2),VLOOKUP('STATS 17-18'!H622,'EN - TEMPS DE GLACE ATT.'!$A$3:$B$69,2))</f>
        <v>33</v>
      </c>
      <c r="C621" s="33">
        <f>IF('STATS 17-18'!E622&lt;28,IF(B621&gt;53,53,B621),B621)</f>
        <v>33</v>
      </c>
      <c r="D621" s="82">
        <f>IF('STATS 17-18'!E622&lt;20,IF(C621&gt;45,45,C621),C621)</f>
        <v>33</v>
      </c>
    </row>
    <row r="622" ht="20.35" customHeight="1">
      <c r="A622" t="s" s="38">
        <v>1691</v>
      </c>
      <c r="B622" s="81">
        <f>IF('BIO - Tableau 1'!D622=8,VLOOKUP('STATS 17-18'!H623,'EN - TEMPS DE GLACE DÉF.'!$A$3:$B$69,2),VLOOKUP('STATS 17-18'!H623,'EN - TEMPS DE GLACE ATT.'!$A$3:$B$69,2))</f>
        <v>99</v>
      </c>
      <c r="C622" s="33">
        <f>IF('STATS 17-18'!E623&lt;28,IF(B622&gt;53,53,B622),B622)</f>
        <v>99</v>
      </c>
      <c r="D622" s="82">
        <f>IF('STATS 17-18'!E623&lt;20,IF(C622&gt;45,45,C622),C622)</f>
        <v>99</v>
      </c>
    </row>
    <row r="623" ht="20.35" customHeight="1">
      <c r="A623" t="s" s="38">
        <v>1692</v>
      </c>
      <c r="B623" s="81">
        <f>IF('BIO - Tableau 1'!D623=8,VLOOKUP('STATS 17-18'!H624,'EN - TEMPS DE GLACE DÉF.'!$A$3:$B$69,2),VLOOKUP('STATS 17-18'!H624,'EN - TEMPS DE GLACE ATT.'!$A$3:$B$69,2))</f>
        <v>33</v>
      </c>
      <c r="C623" s="33">
        <f>IF('STATS 17-18'!E624&lt;28,IF(B623&gt;53,53,B623),B623)</f>
        <v>33</v>
      </c>
      <c r="D623" s="82">
        <f>IF('STATS 17-18'!E624&lt;20,IF(C623&gt;45,45,C623),C623)</f>
        <v>33</v>
      </c>
    </row>
    <row r="624" ht="20.35" customHeight="1">
      <c r="A624" t="s" s="38">
        <v>1693</v>
      </c>
      <c r="B624" s="81">
        <f>IF('BIO - Tableau 1'!D624=8,VLOOKUP('STATS 17-18'!H625,'EN - TEMPS DE GLACE DÉF.'!$A$3:$B$69,2),VLOOKUP('STATS 17-18'!H625,'EN - TEMPS DE GLACE ATT.'!$A$3:$B$69,2))</f>
        <v>33</v>
      </c>
      <c r="C624" s="33">
        <f>IF('STATS 17-18'!E625&lt;28,IF(B624&gt;53,53,B624),B624)</f>
        <v>33</v>
      </c>
      <c r="D624" s="82">
        <f>IF('STATS 17-18'!E625&lt;20,IF(C624&gt;45,45,C624),C624)</f>
        <v>33</v>
      </c>
    </row>
    <row r="625" ht="20.35" customHeight="1">
      <c r="A625" t="s" s="38">
        <v>1694</v>
      </c>
      <c r="B625" s="81">
        <f>IF('BIO - Tableau 1'!D625=8,VLOOKUP('STATS 17-18'!H626,'EN - TEMPS DE GLACE DÉF.'!$A$3:$B$69,2),VLOOKUP('STATS 17-18'!H626,'EN - TEMPS DE GLACE ATT.'!$A$3:$B$69,2))</f>
        <v>99</v>
      </c>
      <c r="C625" s="33">
        <f>IF('STATS 17-18'!E626&lt;28,IF(B625&gt;53,53,B625),B625)</f>
        <v>99</v>
      </c>
      <c r="D625" s="82">
        <f>IF('STATS 17-18'!E626&lt;20,IF(C625&gt;45,45,C625),C625)</f>
        <v>99</v>
      </c>
    </row>
    <row r="626" ht="20.35" customHeight="1">
      <c r="A626" t="s" s="38">
        <v>1695</v>
      </c>
      <c r="B626" s="81">
        <f>IF('BIO - Tableau 1'!D626=8,VLOOKUP('STATS 17-18'!H627,'EN - TEMPS DE GLACE DÉF.'!$A$3:$B$69,2),VLOOKUP('STATS 17-18'!H627,'EN - TEMPS DE GLACE ATT.'!$A$3:$B$69,2))</f>
        <v>33</v>
      </c>
      <c r="C626" s="33">
        <f>IF('STATS 17-18'!E627&lt;28,IF(B626&gt;53,53,B626),B626)</f>
        <v>33</v>
      </c>
      <c r="D626" s="82">
        <f>IF('STATS 17-18'!E627&lt;20,IF(C626&gt;45,45,C626),C626)</f>
        <v>33</v>
      </c>
    </row>
    <row r="627" ht="20.35" customHeight="1">
      <c r="A627" t="s" s="38">
        <v>1696</v>
      </c>
      <c r="B627" s="81">
        <f>IF('BIO - Tableau 1'!D627=8,VLOOKUP('STATS 17-18'!H628,'EN - TEMPS DE GLACE DÉF.'!$A$3:$B$69,2),VLOOKUP('STATS 17-18'!H628,'EN - TEMPS DE GLACE ATT.'!$A$3:$B$69,2))</f>
        <v>33</v>
      </c>
      <c r="C627" s="33">
        <f>IF('STATS 17-18'!E628&lt;28,IF(B627&gt;53,53,B627),B627)</f>
        <v>33</v>
      </c>
      <c r="D627" s="82">
        <f>IF('STATS 17-18'!E628&lt;20,IF(C627&gt;45,45,C627),C627)</f>
        <v>33</v>
      </c>
    </row>
    <row r="628" ht="20.35" customHeight="1">
      <c r="A628" t="s" s="38">
        <v>1697</v>
      </c>
      <c r="B628" s="81">
        <f>IF('BIO - Tableau 1'!D628=8,VLOOKUP('STATS 17-18'!H629,'EN - TEMPS DE GLACE DÉF.'!$A$3:$B$69,2),VLOOKUP('STATS 17-18'!H629,'EN - TEMPS DE GLACE ATT.'!$A$3:$B$69,2))</f>
        <v>33</v>
      </c>
      <c r="C628" s="33">
        <f>IF('STATS 17-18'!E629&lt;28,IF(B628&gt;53,53,B628),B628)</f>
        <v>33</v>
      </c>
      <c r="D628" s="82">
        <f>IF('STATS 17-18'!E629&lt;20,IF(C628&gt;45,45,C628),C628)</f>
        <v>33</v>
      </c>
    </row>
    <row r="629" ht="20.35" customHeight="1">
      <c r="A629" t="s" s="38">
        <v>1698</v>
      </c>
      <c r="B629" s="81">
        <f>IF('BIO - Tableau 1'!D629=8,VLOOKUP('STATS 17-18'!H630,'EN - TEMPS DE GLACE DÉF.'!$A$3:$B$69,2),VLOOKUP('STATS 17-18'!H630,'EN - TEMPS DE GLACE ATT.'!$A$3:$B$69,2))</f>
        <v>38</v>
      </c>
      <c r="C629" s="33">
        <f>IF('STATS 17-18'!E630&lt;28,IF(B629&gt;53,53,B629),B629)</f>
        <v>38</v>
      </c>
      <c r="D629" s="82">
        <f>IF('STATS 17-18'!E630&lt;20,IF(C629&gt;45,45,C629),C629)</f>
        <v>38</v>
      </c>
    </row>
    <row r="630" ht="20.35" customHeight="1">
      <c r="A630" t="s" s="38">
        <v>1699</v>
      </c>
      <c r="B630" s="81">
        <f>IF('BIO - Tableau 1'!D630=8,VLOOKUP('STATS 17-18'!H631,'EN - TEMPS DE GLACE DÉF.'!$A$3:$B$69,2),VLOOKUP('STATS 17-18'!H631,'EN - TEMPS DE GLACE ATT.'!$A$3:$B$69,2))</f>
        <v>52</v>
      </c>
      <c r="C630" s="33">
        <f>IF('STATS 17-18'!E631&lt;28,IF(B630&gt;53,53,B630),B630)</f>
        <v>52</v>
      </c>
      <c r="D630" s="82">
        <f>IF('STATS 17-18'!E631&lt;20,IF(C630&gt;45,45,C630),C630)</f>
        <v>52</v>
      </c>
    </row>
    <row r="631" ht="20.35" customHeight="1">
      <c r="A631" t="s" s="38">
        <v>1700</v>
      </c>
      <c r="B631" s="81">
        <f>IF('BIO - Tableau 1'!D631=8,VLOOKUP('STATS 17-18'!H632,'EN - TEMPS DE GLACE DÉF.'!$A$3:$B$69,2),VLOOKUP('STATS 17-18'!H632,'EN - TEMPS DE GLACE ATT.'!$A$3:$B$69,2))</f>
        <v>59</v>
      </c>
      <c r="C631" s="33">
        <f>IF('STATS 17-18'!E632&lt;28,IF(B631&gt;53,53,B631),B631)</f>
        <v>59</v>
      </c>
      <c r="D631" s="82">
        <f>IF('STATS 17-18'!E632&lt;20,IF(C631&gt;45,45,C631),C631)</f>
        <v>59</v>
      </c>
    </row>
    <row r="632" ht="20.35" customHeight="1">
      <c r="A632" t="s" s="38">
        <v>1701</v>
      </c>
      <c r="B632" s="81">
        <f>IF('BIO - Tableau 1'!D632=8,VLOOKUP('STATS 17-18'!H633,'EN - TEMPS DE GLACE DÉF.'!$A$3:$B$69,2),VLOOKUP('STATS 17-18'!H633,'EN - TEMPS DE GLACE ATT.'!$A$3:$B$69,2))</f>
        <v>33</v>
      </c>
      <c r="C632" s="33">
        <f>IF('STATS 17-18'!E633&lt;28,IF(B632&gt;53,53,B632),B632)</f>
        <v>33</v>
      </c>
      <c r="D632" s="82">
        <f>IF('STATS 17-18'!E633&lt;20,IF(C632&gt;45,45,C632),C632)</f>
        <v>33</v>
      </c>
    </row>
    <row r="633" ht="20.35" customHeight="1">
      <c r="A633" t="s" s="38">
        <v>1702</v>
      </c>
      <c r="B633" s="81">
        <f>IF('BIO - Tableau 1'!D633=8,VLOOKUP('STATS 17-18'!H634,'EN - TEMPS DE GLACE DÉF.'!$A$3:$B$69,2),VLOOKUP('STATS 17-18'!H634,'EN - TEMPS DE GLACE ATT.'!$A$3:$B$69,2))</f>
        <v>37</v>
      </c>
      <c r="C633" s="33">
        <f>IF('STATS 17-18'!E634&lt;28,IF(B633&gt;53,53,B633),B633)</f>
        <v>37</v>
      </c>
      <c r="D633" s="82">
        <f>IF('STATS 17-18'!E634&lt;20,IF(C633&gt;45,45,C633),C633)</f>
        <v>37</v>
      </c>
    </row>
    <row r="634" ht="20.35" customHeight="1">
      <c r="A634" t="s" s="38">
        <v>1703</v>
      </c>
      <c r="B634" s="81">
        <f>IF('BIO - Tableau 1'!D634=8,VLOOKUP('STATS 17-18'!H635,'EN - TEMPS DE GLACE DÉF.'!$A$3:$B$69,2),VLOOKUP('STATS 17-18'!H635,'EN - TEMPS DE GLACE ATT.'!$A$3:$B$69,2))</f>
        <v>44</v>
      </c>
      <c r="C634" s="33">
        <f>IF('STATS 17-18'!E635&lt;28,IF(B634&gt;53,53,B634),B634)</f>
        <v>44</v>
      </c>
      <c r="D634" s="82">
        <f>IF('STATS 17-18'!E635&lt;20,IF(C634&gt;45,45,C634),C634)</f>
        <v>44</v>
      </c>
    </row>
    <row r="635" ht="20.35" customHeight="1">
      <c r="A635" t="s" s="38">
        <v>1704</v>
      </c>
      <c r="B635" s="81">
        <f>IF('BIO - Tableau 1'!D635=8,VLOOKUP('STATS 17-18'!H636,'EN - TEMPS DE GLACE DÉF.'!$A$3:$B$69,2),VLOOKUP('STATS 17-18'!H636,'EN - TEMPS DE GLACE ATT.'!$A$3:$B$69,2))</f>
        <v>64</v>
      </c>
      <c r="C635" s="33">
        <f>IF('STATS 17-18'!E636&lt;28,IF(B635&gt;53,53,B635),B635)</f>
        <v>64</v>
      </c>
      <c r="D635" s="82">
        <f>IF('STATS 17-18'!E636&lt;20,IF(C635&gt;45,45,C635),C635)</f>
        <v>64</v>
      </c>
    </row>
    <row r="636" ht="20.35" customHeight="1">
      <c r="A636" t="s" s="38">
        <v>1705</v>
      </c>
      <c r="B636" s="81">
        <f>IF('BIO - Tableau 1'!D636=8,VLOOKUP('STATS 17-18'!H637,'EN - TEMPS DE GLACE DÉF.'!$A$3:$B$69,2),VLOOKUP('STATS 17-18'!H637,'EN - TEMPS DE GLACE ATT.'!$A$3:$B$69,2))</f>
        <v>33</v>
      </c>
      <c r="C636" s="33">
        <f>IF('STATS 17-18'!E637&lt;28,IF(B636&gt;53,53,B636),B636)</f>
        <v>33</v>
      </c>
      <c r="D636" s="82">
        <f>IF('STATS 17-18'!E637&lt;20,IF(C636&gt;45,45,C636),C636)</f>
        <v>33</v>
      </c>
    </row>
    <row r="637" ht="20.35" customHeight="1">
      <c r="A637" t="s" s="38">
        <v>1706</v>
      </c>
      <c r="B637" s="81">
        <f>IF('BIO - Tableau 1'!D637=8,VLOOKUP('STATS 17-18'!H638,'EN - TEMPS DE GLACE DÉF.'!$A$3:$B$69,2),VLOOKUP('STATS 17-18'!H638,'EN - TEMPS DE GLACE ATT.'!$A$3:$B$69,2))</f>
        <v>99</v>
      </c>
      <c r="C637" s="33">
        <f>IF('STATS 17-18'!E638&lt;28,IF(B637&gt;53,53,B637),B637)</f>
        <v>99</v>
      </c>
      <c r="D637" s="82">
        <f>IF('STATS 17-18'!E638&lt;20,IF(C637&gt;45,45,C637),C637)</f>
        <v>99</v>
      </c>
    </row>
    <row r="638" ht="20.35" customHeight="1">
      <c r="A638" t="s" s="38">
        <v>1707</v>
      </c>
      <c r="B638" s="81">
        <f>IF('BIO - Tableau 1'!D638=8,VLOOKUP('STATS 17-18'!H639,'EN - TEMPS DE GLACE DÉF.'!$A$3:$B$69,2),VLOOKUP('STATS 17-18'!H639,'EN - TEMPS DE GLACE ATT.'!$A$3:$B$69,2))</f>
        <v>33</v>
      </c>
      <c r="C638" s="33">
        <f>IF('STATS 17-18'!E639&lt;28,IF(B638&gt;53,53,B638),B638)</f>
        <v>33</v>
      </c>
      <c r="D638" s="82">
        <f>IF('STATS 17-18'!E639&lt;20,IF(C638&gt;45,45,C638),C638)</f>
        <v>33</v>
      </c>
    </row>
    <row r="639" ht="20.35" customHeight="1">
      <c r="A639" t="s" s="38">
        <v>1708</v>
      </c>
      <c r="B639" s="81">
        <f>IF('BIO - Tableau 1'!D639=8,VLOOKUP('STATS 17-18'!H640,'EN - TEMPS DE GLACE DÉF.'!$A$3:$B$69,2),VLOOKUP('STATS 17-18'!H640,'EN - TEMPS DE GLACE ATT.'!$A$3:$B$69,2))</f>
        <v>33</v>
      </c>
      <c r="C639" s="33">
        <f>IF('STATS 17-18'!E640&lt;28,IF(B639&gt;53,53,B639),B639)</f>
        <v>33</v>
      </c>
      <c r="D639" s="82">
        <f>IF('STATS 17-18'!E640&lt;20,IF(C639&gt;45,45,C639),C639)</f>
        <v>33</v>
      </c>
    </row>
    <row r="640" ht="20.35" customHeight="1">
      <c r="A640" t="s" s="38">
        <v>1709</v>
      </c>
      <c r="B640" s="81">
        <f>IF('BIO - Tableau 1'!D640=8,VLOOKUP('STATS 17-18'!H641,'EN - TEMPS DE GLACE DÉF.'!$A$3:$B$69,2),VLOOKUP('STATS 17-18'!H641,'EN - TEMPS DE GLACE ATT.'!$A$3:$B$69,2))</f>
        <v>36</v>
      </c>
      <c r="C640" s="33">
        <f>IF('STATS 17-18'!E641&lt;28,IF(B640&gt;53,53,B640),B640)</f>
        <v>36</v>
      </c>
      <c r="D640" s="82">
        <f>IF('STATS 17-18'!E641&lt;20,IF(C640&gt;45,45,C640),C640)</f>
        <v>36</v>
      </c>
    </row>
    <row r="641" ht="20.35" customHeight="1">
      <c r="A641" t="s" s="38">
        <v>1710</v>
      </c>
      <c r="B641" s="81">
        <f>IF('BIO - Tableau 1'!D641=8,VLOOKUP('STATS 17-18'!H642,'EN - TEMPS DE GLACE DÉF.'!$A$3:$B$69,2),VLOOKUP('STATS 17-18'!H642,'EN - TEMPS DE GLACE ATT.'!$A$3:$B$69,2))</f>
        <v>48</v>
      </c>
      <c r="C641" s="33">
        <f>IF('STATS 17-18'!E642&lt;28,IF(B641&gt;53,53,B641),B641)</f>
        <v>48</v>
      </c>
      <c r="D641" s="82">
        <f>IF('STATS 17-18'!E642&lt;20,IF(C641&gt;45,45,C641),C641)</f>
        <v>48</v>
      </c>
    </row>
    <row r="642" ht="20.35" customHeight="1">
      <c r="A642" t="s" s="38">
        <v>1711</v>
      </c>
      <c r="B642" s="81">
        <f>IF('BIO - Tableau 1'!D642=8,VLOOKUP('STATS 17-18'!H643,'EN - TEMPS DE GLACE DÉF.'!$A$3:$B$69,2),VLOOKUP('STATS 17-18'!H643,'EN - TEMPS DE GLACE ATT.'!$A$3:$B$69,2))</f>
        <v>42</v>
      </c>
      <c r="C642" s="33">
        <f>IF('STATS 17-18'!E643&lt;28,IF(B642&gt;53,53,B642),B642)</f>
        <v>42</v>
      </c>
      <c r="D642" s="82">
        <f>IF('STATS 17-18'!E643&lt;20,IF(C642&gt;45,45,C642),C642)</f>
        <v>42</v>
      </c>
    </row>
    <row r="643" ht="20.35" customHeight="1">
      <c r="A643" t="s" s="38">
        <v>1712</v>
      </c>
      <c r="B643" s="81">
        <f>IF('BIO - Tableau 1'!D643=8,VLOOKUP('STATS 17-18'!H644,'EN - TEMPS DE GLACE DÉF.'!$A$3:$B$69,2),VLOOKUP('STATS 17-18'!H644,'EN - TEMPS DE GLACE ATT.'!$A$3:$B$69,2))</f>
        <v>99</v>
      </c>
      <c r="C643" s="33">
        <f>IF('STATS 17-18'!E644&lt;28,IF(B643&gt;53,53,B643),B643)</f>
        <v>99</v>
      </c>
      <c r="D643" s="82">
        <f>IF('STATS 17-18'!E644&lt;20,IF(C643&gt;45,45,C643),C643)</f>
        <v>99</v>
      </c>
    </row>
    <row r="644" ht="20.35" customHeight="1">
      <c r="A644" t="s" s="38">
        <v>1713</v>
      </c>
      <c r="B644" s="81">
        <f>IF('BIO - Tableau 1'!D644=8,VLOOKUP('STATS 17-18'!H645,'EN - TEMPS DE GLACE DÉF.'!$A$3:$B$69,2),VLOOKUP('STATS 17-18'!H645,'EN - TEMPS DE GLACE ATT.'!$A$3:$B$69,2))</f>
        <v>65</v>
      </c>
      <c r="C644" s="33">
        <f>IF('STATS 17-18'!E645&lt;28,IF(B644&gt;53,53,B644),B644)</f>
        <v>65</v>
      </c>
      <c r="D644" s="82">
        <f>IF('STATS 17-18'!E645&lt;20,IF(C644&gt;45,45,C644),C644)</f>
        <v>65</v>
      </c>
    </row>
    <row r="645" ht="20.35" customHeight="1">
      <c r="A645" t="s" s="38">
        <v>1714</v>
      </c>
      <c r="B645" s="81">
        <f>IF('BIO - Tableau 1'!D645=8,VLOOKUP('STATS 17-18'!H646,'EN - TEMPS DE GLACE DÉF.'!$A$3:$B$69,2),VLOOKUP('STATS 17-18'!H646,'EN - TEMPS DE GLACE ATT.'!$A$3:$B$69,2))</f>
        <v>33</v>
      </c>
      <c r="C645" s="33">
        <f>IF('STATS 17-18'!E646&lt;28,IF(B645&gt;53,53,B645),B645)</f>
        <v>33</v>
      </c>
      <c r="D645" s="82">
        <f>IF('STATS 17-18'!E646&lt;20,IF(C645&gt;45,45,C645),C645)</f>
        <v>33</v>
      </c>
    </row>
    <row r="646" ht="20.35" customHeight="1">
      <c r="A646" t="s" s="38">
        <v>1715</v>
      </c>
      <c r="B646" s="81">
        <f>IF('BIO - Tableau 1'!D646=8,VLOOKUP('STATS 17-18'!H647,'EN - TEMPS DE GLACE DÉF.'!$A$3:$B$69,2),VLOOKUP('STATS 17-18'!H647,'EN - TEMPS DE GLACE ATT.'!$A$3:$B$69,2))</f>
        <v>33</v>
      </c>
      <c r="C646" s="33">
        <f>IF('STATS 17-18'!E647&lt;28,IF(B646&gt;53,53,B646),B646)</f>
        <v>33</v>
      </c>
      <c r="D646" s="82">
        <f>IF('STATS 17-18'!E647&lt;20,IF(C646&gt;45,45,C646),C646)</f>
        <v>33</v>
      </c>
    </row>
    <row r="647" ht="20.35" customHeight="1">
      <c r="A647" t="s" s="38">
        <v>1716</v>
      </c>
      <c r="B647" s="81">
        <f>IF('BIO - Tableau 1'!D647=8,VLOOKUP('STATS 17-18'!H648,'EN - TEMPS DE GLACE DÉF.'!$A$3:$B$69,2),VLOOKUP('STATS 17-18'!H648,'EN - TEMPS DE GLACE ATT.'!$A$3:$B$69,2))</f>
        <v>33</v>
      </c>
      <c r="C647" s="33">
        <f>IF('STATS 17-18'!E648&lt;28,IF(B647&gt;53,53,B647),B647)</f>
        <v>33</v>
      </c>
      <c r="D647" s="82">
        <f>IF('STATS 17-18'!E648&lt;20,IF(C647&gt;45,45,C647),C647)</f>
        <v>33</v>
      </c>
    </row>
    <row r="648" ht="20.35" customHeight="1">
      <c r="A648" t="s" s="38">
        <v>1717</v>
      </c>
      <c r="B648" s="81">
        <f>IF('BIO - Tableau 1'!D648=8,VLOOKUP('STATS 17-18'!H649,'EN - TEMPS DE GLACE DÉF.'!$A$3:$B$69,2),VLOOKUP('STATS 17-18'!H649,'EN - TEMPS DE GLACE ATT.'!$A$3:$B$69,2))</f>
        <v>99</v>
      </c>
      <c r="C648" s="33">
        <f>IF('STATS 17-18'!E649&lt;28,IF(B648&gt;53,53,B648),B648)</f>
        <v>99</v>
      </c>
      <c r="D648" s="82">
        <f>IF('STATS 17-18'!E649&lt;20,IF(C648&gt;45,45,C648),C648)</f>
        <v>99</v>
      </c>
    </row>
    <row r="649" ht="20.35" customHeight="1">
      <c r="A649" t="s" s="38">
        <v>1718</v>
      </c>
      <c r="B649" s="81">
        <f>IF('BIO - Tableau 1'!D649=8,VLOOKUP('STATS 17-18'!H650,'EN - TEMPS DE GLACE DÉF.'!$A$3:$B$69,2),VLOOKUP('STATS 17-18'!H650,'EN - TEMPS DE GLACE ATT.'!$A$3:$B$69,2))</f>
        <v>36</v>
      </c>
      <c r="C649" s="33">
        <f>IF('STATS 17-18'!E650&lt;28,IF(B649&gt;53,53,B649),B649)</f>
        <v>36</v>
      </c>
      <c r="D649" s="82">
        <f>IF('STATS 17-18'!E650&lt;20,IF(C649&gt;45,45,C649),C649)</f>
        <v>36</v>
      </c>
    </row>
    <row r="650" ht="20.35" customHeight="1">
      <c r="A650" t="s" s="38">
        <v>1719</v>
      </c>
      <c r="B650" s="81">
        <f>IF('BIO - Tableau 1'!D650=8,VLOOKUP('STATS 17-18'!H651,'EN - TEMPS DE GLACE DÉF.'!$A$3:$B$69,2),VLOOKUP('STATS 17-18'!H651,'EN - TEMPS DE GLACE ATT.'!$A$3:$B$69,2))</f>
        <v>33</v>
      </c>
      <c r="C650" s="33">
        <f>IF('STATS 17-18'!E651&lt;28,IF(B650&gt;53,53,B650),B650)</f>
        <v>33</v>
      </c>
      <c r="D650" s="82">
        <f>IF('STATS 17-18'!E651&lt;20,IF(C650&gt;45,45,C650),C650)</f>
        <v>33</v>
      </c>
    </row>
    <row r="651" ht="20.35" customHeight="1">
      <c r="A651" t="s" s="38">
        <v>1720</v>
      </c>
      <c r="B651" s="81">
        <f>IF('BIO - Tableau 1'!D651=8,VLOOKUP('STATS 17-18'!H652,'EN - TEMPS DE GLACE DÉF.'!$A$3:$B$69,2),VLOOKUP('STATS 17-18'!H652,'EN - TEMPS DE GLACE ATT.'!$A$3:$B$69,2))</f>
        <v>48</v>
      </c>
      <c r="C651" s="33">
        <f>IF('STATS 17-18'!E652&lt;28,IF(B651&gt;53,53,B651),B651)</f>
        <v>48</v>
      </c>
      <c r="D651" s="82">
        <f>IF('STATS 17-18'!E652&lt;20,IF(C651&gt;45,45,C651),C651)</f>
        <v>48</v>
      </c>
    </row>
    <row r="652" ht="20.35" customHeight="1">
      <c r="A652" t="s" s="38">
        <v>1721</v>
      </c>
      <c r="B652" s="81">
        <f>IF('BIO - Tableau 1'!D652=8,VLOOKUP('STATS 17-18'!H653,'EN - TEMPS DE GLACE DÉF.'!$A$3:$B$69,2),VLOOKUP('STATS 17-18'!H653,'EN - TEMPS DE GLACE ATT.'!$A$3:$B$69,2))</f>
        <v>76</v>
      </c>
      <c r="C652" s="33">
        <f>IF('STATS 17-18'!E653&lt;28,IF(B652&gt;53,53,B652),B652)</f>
        <v>76</v>
      </c>
      <c r="D652" s="82">
        <f>IF('STATS 17-18'!E653&lt;20,IF(C652&gt;45,45,C652),C652)</f>
        <v>76</v>
      </c>
    </row>
    <row r="653" ht="20.35" customHeight="1">
      <c r="A653" t="s" s="38">
        <v>1722</v>
      </c>
      <c r="B653" s="81">
        <f>IF('BIO - Tableau 1'!D653=8,VLOOKUP('STATS 17-18'!H654,'EN - TEMPS DE GLACE DÉF.'!$A$3:$B$69,2),VLOOKUP('STATS 17-18'!H654,'EN - TEMPS DE GLACE ATT.'!$A$3:$B$69,2))</f>
        <v>61</v>
      </c>
      <c r="C653" s="33">
        <f>IF('STATS 17-18'!E654&lt;28,IF(B653&gt;53,53,B653),B653)</f>
        <v>61</v>
      </c>
      <c r="D653" s="82">
        <f>IF('STATS 17-18'!E654&lt;20,IF(C653&gt;45,45,C653),C653)</f>
        <v>61</v>
      </c>
    </row>
    <row r="654" ht="20.35" customHeight="1">
      <c r="A654" t="s" s="38">
        <v>1723</v>
      </c>
      <c r="B654" s="81">
        <f>IF('BIO - Tableau 1'!D654=8,VLOOKUP('STATS 17-18'!H655,'EN - TEMPS DE GLACE DÉF.'!$A$3:$B$69,2),VLOOKUP('STATS 17-18'!H655,'EN - TEMPS DE GLACE ATT.'!$A$3:$B$69,2))</f>
        <v>88</v>
      </c>
      <c r="C654" s="33">
        <f>IF('STATS 17-18'!E655&lt;28,IF(B654&gt;53,53,B654),B654)</f>
        <v>88</v>
      </c>
      <c r="D654" s="82">
        <f>IF('STATS 17-18'!E655&lt;20,IF(C654&gt;45,45,C654),C654)</f>
        <v>88</v>
      </c>
    </row>
    <row r="655" ht="20.35" customHeight="1">
      <c r="A655" t="s" s="38">
        <v>1724</v>
      </c>
      <c r="B655" s="81">
        <f>IF('BIO - Tableau 1'!D655=8,VLOOKUP('STATS 17-18'!H656,'EN - TEMPS DE GLACE DÉF.'!$A$3:$B$69,2),VLOOKUP('STATS 17-18'!H656,'EN - TEMPS DE GLACE ATT.'!$A$3:$B$69,2))</f>
        <v>61</v>
      </c>
      <c r="C655" s="33">
        <f>IF('STATS 17-18'!E656&lt;28,IF(B655&gt;53,53,B655),B655)</f>
        <v>61</v>
      </c>
      <c r="D655" s="82">
        <f>IF('STATS 17-18'!E656&lt;20,IF(C655&gt;45,45,C655),C655)</f>
        <v>61</v>
      </c>
    </row>
    <row r="656" ht="20.35" customHeight="1">
      <c r="A656" t="s" s="38">
        <v>1725</v>
      </c>
      <c r="B656" s="81">
        <f>IF('BIO - Tableau 1'!D656=8,VLOOKUP('STATS 17-18'!H657,'EN - TEMPS DE GLACE DÉF.'!$A$3:$B$69,2),VLOOKUP('STATS 17-18'!H657,'EN - TEMPS DE GLACE ATT.'!$A$3:$B$69,2))</f>
        <v>33</v>
      </c>
      <c r="C656" s="33">
        <f>IF('STATS 17-18'!E657&lt;28,IF(B656&gt;53,53,B656),B656)</f>
        <v>33</v>
      </c>
      <c r="D656" s="82">
        <f>IF('STATS 17-18'!E657&lt;20,IF(C656&gt;45,45,C656),C656)</f>
        <v>33</v>
      </c>
    </row>
    <row r="657" ht="20.35" customHeight="1">
      <c r="A657" t="s" s="38">
        <v>1726</v>
      </c>
      <c r="B657" s="81">
        <f>IF('BIO - Tableau 1'!D657=8,VLOOKUP('STATS 17-18'!H658,'EN - TEMPS DE GLACE DÉF.'!$A$3:$B$69,2),VLOOKUP('STATS 17-18'!H658,'EN - TEMPS DE GLACE ATT.'!$A$3:$B$69,2))</f>
        <v>33</v>
      </c>
      <c r="C657" s="33">
        <f>IF('STATS 17-18'!E658&lt;28,IF(B657&gt;53,53,B657),B657)</f>
        <v>33</v>
      </c>
      <c r="D657" s="82">
        <f>IF('STATS 17-18'!E658&lt;20,IF(C657&gt;45,45,C657),C657)</f>
        <v>33</v>
      </c>
    </row>
    <row r="658" ht="20.35" customHeight="1">
      <c r="A658" t="s" s="38">
        <v>1727</v>
      </c>
      <c r="B658" s="81">
        <f>IF('BIO - Tableau 1'!D658=8,VLOOKUP('STATS 17-18'!H659,'EN - TEMPS DE GLACE DÉF.'!$A$3:$B$69,2),VLOOKUP('STATS 17-18'!H659,'EN - TEMPS DE GLACE ATT.'!$A$3:$B$69,2))</f>
        <v>33</v>
      </c>
      <c r="C658" s="33">
        <f>IF('STATS 17-18'!E659&lt;28,IF(B658&gt;53,53,B658),B658)</f>
        <v>33</v>
      </c>
      <c r="D658" s="82">
        <f>IF('STATS 17-18'!E659&lt;20,IF(C658&gt;45,45,C658),C658)</f>
        <v>33</v>
      </c>
    </row>
    <row r="659" ht="20.35" customHeight="1">
      <c r="A659" t="s" s="38">
        <v>1728</v>
      </c>
      <c r="B659" s="81">
        <f>IF('BIO - Tableau 1'!D659=8,VLOOKUP('STATS 17-18'!H660,'EN - TEMPS DE GLACE DÉF.'!$A$3:$B$69,2),VLOOKUP('STATS 17-18'!H660,'EN - TEMPS DE GLACE ATT.'!$A$3:$B$69,2))</f>
        <v>42</v>
      </c>
      <c r="C659" s="33">
        <f>IF('STATS 17-18'!E660&lt;28,IF(B659&gt;53,53,B659),B659)</f>
        <v>42</v>
      </c>
      <c r="D659" s="82">
        <f>IF('STATS 17-18'!E660&lt;20,IF(C659&gt;45,45,C659),C659)</f>
        <v>42</v>
      </c>
    </row>
    <row r="660" ht="20.35" customHeight="1">
      <c r="A660" t="s" s="38">
        <v>1729</v>
      </c>
      <c r="B660" s="81">
        <f>IF('BIO - Tableau 1'!D660=8,VLOOKUP('STATS 17-18'!H661,'EN - TEMPS DE GLACE DÉF.'!$A$3:$B$69,2),VLOOKUP('STATS 17-18'!H661,'EN - TEMPS DE GLACE ATT.'!$A$3:$B$69,2))</f>
        <v>96</v>
      </c>
      <c r="C660" s="33">
        <f>IF('STATS 17-18'!E661&lt;28,IF(B660&gt;53,53,B660),B660)</f>
        <v>53</v>
      </c>
      <c r="D660" s="82">
        <f>IF('STATS 17-18'!E661&lt;20,IF(C660&gt;45,45,C660),C660)</f>
        <v>53</v>
      </c>
    </row>
    <row r="661" ht="20.35" customHeight="1">
      <c r="A661" t="s" s="38">
        <v>1730</v>
      </c>
      <c r="B661" s="81">
        <f>IF('BIO - Tableau 1'!D661=8,VLOOKUP('STATS 17-18'!H662,'EN - TEMPS DE GLACE DÉF.'!$A$3:$B$69,2),VLOOKUP('STATS 17-18'!H662,'EN - TEMPS DE GLACE ATT.'!$A$3:$B$69,2))</f>
        <v>33</v>
      </c>
      <c r="C661" s="33">
        <f>IF('STATS 17-18'!E662&lt;28,IF(B661&gt;53,53,B661),B661)</f>
        <v>33</v>
      </c>
      <c r="D661" s="82">
        <f>IF('STATS 17-18'!E662&lt;20,IF(C661&gt;45,45,C661),C661)</f>
        <v>33</v>
      </c>
    </row>
    <row r="662" ht="20.35" customHeight="1">
      <c r="A662" t="s" s="38">
        <v>1731</v>
      </c>
      <c r="B662" s="81">
        <f>IF('BIO - Tableau 1'!D662=8,VLOOKUP('STATS 17-18'!H663,'EN - TEMPS DE GLACE DÉF.'!$A$3:$B$69,2),VLOOKUP('STATS 17-18'!H663,'EN - TEMPS DE GLACE ATT.'!$A$3:$B$69,2))</f>
        <v>39</v>
      </c>
      <c r="C662" s="33">
        <f>IF('STATS 17-18'!E663&lt;28,IF(B662&gt;53,53,B662),B662)</f>
        <v>39</v>
      </c>
      <c r="D662" s="82">
        <f>IF('STATS 17-18'!E663&lt;20,IF(C662&gt;45,45,C662),C662)</f>
        <v>39</v>
      </c>
    </row>
    <row r="663" ht="20.35" customHeight="1">
      <c r="A663" t="s" s="38">
        <v>1732</v>
      </c>
      <c r="B663" s="81">
        <f>IF('BIO - Tableau 1'!D663=8,VLOOKUP('STATS 17-18'!H664,'EN - TEMPS DE GLACE DÉF.'!$A$3:$B$69,2),VLOOKUP('STATS 17-18'!H664,'EN - TEMPS DE GLACE ATT.'!$A$3:$B$69,2))</f>
        <v>33</v>
      </c>
      <c r="C663" s="33">
        <f>IF('STATS 17-18'!E664&lt;28,IF(B663&gt;53,53,B663),B663)</f>
        <v>33</v>
      </c>
      <c r="D663" s="82">
        <f>IF('STATS 17-18'!E664&lt;20,IF(C663&gt;45,45,C663),C663)</f>
        <v>33</v>
      </c>
    </row>
    <row r="664" ht="20.35" customHeight="1">
      <c r="A664" t="s" s="38">
        <v>1733</v>
      </c>
      <c r="B664" s="81">
        <f>IF('BIO - Tableau 1'!D664=8,VLOOKUP('STATS 17-18'!H665,'EN - TEMPS DE GLACE DÉF.'!$A$3:$B$69,2),VLOOKUP('STATS 17-18'!H665,'EN - TEMPS DE GLACE ATT.'!$A$3:$B$69,2))</f>
        <v>90</v>
      </c>
      <c r="C664" s="33">
        <f>IF('STATS 17-18'!E665&lt;28,IF(B664&gt;53,53,B664),B664)</f>
        <v>90</v>
      </c>
      <c r="D664" s="82">
        <f>IF('STATS 17-18'!E665&lt;20,IF(C664&gt;45,45,C664),C664)</f>
        <v>90</v>
      </c>
    </row>
    <row r="665" ht="20.35" customHeight="1">
      <c r="A665" t="s" s="38">
        <v>1734</v>
      </c>
      <c r="B665" s="81">
        <f>IF('BIO - Tableau 1'!D665=8,VLOOKUP('STATS 17-18'!H666,'EN - TEMPS DE GLACE DÉF.'!$A$3:$B$69,2),VLOOKUP('STATS 17-18'!H666,'EN - TEMPS DE GLACE ATT.'!$A$3:$B$69,2))</f>
        <v>89</v>
      </c>
      <c r="C665" s="33">
        <f>IF('STATS 17-18'!E666&lt;28,IF(B665&gt;53,53,B665),B665)</f>
        <v>89</v>
      </c>
      <c r="D665" s="82">
        <f>IF('STATS 17-18'!E666&lt;20,IF(C665&gt;45,45,C665),C665)</f>
        <v>89</v>
      </c>
    </row>
    <row r="666" ht="20.35" customHeight="1">
      <c r="A666" t="s" s="38">
        <v>1735</v>
      </c>
      <c r="B666" s="81">
        <f>IF('BIO - Tableau 1'!D666=8,VLOOKUP('STATS 17-18'!H667,'EN - TEMPS DE GLACE DÉF.'!$A$3:$B$69,2),VLOOKUP('STATS 17-18'!H667,'EN - TEMPS DE GLACE ATT.'!$A$3:$B$69,2))</f>
        <v>39</v>
      </c>
      <c r="C666" s="33">
        <f>IF('STATS 17-18'!E667&lt;28,IF(B666&gt;53,53,B666),B666)</f>
        <v>39</v>
      </c>
      <c r="D666" s="82">
        <f>IF('STATS 17-18'!E667&lt;20,IF(C666&gt;45,45,C666),C666)</f>
        <v>39</v>
      </c>
    </row>
    <row r="667" ht="20.35" customHeight="1">
      <c r="A667" t="s" s="38">
        <v>1736</v>
      </c>
      <c r="B667" s="81">
        <f>IF('BIO - Tableau 1'!D667=8,VLOOKUP('STATS 17-18'!H668,'EN - TEMPS DE GLACE DÉF.'!$A$3:$B$69,2),VLOOKUP('STATS 17-18'!H668,'EN - TEMPS DE GLACE ATT.'!$A$3:$B$69,2))</f>
        <v>33</v>
      </c>
      <c r="C667" s="33">
        <f>IF('STATS 17-18'!E668&lt;28,IF(B667&gt;53,53,B667),B667)</f>
        <v>33</v>
      </c>
      <c r="D667" s="82">
        <f>IF('STATS 17-18'!E668&lt;20,IF(C667&gt;45,45,C667),C667)</f>
        <v>33</v>
      </c>
    </row>
    <row r="668" ht="20.35" customHeight="1">
      <c r="A668" t="s" s="38">
        <v>1737</v>
      </c>
      <c r="B668" s="81">
        <f>IF('BIO - Tableau 1'!D668=8,VLOOKUP('STATS 17-18'!H669,'EN - TEMPS DE GLACE DÉF.'!$A$3:$B$69,2),VLOOKUP('STATS 17-18'!H669,'EN - TEMPS DE GLACE ATT.'!$A$3:$B$69,2))</f>
        <v>33</v>
      </c>
      <c r="C668" s="33">
        <f>IF('STATS 17-18'!E669&lt;28,IF(B668&gt;53,53,B668),B668)</f>
        <v>33</v>
      </c>
      <c r="D668" s="82">
        <f>IF('STATS 17-18'!E669&lt;20,IF(C668&gt;45,45,C668),C668)</f>
        <v>33</v>
      </c>
    </row>
    <row r="669" ht="20.35" customHeight="1">
      <c r="A669" t="s" s="38">
        <v>1738</v>
      </c>
      <c r="B669" s="81">
        <f>IF('BIO - Tableau 1'!D669=8,VLOOKUP('STATS 17-18'!H670,'EN - TEMPS DE GLACE DÉF.'!$A$3:$B$69,2),VLOOKUP('STATS 17-18'!H670,'EN - TEMPS DE GLACE ATT.'!$A$3:$B$69,2))</f>
        <v>99</v>
      </c>
      <c r="C669" s="33">
        <f>IF('STATS 17-18'!E670&lt;28,IF(B669&gt;53,53,B669),B669)</f>
        <v>99</v>
      </c>
      <c r="D669" s="82">
        <f>IF('STATS 17-18'!E670&lt;20,IF(C669&gt;45,45,C669),C669)</f>
        <v>99</v>
      </c>
    </row>
    <row r="670" ht="20.35" customHeight="1">
      <c r="A670" t="s" s="38">
        <v>1739</v>
      </c>
      <c r="B670" s="81">
        <f>IF('BIO - Tableau 1'!D670=8,VLOOKUP('STATS 17-18'!H671,'EN - TEMPS DE GLACE DÉF.'!$A$3:$B$69,2),VLOOKUP('STATS 17-18'!H671,'EN - TEMPS DE GLACE ATT.'!$A$3:$B$69,2))</f>
        <v>33</v>
      </c>
      <c r="C670" s="33">
        <f>IF('STATS 17-18'!E671&lt;28,IF(B670&gt;53,53,B670),B670)</f>
        <v>33</v>
      </c>
      <c r="D670" s="82">
        <f>IF('STATS 17-18'!E671&lt;20,IF(C670&gt;45,45,C670),C670)</f>
        <v>33</v>
      </c>
    </row>
    <row r="671" ht="20.35" customHeight="1">
      <c r="A671" t="s" s="38">
        <v>1740</v>
      </c>
      <c r="B671" s="81">
        <f>IF('BIO - Tableau 1'!D671=8,VLOOKUP('STATS 17-18'!H672,'EN - TEMPS DE GLACE DÉF.'!$A$3:$B$69,2),VLOOKUP('STATS 17-18'!H672,'EN - TEMPS DE GLACE ATT.'!$A$3:$B$69,2))</f>
        <v>49</v>
      </c>
      <c r="C671" s="33">
        <f>IF('STATS 17-18'!E672&lt;28,IF(B671&gt;53,53,B671),B671)</f>
        <v>49</v>
      </c>
      <c r="D671" s="82">
        <f>IF('STATS 17-18'!E672&lt;20,IF(C671&gt;45,45,C671),C671)</f>
        <v>49</v>
      </c>
    </row>
    <row r="672" ht="20.35" customHeight="1">
      <c r="A672" t="s" s="38">
        <v>1741</v>
      </c>
      <c r="B672" s="81">
        <f>IF('BIO - Tableau 1'!D672=8,VLOOKUP('STATS 17-18'!H673,'EN - TEMPS DE GLACE DÉF.'!$A$3:$B$69,2),VLOOKUP('STATS 17-18'!H673,'EN - TEMPS DE GLACE ATT.'!$A$3:$B$69,2))</f>
        <v>33</v>
      </c>
      <c r="C672" s="33">
        <f>IF('STATS 17-18'!E673&lt;28,IF(B672&gt;53,53,B672),B672)</f>
        <v>33</v>
      </c>
      <c r="D672" s="82">
        <f>IF('STATS 17-18'!E673&lt;20,IF(C672&gt;45,45,C672),C672)</f>
        <v>33</v>
      </c>
    </row>
    <row r="673" ht="20.35" customHeight="1">
      <c r="A673" t="s" s="38">
        <v>1742</v>
      </c>
      <c r="B673" s="81">
        <f>IF('BIO - Tableau 1'!D673=8,VLOOKUP('STATS 17-18'!H674,'EN - TEMPS DE GLACE DÉF.'!$A$3:$B$69,2),VLOOKUP('STATS 17-18'!H674,'EN - TEMPS DE GLACE ATT.'!$A$3:$B$69,2))</f>
        <v>33</v>
      </c>
      <c r="C673" s="33">
        <f>IF('STATS 17-18'!E674&lt;28,IF(B673&gt;53,53,B673),B673)</f>
        <v>33</v>
      </c>
      <c r="D673" s="82">
        <f>IF('STATS 17-18'!E674&lt;20,IF(C673&gt;45,45,C673),C673)</f>
        <v>33</v>
      </c>
    </row>
    <row r="674" ht="20.35" customHeight="1">
      <c r="A674" t="s" s="38">
        <v>1743</v>
      </c>
      <c r="B674" s="81">
        <f>IF('BIO - Tableau 1'!D674=8,VLOOKUP('STATS 17-18'!H675,'EN - TEMPS DE GLACE DÉF.'!$A$3:$B$69,2),VLOOKUP('STATS 17-18'!H675,'EN - TEMPS DE GLACE ATT.'!$A$3:$B$69,2))</f>
        <v>99</v>
      </c>
      <c r="C674" s="33">
        <f>IF('STATS 17-18'!E675&lt;28,IF(B674&gt;53,53,B674),B674)</f>
        <v>99</v>
      </c>
      <c r="D674" s="82">
        <f>IF('STATS 17-18'!E675&lt;20,IF(C674&gt;45,45,C674),C674)</f>
        <v>99</v>
      </c>
    </row>
    <row r="675" ht="20.35" customHeight="1">
      <c r="A675" t="s" s="38">
        <v>1744</v>
      </c>
      <c r="B675" s="81">
        <f>IF('BIO - Tableau 1'!D675=8,VLOOKUP('STATS 17-18'!H676,'EN - TEMPS DE GLACE DÉF.'!$A$3:$B$69,2),VLOOKUP('STATS 17-18'!H676,'EN - TEMPS DE GLACE ATT.'!$A$3:$B$69,2))</f>
        <v>75</v>
      </c>
      <c r="C675" s="33">
        <f>IF('STATS 17-18'!E676&lt;28,IF(B675&gt;53,53,B675),B675)</f>
        <v>75</v>
      </c>
      <c r="D675" s="82">
        <f>IF('STATS 17-18'!E676&lt;20,IF(C675&gt;45,45,C675),C675)</f>
        <v>75</v>
      </c>
    </row>
    <row r="676" ht="20.35" customHeight="1">
      <c r="A676" t="s" s="38">
        <v>1745</v>
      </c>
      <c r="B676" s="81">
        <f>IF('BIO - Tableau 1'!D676=8,VLOOKUP('STATS 17-18'!H677,'EN - TEMPS DE GLACE DÉF.'!$A$3:$B$69,2),VLOOKUP('STATS 17-18'!H677,'EN - TEMPS DE GLACE ATT.'!$A$3:$B$69,2))</f>
        <v>97</v>
      </c>
      <c r="C676" s="33">
        <f>IF('STATS 17-18'!E677&lt;28,IF(B676&gt;53,53,B676),B676)</f>
        <v>97</v>
      </c>
      <c r="D676" s="82">
        <f>IF('STATS 17-18'!E677&lt;20,IF(C676&gt;45,45,C676),C676)</f>
        <v>97</v>
      </c>
    </row>
    <row r="677" ht="20.35" customHeight="1">
      <c r="A677" t="s" s="38">
        <v>1746</v>
      </c>
      <c r="B677" s="81">
        <f>IF('BIO - Tableau 1'!D677=8,VLOOKUP('STATS 17-18'!H678,'EN - TEMPS DE GLACE DÉF.'!$A$3:$B$69,2),VLOOKUP('STATS 17-18'!H678,'EN - TEMPS DE GLACE ATT.'!$A$3:$B$69,2))</f>
        <v>67</v>
      </c>
      <c r="C677" s="33">
        <f>IF('STATS 17-18'!E678&lt;28,IF(B677&gt;53,53,B677),B677)</f>
        <v>53</v>
      </c>
      <c r="D677" s="82">
        <f>IF('STATS 17-18'!E678&lt;20,IF(C677&gt;45,45,C677),C677)</f>
        <v>45</v>
      </c>
    </row>
    <row r="678" ht="20.35" customHeight="1">
      <c r="A678" t="s" s="38">
        <v>1747</v>
      </c>
      <c r="B678" s="81">
        <f>IF('BIO - Tableau 1'!D678=8,VLOOKUP('STATS 17-18'!H679,'EN - TEMPS DE GLACE DÉF.'!$A$3:$B$69,2),VLOOKUP('STATS 17-18'!H679,'EN - TEMPS DE GLACE ATT.'!$A$3:$B$69,2))</f>
        <v>99</v>
      </c>
      <c r="C678" s="33">
        <f>IF('STATS 17-18'!E679&lt;28,IF(B678&gt;53,53,B678),B678)</f>
        <v>99</v>
      </c>
      <c r="D678" s="82">
        <f>IF('STATS 17-18'!E679&lt;20,IF(C678&gt;45,45,C678),C678)</f>
        <v>99</v>
      </c>
    </row>
    <row r="679" ht="20.35" customHeight="1">
      <c r="A679" t="s" s="38">
        <v>1748</v>
      </c>
      <c r="B679" s="81">
        <f>IF('BIO - Tableau 1'!D679=8,VLOOKUP('STATS 17-18'!H680,'EN - TEMPS DE GLACE DÉF.'!$A$3:$B$69,2),VLOOKUP('STATS 17-18'!H680,'EN - TEMPS DE GLACE ATT.'!$A$3:$B$69,2))</f>
        <v>69</v>
      </c>
      <c r="C679" s="33">
        <f>IF('STATS 17-18'!E680&lt;28,IF(B679&gt;53,53,B679),B679)</f>
        <v>69</v>
      </c>
      <c r="D679" s="82">
        <f>IF('STATS 17-18'!E680&lt;20,IF(C679&gt;45,45,C679),C679)</f>
        <v>69</v>
      </c>
    </row>
    <row r="680" ht="20.35" customHeight="1">
      <c r="A680" t="s" s="38">
        <v>1749</v>
      </c>
      <c r="B680" s="81">
        <f>IF('BIO - Tableau 1'!D680=8,VLOOKUP('STATS 17-18'!H681,'EN - TEMPS DE GLACE DÉF.'!$A$3:$B$69,2),VLOOKUP('STATS 17-18'!H681,'EN - TEMPS DE GLACE ATT.'!$A$3:$B$69,2))</f>
        <v>68</v>
      </c>
      <c r="C680" s="33">
        <f>IF('STATS 17-18'!E681&lt;28,IF(B680&gt;53,53,B680),B680)</f>
        <v>68</v>
      </c>
      <c r="D680" s="82">
        <f>IF('STATS 17-18'!E681&lt;20,IF(C680&gt;45,45,C680),C680)</f>
        <v>68</v>
      </c>
    </row>
    <row r="681" ht="20.35" customHeight="1">
      <c r="A681" t="s" s="38">
        <v>1750</v>
      </c>
      <c r="B681" s="81">
        <f>IF('BIO - Tableau 1'!D681=8,VLOOKUP('STATS 17-18'!H682,'EN - TEMPS DE GLACE DÉF.'!$A$3:$B$69,2),VLOOKUP('STATS 17-18'!H682,'EN - TEMPS DE GLACE ATT.'!$A$3:$B$69,2))</f>
        <v>33</v>
      </c>
      <c r="C681" s="33">
        <f>IF('STATS 17-18'!E682&lt;28,IF(B681&gt;53,53,B681),B681)</f>
        <v>33</v>
      </c>
      <c r="D681" s="82">
        <f>IF('STATS 17-18'!E682&lt;20,IF(C681&gt;45,45,C681),C681)</f>
        <v>33</v>
      </c>
    </row>
    <row r="682" ht="20.35" customHeight="1">
      <c r="A682" t="s" s="38">
        <v>1751</v>
      </c>
      <c r="B682" s="81">
        <f>IF('BIO - Tableau 1'!D682=8,VLOOKUP('STATS 17-18'!H683,'EN - TEMPS DE GLACE DÉF.'!$A$3:$B$69,2),VLOOKUP('STATS 17-18'!H683,'EN - TEMPS DE GLACE ATT.'!$A$3:$B$69,2))</f>
        <v>33</v>
      </c>
      <c r="C682" s="33">
        <f>IF('STATS 17-18'!E683&lt;28,IF(B682&gt;53,53,B682),B682)</f>
        <v>33</v>
      </c>
      <c r="D682" s="82">
        <f>IF('STATS 17-18'!E683&lt;20,IF(C682&gt;45,45,C682),C682)</f>
        <v>33</v>
      </c>
    </row>
    <row r="683" ht="20.35" customHeight="1">
      <c r="A683" t="s" s="38">
        <v>1752</v>
      </c>
      <c r="B683" s="81">
        <f>IF('BIO - Tableau 1'!D683=8,VLOOKUP('STATS 17-18'!H684,'EN - TEMPS DE GLACE DÉF.'!$A$3:$B$69,2),VLOOKUP('STATS 17-18'!H684,'EN - TEMPS DE GLACE ATT.'!$A$3:$B$69,2))</f>
        <v>62</v>
      </c>
      <c r="C683" s="33">
        <f>IF('STATS 17-18'!E684&lt;28,IF(B683&gt;53,53,B683),B683)</f>
        <v>62</v>
      </c>
      <c r="D683" s="82">
        <f>IF('STATS 17-18'!E684&lt;20,IF(C683&gt;45,45,C683),C683)</f>
        <v>62</v>
      </c>
    </row>
    <row r="684" ht="20.35" customHeight="1">
      <c r="A684" t="s" s="38">
        <v>1753</v>
      </c>
      <c r="B684" s="81">
        <f>IF('BIO - Tableau 1'!D684=8,VLOOKUP('STATS 17-18'!H685,'EN - TEMPS DE GLACE DÉF.'!$A$3:$B$69,2),VLOOKUP('STATS 17-18'!H685,'EN - TEMPS DE GLACE ATT.'!$A$3:$B$69,2))</f>
        <v>33</v>
      </c>
      <c r="C684" s="33">
        <f>IF('STATS 17-18'!E685&lt;28,IF(B684&gt;53,53,B684),B684)</f>
        <v>33</v>
      </c>
      <c r="D684" s="82">
        <f>IF('STATS 17-18'!E685&lt;20,IF(C684&gt;45,45,C684),C684)</f>
        <v>33</v>
      </c>
    </row>
    <row r="685" ht="20.35" customHeight="1">
      <c r="A685" t="s" s="38">
        <v>1754</v>
      </c>
      <c r="B685" s="81">
        <f>IF('BIO - Tableau 1'!D685=8,VLOOKUP('STATS 17-18'!H686,'EN - TEMPS DE GLACE DÉF.'!$A$3:$B$69,2),VLOOKUP('STATS 17-18'!H686,'EN - TEMPS DE GLACE ATT.'!$A$3:$B$69,2))</f>
        <v>99</v>
      </c>
      <c r="C685" s="33">
        <f>IF('STATS 17-18'!E686&lt;28,IF(B685&gt;53,53,B685),B685)</f>
        <v>99</v>
      </c>
      <c r="D685" s="82">
        <f>IF('STATS 17-18'!E686&lt;20,IF(C685&gt;45,45,C685),C685)</f>
        <v>99</v>
      </c>
    </row>
    <row r="686" ht="20.35" customHeight="1">
      <c r="A686" t="s" s="38">
        <v>1755</v>
      </c>
      <c r="B686" s="81">
        <f>IF('BIO - Tableau 1'!D686=8,VLOOKUP('STATS 17-18'!H687,'EN - TEMPS DE GLACE DÉF.'!$A$3:$B$69,2),VLOOKUP('STATS 17-18'!H687,'EN - TEMPS DE GLACE ATT.'!$A$3:$B$69,2))</f>
        <v>61</v>
      </c>
      <c r="C686" s="33">
        <f>IF('STATS 17-18'!E687&lt;28,IF(B686&gt;53,53,B686),B686)</f>
        <v>61</v>
      </c>
      <c r="D686" s="82">
        <f>IF('STATS 17-18'!E687&lt;20,IF(C686&gt;45,45,C686),C686)</f>
        <v>61</v>
      </c>
    </row>
    <row r="687" ht="20.35" customHeight="1">
      <c r="A687" t="s" s="38">
        <v>1756</v>
      </c>
      <c r="B687" s="81">
        <f>IF('BIO - Tableau 1'!D687=8,VLOOKUP('STATS 17-18'!H688,'EN - TEMPS DE GLACE DÉF.'!$A$3:$B$69,2),VLOOKUP('STATS 17-18'!H688,'EN - TEMPS DE GLACE ATT.'!$A$3:$B$69,2))</f>
        <v>33</v>
      </c>
      <c r="C687" s="33">
        <f>IF('STATS 17-18'!E688&lt;28,IF(B687&gt;53,53,B687),B687)</f>
        <v>33</v>
      </c>
      <c r="D687" s="82">
        <f>IF('STATS 17-18'!E688&lt;20,IF(C687&gt;45,45,C687),C687)</f>
        <v>33</v>
      </c>
    </row>
    <row r="688" ht="20.35" customHeight="1">
      <c r="A688" t="s" s="38">
        <v>1757</v>
      </c>
      <c r="B688" s="81">
        <f>IF('BIO - Tableau 1'!D688=8,VLOOKUP('STATS 17-18'!H689,'EN - TEMPS DE GLACE DÉF.'!$A$3:$B$69,2),VLOOKUP('STATS 17-18'!H689,'EN - TEMPS DE GLACE ATT.'!$A$3:$B$69,2))</f>
        <v>33</v>
      </c>
      <c r="C688" s="33">
        <f>IF('STATS 17-18'!E689&lt;28,IF(B688&gt;53,53,B688),B688)</f>
        <v>33</v>
      </c>
      <c r="D688" s="82">
        <f>IF('STATS 17-18'!E689&lt;20,IF(C688&gt;45,45,C688),C688)</f>
        <v>33</v>
      </c>
    </row>
    <row r="689" ht="20.35" customHeight="1">
      <c r="A689" t="s" s="38">
        <v>1758</v>
      </c>
      <c r="B689" s="81">
        <f>IF('BIO - Tableau 1'!D689=8,VLOOKUP('STATS 17-18'!H690,'EN - TEMPS DE GLACE DÉF.'!$A$3:$B$69,2),VLOOKUP('STATS 17-18'!H690,'EN - TEMPS DE GLACE ATT.'!$A$3:$B$69,2))</f>
        <v>33</v>
      </c>
      <c r="C689" s="33">
        <f>IF('STATS 17-18'!E690&lt;28,IF(B689&gt;53,53,B689),B689)</f>
        <v>33</v>
      </c>
      <c r="D689" s="82">
        <f>IF('STATS 17-18'!E690&lt;20,IF(C689&gt;45,45,C689),C689)</f>
        <v>33</v>
      </c>
    </row>
    <row r="690" ht="20.35" customHeight="1">
      <c r="A690" t="s" s="38">
        <v>1759</v>
      </c>
      <c r="B690" s="81">
        <f>IF('BIO - Tableau 1'!D690=8,VLOOKUP('STATS 17-18'!H691,'EN - TEMPS DE GLACE DÉF.'!$A$3:$B$69,2),VLOOKUP('STATS 17-18'!H691,'EN - TEMPS DE GLACE ATT.'!$A$3:$B$69,2))</f>
        <v>33</v>
      </c>
      <c r="C690" s="33">
        <f>IF('STATS 17-18'!E691&lt;28,IF(B690&gt;53,53,B690),B690)</f>
        <v>33</v>
      </c>
      <c r="D690" s="82">
        <f>IF('STATS 17-18'!E691&lt;20,IF(C690&gt;45,45,C690),C690)</f>
        <v>33</v>
      </c>
    </row>
    <row r="691" ht="20.35" customHeight="1">
      <c r="A691" t="s" s="38">
        <v>1760</v>
      </c>
      <c r="B691" s="81">
        <f>IF('BIO - Tableau 1'!D691=8,VLOOKUP('STATS 17-18'!H692,'EN - TEMPS DE GLACE DÉF.'!$A$3:$B$69,2),VLOOKUP('STATS 17-18'!H692,'EN - TEMPS DE GLACE ATT.'!$A$3:$B$69,2))</f>
        <v>85</v>
      </c>
      <c r="C691" s="33">
        <f>IF('STATS 17-18'!E692&lt;28,IF(B691&gt;53,53,B691),B691)</f>
        <v>85</v>
      </c>
      <c r="D691" s="82">
        <f>IF('STATS 17-18'!E692&lt;20,IF(C691&gt;45,45,C691),C691)</f>
        <v>85</v>
      </c>
    </row>
    <row r="692" ht="20.35" customHeight="1">
      <c r="A692" t="s" s="38">
        <v>1761</v>
      </c>
      <c r="B692" s="81">
        <f>IF('BIO - Tableau 1'!D692=8,VLOOKUP('STATS 17-18'!H693,'EN - TEMPS DE GLACE DÉF.'!$A$3:$B$69,2),VLOOKUP('STATS 17-18'!H693,'EN - TEMPS DE GLACE ATT.'!$A$3:$B$69,2))</f>
        <v>50</v>
      </c>
      <c r="C692" s="33">
        <f>IF('STATS 17-18'!E693&lt;28,IF(B692&gt;53,53,B692),B692)</f>
        <v>50</v>
      </c>
      <c r="D692" s="82">
        <f>IF('STATS 17-18'!E693&lt;20,IF(C692&gt;45,45,C692),C692)</f>
        <v>50</v>
      </c>
    </row>
    <row r="693" ht="20.35" customHeight="1">
      <c r="A693" t="s" s="38">
        <v>1762</v>
      </c>
      <c r="B693" s="81">
        <f>IF('BIO - Tableau 1'!D693=8,VLOOKUP('STATS 17-18'!H694,'EN - TEMPS DE GLACE DÉF.'!$A$3:$B$69,2),VLOOKUP('STATS 17-18'!H694,'EN - TEMPS DE GLACE ATT.'!$A$3:$B$69,2))</f>
        <v>46</v>
      </c>
      <c r="C693" s="33">
        <f>IF('STATS 17-18'!E694&lt;28,IF(B693&gt;53,53,B693),B693)</f>
        <v>46</v>
      </c>
      <c r="D693" s="82">
        <f>IF('STATS 17-18'!E694&lt;20,IF(C693&gt;45,45,C693),C693)</f>
        <v>46</v>
      </c>
    </row>
    <row r="694" ht="20.35" customHeight="1">
      <c r="A694" t="s" s="38">
        <v>1763</v>
      </c>
      <c r="B694" s="81">
        <f>IF('BIO - Tableau 1'!D694=8,VLOOKUP('STATS 17-18'!H695,'EN - TEMPS DE GLACE DÉF.'!$A$3:$B$69,2),VLOOKUP('STATS 17-18'!H695,'EN - TEMPS DE GLACE ATT.'!$A$3:$B$69,2))</f>
        <v>39</v>
      </c>
      <c r="C694" s="33">
        <f>IF('STATS 17-18'!E695&lt;28,IF(B694&gt;53,53,B694),B694)</f>
        <v>39</v>
      </c>
      <c r="D694" s="82">
        <f>IF('STATS 17-18'!E695&lt;20,IF(C694&gt;45,45,C694),C694)</f>
        <v>39</v>
      </c>
    </row>
    <row r="695" ht="20.35" customHeight="1">
      <c r="A695" t="s" s="38">
        <v>1764</v>
      </c>
      <c r="B695" s="81">
        <f>IF('BIO - Tableau 1'!D695=8,VLOOKUP('STATS 17-18'!H696,'EN - TEMPS DE GLACE DÉF.'!$A$3:$B$69,2),VLOOKUP('STATS 17-18'!H696,'EN - TEMPS DE GLACE ATT.'!$A$3:$B$69,2))</f>
        <v>33</v>
      </c>
      <c r="C695" s="33">
        <f>IF('STATS 17-18'!E696&lt;28,IF(B695&gt;53,53,B695),B695)</f>
        <v>33</v>
      </c>
      <c r="D695" s="82">
        <f>IF('STATS 17-18'!E696&lt;20,IF(C695&gt;45,45,C695),C695)</f>
        <v>33</v>
      </c>
    </row>
    <row r="696" ht="20.35" customHeight="1">
      <c r="A696" t="s" s="38">
        <v>1765</v>
      </c>
      <c r="B696" s="81">
        <f>IF('BIO - Tableau 1'!D696=8,VLOOKUP('STATS 17-18'!H697,'EN - TEMPS DE GLACE DÉF.'!$A$3:$B$69,2),VLOOKUP('STATS 17-18'!H697,'EN - TEMPS DE GLACE ATT.'!$A$3:$B$69,2))</f>
        <v>40</v>
      </c>
      <c r="C696" s="33">
        <f>IF('STATS 17-18'!E697&lt;28,IF(B696&gt;53,53,B696),B696)</f>
        <v>40</v>
      </c>
      <c r="D696" s="82">
        <f>IF('STATS 17-18'!E697&lt;20,IF(C696&gt;45,45,C696),C696)</f>
        <v>40</v>
      </c>
    </row>
    <row r="697" ht="20.35" customHeight="1">
      <c r="A697" t="s" s="38">
        <v>1766</v>
      </c>
      <c r="B697" s="81">
        <f>IF('BIO - Tableau 1'!D697=8,VLOOKUP('STATS 17-18'!H698,'EN - TEMPS DE GLACE DÉF.'!$A$3:$B$69,2),VLOOKUP('STATS 17-18'!H698,'EN - TEMPS DE GLACE ATT.'!$A$3:$B$69,2))</f>
        <v>53</v>
      </c>
      <c r="C697" s="33">
        <f>IF('STATS 17-18'!E698&lt;28,IF(B697&gt;53,53,B697),B697)</f>
        <v>53</v>
      </c>
      <c r="D697" s="82">
        <f>IF('STATS 17-18'!E698&lt;20,IF(C697&gt;45,45,C697),C697)</f>
        <v>45</v>
      </c>
    </row>
    <row r="698" ht="20.35" customHeight="1">
      <c r="A698" t="s" s="38">
        <v>1767</v>
      </c>
      <c r="B698" s="81">
        <f>IF('BIO - Tableau 1'!D698=8,VLOOKUP('STATS 17-18'!H699,'EN - TEMPS DE GLACE DÉF.'!$A$3:$B$69,2),VLOOKUP('STATS 17-18'!H699,'EN - TEMPS DE GLACE ATT.'!$A$3:$B$69,2))</f>
        <v>69</v>
      </c>
      <c r="C698" s="33">
        <f>IF('STATS 17-18'!E699&lt;28,IF(B698&gt;53,53,B698),B698)</f>
        <v>69</v>
      </c>
      <c r="D698" s="82">
        <f>IF('STATS 17-18'!E699&lt;20,IF(C698&gt;45,45,C698),C698)</f>
        <v>69</v>
      </c>
    </row>
    <row r="699" ht="20.35" customHeight="1">
      <c r="A699" t="s" s="38">
        <v>1768</v>
      </c>
      <c r="B699" s="81">
        <f>IF('BIO - Tableau 1'!D699=8,VLOOKUP('STATS 17-18'!H700,'EN - TEMPS DE GLACE DÉF.'!$A$3:$B$69,2),VLOOKUP('STATS 17-18'!H700,'EN - TEMPS DE GLACE ATT.'!$A$3:$B$69,2))</f>
        <v>33</v>
      </c>
      <c r="C699" s="33">
        <f>IF('STATS 17-18'!E700&lt;28,IF(B699&gt;53,53,B699),B699)</f>
        <v>33</v>
      </c>
      <c r="D699" s="82">
        <f>IF('STATS 17-18'!E700&lt;20,IF(C699&gt;45,45,C699),C699)</f>
        <v>33</v>
      </c>
    </row>
    <row r="700" ht="20.35" customHeight="1">
      <c r="A700" t="s" s="38">
        <v>1769</v>
      </c>
      <c r="B700" s="81">
        <f>IF('BIO - Tableau 1'!D700=8,VLOOKUP('STATS 17-18'!H701,'EN - TEMPS DE GLACE DÉF.'!$A$3:$B$69,2),VLOOKUP('STATS 17-18'!H701,'EN - TEMPS DE GLACE ATT.'!$A$3:$B$69,2))</f>
        <v>33</v>
      </c>
      <c r="C700" s="33">
        <f>IF('STATS 17-18'!E701&lt;28,IF(B700&gt;53,53,B700),B700)</f>
        <v>33</v>
      </c>
      <c r="D700" s="82">
        <f>IF('STATS 17-18'!E701&lt;20,IF(C700&gt;45,45,C700),C700)</f>
        <v>33</v>
      </c>
    </row>
    <row r="701" ht="20.35" customHeight="1">
      <c r="A701" t="s" s="38">
        <v>1770</v>
      </c>
      <c r="B701" s="81">
        <f>IF('BIO - Tableau 1'!D701=8,VLOOKUP('STATS 17-18'!H702,'EN - TEMPS DE GLACE DÉF.'!$A$3:$B$69,2),VLOOKUP('STATS 17-18'!H702,'EN - TEMPS DE GLACE ATT.'!$A$3:$B$69,2))</f>
        <v>69</v>
      </c>
      <c r="C701" s="33">
        <f>IF('STATS 17-18'!E702&lt;28,IF(B701&gt;53,53,B701),B701)</f>
        <v>69</v>
      </c>
      <c r="D701" s="82">
        <f>IF('STATS 17-18'!E702&lt;20,IF(C701&gt;45,45,C701),C701)</f>
        <v>69</v>
      </c>
    </row>
    <row r="702" ht="20.35" customHeight="1">
      <c r="A702" t="s" s="38">
        <v>1771</v>
      </c>
      <c r="B702" s="81">
        <f>IF('BIO - Tableau 1'!D702=8,VLOOKUP('STATS 17-18'!H703,'EN - TEMPS DE GLACE DÉF.'!$A$3:$B$69,2),VLOOKUP('STATS 17-18'!H703,'EN - TEMPS DE GLACE ATT.'!$A$3:$B$69,2))</f>
        <v>33</v>
      </c>
      <c r="C702" s="33">
        <f>IF('STATS 17-18'!E703&lt;28,IF(B702&gt;53,53,B702),B702)</f>
        <v>33</v>
      </c>
      <c r="D702" s="82">
        <f>IF('STATS 17-18'!E703&lt;20,IF(C702&gt;45,45,C702),C702)</f>
        <v>33</v>
      </c>
    </row>
    <row r="703" ht="20.35" customHeight="1">
      <c r="A703" t="s" s="38">
        <v>1772</v>
      </c>
      <c r="B703" s="81">
        <f>IF('BIO - Tableau 1'!D703=8,VLOOKUP('STATS 17-18'!H704,'EN - TEMPS DE GLACE DÉF.'!$A$3:$B$69,2),VLOOKUP('STATS 17-18'!H704,'EN - TEMPS DE GLACE ATT.'!$A$3:$B$69,2))</f>
        <v>54</v>
      </c>
      <c r="C703" s="33">
        <f>IF('STATS 17-18'!E704&lt;28,IF(B703&gt;53,53,B703),B703)</f>
        <v>54</v>
      </c>
      <c r="D703" s="82">
        <f>IF('STATS 17-18'!E704&lt;20,IF(C703&gt;45,45,C703),C703)</f>
        <v>54</v>
      </c>
    </row>
    <row r="704" ht="20.35" customHeight="1">
      <c r="A704" t="s" s="38">
        <v>1773</v>
      </c>
      <c r="B704" s="81">
        <f>IF('BIO - Tableau 1'!D704=8,VLOOKUP('STATS 17-18'!H705,'EN - TEMPS DE GLACE DÉF.'!$A$3:$B$69,2),VLOOKUP('STATS 17-18'!H705,'EN - TEMPS DE GLACE ATT.'!$A$3:$B$69,2))</f>
        <v>33</v>
      </c>
      <c r="C704" s="33">
        <f>IF('STATS 17-18'!E705&lt;28,IF(B704&gt;53,53,B704),B704)</f>
        <v>33</v>
      </c>
      <c r="D704" s="82">
        <f>IF('STATS 17-18'!E705&lt;20,IF(C704&gt;45,45,C704),C704)</f>
        <v>33</v>
      </c>
    </row>
    <row r="705" ht="20.35" customHeight="1">
      <c r="A705" t="s" s="38">
        <v>1774</v>
      </c>
      <c r="B705" s="81">
        <f>IF('BIO - Tableau 1'!D705=8,VLOOKUP('STATS 17-18'!H706,'EN - TEMPS DE GLACE DÉF.'!$A$3:$B$69,2),VLOOKUP('STATS 17-18'!H706,'EN - TEMPS DE GLACE ATT.'!$A$3:$B$69,2))</f>
        <v>33</v>
      </c>
      <c r="C705" s="33">
        <f>IF('STATS 17-18'!E706&lt;28,IF(B705&gt;53,53,B705),B705)</f>
        <v>33</v>
      </c>
      <c r="D705" s="82">
        <f>IF('STATS 17-18'!E706&lt;20,IF(C705&gt;45,45,C705),C705)</f>
        <v>33</v>
      </c>
    </row>
    <row r="706" ht="20.35" customHeight="1">
      <c r="A706" t="s" s="38">
        <v>1775</v>
      </c>
      <c r="B706" s="81">
        <f>IF('BIO - Tableau 1'!D706=8,VLOOKUP('STATS 17-18'!H707,'EN - TEMPS DE GLACE DÉF.'!$A$3:$B$69,2),VLOOKUP('STATS 17-18'!H707,'EN - TEMPS DE GLACE ATT.'!$A$3:$B$69,2))</f>
        <v>33</v>
      </c>
      <c r="C706" s="33">
        <f>IF('STATS 17-18'!E707&lt;28,IF(B706&gt;53,53,B706),B706)</f>
        <v>33</v>
      </c>
      <c r="D706" s="82">
        <f>IF('STATS 17-18'!E707&lt;20,IF(C706&gt;45,45,C706),C706)</f>
        <v>33</v>
      </c>
    </row>
    <row r="707" ht="20.35" customHeight="1">
      <c r="A707" t="s" s="38">
        <v>1776</v>
      </c>
      <c r="B707" s="81">
        <f>IF('BIO - Tableau 1'!D707=8,VLOOKUP('STATS 17-18'!H708,'EN - TEMPS DE GLACE DÉF.'!$A$3:$B$69,2),VLOOKUP('STATS 17-18'!H708,'EN - TEMPS DE GLACE ATT.'!$A$3:$B$69,2))</f>
        <v>99</v>
      </c>
      <c r="C707" s="33">
        <f>IF('STATS 17-18'!E708&lt;28,IF(B707&gt;53,53,B707),B707)</f>
        <v>99</v>
      </c>
      <c r="D707" s="82">
        <f>IF('STATS 17-18'!E708&lt;20,IF(C707&gt;45,45,C707),C707)</f>
        <v>99</v>
      </c>
    </row>
    <row r="708" ht="20.35" customHeight="1">
      <c r="A708" t="s" s="38">
        <v>1777</v>
      </c>
      <c r="B708" s="81">
        <f>IF('BIO - Tableau 1'!D708=8,VLOOKUP('STATS 17-18'!H709,'EN - TEMPS DE GLACE DÉF.'!$A$3:$B$69,2),VLOOKUP('STATS 17-18'!H709,'EN - TEMPS DE GLACE ATT.'!$A$3:$B$69,2))</f>
        <v>33</v>
      </c>
      <c r="C708" s="33">
        <f>IF('STATS 17-18'!E709&lt;28,IF(B708&gt;53,53,B708),B708)</f>
        <v>33</v>
      </c>
      <c r="D708" s="82">
        <f>IF('STATS 17-18'!E709&lt;20,IF(C708&gt;45,45,C708),C708)</f>
        <v>33</v>
      </c>
    </row>
    <row r="709" ht="20.35" customHeight="1">
      <c r="A709" t="s" s="38">
        <v>1778</v>
      </c>
      <c r="B709" s="81">
        <f>IF('BIO - Tableau 1'!D709=8,VLOOKUP('STATS 17-18'!H710,'EN - TEMPS DE GLACE DÉF.'!$A$3:$B$69,2),VLOOKUP('STATS 17-18'!H710,'EN - TEMPS DE GLACE ATT.'!$A$3:$B$69,2))</f>
        <v>79</v>
      </c>
      <c r="C709" s="33">
        <f>IF('STATS 17-18'!E710&lt;28,IF(B709&gt;53,53,B709),B709)</f>
        <v>79</v>
      </c>
      <c r="D709" s="82">
        <f>IF('STATS 17-18'!E710&lt;20,IF(C709&gt;45,45,C709),C709)</f>
        <v>79</v>
      </c>
    </row>
    <row r="710" ht="20.35" customHeight="1">
      <c r="A710" t="s" s="38">
        <v>1779</v>
      </c>
      <c r="B710" s="81">
        <f>IF('BIO - Tableau 1'!D710=8,VLOOKUP('STATS 17-18'!H711,'EN - TEMPS DE GLACE DÉF.'!$A$3:$B$69,2),VLOOKUP('STATS 17-18'!H711,'EN - TEMPS DE GLACE ATT.'!$A$3:$B$69,2))</f>
        <v>33</v>
      </c>
      <c r="C710" s="33">
        <f>IF('STATS 17-18'!E711&lt;28,IF(B710&gt;53,53,B710),B710)</f>
        <v>33</v>
      </c>
      <c r="D710" s="82">
        <f>IF('STATS 17-18'!E711&lt;20,IF(C710&gt;45,45,C710),C710)</f>
        <v>33</v>
      </c>
    </row>
    <row r="711" ht="20.35" customHeight="1">
      <c r="A711" t="s" s="38">
        <v>1780</v>
      </c>
      <c r="B711" s="81">
        <f>IF('BIO - Tableau 1'!D711=8,VLOOKUP('STATS 17-18'!H712,'EN - TEMPS DE GLACE DÉF.'!$A$3:$B$69,2),VLOOKUP('STATS 17-18'!H712,'EN - TEMPS DE GLACE ATT.'!$A$3:$B$69,2))</f>
        <v>53</v>
      </c>
      <c r="C711" s="33">
        <f>IF('STATS 17-18'!E712&lt;28,IF(B711&gt;53,53,B711),B711)</f>
        <v>53</v>
      </c>
      <c r="D711" s="82">
        <f>IF('STATS 17-18'!E712&lt;20,IF(C711&gt;45,45,C711),C711)</f>
        <v>53</v>
      </c>
    </row>
    <row r="712" ht="20.35" customHeight="1">
      <c r="A712" t="s" s="38">
        <v>1781</v>
      </c>
      <c r="B712" s="81">
        <f>IF('BIO - Tableau 1'!D712=8,VLOOKUP('STATS 17-18'!H713,'EN - TEMPS DE GLACE DÉF.'!$A$3:$B$69,2),VLOOKUP('STATS 17-18'!H713,'EN - TEMPS DE GLACE ATT.'!$A$3:$B$69,2))</f>
        <v>70</v>
      </c>
      <c r="C712" s="33">
        <f>IF('STATS 17-18'!E713&lt;28,IF(B712&gt;53,53,B712),B712)</f>
        <v>70</v>
      </c>
      <c r="D712" s="82">
        <f>IF('STATS 17-18'!E713&lt;20,IF(C712&gt;45,45,C712),C712)</f>
        <v>70</v>
      </c>
    </row>
    <row r="713" ht="20.35" customHeight="1">
      <c r="A713" t="s" s="38">
        <v>1782</v>
      </c>
      <c r="B713" s="81">
        <f>IF('BIO - Tableau 1'!D713=8,VLOOKUP('STATS 17-18'!H714,'EN - TEMPS DE GLACE DÉF.'!$A$3:$B$69,2),VLOOKUP('STATS 17-18'!H714,'EN - TEMPS DE GLACE ATT.'!$A$3:$B$69,2))</f>
        <v>96</v>
      </c>
      <c r="C713" s="33">
        <f>IF('STATS 17-18'!E714&lt;28,IF(B713&gt;53,53,B713),B713)</f>
        <v>96</v>
      </c>
      <c r="D713" s="82">
        <f>IF('STATS 17-18'!E714&lt;20,IF(C713&gt;45,45,C713),C713)</f>
        <v>96</v>
      </c>
    </row>
    <row r="714" ht="20.35" customHeight="1">
      <c r="A714" t="s" s="38">
        <v>1783</v>
      </c>
      <c r="B714" s="81">
        <f>IF('BIO - Tableau 1'!D714=8,VLOOKUP('STATS 17-18'!H715,'EN - TEMPS DE GLACE DÉF.'!$A$3:$B$69,2),VLOOKUP('STATS 17-18'!H715,'EN - TEMPS DE GLACE ATT.'!$A$3:$B$69,2))</f>
        <v>56</v>
      </c>
      <c r="C714" s="33">
        <f>IF('STATS 17-18'!E715&lt;28,IF(B714&gt;53,53,B714),B714)</f>
        <v>56</v>
      </c>
      <c r="D714" s="82">
        <f>IF('STATS 17-18'!E715&lt;20,IF(C714&gt;45,45,C714),C714)</f>
        <v>56</v>
      </c>
    </row>
    <row r="715" ht="20.35" customHeight="1">
      <c r="A715" t="s" s="38">
        <v>1784</v>
      </c>
      <c r="B715" s="81">
        <f>IF('BIO - Tableau 1'!D715=8,VLOOKUP('STATS 17-18'!H716,'EN - TEMPS DE GLACE DÉF.'!$A$3:$B$69,2),VLOOKUP('STATS 17-18'!H716,'EN - TEMPS DE GLACE ATT.'!$A$3:$B$69,2))</f>
        <v>33</v>
      </c>
      <c r="C715" s="33">
        <f>IF('STATS 17-18'!E716&lt;28,IF(B715&gt;53,53,B715),B715)</f>
        <v>33</v>
      </c>
      <c r="D715" s="82">
        <f>IF('STATS 17-18'!E716&lt;20,IF(C715&gt;45,45,C715),C715)</f>
        <v>33</v>
      </c>
    </row>
    <row r="716" ht="20.35" customHeight="1">
      <c r="A716" t="s" s="38">
        <v>1786</v>
      </c>
      <c r="B716" s="81">
        <f>IF('BIO - Tableau 1'!D716=8,VLOOKUP('STATS 17-18'!H717,'EN - TEMPS DE GLACE DÉF.'!$A$3:$B$69,2),VLOOKUP('STATS 17-18'!H717,'EN - TEMPS DE GLACE ATT.'!$A$3:$B$69,2))</f>
        <v>33</v>
      </c>
      <c r="C716" s="33">
        <f>IF('STATS 17-18'!E717&lt;28,IF(B716&gt;53,53,B716),B716)</f>
        <v>33</v>
      </c>
      <c r="D716" s="82">
        <f>IF('STATS 17-18'!E717&lt;20,IF(C716&gt;45,45,C716),C716)</f>
        <v>33</v>
      </c>
    </row>
    <row r="717" ht="20.35" customHeight="1">
      <c r="A717" t="s" s="38">
        <v>1787</v>
      </c>
      <c r="B717" s="81">
        <f>IF('BIO - Tableau 1'!D717=8,VLOOKUP('STATS 17-18'!H718,'EN - TEMPS DE GLACE DÉF.'!$A$3:$B$69,2),VLOOKUP('STATS 17-18'!H718,'EN - TEMPS DE GLACE ATT.'!$A$3:$B$69,2))</f>
        <v>33</v>
      </c>
      <c r="C717" s="33">
        <f>IF('STATS 17-18'!E718&lt;28,IF(B717&gt;53,53,B717),B717)</f>
        <v>33</v>
      </c>
      <c r="D717" s="82">
        <f>IF('STATS 17-18'!E718&lt;20,IF(C717&gt;45,45,C717),C717)</f>
        <v>33</v>
      </c>
    </row>
    <row r="718" ht="20.35" customHeight="1">
      <c r="A718" t="s" s="38">
        <v>1788</v>
      </c>
      <c r="B718" s="81">
        <f>IF('BIO - Tableau 1'!D718=8,VLOOKUP('STATS 17-18'!H719,'EN - TEMPS DE GLACE DÉF.'!$A$3:$B$69,2),VLOOKUP('STATS 17-18'!H719,'EN - TEMPS DE GLACE ATT.'!$A$3:$B$69,2))</f>
        <v>33</v>
      </c>
      <c r="C718" s="33">
        <f>IF('STATS 17-18'!E719&lt;28,IF(B718&gt;53,53,B718),B718)</f>
        <v>33</v>
      </c>
      <c r="D718" s="82">
        <f>IF('STATS 17-18'!E719&lt;20,IF(C718&gt;45,45,C718),C718)</f>
        <v>33</v>
      </c>
    </row>
    <row r="719" ht="20.35" customHeight="1">
      <c r="A719" t="s" s="38">
        <v>1789</v>
      </c>
      <c r="B719" s="81">
        <f>IF('BIO - Tableau 1'!D719=8,VLOOKUP('STATS 17-18'!H720,'EN - TEMPS DE GLACE DÉF.'!$A$3:$B$69,2),VLOOKUP('STATS 17-18'!H720,'EN - TEMPS DE GLACE ATT.'!$A$3:$B$69,2))</f>
        <v>82</v>
      </c>
      <c r="C719" s="33">
        <f>IF('STATS 17-18'!E720&lt;28,IF(B719&gt;53,53,B719),B719)</f>
        <v>82</v>
      </c>
      <c r="D719" s="82">
        <f>IF('STATS 17-18'!E720&lt;20,IF(C719&gt;45,45,C719),C719)</f>
        <v>82</v>
      </c>
    </row>
    <row r="720" ht="20.35" customHeight="1">
      <c r="A720" t="s" s="38">
        <v>1790</v>
      </c>
      <c r="B720" s="81">
        <f>IF('BIO - Tableau 1'!D720=8,VLOOKUP('STATS 17-18'!H721,'EN - TEMPS DE GLACE DÉF.'!$A$3:$B$69,2),VLOOKUP('STATS 17-18'!H721,'EN - TEMPS DE GLACE ATT.'!$A$3:$B$69,2))</f>
        <v>33</v>
      </c>
      <c r="C720" s="33">
        <f>IF('STATS 17-18'!E721&lt;28,IF(B720&gt;53,53,B720),B720)</f>
        <v>33</v>
      </c>
      <c r="D720" s="82">
        <f>IF('STATS 17-18'!E721&lt;20,IF(C720&gt;45,45,C720),C720)</f>
        <v>33</v>
      </c>
    </row>
    <row r="721" ht="20.35" customHeight="1">
      <c r="A721" t="s" s="38">
        <v>1791</v>
      </c>
      <c r="B721" s="81">
        <f>IF('BIO - Tableau 1'!D721=8,VLOOKUP('STATS 17-18'!H722,'EN - TEMPS DE GLACE DÉF.'!$A$3:$B$69,2),VLOOKUP('STATS 17-18'!H722,'EN - TEMPS DE GLACE ATT.'!$A$3:$B$69,2))</f>
        <v>33</v>
      </c>
      <c r="C721" s="33">
        <f>IF('STATS 17-18'!E722&lt;28,IF(B721&gt;53,53,B721),B721)</f>
        <v>33</v>
      </c>
      <c r="D721" s="82">
        <f>IF('STATS 17-18'!E722&lt;20,IF(C721&gt;45,45,C721),C721)</f>
        <v>33</v>
      </c>
    </row>
    <row r="722" ht="20.35" customHeight="1">
      <c r="A722" t="s" s="38">
        <v>1792</v>
      </c>
      <c r="B722" s="81">
        <f>IF('BIO - Tableau 1'!D722=8,VLOOKUP('STATS 17-18'!H723,'EN - TEMPS DE GLACE DÉF.'!$A$3:$B$69,2),VLOOKUP('STATS 17-18'!H723,'EN - TEMPS DE GLACE ATT.'!$A$3:$B$69,2))</f>
        <v>98</v>
      </c>
      <c r="C722" s="33">
        <f>IF('STATS 17-18'!E723&lt;28,IF(B722&gt;53,53,B722),B722)</f>
        <v>98</v>
      </c>
      <c r="D722" s="82">
        <f>IF('STATS 17-18'!E723&lt;20,IF(C722&gt;45,45,C722),C722)</f>
        <v>98</v>
      </c>
    </row>
    <row r="723" ht="20.35" customHeight="1">
      <c r="A723" t="s" s="38">
        <v>1793</v>
      </c>
      <c r="B723" s="81">
        <f>IF('BIO - Tableau 1'!D723=8,VLOOKUP('STATS 17-18'!H724,'EN - TEMPS DE GLACE DÉF.'!$A$3:$B$69,2),VLOOKUP('STATS 17-18'!H724,'EN - TEMPS DE GLACE ATT.'!$A$3:$B$69,2))</f>
        <v>33</v>
      </c>
      <c r="C723" s="33">
        <f>IF('STATS 17-18'!E724&lt;28,IF(B723&gt;53,53,B723),B723)</f>
        <v>33</v>
      </c>
      <c r="D723" s="82">
        <f>IF('STATS 17-18'!E724&lt;20,IF(C723&gt;45,45,C723),C723)</f>
        <v>33</v>
      </c>
    </row>
    <row r="724" ht="20.35" customHeight="1">
      <c r="A724" t="s" s="38">
        <v>1794</v>
      </c>
      <c r="B724" s="81">
        <f>IF('BIO - Tableau 1'!D724=8,VLOOKUP('STATS 17-18'!H725,'EN - TEMPS DE GLACE DÉF.'!$A$3:$B$69,2),VLOOKUP('STATS 17-18'!H725,'EN - TEMPS DE GLACE ATT.'!$A$3:$B$69,2))</f>
        <v>99</v>
      </c>
      <c r="C724" s="33">
        <f>IF('STATS 17-18'!E725&lt;28,IF(B724&gt;53,53,B724),B724)</f>
        <v>99</v>
      </c>
      <c r="D724" s="82">
        <f>IF('STATS 17-18'!E725&lt;20,IF(C724&gt;45,45,C724),C724)</f>
        <v>99</v>
      </c>
    </row>
    <row r="725" ht="20.35" customHeight="1">
      <c r="A725" t="s" s="38">
        <v>1795</v>
      </c>
      <c r="B725" s="81">
        <f>IF('BIO - Tableau 1'!D725=8,VLOOKUP('STATS 17-18'!H726,'EN - TEMPS DE GLACE DÉF.'!$A$3:$B$69,2),VLOOKUP('STATS 17-18'!H726,'EN - TEMPS DE GLACE ATT.'!$A$3:$B$69,2))</f>
        <v>33</v>
      </c>
      <c r="C725" s="33">
        <f>IF('STATS 17-18'!E726&lt;28,IF(B725&gt;53,53,B725),B725)</f>
        <v>33</v>
      </c>
      <c r="D725" s="82">
        <f>IF('STATS 17-18'!E726&lt;20,IF(C725&gt;45,45,C725),C725)</f>
        <v>33</v>
      </c>
    </row>
    <row r="726" ht="20.35" customHeight="1">
      <c r="A726" t="s" s="38">
        <v>1796</v>
      </c>
      <c r="B726" s="81">
        <f>IF('BIO - Tableau 1'!D726=8,VLOOKUP('STATS 17-18'!H727,'EN - TEMPS DE GLACE DÉF.'!$A$3:$B$69,2),VLOOKUP('STATS 17-18'!H727,'EN - TEMPS DE GLACE ATT.'!$A$3:$B$69,2))</f>
        <v>35</v>
      </c>
      <c r="C726" s="33">
        <f>IF('STATS 17-18'!E727&lt;28,IF(B726&gt;53,53,B726),B726)</f>
        <v>35</v>
      </c>
      <c r="D726" s="82">
        <f>IF('STATS 17-18'!E727&lt;20,IF(C726&gt;45,45,C726),C726)</f>
        <v>35</v>
      </c>
    </row>
    <row r="727" ht="20.35" customHeight="1">
      <c r="A727" t="s" s="38">
        <v>1797</v>
      </c>
      <c r="B727" s="81">
        <f>IF('BIO - Tableau 1'!D727=8,VLOOKUP('STATS 17-18'!H728,'EN - TEMPS DE GLACE DÉF.'!$A$3:$B$69,2),VLOOKUP('STATS 17-18'!H728,'EN - TEMPS DE GLACE ATT.'!$A$3:$B$69,2))</f>
        <v>33</v>
      </c>
      <c r="C727" s="33">
        <f>IF('STATS 17-18'!E728&lt;28,IF(B727&gt;53,53,B727),B727)</f>
        <v>33</v>
      </c>
      <c r="D727" s="82">
        <f>IF('STATS 17-18'!E728&lt;20,IF(C727&gt;45,45,C727),C727)</f>
        <v>33</v>
      </c>
    </row>
    <row r="728" ht="20.35" customHeight="1">
      <c r="A728" t="s" s="38">
        <v>1798</v>
      </c>
      <c r="B728" s="81">
        <f>IF('BIO - Tableau 1'!D728=8,VLOOKUP('STATS 17-18'!H729,'EN - TEMPS DE GLACE DÉF.'!$A$3:$B$69,2),VLOOKUP('STATS 17-18'!H729,'EN - TEMPS DE GLACE ATT.'!$A$3:$B$69,2))</f>
        <v>49</v>
      </c>
      <c r="C728" s="33">
        <f>IF('STATS 17-18'!E729&lt;28,IF(B728&gt;53,53,B728),B728)</f>
        <v>49</v>
      </c>
      <c r="D728" s="82">
        <f>IF('STATS 17-18'!E729&lt;20,IF(C728&gt;45,45,C728),C728)</f>
        <v>45</v>
      </c>
    </row>
    <row r="729" ht="20.35" customHeight="1">
      <c r="A729" t="s" s="38">
        <v>1799</v>
      </c>
      <c r="B729" s="81">
        <f>IF('BIO - Tableau 1'!D729=8,VLOOKUP('STATS 17-18'!H730,'EN - TEMPS DE GLACE DÉF.'!$A$3:$B$69,2),VLOOKUP('STATS 17-18'!H730,'EN - TEMPS DE GLACE ATT.'!$A$3:$B$69,2))</f>
        <v>33</v>
      </c>
      <c r="C729" s="33">
        <f>IF('STATS 17-18'!E730&lt;28,IF(B729&gt;53,53,B729),B729)</f>
        <v>33</v>
      </c>
      <c r="D729" s="82">
        <f>IF('STATS 17-18'!E730&lt;20,IF(C729&gt;45,45,C729),C729)</f>
        <v>33</v>
      </c>
    </row>
    <row r="730" ht="20.35" customHeight="1">
      <c r="A730" t="s" s="38">
        <v>1800</v>
      </c>
      <c r="B730" s="81">
        <f>IF('BIO - Tableau 1'!D730=8,VLOOKUP('STATS 17-18'!H731,'EN - TEMPS DE GLACE DÉF.'!$A$3:$B$69,2),VLOOKUP('STATS 17-18'!H731,'EN - TEMPS DE GLACE ATT.'!$A$3:$B$69,2))</f>
        <v>99</v>
      </c>
      <c r="C730" s="33">
        <f>IF('STATS 17-18'!E731&lt;28,IF(B730&gt;53,53,B730),B730)</f>
        <v>99</v>
      </c>
      <c r="D730" s="82">
        <f>IF('STATS 17-18'!E731&lt;20,IF(C730&gt;45,45,C730),C730)</f>
        <v>99</v>
      </c>
    </row>
    <row r="731" ht="20.35" customHeight="1">
      <c r="A731" t="s" s="38">
        <v>1801</v>
      </c>
      <c r="B731" s="81">
        <f>IF('BIO - Tableau 1'!D731=8,VLOOKUP('STATS 17-18'!H732,'EN - TEMPS DE GLACE DÉF.'!$A$3:$B$69,2),VLOOKUP('STATS 17-18'!H732,'EN - TEMPS DE GLACE ATT.'!$A$3:$B$69,2))</f>
        <v>99</v>
      </c>
      <c r="C731" s="33">
        <f>IF('STATS 17-18'!E732&lt;28,IF(B731&gt;53,53,B731),B731)</f>
        <v>99</v>
      </c>
      <c r="D731" s="82">
        <f>IF('STATS 17-18'!E732&lt;20,IF(C731&gt;45,45,C731),C731)</f>
        <v>99</v>
      </c>
    </row>
    <row r="732" ht="20.35" customHeight="1">
      <c r="A732" t="s" s="38">
        <v>1802</v>
      </c>
      <c r="B732" s="81">
        <f>IF('BIO - Tableau 1'!D732=8,VLOOKUP('STATS 17-18'!H733,'EN - TEMPS DE GLACE DÉF.'!$A$3:$B$69,2),VLOOKUP('STATS 17-18'!H733,'EN - TEMPS DE GLACE ATT.'!$A$3:$B$69,2))</f>
        <v>33</v>
      </c>
      <c r="C732" s="33">
        <f>IF('STATS 17-18'!E733&lt;28,IF(B732&gt;53,53,B732),B732)</f>
        <v>33</v>
      </c>
      <c r="D732" s="82">
        <f>IF('STATS 17-18'!E733&lt;20,IF(C732&gt;45,45,C732),C732)</f>
        <v>33</v>
      </c>
    </row>
    <row r="733" ht="20.35" customHeight="1">
      <c r="A733" t="s" s="38">
        <v>1803</v>
      </c>
      <c r="B733" s="81">
        <f>IF('BIO - Tableau 1'!D733=8,VLOOKUP('STATS 17-18'!H734,'EN - TEMPS DE GLACE DÉF.'!$A$3:$B$69,2),VLOOKUP('STATS 17-18'!H734,'EN - TEMPS DE GLACE ATT.'!$A$3:$B$69,2))</f>
        <v>89</v>
      </c>
      <c r="C733" s="33">
        <f>IF('STATS 17-18'!E734&lt;28,IF(B733&gt;53,53,B733),B733)</f>
        <v>89</v>
      </c>
      <c r="D733" s="82">
        <f>IF('STATS 17-18'!E734&lt;20,IF(C733&gt;45,45,C733),C733)</f>
        <v>89</v>
      </c>
    </row>
    <row r="734" ht="20.35" customHeight="1">
      <c r="A734" t="s" s="38">
        <v>1804</v>
      </c>
      <c r="B734" s="81">
        <f>IF('BIO - Tableau 1'!D734=8,VLOOKUP('STATS 17-18'!H735,'EN - TEMPS DE GLACE DÉF.'!$A$3:$B$69,2),VLOOKUP('STATS 17-18'!H735,'EN - TEMPS DE GLACE ATT.'!$A$3:$B$69,2))</f>
        <v>80</v>
      </c>
      <c r="C734" s="33">
        <f>IF('STATS 17-18'!E735&lt;28,IF(B734&gt;53,53,B734),B734)</f>
        <v>80</v>
      </c>
      <c r="D734" s="82">
        <f>IF('STATS 17-18'!E735&lt;20,IF(C734&gt;45,45,C734),C734)</f>
        <v>80</v>
      </c>
    </row>
    <row r="735" ht="20.35" customHeight="1">
      <c r="A735" t="s" s="38">
        <v>1805</v>
      </c>
      <c r="B735" s="81">
        <f>IF('BIO - Tableau 1'!D735=8,VLOOKUP('STATS 17-18'!H736,'EN - TEMPS DE GLACE DÉF.'!$A$3:$B$69,2),VLOOKUP('STATS 17-18'!H736,'EN - TEMPS DE GLACE ATT.'!$A$3:$B$69,2))</f>
        <v>33</v>
      </c>
      <c r="C735" s="33">
        <f>IF('STATS 17-18'!E736&lt;28,IF(B735&gt;53,53,B735),B735)</f>
        <v>33</v>
      </c>
      <c r="D735" s="82">
        <f>IF('STATS 17-18'!E736&lt;20,IF(C735&gt;45,45,C735),C735)</f>
        <v>33</v>
      </c>
    </row>
    <row r="736" ht="20.35" customHeight="1">
      <c r="A736" t="s" s="38">
        <v>1806</v>
      </c>
      <c r="B736" s="81">
        <f>IF('BIO - Tableau 1'!D736=8,VLOOKUP('STATS 17-18'!H737,'EN - TEMPS DE GLACE DÉF.'!$A$3:$B$69,2),VLOOKUP('STATS 17-18'!H737,'EN - TEMPS DE GLACE ATT.'!$A$3:$B$69,2))</f>
        <v>87</v>
      </c>
      <c r="C736" s="33">
        <f>IF('STATS 17-18'!E737&lt;28,IF(B736&gt;53,53,B736),B736)</f>
        <v>87</v>
      </c>
      <c r="D736" s="82">
        <f>IF('STATS 17-18'!E737&lt;20,IF(C736&gt;45,45,C736),C736)</f>
        <v>87</v>
      </c>
    </row>
    <row r="737" ht="20.35" customHeight="1">
      <c r="A737" t="s" s="38">
        <v>1807</v>
      </c>
      <c r="B737" s="81">
        <f>IF('BIO - Tableau 1'!D737=8,VLOOKUP('STATS 17-18'!H738,'EN - TEMPS DE GLACE DÉF.'!$A$3:$B$69,2),VLOOKUP('STATS 17-18'!H738,'EN - TEMPS DE GLACE ATT.'!$A$3:$B$69,2))</f>
        <v>44</v>
      </c>
      <c r="C737" s="33">
        <f>IF('STATS 17-18'!E738&lt;28,IF(B737&gt;53,53,B737),B737)</f>
        <v>44</v>
      </c>
      <c r="D737" s="82">
        <f>IF('STATS 17-18'!E738&lt;20,IF(C737&gt;45,45,C737),C737)</f>
        <v>44</v>
      </c>
    </row>
    <row r="738" ht="20.35" customHeight="1">
      <c r="A738" t="s" s="38">
        <v>1808</v>
      </c>
      <c r="B738" s="81">
        <f>IF('BIO - Tableau 1'!D738=8,VLOOKUP('STATS 17-18'!H739,'EN - TEMPS DE GLACE DÉF.'!$A$3:$B$69,2),VLOOKUP('STATS 17-18'!H739,'EN - TEMPS DE GLACE ATT.'!$A$3:$B$69,2))</f>
        <v>87</v>
      </c>
      <c r="C738" s="33">
        <f>IF('STATS 17-18'!E739&lt;28,IF(B738&gt;53,53,B738),B738)</f>
        <v>87</v>
      </c>
      <c r="D738" s="82">
        <f>IF('STATS 17-18'!E739&lt;20,IF(C738&gt;45,45,C738),C738)</f>
        <v>87</v>
      </c>
    </row>
    <row r="739" ht="20.35" customHeight="1">
      <c r="A739" t="s" s="38">
        <v>1809</v>
      </c>
      <c r="B739" s="81">
        <f>IF('BIO - Tableau 1'!D739=8,VLOOKUP('STATS 17-18'!H740,'EN - TEMPS DE GLACE DÉF.'!$A$3:$B$69,2),VLOOKUP('STATS 17-18'!H740,'EN - TEMPS DE GLACE ATT.'!$A$3:$B$69,2))</f>
        <v>81</v>
      </c>
      <c r="C739" s="33">
        <f>IF('STATS 17-18'!E740&lt;28,IF(B739&gt;53,53,B739),B739)</f>
        <v>81</v>
      </c>
      <c r="D739" s="82">
        <f>IF('STATS 17-18'!E740&lt;20,IF(C739&gt;45,45,C739),C739)</f>
        <v>81</v>
      </c>
    </row>
    <row r="740" ht="20.35" customHeight="1">
      <c r="A740" t="s" s="38">
        <v>1810</v>
      </c>
      <c r="B740" s="81">
        <f>IF('BIO - Tableau 1'!D740=8,VLOOKUP('STATS 17-18'!H741,'EN - TEMPS DE GLACE DÉF.'!$A$3:$B$69,2),VLOOKUP('STATS 17-18'!H741,'EN - TEMPS DE GLACE ATT.'!$A$3:$B$69,2))</f>
        <v>62</v>
      </c>
      <c r="C740" s="33">
        <f>IF('STATS 17-18'!E741&lt;28,IF(B740&gt;53,53,B740),B740)</f>
        <v>62</v>
      </c>
      <c r="D740" s="82">
        <f>IF('STATS 17-18'!E741&lt;20,IF(C740&gt;45,45,C740),C740)</f>
        <v>62</v>
      </c>
    </row>
    <row r="741" ht="20.35" customHeight="1">
      <c r="A741" t="s" s="38">
        <v>1811</v>
      </c>
      <c r="B741" s="81">
        <f>IF('BIO - Tableau 1'!D741=8,VLOOKUP('STATS 17-18'!H742,'EN - TEMPS DE GLACE DÉF.'!$A$3:$B$69,2),VLOOKUP('STATS 17-18'!H742,'EN - TEMPS DE GLACE ATT.'!$A$3:$B$69,2))</f>
        <v>86</v>
      </c>
      <c r="C741" s="33">
        <f>IF('STATS 17-18'!E742&lt;28,IF(B741&gt;53,53,B741),B741)</f>
        <v>86</v>
      </c>
      <c r="D741" s="82">
        <f>IF('STATS 17-18'!E742&lt;20,IF(C741&gt;45,45,C741),C741)</f>
        <v>86</v>
      </c>
    </row>
    <row r="742" ht="20.35" customHeight="1">
      <c r="A742" t="s" s="38">
        <v>1812</v>
      </c>
      <c r="B742" s="81">
        <f>IF('BIO - Tableau 1'!D742=8,VLOOKUP('STATS 17-18'!H743,'EN - TEMPS DE GLACE DÉF.'!$A$3:$B$69,2),VLOOKUP('STATS 17-18'!H743,'EN - TEMPS DE GLACE ATT.'!$A$3:$B$69,2))</f>
        <v>33</v>
      </c>
      <c r="C742" s="33">
        <f>IF('STATS 17-18'!E743&lt;28,IF(B742&gt;53,53,B742),B742)</f>
        <v>33</v>
      </c>
      <c r="D742" s="82">
        <f>IF('STATS 17-18'!E743&lt;20,IF(C742&gt;45,45,C742),C742)</f>
        <v>33</v>
      </c>
    </row>
    <row r="743" ht="20.35" customHeight="1">
      <c r="A743" t="s" s="38">
        <v>1813</v>
      </c>
      <c r="B743" s="81">
        <f>IF('BIO - Tableau 1'!D743=8,VLOOKUP('STATS 17-18'!H744,'EN - TEMPS DE GLACE DÉF.'!$A$3:$B$69,2),VLOOKUP('STATS 17-18'!H744,'EN - TEMPS DE GLACE ATT.'!$A$3:$B$69,2))</f>
        <v>33</v>
      </c>
      <c r="C743" s="33">
        <f>IF('STATS 17-18'!E744&lt;28,IF(B743&gt;53,53,B743),B743)</f>
        <v>33</v>
      </c>
      <c r="D743" s="82">
        <f>IF('STATS 17-18'!E744&lt;20,IF(C743&gt;45,45,C743),C743)</f>
        <v>33</v>
      </c>
    </row>
    <row r="744" ht="20.35" customHeight="1">
      <c r="A744" t="s" s="38">
        <v>1814</v>
      </c>
      <c r="B744" s="81">
        <f>IF('BIO - Tableau 1'!D744=8,VLOOKUP('STATS 17-18'!H745,'EN - TEMPS DE GLACE DÉF.'!$A$3:$B$69,2),VLOOKUP('STATS 17-18'!H745,'EN - TEMPS DE GLACE ATT.'!$A$3:$B$69,2))</f>
        <v>66</v>
      </c>
      <c r="C744" s="33">
        <f>IF('STATS 17-18'!E745&lt;28,IF(B744&gt;53,53,B744),B744)</f>
        <v>53</v>
      </c>
      <c r="D744" s="82">
        <f>IF('STATS 17-18'!E745&lt;20,IF(C744&gt;45,45,C744),C744)</f>
        <v>45</v>
      </c>
    </row>
    <row r="745" ht="20.35" customHeight="1">
      <c r="A745" t="s" s="38">
        <v>1815</v>
      </c>
      <c r="B745" s="81">
        <f>IF('BIO - Tableau 1'!D745=8,VLOOKUP('STATS 17-18'!H746,'EN - TEMPS DE GLACE DÉF.'!$A$3:$B$69,2),VLOOKUP('STATS 17-18'!H746,'EN - TEMPS DE GLACE ATT.'!$A$3:$B$69,2))</f>
        <v>33</v>
      </c>
      <c r="C745" s="33">
        <f>IF('STATS 17-18'!E746&lt;28,IF(B745&gt;53,53,B745),B745)</f>
        <v>33</v>
      </c>
      <c r="D745" s="82">
        <f>IF('STATS 17-18'!E746&lt;20,IF(C745&gt;45,45,C745),C745)</f>
        <v>33</v>
      </c>
    </row>
    <row r="746" ht="20.35" customHeight="1">
      <c r="A746" t="s" s="38">
        <v>1816</v>
      </c>
      <c r="B746" s="81">
        <f>IF('BIO - Tableau 1'!D746=8,VLOOKUP('STATS 17-18'!H747,'EN - TEMPS DE GLACE DÉF.'!$A$3:$B$69,2),VLOOKUP('STATS 17-18'!H747,'EN - TEMPS DE GLACE ATT.'!$A$3:$B$69,2))</f>
        <v>99</v>
      </c>
      <c r="C746" s="33">
        <f>IF('STATS 17-18'!E747&lt;28,IF(B746&gt;53,53,B746),B746)</f>
        <v>99</v>
      </c>
      <c r="D746" s="82">
        <f>IF('STATS 17-18'!E747&lt;20,IF(C746&gt;45,45,C746),C746)</f>
        <v>99</v>
      </c>
    </row>
    <row r="747" ht="20.35" customHeight="1">
      <c r="A747" t="s" s="38">
        <v>1817</v>
      </c>
      <c r="B747" s="81">
        <f>IF('BIO - Tableau 1'!D747=8,VLOOKUP('STATS 17-18'!H748,'EN - TEMPS DE GLACE DÉF.'!$A$3:$B$69,2),VLOOKUP('STATS 17-18'!H748,'EN - TEMPS DE GLACE ATT.'!$A$3:$B$69,2))</f>
        <v>46</v>
      </c>
      <c r="C747" s="33">
        <f>IF('STATS 17-18'!E748&lt;28,IF(B747&gt;53,53,B747),B747)</f>
        <v>46</v>
      </c>
      <c r="D747" s="82">
        <f>IF('STATS 17-18'!E748&lt;20,IF(C747&gt;45,45,C747),C747)</f>
        <v>46</v>
      </c>
    </row>
    <row r="748" ht="20.35" customHeight="1">
      <c r="A748" t="s" s="38">
        <v>1818</v>
      </c>
      <c r="B748" s="81">
        <f>IF('BIO - Tableau 1'!D748=8,VLOOKUP('STATS 17-18'!H749,'EN - TEMPS DE GLACE DÉF.'!$A$3:$B$69,2),VLOOKUP('STATS 17-18'!H749,'EN - TEMPS DE GLACE ATT.'!$A$3:$B$69,2))</f>
        <v>52</v>
      </c>
      <c r="C748" s="33">
        <f>IF('STATS 17-18'!E749&lt;28,IF(B748&gt;53,53,B748),B748)</f>
        <v>52</v>
      </c>
      <c r="D748" s="82">
        <f>IF('STATS 17-18'!E749&lt;20,IF(C748&gt;45,45,C748),C748)</f>
        <v>52</v>
      </c>
    </row>
    <row r="749" ht="20.35" customHeight="1">
      <c r="A749" t="s" s="38">
        <v>1819</v>
      </c>
      <c r="B749" s="81">
        <f>IF('BIO - Tableau 1'!D749=8,VLOOKUP('STATS 17-18'!H750,'EN - TEMPS DE GLACE DÉF.'!$A$3:$B$69,2),VLOOKUP('STATS 17-18'!H750,'EN - TEMPS DE GLACE ATT.'!$A$3:$B$69,2))</f>
        <v>33</v>
      </c>
      <c r="C749" s="33">
        <f>IF('STATS 17-18'!E750&lt;28,IF(B749&gt;53,53,B749),B749)</f>
        <v>33</v>
      </c>
      <c r="D749" s="82">
        <f>IF('STATS 17-18'!E750&lt;20,IF(C749&gt;45,45,C749),C749)</f>
        <v>33</v>
      </c>
    </row>
    <row r="750" ht="20.35" customHeight="1">
      <c r="A750" t="s" s="38">
        <v>1820</v>
      </c>
      <c r="B750" s="81">
        <f>IF('BIO - Tableau 1'!D750=8,VLOOKUP('STATS 17-18'!H751,'EN - TEMPS DE GLACE DÉF.'!$A$3:$B$69,2),VLOOKUP('STATS 17-18'!H751,'EN - TEMPS DE GLACE ATT.'!$A$3:$B$69,2))</f>
        <v>33</v>
      </c>
      <c r="C750" s="33">
        <f>IF('STATS 17-18'!E751&lt;28,IF(B750&gt;53,53,B750),B750)</f>
        <v>33</v>
      </c>
      <c r="D750" s="82">
        <f>IF('STATS 17-18'!E751&lt;20,IF(C750&gt;45,45,C750),C750)</f>
        <v>33</v>
      </c>
    </row>
    <row r="751" ht="20.35" customHeight="1">
      <c r="A751" t="s" s="38">
        <v>1821</v>
      </c>
      <c r="B751" s="81">
        <f>IF('BIO - Tableau 1'!D751=8,VLOOKUP('STATS 17-18'!H752,'EN - TEMPS DE GLACE DÉF.'!$A$3:$B$69,2),VLOOKUP('STATS 17-18'!H752,'EN - TEMPS DE GLACE ATT.'!$A$3:$B$69,2))</f>
        <v>99</v>
      </c>
      <c r="C751" s="33">
        <f>IF('STATS 17-18'!E752&lt;28,IF(B751&gt;53,53,B751),B751)</f>
        <v>99</v>
      </c>
      <c r="D751" s="82">
        <f>IF('STATS 17-18'!E752&lt;20,IF(C751&gt;45,45,C751),C751)</f>
        <v>99</v>
      </c>
    </row>
    <row r="752" ht="20.35" customHeight="1">
      <c r="A752" t="s" s="38">
        <v>1822</v>
      </c>
      <c r="B752" s="81">
        <f>IF('BIO - Tableau 1'!D752=8,VLOOKUP('STATS 17-18'!H753,'EN - TEMPS DE GLACE DÉF.'!$A$3:$B$69,2),VLOOKUP('STATS 17-18'!H753,'EN - TEMPS DE GLACE ATT.'!$A$3:$B$69,2))</f>
        <v>33</v>
      </c>
      <c r="C752" s="33">
        <f>IF('STATS 17-18'!E753&lt;28,IF(B752&gt;53,53,B752),B752)</f>
        <v>33</v>
      </c>
      <c r="D752" s="82">
        <f>IF('STATS 17-18'!E753&lt;20,IF(C752&gt;45,45,C752),C752)</f>
        <v>33</v>
      </c>
    </row>
    <row r="753" ht="20.35" customHeight="1">
      <c r="A753" t="s" s="38">
        <v>1823</v>
      </c>
      <c r="B753" s="81">
        <f>IF('BIO - Tableau 1'!D753=8,VLOOKUP('STATS 17-18'!H754,'EN - TEMPS DE GLACE DÉF.'!$A$3:$B$69,2),VLOOKUP('STATS 17-18'!H754,'EN - TEMPS DE GLACE ATT.'!$A$3:$B$69,2))</f>
        <v>33</v>
      </c>
      <c r="C753" s="33">
        <f>IF('STATS 17-18'!E754&lt;28,IF(B753&gt;53,53,B753),B753)</f>
        <v>33</v>
      </c>
      <c r="D753" s="82">
        <f>IF('STATS 17-18'!E754&lt;20,IF(C753&gt;45,45,C753),C753)</f>
        <v>33</v>
      </c>
    </row>
    <row r="754" ht="20.35" customHeight="1">
      <c r="A754" t="s" s="38">
        <v>1824</v>
      </c>
      <c r="B754" s="81">
        <f>IF('BIO - Tableau 1'!D754=8,VLOOKUP('STATS 17-18'!H755,'EN - TEMPS DE GLACE DÉF.'!$A$3:$B$69,2),VLOOKUP('STATS 17-18'!H755,'EN - TEMPS DE GLACE ATT.'!$A$3:$B$69,2))</f>
        <v>33</v>
      </c>
      <c r="C754" s="33">
        <f>IF('STATS 17-18'!E755&lt;28,IF(B754&gt;53,53,B754),B754)</f>
        <v>33</v>
      </c>
      <c r="D754" s="82">
        <f>IF('STATS 17-18'!E755&lt;20,IF(C754&gt;45,45,C754),C754)</f>
        <v>33</v>
      </c>
    </row>
    <row r="755" ht="20.35" customHeight="1">
      <c r="A755" t="s" s="38">
        <v>1825</v>
      </c>
      <c r="B755" s="81">
        <f>IF('BIO - Tableau 1'!D755=8,VLOOKUP('STATS 17-18'!H756,'EN - TEMPS DE GLACE DÉF.'!$A$3:$B$69,2),VLOOKUP('STATS 17-18'!H756,'EN - TEMPS DE GLACE ATT.'!$A$3:$B$69,2))</f>
        <v>35</v>
      </c>
      <c r="C755" s="33">
        <f>IF('STATS 17-18'!E756&lt;28,IF(B755&gt;53,53,B755),B755)</f>
        <v>35</v>
      </c>
      <c r="D755" s="82">
        <f>IF('STATS 17-18'!E756&lt;20,IF(C755&gt;45,45,C755),C755)</f>
        <v>35</v>
      </c>
    </row>
    <row r="756" ht="20.35" customHeight="1">
      <c r="A756" t="s" s="38">
        <v>1826</v>
      </c>
      <c r="B756" s="81">
        <f>IF('BIO - Tableau 1'!D756=8,VLOOKUP('STATS 17-18'!H757,'EN - TEMPS DE GLACE DÉF.'!$A$3:$B$69,2),VLOOKUP('STATS 17-18'!H757,'EN - TEMPS DE GLACE ATT.'!$A$3:$B$69,2))</f>
        <v>33</v>
      </c>
      <c r="C756" s="33">
        <f>IF('STATS 17-18'!E757&lt;28,IF(B756&gt;53,53,B756),B756)</f>
        <v>33</v>
      </c>
      <c r="D756" s="82">
        <f>IF('STATS 17-18'!E757&lt;20,IF(C756&gt;45,45,C756),C756)</f>
        <v>33</v>
      </c>
    </row>
    <row r="757" ht="20.35" customHeight="1">
      <c r="A757" t="s" s="38">
        <v>1827</v>
      </c>
      <c r="B757" s="81">
        <f>IF('BIO - Tableau 1'!D757=8,VLOOKUP('STATS 17-18'!H758,'EN - TEMPS DE GLACE DÉF.'!$A$3:$B$69,2),VLOOKUP('STATS 17-18'!H758,'EN - TEMPS DE GLACE ATT.'!$A$3:$B$69,2))</f>
        <v>33</v>
      </c>
      <c r="C757" s="33">
        <f>IF('STATS 17-18'!E758&lt;28,IF(B757&gt;53,53,B757),B757)</f>
        <v>33</v>
      </c>
      <c r="D757" s="82">
        <f>IF('STATS 17-18'!E758&lt;20,IF(C757&gt;45,45,C757),C757)</f>
        <v>33</v>
      </c>
    </row>
    <row r="758" ht="20.35" customHeight="1">
      <c r="A758" t="s" s="38">
        <v>1828</v>
      </c>
      <c r="B758" s="81">
        <f>IF('BIO - Tableau 1'!D758=8,VLOOKUP('STATS 17-18'!H759,'EN - TEMPS DE GLACE DÉF.'!$A$3:$B$69,2),VLOOKUP('STATS 17-18'!H759,'EN - TEMPS DE GLACE ATT.'!$A$3:$B$69,2))</f>
        <v>79</v>
      </c>
      <c r="C758" s="33">
        <f>IF('STATS 17-18'!E759&lt;28,IF(B758&gt;53,53,B758),B758)</f>
        <v>79</v>
      </c>
      <c r="D758" s="82">
        <f>IF('STATS 17-18'!E759&lt;20,IF(C758&gt;45,45,C758),C758)</f>
        <v>79</v>
      </c>
    </row>
    <row r="759" ht="20.35" customHeight="1">
      <c r="A759" t="s" s="38">
        <v>1829</v>
      </c>
      <c r="B759" s="81">
        <f>IF('BIO - Tableau 1'!D759=8,VLOOKUP('STATS 17-18'!H760,'EN - TEMPS DE GLACE DÉF.'!$A$3:$B$69,2),VLOOKUP('STATS 17-18'!H760,'EN - TEMPS DE GLACE ATT.'!$A$3:$B$69,2))</f>
        <v>33</v>
      </c>
      <c r="C759" s="33">
        <f>IF('STATS 17-18'!E760&lt;28,IF(B759&gt;53,53,B759),B759)</f>
        <v>33</v>
      </c>
      <c r="D759" s="82">
        <f>IF('STATS 17-18'!E760&lt;20,IF(C759&gt;45,45,C759),C759)</f>
        <v>33</v>
      </c>
    </row>
    <row r="760" ht="20.35" customHeight="1">
      <c r="A760" t="s" s="38">
        <v>1830</v>
      </c>
      <c r="B760" s="81">
        <f>IF('BIO - Tableau 1'!D760=8,VLOOKUP('STATS 17-18'!H761,'EN - TEMPS DE GLACE DÉF.'!$A$3:$B$69,2),VLOOKUP('STATS 17-18'!H761,'EN - TEMPS DE GLACE ATT.'!$A$3:$B$69,2))</f>
        <v>33</v>
      </c>
      <c r="C760" s="33">
        <f>IF('STATS 17-18'!E761&lt;28,IF(B760&gt;53,53,B760),B760)</f>
        <v>33</v>
      </c>
      <c r="D760" s="82">
        <f>IF('STATS 17-18'!E761&lt;20,IF(C760&gt;45,45,C760),C760)</f>
        <v>33</v>
      </c>
    </row>
    <row r="761" ht="20.35" customHeight="1">
      <c r="A761" t="s" s="38">
        <v>1831</v>
      </c>
      <c r="B761" s="81">
        <f>IF('BIO - Tableau 1'!D761=8,VLOOKUP('STATS 17-18'!H762,'EN - TEMPS DE GLACE DÉF.'!$A$3:$B$69,2),VLOOKUP('STATS 17-18'!H762,'EN - TEMPS DE GLACE ATT.'!$A$3:$B$69,2))</f>
        <v>99</v>
      </c>
      <c r="C761" s="33">
        <f>IF('STATS 17-18'!E762&lt;28,IF(B761&gt;53,53,B761),B761)</f>
        <v>99</v>
      </c>
      <c r="D761" s="82">
        <f>IF('STATS 17-18'!E762&lt;20,IF(C761&gt;45,45,C761),C761)</f>
        <v>99</v>
      </c>
    </row>
    <row r="762" ht="20.35" customHeight="1">
      <c r="A762" t="s" s="38">
        <v>1832</v>
      </c>
      <c r="B762" s="81">
        <f>IF('BIO - Tableau 1'!D762=8,VLOOKUP('STATS 17-18'!H763,'EN - TEMPS DE GLACE DÉF.'!$A$3:$B$69,2),VLOOKUP('STATS 17-18'!H763,'EN - TEMPS DE GLACE ATT.'!$A$3:$B$69,2))</f>
        <v>33</v>
      </c>
      <c r="C762" s="33">
        <f>IF('STATS 17-18'!E763&lt;28,IF(B762&gt;53,53,B762),B762)</f>
        <v>33</v>
      </c>
      <c r="D762" s="82">
        <f>IF('STATS 17-18'!E763&lt;20,IF(C762&gt;45,45,C762),C762)</f>
        <v>33</v>
      </c>
    </row>
    <row r="763" ht="20.35" customHeight="1">
      <c r="A763" t="s" s="38">
        <v>1833</v>
      </c>
      <c r="B763" s="81">
        <f>IF('BIO - Tableau 1'!D763=8,VLOOKUP('STATS 17-18'!H764,'EN - TEMPS DE GLACE DÉF.'!$A$3:$B$69,2),VLOOKUP('STATS 17-18'!H764,'EN - TEMPS DE GLACE ATT.'!$A$3:$B$69,2))</f>
        <v>89</v>
      </c>
      <c r="C763" s="33">
        <f>IF('STATS 17-18'!E764&lt;28,IF(B763&gt;53,53,B763),B763)</f>
        <v>89</v>
      </c>
      <c r="D763" s="82">
        <f>IF('STATS 17-18'!E764&lt;20,IF(C763&gt;45,45,C763),C763)</f>
        <v>89</v>
      </c>
    </row>
    <row r="764" ht="20.35" customHeight="1">
      <c r="A764" t="s" s="38">
        <v>1834</v>
      </c>
      <c r="B764" s="81">
        <f>IF('BIO - Tableau 1'!D764=8,VLOOKUP('STATS 17-18'!H765,'EN - TEMPS DE GLACE DÉF.'!$A$3:$B$69,2),VLOOKUP('STATS 17-18'!H765,'EN - TEMPS DE GLACE ATT.'!$A$3:$B$69,2))</f>
        <v>79</v>
      </c>
      <c r="C764" s="33">
        <f>IF('STATS 17-18'!E765&lt;28,IF(B764&gt;53,53,B764),B764)</f>
        <v>79</v>
      </c>
      <c r="D764" s="82">
        <f>IF('STATS 17-18'!E765&lt;20,IF(C764&gt;45,45,C764),C764)</f>
        <v>79</v>
      </c>
    </row>
    <row r="765" ht="20.35" customHeight="1">
      <c r="A765" t="s" s="38">
        <v>1835</v>
      </c>
      <c r="B765" s="81">
        <f>IF('BIO - Tableau 1'!D765=8,VLOOKUP('STATS 17-18'!H766,'EN - TEMPS DE GLACE DÉF.'!$A$3:$B$69,2),VLOOKUP('STATS 17-18'!H766,'EN - TEMPS DE GLACE ATT.'!$A$3:$B$69,2))</f>
        <v>33</v>
      </c>
      <c r="C765" s="33">
        <f>IF('STATS 17-18'!E766&lt;28,IF(B765&gt;53,53,B765),B765)</f>
        <v>33</v>
      </c>
      <c r="D765" s="82">
        <f>IF('STATS 17-18'!E766&lt;20,IF(C765&gt;45,45,C765),C765)</f>
        <v>33</v>
      </c>
    </row>
    <row r="766" ht="20.35" customHeight="1">
      <c r="A766" t="s" s="38">
        <v>1836</v>
      </c>
      <c r="B766" s="81">
        <f>IF('BIO - Tableau 1'!D766=8,VLOOKUP('STATS 17-18'!H767,'EN - TEMPS DE GLACE DÉF.'!$A$3:$B$69,2),VLOOKUP('STATS 17-18'!H767,'EN - TEMPS DE GLACE ATT.'!$A$3:$B$69,2))</f>
        <v>99</v>
      </c>
      <c r="C766" s="33">
        <f>IF('STATS 17-18'!E767&lt;28,IF(B766&gt;53,53,B766),B766)</f>
        <v>99</v>
      </c>
      <c r="D766" s="82">
        <f>IF('STATS 17-18'!E767&lt;20,IF(C766&gt;45,45,C766),C766)</f>
        <v>99</v>
      </c>
    </row>
    <row r="767" ht="20.35" customHeight="1">
      <c r="A767" t="s" s="38">
        <v>1837</v>
      </c>
      <c r="B767" s="81">
        <f>IF('BIO - Tableau 1'!D767=8,VLOOKUP('STATS 17-18'!H768,'EN - TEMPS DE GLACE DÉF.'!$A$3:$B$69,2),VLOOKUP('STATS 17-18'!H768,'EN - TEMPS DE GLACE ATT.'!$A$3:$B$69,2))</f>
        <v>33</v>
      </c>
      <c r="C767" s="33">
        <f>IF('STATS 17-18'!E768&lt;28,IF(B767&gt;53,53,B767),B767)</f>
        <v>33</v>
      </c>
      <c r="D767" s="82">
        <f>IF('STATS 17-18'!E768&lt;20,IF(C767&gt;45,45,C767),C767)</f>
        <v>33</v>
      </c>
    </row>
    <row r="768" ht="20.35" customHeight="1">
      <c r="A768" t="s" s="38">
        <v>1838</v>
      </c>
      <c r="B768" s="81">
        <f>IF('BIO - Tableau 1'!D768=8,VLOOKUP('STATS 17-18'!H769,'EN - TEMPS DE GLACE DÉF.'!$A$3:$B$69,2),VLOOKUP('STATS 17-18'!H769,'EN - TEMPS DE GLACE ATT.'!$A$3:$B$69,2))</f>
        <v>33</v>
      </c>
      <c r="C768" s="33">
        <f>IF('STATS 17-18'!E769&lt;28,IF(B768&gt;53,53,B768),B768)</f>
        <v>33</v>
      </c>
      <c r="D768" s="82">
        <f>IF('STATS 17-18'!E769&lt;20,IF(C768&gt;45,45,C768),C768)</f>
        <v>33</v>
      </c>
    </row>
    <row r="769" ht="20.35" customHeight="1">
      <c r="A769" t="s" s="38">
        <v>1839</v>
      </c>
      <c r="B769" s="81">
        <f>IF('BIO - Tableau 1'!D769=8,VLOOKUP('STATS 17-18'!H770,'EN - TEMPS DE GLACE DÉF.'!$A$3:$B$69,2),VLOOKUP('STATS 17-18'!H770,'EN - TEMPS DE GLACE ATT.'!$A$3:$B$69,2))</f>
        <v>33</v>
      </c>
      <c r="C769" s="33">
        <f>IF('STATS 17-18'!E770&lt;28,IF(B769&gt;53,53,B769),B769)</f>
        <v>33</v>
      </c>
      <c r="D769" s="82">
        <f>IF('STATS 17-18'!E770&lt;20,IF(C769&gt;45,45,C769),C769)</f>
        <v>33</v>
      </c>
    </row>
    <row r="770" ht="20.35" customHeight="1">
      <c r="A770" t="s" s="38">
        <v>1840</v>
      </c>
      <c r="B770" s="81">
        <f>IF('BIO - Tableau 1'!D770=8,VLOOKUP('STATS 17-18'!H771,'EN - TEMPS DE GLACE DÉF.'!$A$3:$B$69,2),VLOOKUP('STATS 17-18'!H771,'EN - TEMPS DE GLACE ATT.'!$A$3:$B$69,2))</f>
        <v>68</v>
      </c>
      <c r="C770" s="33">
        <f>IF('STATS 17-18'!E771&lt;28,IF(B770&gt;53,53,B770),B770)</f>
        <v>68</v>
      </c>
      <c r="D770" s="82">
        <f>IF('STATS 17-18'!E771&lt;20,IF(C770&gt;45,45,C770),C770)</f>
        <v>68</v>
      </c>
    </row>
    <row r="771" ht="20.35" customHeight="1">
      <c r="A771" t="s" s="38">
        <v>1841</v>
      </c>
      <c r="B771" s="81">
        <f>IF('BIO - Tableau 1'!D771=8,VLOOKUP('STATS 17-18'!H772,'EN - TEMPS DE GLACE DÉF.'!$A$3:$B$69,2),VLOOKUP('STATS 17-18'!H772,'EN - TEMPS DE GLACE ATT.'!$A$3:$B$69,2))</f>
        <v>57</v>
      </c>
      <c r="C771" s="33">
        <f>IF('STATS 17-18'!E772&lt;28,IF(B771&gt;53,53,B771),B771)</f>
        <v>57</v>
      </c>
      <c r="D771" s="82">
        <f>IF('STATS 17-18'!E772&lt;20,IF(C771&gt;45,45,C771),C771)</f>
        <v>57</v>
      </c>
    </row>
    <row r="772" ht="20.35" customHeight="1">
      <c r="A772" t="s" s="38">
        <v>1842</v>
      </c>
      <c r="B772" s="81">
        <f>IF('BIO - Tableau 1'!D772=8,VLOOKUP('STATS 17-18'!H773,'EN - TEMPS DE GLACE DÉF.'!$A$3:$B$69,2),VLOOKUP('STATS 17-18'!H773,'EN - TEMPS DE GLACE ATT.'!$A$3:$B$69,2))</f>
        <v>99</v>
      </c>
      <c r="C772" s="33">
        <f>IF('STATS 17-18'!E773&lt;28,IF(B772&gt;53,53,B772),B772)</f>
        <v>53</v>
      </c>
      <c r="D772" s="82">
        <f>IF('STATS 17-18'!E773&lt;20,IF(C772&gt;45,45,C772),C772)</f>
        <v>53</v>
      </c>
    </row>
    <row r="773" ht="20.35" customHeight="1">
      <c r="A773" t="s" s="38">
        <v>1843</v>
      </c>
      <c r="B773" s="81">
        <f>IF('BIO - Tableau 1'!D773=8,VLOOKUP('STATS 17-18'!H774,'EN - TEMPS DE GLACE DÉF.'!$A$3:$B$69,2),VLOOKUP('STATS 17-18'!H774,'EN - TEMPS DE GLACE ATT.'!$A$3:$B$69,2))</f>
        <v>60</v>
      </c>
      <c r="C773" s="33">
        <f>IF('STATS 17-18'!E774&lt;28,IF(B773&gt;53,53,B773),B773)</f>
        <v>60</v>
      </c>
      <c r="D773" s="82">
        <f>IF('STATS 17-18'!E774&lt;20,IF(C773&gt;45,45,C773),C773)</f>
        <v>60</v>
      </c>
    </row>
    <row r="774" ht="20.35" customHeight="1">
      <c r="A774" t="s" s="38">
        <v>1844</v>
      </c>
      <c r="B774" s="81">
        <f>IF('BIO - Tableau 1'!D774=8,VLOOKUP('STATS 17-18'!H775,'EN - TEMPS DE GLACE DÉF.'!$A$3:$B$69,2),VLOOKUP('STATS 17-18'!H775,'EN - TEMPS DE GLACE ATT.'!$A$3:$B$69,2))</f>
        <v>33</v>
      </c>
      <c r="C774" s="33">
        <f>IF('STATS 17-18'!E775&lt;28,IF(B774&gt;53,53,B774),B774)</f>
        <v>33</v>
      </c>
      <c r="D774" s="82">
        <f>IF('STATS 17-18'!E775&lt;20,IF(C774&gt;45,45,C774),C774)</f>
        <v>33</v>
      </c>
    </row>
    <row r="775" ht="20.35" customHeight="1">
      <c r="A775" t="s" s="38">
        <v>1845</v>
      </c>
      <c r="B775" s="81">
        <f>IF('BIO - Tableau 1'!D775=8,VLOOKUP('STATS 17-18'!H776,'EN - TEMPS DE GLACE DÉF.'!$A$3:$B$69,2),VLOOKUP('STATS 17-18'!H776,'EN - TEMPS DE GLACE ATT.'!$A$3:$B$69,2))</f>
        <v>33</v>
      </c>
      <c r="C775" s="33">
        <f>IF('STATS 17-18'!E776&lt;28,IF(B775&gt;53,53,B775),B775)</f>
        <v>33</v>
      </c>
      <c r="D775" s="82">
        <f>IF('STATS 17-18'!E776&lt;20,IF(C775&gt;45,45,C775),C775)</f>
        <v>33</v>
      </c>
    </row>
    <row r="776" ht="20.35" customHeight="1">
      <c r="A776" t="s" s="38">
        <v>1846</v>
      </c>
      <c r="B776" s="81">
        <f>IF('BIO - Tableau 1'!D776=8,VLOOKUP('STATS 17-18'!H777,'EN - TEMPS DE GLACE DÉF.'!$A$3:$B$69,2),VLOOKUP('STATS 17-18'!H777,'EN - TEMPS DE GLACE ATT.'!$A$3:$B$69,2))</f>
        <v>59</v>
      </c>
      <c r="C776" s="33">
        <f>IF('STATS 17-18'!E777&lt;28,IF(B776&gt;53,53,B776),B776)</f>
        <v>53</v>
      </c>
      <c r="D776" s="82">
        <f>IF('STATS 17-18'!E777&lt;20,IF(C776&gt;45,45,C776),C776)</f>
        <v>45</v>
      </c>
    </row>
    <row r="777" ht="20.35" customHeight="1">
      <c r="A777" t="s" s="38">
        <v>1847</v>
      </c>
      <c r="B777" s="81">
        <f>IF('BIO - Tableau 1'!D777=8,VLOOKUP('STATS 17-18'!H778,'EN - TEMPS DE GLACE DÉF.'!$A$3:$B$69,2),VLOOKUP('STATS 17-18'!H778,'EN - TEMPS DE GLACE ATT.'!$A$3:$B$69,2))</f>
        <v>33</v>
      </c>
      <c r="C777" s="33">
        <f>IF('STATS 17-18'!E778&lt;28,IF(B777&gt;53,53,B777),B777)</f>
        <v>33</v>
      </c>
      <c r="D777" s="82">
        <f>IF('STATS 17-18'!E778&lt;20,IF(C777&gt;45,45,C777),C777)</f>
        <v>33</v>
      </c>
    </row>
    <row r="778" ht="20.35" customHeight="1">
      <c r="A778" t="s" s="38">
        <v>1848</v>
      </c>
      <c r="B778" s="81">
        <f>IF('BIO - Tableau 1'!D778=8,VLOOKUP('STATS 17-18'!H779,'EN - TEMPS DE GLACE DÉF.'!$A$3:$B$69,2),VLOOKUP('STATS 17-18'!H779,'EN - TEMPS DE GLACE ATT.'!$A$3:$B$69,2))</f>
        <v>33</v>
      </c>
      <c r="C778" s="33">
        <f>IF('STATS 17-18'!E779&lt;28,IF(B778&gt;53,53,B778),B778)</f>
        <v>33</v>
      </c>
      <c r="D778" s="82">
        <f>IF('STATS 17-18'!E779&lt;20,IF(C778&gt;45,45,C778),C778)</f>
        <v>33</v>
      </c>
    </row>
    <row r="779" ht="20.35" customHeight="1">
      <c r="A779" t="s" s="38">
        <v>1849</v>
      </c>
      <c r="B779" s="81">
        <f>IF('BIO - Tableau 1'!D779=8,VLOOKUP('STATS 17-18'!H780,'EN - TEMPS DE GLACE DÉF.'!$A$3:$B$69,2),VLOOKUP('STATS 17-18'!H780,'EN - TEMPS DE GLACE ATT.'!$A$3:$B$69,2))</f>
        <v>79</v>
      </c>
      <c r="C779" s="33">
        <f>IF('STATS 17-18'!E780&lt;28,IF(B779&gt;53,53,B779),B779)</f>
        <v>79</v>
      </c>
      <c r="D779" s="82">
        <f>IF('STATS 17-18'!E780&lt;20,IF(C779&gt;45,45,C779),C779)</f>
        <v>79</v>
      </c>
    </row>
    <row r="780" ht="20.35" customHeight="1">
      <c r="A780" t="s" s="38">
        <v>1850</v>
      </c>
      <c r="B780" s="81">
        <f>IF('BIO - Tableau 1'!D780=8,VLOOKUP('STATS 17-18'!H781,'EN - TEMPS DE GLACE DÉF.'!$A$3:$B$69,2),VLOOKUP('STATS 17-18'!H781,'EN - TEMPS DE GLACE ATT.'!$A$3:$B$69,2))</f>
        <v>33</v>
      </c>
      <c r="C780" s="33">
        <f>IF('STATS 17-18'!E781&lt;28,IF(B780&gt;53,53,B780),B780)</f>
        <v>33</v>
      </c>
      <c r="D780" s="82">
        <f>IF('STATS 17-18'!E781&lt;20,IF(C780&gt;45,45,C780),C780)</f>
        <v>33</v>
      </c>
    </row>
    <row r="781" ht="20.35" customHeight="1">
      <c r="A781" t="s" s="38">
        <v>1851</v>
      </c>
      <c r="B781" s="81">
        <f>IF('BIO - Tableau 1'!D781=8,VLOOKUP('STATS 17-18'!H782,'EN - TEMPS DE GLACE DÉF.'!$A$3:$B$69,2),VLOOKUP('STATS 17-18'!H782,'EN - TEMPS DE GLACE ATT.'!$A$3:$B$69,2))</f>
        <v>33</v>
      </c>
      <c r="C781" s="33">
        <f>IF('STATS 17-18'!E782&lt;28,IF(B781&gt;53,53,B781),B781)</f>
        <v>33</v>
      </c>
      <c r="D781" s="82">
        <f>IF('STATS 17-18'!E782&lt;20,IF(C781&gt;45,45,C781),C781)</f>
        <v>33</v>
      </c>
    </row>
    <row r="782" ht="20.35" customHeight="1">
      <c r="A782" t="s" s="38">
        <v>1852</v>
      </c>
      <c r="B782" s="81">
        <f>IF('BIO - Tableau 1'!D782=8,VLOOKUP('STATS 17-18'!H783,'EN - TEMPS DE GLACE DÉF.'!$A$3:$B$69,2),VLOOKUP('STATS 17-18'!H783,'EN - TEMPS DE GLACE ATT.'!$A$3:$B$69,2))</f>
        <v>33</v>
      </c>
      <c r="C782" s="33">
        <f>IF('STATS 17-18'!E783&lt;28,IF(B782&gt;53,53,B782),B782)</f>
        <v>33</v>
      </c>
      <c r="D782" s="82">
        <f>IF('STATS 17-18'!E783&lt;20,IF(C782&gt;45,45,C782),C782)</f>
        <v>33</v>
      </c>
    </row>
    <row r="783" ht="20.35" customHeight="1">
      <c r="A783" t="s" s="38">
        <v>1853</v>
      </c>
      <c r="B783" s="81">
        <f>IF('BIO - Tableau 1'!D783=8,VLOOKUP('STATS 17-18'!H784,'EN - TEMPS DE GLACE DÉF.'!$A$3:$B$69,2),VLOOKUP('STATS 17-18'!H784,'EN - TEMPS DE GLACE ATT.'!$A$3:$B$69,2))</f>
        <v>99</v>
      </c>
      <c r="C783" s="33">
        <f>IF('STATS 17-18'!E784&lt;28,IF(B783&gt;53,53,B783),B783)</f>
        <v>99</v>
      </c>
      <c r="D783" s="82">
        <f>IF('STATS 17-18'!E784&lt;20,IF(C783&gt;45,45,C783),C783)</f>
        <v>99</v>
      </c>
    </row>
    <row r="784" ht="20.35" customHeight="1">
      <c r="A784" t="s" s="38">
        <v>1854</v>
      </c>
      <c r="B784" s="81">
        <f>IF('BIO - Tableau 1'!D784=8,VLOOKUP('STATS 17-18'!H785,'EN - TEMPS DE GLACE DÉF.'!$A$3:$B$69,2),VLOOKUP('STATS 17-18'!H785,'EN - TEMPS DE GLACE ATT.'!$A$3:$B$69,2))</f>
        <v>89</v>
      </c>
      <c r="C784" s="33">
        <f>IF('STATS 17-18'!E785&lt;28,IF(B784&gt;53,53,B784),B784)</f>
        <v>89</v>
      </c>
      <c r="D784" s="82">
        <f>IF('STATS 17-18'!E785&lt;20,IF(C784&gt;45,45,C784),C784)</f>
        <v>89</v>
      </c>
    </row>
    <row r="785" ht="20.35" customHeight="1">
      <c r="A785" t="s" s="38">
        <v>1855</v>
      </c>
      <c r="B785" s="81">
        <f>IF('BIO - Tableau 1'!D785=8,VLOOKUP('STATS 17-18'!H786,'EN - TEMPS DE GLACE DÉF.'!$A$3:$B$69,2),VLOOKUP('STATS 17-18'!H786,'EN - TEMPS DE GLACE ATT.'!$A$3:$B$69,2))</f>
        <v>48</v>
      </c>
      <c r="C785" s="33">
        <f>IF('STATS 17-18'!E786&lt;28,IF(B785&gt;53,53,B785),B785)</f>
        <v>48</v>
      </c>
      <c r="D785" s="82">
        <f>IF('STATS 17-18'!E786&lt;20,IF(C785&gt;45,45,C785),C785)</f>
        <v>48</v>
      </c>
    </row>
    <row r="786" ht="20.35" customHeight="1">
      <c r="A786" t="s" s="38">
        <v>1856</v>
      </c>
      <c r="B786" s="81">
        <f>IF('BIO - Tableau 1'!D786=8,VLOOKUP('STATS 17-18'!H787,'EN - TEMPS DE GLACE DÉF.'!$A$3:$B$69,2),VLOOKUP('STATS 17-18'!H787,'EN - TEMPS DE GLACE ATT.'!$A$3:$B$69,2))</f>
        <v>59</v>
      </c>
      <c r="C786" s="33">
        <f>IF('STATS 17-18'!E787&lt;28,IF(B786&gt;53,53,B786),B786)</f>
        <v>59</v>
      </c>
      <c r="D786" s="82">
        <f>IF('STATS 17-18'!E787&lt;20,IF(C786&gt;45,45,C786),C786)</f>
        <v>59</v>
      </c>
    </row>
    <row r="787" ht="20.35" customHeight="1">
      <c r="A787" t="s" s="38">
        <v>1857</v>
      </c>
      <c r="B787" s="81">
        <f>IF('BIO - Tableau 1'!D787=8,VLOOKUP('STATS 17-18'!H788,'EN - TEMPS DE GLACE DÉF.'!$A$3:$B$69,2),VLOOKUP('STATS 17-18'!H788,'EN - TEMPS DE GLACE ATT.'!$A$3:$B$69,2))</f>
        <v>86</v>
      </c>
      <c r="C787" s="33">
        <f>IF('STATS 17-18'!E788&lt;28,IF(B787&gt;53,53,B787),B787)</f>
        <v>86</v>
      </c>
      <c r="D787" s="82">
        <f>IF('STATS 17-18'!E788&lt;20,IF(C787&gt;45,45,C787),C787)</f>
        <v>86</v>
      </c>
    </row>
    <row r="788" ht="20.35" customHeight="1">
      <c r="A788" t="s" s="38">
        <v>1858</v>
      </c>
      <c r="B788" s="81">
        <f>IF('BIO - Tableau 1'!D788=8,VLOOKUP('STATS 17-18'!H789,'EN - TEMPS DE GLACE DÉF.'!$A$3:$B$69,2),VLOOKUP('STATS 17-18'!H789,'EN - TEMPS DE GLACE ATT.'!$A$3:$B$69,2))</f>
        <v>33</v>
      </c>
      <c r="C788" s="33">
        <f>IF('STATS 17-18'!E789&lt;28,IF(B788&gt;53,53,B788),B788)</f>
        <v>33</v>
      </c>
      <c r="D788" s="82">
        <f>IF('STATS 17-18'!E789&lt;20,IF(C788&gt;45,45,C788),C788)</f>
        <v>33</v>
      </c>
    </row>
    <row r="789" ht="20.35" customHeight="1">
      <c r="A789" t="s" s="38">
        <v>1859</v>
      </c>
      <c r="B789" s="81">
        <f>IF('BIO - Tableau 1'!D789=8,VLOOKUP('STATS 17-18'!H790,'EN - TEMPS DE GLACE DÉF.'!$A$3:$B$69,2),VLOOKUP('STATS 17-18'!H790,'EN - TEMPS DE GLACE ATT.'!$A$3:$B$69,2))</f>
        <v>33</v>
      </c>
      <c r="C789" s="33">
        <f>IF('STATS 17-18'!E790&lt;28,IF(B789&gt;53,53,B789),B789)</f>
        <v>33</v>
      </c>
      <c r="D789" s="82">
        <f>IF('STATS 17-18'!E790&lt;20,IF(C789&gt;45,45,C789),C789)</f>
        <v>33</v>
      </c>
    </row>
    <row r="790" ht="20.35" customHeight="1">
      <c r="A790" t="s" s="38">
        <v>1860</v>
      </c>
      <c r="B790" s="81">
        <f>IF('BIO - Tableau 1'!D790=8,VLOOKUP('STATS 17-18'!H791,'EN - TEMPS DE GLACE DÉF.'!$A$3:$B$69,2),VLOOKUP('STATS 17-18'!H791,'EN - TEMPS DE GLACE ATT.'!$A$3:$B$69,2))</f>
        <v>33</v>
      </c>
      <c r="C790" s="33">
        <f>IF('STATS 17-18'!E791&lt;28,IF(B790&gt;53,53,B790),B790)</f>
        <v>33</v>
      </c>
      <c r="D790" s="82">
        <f>IF('STATS 17-18'!E791&lt;20,IF(C790&gt;45,45,C790),C790)</f>
        <v>33</v>
      </c>
    </row>
    <row r="791" ht="20.35" customHeight="1">
      <c r="A791" t="s" s="38">
        <v>1861</v>
      </c>
      <c r="B791" s="81">
        <f>IF('BIO - Tableau 1'!D791=8,VLOOKUP('STATS 17-18'!H792,'EN - TEMPS DE GLACE DÉF.'!$A$3:$B$69,2),VLOOKUP('STATS 17-18'!H792,'EN - TEMPS DE GLACE ATT.'!$A$3:$B$69,2))</f>
        <v>33</v>
      </c>
      <c r="C791" s="33">
        <f>IF('STATS 17-18'!E792&lt;28,IF(B791&gt;53,53,B791),B791)</f>
        <v>33</v>
      </c>
      <c r="D791" s="82">
        <f>IF('STATS 17-18'!E792&lt;20,IF(C791&gt;45,45,C791),C791)</f>
        <v>33</v>
      </c>
    </row>
    <row r="792" ht="20.35" customHeight="1">
      <c r="A792" t="s" s="38">
        <v>1862</v>
      </c>
      <c r="B792" s="81">
        <f>IF('BIO - Tableau 1'!D792=8,VLOOKUP('STATS 17-18'!H793,'EN - TEMPS DE GLACE DÉF.'!$A$3:$B$69,2),VLOOKUP('STATS 17-18'!H793,'EN - TEMPS DE GLACE ATT.'!$A$3:$B$69,2))</f>
        <v>33</v>
      </c>
      <c r="C792" s="33">
        <f>IF('STATS 17-18'!E793&lt;28,IF(B792&gt;53,53,B792),B792)</f>
        <v>33</v>
      </c>
      <c r="D792" s="82">
        <f>IF('STATS 17-18'!E793&lt;20,IF(C792&gt;45,45,C792),C792)</f>
        <v>33</v>
      </c>
    </row>
    <row r="793" ht="20.35" customHeight="1">
      <c r="A793" t="s" s="38">
        <v>1863</v>
      </c>
      <c r="B793" s="81">
        <f>IF('BIO - Tableau 1'!D793=8,VLOOKUP('STATS 17-18'!H794,'EN - TEMPS DE GLACE DÉF.'!$A$3:$B$69,2),VLOOKUP('STATS 17-18'!H794,'EN - TEMPS DE GLACE ATT.'!$A$3:$B$69,2))</f>
        <v>33</v>
      </c>
      <c r="C793" s="33">
        <f>IF('STATS 17-18'!E794&lt;28,IF(B793&gt;53,53,B793),B793)</f>
        <v>33</v>
      </c>
      <c r="D793" s="82">
        <f>IF('STATS 17-18'!E794&lt;20,IF(C793&gt;45,45,C793),C793)</f>
        <v>33</v>
      </c>
    </row>
    <row r="794" ht="20.35" customHeight="1">
      <c r="A794" t="s" s="38">
        <v>1864</v>
      </c>
      <c r="B794" s="81">
        <f>IF('BIO - Tableau 1'!D794=8,VLOOKUP('STATS 17-18'!H795,'EN - TEMPS DE GLACE DÉF.'!$A$3:$B$69,2),VLOOKUP('STATS 17-18'!H795,'EN - TEMPS DE GLACE ATT.'!$A$3:$B$69,2))</f>
        <v>49</v>
      </c>
      <c r="C794" s="33">
        <f>IF('STATS 17-18'!E795&lt;28,IF(B794&gt;53,53,B794),B794)</f>
        <v>49</v>
      </c>
      <c r="D794" s="82">
        <f>IF('STATS 17-18'!E795&lt;20,IF(C794&gt;45,45,C794),C794)</f>
        <v>45</v>
      </c>
    </row>
    <row r="795" ht="20.35" customHeight="1">
      <c r="A795" t="s" s="38">
        <v>1865</v>
      </c>
      <c r="B795" s="81">
        <f>IF('BIO - Tableau 1'!D795=8,VLOOKUP('STATS 17-18'!H796,'EN - TEMPS DE GLACE DÉF.'!$A$3:$B$69,2),VLOOKUP('STATS 17-18'!H796,'EN - TEMPS DE GLACE ATT.'!$A$3:$B$69,2))</f>
        <v>91</v>
      </c>
      <c r="C795" s="33">
        <f>IF('STATS 17-18'!E796&lt;28,IF(B795&gt;53,53,B795),B795)</f>
        <v>91</v>
      </c>
      <c r="D795" s="82">
        <f>IF('STATS 17-18'!E796&lt;20,IF(C795&gt;45,45,C795),C795)</f>
        <v>91</v>
      </c>
    </row>
    <row r="796" ht="20.35" customHeight="1">
      <c r="A796" t="s" s="38">
        <v>1866</v>
      </c>
      <c r="B796" s="81">
        <f>IF('BIO - Tableau 1'!D796=8,VLOOKUP('STATS 17-18'!H797,'EN - TEMPS DE GLACE DÉF.'!$A$3:$B$69,2),VLOOKUP('STATS 17-18'!H797,'EN - TEMPS DE GLACE ATT.'!$A$3:$B$69,2))</f>
        <v>33</v>
      </c>
      <c r="C796" s="33">
        <f>IF('STATS 17-18'!E797&lt;28,IF(B796&gt;53,53,B796),B796)</f>
        <v>33</v>
      </c>
      <c r="D796" s="82">
        <f>IF('STATS 17-18'!E797&lt;20,IF(C796&gt;45,45,C796),C796)</f>
        <v>33</v>
      </c>
    </row>
    <row r="797" ht="20.35" customHeight="1">
      <c r="A797" t="s" s="38">
        <v>1867</v>
      </c>
      <c r="B797" s="81">
        <f>IF('BIO - Tableau 1'!D797=8,VLOOKUP('STATS 17-18'!H798,'EN - TEMPS DE GLACE DÉF.'!$A$3:$B$69,2),VLOOKUP('STATS 17-18'!H798,'EN - TEMPS DE GLACE ATT.'!$A$3:$B$69,2))</f>
        <v>33</v>
      </c>
      <c r="C797" s="33">
        <f>IF('STATS 17-18'!E798&lt;28,IF(B797&gt;53,53,B797),B797)</f>
        <v>33</v>
      </c>
      <c r="D797" s="82">
        <f>IF('STATS 17-18'!E798&lt;20,IF(C797&gt;45,45,C797),C797)</f>
        <v>33</v>
      </c>
    </row>
    <row r="798" ht="20.35" customHeight="1">
      <c r="A798" t="s" s="38">
        <v>1868</v>
      </c>
      <c r="B798" s="81">
        <f>IF('BIO - Tableau 1'!D798=8,VLOOKUP('STATS 17-18'!H799,'EN - TEMPS DE GLACE DÉF.'!$A$3:$B$69,2),VLOOKUP('STATS 17-18'!H799,'EN - TEMPS DE GLACE ATT.'!$A$3:$B$69,2))</f>
        <v>33</v>
      </c>
      <c r="C798" s="33">
        <f>IF('STATS 17-18'!E799&lt;28,IF(B798&gt;53,53,B798),B798)</f>
        <v>33</v>
      </c>
      <c r="D798" s="82">
        <f>IF('STATS 17-18'!E799&lt;20,IF(C798&gt;45,45,C798),C798)</f>
        <v>33</v>
      </c>
    </row>
    <row r="799" ht="20.35" customHeight="1">
      <c r="A799" t="s" s="38">
        <v>1869</v>
      </c>
      <c r="B799" s="81">
        <f>IF('BIO - Tableau 1'!D799=8,VLOOKUP('STATS 17-18'!H800,'EN - TEMPS DE GLACE DÉF.'!$A$3:$B$69,2),VLOOKUP('STATS 17-18'!H800,'EN - TEMPS DE GLACE ATT.'!$A$3:$B$69,2))</f>
        <v>81</v>
      </c>
      <c r="C799" s="33">
        <f>IF('STATS 17-18'!E800&lt;28,IF(B799&gt;53,53,B799),B799)</f>
        <v>81</v>
      </c>
      <c r="D799" s="82">
        <f>IF('STATS 17-18'!E800&lt;20,IF(C799&gt;45,45,C799),C799)</f>
        <v>81</v>
      </c>
    </row>
    <row r="800" ht="20.35" customHeight="1">
      <c r="A800" t="s" s="38">
        <v>1870</v>
      </c>
      <c r="B800" s="81">
        <f>IF('BIO - Tableau 1'!D800=8,VLOOKUP('STATS 17-18'!H801,'EN - TEMPS DE GLACE DÉF.'!$A$3:$B$69,2),VLOOKUP('STATS 17-18'!H801,'EN - TEMPS DE GLACE ATT.'!$A$3:$B$69,2))</f>
        <v>33</v>
      </c>
      <c r="C800" s="33">
        <f>IF('STATS 17-18'!E801&lt;28,IF(B800&gt;53,53,B800),B800)</f>
        <v>33</v>
      </c>
      <c r="D800" s="82">
        <f>IF('STATS 17-18'!E801&lt;20,IF(C800&gt;45,45,C800),C800)</f>
        <v>33</v>
      </c>
    </row>
    <row r="801" ht="20.35" customHeight="1">
      <c r="A801" t="s" s="38">
        <v>1871</v>
      </c>
      <c r="B801" s="81">
        <f>IF('BIO - Tableau 1'!D801=8,VLOOKUP('STATS 17-18'!H802,'EN - TEMPS DE GLACE DÉF.'!$A$3:$B$69,2),VLOOKUP('STATS 17-18'!H802,'EN - TEMPS DE GLACE ATT.'!$A$3:$B$69,2))</f>
        <v>60</v>
      </c>
      <c r="C801" s="33">
        <f>IF('STATS 17-18'!E802&lt;28,IF(B801&gt;53,53,B801),B801)</f>
        <v>60</v>
      </c>
      <c r="D801" s="82">
        <f>IF('STATS 17-18'!E802&lt;20,IF(C801&gt;45,45,C801),C801)</f>
        <v>60</v>
      </c>
    </row>
    <row r="802" ht="20.35" customHeight="1">
      <c r="A802" t="s" s="38">
        <v>1872</v>
      </c>
      <c r="B802" s="81">
        <f>IF('BIO - Tableau 1'!D802=8,VLOOKUP('STATS 17-18'!H803,'EN - TEMPS DE GLACE DÉF.'!$A$3:$B$69,2),VLOOKUP('STATS 17-18'!H803,'EN - TEMPS DE GLACE ATT.'!$A$3:$B$69,2))</f>
        <v>34</v>
      </c>
      <c r="C802" s="33">
        <f>IF('STATS 17-18'!E803&lt;28,IF(B802&gt;53,53,B802),B802)</f>
        <v>34</v>
      </c>
      <c r="D802" s="82">
        <f>IF('STATS 17-18'!E803&lt;20,IF(C802&gt;45,45,C802),C802)</f>
        <v>34</v>
      </c>
    </row>
    <row r="803" ht="20.35" customHeight="1">
      <c r="A803" t="s" s="38">
        <v>1873</v>
      </c>
      <c r="B803" s="81">
        <f>IF('BIO - Tableau 1'!D803=8,VLOOKUP('STATS 17-18'!H804,'EN - TEMPS DE GLACE DÉF.'!$A$3:$B$69,2),VLOOKUP('STATS 17-18'!H804,'EN - TEMPS DE GLACE ATT.'!$A$3:$B$69,2))</f>
        <v>33</v>
      </c>
      <c r="C803" s="33">
        <f>IF('STATS 17-18'!E804&lt;28,IF(B803&gt;53,53,B803),B803)</f>
        <v>33</v>
      </c>
      <c r="D803" s="82">
        <f>IF('STATS 17-18'!E804&lt;20,IF(C803&gt;45,45,C803),C803)</f>
        <v>33</v>
      </c>
    </row>
    <row r="804" ht="20.35" customHeight="1">
      <c r="A804" t="s" s="38">
        <v>1874</v>
      </c>
      <c r="B804" s="81">
        <f>IF('BIO - Tableau 1'!D804=8,VLOOKUP('STATS 17-18'!H805,'EN - TEMPS DE GLACE DÉF.'!$A$3:$B$69,2),VLOOKUP('STATS 17-18'!H805,'EN - TEMPS DE GLACE ATT.'!$A$3:$B$69,2))</f>
        <v>99</v>
      </c>
      <c r="C804" s="33">
        <f>IF('STATS 17-18'!E805&lt;28,IF(B804&gt;53,53,B804),B804)</f>
        <v>99</v>
      </c>
      <c r="D804" s="82">
        <f>IF('STATS 17-18'!E805&lt;20,IF(C804&gt;45,45,C804),C804)</f>
        <v>99</v>
      </c>
    </row>
    <row r="805" ht="20.35" customHeight="1">
      <c r="A805" t="s" s="38">
        <v>1875</v>
      </c>
      <c r="B805" s="81">
        <f>IF('BIO - Tableau 1'!D805=8,VLOOKUP('STATS 17-18'!H806,'EN - TEMPS DE GLACE DÉF.'!$A$3:$B$69,2),VLOOKUP('STATS 17-18'!H806,'EN - TEMPS DE GLACE ATT.'!$A$3:$B$69,2))</f>
        <v>33</v>
      </c>
      <c r="C805" s="33">
        <f>IF('STATS 17-18'!E806&lt;28,IF(B805&gt;53,53,B805),B805)</f>
        <v>33</v>
      </c>
      <c r="D805" s="82">
        <f>IF('STATS 17-18'!E806&lt;20,IF(C805&gt;45,45,C805),C805)</f>
        <v>33</v>
      </c>
    </row>
    <row r="806" ht="20.35" customHeight="1">
      <c r="A806" t="s" s="38">
        <v>1876</v>
      </c>
      <c r="B806" s="81">
        <f>IF('BIO - Tableau 1'!D806=8,VLOOKUP('STATS 17-18'!H807,'EN - TEMPS DE GLACE DÉF.'!$A$3:$B$69,2),VLOOKUP('STATS 17-18'!H807,'EN - TEMPS DE GLACE ATT.'!$A$3:$B$69,2))</f>
        <v>49</v>
      </c>
      <c r="C806" s="33">
        <f>IF('STATS 17-18'!E807&lt;28,IF(B806&gt;53,53,B806),B806)</f>
        <v>49</v>
      </c>
      <c r="D806" s="82">
        <f>IF('STATS 17-18'!E807&lt;20,IF(C806&gt;45,45,C806),C806)</f>
        <v>49</v>
      </c>
    </row>
    <row r="807" ht="20.35" customHeight="1">
      <c r="A807" t="s" s="38">
        <v>1877</v>
      </c>
      <c r="B807" s="81">
        <f>IF('BIO - Tableau 1'!D807=8,VLOOKUP('STATS 17-18'!H808,'EN - TEMPS DE GLACE DÉF.'!$A$3:$B$69,2),VLOOKUP('STATS 17-18'!H808,'EN - TEMPS DE GLACE ATT.'!$A$3:$B$69,2))</f>
        <v>33</v>
      </c>
      <c r="C807" s="33">
        <f>IF('STATS 17-18'!E808&lt;28,IF(B807&gt;53,53,B807),B807)</f>
        <v>33</v>
      </c>
      <c r="D807" s="82">
        <f>IF('STATS 17-18'!E808&lt;20,IF(C807&gt;45,45,C807),C807)</f>
        <v>33</v>
      </c>
    </row>
    <row r="808" ht="20.35" customHeight="1">
      <c r="A808" t="s" s="38">
        <v>1878</v>
      </c>
      <c r="B808" s="81">
        <f>IF('BIO - Tableau 1'!D808=8,VLOOKUP('STATS 17-18'!H809,'EN - TEMPS DE GLACE DÉF.'!$A$3:$B$69,2),VLOOKUP('STATS 17-18'!H809,'EN - TEMPS DE GLACE ATT.'!$A$3:$B$69,2))</f>
        <v>40</v>
      </c>
      <c r="C808" s="33">
        <f>IF('STATS 17-18'!E809&lt;28,IF(B808&gt;53,53,B808),B808)</f>
        <v>40</v>
      </c>
      <c r="D808" s="82">
        <f>IF('STATS 17-18'!E809&lt;20,IF(C808&gt;45,45,C808),C808)</f>
        <v>40</v>
      </c>
    </row>
    <row r="809" ht="20.35" customHeight="1">
      <c r="A809" t="s" s="38">
        <v>1879</v>
      </c>
      <c r="B809" s="81">
        <f>IF('BIO - Tableau 1'!D809=8,VLOOKUP('STATS 17-18'!H810,'EN - TEMPS DE GLACE DÉF.'!$A$3:$B$69,2),VLOOKUP('STATS 17-18'!H810,'EN - TEMPS DE GLACE ATT.'!$A$3:$B$69,2))</f>
        <v>59</v>
      </c>
      <c r="C809" s="33">
        <f>IF('STATS 17-18'!E810&lt;28,IF(B809&gt;53,53,B809),B809)</f>
        <v>59</v>
      </c>
      <c r="D809" s="82">
        <f>IF('STATS 17-18'!E810&lt;20,IF(C809&gt;45,45,C809),C809)</f>
        <v>59</v>
      </c>
    </row>
    <row r="810" ht="20.35" customHeight="1">
      <c r="A810" t="s" s="38">
        <v>1880</v>
      </c>
      <c r="B810" s="81">
        <f>IF('BIO - Tableau 1'!D810=8,VLOOKUP('STATS 17-18'!H811,'EN - TEMPS DE GLACE DÉF.'!$A$3:$B$69,2),VLOOKUP('STATS 17-18'!H811,'EN - TEMPS DE GLACE ATT.'!$A$3:$B$69,2))</f>
        <v>81</v>
      </c>
      <c r="C810" s="33">
        <f>IF('STATS 17-18'!E811&lt;28,IF(B810&gt;53,53,B810),B810)</f>
        <v>81</v>
      </c>
      <c r="D810" s="82">
        <f>IF('STATS 17-18'!E811&lt;20,IF(C810&gt;45,45,C810),C810)</f>
        <v>81</v>
      </c>
    </row>
    <row r="811" ht="20.35" customHeight="1">
      <c r="A811" t="s" s="38">
        <v>1881</v>
      </c>
      <c r="B811" s="81">
        <f>IF('BIO - Tableau 1'!D811=8,VLOOKUP('STATS 17-18'!H812,'EN - TEMPS DE GLACE DÉF.'!$A$3:$B$69,2),VLOOKUP('STATS 17-18'!H812,'EN - TEMPS DE GLACE ATT.'!$A$3:$B$69,2))</f>
        <v>33</v>
      </c>
      <c r="C811" s="33">
        <f>IF('STATS 17-18'!E812&lt;28,IF(B811&gt;53,53,B811),B811)</f>
        <v>33</v>
      </c>
      <c r="D811" s="82">
        <f>IF('STATS 17-18'!E812&lt;20,IF(C811&gt;45,45,C811),C811)</f>
        <v>33</v>
      </c>
    </row>
    <row r="812" ht="20.35" customHeight="1">
      <c r="A812" t="s" s="38">
        <v>1882</v>
      </c>
      <c r="B812" s="81">
        <f>IF('BIO - Tableau 1'!D812=8,VLOOKUP('STATS 17-18'!H813,'EN - TEMPS DE GLACE DÉF.'!$A$3:$B$69,2),VLOOKUP('STATS 17-18'!H813,'EN - TEMPS DE GLACE ATT.'!$A$3:$B$69,2))</f>
        <v>33</v>
      </c>
      <c r="C812" s="33">
        <f>IF('STATS 17-18'!E813&lt;28,IF(B812&gt;53,53,B812),B812)</f>
        <v>33</v>
      </c>
      <c r="D812" s="82">
        <f>IF('STATS 17-18'!E813&lt;20,IF(C812&gt;45,45,C812),C812)</f>
        <v>33</v>
      </c>
    </row>
    <row r="813" ht="20.35" customHeight="1">
      <c r="A813" t="s" s="38">
        <v>1883</v>
      </c>
      <c r="B813" s="81">
        <f>IF('BIO - Tableau 1'!D813=8,VLOOKUP('STATS 17-18'!H814,'EN - TEMPS DE GLACE DÉF.'!$A$3:$B$69,2),VLOOKUP('STATS 17-18'!H814,'EN - TEMPS DE GLACE ATT.'!$A$3:$B$69,2))</f>
        <v>33</v>
      </c>
      <c r="C813" s="33">
        <f>IF('STATS 17-18'!E814&lt;28,IF(B813&gt;53,53,B813),B813)</f>
        <v>33</v>
      </c>
      <c r="D813" s="82">
        <f>IF('STATS 17-18'!E814&lt;20,IF(C813&gt;45,45,C813),C813)</f>
        <v>33</v>
      </c>
    </row>
    <row r="814" ht="20.35" customHeight="1">
      <c r="A814" t="s" s="38">
        <v>1884</v>
      </c>
      <c r="B814" s="81">
        <f>IF('BIO - Tableau 1'!D814=8,VLOOKUP('STATS 17-18'!H815,'EN - TEMPS DE GLACE DÉF.'!$A$3:$B$69,2),VLOOKUP('STATS 17-18'!H815,'EN - TEMPS DE GLACE ATT.'!$A$3:$B$69,2))</f>
        <v>52</v>
      </c>
      <c r="C814" s="33">
        <f>IF('STATS 17-18'!E815&lt;28,IF(B814&gt;53,53,B814),B814)</f>
        <v>52</v>
      </c>
      <c r="D814" s="82">
        <f>IF('STATS 17-18'!E815&lt;20,IF(C814&gt;45,45,C814),C814)</f>
        <v>52</v>
      </c>
    </row>
    <row r="815" ht="20.35" customHeight="1">
      <c r="A815" t="s" s="38">
        <v>1885</v>
      </c>
      <c r="B815" s="81">
        <f>IF('BIO - Tableau 1'!D815=8,VLOOKUP('STATS 17-18'!H816,'EN - TEMPS DE GLACE DÉF.'!$A$3:$B$69,2),VLOOKUP('STATS 17-18'!H816,'EN - TEMPS DE GLACE ATT.'!$A$3:$B$69,2))</f>
        <v>64</v>
      </c>
      <c r="C815" s="33">
        <f>IF('STATS 17-18'!E816&lt;28,IF(B815&gt;53,53,B815),B815)</f>
        <v>64</v>
      </c>
      <c r="D815" s="82">
        <f>IF('STATS 17-18'!E816&lt;20,IF(C815&gt;45,45,C815),C815)</f>
        <v>64</v>
      </c>
    </row>
    <row r="816" ht="20.35" customHeight="1">
      <c r="A816" t="s" s="38">
        <v>1886</v>
      </c>
      <c r="B816" s="81">
        <f>IF('BIO - Tableau 1'!D816=8,VLOOKUP('STATS 17-18'!H817,'EN - TEMPS DE GLACE DÉF.'!$A$3:$B$69,2),VLOOKUP('STATS 17-18'!H817,'EN - TEMPS DE GLACE ATT.'!$A$3:$B$69,2))</f>
        <v>33</v>
      </c>
      <c r="C816" s="33">
        <f>IF('STATS 17-18'!E817&lt;28,IF(B816&gt;53,53,B816),B816)</f>
        <v>33</v>
      </c>
      <c r="D816" s="82">
        <f>IF('STATS 17-18'!E817&lt;20,IF(C816&gt;45,45,C816),C816)</f>
        <v>33</v>
      </c>
    </row>
    <row r="817" ht="20.35" customHeight="1">
      <c r="A817" t="s" s="38">
        <v>1887</v>
      </c>
      <c r="B817" s="81">
        <f>IF('BIO - Tableau 1'!D817=8,VLOOKUP('STATS 17-18'!H818,'EN - TEMPS DE GLACE DÉF.'!$A$3:$B$69,2),VLOOKUP('STATS 17-18'!H818,'EN - TEMPS DE GLACE ATT.'!$A$3:$B$69,2))</f>
        <v>33</v>
      </c>
      <c r="C817" s="33">
        <f>IF('STATS 17-18'!E818&lt;28,IF(B817&gt;53,53,B817),B817)</f>
        <v>33</v>
      </c>
      <c r="D817" s="82">
        <f>IF('STATS 17-18'!E818&lt;20,IF(C817&gt;45,45,C817),C817)</f>
        <v>33</v>
      </c>
    </row>
    <row r="818" ht="20.35" customHeight="1">
      <c r="A818" t="s" s="38">
        <v>1888</v>
      </c>
      <c r="B818" s="81">
        <f>IF('BIO - Tableau 1'!D818=8,VLOOKUP('STATS 17-18'!H819,'EN - TEMPS DE GLACE DÉF.'!$A$3:$B$69,2),VLOOKUP('STATS 17-18'!H819,'EN - TEMPS DE GLACE ATT.'!$A$3:$B$69,2))</f>
        <v>99</v>
      </c>
      <c r="C818" s="33">
        <f>IF('STATS 17-18'!E819&lt;28,IF(B818&gt;53,53,B818),B818)</f>
        <v>99</v>
      </c>
      <c r="D818" s="82">
        <f>IF('STATS 17-18'!E819&lt;20,IF(C818&gt;45,45,C818),C818)</f>
        <v>99</v>
      </c>
    </row>
    <row r="819" ht="20.35" customHeight="1">
      <c r="A819" t="s" s="38">
        <v>1889</v>
      </c>
      <c r="B819" s="81">
        <f>IF('BIO - Tableau 1'!D819=8,VLOOKUP('STATS 17-18'!H820,'EN - TEMPS DE GLACE DÉF.'!$A$3:$B$69,2),VLOOKUP('STATS 17-18'!H820,'EN - TEMPS DE GLACE ATT.'!$A$3:$B$69,2))</f>
        <v>33</v>
      </c>
      <c r="C819" s="33">
        <f>IF('STATS 17-18'!E820&lt;28,IF(B819&gt;53,53,B819),B819)</f>
        <v>33</v>
      </c>
      <c r="D819" s="82">
        <f>IF('STATS 17-18'!E820&lt;20,IF(C819&gt;45,45,C819),C819)</f>
        <v>33</v>
      </c>
    </row>
    <row r="820" ht="20.35" customHeight="1">
      <c r="A820" t="s" s="38">
        <v>1890</v>
      </c>
      <c r="B820" s="81">
        <f>IF('BIO - Tableau 1'!D820=8,VLOOKUP('STATS 17-18'!H821,'EN - TEMPS DE GLACE DÉF.'!$A$3:$B$69,2),VLOOKUP('STATS 17-18'!H821,'EN - TEMPS DE GLACE ATT.'!$A$3:$B$69,2))</f>
        <v>33</v>
      </c>
      <c r="C820" s="33">
        <f>IF('STATS 17-18'!E821&lt;28,IF(B820&gt;53,53,B820),B820)</f>
        <v>33</v>
      </c>
      <c r="D820" s="82">
        <f>IF('STATS 17-18'!E821&lt;20,IF(C820&gt;45,45,C820),C820)</f>
        <v>33</v>
      </c>
    </row>
    <row r="821" ht="20.35" customHeight="1">
      <c r="A821" t="s" s="38">
        <v>1891</v>
      </c>
      <c r="B821" s="81">
        <f>IF('BIO - Tableau 1'!D821=8,VLOOKUP('STATS 17-18'!H822,'EN - TEMPS DE GLACE DÉF.'!$A$3:$B$69,2),VLOOKUP('STATS 17-18'!H822,'EN - TEMPS DE GLACE ATT.'!$A$3:$B$69,2))</f>
        <v>33</v>
      </c>
      <c r="C821" s="33">
        <f>IF('STATS 17-18'!E822&lt;28,IF(B821&gt;53,53,B821),B821)</f>
        <v>33</v>
      </c>
      <c r="D821" s="82">
        <f>IF('STATS 17-18'!E822&lt;20,IF(C821&gt;45,45,C821),C821)</f>
        <v>33</v>
      </c>
    </row>
    <row r="822" ht="20.35" customHeight="1">
      <c r="A822" t="s" s="38">
        <v>1892</v>
      </c>
      <c r="B822" s="81">
        <f>IF('BIO - Tableau 1'!D822=8,VLOOKUP('STATS 17-18'!H823,'EN - TEMPS DE GLACE DÉF.'!$A$3:$B$69,2),VLOOKUP('STATS 17-18'!H823,'EN - TEMPS DE GLACE ATT.'!$A$3:$B$69,2))</f>
        <v>99</v>
      </c>
      <c r="C822" s="33">
        <f>IF('STATS 17-18'!E823&lt;28,IF(B822&gt;53,53,B822),B822)</f>
        <v>99</v>
      </c>
      <c r="D822" s="82">
        <f>IF('STATS 17-18'!E823&lt;20,IF(C822&gt;45,45,C822),C822)</f>
        <v>99</v>
      </c>
    </row>
    <row r="823" ht="20.35" customHeight="1">
      <c r="A823" t="s" s="38">
        <v>1893</v>
      </c>
      <c r="B823" s="81">
        <f>IF('BIO - Tableau 1'!D823=8,VLOOKUP('STATS 17-18'!H824,'EN - TEMPS DE GLACE DÉF.'!$A$3:$B$69,2),VLOOKUP('STATS 17-18'!H824,'EN - TEMPS DE GLACE ATT.'!$A$3:$B$69,2))</f>
        <v>33</v>
      </c>
      <c r="C823" s="33">
        <f>IF('STATS 17-18'!E824&lt;28,IF(B823&gt;53,53,B823),B823)</f>
        <v>33</v>
      </c>
      <c r="D823" s="82">
        <f>IF('STATS 17-18'!E824&lt;20,IF(C823&gt;45,45,C823),C823)</f>
        <v>33</v>
      </c>
    </row>
    <row r="824" ht="20.35" customHeight="1">
      <c r="A824" t="s" s="38">
        <v>1894</v>
      </c>
      <c r="B824" s="81">
        <f>IF('BIO - Tableau 1'!D824=8,VLOOKUP('STATS 17-18'!H825,'EN - TEMPS DE GLACE DÉF.'!$A$3:$B$69,2),VLOOKUP('STATS 17-18'!H825,'EN - TEMPS DE GLACE ATT.'!$A$3:$B$69,2))</f>
        <v>59</v>
      </c>
      <c r="C824" s="33">
        <f>IF('STATS 17-18'!E825&lt;28,IF(B824&gt;53,53,B824),B824)</f>
        <v>59</v>
      </c>
      <c r="D824" s="82">
        <f>IF('STATS 17-18'!E825&lt;20,IF(C824&gt;45,45,C824),C824)</f>
        <v>59</v>
      </c>
    </row>
    <row r="825" ht="20.35" customHeight="1">
      <c r="A825" t="s" s="38">
        <v>1895</v>
      </c>
      <c r="B825" s="81">
        <f>IF('BIO - Tableau 1'!D825=8,VLOOKUP('STATS 17-18'!H826,'EN - TEMPS DE GLACE DÉF.'!$A$3:$B$69,2),VLOOKUP('STATS 17-18'!H826,'EN - TEMPS DE GLACE ATT.'!$A$3:$B$69,2))</f>
        <v>33</v>
      </c>
      <c r="C825" s="33">
        <f>IF('STATS 17-18'!E826&lt;28,IF(B825&gt;53,53,B825),B825)</f>
        <v>33</v>
      </c>
      <c r="D825" s="82">
        <f>IF('STATS 17-18'!E826&lt;20,IF(C825&gt;45,45,C825),C825)</f>
        <v>33</v>
      </c>
    </row>
    <row r="826" ht="20.35" customHeight="1">
      <c r="A826" t="s" s="38">
        <v>1896</v>
      </c>
      <c r="B826" s="81">
        <f>IF('BIO - Tableau 1'!D826=8,VLOOKUP('STATS 17-18'!H827,'EN - TEMPS DE GLACE DÉF.'!$A$3:$B$69,2),VLOOKUP('STATS 17-18'!H827,'EN - TEMPS DE GLACE ATT.'!$A$3:$B$69,2))</f>
        <v>33</v>
      </c>
      <c r="C826" s="33">
        <f>IF('STATS 17-18'!E827&lt;28,IF(B826&gt;53,53,B826),B826)</f>
        <v>33</v>
      </c>
      <c r="D826" s="82">
        <f>IF('STATS 17-18'!E827&lt;20,IF(C826&gt;45,45,C826),C826)</f>
        <v>33</v>
      </c>
    </row>
    <row r="827" ht="20.35" customHeight="1">
      <c r="A827" t="s" s="38">
        <v>1897</v>
      </c>
      <c r="B827" s="81">
        <f>IF('BIO - Tableau 1'!D827=8,VLOOKUP('STATS 17-18'!H828,'EN - TEMPS DE GLACE DÉF.'!$A$3:$B$69,2),VLOOKUP('STATS 17-18'!H828,'EN - TEMPS DE GLACE ATT.'!$A$3:$B$69,2))</f>
        <v>99</v>
      </c>
      <c r="C827" s="33">
        <f>IF('STATS 17-18'!E828&lt;28,IF(B827&gt;53,53,B827),B827)</f>
        <v>99</v>
      </c>
      <c r="D827" s="82">
        <f>IF('STATS 17-18'!E828&lt;20,IF(C827&gt;45,45,C827),C827)</f>
        <v>99</v>
      </c>
    </row>
    <row r="828" ht="20.35" customHeight="1">
      <c r="A828" t="s" s="38">
        <v>1898</v>
      </c>
      <c r="B828" s="81">
        <f>IF('BIO - Tableau 1'!D828=8,VLOOKUP('STATS 17-18'!H829,'EN - TEMPS DE GLACE DÉF.'!$A$3:$B$69,2),VLOOKUP('STATS 17-18'!H829,'EN - TEMPS DE GLACE ATT.'!$A$3:$B$69,2))</f>
        <v>33</v>
      </c>
      <c r="C828" s="33">
        <f>IF('STATS 17-18'!E829&lt;28,IF(B828&gt;53,53,B828),B828)</f>
        <v>33</v>
      </c>
      <c r="D828" s="82">
        <f>IF('STATS 17-18'!E829&lt;20,IF(C828&gt;45,45,C828),C828)</f>
        <v>33</v>
      </c>
    </row>
    <row r="829" ht="20.35" customHeight="1">
      <c r="A829" t="s" s="38">
        <v>1899</v>
      </c>
      <c r="B829" s="81">
        <f>IF('BIO - Tableau 1'!D829=8,VLOOKUP('STATS 17-18'!H830,'EN - TEMPS DE GLACE DÉF.'!$A$3:$B$69,2),VLOOKUP('STATS 17-18'!H830,'EN - TEMPS DE GLACE ATT.'!$A$3:$B$69,2))</f>
        <v>33</v>
      </c>
      <c r="C829" s="33">
        <f>IF('STATS 17-18'!E830&lt;28,IF(B829&gt;53,53,B829),B829)</f>
        <v>33</v>
      </c>
      <c r="D829" s="82">
        <f>IF('STATS 17-18'!E830&lt;20,IF(C829&gt;45,45,C829),C829)</f>
        <v>33</v>
      </c>
    </row>
    <row r="830" ht="20.35" customHeight="1">
      <c r="A830" t="s" s="38">
        <v>1900</v>
      </c>
      <c r="B830" s="81">
        <f>IF('BIO - Tableau 1'!D830=8,VLOOKUP('STATS 17-18'!H831,'EN - TEMPS DE GLACE DÉF.'!$A$3:$B$69,2),VLOOKUP('STATS 17-18'!H831,'EN - TEMPS DE GLACE ATT.'!$A$3:$B$69,2))</f>
        <v>70</v>
      </c>
      <c r="C830" s="33">
        <f>IF('STATS 17-18'!E831&lt;28,IF(B830&gt;53,53,B830),B830)</f>
        <v>70</v>
      </c>
      <c r="D830" s="82">
        <f>IF('STATS 17-18'!E831&lt;20,IF(C830&gt;45,45,C830),C830)</f>
        <v>70</v>
      </c>
    </row>
    <row r="831" ht="20.35" customHeight="1">
      <c r="A831" t="s" s="38">
        <v>1901</v>
      </c>
      <c r="B831" s="81">
        <f>IF('BIO - Tableau 1'!D831=8,VLOOKUP('STATS 17-18'!H832,'EN - TEMPS DE GLACE DÉF.'!$A$3:$B$69,2),VLOOKUP('STATS 17-18'!H832,'EN - TEMPS DE GLACE ATT.'!$A$3:$B$69,2))</f>
        <v>33</v>
      </c>
      <c r="C831" s="33">
        <f>IF('STATS 17-18'!E832&lt;28,IF(B831&gt;53,53,B831),B831)</f>
        <v>33</v>
      </c>
      <c r="D831" s="82">
        <f>IF('STATS 17-18'!E832&lt;20,IF(C831&gt;45,45,C831),C831)</f>
        <v>33</v>
      </c>
    </row>
    <row r="832" ht="20.35" customHeight="1">
      <c r="A832" t="s" s="38">
        <v>1902</v>
      </c>
      <c r="B832" s="81">
        <f>IF('BIO - Tableau 1'!D832=8,VLOOKUP('STATS 17-18'!H833,'EN - TEMPS DE GLACE DÉF.'!$A$3:$B$69,2),VLOOKUP('STATS 17-18'!H833,'EN - TEMPS DE GLACE ATT.'!$A$3:$B$69,2))</f>
        <v>89</v>
      </c>
      <c r="C832" s="33">
        <f>IF('STATS 17-18'!E833&lt;28,IF(B832&gt;53,53,B832),B832)</f>
        <v>89</v>
      </c>
      <c r="D832" s="82">
        <f>IF('STATS 17-18'!E833&lt;20,IF(C832&gt;45,45,C832),C832)</f>
        <v>89</v>
      </c>
    </row>
    <row r="833" ht="20.35" customHeight="1">
      <c r="A833" t="s" s="38">
        <v>1903</v>
      </c>
      <c r="B833" s="81">
        <f>IF('BIO - Tableau 1'!D833=8,VLOOKUP('STATS 17-18'!H834,'EN - TEMPS DE GLACE DÉF.'!$A$3:$B$69,2),VLOOKUP('STATS 17-18'!H834,'EN - TEMPS DE GLACE ATT.'!$A$3:$B$69,2))</f>
        <v>33</v>
      </c>
      <c r="C833" s="33">
        <f>IF('STATS 17-18'!E834&lt;28,IF(B833&gt;53,53,B833),B833)</f>
        <v>33</v>
      </c>
      <c r="D833" s="82">
        <f>IF('STATS 17-18'!E834&lt;20,IF(C833&gt;45,45,C833),C833)</f>
        <v>33</v>
      </c>
    </row>
    <row r="834" ht="20.35" customHeight="1">
      <c r="A834" t="s" s="38">
        <v>1904</v>
      </c>
      <c r="B834" s="81">
        <f>IF('BIO - Tableau 1'!D834=8,VLOOKUP('STATS 17-18'!H835,'EN - TEMPS DE GLACE DÉF.'!$A$3:$B$69,2),VLOOKUP('STATS 17-18'!H835,'EN - TEMPS DE GLACE ATT.'!$A$3:$B$69,2))</f>
        <v>33</v>
      </c>
      <c r="C834" s="33">
        <f>IF('STATS 17-18'!E835&lt;28,IF(B834&gt;53,53,B834),B834)</f>
        <v>33</v>
      </c>
      <c r="D834" s="82">
        <f>IF('STATS 17-18'!E835&lt;20,IF(C834&gt;45,45,C834),C834)</f>
        <v>33</v>
      </c>
    </row>
    <row r="835" ht="20.35" customHeight="1">
      <c r="A835" t="s" s="38">
        <v>1905</v>
      </c>
      <c r="B835" s="81">
        <f>IF('BIO - Tableau 1'!D835=8,VLOOKUP('STATS 17-18'!H836,'EN - TEMPS DE GLACE DÉF.'!$A$3:$B$69,2),VLOOKUP('STATS 17-18'!H836,'EN - TEMPS DE GLACE ATT.'!$A$3:$B$69,2))</f>
        <v>57</v>
      </c>
      <c r="C835" s="33">
        <f>IF('STATS 17-18'!E836&lt;28,IF(B835&gt;53,53,B835),B835)</f>
        <v>53</v>
      </c>
      <c r="D835" s="82">
        <f>IF('STATS 17-18'!E836&lt;20,IF(C835&gt;45,45,C835),C835)</f>
        <v>45</v>
      </c>
    </row>
    <row r="836" ht="20.35" customHeight="1">
      <c r="A836" t="s" s="38">
        <v>1906</v>
      </c>
      <c r="B836" s="81">
        <f>IF('BIO - Tableau 1'!D836=8,VLOOKUP('STATS 17-18'!H837,'EN - TEMPS DE GLACE DÉF.'!$A$3:$B$69,2),VLOOKUP('STATS 17-18'!H837,'EN - TEMPS DE GLACE ATT.'!$A$3:$B$69,2))</f>
        <v>46</v>
      </c>
      <c r="C836" s="33">
        <f>IF('STATS 17-18'!E837&lt;28,IF(B836&gt;53,53,B836),B836)</f>
        <v>46</v>
      </c>
      <c r="D836" s="82">
        <f>IF('STATS 17-18'!E837&lt;20,IF(C836&gt;45,45,C836),C836)</f>
        <v>46</v>
      </c>
    </row>
    <row r="837" ht="20.35" customHeight="1">
      <c r="A837" t="s" s="38">
        <v>1907</v>
      </c>
      <c r="B837" s="81">
        <f>IF('BIO - Tableau 1'!D837=8,VLOOKUP('STATS 17-18'!H838,'EN - TEMPS DE GLACE DÉF.'!$A$3:$B$69,2),VLOOKUP('STATS 17-18'!H838,'EN - TEMPS DE GLACE ATT.'!$A$3:$B$69,2))</f>
        <v>59</v>
      </c>
      <c r="C837" s="33">
        <f>IF('STATS 17-18'!E838&lt;28,IF(B837&gt;53,53,B837),B837)</f>
        <v>59</v>
      </c>
      <c r="D837" s="82">
        <f>IF('STATS 17-18'!E838&lt;20,IF(C837&gt;45,45,C837),C837)</f>
        <v>59</v>
      </c>
    </row>
    <row r="838" ht="20.35" customHeight="1">
      <c r="A838" t="s" s="38">
        <v>1908</v>
      </c>
      <c r="B838" s="81">
        <f>IF('BIO - Tableau 1'!D838=8,VLOOKUP('STATS 17-18'!H839,'EN - TEMPS DE GLACE DÉF.'!$A$3:$B$69,2),VLOOKUP('STATS 17-18'!H839,'EN - TEMPS DE GLACE ATT.'!$A$3:$B$69,2))</f>
        <v>33</v>
      </c>
      <c r="C838" s="33">
        <f>IF('STATS 17-18'!E839&lt;28,IF(B838&gt;53,53,B838),B838)</f>
        <v>33</v>
      </c>
      <c r="D838" s="82">
        <f>IF('STATS 17-18'!E839&lt;20,IF(C838&gt;45,45,C838),C838)</f>
        <v>33</v>
      </c>
    </row>
    <row r="839" ht="20.35" customHeight="1">
      <c r="A839" t="s" s="38">
        <v>1909</v>
      </c>
      <c r="B839" s="81">
        <f>IF('BIO - Tableau 1'!D839=8,VLOOKUP('STATS 17-18'!H840,'EN - TEMPS DE GLACE DÉF.'!$A$3:$B$69,2),VLOOKUP('STATS 17-18'!H840,'EN - TEMPS DE GLACE ATT.'!$A$3:$B$69,2))</f>
        <v>33</v>
      </c>
      <c r="C839" s="33">
        <f>IF('STATS 17-18'!E840&lt;28,IF(B839&gt;53,53,B839),B839)</f>
        <v>33</v>
      </c>
      <c r="D839" s="82">
        <f>IF('STATS 17-18'!E840&lt;20,IF(C839&gt;45,45,C839),C839)</f>
        <v>33</v>
      </c>
    </row>
    <row r="840" ht="20.35" customHeight="1">
      <c r="A840" t="s" s="38">
        <v>1910</v>
      </c>
      <c r="B840" s="81">
        <f>IF('BIO - Tableau 1'!D840=8,VLOOKUP('STATS 17-18'!H841,'EN - TEMPS DE GLACE DÉF.'!$A$3:$B$69,2),VLOOKUP('STATS 17-18'!H841,'EN - TEMPS DE GLACE ATT.'!$A$3:$B$69,2))</f>
        <v>69</v>
      </c>
      <c r="C840" s="33">
        <f>IF('STATS 17-18'!E841&lt;28,IF(B840&gt;53,53,B840),B840)</f>
        <v>69</v>
      </c>
      <c r="D840" s="82">
        <f>IF('STATS 17-18'!E841&lt;20,IF(C840&gt;45,45,C840),C840)</f>
        <v>69</v>
      </c>
    </row>
    <row r="841" ht="20.35" customHeight="1">
      <c r="A841" t="s" s="38">
        <v>1911</v>
      </c>
      <c r="B841" s="81">
        <f>IF('BIO - Tableau 1'!D841=8,VLOOKUP('STATS 17-18'!H842,'EN - TEMPS DE GLACE DÉF.'!$A$3:$B$69,2),VLOOKUP('STATS 17-18'!H842,'EN - TEMPS DE GLACE ATT.'!$A$3:$B$69,2))</f>
        <v>33</v>
      </c>
      <c r="C841" s="33">
        <f>IF('STATS 17-18'!E842&lt;28,IF(B841&gt;53,53,B841),B841)</f>
        <v>33</v>
      </c>
      <c r="D841" s="82">
        <f>IF('STATS 17-18'!E842&lt;20,IF(C841&gt;45,45,C841),C841)</f>
        <v>33</v>
      </c>
    </row>
    <row r="842" ht="20.35" customHeight="1">
      <c r="A842" t="s" s="38">
        <v>1912</v>
      </c>
      <c r="B842" s="81">
        <f>IF('BIO - Tableau 1'!D842=8,VLOOKUP('STATS 17-18'!H843,'EN - TEMPS DE GLACE DÉF.'!$A$3:$B$69,2),VLOOKUP('STATS 17-18'!H843,'EN - TEMPS DE GLACE ATT.'!$A$3:$B$69,2))</f>
        <v>99</v>
      </c>
      <c r="C842" s="33">
        <f>IF('STATS 17-18'!E843&lt;28,IF(B842&gt;53,53,B842),B842)</f>
        <v>99</v>
      </c>
      <c r="D842" s="82">
        <f>IF('STATS 17-18'!E843&lt;20,IF(C842&gt;45,45,C842),C842)</f>
        <v>99</v>
      </c>
    </row>
    <row r="843" ht="20.35" customHeight="1">
      <c r="A843" t="s" s="38">
        <v>1913</v>
      </c>
      <c r="B843" s="81">
        <f>IF('BIO - Tableau 1'!D843=8,VLOOKUP('STATS 17-18'!H844,'EN - TEMPS DE GLACE DÉF.'!$A$3:$B$69,2),VLOOKUP('STATS 17-18'!H844,'EN - TEMPS DE GLACE ATT.'!$A$3:$B$69,2))</f>
        <v>39</v>
      </c>
      <c r="C843" s="33">
        <f>IF('STATS 17-18'!E844&lt;28,IF(B843&gt;53,53,B843),B843)</f>
        <v>39</v>
      </c>
      <c r="D843" s="82">
        <f>IF('STATS 17-18'!E844&lt;20,IF(C843&gt;45,45,C843),C843)</f>
        <v>39</v>
      </c>
    </row>
    <row r="844" ht="20.35" customHeight="1">
      <c r="A844" t="s" s="38">
        <v>1914</v>
      </c>
      <c r="B844" s="81">
        <f>IF('BIO - Tableau 1'!D844=8,VLOOKUP('STATS 17-18'!H845,'EN - TEMPS DE GLACE DÉF.'!$A$3:$B$69,2),VLOOKUP('STATS 17-18'!H845,'EN - TEMPS DE GLACE ATT.'!$A$3:$B$69,2))</f>
        <v>99</v>
      </c>
      <c r="C844" s="33">
        <f>IF('STATS 17-18'!E845&lt;28,IF(B844&gt;53,53,B844),B844)</f>
        <v>99</v>
      </c>
      <c r="D844" s="82">
        <f>IF('STATS 17-18'!E845&lt;20,IF(C844&gt;45,45,C844),C844)</f>
        <v>99</v>
      </c>
    </row>
    <row r="845" ht="20.35" customHeight="1">
      <c r="A845" t="s" s="38">
        <v>1915</v>
      </c>
      <c r="B845" s="81">
        <f>IF('BIO - Tableau 1'!D845=8,VLOOKUP('STATS 17-18'!H846,'EN - TEMPS DE GLACE DÉF.'!$A$3:$B$69,2),VLOOKUP('STATS 17-18'!H846,'EN - TEMPS DE GLACE ATT.'!$A$3:$B$69,2))</f>
        <v>61</v>
      </c>
      <c r="C845" s="33">
        <f>IF('STATS 17-18'!E846&lt;28,IF(B845&gt;53,53,B845),B845)</f>
        <v>61</v>
      </c>
      <c r="D845" s="82">
        <f>IF('STATS 17-18'!E846&lt;20,IF(C845&gt;45,45,C845),C845)</f>
        <v>61</v>
      </c>
    </row>
    <row r="846" ht="20.35" customHeight="1">
      <c r="A846" t="s" s="38">
        <v>1916</v>
      </c>
      <c r="B846" s="81">
        <f>IF('BIO - Tableau 1'!D846=8,VLOOKUP('STATS 17-18'!H847,'EN - TEMPS DE GLACE DÉF.'!$A$3:$B$69,2),VLOOKUP('STATS 17-18'!H847,'EN - TEMPS DE GLACE ATT.'!$A$3:$B$69,2))</f>
        <v>33</v>
      </c>
      <c r="C846" s="33">
        <f>IF('STATS 17-18'!E847&lt;28,IF(B846&gt;53,53,B846),B846)</f>
        <v>33</v>
      </c>
      <c r="D846" s="82">
        <f>IF('STATS 17-18'!E847&lt;20,IF(C846&gt;45,45,C846),C846)</f>
        <v>33</v>
      </c>
    </row>
    <row r="847" ht="20.35" customHeight="1">
      <c r="A847" t="s" s="38">
        <v>1917</v>
      </c>
      <c r="B847" s="81">
        <f>IF('BIO - Tableau 1'!D847=8,VLOOKUP('STATS 17-18'!H848,'EN - TEMPS DE GLACE DÉF.'!$A$3:$B$69,2),VLOOKUP('STATS 17-18'!H848,'EN - TEMPS DE GLACE ATT.'!$A$3:$B$69,2))</f>
        <v>99</v>
      </c>
      <c r="C847" s="33">
        <f>IF('STATS 17-18'!E848&lt;28,IF(B847&gt;53,53,B847),B847)</f>
        <v>99</v>
      </c>
      <c r="D847" s="82">
        <f>IF('STATS 17-18'!E848&lt;20,IF(C847&gt;45,45,C847),C847)</f>
        <v>99</v>
      </c>
    </row>
    <row r="848" ht="20.35" customHeight="1">
      <c r="A848" t="s" s="38">
        <v>1918</v>
      </c>
      <c r="B848" s="81">
        <f>IF('BIO - Tableau 1'!D848=8,VLOOKUP('STATS 17-18'!H849,'EN - TEMPS DE GLACE DÉF.'!$A$3:$B$69,2),VLOOKUP('STATS 17-18'!H849,'EN - TEMPS DE GLACE ATT.'!$A$3:$B$69,2))</f>
        <v>49</v>
      </c>
      <c r="C848" s="33">
        <f>IF('STATS 17-18'!E849&lt;28,IF(B848&gt;53,53,B848),B848)</f>
        <v>49</v>
      </c>
      <c r="D848" s="82">
        <f>IF('STATS 17-18'!E849&lt;20,IF(C848&gt;45,45,C848),C848)</f>
        <v>49</v>
      </c>
    </row>
    <row r="849" ht="20.35" customHeight="1">
      <c r="A849" t="s" s="38">
        <v>1919</v>
      </c>
      <c r="B849" s="81">
        <f>IF('BIO - Tableau 1'!D849=8,VLOOKUP('STATS 17-18'!H850,'EN - TEMPS DE GLACE DÉF.'!$A$3:$B$69,2),VLOOKUP('STATS 17-18'!H850,'EN - TEMPS DE GLACE ATT.'!$A$3:$B$69,2))</f>
        <v>33</v>
      </c>
      <c r="C849" s="33">
        <f>IF('STATS 17-18'!E850&lt;28,IF(B849&gt;53,53,B849),B849)</f>
        <v>33</v>
      </c>
      <c r="D849" s="82">
        <f>IF('STATS 17-18'!E850&lt;20,IF(C849&gt;45,45,C849),C849)</f>
        <v>33</v>
      </c>
    </row>
    <row r="850" ht="20.35" customHeight="1">
      <c r="A850" t="s" s="38">
        <v>1920</v>
      </c>
      <c r="B850" s="81">
        <f>IF('BIO - Tableau 1'!D850=8,VLOOKUP('STATS 17-18'!H851,'EN - TEMPS DE GLACE DÉF.'!$A$3:$B$69,2),VLOOKUP('STATS 17-18'!H851,'EN - TEMPS DE GLACE ATT.'!$A$3:$B$69,2))</f>
        <v>39</v>
      </c>
      <c r="C850" s="33">
        <f>IF('STATS 17-18'!E851&lt;28,IF(B850&gt;53,53,B850),B850)</f>
        <v>39</v>
      </c>
      <c r="D850" s="82">
        <f>IF('STATS 17-18'!E851&lt;20,IF(C850&gt;45,45,C850),C850)</f>
        <v>39</v>
      </c>
    </row>
    <row r="851" ht="20.35" customHeight="1">
      <c r="A851" t="s" s="38">
        <v>1921</v>
      </c>
      <c r="B851" s="81">
        <f>IF('BIO - Tableau 1'!D851=8,VLOOKUP('STATS 17-18'!H852,'EN - TEMPS DE GLACE DÉF.'!$A$3:$B$69,2),VLOOKUP('STATS 17-18'!H852,'EN - TEMPS DE GLACE ATT.'!$A$3:$B$69,2))</f>
        <v>33</v>
      </c>
      <c r="C851" s="33">
        <f>IF('STATS 17-18'!E852&lt;28,IF(B851&gt;53,53,B851),B851)</f>
        <v>33</v>
      </c>
      <c r="D851" s="82">
        <f>IF('STATS 17-18'!E852&lt;20,IF(C851&gt;45,45,C851),C851)</f>
        <v>33</v>
      </c>
    </row>
    <row r="852" ht="20.35" customHeight="1">
      <c r="A852" t="s" s="38">
        <v>1923</v>
      </c>
      <c r="B852" s="81">
        <f>IF('BIO - Tableau 1'!D852=8,VLOOKUP('STATS 17-18'!H853,'EN - TEMPS DE GLACE DÉF.'!$A$3:$B$69,2),VLOOKUP('STATS 17-18'!H853,'EN - TEMPS DE GLACE ATT.'!$A$3:$B$69,2))</f>
        <v>54</v>
      </c>
      <c r="C852" s="33">
        <f>IF('STATS 17-18'!E853&lt;28,IF(B852&gt;53,53,B852),B852)</f>
        <v>54</v>
      </c>
      <c r="D852" s="82">
        <f>IF('STATS 17-18'!E853&lt;20,IF(C852&gt;45,45,C852),C852)</f>
        <v>54</v>
      </c>
    </row>
    <row r="853" ht="20.35" customHeight="1">
      <c r="A853" t="s" s="38">
        <v>1924</v>
      </c>
      <c r="B853" s="81">
        <f>IF('BIO - Tableau 1'!D853=8,VLOOKUP('STATS 17-18'!H854,'EN - TEMPS DE GLACE DÉF.'!$A$3:$B$69,2),VLOOKUP('STATS 17-18'!H854,'EN - TEMPS DE GLACE ATT.'!$A$3:$B$69,2))</f>
        <v>33</v>
      </c>
      <c r="C853" s="33">
        <f>IF('STATS 17-18'!E854&lt;28,IF(B853&gt;53,53,B853),B853)</f>
        <v>33</v>
      </c>
      <c r="D853" s="82">
        <f>IF('STATS 17-18'!E854&lt;20,IF(C853&gt;45,45,C853),C853)</f>
        <v>33</v>
      </c>
    </row>
    <row r="854" ht="20.35" customHeight="1">
      <c r="A854" t="s" s="38">
        <v>1925</v>
      </c>
      <c r="B854" s="81">
        <f>IF('BIO - Tableau 1'!D854=8,VLOOKUP('STATS 17-18'!H855,'EN - TEMPS DE GLACE DÉF.'!$A$3:$B$69,2),VLOOKUP('STATS 17-18'!H855,'EN - TEMPS DE GLACE ATT.'!$A$3:$B$69,2))</f>
        <v>99</v>
      </c>
      <c r="C854" s="33">
        <f>IF('STATS 17-18'!E855&lt;28,IF(B854&gt;53,53,B854),B854)</f>
        <v>99</v>
      </c>
      <c r="D854" s="82">
        <f>IF('STATS 17-18'!E855&lt;20,IF(C854&gt;45,45,C854),C854)</f>
        <v>99</v>
      </c>
    </row>
    <row r="855" ht="20.35" customHeight="1">
      <c r="A855" t="s" s="38">
        <v>1926</v>
      </c>
      <c r="B855" s="81">
        <f>IF('BIO - Tableau 1'!D855=8,VLOOKUP('STATS 17-18'!H856,'EN - TEMPS DE GLACE DÉF.'!$A$3:$B$69,2),VLOOKUP('STATS 17-18'!H856,'EN - TEMPS DE GLACE ATT.'!$A$3:$B$69,2))</f>
        <v>59</v>
      </c>
      <c r="C855" s="33">
        <f>IF('STATS 17-18'!E856&lt;28,IF(B855&gt;53,53,B855),B855)</f>
        <v>59</v>
      </c>
      <c r="D855" s="82">
        <f>IF('STATS 17-18'!E856&lt;20,IF(C855&gt;45,45,C855),C855)</f>
        <v>59</v>
      </c>
    </row>
    <row r="856" ht="20.35" customHeight="1">
      <c r="A856" t="s" s="38">
        <v>1927</v>
      </c>
      <c r="B856" s="81">
        <f>IF('BIO - Tableau 1'!D856=8,VLOOKUP('STATS 17-18'!H857,'EN - TEMPS DE GLACE DÉF.'!$A$3:$B$69,2),VLOOKUP('STATS 17-18'!H857,'EN - TEMPS DE GLACE ATT.'!$A$3:$B$69,2))</f>
        <v>56</v>
      </c>
      <c r="C856" s="33">
        <f>IF('STATS 17-18'!E857&lt;28,IF(B856&gt;53,53,B856),B856)</f>
        <v>56</v>
      </c>
      <c r="D856" s="82">
        <f>IF('STATS 17-18'!E857&lt;20,IF(C856&gt;45,45,C856),C856)</f>
        <v>56</v>
      </c>
    </row>
    <row r="857" ht="20.35" customHeight="1">
      <c r="A857" t="s" s="38">
        <v>1928</v>
      </c>
      <c r="B857" s="81">
        <f>IF('BIO - Tableau 1'!D857=8,VLOOKUP('STATS 17-18'!H858,'EN - TEMPS DE GLACE DÉF.'!$A$3:$B$69,2),VLOOKUP('STATS 17-18'!H858,'EN - TEMPS DE GLACE ATT.'!$A$3:$B$69,2))</f>
        <v>33</v>
      </c>
      <c r="C857" s="33">
        <f>IF('STATS 17-18'!E858&lt;28,IF(B857&gt;53,53,B857),B857)</f>
        <v>33</v>
      </c>
      <c r="D857" s="82">
        <f>IF('STATS 17-18'!E858&lt;20,IF(C857&gt;45,45,C857),C857)</f>
        <v>33</v>
      </c>
    </row>
    <row r="858" ht="20.35" customHeight="1">
      <c r="A858" t="s" s="38">
        <v>1929</v>
      </c>
      <c r="B858" s="81">
        <f>IF('BIO - Tableau 1'!D858=8,VLOOKUP('STATS 17-18'!H859,'EN - TEMPS DE GLACE DÉF.'!$A$3:$B$69,2),VLOOKUP('STATS 17-18'!H859,'EN - TEMPS DE GLACE ATT.'!$A$3:$B$69,2))</f>
        <v>73</v>
      </c>
      <c r="C858" s="33">
        <f>IF('STATS 17-18'!E859&lt;28,IF(B858&gt;53,53,B858),B858)</f>
        <v>73</v>
      </c>
      <c r="D858" s="82">
        <f>IF('STATS 17-18'!E859&lt;20,IF(C858&gt;45,45,C858),C858)</f>
        <v>73</v>
      </c>
    </row>
    <row r="859" ht="20.35" customHeight="1">
      <c r="A859" t="s" s="38">
        <v>1930</v>
      </c>
      <c r="B859" s="81">
        <f>IF('BIO - Tableau 1'!D859=8,VLOOKUP('STATS 17-18'!H860,'EN - TEMPS DE GLACE DÉF.'!$A$3:$B$69,2),VLOOKUP('STATS 17-18'!H860,'EN - TEMPS DE GLACE ATT.'!$A$3:$B$69,2))</f>
        <v>99</v>
      </c>
      <c r="C859" s="33">
        <f>IF('STATS 17-18'!E860&lt;28,IF(B859&gt;53,53,B859),B859)</f>
        <v>99</v>
      </c>
      <c r="D859" s="82">
        <f>IF('STATS 17-18'!E860&lt;20,IF(C859&gt;45,45,C859),C859)</f>
        <v>99</v>
      </c>
    </row>
    <row r="860" ht="20.35" customHeight="1">
      <c r="A860" t="s" s="38">
        <v>1931</v>
      </c>
      <c r="B860" s="81">
        <f>IF('BIO - Tableau 1'!D860=8,VLOOKUP('STATS 17-18'!H861,'EN - TEMPS DE GLACE DÉF.'!$A$3:$B$69,2),VLOOKUP('STATS 17-18'!H861,'EN - TEMPS DE GLACE ATT.'!$A$3:$B$69,2))</f>
        <v>33</v>
      </c>
      <c r="C860" s="33">
        <f>IF('STATS 17-18'!E861&lt;28,IF(B860&gt;53,53,B860),B860)</f>
        <v>33</v>
      </c>
      <c r="D860" s="82">
        <f>IF('STATS 17-18'!E861&lt;20,IF(C860&gt;45,45,C860),C860)</f>
        <v>33</v>
      </c>
    </row>
    <row r="861" ht="20.35" customHeight="1">
      <c r="A861" t="s" s="38">
        <v>1932</v>
      </c>
      <c r="B861" s="81">
        <f>IF('BIO - Tableau 1'!D861=8,VLOOKUP('STATS 17-18'!H862,'EN - TEMPS DE GLACE DÉF.'!$A$3:$B$69,2),VLOOKUP('STATS 17-18'!H862,'EN - TEMPS DE GLACE ATT.'!$A$3:$B$69,2))</f>
        <v>39</v>
      </c>
      <c r="C861" s="33">
        <f>IF('STATS 17-18'!E862&lt;28,IF(B861&gt;53,53,B861),B861)</f>
        <v>39</v>
      </c>
      <c r="D861" s="82">
        <f>IF('STATS 17-18'!E862&lt;20,IF(C861&gt;45,45,C861),C861)</f>
        <v>39</v>
      </c>
    </row>
    <row r="862" ht="20.35" customHeight="1">
      <c r="A862" t="s" s="38">
        <v>1933</v>
      </c>
      <c r="B862" s="81">
        <f>IF('BIO - Tableau 1'!D862=8,VLOOKUP('STATS 17-18'!H863,'EN - TEMPS DE GLACE DÉF.'!$A$3:$B$69,2),VLOOKUP('STATS 17-18'!H863,'EN - TEMPS DE GLACE ATT.'!$A$3:$B$69,2))</f>
        <v>72</v>
      </c>
      <c r="C862" s="33">
        <f>IF('STATS 17-18'!E863&lt;28,IF(B862&gt;53,53,B862),B862)</f>
        <v>72</v>
      </c>
      <c r="D862" s="82">
        <f>IF('STATS 17-18'!E863&lt;20,IF(C862&gt;45,45,C862),C862)</f>
        <v>72</v>
      </c>
    </row>
    <row r="863" ht="20.35" customHeight="1">
      <c r="A863" t="s" s="38">
        <v>1934</v>
      </c>
      <c r="B863" s="81">
        <f>IF('BIO - Tableau 1'!D863=8,VLOOKUP('STATS 17-18'!H864,'EN - TEMPS DE GLACE DÉF.'!$A$3:$B$69,2),VLOOKUP('STATS 17-18'!H864,'EN - TEMPS DE GLACE ATT.'!$A$3:$B$69,2))</f>
        <v>90</v>
      </c>
      <c r="C863" s="33">
        <f>IF('STATS 17-18'!E864&lt;28,IF(B863&gt;53,53,B863),B863)</f>
        <v>90</v>
      </c>
      <c r="D863" s="82">
        <f>IF('STATS 17-18'!E864&lt;20,IF(C863&gt;45,45,C863),C863)</f>
        <v>90</v>
      </c>
    </row>
    <row r="864" ht="20.35" customHeight="1">
      <c r="A864" t="s" s="38">
        <v>1935</v>
      </c>
      <c r="B864" s="81">
        <f>IF('BIO - Tableau 1'!D864=8,VLOOKUP('STATS 17-18'!H865,'EN - TEMPS DE GLACE DÉF.'!$A$3:$B$69,2),VLOOKUP('STATS 17-18'!H865,'EN - TEMPS DE GLACE ATT.'!$A$3:$B$69,2))</f>
        <v>33</v>
      </c>
      <c r="C864" s="33">
        <f>IF('STATS 17-18'!E865&lt;28,IF(B864&gt;53,53,B864),B864)</f>
        <v>33</v>
      </c>
      <c r="D864" s="82">
        <f>IF('STATS 17-18'!E865&lt;20,IF(C864&gt;45,45,C864),C864)</f>
        <v>33</v>
      </c>
    </row>
    <row r="865" ht="20.35" customHeight="1">
      <c r="A865" t="s" s="38">
        <v>1936</v>
      </c>
      <c r="B865" s="81">
        <f>IF('BIO - Tableau 1'!D865=8,VLOOKUP('STATS 17-18'!H866,'EN - TEMPS DE GLACE DÉF.'!$A$3:$B$69,2),VLOOKUP('STATS 17-18'!H866,'EN - TEMPS DE GLACE ATT.'!$A$3:$B$69,2))</f>
        <v>71</v>
      </c>
      <c r="C865" s="33">
        <f>IF('STATS 17-18'!E866&lt;28,IF(B865&gt;53,53,B865),B865)</f>
        <v>71</v>
      </c>
      <c r="D865" s="82">
        <f>IF('STATS 17-18'!E866&lt;20,IF(C865&gt;45,45,C865),C865)</f>
        <v>71</v>
      </c>
    </row>
    <row r="866" ht="20.35" customHeight="1">
      <c r="A866" t="s" s="38">
        <v>1937</v>
      </c>
      <c r="B866" s="81">
        <f>IF('BIO - Tableau 1'!D866=8,VLOOKUP('STATS 17-18'!H867,'EN - TEMPS DE GLACE DÉF.'!$A$3:$B$69,2),VLOOKUP('STATS 17-18'!H867,'EN - TEMPS DE GLACE ATT.'!$A$3:$B$69,2))</f>
        <v>33</v>
      </c>
      <c r="C866" s="33">
        <f>IF('STATS 17-18'!E867&lt;28,IF(B866&gt;53,53,B866),B866)</f>
        <v>33</v>
      </c>
      <c r="D866" s="82">
        <f>IF('STATS 17-18'!E867&lt;20,IF(C866&gt;45,45,C866),C866)</f>
        <v>33</v>
      </c>
    </row>
    <row r="867" ht="20.35" customHeight="1">
      <c r="A867" t="s" s="38">
        <v>1938</v>
      </c>
      <c r="B867" s="81">
        <f>IF('BIO - Tableau 1'!D867=8,VLOOKUP('STATS 17-18'!H868,'EN - TEMPS DE GLACE DÉF.'!$A$3:$B$69,2),VLOOKUP('STATS 17-18'!H868,'EN - TEMPS DE GLACE ATT.'!$A$3:$B$69,2))</f>
        <v>33</v>
      </c>
      <c r="C867" s="33">
        <f>IF('STATS 17-18'!E868&lt;28,IF(B867&gt;53,53,B867),B867)</f>
        <v>33</v>
      </c>
      <c r="D867" s="82">
        <f>IF('STATS 17-18'!E868&lt;20,IF(C867&gt;45,45,C867),C867)</f>
        <v>33</v>
      </c>
    </row>
    <row r="868" ht="20.35" customHeight="1">
      <c r="A868" t="s" s="38">
        <v>1939</v>
      </c>
      <c r="B868" s="81">
        <f>IF('BIO - Tableau 1'!D868=8,VLOOKUP('STATS 17-18'!H869,'EN - TEMPS DE GLACE DÉF.'!$A$3:$B$69,2),VLOOKUP('STATS 17-18'!H869,'EN - TEMPS DE GLACE ATT.'!$A$3:$B$69,2))</f>
        <v>34</v>
      </c>
      <c r="C868" s="33">
        <f>IF('STATS 17-18'!E869&lt;28,IF(B868&gt;53,53,B868),B868)</f>
        <v>34</v>
      </c>
      <c r="D868" s="82">
        <f>IF('STATS 17-18'!E869&lt;20,IF(C868&gt;45,45,C868),C868)</f>
        <v>34</v>
      </c>
    </row>
    <row r="869" ht="20.35" customHeight="1">
      <c r="A869" t="s" s="38">
        <v>1940</v>
      </c>
      <c r="B869" s="81">
        <f>IF('BIO - Tableau 1'!D869=8,VLOOKUP('STATS 17-18'!H870,'EN - TEMPS DE GLACE DÉF.'!$A$3:$B$69,2),VLOOKUP('STATS 17-18'!H870,'EN - TEMPS DE GLACE ATT.'!$A$3:$B$69,2))</f>
        <v>33</v>
      </c>
      <c r="C869" s="33">
        <f>IF('STATS 17-18'!E870&lt;28,IF(B869&gt;53,53,B869),B869)</f>
        <v>33</v>
      </c>
      <c r="D869" s="82">
        <f>IF('STATS 17-18'!E870&lt;20,IF(C869&gt;45,45,C869),C869)</f>
        <v>33</v>
      </c>
    </row>
    <row r="870" ht="20.35" customHeight="1">
      <c r="A870" t="s" s="38">
        <v>1941</v>
      </c>
      <c r="B870" s="81">
        <f>IF('BIO - Tableau 1'!D870=8,VLOOKUP('STATS 17-18'!H871,'EN - TEMPS DE GLACE DÉF.'!$A$3:$B$69,2),VLOOKUP('STATS 17-18'!H871,'EN - TEMPS DE GLACE ATT.'!$A$3:$B$69,2))</f>
        <v>33</v>
      </c>
      <c r="C870" s="33">
        <f>IF('STATS 17-18'!E871&lt;28,IF(B870&gt;53,53,B870),B870)</f>
        <v>33</v>
      </c>
      <c r="D870" s="82">
        <f>IF('STATS 17-18'!E871&lt;20,IF(C870&gt;45,45,C870),C870)</f>
        <v>33</v>
      </c>
    </row>
    <row r="871" ht="20.35" customHeight="1">
      <c r="A871" t="s" s="38">
        <v>1942</v>
      </c>
      <c r="B871" s="81">
        <f>IF('BIO - Tableau 1'!D871=8,VLOOKUP('STATS 17-18'!H872,'EN - TEMPS DE GLACE DÉF.'!$A$3:$B$69,2),VLOOKUP('STATS 17-18'!H872,'EN - TEMPS DE GLACE ATT.'!$A$3:$B$69,2))</f>
        <v>33</v>
      </c>
      <c r="C871" s="33">
        <f>IF('STATS 17-18'!E872&lt;28,IF(B871&gt;53,53,B871),B871)</f>
        <v>33</v>
      </c>
      <c r="D871" s="82">
        <f>IF('STATS 17-18'!E872&lt;20,IF(C871&gt;45,45,C871),C871)</f>
        <v>33</v>
      </c>
    </row>
    <row r="872" ht="20.35" customHeight="1">
      <c r="A872" t="s" s="38">
        <v>1943</v>
      </c>
      <c r="B872" s="81">
        <f>IF('BIO - Tableau 1'!D872=8,VLOOKUP('STATS 17-18'!H873,'EN - TEMPS DE GLACE DÉF.'!$A$3:$B$69,2),VLOOKUP('STATS 17-18'!H873,'EN - TEMPS DE GLACE ATT.'!$A$3:$B$69,2))</f>
        <v>89</v>
      </c>
      <c r="C872" s="33">
        <f>IF('STATS 17-18'!E873&lt;28,IF(B872&gt;53,53,B872),B872)</f>
        <v>89</v>
      </c>
      <c r="D872" s="82">
        <f>IF('STATS 17-18'!E873&lt;20,IF(C872&gt;45,45,C872),C872)</f>
        <v>89</v>
      </c>
    </row>
    <row r="873" ht="20.35" customHeight="1">
      <c r="A873" t="s" s="38">
        <v>1944</v>
      </c>
      <c r="B873" s="81">
        <f>IF('BIO - Tableau 1'!D873=8,VLOOKUP('STATS 17-18'!H874,'EN - TEMPS DE GLACE DÉF.'!$A$3:$B$69,2),VLOOKUP('STATS 17-18'!H874,'EN - TEMPS DE GLACE ATT.'!$A$3:$B$69,2))</f>
        <v>33</v>
      </c>
      <c r="C873" s="33">
        <f>IF('STATS 17-18'!E874&lt;28,IF(B873&gt;53,53,B873),B873)</f>
        <v>33</v>
      </c>
      <c r="D873" s="82">
        <f>IF('STATS 17-18'!E874&lt;20,IF(C873&gt;45,45,C873),C873)</f>
        <v>33</v>
      </c>
    </row>
    <row r="874" ht="20.35" customHeight="1">
      <c r="A874" t="s" s="38">
        <v>1945</v>
      </c>
      <c r="B874" s="81">
        <f>IF('BIO - Tableau 1'!D874=8,VLOOKUP('STATS 17-18'!H875,'EN - TEMPS DE GLACE DÉF.'!$A$3:$B$69,2),VLOOKUP('STATS 17-18'!H875,'EN - TEMPS DE GLACE ATT.'!$A$3:$B$69,2))</f>
        <v>39</v>
      </c>
      <c r="C874" s="33">
        <f>IF('STATS 17-18'!E875&lt;28,IF(B874&gt;53,53,B874),B874)</f>
        <v>39</v>
      </c>
      <c r="D874" s="82">
        <f>IF('STATS 17-18'!E875&lt;20,IF(C874&gt;45,45,C874),C874)</f>
        <v>39</v>
      </c>
    </row>
    <row r="875" ht="20.35" customHeight="1">
      <c r="A875" t="s" s="38">
        <v>1946</v>
      </c>
      <c r="B875" s="81">
        <f>IF('BIO - Tableau 1'!D875=8,VLOOKUP('STATS 17-18'!H876,'EN - TEMPS DE GLACE DÉF.'!$A$3:$B$69,2),VLOOKUP('STATS 17-18'!H876,'EN - TEMPS DE GLACE ATT.'!$A$3:$B$69,2))</f>
        <v>33</v>
      </c>
      <c r="C875" s="33">
        <f>IF('STATS 17-18'!E876&lt;28,IF(B875&gt;53,53,B875),B875)</f>
        <v>33</v>
      </c>
      <c r="D875" s="82">
        <f>IF('STATS 17-18'!E876&lt;20,IF(C875&gt;45,45,C875),C875)</f>
        <v>33</v>
      </c>
    </row>
    <row r="876" ht="20.35" customHeight="1">
      <c r="A876" t="s" s="38">
        <v>1947</v>
      </c>
      <c r="B876" s="81">
        <f>IF('BIO - Tableau 1'!D876=8,VLOOKUP('STATS 17-18'!H877,'EN - TEMPS DE GLACE DÉF.'!$A$3:$B$69,2),VLOOKUP('STATS 17-18'!H877,'EN - TEMPS DE GLACE ATT.'!$A$3:$B$69,2))</f>
        <v>33</v>
      </c>
      <c r="C876" s="33">
        <f>IF('STATS 17-18'!E877&lt;28,IF(B876&gt;53,53,B876),B876)</f>
        <v>33</v>
      </c>
      <c r="D876" s="82">
        <f>IF('STATS 17-18'!E877&lt;20,IF(C876&gt;45,45,C876),C876)</f>
        <v>33</v>
      </c>
    </row>
    <row r="877" ht="20.35" customHeight="1">
      <c r="A877" t="s" s="38">
        <v>1948</v>
      </c>
      <c r="B877" s="81">
        <f>IF('BIO - Tableau 1'!D877=8,VLOOKUP('STATS 17-18'!H878,'EN - TEMPS DE GLACE DÉF.'!$A$3:$B$69,2),VLOOKUP('STATS 17-18'!H878,'EN - TEMPS DE GLACE ATT.'!$A$3:$B$69,2))</f>
        <v>39</v>
      </c>
      <c r="C877" s="33">
        <f>IF('STATS 17-18'!E878&lt;28,IF(B877&gt;53,53,B877),B877)</f>
        <v>39</v>
      </c>
      <c r="D877" s="82">
        <f>IF('STATS 17-18'!E878&lt;20,IF(C877&gt;45,45,C877),C877)</f>
        <v>39</v>
      </c>
    </row>
    <row r="878" ht="20.35" customHeight="1">
      <c r="A878" t="s" s="38">
        <v>1949</v>
      </c>
      <c r="B878" s="81">
        <f>IF('BIO - Tableau 1'!D878=8,VLOOKUP('STATS 17-18'!H879,'EN - TEMPS DE GLACE DÉF.'!$A$3:$B$69,2),VLOOKUP('STATS 17-18'!H879,'EN - TEMPS DE GLACE ATT.'!$A$3:$B$69,2))</f>
        <v>33</v>
      </c>
      <c r="C878" s="33">
        <f>IF('STATS 17-18'!E879&lt;28,IF(B878&gt;53,53,B878),B878)</f>
        <v>33</v>
      </c>
      <c r="D878" s="82">
        <f>IF('STATS 17-18'!E879&lt;20,IF(C878&gt;45,45,C878),C878)</f>
        <v>33</v>
      </c>
    </row>
    <row r="879" ht="20.35" customHeight="1">
      <c r="A879" t="s" s="38">
        <v>1950</v>
      </c>
      <c r="B879" s="81">
        <f>IF('BIO - Tableau 1'!D879=8,VLOOKUP('STATS 17-18'!H880,'EN - TEMPS DE GLACE DÉF.'!$A$3:$B$69,2),VLOOKUP('STATS 17-18'!H880,'EN - TEMPS DE GLACE ATT.'!$A$3:$B$69,2))</f>
        <v>33</v>
      </c>
      <c r="C879" s="33">
        <f>IF('STATS 17-18'!E880&lt;28,IF(B879&gt;53,53,B879),B879)</f>
        <v>33</v>
      </c>
      <c r="D879" s="82">
        <f>IF('STATS 17-18'!E880&lt;20,IF(C879&gt;45,45,C879),C879)</f>
        <v>33</v>
      </c>
    </row>
    <row r="880" ht="20.35" customHeight="1">
      <c r="A880" t="s" s="38">
        <v>1951</v>
      </c>
      <c r="B880" s="81">
        <f>IF('BIO - Tableau 1'!D880=8,VLOOKUP('STATS 17-18'!H881,'EN - TEMPS DE GLACE DÉF.'!$A$3:$B$69,2),VLOOKUP('STATS 17-18'!H881,'EN - TEMPS DE GLACE ATT.'!$A$3:$B$69,2))</f>
        <v>33</v>
      </c>
      <c r="C880" s="33">
        <f>IF('STATS 17-18'!E881&lt;28,IF(B880&gt;53,53,B880),B880)</f>
        <v>33</v>
      </c>
      <c r="D880" s="82">
        <f>IF('STATS 17-18'!E881&lt;20,IF(C880&gt;45,45,C880),C880)</f>
        <v>33</v>
      </c>
    </row>
    <row r="881" ht="20.35" customHeight="1">
      <c r="A881" t="s" s="38">
        <v>1952</v>
      </c>
      <c r="B881" s="81">
        <f>IF('BIO - Tableau 1'!D881=8,VLOOKUP('STATS 17-18'!H882,'EN - TEMPS DE GLACE DÉF.'!$A$3:$B$69,2),VLOOKUP('STATS 17-18'!H882,'EN - TEMPS DE GLACE ATT.'!$A$3:$B$69,2))</f>
        <v>92</v>
      </c>
      <c r="C881" s="33">
        <f>IF('STATS 17-18'!E882&lt;28,IF(B881&gt;53,53,B881),B881)</f>
        <v>53</v>
      </c>
      <c r="D881" s="82">
        <f>IF('STATS 17-18'!E882&lt;20,IF(C881&gt;45,45,C881),C881)</f>
        <v>45</v>
      </c>
    </row>
    <row r="882" ht="20.35" customHeight="1">
      <c r="A882" t="s" s="38">
        <v>1953</v>
      </c>
      <c r="B882" s="81">
        <f>IF('BIO - Tableau 1'!D882=8,VLOOKUP('STATS 17-18'!H883,'EN - TEMPS DE GLACE DÉF.'!$A$3:$B$69,2),VLOOKUP('STATS 17-18'!H883,'EN - TEMPS DE GLACE ATT.'!$A$3:$B$69,2))</f>
        <v>75</v>
      </c>
      <c r="C882" s="33">
        <f>IF('STATS 17-18'!E883&lt;28,IF(B882&gt;53,53,B882),B882)</f>
        <v>75</v>
      </c>
      <c r="D882" s="82">
        <f>IF('STATS 17-18'!E883&lt;20,IF(C882&gt;45,45,C882),C882)</f>
        <v>75</v>
      </c>
    </row>
    <row r="883" ht="20.35" customHeight="1">
      <c r="A883" t="s" s="38">
        <v>1954</v>
      </c>
      <c r="B883" s="81">
        <f>IF('BIO - Tableau 1'!D883=8,VLOOKUP('STATS 17-18'!H884,'EN - TEMPS DE GLACE DÉF.'!$A$3:$B$69,2),VLOOKUP('STATS 17-18'!H884,'EN - TEMPS DE GLACE ATT.'!$A$3:$B$69,2))</f>
        <v>33</v>
      </c>
      <c r="C883" s="33">
        <f>IF('STATS 17-18'!E884&lt;28,IF(B883&gt;53,53,B883),B883)</f>
        <v>33</v>
      </c>
      <c r="D883" s="82">
        <f>IF('STATS 17-18'!E884&lt;20,IF(C883&gt;45,45,C883),C883)</f>
        <v>33</v>
      </c>
    </row>
    <row r="884" ht="20.35" customHeight="1">
      <c r="A884" t="s" s="38">
        <v>1955</v>
      </c>
      <c r="B884" s="81">
        <f>IF('BIO - Tableau 1'!D884=8,VLOOKUP('STATS 17-18'!H885,'EN - TEMPS DE GLACE DÉF.'!$A$3:$B$69,2),VLOOKUP('STATS 17-18'!H885,'EN - TEMPS DE GLACE ATT.'!$A$3:$B$69,2))</f>
        <v>33</v>
      </c>
      <c r="C884" s="33">
        <f>IF('STATS 17-18'!E885&lt;28,IF(B884&gt;53,53,B884),B884)</f>
        <v>33</v>
      </c>
      <c r="D884" s="82">
        <f>IF('STATS 17-18'!E885&lt;20,IF(C884&gt;45,45,C884),C884)</f>
        <v>33</v>
      </c>
    </row>
    <row r="885" ht="20.35" customHeight="1">
      <c r="A885" t="s" s="38">
        <v>1956</v>
      </c>
      <c r="B885" s="81">
        <f>IF('BIO - Tableau 1'!D885=8,VLOOKUP('STATS 17-18'!H886,'EN - TEMPS DE GLACE DÉF.'!$A$3:$B$69,2),VLOOKUP('STATS 17-18'!H886,'EN - TEMPS DE GLACE ATT.'!$A$3:$B$69,2))</f>
        <v>33</v>
      </c>
      <c r="C885" s="33">
        <f>IF('STATS 17-18'!E886&lt;28,IF(B885&gt;53,53,B885),B885)</f>
        <v>33</v>
      </c>
      <c r="D885" s="82">
        <f>IF('STATS 17-18'!E886&lt;20,IF(C885&gt;45,45,C885),C885)</f>
        <v>33</v>
      </c>
    </row>
    <row r="886" ht="20.35" customHeight="1">
      <c r="A886" t="s" s="38">
        <v>1957</v>
      </c>
      <c r="B886" s="81">
        <f>IF('BIO - Tableau 1'!D886=8,VLOOKUP('STATS 17-18'!H887,'EN - TEMPS DE GLACE DÉF.'!$A$3:$B$69,2),VLOOKUP('STATS 17-18'!H887,'EN - TEMPS DE GLACE ATT.'!$A$3:$B$69,2))</f>
        <v>79</v>
      </c>
      <c r="C886" s="33">
        <f>IF('STATS 17-18'!E887&lt;28,IF(B886&gt;53,53,B886),B886)</f>
        <v>79</v>
      </c>
      <c r="D886" s="82">
        <f>IF('STATS 17-18'!E887&lt;20,IF(C886&gt;45,45,C886),C886)</f>
        <v>79</v>
      </c>
    </row>
    <row r="887" ht="20.35" customHeight="1">
      <c r="A887" t="s" s="38">
        <v>1958</v>
      </c>
      <c r="B887" s="81">
        <f>IF('BIO - Tableau 1'!D887=8,VLOOKUP('STATS 17-18'!H888,'EN - TEMPS DE GLACE DÉF.'!$A$3:$B$69,2),VLOOKUP('STATS 17-18'!H888,'EN - TEMPS DE GLACE ATT.'!$A$3:$B$69,2))</f>
        <v>69</v>
      </c>
      <c r="C887" s="33">
        <f>IF('STATS 17-18'!E888&lt;28,IF(B887&gt;53,53,B887),B887)</f>
        <v>53</v>
      </c>
      <c r="D887" s="82">
        <f>IF('STATS 17-18'!E888&lt;20,IF(C887&gt;45,45,C887),C887)</f>
        <v>45</v>
      </c>
    </row>
    <row r="888" ht="20.35" customHeight="1">
      <c r="A888" t="s" s="38">
        <v>1959</v>
      </c>
      <c r="B888" s="81">
        <f>IF('BIO - Tableau 1'!D888=8,VLOOKUP('STATS 17-18'!H889,'EN - TEMPS DE GLACE DÉF.'!$A$3:$B$69,2),VLOOKUP('STATS 17-18'!H889,'EN - TEMPS DE GLACE ATT.'!$A$3:$B$69,2))</f>
        <v>33</v>
      </c>
      <c r="C888" s="33">
        <f>IF('STATS 17-18'!E889&lt;28,IF(B888&gt;53,53,B888),B888)</f>
        <v>33</v>
      </c>
      <c r="D888" s="82">
        <f>IF('STATS 17-18'!E889&lt;20,IF(C888&gt;45,45,C888),C888)</f>
        <v>33</v>
      </c>
    </row>
    <row r="889" ht="20.35" customHeight="1">
      <c r="A889" t="s" s="38">
        <v>1960</v>
      </c>
      <c r="B889" s="81">
        <f>IF('BIO - Tableau 1'!D889=8,VLOOKUP('STATS 17-18'!H890,'EN - TEMPS DE GLACE DÉF.'!$A$3:$B$69,2),VLOOKUP('STATS 17-18'!H890,'EN - TEMPS DE GLACE ATT.'!$A$3:$B$69,2))</f>
        <v>33</v>
      </c>
      <c r="C889" s="33">
        <f>IF('STATS 17-18'!E890&lt;28,IF(B889&gt;53,53,B889),B889)</f>
        <v>33</v>
      </c>
      <c r="D889" s="82">
        <f>IF('STATS 17-18'!E890&lt;20,IF(C889&gt;45,45,C889),C889)</f>
        <v>33</v>
      </c>
    </row>
    <row r="890" ht="20.35" customHeight="1">
      <c r="A890" t="s" s="38">
        <v>1961</v>
      </c>
      <c r="B890" s="81">
        <f>IF('BIO - Tableau 1'!D890=8,VLOOKUP('STATS 17-18'!H891,'EN - TEMPS DE GLACE DÉF.'!$A$3:$B$69,2),VLOOKUP('STATS 17-18'!H891,'EN - TEMPS DE GLACE ATT.'!$A$3:$B$69,2))</f>
        <v>33</v>
      </c>
      <c r="C890" s="33">
        <f>IF('STATS 17-18'!E891&lt;28,IF(B890&gt;53,53,B890),B890)</f>
        <v>33</v>
      </c>
      <c r="D890" s="82">
        <f>IF('STATS 17-18'!E891&lt;20,IF(C890&gt;45,45,C890),C890)</f>
        <v>33</v>
      </c>
    </row>
    <row r="891" ht="20.35" customHeight="1">
      <c r="A891" t="s" s="38">
        <v>1962</v>
      </c>
      <c r="B891" s="81">
        <f>IF('BIO - Tableau 1'!D891=8,VLOOKUP('STATS 17-18'!H892,'EN - TEMPS DE GLACE DÉF.'!$A$3:$B$69,2),VLOOKUP('STATS 17-18'!H892,'EN - TEMPS DE GLACE ATT.'!$A$3:$B$69,2))</f>
        <v>69</v>
      </c>
      <c r="C891" s="33">
        <f>IF('STATS 17-18'!E892&lt;28,IF(B891&gt;53,53,B891),B891)</f>
        <v>69</v>
      </c>
      <c r="D891" s="82">
        <f>IF('STATS 17-18'!E892&lt;20,IF(C891&gt;45,45,C891),C891)</f>
        <v>69</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18.xml><?xml version="1.0" encoding="utf-8"?>
<worksheet xmlns:r="http://schemas.openxmlformats.org/officeDocument/2006/relationships" xmlns="http://schemas.openxmlformats.org/spreadsheetml/2006/main">
  <sheetPr>
    <pageSetUpPr fitToPage="1"/>
  </sheetPr>
  <dimension ref="A2:B69"/>
  <sheetViews>
    <sheetView workbookViewId="0" showGridLines="0" defaultGridColor="1">
      <pane topLeftCell="B3" xSplit="1" ySplit="2" activePane="bottomRight" state="frozen"/>
    </sheetView>
  </sheetViews>
  <sheetFormatPr defaultColWidth="16.3333" defaultRowHeight="13.45" customHeight="1" outlineLevelRow="0" outlineLevelCol="0"/>
  <cols>
    <col min="1" max="1" width="16.3516" style="102" customWidth="1"/>
    <col min="2" max="2" width="16.3516" style="102" customWidth="1"/>
    <col min="3" max="256" width="16.3516" style="102" customWidth="1"/>
  </cols>
  <sheetData>
    <row r="1" ht="14.55" customHeight="1">
      <c r="A1" t="s" s="61">
        <v>3460</v>
      </c>
      <c r="B1" s="61"/>
    </row>
    <row r="2" ht="13.2" customHeight="1">
      <c r="A2" s="103"/>
      <c r="B2" s="103"/>
    </row>
    <row r="3" ht="13.2" customHeight="1">
      <c r="A3" s="104">
        <v>19.54</v>
      </c>
      <c r="B3" s="105">
        <v>99</v>
      </c>
    </row>
    <row r="4" ht="13" customHeight="1">
      <c r="A4" s="106">
        <f>A3-0.06</f>
        <v>19.48</v>
      </c>
      <c r="B4" s="107">
        <f>B3-1</f>
        <v>98</v>
      </c>
    </row>
    <row r="5" ht="13" customHeight="1">
      <c r="A5" s="106">
        <f>A4-0.06</f>
        <v>19.42</v>
      </c>
      <c r="B5" s="107">
        <f>B4-1</f>
        <v>97</v>
      </c>
    </row>
    <row r="6" ht="13" customHeight="1">
      <c r="A6" s="106">
        <f>A5-0.06</f>
        <v>19.36</v>
      </c>
      <c r="B6" s="107">
        <f>B5-1</f>
        <v>96</v>
      </c>
    </row>
    <row r="7" ht="13" customHeight="1">
      <c r="A7" s="106">
        <f>A6-0.06</f>
        <v>19.3</v>
      </c>
      <c r="B7" s="107">
        <f>B6-1</f>
        <v>95</v>
      </c>
    </row>
    <row r="8" ht="13" customHeight="1">
      <c r="A8" s="106">
        <f>A7-0.06</f>
        <v>19.24000000000001</v>
      </c>
      <c r="B8" s="107">
        <f>B7-1</f>
        <v>94</v>
      </c>
    </row>
    <row r="9" ht="13" customHeight="1">
      <c r="A9" s="106">
        <f>A8-0.06</f>
        <v>19.18000000000001</v>
      </c>
      <c r="B9" s="107">
        <f>B8-1</f>
        <v>93</v>
      </c>
    </row>
    <row r="10" ht="13" customHeight="1">
      <c r="A10" s="106">
        <f>A9-0.06</f>
        <v>19.12000000000001</v>
      </c>
      <c r="B10" s="107">
        <f>B9-1</f>
        <v>92</v>
      </c>
    </row>
    <row r="11" ht="13" customHeight="1">
      <c r="A11" s="106">
        <f>A10-0.06</f>
        <v>19.06000000000001</v>
      </c>
      <c r="B11" s="107">
        <f>B10-1</f>
        <v>91</v>
      </c>
    </row>
    <row r="12" ht="13" customHeight="1">
      <c r="A12" s="106">
        <f>A11-0.06</f>
        <v>19.00000000000001</v>
      </c>
      <c r="B12" s="107">
        <f>B11-1</f>
        <v>90</v>
      </c>
    </row>
    <row r="13" ht="13" customHeight="1">
      <c r="A13" s="106">
        <v>18.54</v>
      </c>
      <c r="B13" s="107">
        <f>B12-1</f>
        <v>89</v>
      </c>
    </row>
    <row r="14" ht="13" customHeight="1">
      <c r="A14" s="106">
        <f>A13-0.06</f>
        <v>18.48</v>
      </c>
      <c r="B14" s="107">
        <f>B13-1</f>
        <v>88</v>
      </c>
    </row>
    <row r="15" ht="13" customHeight="1">
      <c r="A15" s="106">
        <f>A14-0.06</f>
        <v>18.42</v>
      </c>
      <c r="B15" s="107">
        <f>B14-1</f>
        <v>87</v>
      </c>
    </row>
    <row r="16" ht="13" customHeight="1">
      <c r="A16" s="106">
        <f>A15-0.06</f>
        <v>18.36</v>
      </c>
      <c r="B16" s="107">
        <f>B15-1</f>
        <v>86</v>
      </c>
    </row>
    <row r="17" ht="13" customHeight="1">
      <c r="A17" s="106">
        <f>A16-0.06</f>
        <v>18.3</v>
      </c>
      <c r="B17" s="107">
        <f>B16-1</f>
        <v>85</v>
      </c>
    </row>
    <row r="18" ht="13" customHeight="1">
      <c r="A18" s="106">
        <f>A17-0.06</f>
        <v>18.24000000000001</v>
      </c>
      <c r="B18" s="107">
        <f>B17-1</f>
        <v>84</v>
      </c>
    </row>
    <row r="19" ht="13" customHeight="1">
      <c r="A19" s="106">
        <f>A18-0.06</f>
        <v>18.18000000000001</v>
      </c>
      <c r="B19" s="107">
        <f>B18-1</f>
        <v>83</v>
      </c>
    </row>
    <row r="20" ht="13" customHeight="1">
      <c r="A20" s="106">
        <f>A19-0.06</f>
        <v>18.12000000000001</v>
      </c>
      <c r="B20" s="107">
        <f>B19-1</f>
        <v>82</v>
      </c>
    </row>
    <row r="21" ht="13" customHeight="1">
      <c r="A21" s="106">
        <f>A20-0.06</f>
        <v>18.06000000000001</v>
      </c>
      <c r="B21" s="107">
        <f>B20-1</f>
        <v>81</v>
      </c>
    </row>
    <row r="22" ht="13" customHeight="1">
      <c r="A22" s="106">
        <f>A21-0.06</f>
        <v>18.00000000000001</v>
      </c>
      <c r="B22" s="107">
        <f>B21-1</f>
        <v>80</v>
      </c>
    </row>
    <row r="23" ht="13" customHeight="1">
      <c r="A23" s="106">
        <v>17.54</v>
      </c>
      <c r="B23" s="107">
        <f>B22-1</f>
        <v>79</v>
      </c>
    </row>
    <row r="24" ht="13" customHeight="1">
      <c r="A24" s="106">
        <f>A23-0.06</f>
        <v>17.48</v>
      </c>
      <c r="B24" s="107">
        <f>B23-1</f>
        <v>78</v>
      </c>
    </row>
    <row r="25" ht="13" customHeight="1">
      <c r="A25" s="106">
        <f>A24-0.06</f>
        <v>17.42</v>
      </c>
      <c r="B25" s="107">
        <f>B24-1</f>
        <v>77</v>
      </c>
    </row>
    <row r="26" ht="13" customHeight="1">
      <c r="A26" s="106">
        <f>A25-0.06</f>
        <v>17.36</v>
      </c>
      <c r="B26" s="107">
        <f>B25-1</f>
        <v>76</v>
      </c>
    </row>
    <row r="27" ht="13" customHeight="1">
      <c r="A27" s="106">
        <f>A26-0.06</f>
        <v>17.3</v>
      </c>
      <c r="B27" s="107">
        <f>B26-1</f>
        <v>75</v>
      </c>
    </row>
    <row r="28" ht="13" customHeight="1">
      <c r="A28" s="106">
        <f>A27-0.06</f>
        <v>17.24000000000001</v>
      </c>
      <c r="B28" s="107">
        <f>B27-1</f>
        <v>74</v>
      </c>
    </row>
    <row r="29" ht="13" customHeight="1">
      <c r="A29" s="106">
        <f>A28-0.06</f>
        <v>17.18000000000001</v>
      </c>
      <c r="B29" s="107">
        <f>B28-1</f>
        <v>73</v>
      </c>
    </row>
    <row r="30" ht="13" customHeight="1">
      <c r="A30" s="106">
        <f>A29-0.06</f>
        <v>17.12000000000001</v>
      </c>
      <c r="B30" s="107">
        <f>B29-1</f>
        <v>72</v>
      </c>
    </row>
    <row r="31" ht="13" customHeight="1">
      <c r="A31" s="106">
        <f>A30-0.06</f>
        <v>17.06000000000001</v>
      </c>
      <c r="B31" s="107">
        <f>B30-1</f>
        <v>71</v>
      </c>
    </row>
    <row r="32" ht="13" customHeight="1">
      <c r="A32" s="106">
        <f>A31-0.06</f>
        <v>17.00000000000001</v>
      </c>
      <c r="B32" s="107">
        <f>B31-1</f>
        <v>70</v>
      </c>
    </row>
    <row r="33" ht="13" customHeight="1">
      <c r="A33" s="106">
        <v>16.54</v>
      </c>
      <c r="B33" s="107">
        <f>B32-1</f>
        <v>69</v>
      </c>
    </row>
    <row r="34" ht="13" customHeight="1">
      <c r="A34" s="106">
        <f>A33-0.06</f>
        <v>16.48</v>
      </c>
      <c r="B34" s="107">
        <f>B33-1</f>
        <v>68</v>
      </c>
    </row>
    <row r="35" ht="13" customHeight="1">
      <c r="A35" s="106">
        <f>A34-0.06</f>
        <v>16.42</v>
      </c>
      <c r="B35" s="107">
        <f>B34-1</f>
        <v>67</v>
      </c>
    </row>
    <row r="36" ht="13" customHeight="1">
      <c r="A36" s="106">
        <f>A35-0.06</f>
        <v>16.36</v>
      </c>
      <c r="B36" s="107">
        <f>B35-1</f>
        <v>66</v>
      </c>
    </row>
    <row r="37" ht="13" customHeight="1">
      <c r="A37" s="106">
        <f>A36-0.06</f>
        <v>16.3</v>
      </c>
      <c r="B37" s="107">
        <f>B36-1</f>
        <v>65</v>
      </c>
    </row>
    <row r="38" ht="13" customHeight="1">
      <c r="A38" s="106">
        <f>A37-0.06</f>
        <v>16.24000000000001</v>
      </c>
      <c r="B38" s="107">
        <f>B37-1</f>
        <v>64</v>
      </c>
    </row>
    <row r="39" ht="13" customHeight="1">
      <c r="A39" s="106">
        <f>A38-0.06</f>
        <v>16.18000000000001</v>
      </c>
      <c r="B39" s="107">
        <f>B38-1</f>
        <v>63</v>
      </c>
    </row>
    <row r="40" ht="13" customHeight="1">
      <c r="A40" s="106">
        <f>A39-0.06</f>
        <v>16.12000000000001</v>
      </c>
      <c r="B40" s="107">
        <f>B39-1</f>
        <v>62</v>
      </c>
    </row>
    <row r="41" ht="13" customHeight="1">
      <c r="A41" s="106">
        <f>A40-0.06</f>
        <v>16.06000000000001</v>
      </c>
      <c r="B41" s="107">
        <f>B40-1</f>
        <v>61</v>
      </c>
    </row>
    <row r="42" ht="13" customHeight="1">
      <c r="A42" s="106">
        <f>A41-0.06</f>
        <v>16.00000000000001</v>
      </c>
      <c r="B42" s="107">
        <f>B41-1</f>
        <v>60</v>
      </c>
    </row>
    <row r="43" ht="13" customHeight="1">
      <c r="A43" s="108">
        <v>15.54</v>
      </c>
      <c r="B43" s="107">
        <f>B42-1</f>
        <v>59</v>
      </c>
    </row>
    <row r="44" ht="13" customHeight="1">
      <c r="A44" s="108">
        <f>A43-0.06</f>
        <v>15.48</v>
      </c>
      <c r="B44" s="107">
        <f>B43-1</f>
        <v>58</v>
      </c>
    </row>
    <row r="45" ht="13" customHeight="1">
      <c r="A45" s="108">
        <f>A44-0.06</f>
        <v>15.42</v>
      </c>
      <c r="B45" s="107">
        <f>B44-1</f>
        <v>57</v>
      </c>
    </row>
    <row r="46" ht="13" customHeight="1">
      <c r="A46" s="108">
        <f>A45-0.06</f>
        <v>15.36</v>
      </c>
      <c r="B46" s="107">
        <f>B45-1</f>
        <v>56</v>
      </c>
    </row>
    <row r="47" ht="13" customHeight="1">
      <c r="A47" s="108">
        <f>A46-0.06</f>
        <v>15.3</v>
      </c>
      <c r="B47" s="107">
        <f>B46-1</f>
        <v>55</v>
      </c>
    </row>
    <row r="48" ht="13" customHeight="1">
      <c r="A48" s="108">
        <f>A47-0.06</f>
        <v>15.24</v>
      </c>
      <c r="B48" s="107">
        <f>B47-1</f>
        <v>54</v>
      </c>
    </row>
    <row r="49" ht="13" customHeight="1">
      <c r="A49" s="108">
        <f>A48-0.06</f>
        <v>15.18</v>
      </c>
      <c r="B49" s="107">
        <f>B48-1</f>
        <v>53</v>
      </c>
    </row>
    <row r="50" ht="13" customHeight="1">
      <c r="A50" s="108">
        <f>A49-0.06</f>
        <v>15.12</v>
      </c>
      <c r="B50" s="107">
        <f>B49-1</f>
        <v>52</v>
      </c>
    </row>
    <row r="51" ht="13" customHeight="1">
      <c r="A51" s="108">
        <f>A50-0.06</f>
        <v>15.06</v>
      </c>
      <c r="B51" s="107">
        <f>B50-1</f>
        <v>51</v>
      </c>
    </row>
    <row r="52" ht="13" customHeight="1">
      <c r="A52" s="108">
        <f>A51-0.06</f>
        <v>14.99999999999999</v>
      </c>
      <c r="B52" s="107">
        <f>B51-1</f>
        <v>50</v>
      </c>
    </row>
    <row r="53" ht="13" customHeight="1">
      <c r="A53" s="108">
        <v>14.54</v>
      </c>
      <c r="B53" s="107">
        <f>B52-1</f>
        <v>49</v>
      </c>
    </row>
    <row r="54" ht="13" customHeight="1">
      <c r="A54" s="108">
        <f>A53-0.06</f>
        <v>14.48</v>
      </c>
      <c r="B54" s="107">
        <f>B53-1</f>
        <v>48</v>
      </c>
    </row>
    <row r="55" ht="13" customHeight="1">
      <c r="A55" s="108">
        <f>A54-0.06</f>
        <v>14.42</v>
      </c>
      <c r="B55" s="107">
        <f>B54-1</f>
        <v>47</v>
      </c>
    </row>
    <row r="56" ht="13" customHeight="1">
      <c r="A56" s="108">
        <f>A55-0.06</f>
        <v>14.36</v>
      </c>
      <c r="B56" s="107">
        <f>B55-1</f>
        <v>46</v>
      </c>
    </row>
    <row r="57" ht="13" customHeight="1">
      <c r="A57" s="108">
        <f>A56-0.06</f>
        <v>14.3</v>
      </c>
      <c r="B57" s="107">
        <f>B56-1</f>
        <v>45</v>
      </c>
    </row>
    <row r="58" ht="13" customHeight="1">
      <c r="A58" s="108">
        <f>A57-0.06</f>
        <v>14.24</v>
      </c>
      <c r="B58" s="107">
        <f>B57-1</f>
        <v>44</v>
      </c>
    </row>
    <row r="59" ht="13" customHeight="1">
      <c r="A59" s="108">
        <f>A58-0.06</f>
        <v>14.18</v>
      </c>
      <c r="B59" s="107">
        <f>B58-1</f>
        <v>43</v>
      </c>
    </row>
    <row r="60" ht="13" customHeight="1">
      <c r="A60" s="108">
        <f>A59-0.06</f>
        <v>14.12</v>
      </c>
      <c r="B60" s="107">
        <f>B59-1</f>
        <v>42</v>
      </c>
    </row>
    <row r="61" ht="13" customHeight="1">
      <c r="A61" s="108">
        <f>A60-0.06</f>
        <v>14.06</v>
      </c>
      <c r="B61" s="107">
        <f>B60-1</f>
        <v>41</v>
      </c>
    </row>
    <row r="62" ht="13" customHeight="1">
      <c r="A62" s="108">
        <f>A61-0.06</f>
        <v>13.99999999999999</v>
      </c>
      <c r="B62" s="107">
        <f>B61-1</f>
        <v>40</v>
      </c>
    </row>
    <row r="63" ht="13" customHeight="1">
      <c r="A63" s="108">
        <v>13.54</v>
      </c>
      <c r="B63" s="107">
        <f>B62-1</f>
        <v>39</v>
      </c>
    </row>
    <row r="64" ht="13" customHeight="1">
      <c r="A64" s="108">
        <f>A63-0.06</f>
        <v>13.48</v>
      </c>
      <c r="B64" s="107">
        <f>B63-1</f>
        <v>38</v>
      </c>
    </row>
    <row r="65" ht="13" customHeight="1">
      <c r="A65" s="108">
        <f>A64-0.06</f>
        <v>13.42</v>
      </c>
      <c r="B65" s="107">
        <f>B64-1</f>
        <v>37</v>
      </c>
    </row>
    <row r="66" ht="13" customHeight="1">
      <c r="A66" s="108">
        <f>A65-0.06</f>
        <v>13.36</v>
      </c>
      <c r="B66" s="107">
        <f>B65-1</f>
        <v>36</v>
      </c>
    </row>
    <row r="67" ht="13" customHeight="1">
      <c r="A67" s="108">
        <f>A66-0.06</f>
        <v>13.3</v>
      </c>
      <c r="B67" s="107">
        <f>B66-1</f>
        <v>35</v>
      </c>
    </row>
    <row r="68" ht="13" customHeight="1">
      <c r="A68" s="108">
        <f>A67-0.06</f>
        <v>13.24</v>
      </c>
      <c r="B68" s="107">
        <f>B67-1</f>
        <v>34</v>
      </c>
    </row>
    <row r="69" ht="13" customHeight="1">
      <c r="A69" s="108">
        <f>0.01</f>
        <v>0.01</v>
      </c>
      <c r="B69" s="107">
        <f>B68-1</f>
        <v>33</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19.xml><?xml version="1.0" encoding="utf-8"?>
<worksheet xmlns:r="http://schemas.openxmlformats.org/officeDocument/2006/relationships" xmlns="http://schemas.openxmlformats.org/spreadsheetml/2006/main">
  <sheetPr>
    <pageSetUpPr fitToPage="1"/>
  </sheetPr>
  <dimension ref="A2:B69"/>
  <sheetViews>
    <sheetView workbookViewId="0" showGridLines="0" defaultGridColor="1">
      <pane topLeftCell="B3" xSplit="1" ySplit="2" activePane="bottomRight" state="frozen"/>
    </sheetView>
  </sheetViews>
  <sheetFormatPr defaultColWidth="16.3333" defaultRowHeight="13.45" customHeight="1" outlineLevelRow="0" outlineLevelCol="0"/>
  <cols>
    <col min="1" max="1" width="16.3516" style="109" customWidth="1"/>
    <col min="2" max="2" width="16.3516" style="109" customWidth="1"/>
    <col min="3" max="256" width="16.3516" style="109" customWidth="1"/>
  </cols>
  <sheetData>
    <row r="1" ht="14.55" customHeight="1">
      <c r="A1" t="s" s="61">
        <v>3462</v>
      </c>
      <c r="B1" s="61"/>
    </row>
    <row r="2" ht="13.2" customHeight="1">
      <c r="A2" s="103"/>
      <c r="B2" s="103"/>
    </row>
    <row r="3" ht="13.2" customHeight="1">
      <c r="A3" s="104">
        <v>24.5</v>
      </c>
      <c r="B3" s="105">
        <v>99</v>
      </c>
    </row>
    <row r="4" ht="13" customHeight="1">
      <c r="A4" s="110">
        <f>A3-0.1</f>
        <v>24.4</v>
      </c>
      <c r="B4" s="107">
        <f>B3-1</f>
        <v>98</v>
      </c>
    </row>
    <row r="5" ht="13" customHeight="1">
      <c r="A5" s="110">
        <f>A4-0.1</f>
        <v>24.3</v>
      </c>
      <c r="B5" s="107">
        <f>B4-1</f>
        <v>97</v>
      </c>
    </row>
    <row r="6" ht="13" customHeight="1">
      <c r="A6" s="110">
        <f>A5-0.1</f>
        <v>24.2</v>
      </c>
      <c r="B6" s="107">
        <f>B5-1</f>
        <v>96</v>
      </c>
    </row>
    <row r="7" ht="13" customHeight="1">
      <c r="A7" s="110">
        <f>A6-0.1</f>
        <v>24.09999999999999</v>
      </c>
      <c r="B7" s="107">
        <f>B6-1</f>
        <v>95</v>
      </c>
    </row>
    <row r="8" ht="13" customHeight="1">
      <c r="A8" s="110">
        <f>A7-0.1</f>
        <v>23.99999999999999</v>
      </c>
      <c r="B8" s="107">
        <f>B7-1</f>
        <v>94</v>
      </c>
    </row>
    <row r="9" ht="13" customHeight="1">
      <c r="A9" s="110">
        <f>A8-0.1</f>
        <v>23.89999999999999</v>
      </c>
      <c r="B9" s="107">
        <f>B8-1</f>
        <v>93</v>
      </c>
    </row>
    <row r="10" ht="13" customHeight="1">
      <c r="A10" s="110">
        <f>A9-0.1</f>
        <v>23.79999999999999</v>
      </c>
      <c r="B10" s="107">
        <f>B9-1</f>
        <v>92</v>
      </c>
    </row>
    <row r="11" ht="13" customHeight="1">
      <c r="A11" s="110">
        <f>A10-0.1</f>
        <v>23.69999999999999</v>
      </c>
      <c r="B11" s="107">
        <f>B10-1</f>
        <v>91</v>
      </c>
    </row>
    <row r="12" ht="13" customHeight="1">
      <c r="A12" s="110">
        <f>A11-0.1</f>
        <v>23.59999999999999</v>
      </c>
      <c r="B12" s="107">
        <f>B11-1</f>
        <v>90</v>
      </c>
    </row>
    <row r="13" ht="13" customHeight="1">
      <c r="A13" s="110">
        <f>A12-0.1</f>
        <v>23.49999999999999</v>
      </c>
      <c r="B13" s="107">
        <f>B12-1</f>
        <v>89</v>
      </c>
    </row>
    <row r="14" ht="13" customHeight="1">
      <c r="A14" s="110">
        <f>A13-0.1</f>
        <v>23.39999999999998</v>
      </c>
      <c r="B14" s="107">
        <f>B13-1</f>
        <v>88</v>
      </c>
    </row>
    <row r="15" ht="13" customHeight="1">
      <c r="A15" s="110">
        <f>A14-0.1</f>
        <v>23.29999999999998</v>
      </c>
      <c r="B15" s="107">
        <f>B14-1</f>
        <v>87</v>
      </c>
    </row>
    <row r="16" ht="13" customHeight="1">
      <c r="A16" s="110">
        <f>A15-0.1</f>
        <v>23.19999999999998</v>
      </c>
      <c r="B16" s="107">
        <f>B15-1</f>
        <v>86</v>
      </c>
    </row>
    <row r="17" ht="13" customHeight="1">
      <c r="A17" s="110">
        <f>A16-0.1</f>
        <v>23.09999999999998</v>
      </c>
      <c r="B17" s="107">
        <f>B16-1</f>
        <v>85</v>
      </c>
    </row>
    <row r="18" ht="13" customHeight="1">
      <c r="A18" s="110">
        <f>A17-0.1</f>
        <v>22.99999999999998</v>
      </c>
      <c r="B18" s="107">
        <f>B17-1</f>
        <v>84</v>
      </c>
    </row>
    <row r="19" ht="13" customHeight="1">
      <c r="A19" s="110">
        <f>A18-0.1</f>
        <v>22.89999999999998</v>
      </c>
      <c r="B19" s="107">
        <f>B18-1</f>
        <v>83</v>
      </c>
    </row>
    <row r="20" ht="13" customHeight="1">
      <c r="A20" s="110">
        <f>A19-0.1</f>
        <v>22.79999999999998</v>
      </c>
      <c r="B20" s="107">
        <f>B19-1</f>
        <v>82</v>
      </c>
    </row>
    <row r="21" ht="13" customHeight="1">
      <c r="A21" s="110">
        <f>A20-0.1</f>
        <v>22.69999999999997</v>
      </c>
      <c r="B21" s="107">
        <f>B20-1</f>
        <v>81</v>
      </c>
    </row>
    <row r="22" ht="13" customHeight="1">
      <c r="A22" s="110">
        <f>A21-0.1</f>
        <v>22.59999999999997</v>
      </c>
      <c r="B22" s="107">
        <f>B21-1</f>
        <v>80</v>
      </c>
    </row>
    <row r="23" ht="13" customHeight="1">
      <c r="A23" s="110">
        <f>A22-0.1</f>
        <v>22.49999999999997</v>
      </c>
      <c r="B23" s="107">
        <f>B22-1</f>
        <v>79</v>
      </c>
    </row>
    <row r="24" ht="13" customHeight="1">
      <c r="A24" s="110">
        <f>A23-0.1</f>
        <v>22.39999999999997</v>
      </c>
      <c r="B24" s="107">
        <f>B23-1</f>
        <v>78</v>
      </c>
    </row>
    <row r="25" ht="13" customHeight="1">
      <c r="A25" s="110">
        <f>A24-0.1</f>
        <v>22.29999999999997</v>
      </c>
      <c r="B25" s="107">
        <f>B24-1</f>
        <v>77</v>
      </c>
    </row>
    <row r="26" ht="13" customHeight="1">
      <c r="A26" s="110">
        <f>A25-0.1</f>
        <v>22.19999999999997</v>
      </c>
      <c r="B26" s="107">
        <f>B25-1</f>
        <v>76</v>
      </c>
    </row>
    <row r="27" ht="13" customHeight="1">
      <c r="A27" s="110">
        <f>A26-0.1</f>
        <v>22.09999999999997</v>
      </c>
      <c r="B27" s="107">
        <f>B26-1</f>
        <v>75</v>
      </c>
    </row>
    <row r="28" ht="13" customHeight="1">
      <c r="A28" s="110">
        <f>A27-0.1</f>
        <v>21.99999999999996</v>
      </c>
      <c r="B28" s="107">
        <f>B27-1</f>
        <v>74</v>
      </c>
    </row>
    <row r="29" ht="13" customHeight="1">
      <c r="A29" s="110">
        <f>A28-0.1</f>
        <v>21.89999999999996</v>
      </c>
      <c r="B29" s="107">
        <f>B28-1</f>
        <v>73</v>
      </c>
    </row>
    <row r="30" ht="13" customHeight="1">
      <c r="A30" s="110">
        <f>A29-0.1</f>
        <v>21.79999999999996</v>
      </c>
      <c r="B30" s="107">
        <f>B29-1</f>
        <v>72</v>
      </c>
    </row>
    <row r="31" ht="13" customHeight="1">
      <c r="A31" s="110">
        <f>A30-0.1</f>
        <v>21.69999999999996</v>
      </c>
      <c r="B31" s="107">
        <f>B30-1</f>
        <v>71</v>
      </c>
    </row>
    <row r="32" ht="13" customHeight="1">
      <c r="A32" s="110">
        <f>A31-0.1</f>
        <v>21.59999999999996</v>
      </c>
      <c r="B32" s="107">
        <f>B31-1</f>
        <v>70</v>
      </c>
    </row>
    <row r="33" ht="13" customHeight="1">
      <c r="A33" s="110">
        <f>A32-0.1</f>
        <v>21.49999999999996</v>
      </c>
      <c r="B33" s="107">
        <f>B32-1</f>
        <v>69</v>
      </c>
    </row>
    <row r="34" ht="13" customHeight="1">
      <c r="A34" s="110">
        <f>A33-0.1</f>
        <v>21.39999999999996</v>
      </c>
      <c r="B34" s="107">
        <f>B33-1</f>
        <v>68</v>
      </c>
    </row>
    <row r="35" ht="13" customHeight="1">
      <c r="A35" s="110">
        <f>A34-0.1</f>
        <v>21.29999999999995</v>
      </c>
      <c r="B35" s="107">
        <f>B34-1</f>
        <v>67</v>
      </c>
    </row>
    <row r="36" ht="13" customHeight="1">
      <c r="A36" s="110">
        <f>A35-0.1</f>
        <v>21.19999999999995</v>
      </c>
      <c r="B36" s="107">
        <f>B35-1</f>
        <v>66</v>
      </c>
    </row>
    <row r="37" ht="13" customHeight="1">
      <c r="A37" s="110">
        <f>A36-0.1</f>
        <v>21.09999999999995</v>
      </c>
      <c r="B37" s="107">
        <f>B36-1</f>
        <v>65</v>
      </c>
    </row>
    <row r="38" ht="13" customHeight="1">
      <c r="A38" s="110">
        <f>A37-0.1</f>
        <v>20.99999999999995</v>
      </c>
      <c r="B38" s="107">
        <f>B37-1</f>
        <v>64</v>
      </c>
    </row>
    <row r="39" ht="13" customHeight="1">
      <c r="A39" s="110">
        <f>A38-0.1</f>
        <v>20.89999999999995</v>
      </c>
      <c r="B39" s="107">
        <f>B38-1</f>
        <v>63</v>
      </c>
    </row>
    <row r="40" ht="13" customHeight="1">
      <c r="A40" s="110">
        <f>A39-0.1</f>
        <v>20.79999999999995</v>
      </c>
      <c r="B40" s="107">
        <f>B39-1</f>
        <v>62</v>
      </c>
    </row>
    <row r="41" ht="13" customHeight="1">
      <c r="A41" s="110">
        <f>A40-0.1</f>
        <v>20.69999999999995</v>
      </c>
      <c r="B41" s="107">
        <f>B40-1</f>
        <v>61</v>
      </c>
    </row>
    <row r="42" ht="13" customHeight="1">
      <c r="A42" s="110">
        <f>A41-0.1</f>
        <v>20.59999999999994</v>
      </c>
      <c r="B42" s="107">
        <f>B41-1</f>
        <v>60</v>
      </c>
    </row>
    <row r="43" ht="13" customHeight="1">
      <c r="A43" s="110">
        <f>A42-0.1</f>
        <v>20.49999999999994</v>
      </c>
      <c r="B43" s="107">
        <f>B42-1</f>
        <v>59</v>
      </c>
    </row>
    <row r="44" ht="13" customHeight="1">
      <c r="A44" s="110">
        <f>A43-0.1</f>
        <v>20.39999999999994</v>
      </c>
      <c r="B44" s="107">
        <f>B43-1</f>
        <v>58</v>
      </c>
    </row>
    <row r="45" ht="13" customHeight="1">
      <c r="A45" s="110">
        <f>A44-0.1</f>
        <v>20.29999999999994</v>
      </c>
      <c r="B45" s="107">
        <f>B44-1</f>
        <v>57</v>
      </c>
    </row>
    <row r="46" ht="13" customHeight="1">
      <c r="A46" s="110">
        <f>A45-0.1</f>
        <v>20.19999999999994</v>
      </c>
      <c r="B46" s="107">
        <f>B45-1</f>
        <v>56</v>
      </c>
    </row>
    <row r="47" ht="13" customHeight="1">
      <c r="A47" s="110">
        <f>A46-0.1</f>
        <v>20.09999999999994</v>
      </c>
      <c r="B47" s="107">
        <f>B46-1</f>
        <v>55</v>
      </c>
    </row>
    <row r="48" ht="13" customHeight="1">
      <c r="A48" s="110">
        <f>A47-0.1</f>
        <v>19.99999999999994</v>
      </c>
      <c r="B48" s="107">
        <f>B47-1</f>
        <v>54</v>
      </c>
    </row>
    <row r="49" ht="13" customHeight="1">
      <c r="A49" s="110">
        <f>A48-0.1</f>
        <v>19.89999999999993</v>
      </c>
      <c r="B49" s="107">
        <f>B48-1</f>
        <v>53</v>
      </c>
    </row>
    <row r="50" ht="13" customHeight="1">
      <c r="A50" s="110">
        <f>A49-0.1</f>
        <v>19.79999999999993</v>
      </c>
      <c r="B50" s="107">
        <f>B49-1</f>
        <v>52</v>
      </c>
    </row>
    <row r="51" ht="13" customHeight="1">
      <c r="A51" s="110">
        <f>A50-0.1</f>
        <v>19.69999999999993</v>
      </c>
      <c r="B51" s="107">
        <f>B50-1</f>
        <v>51</v>
      </c>
    </row>
    <row r="52" ht="13" customHeight="1">
      <c r="A52" s="110">
        <f>A51-0.1</f>
        <v>19.59999999999993</v>
      </c>
      <c r="B52" s="107">
        <f>B51-1</f>
        <v>50</v>
      </c>
    </row>
    <row r="53" ht="13" customHeight="1">
      <c r="A53" s="110">
        <f>A52-0.1</f>
        <v>19.49999999999993</v>
      </c>
      <c r="B53" s="107">
        <f>B52-1</f>
        <v>49</v>
      </c>
    </row>
    <row r="54" ht="13" customHeight="1">
      <c r="A54" s="110">
        <f>A53-0.1</f>
        <v>19.39999999999993</v>
      </c>
      <c r="B54" s="107">
        <f>B53-1</f>
        <v>48</v>
      </c>
    </row>
    <row r="55" ht="13" customHeight="1">
      <c r="A55" s="110">
        <f>A54-0.1</f>
        <v>19.29999999999993</v>
      </c>
      <c r="B55" s="107">
        <f>B54-1</f>
        <v>47</v>
      </c>
    </row>
    <row r="56" ht="13" customHeight="1">
      <c r="A56" s="110">
        <f>A55-0.1</f>
        <v>19.19999999999992</v>
      </c>
      <c r="B56" s="107">
        <f>B55-1</f>
        <v>46</v>
      </c>
    </row>
    <row r="57" ht="13" customHeight="1">
      <c r="A57" s="110">
        <f>A56-0.1</f>
        <v>19.09999999999992</v>
      </c>
      <c r="B57" s="107">
        <f>B56-1</f>
        <v>45</v>
      </c>
    </row>
    <row r="58" ht="13" customHeight="1">
      <c r="A58" s="110">
        <f>A57-0.1</f>
        <v>18.99999999999992</v>
      </c>
      <c r="B58" s="107">
        <f>B57-1</f>
        <v>44</v>
      </c>
    </row>
    <row r="59" ht="13" customHeight="1">
      <c r="A59" s="110">
        <f>A58-0.1</f>
        <v>18.89999999999992</v>
      </c>
      <c r="B59" s="107">
        <f>B58-1</f>
        <v>43</v>
      </c>
    </row>
    <row r="60" ht="13" customHeight="1">
      <c r="A60" s="110">
        <f>A59-0.1</f>
        <v>18.79999999999992</v>
      </c>
      <c r="B60" s="107">
        <f>B59-1</f>
        <v>42</v>
      </c>
    </row>
    <row r="61" ht="13" customHeight="1">
      <c r="A61" s="110">
        <f>A60-0.1</f>
        <v>18.69999999999992</v>
      </c>
      <c r="B61" s="107">
        <f>B60-1</f>
        <v>41</v>
      </c>
    </row>
    <row r="62" ht="13" customHeight="1">
      <c r="A62" s="110">
        <f>A61-0.1</f>
        <v>18.59999999999992</v>
      </c>
      <c r="B62" s="107">
        <f>B61-1</f>
        <v>40</v>
      </c>
    </row>
    <row r="63" ht="13" customHeight="1">
      <c r="A63" s="110">
        <f>A62-0.1</f>
        <v>18.49999999999991</v>
      </c>
      <c r="B63" s="107">
        <f>B62-1</f>
        <v>39</v>
      </c>
    </row>
    <row r="64" ht="13" customHeight="1">
      <c r="A64" s="110">
        <f>A63-0.1</f>
        <v>18.39999999999991</v>
      </c>
      <c r="B64" s="107">
        <f>B63-1</f>
        <v>38</v>
      </c>
    </row>
    <row r="65" ht="13" customHeight="1">
      <c r="A65" s="110">
        <f>A64-0.1</f>
        <v>18.29999999999991</v>
      </c>
      <c r="B65" s="107">
        <f>B64-1</f>
        <v>37</v>
      </c>
    </row>
    <row r="66" ht="13" customHeight="1">
      <c r="A66" s="110">
        <f>A65-0.1</f>
        <v>18.19999999999991</v>
      </c>
      <c r="B66" s="107">
        <f>B65-1</f>
        <v>36</v>
      </c>
    </row>
    <row r="67" ht="13" customHeight="1">
      <c r="A67" s="110">
        <f>A66-0.1</f>
        <v>18.09999999999991</v>
      </c>
      <c r="B67" s="107">
        <f>B66-1</f>
        <v>35</v>
      </c>
    </row>
    <row r="68" ht="13" customHeight="1">
      <c r="A68" s="110">
        <f>A67-0.1</f>
        <v>17.99999999999991</v>
      </c>
      <c r="B68" s="107">
        <f>B67-1</f>
        <v>34</v>
      </c>
    </row>
    <row r="69" ht="13" customHeight="1">
      <c r="A69" s="110">
        <f>0.1</f>
        <v>0.1</v>
      </c>
      <c r="B69" s="107">
        <f>B68-1</f>
        <v>33</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20.xml><?xml version="1.0" encoding="utf-8"?>
<worksheet xmlns:r="http://schemas.openxmlformats.org/officeDocument/2006/relationships" xmlns="http://schemas.openxmlformats.org/spreadsheetml/2006/main">
  <sheetPr>
    <pageSetUpPr fitToPage="1"/>
  </sheetPr>
  <dimension ref="A1:E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26.5703" style="111" customWidth="1"/>
    <col min="2" max="2" width="7.75" style="111" customWidth="1"/>
    <col min="3" max="3" width="10.0391" style="111" customWidth="1"/>
    <col min="4" max="4" width="14.8125" style="111" customWidth="1"/>
    <col min="5" max="5" width="7.22656" style="111" customWidth="1"/>
    <col min="6" max="256" width="16.3516" style="111" customWidth="1"/>
  </cols>
  <sheetData>
    <row r="1" ht="32.55" customHeight="1">
      <c r="A1" t="s" s="42">
        <v>6</v>
      </c>
      <c r="B1" t="s" s="75">
        <v>3465</v>
      </c>
      <c r="C1" t="s" s="75">
        <v>3466</v>
      </c>
      <c r="D1" t="s" s="75">
        <v>3467</v>
      </c>
      <c r="E1" t="s" s="76">
        <v>3468</v>
      </c>
    </row>
    <row r="2" ht="20.55" customHeight="1">
      <c r="A2" t="s" s="77">
        <v>37</v>
      </c>
      <c r="B2" s="78">
        <f>99-'STATS 17-18'!F3</f>
        <v>99</v>
      </c>
      <c r="C2" s="79">
        <f>82-('STATS 17-18'!E3+'STATS 17-18'!F3)</f>
        <v>60</v>
      </c>
      <c r="D2" s="79">
        <f>ROUND(C2/4.4,0)</f>
        <v>14</v>
      </c>
      <c r="E2" s="80">
        <f>B2-D2</f>
        <v>85</v>
      </c>
    </row>
    <row r="3" ht="20.35" customHeight="1">
      <c r="A3" t="s" s="38">
        <v>39</v>
      </c>
      <c r="B3" s="81">
        <f>99-'STATS 17-18'!F4</f>
        <v>99</v>
      </c>
      <c r="C3" s="33">
        <f>82-('STATS 17-18'!E4+'STATS 17-18'!F4)</f>
        <v>65</v>
      </c>
      <c r="D3" s="33">
        <f>ROUND(C3/4.4,0)</f>
        <v>15</v>
      </c>
      <c r="E3" s="82">
        <f>B3-D3</f>
        <v>84</v>
      </c>
    </row>
    <row r="4" ht="20.35" customHeight="1">
      <c r="A4" t="s" s="38">
        <v>41</v>
      </c>
      <c r="B4" s="81">
        <f>99-'STATS 17-18'!F5</f>
        <v>99</v>
      </c>
      <c r="C4" s="33">
        <f>82-('STATS 17-18'!E5+'STATS 17-18'!F5)</f>
        <v>0</v>
      </c>
      <c r="D4" s="33">
        <f>ROUND(C4/4.4,0)</f>
        <v>0</v>
      </c>
      <c r="E4" s="82">
        <f>B4-D4</f>
        <v>99</v>
      </c>
    </row>
    <row r="5" ht="20.35" customHeight="1">
      <c r="A5" t="s" s="38">
        <v>43</v>
      </c>
      <c r="B5" s="81">
        <f>99-'STATS 17-18'!F6</f>
        <v>99</v>
      </c>
      <c r="C5" s="33">
        <f>82-('STATS 17-18'!E6+'STATS 17-18'!F6)</f>
        <v>74</v>
      </c>
      <c r="D5" s="33">
        <f>ROUND(C5/4.4,0)</f>
        <v>17</v>
      </c>
      <c r="E5" s="82">
        <f>B5-D5</f>
        <v>82</v>
      </c>
    </row>
    <row r="6" ht="20.35" customHeight="1">
      <c r="A6" t="s" s="38">
        <v>45</v>
      </c>
      <c r="B6" s="81">
        <f>99-'STATS 17-18'!F7</f>
        <v>99</v>
      </c>
      <c r="C6" s="33">
        <f>82-('STATS 17-18'!E7+'STATS 17-18'!F7)</f>
        <v>77</v>
      </c>
      <c r="D6" s="33">
        <f>ROUND(C6/4.4,0)</f>
        <v>18</v>
      </c>
      <c r="E6" s="82">
        <f>B6-D6</f>
        <v>81</v>
      </c>
    </row>
    <row r="7" ht="20.35" customHeight="1">
      <c r="A7" t="s" s="38">
        <v>47</v>
      </c>
      <c r="B7" s="81">
        <f>99-'STATS 17-18'!F8</f>
        <v>99</v>
      </c>
      <c r="C7" s="33">
        <f>82-('STATS 17-18'!E8+'STATS 17-18'!F8)</f>
        <v>77</v>
      </c>
      <c r="D7" s="33">
        <f>ROUND(C7/4.4,0)</f>
        <v>18</v>
      </c>
      <c r="E7" s="82">
        <f>B7-D7</f>
        <v>81</v>
      </c>
    </row>
    <row r="8" ht="20.35" customHeight="1">
      <c r="A8" t="s" s="38">
        <v>49</v>
      </c>
      <c r="B8" s="81">
        <f>99-'STATS 17-18'!F9</f>
        <v>93</v>
      </c>
      <c r="C8" s="33">
        <f>82-('STATS 17-18'!E9+'STATS 17-18'!F9)</f>
        <v>53</v>
      </c>
      <c r="D8" s="33">
        <f>ROUND(C8/4.4,0)</f>
        <v>12</v>
      </c>
      <c r="E8" s="82">
        <f>B8-D8</f>
        <v>81</v>
      </c>
    </row>
    <row r="9" ht="20.35" customHeight="1">
      <c r="A9" t="s" s="38">
        <v>51</v>
      </c>
      <c r="B9" s="81">
        <f>99-'STATS 17-18'!F10</f>
        <v>99</v>
      </c>
      <c r="C9" s="33">
        <f>82-('STATS 17-18'!E10+'STATS 17-18'!F10)</f>
        <v>77</v>
      </c>
      <c r="D9" s="33">
        <f>ROUND(C9/4.4,0)</f>
        <v>18</v>
      </c>
      <c r="E9" s="82">
        <f>B9-D9</f>
        <v>81</v>
      </c>
    </row>
    <row r="10" ht="20.35" customHeight="1">
      <c r="A10" t="s" s="38">
        <v>53</v>
      </c>
      <c r="B10" s="81">
        <f>99-'STATS 17-18'!F11</f>
        <v>99</v>
      </c>
      <c r="C10" s="33">
        <f>82-('STATS 17-18'!E11+'STATS 17-18'!F11)</f>
        <v>1</v>
      </c>
      <c r="D10" s="33">
        <f>ROUND(C10/4.4,0)</f>
        <v>0</v>
      </c>
      <c r="E10" s="82">
        <f>B10-D10</f>
        <v>99</v>
      </c>
    </row>
    <row r="11" ht="20.35" customHeight="1">
      <c r="A11" t="s" s="38">
        <v>55</v>
      </c>
      <c r="B11" s="81">
        <f>99-'STATS 17-18'!F12</f>
        <v>91</v>
      </c>
      <c r="C11" s="33">
        <f>82-('STATS 17-18'!E12+'STATS 17-18'!F12)</f>
        <v>11</v>
      </c>
      <c r="D11" s="33">
        <f>ROUND(C11/4.4,0)</f>
        <v>3</v>
      </c>
      <c r="E11" s="82">
        <f>B11-D11</f>
        <v>88</v>
      </c>
    </row>
    <row r="12" ht="20.35" customHeight="1">
      <c r="A12" t="s" s="38">
        <v>57</v>
      </c>
      <c r="B12" s="81">
        <f>99-'STATS 17-18'!F13</f>
        <v>63</v>
      </c>
      <c r="C12" s="33">
        <f>82-('STATS 17-18'!E13+'STATS 17-18'!F13)</f>
        <v>1</v>
      </c>
      <c r="D12" s="33">
        <f>ROUND(C12/4.4,0)</f>
        <v>0</v>
      </c>
      <c r="E12" s="82">
        <f>B12-D12</f>
        <v>63</v>
      </c>
    </row>
    <row r="13" ht="20.35" customHeight="1">
      <c r="A13" t="s" s="38">
        <v>59</v>
      </c>
      <c r="B13" s="81">
        <f>99-'STATS 17-18'!F14</f>
        <v>63</v>
      </c>
      <c r="C13" s="33">
        <f>82-('STATS 17-18'!E14+'STATS 17-18'!F14)</f>
        <v>8</v>
      </c>
      <c r="D13" s="33">
        <f>ROUND(C13/4.4,0)</f>
        <v>2</v>
      </c>
      <c r="E13" s="82">
        <f>B13-D13</f>
        <v>61</v>
      </c>
    </row>
    <row r="14" ht="20.35" customHeight="1">
      <c r="A14" t="s" s="38">
        <v>61</v>
      </c>
      <c r="B14" s="81">
        <f>99-'STATS 17-18'!F15</f>
        <v>95</v>
      </c>
      <c r="C14" s="33">
        <f>82-('STATS 17-18'!E15+'STATS 17-18'!F15)</f>
        <v>0</v>
      </c>
      <c r="D14" s="33">
        <f>ROUND(C14/4.4,0)</f>
        <v>0</v>
      </c>
      <c r="E14" s="82">
        <f>B14-D14</f>
        <v>95</v>
      </c>
    </row>
    <row r="15" ht="20.35" customHeight="1">
      <c r="A15" t="s" s="38">
        <v>62</v>
      </c>
      <c r="B15" s="81">
        <f>99-'STATS 17-18'!F16</f>
        <v>98</v>
      </c>
      <c r="C15" s="33">
        <f>82-('STATS 17-18'!E16+'STATS 17-18'!F16)</f>
        <v>0</v>
      </c>
      <c r="D15" s="33">
        <f>ROUND(C15/4.4,0)</f>
        <v>0</v>
      </c>
      <c r="E15" s="82">
        <f>B15-D15</f>
        <v>98</v>
      </c>
    </row>
    <row r="16" ht="20.35" customHeight="1">
      <c r="A16" t="s" s="38">
        <v>64</v>
      </c>
      <c r="B16" s="81">
        <f>99-'STATS 17-18'!F17</f>
        <v>63</v>
      </c>
      <c r="C16" s="33">
        <f>82-('STATS 17-18'!E17+'STATS 17-18'!F17)</f>
        <v>25</v>
      </c>
      <c r="D16" s="33">
        <f>ROUND(C16/4.4,0)</f>
        <v>6</v>
      </c>
      <c r="E16" s="82">
        <f>B16-D16</f>
        <v>57</v>
      </c>
    </row>
    <row r="17" ht="20.35" customHeight="1">
      <c r="A17" t="s" s="38">
        <v>65</v>
      </c>
      <c r="B17" s="81">
        <f>99-'STATS 17-18'!F18</f>
        <v>94</v>
      </c>
      <c r="C17" s="33">
        <f>82-('STATS 17-18'!E18+'STATS 17-18'!F18)</f>
        <v>0</v>
      </c>
      <c r="D17" s="33">
        <f>ROUND(C17/4.4,0)</f>
        <v>0</v>
      </c>
      <c r="E17" s="82">
        <f>B17-D17</f>
        <v>94</v>
      </c>
    </row>
    <row r="18" ht="20.35" customHeight="1">
      <c r="A18" t="s" s="38">
        <v>66</v>
      </c>
      <c r="B18" s="81">
        <f>99-'STATS 17-18'!F19</f>
        <v>96</v>
      </c>
      <c r="C18" s="33">
        <f>82-('STATS 17-18'!E19+'STATS 17-18'!F19)</f>
        <v>0</v>
      </c>
      <c r="D18" s="33">
        <f>ROUND(C18/4.4,0)</f>
        <v>0</v>
      </c>
      <c r="E18" s="82">
        <f>B18-D18</f>
        <v>96</v>
      </c>
    </row>
    <row r="19" ht="20.35" customHeight="1">
      <c r="A19" t="s" s="38">
        <v>67</v>
      </c>
      <c r="B19" s="81">
        <f>99-'STATS 17-18'!F20</f>
        <v>25</v>
      </c>
      <c r="C19" s="33">
        <f>82-('STATS 17-18'!E20+'STATS 17-18'!F20)</f>
        <v>1</v>
      </c>
      <c r="D19" s="33">
        <f>ROUND(C19/4.4,0)</f>
        <v>0</v>
      </c>
      <c r="E19" s="82">
        <v>33</v>
      </c>
    </row>
    <row r="20" ht="20.35" customHeight="1">
      <c r="A20" t="s" s="38">
        <v>69</v>
      </c>
      <c r="B20" s="81">
        <f>99-'STATS 17-18'!F21</f>
        <v>99</v>
      </c>
      <c r="C20" s="33">
        <f>82-('STATS 17-18'!E21+'STATS 17-18'!F21)</f>
        <v>39</v>
      </c>
      <c r="D20" s="33">
        <f>ROUND(C20/4.4,0)</f>
        <v>9</v>
      </c>
      <c r="E20" s="82">
        <f>B20-D20</f>
        <v>90</v>
      </c>
    </row>
    <row r="21" ht="20.35" customHeight="1">
      <c r="A21" t="s" s="38">
        <v>70</v>
      </c>
      <c r="B21" s="81">
        <f>99-'STATS 17-18'!F22</f>
        <v>99</v>
      </c>
      <c r="C21" s="33">
        <f>82-('STATS 17-18'!E22+'STATS 17-18'!F22)</f>
        <v>80</v>
      </c>
      <c r="D21" s="33">
        <f>ROUND(C21/4.4,0)</f>
        <v>18</v>
      </c>
      <c r="E21" s="82">
        <f>B21-D21</f>
        <v>81</v>
      </c>
    </row>
    <row r="22" ht="20.35" customHeight="1">
      <c r="A22" t="s" s="38">
        <v>72</v>
      </c>
      <c r="B22" s="81">
        <f>99-'STATS 17-18'!F23</f>
        <v>99</v>
      </c>
      <c r="C22" s="33">
        <f>82-('STATS 17-18'!E23+'STATS 17-18'!F23)</f>
        <v>59</v>
      </c>
      <c r="D22" s="33">
        <f>ROUND(C22/4.4,0)</f>
        <v>13</v>
      </c>
      <c r="E22" s="82">
        <f>B22-D22</f>
        <v>86</v>
      </c>
    </row>
    <row r="23" ht="20.35" customHeight="1">
      <c r="A23" t="s" s="38">
        <v>73</v>
      </c>
      <c r="B23" s="81">
        <f>99-'STATS 17-18'!F24</f>
        <v>99</v>
      </c>
      <c r="C23" s="33">
        <f>82-('STATS 17-18'!E24+'STATS 17-18'!F24)</f>
        <v>11</v>
      </c>
      <c r="D23" s="33">
        <f>ROUND(C23/4.4,0)</f>
        <v>3</v>
      </c>
      <c r="E23" s="82">
        <f>B23-D23</f>
        <v>96</v>
      </c>
    </row>
    <row r="24" ht="20.35" customHeight="1">
      <c r="A24" t="s" s="38">
        <v>75</v>
      </c>
      <c r="B24" s="81">
        <f>99-'STATS 17-18'!F25</f>
        <v>99</v>
      </c>
      <c r="C24" s="33">
        <f>82-('STATS 17-18'!E25+'STATS 17-18'!F25)</f>
        <v>21</v>
      </c>
      <c r="D24" s="33">
        <f>ROUND(C24/4.4,0)</f>
        <v>5</v>
      </c>
      <c r="E24" s="82">
        <f>B24-D24</f>
        <v>94</v>
      </c>
    </row>
    <row r="25" ht="20.35" customHeight="1">
      <c r="A25" t="s" s="38">
        <v>76</v>
      </c>
      <c r="B25" s="81">
        <f>99-'STATS 17-18'!F26</f>
        <v>99</v>
      </c>
      <c r="C25" s="33">
        <f>82-('STATS 17-18'!E26+'STATS 17-18'!F26)</f>
        <v>0</v>
      </c>
      <c r="D25" s="33">
        <f>ROUND(C25/4.4,0)</f>
        <v>0</v>
      </c>
      <c r="E25" s="82">
        <f>B25-D25</f>
        <v>99</v>
      </c>
    </row>
    <row r="26" ht="20.35" customHeight="1">
      <c r="A26" t="s" s="38">
        <v>78</v>
      </c>
      <c r="B26" s="81">
        <f>99-'STATS 17-18'!F27</f>
        <v>87</v>
      </c>
      <c r="C26" s="33">
        <f>82-('STATS 17-18'!E27+'STATS 17-18'!F27)</f>
        <v>0</v>
      </c>
      <c r="D26" s="33">
        <f>ROUND(C26/4.4,0)</f>
        <v>0</v>
      </c>
      <c r="E26" s="82">
        <f>B26-D26</f>
        <v>87</v>
      </c>
    </row>
    <row r="27" ht="20.35" customHeight="1">
      <c r="A27" t="s" s="38">
        <v>79</v>
      </c>
      <c r="B27" s="81">
        <f>99-'STATS 17-18'!F28</f>
        <v>99</v>
      </c>
      <c r="C27" s="33">
        <f>82-('STATS 17-18'!E28+'STATS 17-18'!F28)</f>
        <v>81</v>
      </c>
      <c r="D27" s="33">
        <f>ROUND(C27/4.4,0)</f>
        <v>18</v>
      </c>
      <c r="E27" s="82">
        <f>B27-D27</f>
        <v>81</v>
      </c>
    </row>
    <row r="28" ht="20.35" customHeight="1">
      <c r="A28" t="s" s="38">
        <v>81</v>
      </c>
      <c r="B28" s="81">
        <f>99-'STATS 17-18'!F29</f>
        <v>99</v>
      </c>
      <c r="C28" s="33">
        <f>82-('STATS 17-18'!E29+'STATS 17-18'!F29)</f>
        <v>0</v>
      </c>
      <c r="D28" s="33">
        <f>ROUND(C28/4.4,0)</f>
        <v>0</v>
      </c>
      <c r="E28" s="82">
        <f>B28-D28</f>
        <v>99</v>
      </c>
    </row>
    <row r="29" ht="20.35" customHeight="1">
      <c r="A29" t="s" s="38">
        <v>82</v>
      </c>
      <c r="B29" s="81">
        <f>99-'STATS 17-18'!F30</f>
        <v>98</v>
      </c>
      <c r="C29" s="33">
        <f>82-('STATS 17-18'!E30+'STATS 17-18'!F30)</f>
        <v>3</v>
      </c>
      <c r="D29" s="33">
        <f>ROUND(C29/4.4,0)</f>
        <v>1</v>
      </c>
      <c r="E29" s="82">
        <f>B29-D29</f>
        <v>97</v>
      </c>
    </row>
    <row r="30" ht="20.35" customHeight="1">
      <c r="A30" t="s" s="38">
        <v>83</v>
      </c>
      <c r="B30" s="81">
        <f>99-'STATS 17-18'!F31</f>
        <v>95</v>
      </c>
      <c r="C30" s="33">
        <f>82-('STATS 17-18'!E31+'STATS 17-18'!F31)</f>
        <v>3</v>
      </c>
      <c r="D30" s="33">
        <f>ROUND(C30/4.4,0)</f>
        <v>1</v>
      </c>
      <c r="E30" s="82">
        <f>B30-D30</f>
        <v>94</v>
      </c>
    </row>
    <row r="31" ht="20.35" customHeight="1">
      <c r="A31" t="s" s="38">
        <v>84</v>
      </c>
      <c r="B31" s="81">
        <f>99-'STATS 17-18'!F32</f>
        <v>96</v>
      </c>
      <c r="C31" s="33">
        <f>82-('STATS 17-18'!E32+'STATS 17-18'!F32)</f>
        <v>0</v>
      </c>
      <c r="D31" s="33">
        <f>ROUND(C31/4.4,0)</f>
        <v>0</v>
      </c>
      <c r="E31" s="82">
        <f>B31-D31</f>
        <v>96</v>
      </c>
    </row>
    <row r="32" ht="20.35" customHeight="1">
      <c r="A32" t="s" s="38">
        <v>85</v>
      </c>
      <c r="B32" s="81">
        <f>99-'STATS 17-18'!F33</f>
        <v>99</v>
      </c>
      <c r="C32" s="33">
        <f>82-('STATS 17-18'!E33+'STATS 17-18'!F33)</f>
        <v>0</v>
      </c>
      <c r="D32" s="33">
        <f>ROUND(C32/4.4,0)</f>
        <v>0</v>
      </c>
      <c r="E32" s="82">
        <f>B32-D32</f>
        <v>99</v>
      </c>
    </row>
    <row r="33" ht="20.35" customHeight="1">
      <c r="A33" t="s" s="38">
        <v>86</v>
      </c>
      <c r="B33" s="81">
        <f>99-'STATS 17-18'!F34</f>
        <v>99</v>
      </c>
      <c r="C33" s="33">
        <f>82-('STATS 17-18'!E34+'STATS 17-18'!F34)</f>
        <v>79</v>
      </c>
      <c r="D33" s="33">
        <f>ROUND(C33/4.4,0)</f>
        <v>18</v>
      </c>
      <c r="E33" s="82">
        <f>B33-D33</f>
        <v>81</v>
      </c>
    </row>
    <row r="34" ht="20.35" customHeight="1">
      <c r="A34" t="s" s="38">
        <v>88</v>
      </c>
      <c r="B34" s="81">
        <f>99-'STATS 17-18'!F35</f>
        <v>99</v>
      </c>
      <c r="C34" s="33">
        <f>82-('STATS 17-18'!E35+'STATS 17-18'!F35)</f>
        <v>0</v>
      </c>
      <c r="D34" s="33">
        <f>ROUND(C34/4.4,0)</f>
        <v>0</v>
      </c>
      <c r="E34" s="82">
        <f>B34-D34</f>
        <v>99</v>
      </c>
    </row>
    <row r="35" ht="20.35" customHeight="1">
      <c r="A35" t="s" s="38">
        <v>89</v>
      </c>
      <c r="B35" s="81">
        <f>99-'STATS 17-18'!F36</f>
        <v>96</v>
      </c>
      <c r="C35" s="33">
        <f>82-('STATS 17-18'!E36+'STATS 17-18'!F36)</f>
        <v>12</v>
      </c>
      <c r="D35" s="33">
        <f>ROUND(C35/4.4,0)</f>
        <v>3</v>
      </c>
      <c r="E35" s="82">
        <f>B35-D35</f>
        <v>93</v>
      </c>
    </row>
    <row r="36" ht="20.35" customHeight="1">
      <c r="A36" t="s" s="38">
        <v>90</v>
      </c>
      <c r="B36" s="81">
        <f>99-'STATS 17-18'!F37</f>
        <v>95</v>
      </c>
      <c r="C36" s="33">
        <f>82-('STATS 17-18'!E37+'STATS 17-18'!F37)</f>
        <v>0</v>
      </c>
      <c r="D36" s="33">
        <f>ROUND(C36/4.4,0)</f>
        <v>0</v>
      </c>
      <c r="E36" s="82">
        <f>B36-D36</f>
        <v>95</v>
      </c>
    </row>
    <row r="37" ht="20.35" customHeight="1">
      <c r="A37" t="s" s="38">
        <v>92</v>
      </c>
      <c r="B37" s="81">
        <f>99-'STATS 17-18'!F38</f>
        <v>99</v>
      </c>
      <c r="C37" s="33">
        <f>82-('STATS 17-18'!E38+'STATS 17-18'!F38)</f>
        <v>0</v>
      </c>
      <c r="D37" s="33">
        <f>ROUND(C37/4.4,0)</f>
        <v>0</v>
      </c>
      <c r="E37" s="82">
        <f>B37-D37</f>
        <v>99</v>
      </c>
    </row>
    <row r="38" ht="20.35" customHeight="1">
      <c r="A38" t="s" s="38">
        <v>94</v>
      </c>
      <c r="B38" s="81">
        <f>99-'STATS 17-18'!F39</f>
        <v>93</v>
      </c>
      <c r="C38" s="33">
        <f>82-('STATS 17-18'!E39+'STATS 17-18'!F39)</f>
        <v>0</v>
      </c>
      <c r="D38" s="33">
        <f>ROUND(C38/4.4,0)</f>
        <v>0</v>
      </c>
      <c r="E38" s="82">
        <f>B38-D38</f>
        <v>93</v>
      </c>
    </row>
    <row r="39" ht="20.35" customHeight="1">
      <c r="A39" t="s" s="38">
        <v>95</v>
      </c>
      <c r="B39" s="81">
        <f>99-'STATS 17-18'!F40</f>
        <v>99</v>
      </c>
      <c r="C39" s="33">
        <f>82-('STATS 17-18'!E40+'STATS 17-18'!F40)</f>
        <v>4</v>
      </c>
      <c r="D39" s="33">
        <f>ROUND(C39/4.4,0)</f>
        <v>1</v>
      </c>
      <c r="E39" s="82">
        <f>B39-D39</f>
        <v>98</v>
      </c>
    </row>
    <row r="40" ht="20.35" customHeight="1">
      <c r="A40" t="s" s="38">
        <v>97</v>
      </c>
      <c r="B40" s="81">
        <f>99-'STATS 17-18'!F41</f>
        <v>84</v>
      </c>
      <c r="C40" s="33">
        <f>82-('STATS 17-18'!E41+'STATS 17-18'!F41)</f>
        <v>1</v>
      </c>
      <c r="D40" s="33">
        <f>ROUND(C40/4.4,0)</f>
        <v>0</v>
      </c>
      <c r="E40" s="82">
        <f>B40-D40</f>
        <v>84</v>
      </c>
    </row>
    <row r="41" ht="20.35" customHeight="1">
      <c r="A41" t="s" s="38">
        <v>98</v>
      </c>
      <c r="B41" s="81">
        <f>99-'STATS 17-18'!F42</f>
        <v>97</v>
      </c>
      <c r="C41" s="33">
        <f>82-('STATS 17-18'!E42+'STATS 17-18'!F42)</f>
        <v>4</v>
      </c>
      <c r="D41" s="33">
        <f>ROUND(C41/4.4,0)</f>
        <v>1</v>
      </c>
      <c r="E41" s="82">
        <f>B41-D41</f>
        <v>96</v>
      </c>
    </row>
    <row r="42" ht="20.35" customHeight="1">
      <c r="A42" t="s" s="38">
        <v>100</v>
      </c>
      <c r="B42" s="81">
        <f>99-'STATS 17-18'!F43</f>
        <v>58</v>
      </c>
      <c r="C42" s="33">
        <f>82-('STATS 17-18'!E43+'STATS 17-18'!F43)</f>
        <v>11</v>
      </c>
      <c r="D42" s="33">
        <f>ROUND(C42/4.4,0)</f>
        <v>3</v>
      </c>
      <c r="E42" s="82">
        <f>B42-D42</f>
        <v>55</v>
      </c>
    </row>
    <row r="43" ht="20.35" customHeight="1">
      <c r="A43" t="s" s="38">
        <v>101</v>
      </c>
      <c r="B43" s="81">
        <f>99-'STATS 17-18'!F44</f>
        <v>99</v>
      </c>
      <c r="C43" s="33">
        <f>82-('STATS 17-18'!E44+'STATS 17-18'!F44)</f>
        <v>0</v>
      </c>
      <c r="D43" s="33">
        <f>ROUND(C43/4.4,0)</f>
        <v>0</v>
      </c>
      <c r="E43" s="82">
        <f>B43-D43</f>
        <v>99</v>
      </c>
    </row>
    <row r="44" ht="20.35" customHeight="1">
      <c r="A44" t="s" s="38">
        <v>102</v>
      </c>
      <c r="B44" s="81">
        <f>99-'STATS 17-18'!F45</f>
        <v>76</v>
      </c>
      <c r="C44" s="33">
        <f>82-('STATS 17-18'!E45+'STATS 17-18'!F45)</f>
        <v>3</v>
      </c>
      <c r="D44" s="33">
        <f>ROUND(C44/4.4,0)</f>
        <v>1</v>
      </c>
      <c r="E44" s="82">
        <f>B44-D44</f>
        <v>75</v>
      </c>
    </row>
    <row r="45" ht="20.35" customHeight="1">
      <c r="A45" t="s" s="38">
        <v>103</v>
      </c>
      <c r="B45" s="81">
        <f>99-'STATS 17-18'!F46</f>
        <v>98</v>
      </c>
      <c r="C45" s="33">
        <f>82-('STATS 17-18'!E46+'STATS 17-18'!F46)</f>
        <v>11</v>
      </c>
      <c r="D45" s="33">
        <f>ROUND(C45/4.4,0)</f>
        <v>3</v>
      </c>
      <c r="E45" s="82">
        <f>B45-D45</f>
        <v>95</v>
      </c>
    </row>
    <row r="46" ht="20.35" customHeight="1">
      <c r="A46" t="s" s="38">
        <v>105</v>
      </c>
      <c r="B46" s="81">
        <f>99-'STATS 17-18'!F47</f>
        <v>99</v>
      </c>
      <c r="C46" s="33">
        <f>82-('STATS 17-18'!E47+'STATS 17-18'!F47)</f>
        <v>34</v>
      </c>
      <c r="D46" s="33">
        <f>ROUND(C46/4.4,0)</f>
        <v>8</v>
      </c>
      <c r="E46" s="82">
        <f>B46-D46</f>
        <v>91</v>
      </c>
    </row>
    <row r="47" ht="20.35" customHeight="1">
      <c r="A47" t="s" s="38">
        <v>107</v>
      </c>
      <c r="B47" s="81">
        <f>99-'STATS 17-18'!F48</f>
        <v>99</v>
      </c>
      <c r="C47" s="33">
        <f>82-('STATS 17-18'!E48+'STATS 17-18'!F48)</f>
        <v>81</v>
      </c>
      <c r="D47" s="33">
        <f>ROUND(C47/4.4,0)</f>
        <v>18</v>
      </c>
      <c r="E47" s="82">
        <f>B47-D47</f>
        <v>81</v>
      </c>
    </row>
    <row r="48" ht="20.35" customHeight="1">
      <c r="A48" t="s" s="38">
        <v>108</v>
      </c>
      <c r="B48" s="81">
        <f>99-'STATS 17-18'!F49</f>
        <v>99</v>
      </c>
      <c r="C48" s="33">
        <f>82-('STATS 17-18'!E49+'STATS 17-18'!F49)</f>
        <v>73</v>
      </c>
      <c r="D48" s="33">
        <f>ROUND(C48/4.4,0)</f>
        <v>17</v>
      </c>
      <c r="E48" s="82">
        <f>B48-D48</f>
        <v>82</v>
      </c>
    </row>
    <row r="49" ht="20.35" customHeight="1">
      <c r="A49" t="s" s="38">
        <v>109</v>
      </c>
      <c r="B49" s="81">
        <f>99-'STATS 17-18'!F50</f>
        <v>99</v>
      </c>
      <c r="C49" s="33">
        <f>82-('STATS 17-18'!E50+'STATS 17-18'!F50)</f>
        <v>73</v>
      </c>
      <c r="D49" s="33">
        <f>ROUND(C49/4.4,0)</f>
        <v>17</v>
      </c>
      <c r="E49" s="82">
        <f>B49-D49</f>
        <v>82</v>
      </c>
    </row>
    <row r="50" ht="20.35" customHeight="1">
      <c r="A50" t="s" s="38">
        <v>110</v>
      </c>
      <c r="B50" s="81">
        <f>99-'STATS 17-18'!F51</f>
        <v>99</v>
      </c>
      <c r="C50" s="33">
        <f>82-('STATS 17-18'!E51+'STATS 17-18'!F51)</f>
        <v>72</v>
      </c>
      <c r="D50" s="33">
        <f>ROUND(C50/4.4,0)</f>
        <v>16</v>
      </c>
      <c r="E50" s="82">
        <f>B50-D50</f>
        <v>83</v>
      </c>
    </row>
    <row r="51" ht="20.35" customHeight="1">
      <c r="A51" t="s" s="38">
        <v>111</v>
      </c>
      <c r="B51" s="81">
        <f>99-'STATS 17-18'!F52</f>
        <v>54</v>
      </c>
      <c r="C51" s="33">
        <f>82-('STATS 17-18'!E52+'STATS 17-18'!F52)</f>
        <v>1</v>
      </c>
      <c r="D51" s="33">
        <f>ROUND(C51/4.4,0)</f>
        <v>0</v>
      </c>
      <c r="E51" s="82">
        <f>B51-D51</f>
        <v>54</v>
      </c>
    </row>
    <row r="52" ht="20.35" customHeight="1">
      <c r="A52" t="s" s="38">
        <v>112</v>
      </c>
      <c r="B52" s="81">
        <f>99-'STATS 17-18'!F53</f>
        <v>99</v>
      </c>
      <c r="C52" s="33">
        <f>82-('STATS 17-18'!E53+'STATS 17-18'!F53)</f>
        <v>38</v>
      </c>
      <c r="D52" s="33">
        <f>ROUND(C52/4.4,0)</f>
        <v>9</v>
      </c>
      <c r="E52" s="82">
        <f>B52-D52</f>
        <v>90</v>
      </c>
    </row>
    <row r="53" ht="20.35" customHeight="1">
      <c r="A53" t="s" s="38">
        <v>113</v>
      </c>
      <c r="B53" s="81">
        <f>99-'STATS 17-18'!F54</f>
        <v>99</v>
      </c>
      <c r="C53" s="33">
        <f>82-('STATS 17-18'!E54+'STATS 17-18'!F54)</f>
        <v>2</v>
      </c>
      <c r="D53" s="33">
        <f>ROUND(C53/4.4,0)</f>
        <v>0</v>
      </c>
      <c r="E53" s="82">
        <f>B53-D53</f>
        <v>99</v>
      </c>
    </row>
    <row r="54" ht="20.35" customHeight="1">
      <c r="A54" t="s" s="38">
        <v>115</v>
      </c>
      <c r="B54" s="81">
        <f>99-'STATS 17-18'!F55</f>
        <v>99</v>
      </c>
      <c r="C54" s="33">
        <f>82-('STATS 17-18'!E55+'STATS 17-18'!F55)</f>
        <v>0</v>
      </c>
      <c r="D54" s="33">
        <f>ROUND(C54/4.4,0)</f>
        <v>0</v>
      </c>
      <c r="E54" s="82">
        <f>B54-D54</f>
        <v>99</v>
      </c>
    </row>
    <row r="55" ht="20.35" customHeight="1">
      <c r="A55" t="s" s="38">
        <v>116</v>
      </c>
      <c r="B55" s="81">
        <f>99-'STATS 17-18'!F56</f>
        <v>99</v>
      </c>
      <c r="C55" s="33">
        <f>82-('STATS 17-18'!E56+'STATS 17-18'!F56)</f>
        <v>80</v>
      </c>
      <c r="D55" s="33">
        <f>ROUND(C55/4.4,0)</f>
        <v>18</v>
      </c>
      <c r="E55" s="82">
        <f>B55-D55</f>
        <v>81</v>
      </c>
    </row>
    <row r="56" ht="20.35" customHeight="1">
      <c r="A56" t="s" s="38">
        <v>117</v>
      </c>
      <c r="B56" s="81">
        <f>99-'STATS 17-18'!F57</f>
        <v>90</v>
      </c>
      <c r="C56" s="33">
        <f>82-('STATS 17-18'!E57+'STATS 17-18'!F57)</f>
        <v>0</v>
      </c>
      <c r="D56" s="33">
        <f>ROUND(C56/4.4,0)</f>
        <v>0</v>
      </c>
      <c r="E56" s="82">
        <f>B56-D56</f>
        <v>90</v>
      </c>
    </row>
    <row r="57" ht="20.35" customHeight="1">
      <c r="A57" t="s" s="38">
        <v>118</v>
      </c>
      <c r="B57" s="81">
        <f>99-'STATS 17-18'!F58</f>
        <v>83</v>
      </c>
      <c r="C57" s="33">
        <f>82-('STATS 17-18'!E58+'STATS 17-18'!F58)</f>
        <v>0</v>
      </c>
      <c r="D57" s="33">
        <f>ROUND(C57/4.4,0)</f>
        <v>0</v>
      </c>
      <c r="E57" s="82">
        <f>B57-D57</f>
        <v>83</v>
      </c>
    </row>
    <row r="58" ht="20.35" customHeight="1">
      <c r="A58" t="s" s="38">
        <v>120</v>
      </c>
      <c r="B58" s="81">
        <f>99-'STATS 17-18'!F59</f>
        <v>99</v>
      </c>
      <c r="C58" s="33">
        <f>82-('STATS 17-18'!E59+'STATS 17-18'!F59)</f>
        <v>72</v>
      </c>
      <c r="D58" s="33">
        <f>ROUND(C58/4.4,0)</f>
        <v>16</v>
      </c>
      <c r="E58" s="82">
        <f>B58-D58</f>
        <v>83</v>
      </c>
    </row>
    <row r="59" ht="20.35" customHeight="1">
      <c r="A59" t="s" s="38">
        <v>122</v>
      </c>
      <c r="B59" s="81">
        <f>99-'STATS 17-18'!F60</f>
        <v>68</v>
      </c>
      <c r="C59" s="33">
        <f>82-('STATS 17-18'!E60+'STATS 17-18'!F60)</f>
        <v>0</v>
      </c>
      <c r="D59" s="33">
        <f>ROUND(C59/4.4,0)</f>
        <v>0</v>
      </c>
      <c r="E59" s="82">
        <f>B59-D59</f>
        <v>68</v>
      </c>
    </row>
    <row r="60" ht="20.35" customHeight="1">
      <c r="A60" t="s" s="38">
        <v>123</v>
      </c>
      <c r="B60" s="81">
        <f>99-'STATS 17-18'!F61</f>
        <v>94</v>
      </c>
      <c r="C60" s="33">
        <f>82-('STATS 17-18'!E61+'STATS 17-18'!F61)</f>
        <v>32</v>
      </c>
      <c r="D60" s="33">
        <f>ROUND(C60/4.4,0)</f>
        <v>7</v>
      </c>
      <c r="E60" s="82">
        <f>B60-D60</f>
        <v>87</v>
      </c>
    </row>
    <row r="61" ht="20.35" customHeight="1">
      <c r="A61" t="s" s="38">
        <v>124</v>
      </c>
      <c r="B61" s="81">
        <f>99-'STATS 17-18'!F62</f>
        <v>99</v>
      </c>
      <c r="C61" s="33">
        <f>82-('STATS 17-18'!E62+'STATS 17-18'!F62)</f>
        <v>1</v>
      </c>
      <c r="D61" s="33">
        <f>ROUND(C61/4.4,0)</f>
        <v>0</v>
      </c>
      <c r="E61" s="82">
        <f>B61-D61</f>
        <v>99</v>
      </c>
    </row>
    <row r="62" ht="20.35" customHeight="1">
      <c r="A62" t="s" s="38">
        <v>126</v>
      </c>
      <c r="B62" s="81">
        <f>99-'STATS 17-18'!F63</f>
        <v>99</v>
      </c>
      <c r="C62" s="33">
        <f>82-('STATS 17-18'!E63+'STATS 17-18'!F63)</f>
        <v>75</v>
      </c>
      <c r="D62" s="33">
        <f>ROUND(C62/4.4,0)</f>
        <v>17</v>
      </c>
      <c r="E62" s="82">
        <f>B62-D62</f>
        <v>82</v>
      </c>
    </row>
    <row r="63" ht="20.35" customHeight="1">
      <c r="A63" t="s" s="38">
        <v>127</v>
      </c>
      <c r="B63" s="81">
        <f>99-'STATS 17-18'!F64</f>
        <v>98</v>
      </c>
      <c r="C63" s="33">
        <f>82-('STATS 17-18'!E64+'STATS 17-18'!F64)</f>
        <v>10</v>
      </c>
      <c r="D63" s="33">
        <f>ROUND(C63/4.4,0)</f>
        <v>2</v>
      </c>
      <c r="E63" s="82">
        <f>B63-D63</f>
        <v>96</v>
      </c>
    </row>
    <row r="64" ht="20.35" customHeight="1">
      <c r="A64" t="s" s="38">
        <v>128</v>
      </c>
      <c r="B64" s="81">
        <f>99-'STATS 17-18'!F65</f>
        <v>99</v>
      </c>
      <c r="C64" s="33">
        <f>82-('STATS 17-18'!E65+'STATS 17-18'!F65)</f>
        <v>50</v>
      </c>
      <c r="D64" s="33">
        <f>ROUND(C64/4.4,0)</f>
        <v>11</v>
      </c>
      <c r="E64" s="82">
        <f>B64-D64</f>
        <v>88</v>
      </c>
    </row>
    <row r="65" ht="20.35" customHeight="1">
      <c r="A65" t="s" s="38">
        <v>129</v>
      </c>
      <c r="B65" s="81">
        <f>99-'STATS 17-18'!F66</f>
        <v>99</v>
      </c>
      <c r="C65" s="33">
        <f>82-('STATS 17-18'!E66+'STATS 17-18'!F66)</f>
        <v>64</v>
      </c>
      <c r="D65" s="33">
        <f>ROUND(C65/4.4,0)</f>
        <v>15</v>
      </c>
      <c r="E65" s="82">
        <f>B65-D65</f>
        <v>84</v>
      </c>
    </row>
    <row r="66" ht="20.35" customHeight="1">
      <c r="A66" t="s" s="38">
        <v>130</v>
      </c>
      <c r="B66" s="81">
        <f>99-'STATS 17-18'!F67</f>
        <v>86</v>
      </c>
      <c r="C66" s="33">
        <f>82-('STATS 17-18'!E67+'STATS 17-18'!F67)</f>
        <v>13</v>
      </c>
      <c r="D66" s="33">
        <f>ROUND(C66/4.4,0)</f>
        <v>3</v>
      </c>
      <c r="E66" s="82">
        <f>B66-D66</f>
        <v>83</v>
      </c>
    </row>
    <row r="67" ht="20.35" customHeight="1">
      <c r="A67" t="s" s="38">
        <v>132</v>
      </c>
      <c r="B67" s="81">
        <f>99-'STATS 17-18'!F68</f>
        <v>97</v>
      </c>
      <c r="C67" s="33">
        <f>82-('STATS 17-18'!E68+'STATS 17-18'!F68)</f>
        <v>1</v>
      </c>
      <c r="D67" s="33">
        <f>ROUND(C67/4.4,0)</f>
        <v>0</v>
      </c>
      <c r="E67" s="82">
        <f>B67-D67</f>
        <v>97</v>
      </c>
    </row>
    <row r="68" ht="20.35" customHeight="1">
      <c r="A68" t="s" s="38">
        <v>133</v>
      </c>
      <c r="B68" s="81">
        <f>99-'STATS 17-18'!F69</f>
        <v>99</v>
      </c>
      <c r="C68" s="33">
        <f>82-('STATS 17-18'!E69+'STATS 17-18'!F69)</f>
        <v>80</v>
      </c>
      <c r="D68" s="33">
        <f>ROUND(C68/4.4,0)</f>
        <v>18</v>
      </c>
      <c r="E68" s="82">
        <f>B68-D68</f>
        <v>81</v>
      </c>
    </row>
    <row r="69" ht="20.35" customHeight="1">
      <c r="A69" t="s" s="38">
        <v>134</v>
      </c>
      <c r="B69" s="81">
        <f>99-'STATS 17-18'!F70</f>
        <v>90</v>
      </c>
      <c r="C69" s="33">
        <f>82-('STATS 17-18'!E70+'STATS 17-18'!F70)</f>
        <v>0</v>
      </c>
      <c r="D69" s="33">
        <f>ROUND(C69/4.4,0)</f>
        <v>0</v>
      </c>
      <c r="E69" s="82">
        <f>B69-D69</f>
        <v>90</v>
      </c>
    </row>
    <row r="70" ht="20.35" customHeight="1">
      <c r="A70" t="s" s="38">
        <v>135</v>
      </c>
      <c r="B70" s="81">
        <f>99-'STATS 17-18'!F71</f>
        <v>99</v>
      </c>
      <c r="C70" s="33">
        <f>82-('STATS 17-18'!E71+'STATS 17-18'!F71)</f>
        <v>18</v>
      </c>
      <c r="D70" s="33">
        <f>ROUND(C70/4.4,0)</f>
        <v>4</v>
      </c>
      <c r="E70" s="82">
        <f>B70-D70</f>
        <v>95</v>
      </c>
    </row>
    <row r="71" ht="20.35" customHeight="1">
      <c r="A71" t="s" s="38">
        <v>136</v>
      </c>
      <c r="B71" s="81">
        <f>99-'STATS 17-18'!F72</f>
        <v>99</v>
      </c>
      <c r="C71" s="33">
        <f>82-('STATS 17-18'!E72+'STATS 17-18'!F72)</f>
        <v>81</v>
      </c>
      <c r="D71" s="33">
        <f>ROUND(C71/4.4,0)</f>
        <v>18</v>
      </c>
      <c r="E71" s="82">
        <f>B71-D71</f>
        <v>81</v>
      </c>
    </row>
    <row r="72" ht="20.35" customHeight="1">
      <c r="A72" t="s" s="38">
        <v>137</v>
      </c>
      <c r="B72" s="81">
        <f>99-'STATS 17-18'!F73</f>
        <v>85</v>
      </c>
      <c r="C72" s="33">
        <f>82-('STATS 17-18'!E73+'STATS 17-18'!F73)</f>
        <v>20</v>
      </c>
      <c r="D72" s="33">
        <f>ROUND(C72/4.4,0)</f>
        <v>5</v>
      </c>
      <c r="E72" s="82">
        <f>B72-D72</f>
        <v>80</v>
      </c>
    </row>
    <row r="73" ht="20.35" customHeight="1">
      <c r="A73" t="s" s="38">
        <v>138</v>
      </c>
      <c r="B73" s="81">
        <f>99-'STATS 17-18'!F74</f>
        <v>89</v>
      </c>
      <c r="C73" s="33">
        <f>82-('STATS 17-18'!E74+'STATS 17-18'!F74)</f>
        <v>22</v>
      </c>
      <c r="D73" s="33">
        <f>ROUND(C73/4.4,0)</f>
        <v>5</v>
      </c>
      <c r="E73" s="82">
        <f>B73-D73</f>
        <v>84</v>
      </c>
    </row>
    <row r="74" ht="20.35" customHeight="1">
      <c r="A74" t="s" s="38">
        <v>139</v>
      </c>
      <c r="B74" s="81">
        <f>99-'STATS 17-18'!F75</f>
        <v>97</v>
      </c>
      <c r="C74" s="33">
        <f>82-('STATS 17-18'!E75+'STATS 17-18'!F75)</f>
        <v>0</v>
      </c>
      <c r="D74" s="33">
        <f>ROUND(C74/4.4,0)</f>
        <v>0</v>
      </c>
      <c r="E74" s="82">
        <f>B74-D74</f>
        <v>97</v>
      </c>
    </row>
    <row r="75" ht="20.35" customHeight="1">
      <c r="A75" t="s" s="38">
        <v>140</v>
      </c>
      <c r="B75" s="81">
        <f>99-'STATS 17-18'!F76</f>
        <v>99</v>
      </c>
      <c r="C75" s="33">
        <f>82-('STATS 17-18'!E76+'STATS 17-18'!F76)</f>
        <v>0</v>
      </c>
      <c r="D75" s="33">
        <f>ROUND(C75/4.4,0)</f>
        <v>0</v>
      </c>
      <c r="E75" s="82">
        <f>B75-D75</f>
        <v>99</v>
      </c>
    </row>
    <row r="76" ht="20.35" customHeight="1">
      <c r="A76" t="s" s="38">
        <v>141</v>
      </c>
      <c r="B76" s="81">
        <f>99-'STATS 17-18'!F77</f>
        <v>89</v>
      </c>
      <c r="C76" s="33">
        <f>82-('STATS 17-18'!E77+'STATS 17-18'!F77)</f>
        <v>0</v>
      </c>
      <c r="D76" s="33">
        <f>ROUND(C76/4.4,0)</f>
        <v>0</v>
      </c>
      <c r="E76" s="82">
        <f>B76-D76</f>
        <v>89</v>
      </c>
    </row>
    <row r="77" ht="20.35" customHeight="1">
      <c r="A77" t="s" s="38">
        <v>142</v>
      </c>
      <c r="B77" s="81">
        <f>99-'STATS 17-18'!F78</f>
        <v>99</v>
      </c>
      <c r="C77" s="33">
        <f>82-('STATS 17-18'!E78+'STATS 17-18'!F78)</f>
        <v>1</v>
      </c>
      <c r="D77" s="33">
        <f>ROUND(C77/4.4,0)</f>
        <v>0</v>
      </c>
      <c r="E77" s="82">
        <f>B77-D77</f>
        <v>99</v>
      </c>
    </row>
    <row r="78" ht="20.35" customHeight="1">
      <c r="A78" t="s" s="38">
        <v>143</v>
      </c>
      <c r="B78" s="81">
        <f>99-'STATS 17-18'!F79</f>
        <v>83</v>
      </c>
      <c r="C78" s="33">
        <f>82-('STATS 17-18'!E79+'STATS 17-18'!F79)</f>
        <v>0</v>
      </c>
      <c r="D78" s="33">
        <f>ROUND(C78/4.4,0)</f>
        <v>0</v>
      </c>
      <c r="E78" s="82">
        <f>B78-D78</f>
        <v>83</v>
      </c>
    </row>
    <row r="79" ht="20.35" customHeight="1">
      <c r="A79" t="s" s="38">
        <v>144</v>
      </c>
      <c r="B79" s="81">
        <f>99-'STATS 17-18'!F80</f>
        <v>99</v>
      </c>
      <c r="C79" s="33">
        <f>82-('STATS 17-18'!E80+'STATS 17-18'!F80)</f>
        <v>77</v>
      </c>
      <c r="D79" s="33">
        <f>ROUND(C79/4.4,0)</f>
        <v>18</v>
      </c>
      <c r="E79" s="82">
        <f>B79-D79</f>
        <v>81</v>
      </c>
    </row>
    <row r="80" ht="20.35" customHeight="1">
      <c r="A80" t="s" s="38">
        <v>145</v>
      </c>
      <c r="B80" s="81">
        <f>99-'STATS 17-18'!F81</f>
        <v>98</v>
      </c>
      <c r="C80" s="33">
        <f>82-('STATS 17-18'!E81+'STATS 17-18'!F81)</f>
        <v>71</v>
      </c>
      <c r="D80" s="33">
        <f>ROUND(C80/4.4,0)</f>
        <v>16</v>
      </c>
      <c r="E80" s="82">
        <f>B80-D80</f>
        <v>82</v>
      </c>
    </row>
    <row r="81" ht="20.35" customHeight="1">
      <c r="A81" t="s" s="38">
        <v>146</v>
      </c>
      <c r="B81" s="81">
        <f>99-'STATS 17-18'!F82</f>
        <v>96</v>
      </c>
      <c r="C81" s="33">
        <f>82-('STATS 17-18'!E82+'STATS 17-18'!F82)</f>
        <v>3</v>
      </c>
      <c r="D81" s="33">
        <f>ROUND(C81/4.4,0)</f>
        <v>1</v>
      </c>
      <c r="E81" s="82">
        <f>B81-D81</f>
        <v>95</v>
      </c>
    </row>
    <row r="82" ht="20.35" customHeight="1">
      <c r="A82" t="s" s="38">
        <v>147</v>
      </c>
      <c r="B82" s="81">
        <f>99-'STATS 17-18'!F83</f>
        <v>79</v>
      </c>
      <c r="C82" s="33">
        <f>82-('STATS 17-18'!E83+'STATS 17-18'!F83)</f>
        <v>0</v>
      </c>
      <c r="D82" s="33">
        <f>ROUND(C82/4.4,0)</f>
        <v>0</v>
      </c>
      <c r="E82" s="82">
        <f>B82-D82</f>
        <v>79</v>
      </c>
    </row>
    <row r="83" ht="20.35" customHeight="1">
      <c r="A83" t="s" s="38">
        <v>148</v>
      </c>
      <c r="B83" s="81">
        <f>99-'STATS 17-18'!F84</f>
        <v>77</v>
      </c>
      <c r="C83" s="33">
        <f>82-('STATS 17-18'!E84+'STATS 17-18'!F84)</f>
        <v>13</v>
      </c>
      <c r="D83" s="33">
        <f>ROUND(C83/4.4,0)</f>
        <v>3</v>
      </c>
      <c r="E83" s="82">
        <f>B83-D83</f>
        <v>74</v>
      </c>
    </row>
    <row r="84" ht="20.35" customHeight="1">
      <c r="A84" t="s" s="38">
        <v>150</v>
      </c>
      <c r="B84" s="81">
        <f>99-'STATS 17-18'!F85</f>
        <v>99</v>
      </c>
      <c r="C84" s="33">
        <f>82-('STATS 17-18'!E85+'STATS 17-18'!F85)</f>
        <v>76</v>
      </c>
      <c r="D84" s="33">
        <f>ROUND(C84/4.4,0)</f>
        <v>17</v>
      </c>
      <c r="E84" s="82">
        <f>B84-D84</f>
        <v>82</v>
      </c>
    </row>
    <row r="85" ht="20.35" customHeight="1">
      <c r="A85" t="s" s="38">
        <v>151</v>
      </c>
      <c r="B85" s="81">
        <f>99-'STATS 17-18'!F86</f>
        <v>99</v>
      </c>
      <c r="C85" s="33">
        <f>82-('STATS 17-18'!E86+'STATS 17-18'!F86)</f>
        <v>25</v>
      </c>
      <c r="D85" s="33">
        <f>ROUND(C85/4.4,0)</f>
        <v>6</v>
      </c>
      <c r="E85" s="82">
        <f>B85-D85</f>
        <v>93</v>
      </c>
    </row>
    <row r="86" ht="20.35" customHeight="1">
      <c r="A86" t="s" s="38">
        <v>152</v>
      </c>
      <c r="B86" s="81">
        <f>99-'STATS 17-18'!F87</f>
        <v>92</v>
      </c>
      <c r="C86" s="33">
        <f>82-('STATS 17-18'!E87+'STATS 17-18'!F87)</f>
        <v>34</v>
      </c>
      <c r="D86" s="33">
        <f>ROUND(C86/4.4,0)</f>
        <v>8</v>
      </c>
      <c r="E86" s="82">
        <f>B86-D86</f>
        <v>84</v>
      </c>
    </row>
    <row r="87" ht="20.35" customHeight="1">
      <c r="A87" t="s" s="38">
        <v>153</v>
      </c>
      <c r="B87" s="81">
        <f>99-'STATS 17-18'!F88</f>
        <v>90</v>
      </c>
      <c r="C87" s="33">
        <f>82-('STATS 17-18'!E88+'STATS 17-18'!F88)</f>
        <v>13</v>
      </c>
      <c r="D87" s="33">
        <f>ROUND(C87/4.4,0)</f>
        <v>3</v>
      </c>
      <c r="E87" s="82">
        <f>B87-D87</f>
        <v>87</v>
      </c>
    </row>
    <row r="88" ht="20.35" customHeight="1">
      <c r="A88" t="s" s="38">
        <v>154</v>
      </c>
      <c r="B88" s="81">
        <f>99-'STATS 17-18'!F89</f>
        <v>99</v>
      </c>
      <c r="C88" s="33">
        <f>82-('STATS 17-18'!E89+'STATS 17-18'!F89)</f>
        <v>25</v>
      </c>
      <c r="D88" s="33">
        <f>ROUND(C88/4.4,0)</f>
        <v>6</v>
      </c>
      <c r="E88" s="82">
        <f>B88-D88</f>
        <v>93</v>
      </c>
    </row>
    <row r="89" ht="20.35" customHeight="1">
      <c r="A89" t="s" s="38">
        <v>155</v>
      </c>
      <c r="B89" s="81">
        <f>99-'STATS 17-18'!F90</f>
        <v>99</v>
      </c>
      <c r="C89" s="33">
        <f>82-('STATS 17-18'!E90+'STATS 17-18'!F90)</f>
        <v>80</v>
      </c>
      <c r="D89" s="33">
        <f>ROUND(C89/4.4,0)</f>
        <v>18</v>
      </c>
      <c r="E89" s="82">
        <f>B89-D89</f>
        <v>81</v>
      </c>
    </row>
    <row r="90" ht="20.35" customHeight="1">
      <c r="A90" t="s" s="38">
        <v>156</v>
      </c>
      <c r="B90" s="81">
        <f>99-'STATS 17-18'!F91</f>
        <v>99</v>
      </c>
      <c r="C90" s="33">
        <f>82-('STATS 17-18'!E91+'STATS 17-18'!F91)</f>
        <v>8</v>
      </c>
      <c r="D90" s="33">
        <f>ROUND(C90/4.4,0)</f>
        <v>2</v>
      </c>
      <c r="E90" s="82">
        <f>B90-D90</f>
        <v>97</v>
      </c>
    </row>
    <row r="91" ht="20.35" customHeight="1">
      <c r="A91" t="s" s="38">
        <v>157</v>
      </c>
      <c r="B91" s="81">
        <f>99-'STATS 17-18'!F92</f>
        <v>99</v>
      </c>
      <c r="C91" s="33">
        <f>82-('STATS 17-18'!E92+'STATS 17-18'!F92)</f>
        <v>3</v>
      </c>
      <c r="D91" s="33">
        <f>ROUND(C91/4.4,0)</f>
        <v>1</v>
      </c>
      <c r="E91" s="82">
        <f>B91-D91</f>
        <v>98</v>
      </c>
    </row>
    <row r="92" ht="20.35" customHeight="1">
      <c r="A92" t="s" s="38">
        <v>158</v>
      </c>
      <c r="B92" s="81">
        <f>99-'STATS 17-18'!F93</f>
        <v>96</v>
      </c>
      <c r="C92" s="33">
        <f>82-('STATS 17-18'!E93+'STATS 17-18'!F93)</f>
        <v>0</v>
      </c>
      <c r="D92" s="33">
        <f>ROUND(C92/4.4,0)</f>
        <v>0</v>
      </c>
      <c r="E92" s="82">
        <f>B92-D92</f>
        <v>96</v>
      </c>
    </row>
    <row r="93" ht="20.35" customHeight="1">
      <c r="A93" t="s" s="38">
        <v>159</v>
      </c>
      <c r="B93" s="81">
        <f>99-'STATS 17-18'!F94</f>
        <v>99</v>
      </c>
      <c r="C93" s="33">
        <f>82-('STATS 17-18'!E94+'STATS 17-18'!F94)</f>
        <v>78</v>
      </c>
      <c r="D93" s="33">
        <f>ROUND(C93/4.4,0)</f>
        <v>18</v>
      </c>
      <c r="E93" s="82">
        <f>B93-D93</f>
        <v>81</v>
      </c>
    </row>
    <row r="94" ht="20.35" customHeight="1">
      <c r="A94" t="s" s="38">
        <v>160</v>
      </c>
      <c r="B94" s="81">
        <f>99-'STATS 17-18'!F95</f>
        <v>99</v>
      </c>
      <c r="C94" s="33">
        <f>82-('STATS 17-18'!E95+'STATS 17-18'!F95)</f>
        <v>80</v>
      </c>
      <c r="D94" s="33">
        <f>ROUND(C94/4.4,0)</f>
        <v>18</v>
      </c>
      <c r="E94" s="82">
        <f>B94-D94</f>
        <v>81</v>
      </c>
    </row>
    <row r="95" ht="20.35" customHeight="1">
      <c r="A95" t="s" s="38">
        <v>161</v>
      </c>
      <c r="B95" s="81">
        <f>99-'STATS 17-18'!F96</f>
        <v>99</v>
      </c>
      <c r="C95" s="33">
        <f>82-('STATS 17-18'!E96+'STATS 17-18'!F96)</f>
        <v>1</v>
      </c>
      <c r="D95" s="33">
        <f>ROUND(C95/4.4,0)</f>
        <v>0</v>
      </c>
      <c r="E95" s="82">
        <f>B95-D95</f>
        <v>99</v>
      </c>
    </row>
    <row r="96" ht="20.35" customHeight="1">
      <c r="A96" t="s" s="38">
        <v>162</v>
      </c>
      <c r="B96" s="81">
        <f>99-'STATS 17-18'!F97</f>
        <v>81</v>
      </c>
      <c r="C96" s="33">
        <f>82-('STATS 17-18'!E97+'STATS 17-18'!F97)</f>
        <v>1</v>
      </c>
      <c r="D96" s="33">
        <f>ROUND(C96/4.4,0)</f>
        <v>0</v>
      </c>
      <c r="E96" s="82">
        <f>B96-D96</f>
        <v>81</v>
      </c>
    </row>
    <row r="97" ht="20.35" customHeight="1">
      <c r="A97" t="s" s="38">
        <v>163</v>
      </c>
      <c r="B97" s="81">
        <f>99-'STATS 17-18'!F98</f>
        <v>79</v>
      </c>
      <c r="C97" s="33">
        <f>82-('STATS 17-18'!E98+'STATS 17-18'!F98)</f>
        <v>0</v>
      </c>
      <c r="D97" s="33">
        <f>ROUND(C97/4.4,0)</f>
        <v>0</v>
      </c>
      <c r="E97" s="82">
        <f>B97-D97</f>
        <v>79</v>
      </c>
    </row>
    <row r="98" ht="20.35" customHeight="1">
      <c r="A98" t="s" s="38">
        <v>164</v>
      </c>
      <c r="B98" s="81">
        <f>99-'STATS 17-18'!F99</f>
        <v>89</v>
      </c>
      <c r="C98" s="33">
        <f>82-('STATS 17-18'!E99+'STATS 17-18'!F99)</f>
        <v>44</v>
      </c>
      <c r="D98" s="33">
        <f>ROUND(C98/4.4,0)</f>
        <v>10</v>
      </c>
      <c r="E98" s="82">
        <f>B98-D98</f>
        <v>79</v>
      </c>
    </row>
    <row r="99" ht="20.35" customHeight="1">
      <c r="A99" t="s" s="38">
        <v>166</v>
      </c>
      <c r="B99" s="81">
        <f>99-'STATS 17-18'!F100</f>
        <v>92</v>
      </c>
      <c r="C99" s="33">
        <f>82-('STATS 17-18'!E100+'STATS 17-18'!F100)</f>
        <v>0</v>
      </c>
      <c r="D99" s="33">
        <f>ROUND(C99/4.4,0)</f>
        <v>0</v>
      </c>
      <c r="E99" s="82">
        <f>B99-D99</f>
        <v>92</v>
      </c>
    </row>
    <row r="100" ht="20.35" customHeight="1">
      <c r="A100" t="s" s="38">
        <v>167</v>
      </c>
      <c r="B100" s="81">
        <f>99-'STATS 17-18'!F101</f>
        <v>99</v>
      </c>
      <c r="C100" s="33">
        <f>82-('STATS 17-18'!E101+'STATS 17-18'!F101)</f>
        <v>37</v>
      </c>
      <c r="D100" s="33">
        <f>ROUND(C100/4.4,0)</f>
        <v>8</v>
      </c>
      <c r="E100" s="82">
        <f>B100-D100</f>
        <v>91</v>
      </c>
    </row>
    <row r="101" ht="20.35" customHeight="1">
      <c r="A101" t="s" s="38">
        <v>168</v>
      </c>
      <c r="B101" s="81">
        <f>99-'STATS 17-18'!F102</f>
        <v>99</v>
      </c>
      <c r="C101" s="33">
        <f>82-('STATS 17-18'!E102+'STATS 17-18'!F102)</f>
        <v>75</v>
      </c>
      <c r="D101" s="33">
        <f>ROUND(C101/4.4,0)</f>
        <v>17</v>
      </c>
      <c r="E101" s="82">
        <f>B101-D101</f>
        <v>82</v>
      </c>
    </row>
    <row r="102" ht="20.35" customHeight="1">
      <c r="A102" t="s" s="38">
        <v>169</v>
      </c>
      <c r="B102" s="81">
        <f>99-'STATS 17-18'!F103</f>
        <v>90</v>
      </c>
      <c r="C102" s="33">
        <f>82-('STATS 17-18'!E103+'STATS 17-18'!F103)</f>
        <v>5</v>
      </c>
      <c r="D102" s="33">
        <f>ROUND(C102/4.4,0)</f>
        <v>1</v>
      </c>
      <c r="E102" s="82">
        <f>B102-D102</f>
        <v>89</v>
      </c>
    </row>
    <row r="103" ht="20.35" customHeight="1">
      <c r="A103" t="s" s="38">
        <v>170</v>
      </c>
      <c r="B103" s="81">
        <f>99-'STATS 17-18'!F104</f>
        <v>93</v>
      </c>
      <c r="C103" s="33">
        <f>82-('STATS 17-18'!E104+'STATS 17-18'!F104)</f>
        <v>0</v>
      </c>
      <c r="D103" s="33">
        <f>ROUND(C103/4.4,0)</f>
        <v>0</v>
      </c>
      <c r="E103" s="82">
        <f>B103-D103</f>
        <v>93</v>
      </c>
    </row>
    <row r="104" ht="20.35" customHeight="1">
      <c r="A104" t="s" s="38">
        <v>171</v>
      </c>
      <c r="B104" s="81">
        <f>99-'STATS 17-18'!F105</f>
        <v>99</v>
      </c>
      <c r="C104" s="33">
        <f>82-('STATS 17-18'!E105+'STATS 17-18'!F105)</f>
        <v>0</v>
      </c>
      <c r="D104" s="33">
        <f>ROUND(C104/4.4,0)</f>
        <v>0</v>
      </c>
      <c r="E104" s="82">
        <f>B104-D104</f>
        <v>99</v>
      </c>
    </row>
    <row r="105" ht="20.35" customHeight="1">
      <c r="A105" t="s" s="38">
        <v>172</v>
      </c>
      <c r="B105" s="81">
        <f>99-'STATS 17-18'!F106</f>
        <v>94</v>
      </c>
      <c r="C105" s="33">
        <f>82-('STATS 17-18'!E106+'STATS 17-18'!F106)</f>
        <v>1</v>
      </c>
      <c r="D105" s="33">
        <f>ROUND(C105/4.4,0)</f>
        <v>0</v>
      </c>
      <c r="E105" s="82">
        <f>B105-D105</f>
        <v>94</v>
      </c>
    </row>
    <row r="106" ht="20.35" customHeight="1">
      <c r="A106" t="s" s="38">
        <v>173</v>
      </c>
      <c r="B106" s="81">
        <f>99-'STATS 17-18'!F107</f>
        <v>96</v>
      </c>
      <c r="C106" s="33">
        <f>82-('STATS 17-18'!E107+'STATS 17-18'!F107)</f>
        <v>28</v>
      </c>
      <c r="D106" s="33">
        <f>ROUND(C106/4.4,0)</f>
        <v>6</v>
      </c>
      <c r="E106" s="82">
        <f>B106-D106</f>
        <v>90</v>
      </c>
    </row>
    <row r="107" ht="20.35" customHeight="1">
      <c r="A107" t="s" s="38">
        <v>175</v>
      </c>
      <c r="B107" s="81">
        <f>99-'STATS 17-18'!F108</f>
        <v>81</v>
      </c>
      <c r="C107" s="33">
        <f>82-('STATS 17-18'!E108+'STATS 17-18'!F108)</f>
        <v>2</v>
      </c>
      <c r="D107" s="33">
        <f>ROUND(C107/4.4,0)</f>
        <v>0</v>
      </c>
      <c r="E107" s="82">
        <f>B107-D107</f>
        <v>81</v>
      </c>
    </row>
    <row r="108" ht="20.35" customHeight="1">
      <c r="A108" t="s" s="38">
        <v>176</v>
      </c>
      <c r="B108" s="81">
        <f>99-'STATS 17-18'!F109</f>
        <v>89</v>
      </c>
      <c r="C108" s="33">
        <f>82-('STATS 17-18'!E109+'STATS 17-18'!F109)</f>
        <v>7</v>
      </c>
      <c r="D108" s="33">
        <f>ROUND(C108/4.4,0)</f>
        <v>2</v>
      </c>
      <c r="E108" s="82">
        <f>B108-D108</f>
        <v>87</v>
      </c>
    </row>
    <row r="109" ht="20.35" customHeight="1">
      <c r="A109" t="s" s="38">
        <v>177</v>
      </c>
      <c r="B109" s="81">
        <f>99-'STATS 17-18'!F110</f>
        <v>98</v>
      </c>
      <c r="C109" s="33">
        <f>82-('STATS 17-18'!E110+'STATS 17-18'!F110)</f>
        <v>1</v>
      </c>
      <c r="D109" s="33">
        <f>ROUND(C109/4.4,0)</f>
        <v>0</v>
      </c>
      <c r="E109" s="82">
        <f>B109-D109</f>
        <v>98</v>
      </c>
    </row>
    <row r="110" ht="20.35" customHeight="1">
      <c r="A110" t="s" s="38">
        <v>178</v>
      </c>
      <c r="B110" s="81">
        <f>99-'STATS 17-18'!F111</f>
        <v>99</v>
      </c>
      <c r="C110" s="33">
        <f>82-('STATS 17-18'!E111+'STATS 17-18'!F111)</f>
        <v>80</v>
      </c>
      <c r="D110" s="33">
        <f>ROUND(C110/4.4,0)</f>
        <v>18</v>
      </c>
      <c r="E110" s="82">
        <f>B110-D110</f>
        <v>81</v>
      </c>
    </row>
    <row r="111" ht="20.35" customHeight="1">
      <c r="A111" t="s" s="38">
        <v>179</v>
      </c>
      <c r="B111" s="81">
        <f>99-'STATS 17-18'!F112</f>
        <v>99</v>
      </c>
      <c r="C111" s="33">
        <f>82-('STATS 17-18'!E112+'STATS 17-18'!F112)</f>
        <v>0</v>
      </c>
      <c r="D111" s="33">
        <f>ROUND(C111/4.4,0)</f>
        <v>0</v>
      </c>
      <c r="E111" s="82">
        <f>B111-D111</f>
        <v>99</v>
      </c>
    </row>
    <row r="112" ht="20.35" customHeight="1">
      <c r="A112" t="s" s="38">
        <v>180</v>
      </c>
      <c r="B112" s="81">
        <f>99-'STATS 17-18'!F113</f>
        <v>78</v>
      </c>
      <c r="C112" s="33">
        <f>82-('STATS 17-18'!E113+'STATS 17-18'!F113)</f>
        <v>1</v>
      </c>
      <c r="D112" s="33">
        <f>ROUND(C112/4.4,0)</f>
        <v>0</v>
      </c>
      <c r="E112" s="82">
        <f>B112-D112</f>
        <v>78</v>
      </c>
    </row>
    <row r="113" ht="20.35" customHeight="1">
      <c r="A113" t="s" s="38">
        <v>181</v>
      </c>
      <c r="B113" s="81">
        <f>99-'STATS 17-18'!F114</f>
        <v>83</v>
      </c>
      <c r="C113" s="33">
        <f>82-('STATS 17-18'!E114+'STATS 17-18'!F114)</f>
        <v>5</v>
      </c>
      <c r="D113" s="33">
        <f>ROUND(C113/4.4,0)</f>
        <v>1</v>
      </c>
      <c r="E113" s="82">
        <f>B113-D113</f>
        <v>82</v>
      </c>
    </row>
    <row r="114" ht="20.35" customHeight="1">
      <c r="A114" t="s" s="38">
        <v>182</v>
      </c>
      <c r="B114" s="81">
        <f>99-'STATS 17-18'!F115</f>
        <v>96</v>
      </c>
      <c r="C114" s="33">
        <f>82-('STATS 17-18'!E115+'STATS 17-18'!F115)</f>
        <v>3</v>
      </c>
      <c r="D114" s="33">
        <f>ROUND(C114/4.4,0)</f>
        <v>1</v>
      </c>
      <c r="E114" s="82">
        <f>B114-D114</f>
        <v>95</v>
      </c>
    </row>
    <row r="115" ht="20.35" customHeight="1">
      <c r="A115" t="s" s="38">
        <v>183</v>
      </c>
      <c r="B115" s="81">
        <f>99-'STATS 17-18'!F116</f>
        <v>99</v>
      </c>
      <c r="C115" s="33">
        <f>82-('STATS 17-18'!E116+'STATS 17-18'!F116)</f>
        <v>0</v>
      </c>
      <c r="D115" s="33">
        <f>ROUND(C115/4.4,0)</f>
        <v>0</v>
      </c>
      <c r="E115" s="82">
        <f>B115-D115</f>
        <v>99</v>
      </c>
    </row>
    <row r="116" ht="20.35" customHeight="1">
      <c r="A116" t="s" s="38">
        <v>184</v>
      </c>
      <c r="B116" s="81">
        <f>99-'STATS 17-18'!F117</f>
        <v>99</v>
      </c>
      <c r="C116" s="33">
        <f>82-('STATS 17-18'!E117+'STATS 17-18'!F117)</f>
        <v>0</v>
      </c>
      <c r="D116" s="33">
        <f>ROUND(C116/4.4,0)</f>
        <v>0</v>
      </c>
      <c r="E116" s="82">
        <f>B116-D116</f>
        <v>99</v>
      </c>
    </row>
    <row r="117" ht="20.35" customHeight="1">
      <c r="A117" t="s" s="38">
        <v>185</v>
      </c>
      <c r="B117" s="81">
        <f>99-'STATS 17-18'!F118</f>
        <v>93</v>
      </c>
      <c r="C117" s="33">
        <f>82-('STATS 17-18'!E118+'STATS 17-18'!F118)</f>
        <v>4</v>
      </c>
      <c r="D117" s="33">
        <f>ROUND(C117/4.4,0)</f>
        <v>1</v>
      </c>
      <c r="E117" s="82">
        <f>B117-D117</f>
        <v>92</v>
      </c>
    </row>
    <row r="118" ht="20.35" customHeight="1">
      <c r="A118" t="s" s="38">
        <v>186</v>
      </c>
      <c r="B118" s="81">
        <f>99-'STATS 17-18'!F119</f>
        <v>99</v>
      </c>
      <c r="C118" s="33">
        <f>82-('STATS 17-18'!E119+'STATS 17-18'!F119)</f>
        <v>0</v>
      </c>
      <c r="D118" s="33">
        <f>ROUND(C118/4.4,0)</f>
        <v>0</v>
      </c>
      <c r="E118" s="82">
        <f>B118-D118</f>
        <v>99</v>
      </c>
    </row>
    <row r="119" ht="20.35" customHeight="1">
      <c r="A119" t="s" s="38">
        <v>187</v>
      </c>
      <c r="B119" s="81">
        <f>99-'STATS 17-18'!F120</f>
        <v>62</v>
      </c>
      <c r="C119" s="33">
        <f>82-('STATS 17-18'!E120+'STATS 17-18'!F120)</f>
        <v>8</v>
      </c>
      <c r="D119" s="33">
        <f>ROUND(C119/4.4,0)</f>
        <v>2</v>
      </c>
      <c r="E119" s="82">
        <f>B119-D119</f>
        <v>60</v>
      </c>
    </row>
    <row r="120" ht="20.35" customHeight="1">
      <c r="A120" t="s" s="38">
        <v>188</v>
      </c>
      <c r="B120" s="81">
        <f>99-'STATS 17-18'!F121</f>
        <v>98</v>
      </c>
      <c r="C120" s="33">
        <f>82-('STATS 17-18'!E121+'STATS 17-18'!F121)</f>
        <v>63</v>
      </c>
      <c r="D120" s="33">
        <f>ROUND(C120/4.4,0)</f>
        <v>14</v>
      </c>
      <c r="E120" s="82">
        <f>B120-D120</f>
        <v>84</v>
      </c>
    </row>
    <row r="121" ht="20.35" customHeight="1">
      <c r="A121" t="s" s="38">
        <v>189</v>
      </c>
      <c r="B121" s="81">
        <f>99-'STATS 17-18'!F122</f>
        <v>92</v>
      </c>
      <c r="C121" s="33">
        <f>82-('STATS 17-18'!E122+'STATS 17-18'!F122)</f>
        <v>17</v>
      </c>
      <c r="D121" s="33">
        <f>ROUND(C121/4.4,0)</f>
        <v>4</v>
      </c>
      <c r="E121" s="82">
        <f>B121-D121</f>
        <v>88</v>
      </c>
    </row>
    <row r="122" ht="20.35" customHeight="1">
      <c r="A122" t="s" s="38">
        <v>191</v>
      </c>
      <c r="B122" s="81">
        <f>99-'STATS 17-18'!F123</f>
        <v>99</v>
      </c>
      <c r="C122" s="33">
        <f>82-('STATS 17-18'!E123+'STATS 17-18'!F123)</f>
        <v>73</v>
      </c>
      <c r="D122" s="33">
        <f>ROUND(C122/4.4,0)</f>
        <v>17</v>
      </c>
      <c r="E122" s="82">
        <f>B122-D122</f>
        <v>82</v>
      </c>
    </row>
    <row r="123" ht="20.35" customHeight="1">
      <c r="A123" t="s" s="38">
        <v>192</v>
      </c>
      <c r="B123" s="81">
        <f>99-'STATS 17-18'!F124</f>
        <v>93</v>
      </c>
      <c r="C123" s="33">
        <f>82-('STATS 17-18'!E124+'STATS 17-18'!F124)</f>
        <v>2</v>
      </c>
      <c r="D123" s="33">
        <f>ROUND(C123/4.4,0)</f>
        <v>0</v>
      </c>
      <c r="E123" s="82">
        <f>B123-D123</f>
        <v>93</v>
      </c>
    </row>
    <row r="124" ht="20.35" customHeight="1">
      <c r="A124" t="s" s="38">
        <v>193</v>
      </c>
      <c r="B124" s="81">
        <f>99-'STATS 17-18'!F125</f>
        <v>99</v>
      </c>
      <c r="C124" s="33">
        <f>82-('STATS 17-18'!E125+'STATS 17-18'!F125)</f>
        <v>38</v>
      </c>
      <c r="D124" s="33">
        <f>ROUND(C124/4.4,0)</f>
        <v>9</v>
      </c>
      <c r="E124" s="82">
        <f>B124-D124</f>
        <v>90</v>
      </c>
    </row>
    <row r="125" ht="20.35" customHeight="1">
      <c r="A125" t="s" s="38">
        <v>194</v>
      </c>
      <c r="B125" s="81">
        <f>99-'STATS 17-18'!F126</f>
        <v>99</v>
      </c>
      <c r="C125" s="33">
        <f>82-('STATS 17-18'!E126+'STATS 17-18'!F126)</f>
        <v>1</v>
      </c>
      <c r="D125" s="33">
        <f>ROUND(C125/4.4,0)</f>
        <v>0</v>
      </c>
      <c r="E125" s="82">
        <f>B125-D125</f>
        <v>99</v>
      </c>
    </row>
    <row r="126" ht="20.35" customHeight="1">
      <c r="A126" t="s" s="38">
        <v>195</v>
      </c>
      <c r="B126" s="81">
        <f>99-'STATS 17-18'!F127</f>
        <v>99</v>
      </c>
      <c r="C126" s="33">
        <f>82-('STATS 17-18'!E127+'STATS 17-18'!F127)</f>
        <v>0</v>
      </c>
      <c r="D126" s="33">
        <f>ROUND(C126/4.4,0)</f>
        <v>0</v>
      </c>
      <c r="E126" s="82">
        <f>B126-D126</f>
        <v>99</v>
      </c>
    </row>
    <row r="127" ht="20.35" customHeight="1">
      <c r="A127" t="s" s="38">
        <v>196</v>
      </c>
      <c r="B127" s="81">
        <f>99-'STATS 17-18'!F128</f>
        <v>99</v>
      </c>
      <c r="C127" s="33">
        <f>82-('STATS 17-18'!E128+'STATS 17-18'!F128)</f>
        <v>1</v>
      </c>
      <c r="D127" s="33">
        <f>ROUND(C127/4.4,0)</f>
        <v>0</v>
      </c>
      <c r="E127" s="82">
        <f>B127-D127</f>
        <v>99</v>
      </c>
    </row>
    <row r="128" ht="20.35" customHeight="1">
      <c r="A128" t="s" s="38">
        <v>197</v>
      </c>
      <c r="B128" s="81">
        <f>99-'STATS 17-18'!F129</f>
        <v>92</v>
      </c>
      <c r="C128" s="33">
        <f>82-('STATS 17-18'!E129+'STATS 17-18'!F129)</f>
        <v>5</v>
      </c>
      <c r="D128" s="33">
        <f>ROUND(C128/4.4,0)</f>
        <v>1</v>
      </c>
      <c r="E128" s="82">
        <f>B128-D128</f>
        <v>91</v>
      </c>
    </row>
    <row r="129" ht="20.35" customHeight="1">
      <c r="A129" t="s" s="38">
        <v>198</v>
      </c>
      <c r="B129" s="81">
        <f>99-'STATS 17-18'!F130</f>
        <v>99</v>
      </c>
      <c r="C129" s="33">
        <f>82-('STATS 17-18'!E130+'STATS 17-18'!F130)</f>
        <v>11</v>
      </c>
      <c r="D129" s="33">
        <f>ROUND(C129/4.4,0)</f>
        <v>3</v>
      </c>
      <c r="E129" s="82">
        <f>B129-D129</f>
        <v>96</v>
      </c>
    </row>
    <row r="130" ht="20.35" customHeight="1">
      <c r="A130" t="s" s="38">
        <v>199</v>
      </c>
      <c r="B130" s="81">
        <f>99-'STATS 17-18'!F131</f>
        <v>99</v>
      </c>
      <c r="C130" s="33">
        <f>82-('STATS 17-18'!E131+'STATS 17-18'!F131)</f>
        <v>64</v>
      </c>
      <c r="D130" s="33">
        <f>ROUND(C130/4.4,0)</f>
        <v>15</v>
      </c>
      <c r="E130" s="82">
        <f>B130-D130</f>
        <v>84</v>
      </c>
    </row>
    <row r="131" ht="20.35" customHeight="1">
      <c r="A131" t="s" s="38">
        <v>200</v>
      </c>
      <c r="B131" s="81">
        <f>99-'STATS 17-18'!F132</f>
        <v>82</v>
      </c>
      <c r="C131" s="33">
        <f>82-('STATS 17-18'!E132+'STATS 17-18'!F132)</f>
        <v>0</v>
      </c>
      <c r="D131" s="33">
        <f>ROUND(C131/4.4,0)</f>
        <v>0</v>
      </c>
      <c r="E131" s="82">
        <f>B131-D131</f>
        <v>82</v>
      </c>
    </row>
    <row r="132" ht="20.35" customHeight="1">
      <c r="A132" t="s" s="38">
        <v>202</v>
      </c>
      <c r="B132" s="81">
        <f>99-'STATS 17-18'!F133</f>
        <v>95</v>
      </c>
      <c r="C132" s="33">
        <f>82-('STATS 17-18'!E133+'STATS 17-18'!F133)</f>
        <v>7</v>
      </c>
      <c r="D132" s="33">
        <f>ROUND(C132/4.4,0)</f>
        <v>2</v>
      </c>
      <c r="E132" s="82">
        <f>B132-D132</f>
        <v>93</v>
      </c>
    </row>
    <row r="133" ht="20.35" customHeight="1">
      <c r="A133" t="s" s="38">
        <v>203</v>
      </c>
      <c r="B133" s="81">
        <f>99-'STATS 17-18'!F134</f>
        <v>86</v>
      </c>
      <c r="C133" s="33">
        <f>82-('STATS 17-18'!E134+'STATS 17-18'!F134)</f>
        <v>0</v>
      </c>
      <c r="D133" s="33">
        <f>ROUND(C133/4.4,0)</f>
        <v>0</v>
      </c>
      <c r="E133" s="82">
        <f>B133-D133</f>
        <v>86</v>
      </c>
    </row>
    <row r="134" ht="20.35" customHeight="1">
      <c r="A134" t="s" s="38">
        <v>204</v>
      </c>
      <c r="B134" s="81">
        <f>99-'STATS 17-18'!F135</f>
        <v>97</v>
      </c>
      <c r="C134" s="33">
        <f>82-('STATS 17-18'!E135+'STATS 17-18'!F135)</f>
        <v>0</v>
      </c>
      <c r="D134" s="33">
        <f>ROUND(C134/4.4,0)</f>
        <v>0</v>
      </c>
      <c r="E134" s="82">
        <f>B134-D134</f>
        <v>97</v>
      </c>
    </row>
    <row r="135" ht="20.35" customHeight="1">
      <c r="A135" t="s" s="38">
        <v>206</v>
      </c>
      <c r="B135" s="81">
        <f>99-'STATS 17-18'!F136</f>
        <v>77</v>
      </c>
      <c r="C135" s="33">
        <f>82-('STATS 17-18'!E136+'STATS 17-18'!F136)</f>
        <v>1</v>
      </c>
      <c r="D135" s="33">
        <f>ROUND(C135/4.4,0)</f>
        <v>0</v>
      </c>
      <c r="E135" s="82">
        <f>B135-D135</f>
        <v>77</v>
      </c>
    </row>
    <row r="136" ht="20.35" customHeight="1">
      <c r="A136" t="s" s="38">
        <v>207</v>
      </c>
      <c r="B136" s="81">
        <f>99-'STATS 17-18'!F137</f>
        <v>99</v>
      </c>
      <c r="C136" s="33">
        <f>82-('STATS 17-18'!E137+'STATS 17-18'!F137)</f>
        <v>62</v>
      </c>
      <c r="D136" s="33">
        <f>ROUND(C136/4.4,0)</f>
        <v>14</v>
      </c>
      <c r="E136" s="82">
        <f>B136-D136</f>
        <v>85</v>
      </c>
    </row>
    <row r="137" ht="20.35" customHeight="1">
      <c r="A137" t="s" s="38">
        <v>208</v>
      </c>
      <c r="B137" s="81">
        <f>99-'STATS 17-18'!F138</f>
        <v>99</v>
      </c>
      <c r="C137" s="33">
        <f>82-('STATS 17-18'!E138+'STATS 17-18'!F138)</f>
        <v>81</v>
      </c>
      <c r="D137" s="33">
        <f>ROUND(C137/4.4,0)</f>
        <v>18</v>
      </c>
      <c r="E137" s="82">
        <f>B137-D137</f>
        <v>81</v>
      </c>
    </row>
    <row r="138" ht="20.35" customHeight="1">
      <c r="A138" t="s" s="38">
        <v>209</v>
      </c>
      <c r="B138" s="81">
        <f>99-'STATS 17-18'!F139</f>
        <v>81</v>
      </c>
      <c r="C138" s="33">
        <f>82-('STATS 17-18'!E139+'STATS 17-18'!F139)</f>
        <v>3</v>
      </c>
      <c r="D138" s="33">
        <f>ROUND(C138/4.4,0)</f>
        <v>1</v>
      </c>
      <c r="E138" s="82">
        <f>B138-D138</f>
        <v>80</v>
      </c>
    </row>
    <row r="139" ht="20.35" customHeight="1">
      <c r="A139" t="s" s="38">
        <v>210</v>
      </c>
      <c r="B139" s="81">
        <f>99-'STATS 17-18'!F140</f>
        <v>98</v>
      </c>
      <c r="C139" s="33">
        <f>82-('STATS 17-18'!E140+'STATS 17-18'!F140)</f>
        <v>1</v>
      </c>
      <c r="D139" s="33">
        <f>ROUND(C139/4.4,0)</f>
        <v>0</v>
      </c>
      <c r="E139" s="82">
        <f>B139-D139</f>
        <v>98</v>
      </c>
    </row>
    <row r="140" ht="20.35" customHeight="1">
      <c r="A140" t="s" s="38">
        <v>211</v>
      </c>
      <c r="B140" s="81">
        <f>99-'STATS 17-18'!F141</f>
        <v>99</v>
      </c>
      <c r="C140" s="33">
        <f>82-('STATS 17-18'!E141+'STATS 17-18'!F141)</f>
        <v>0</v>
      </c>
      <c r="D140" s="33">
        <f>ROUND(C140/4.4,0)</f>
        <v>0</v>
      </c>
      <c r="E140" s="82">
        <f>B140-D140</f>
        <v>99</v>
      </c>
    </row>
    <row r="141" ht="20.35" customHeight="1">
      <c r="A141" t="s" s="38">
        <v>212</v>
      </c>
      <c r="B141" s="81">
        <f>99-'STATS 17-18'!F142</f>
        <v>99</v>
      </c>
      <c r="C141" s="33">
        <f>82-('STATS 17-18'!E142+'STATS 17-18'!F142)</f>
        <v>70</v>
      </c>
      <c r="D141" s="33">
        <f>ROUND(C141/4.4,0)</f>
        <v>16</v>
      </c>
      <c r="E141" s="82">
        <f>B141-D141</f>
        <v>83</v>
      </c>
    </row>
    <row r="142" ht="20.35" customHeight="1">
      <c r="A142" t="s" s="38">
        <v>213</v>
      </c>
      <c r="B142" s="81">
        <f>99-'STATS 17-18'!F143</f>
        <v>98</v>
      </c>
      <c r="C142" s="33">
        <f>82-('STATS 17-18'!E143+'STATS 17-18'!F143)</f>
        <v>0</v>
      </c>
      <c r="D142" s="33">
        <f>ROUND(C142/4.4,0)</f>
        <v>0</v>
      </c>
      <c r="E142" s="82">
        <f>B142-D142</f>
        <v>98</v>
      </c>
    </row>
    <row r="143" ht="20.35" customHeight="1">
      <c r="A143" t="s" s="38">
        <v>214</v>
      </c>
      <c r="B143" s="81">
        <f>99-'STATS 17-18'!F144</f>
        <v>99</v>
      </c>
      <c r="C143" s="33">
        <f>82-('STATS 17-18'!E144+'STATS 17-18'!F144)</f>
        <v>0</v>
      </c>
      <c r="D143" s="33">
        <f>ROUND(C143/4.4,0)</f>
        <v>0</v>
      </c>
      <c r="E143" s="82">
        <f>B143-D143</f>
        <v>99</v>
      </c>
    </row>
    <row r="144" ht="20.35" customHeight="1">
      <c r="A144" t="s" s="38">
        <v>215</v>
      </c>
      <c r="B144" s="81">
        <f>99-'STATS 17-18'!F145</f>
        <v>86</v>
      </c>
      <c r="C144" s="33">
        <f>82-('STATS 17-18'!E145+'STATS 17-18'!F145)</f>
        <v>0</v>
      </c>
      <c r="D144" s="33">
        <f>ROUND(C144/4.4,0)</f>
        <v>0</v>
      </c>
      <c r="E144" s="82">
        <f>B144-D144</f>
        <v>86</v>
      </c>
    </row>
    <row r="145" ht="20.35" customHeight="1">
      <c r="A145" t="s" s="38">
        <v>216</v>
      </c>
      <c r="B145" s="81">
        <f>99-'STATS 17-18'!F146</f>
        <v>97</v>
      </c>
      <c r="C145" s="33">
        <f>82-('STATS 17-18'!E146+'STATS 17-18'!F146)</f>
        <v>32</v>
      </c>
      <c r="D145" s="33">
        <f>ROUND(C145/4.4,0)</f>
        <v>7</v>
      </c>
      <c r="E145" s="82">
        <f>B145-D145</f>
        <v>90</v>
      </c>
    </row>
    <row r="146" ht="20.35" customHeight="1">
      <c r="A146" t="s" s="38">
        <v>217</v>
      </c>
      <c r="B146" s="81">
        <f>99-'STATS 17-18'!F147</f>
        <v>93</v>
      </c>
      <c r="C146" s="33">
        <f>82-('STATS 17-18'!E147+'STATS 17-18'!F147)</f>
        <v>0</v>
      </c>
      <c r="D146" s="33">
        <f>ROUND(C146/4.4,0)</f>
        <v>0</v>
      </c>
      <c r="E146" s="82">
        <f>B146-D146</f>
        <v>93</v>
      </c>
    </row>
    <row r="147" ht="20.35" customHeight="1">
      <c r="A147" t="s" s="38">
        <v>218</v>
      </c>
      <c r="B147" s="81">
        <f>99-'STATS 17-18'!F148</f>
        <v>99</v>
      </c>
      <c r="C147" s="33">
        <f>82-('STATS 17-18'!E148+'STATS 17-18'!F148)</f>
        <v>81</v>
      </c>
      <c r="D147" s="33">
        <f>ROUND(C147/4.4,0)</f>
        <v>18</v>
      </c>
      <c r="E147" s="82">
        <f>B147-D147</f>
        <v>81</v>
      </c>
    </row>
    <row r="148" ht="20.35" customHeight="1">
      <c r="A148" t="s" s="38">
        <v>220</v>
      </c>
      <c r="B148" s="81">
        <f>99-'STATS 17-18'!F149</f>
        <v>86</v>
      </c>
      <c r="C148" s="33">
        <f>82-('STATS 17-18'!E149+'STATS 17-18'!F149)</f>
        <v>1</v>
      </c>
      <c r="D148" s="33">
        <f>ROUND(C148/4.4,0)</f>
        <v>0</v>
      </c>
      <c r="E148" s="82">
        <f>B148-D148</f>
        <v>86</v>
      </c>
    </row>
    <row r="149" ht="20.35" customHeight="1">
      <c r="A149" t="s" s="38">
        <v>221</v>
      </c>
      <c r="B149" s="81">
        <f>99-'STATS 17-18'!F150</f>
        <v>99</v>
      </c>
      <c r="C149" s="33">
        <f>82-('STATS 17-18'!E150+'STATS 17-18'!F150)</f>
        <v>78</v>
      </c>
      <c r="D149" s="33">
        <f>ROUND(C149/4.4,0)</f>
        <v>18</v>
      </c>
      <c r="E149" s="82">
        <f>B149-D149</f>
        <v>81</v>
      </c>
    </row>
    <row r="150" ht="20.35" customHeight="1">
      <c r="A150" t="s" s="38">
        <v>222</v>
      </c>
      <c r="B150" s="81">
        <f>99-'STATS 17-18'!F151</f>
        <v>50</v>
      </c>
      <c r="C150" s="33">
        <f>82-('STATS 17-18'!E151+'STATS 17-18'!F151)</f>
        <v>0</v>
      </c>
      <c r="D150" s="33">
        <f>ROUND(C150/4.4,0)</f>
        <v>0</v>
      </c>
      <c r="E150" s="82">
        <f>B150-D150</f>
        <v>50</v>
      </c>
    </row>
    <row r="151" ht="20.35" customHeight="1">
      <c r="A151" t="s" s="38">
        <v>223</v>
      </c>
      <c r="B151" s="81">
        <f>99-'STATS 17-18'!F152</f>
        <v>84</v>
      </c>
      <c r="C151" s="33">
        <f>82-('STATS 17-18'!E152+'STATS 17-18'!F152)</f>
        <v>2</v>
      </c>
      <c r="D151" s="33">
        <f>ROUND(C151/4.4,0)</f>
        <v>0</v>
      </c>
      <c r="E151" s="82">
        <f>B151-D151</f>
        <v>84</v>
      </c>
    </row>
    <row r="152" ht="20.35" customHeight="1">
      <c r="A152" t="s" s="38">
        <v>224</v>
      </c>
      <c r="B152" s="81">
        <f>99-'STATS 17-18'!F153</f>
        <v>84</v>
      </c>
      <c r="C152" s="33">
        <f>82-('STATS 17-18'!E153+'STATS 17-18'!F153)</f>
        <v>0</v>
      </c>
      <c r="D152" s="33">
        <f>ROUND(C152/4.4,0)</f>
        <v>0</v>
      </c>
      <c r="E152" s="82">
        <f>B152-D152</f>
        <v>84</v>
      </c>
    </row>
    <row r="153" ht="20.35" customHeight="1">
      <c r="A153" t="s" s="38">
        <v>225</v>
      </c>
      <c r="B153" s="81">
        <f>99-'STATS 17-18'!F154</f>
        <v>99</v>
      </c>
      <c r="C153" s="33">
        <f>82-('STATS 17-18'!E154+'STATS 17-18'!F154)</f>
        <v>71</v>
      </c>
      <c r="D153" s="33">
        <f>ROUND(C153/4.4,0)</f>
        <v>16</v>
      </c>
      <c r="E153" s="82">
        <f>B153-D153</f>
        <v>83</v>
      </c>
    </row>
    <row r="154" ht="20.35" customHeight="1">
      <c r="A154" t="s" s="38">
        <v>226</v>
      </c>
      <c r="B154" s="81">
        <f>99-'STATS 17-18'!F155</f>
        <v>90</v>
      </c>
      <c r="C154" s="33">
        <f>82-('STATS 17-18'!E155+'STATS 17-18'!F155)</f>
        <v>10</v>
      </c>
      <c r="D154" s="33">
        <f>ROUND(C154/4.4,0)</f>
        <v>2</v>
      </c>
      <c r="E154" s="82">
        <f>B154-D154</f>
        <v>88</v>
      </c>
    </row>
    <row r="155" ht="20.35" customHeight="1">
      <c r="A155" t="s" s="38">
        <v>227</v>
      </c>
      <c r="B155" s="81">
        <f>99-'STATS 17-18'!F156</f>
        <v>99</v>
      </c>
      <c r="C155" s="33">
        <f>82-('STATS 17-18'!E156+'STATS 17-18'!F156)</f>
        <v>1</v>
      </c>
      <c r="D155" s="33">
        <f>ROUND(C155/4.4,0)</f>
        <v>0</v>
      </c>
      <c r="E155" s="82">
        <f>B155-D155</f>
        <v>99</v>
      </c>
    </row>
    <row r="156" ht="20.35" customHeight="1">
      <c r="A156" t="s" s="38">
        <v>228</v>
      </c>
      <c r="B156" s="81">
        <f>99-'STATS 17-18'!F157</f>
        <v>97</v>
      </c>
      <c r="C156" s="33">
        <f>82-('STATS 17-18'!E157+'STATS 17-18'!F157)</f>
        <v>3</v>
      </c>
      <c r="D156" s="33">
        <f>ROUND(C156/4.4,0)</f>
        <v>1</v>
      </c>
      <c r="E156" s="82">
        <f>B156-D156</f>
        <v>96</v>
      </c>
    </row>
    <row r="157" ht="20.35" customHeight="1">
      <c r="A157" t="s" s="38">
        <v>229</v>
      </c>
      <c r="B157" s="81">
        <f>99-'STATS 17-18'!F158</f>
        <v>99</v>
      </c>
      <c r="C157" s="33">
        <f>82-('STATS 17-18'!E158+'STATS 17-18'!F158)</f>
        <v>79</v>
      </c>
      <c r="D157" s="33">
        <f>ROUND(C157/4.4,0)</f>
        <v>18</v>
      </c>
      <c r="E157" s="82">
        <f>B157-D157</f>
        <v>81</v>
      </c>
    </row>
    <row r="158" ht="20.35" customHeight="1">
      <c r="A158" t="s" s="38">
        <v>230</v>
      </c>
      <c r="B158" s="81">
        <f>99-'STATS 17-18'!F159</f>
        <v>65</v>
      </c>
      <c r="C158" s="33">
        <f>82-('STATS 17-18'!E159+'STATS 17-18'!F159)</f>
        <v>4</v>
      </c>
      <c r="D158" s="33">
        <f>ROUND(C158/4.4,0)</f>
        <v>1</v>
      </c>
      <c r="E158" s="82">
        <f>B158-D158</f>
        <v>64</v>
      </c>
    </row>
    <row r="159" ht="20.35" customHeight="1">
      <c r="A159" t="s" s="38">
        <v>231</v>
      </c>
      <c r="B159" s="81">
        <f>99-'STATS 17-18'!F160</f>
        <v>82</v>
      </c>
      <c r="C159" s="33">
        <f>82-('STATS 17-18'!E160+'STATS 17-18'!F160)</f>
        <v>1</v>
      </c>
      <c r="D159" s="33">
        <f>ROUND(C159/4.4,0)</f>
        <v>0</v>
      </c>
      <c r="E159" s="82">
        <f>B159-D159</f>
        <v>82</v>
      </c>
    </row>
    <row r="160" ht="20.35" customHeight="1">
      <c r="A160" t="s" s="38">
        <v>232</v>
      </c>
      <c r="B160" s="81">
        <f>99-'STATS 17-18'!F161</f>
        <v>99</v>
      </c>
      <c r="C160" s="33">
        <f>82-('STATS 17-18'!E161+'STATS 17-18'!F161)</f>
        <v>76</v>
      </c>
      <c r="D160" s="33">
        <f>ROUND(C160/4.4,0)</f>
        <v>17</v>
      </c>
      <c r="E160" s="82">
        <f>B160-D160</f>
        <v>82</v>
      </c>
    </row>
    <row r="161" ht="20.35" customHeight="1">
      <c r="A161" t="s" s="38">
        <v>233</v>
      </c>
      <c r="B161" s="81">
        <f>99-'STATS 17-18'!F162</f>
        <v>98</v>
      </c>
      <c r="C161" s="33">
        <f>82-('STATS 17-18'!E162+'STATS 17-18'!F162)</f>
        <v>44</v>
      </c>
      <c r="D161" s="33">
        <f>ROUND(C161/4.4,0)</f>
        <v>10</v>
      </c>
      <c r="E161" s="82">
        <f>B161-D161</f>
        <v>88</v>
      </c>
    </row>
    <row r="162" ht="20.35" customHeight="1">
      <c r="A162" t="s" s="38">
        <v>234</v>
      </c>
      <c r="B162" s="81">
        <f>99-'STATS 17-18'!F163</f>
        <v>85</v>
      </c>
      <c r="C162" s="33">
        <f>82-('STATS 17-18'!E163+'STATS 17-18'!F163)</f>
        <v>12</v>
      </c>
      <c r="D162" s="33">
        <f>ROUND(C162/4.4,0)</f>
        <v>3</v>
      </c>
      <c r="E162" s="82">
        <f>B162-D162</f>
        <v>82</v>
      </c>
    </row>
    <row r="163" ht="20.35" customHeight="1">
      <c r="A163" t="s" s="38">
        <v>235</v>
      </c>
      <c r="B163" s="81">
        <f>99-'STATS 17-18'!F164</f>
        <v>87</v>
      </c>
      <c r="C163" s="33">
        <f>82-('STATS 17-18'!E164+'STATS 17-18'!F164)</f>
        <v>26</v>
      </c>
      <c r="D163" s="33">
        <f>ROUND(C163/4.4,0)</f>
        <v>6</v>
      </c>
      <c r="E163" s="82">
        <f>B163-D163</f>
        <v>81</v>
      </c>
    </row>
    <row r="164" ht="20.35" customHeight="1">
      <c r="A164" t="s" s="38">
        <v>236</v>
      </c>
      <c r="B164" s="81">
        <f>99-'STATS 17-18'!F165</f>
        <v>98</v>
      </c>
      <c r="C164" s="33">
        <f>82-('STATS 17-18'!E165+'STATS 17-18'!F165)</f>
        <v>14</v>
      </c>
      <c r="D164" s="33">
        <f>ROUND(C164/4.4,0)</f>
        <v>3</v>
      </c>
      <c r="E164" s="82">
        <f>B164-D164</f>
        <v>95</v>
      </c>
    </row>
    <row r="165" ht="20.35" customHeight="1">
      <c r="A165" t="s" s="38">
        <v>237</v>
      </c>
      <c r="B165" s="81">
        <f>99-'STATS 17-18'!F166</f>
        <v>91</v>
      </c>
      <c r="C165" s="33">
        <f>82-('STATS 17-18'!E166+'STATS 17-18'!F166)</f>
        <v>2</v>
      </c>
      <c r="D165" s="33">
        <f>ROUND(C165/4.4,0)</f>
        <v>0</v>
      </c>
      <c r="E165" s="82">
        <f>B165-D165</f>
        <v>91</v>
      </c>
    </row>
    <row r="166" ht="20.35" customHeight="1">
      <c r="A166" t="s" s="38">
        <v>238</v>
      </c>
      <c r="B166" s="81">
        <f>99-'STATS 17-18'!F167</f>
        <v>83</v>
      </c>
      <c r="C166" s="33">
        <f>82-('STATS 17-18'!E167+'STATS 17-18'!F167)</f>
        <v>0</v>
      </c>
      <c r="D166" s="33">
        <f>ROUND(C166/4.4,0)</f>
        <v>0</v>
      </c>
      <c r="E166" s="82">
        <f>B166-D166</f>
        <v>83</v>
      </c>
    </row>
    <row r="167" ht="20.35" customHeight="1">
      <c r="A167" t="s" s="38">
        <v>239</v>
      </c>
      <c r="B167" s="81">
        <f>99-'STATS 17-18'!F168</f>
        <v>80</v>
      </c>
      <c r="C167" s="33">
        <f>82-('STATS 17-18'!E168+'STATS 17-18'!F168)</f>
        <v>0</v>
      </c>
      <c r="D167" s="33">
        <f>ROUND(C167/4.4,0)</f>
        <v>0</v>
      </c>
      <c r="E167" s="82">
        <f>B167-D167</f>
        <v>80</v>
      </c>
    </row>
    <row r="168" ht="20.35" customHeight="1">
      <c r="A168" t="s" s="38">
        <v>240</v>
      </c>
      <c r="B168" s="81">
        <f>99-'STATS 17-18'!F169</f>
        <v>99</v>
      </c>
      <c r="C168" s="33">
        <f>82-('STATS 17-18'!E169+'STATS 17-18'!F169)</f>
        <v>74</v>
      </c>
      <c r="D168" s="33">
        <f>ROUND(C168/4.4,0)</f>
        <v>17</v>
      </c>
      <c r="E168" s="82">
        <f>B168-D168</f>
        <v>82</v>
      </c>
    </row>
    <row r="169" ht="20.35" customHeight="1">
      <c r="A169" t="s" s="38">
        <v>241</v>
      </c>
      <c r="B169" s="81">
        <f>99-'STATS 17-18'!F170</f>
        <v>98</v>
      </c>
      <c r="C169" s="33">
        <f>82-('STATS 17-18'!E170+'STATS 17-18'!F170)</f>
        <v>66</v>
      </c>
      <c r="D169" s="33">
        <f>ROUND(C169/4.4,0)</f>
        <v>15</v>
      </c>
      <c r="E169" s="82">
        <f>B169-D169</f>
        <v>83</v>
      </c>
    </row>
    <row r="170" ht="20.35" customHeight="1">
      <c r="A170" t="s" s="38">
        <v>242</v>
      </c>
      <c r="B170" s="81">
        <f>99-'STATS 17-18'!F171</f>
        <v>99</v>
      </c>
      <c r="C170" s="33">
        <f>82-('STATS 17-18'!E171+'STATS 17-18'!F171)</f>
        <v>76</v>
      </c>
      <c r="D170" s="33">
        <f>ROUND(C170/4.4,0)</f>
        <v>17</v>
      </c>
      <c r="E170" s="82">
        <f>B170-D170</f>
        <v>82</v>
      </c>
    </row>
    <row r="171" ht="20.35" customHeight="1">
      <c r="A171" t="s" s="38">
        <v>243</v>
      </c>
      <c r="B171" s="81">
        <f>99-'STATS 17-18'!F172</f>
        <v>99</v>
      </c>
      <c r="C171" s="33">
        <f>82-('STATS 17-18'!E172+'STATS 17-18'!F172)</f>
        <v>58</v>
      </c>
      <c r="D171" s="33">
        <f>ROUND(C171/4.4,0)</f>
        <v>13</v>
      </c>
      <c r="E171" s="82">
        <f>B171-D171</f>
        <v>86</v>
      </c>
    </row>
    <row r="172" ht="20.35" customHeight="1">
      <c r="A172" t="s" s="38">
        <v>244</v>
      </c>
      <c r="B172" s="81">
        <f>99-'STATS 17-18'!F173</f>
        <v>99</v>
      </c>
      <c r="C172" s="33">
        <f>82-('STATS 17-18'!E173+'STATS 17-18'!F173)</f>
        <v>70</v>
      </c>
      <c r="D172" s="33">
        <f>ROUND(C172/4.4,0)</f>
        <v>16</v>
      </c>
      <c r="E172" s="82">
        <f>B172-D172</f>
        <v>83</v>
      </c>
    </row>
    <row r="173" ht="20.35" customHeight="1">
      <c r="A173" t="s" s="38">
        <v>245</v>
      </c>
      <c r="B173" s="81">
        <f>99-'STATS 17-18'!F174</f>
        <v>75</v>
      </c>
      <c r="C173" s="33">
        <f>82-('STATS 17-18'!E174+'STATS 17-18'!F174)</f>
        <v>0</v>
      </c>
      <c r="D173" s="33">
        <f>ROUND(C173/4.4,0)</f>
        <v>0</v>
      </c>
      <c r="E173" s="82">
        <f>B173-D173</f>
        <v>75</v>
      </c>
    </row>
    <row r="174" ht="20.35" customHeight="1">
      <c r="A174" t="s" s="38">
        <v>246</v>
      </c>
      <c r="B174" s="81">
        <f>99-'STATS 17-18'!F175</f>
        <v>99</v>
      </c>
      <c r="C174" s="33">
        <f>82-('STATS 17-18'!E175+'STATS 17-18'!F175)</f>
        <v>0</v>
      </c>
      <c r="D174" s="33">
        <f>ROUND(C174/4.4,0)</f>
        <v>0</v>
      </c>
      <c r="E174" s="82">
        <f>B174-D174</f>
        <v>99</v>
      </c>
    </row>
    <row r="175" ht="20.35" customHeight="1">
      <c r="A175" t="s" s="38">
        <v>247</v>
      </c>
      <c r="B175" s="81">
        <f>99-'STATS 17-18'!F176</f>
        <v>99</v>
      </c>
      <c r="C175" s="33">
        <f>82-('STATS 17-18'!E176+'STATS 17-18'!F176)</f>
        <v>28</v>
      </c>
      <c r="D175" s="33">
        <f>ROUND(C175/4.4,0)</f>
        <v>6</v>
      </c>
      <c r="E175" s="82">
        <f>B175-D175</f>
        <v>93</v>
      </c>
    </row>
    <row r="176" ht="20.35" customHeight="1">
      <c r="A176" t="s" s="38">
        <v>249</v>
      </c>
      <c r="B176" s="81">
        <f>99-'STATS 17-18'!F177</f>
        <v>59</v>
      </c>
      <c r="C176" s="33">
        <f>82-('STATS 17-18'!E177+'STATS 17-18'!F177)</f>
        <v>1</v>
      </c>
      <c r="D176" s="33">
        <f>ROUND(C176/4.4,0)</f>
        <v>0</v>
      </c>
      <c r="E176" s="82">
        <f>B176-D176</f>
        <v>59</v>
      </c>
    </row>
    <row r="177" ht="20.35" customHeight="1">
      <c r="A177" t="s" s="38">
        <v>250</v>
      </c>
      <c r="B177" s="81">
        <f>99-'STATS 17-18'!F178</f>
        <v>99</v>
      </c>
      <c r="C177" s="33">
        <f>82-('STATS 17-18'!E178+'STATS 17-18'!F178)</f>
        <v>32</v>
      </c>
      <c r="D177" s="33">
        <f>ROUND(C177/4.4,0)</f>
        <v>7</v>
      </c>
      <c r="E177" s="82">
        <f>B177-D177</f>
        <v>92</v>
      </c>
    </row>
    <row r="178" ht="20.35" customHeight="1">
      <c r="A178" t="s" s="38">
        <v>251</v>
      </c>
      <c r="B178" s="81">
        <f>99-'STATS 17-18'!F179</f>
        <v>99</v>
      </c>
      <c r="C178" s="33">
        <f>82-('STATS 17-18'!E179+'STATS 17-18'!F179)</f>
        <v>0</v>
      </c>
      <c r="D178" s="33">
        <f>ROUND(C178/4.4,0)</f>
        <v>0</v>
      </c>
      <c r="E178" s="82">
        <f>B178-D178</f>
        <v>99</v>
      </c>
    </row>
    <row r="179" ht="20.35" customHeight="1">
      <c r="A179" t="s" s="38">
        <v>252</v>
      </c>
      <c r="B179" s="81">
        <f>99-'STATS 17-18'!F180</f>
        <v>99</v>
      </c>
      <c r="C179" s="33">
        <f>82-('STATS 17-18'!E180+'STATS 17-18'!F180)</f>
        <v>3</v>
      </c>
      <c r="D179" s="33">
        <f>ROUND(C179/4.4,0)</f>
        <v>1</v>
      </c>
      <c r="E179" s="82">
        <f>B179-D179</f>
        <v>98</v>
      </c>
    </row>
    <row r="180" ht="20.35" customHeight="1">
      <c r="A180" t="s" s="38">
        <v>254</v>
      </c>
      <c r="B180" s="81">
        <f>99-'STATS 17-18'!F181</f>
        <v>33</v>
      </c>
      <c r="C180" s="33">
        <f>82-('STATS 17-18'!E181+'STATS 17-18'!F181)</f>
        <v>0</v>
      </c>
      <c r="D180" s="33">
        <f>ROUND(C180/4.4,0)</f>
        <v>0</v>
      </c>
      <c r="E180" s="82">
        <f>B180-D180</f>
        <v>33</v>
      </c>
    </row>
    <row r="181" ht="20.35" customHeight="1">
      <c r="A181" t="s" s="38">
        <v>255</v>
      </c>
      <c r="B181" s="81">
        <f>99-'STATS 17-18'!F182</f>
        <v>93</v>
      </c>
      <c r="C181" s="33">
        <f>82-('STATS 17-18'!E182+'STATS 17-18'!F182)</f>
        <v>13</v>
      </c>
      <c r="D181" s="33">
        <f>ROUND(C181/4.4,0)</f>
        <v>3</v>
      </c>
      <c r="E181" s="82">
        <f>B181-D181</f>
        <v>90</v>
      </c>
    </row>
    <row r="182" ht="20.35" customHeight="1">
      <c r="A182" t="s" s="38">
        <v>256</v>
      </c>
      <c r="B182" s="81">
        <f>99-'STATS 17-18'!F183</f>
        <v>95</v>
      </c>
      <c r="C182" s="33">
        <f>82-('STATS 17-18'!E183+'STATS 17-18'!F183)</f>
        <v>0</v>
      </c>
      <c r="D182" s="33">
        <f>ROUND(C182/4.4,0)</f>
        <v>0</v>
      </c>
      <c r="E182" s="82">
        <f>B182-D182</f>
        <v>95</v>
      </c>
    </row>
    <row r="183" ht="20.35" customHeight="1">
      <c r="A183" t="s" s="38">
        <v>257</v>
      </c>
      <c r="B183" s="81">
        <f>99-'STATS 17-18'!F184</f>
        <v>98</v>
      </c>
      <c r="C183" s="33">
        <f>82-('STATS 17-18'!E184+'STATS 17-18'!F184)</f>
        <v>2</v>
      </c>
      <c r="D183" s="33">
        <f>ROUND(C183/4.4,0)</f>
        <v>0</v>
      </c>
      <c r="E183" s="82">
        <f>B183-D183</f>
        <v>98</v>
      </c>
    </row>
    <row r="184" ht="20.35" customHeight="1">
      <c r="A184" t="s" s="38">
        <v>258</v>
      </c>
      <c r="B184" s="81">
        <f>99-'STATS 17-18'!F185</f>
        <v>93</v>
      </c>
      <c r="C184" s="33">
        <f>82-('STATS 17-18'!E185+'STATS 17-18'!F185)</f>
        <v>11</v>
      </c>
      <c r="D184" s="33">
        <f>ROUND(C184/4.4,0)</f>
        <v>3</v>
      </c>
      <c r="E184" s="82">
        <f>B184-D184</f>
        <v>90</v>
      </c>
    </row>
    <row r="185" ht="20.35" customHeight="1">
      <c r="A185" t="s" s="38">
        <v>259</v>
      </c>
      <c r="B185" s="81">
        <f>99-'STATS 17-18'!F186</f>
        <v>99</v>
      </c>
      <c r="C185" s="33">
        <f>82-('STATS 17-18'!E186+'STATS 17-18'!F186)</f>
        <v>80</v>
      </c>
      <c r="D185" s="33">
        <f>ROUND(C185/4.4,0)</f>
        <v>18</v>
      </c>
      <c r="E185" s="82">
        <f>B185-D185</f>
        <v>81</v>
      </c>
    </row>
    <row r="186" ht="20.35" customHeight="1">
      <c r="A186" t="s" s="38">
        <v>260</v>
      </c>
      <c r="B186" s="81">
        <f>99-'STATS 17-18'!F187</f>
        <v>99</v>
      </c>
      <c r="C186" s="33">
        <f>82-('STATS 17-18'!E187+'STATS 17-18'!F187)</f>
        <v>72</v>
      </c>
      <c r="D186" s="33">
        <f>ROUND(C186/4.4,0)</f>
        <v>16</v>
      </c>
      <c r="E186" s="82">
        <f>B186-D186</f>
        <v>83</v>
      </c>
    </row>
    <row r="187" ht="20.35" customHeight="1">
      <c r="A187" t="s" s="38">
        <v>261</v>
      </c>
      <c r="B187" s="81">
        <f>99-'STATS 17-18'!F188</f>
        <v>99</v>
      </c>
      <c r="C187" s="33">
        <f>82-('STATS 17-18'!E188+'STATS 17-18'!F188)</f>
        <v>81</v>
      </c>
      <c r="D187" s="33">
        <f>ROUND(C187/4.4,0)</f>
        <v>18</v>
      </c>
      <c r="E187" s="82">
        <f>B187-D187</f>
        <v>81</v>
      </c>
    </row>
    <row r="188" ht="20.35" customHeight="1">
      <c r="A188" t="s" s="38">
        <v>262</v>
      </c>
      <c r="B188" s="81">
        <f>99-'STATS 17-18'!F189</f>
        <v>99</v>
      </c>
      <c r="C188" s="33">
        <f>82-('STATS 17-18'!E189+'STATS 17-18'!F189)</f>
        <v>0</v>
      </c>
      <c r="D188" s="33">
        <f>ROUND(C188/4.4,0)</f>
        <v>0</v>
      </c>
      <c r="E188" s="82">
        <f>B188-D188</f>
        <v>99</v>
      </c>
    </row>
    <row r="189" ht="20.35" customHeight="1">
      <c r="A189" t="s" s="38">
        <v>263</v>
      </c>
      <c r="B189" s="81">
        <f>99-'STATS 17-18'!F190</f>
        <v>99</v>
      </c>
      <c r="C189" s="33">
        <f>82-('STATS 17-18'!E190+'STATS 17-18'!F190)</f>
        <v>0</v>
      </c>
      <c r="D189" s="33">
        <f>ROUND(C189/4.4,0)</f>
        <v>0</v>
      </c>
      <c r="E189" s="82">
        <f>B189-D189</f>
        <v>99</v>
      </c>
    </row>
    <row r="190" ht="20.35" customHeight="1">
      <c r="A190" t="s" s="38">
        <v>264</v>
      </c>
      <c r="B190" s="81">
        <f>99-'STATS 17-18'!F191</f>
        <v>99</v>
      </c>
      <c r="C190" s="33">
        <f>82-('STATS 17-18'!E191+'STATS 17-18'!F191)</f>
        <v>0</v>
      </c>
      <c r="D190" s="33">
        <f>ROUND(C190/4.4,0)</f>
        <v>0</v>
      </c>
      <c r="E190" s="82">
        <f>B190-D190</f>
        <v>99</v>
      </c>
    </row>
    <row r="191" ht="20.35" customHeight="1">
      <c r="A191" t="s" s="38">
        <v>265</v>
      </c>
      <c r="B191" s="81">
        <f>99-'STATS 17-18'!F192</f>
        <v>98</v>
      </c>
      <c r="C191" s="33">
        <f>82-('STATS 17-18'!E192+'STATS 17-18'!F192)</f>
        <v>1</v>
      </c>
      <c r="D191" s="33">
        <f>ROUND(C191/4.4,0)</f>
        <v>0</v>
      </c>
      <c r="E191" s="82">
        <f>B191-D191</f>
        <v>98</v>
      </c>
    </row>
    <row r="192" ht="20.35" customHeight="1">
      <c r="A192" t="s" s="38">
        <v>266</v>
      </c>
      <c r="B192" s="81">
        <f>99-'STATS 17-18'!F193</f>
        <v>99</v>
      </c>
      <c r="C192" s="33">
        <f>82-('STATS 17-18'!E193+'STATS 17-18'!F193)</f>
        <v>59</v>
      </c>
      <c r="D192" s="33">
        <f>ROUND(C192/4.4,0)</f>
        <v>13</v>
      </c>
      <c r="E192" s="82">
        <f>B192-D192</f>
        <v>86</v>
      </c>
    </row>
    <row r="193" ht="20.35" customHeight="1">
      <c r="A193" t="s" s="38">
        <v>267</v>
      </c>
      <c r="B193" s="81">
        <f>99-'STATS 17-18'!F194</f>
        <v>96</v>
      </c>
      <c r="C193" s="33">
        <f>82-('STATS 17-18'!E194+'STATS 17-18'!F194)</f>
        <v>31</v>
      </c>
      <c r="D193" s="33">
        <f>ROUND(C193/4.4,0)</f>
        <v>7</v>
      </c>
      <c r="E193" s="82">
        <f>B193-D193</f>
        <v>89</v>
      </c>
    </row>
    <row r="194" ht="20.35" customHeight="1">
      <c r="A194" t="s" s="38">
        <v>269</v>
      </c>
      <c r="B194" s="81">
        <f>99-'STATS 17-18'!F195</f>
        <v>99</v>
      </c>
      <c r="C194" s="33">
        <f>82-('STATS 17-18'!E195+'STATS 17-18'!F195)</f>
        <v>79</v>
      </c>
      <c r="D194" s="33">
        <f>ROUND(C194/4.4,0)</f>
        <v>18</v>
      </c>
      <c r="E194" s="82">
        <f>B194-D194</f>
        <v>81</v>
      </c>
    </row>
    <row r="195" ht="20.35" customHeight="1">
      <c r="A195" t="s" s="38">
        <v>270</v>
      </c>
      <c r="B195" s="81">
        <f>99-'STATS 17-18'!F196</f>
        <v>99</v>
      </c>
      <c r="C195" s="33">
        <f>82-('STATS 17-18'!E196+'STATS 17-18'!F196)</f>
        <v>0</v>
      </c>
      <c r="D195" s="33">
        <f>ROUND(C195/4.4,0)</f>
        <v>0</v>
      </c>
      <c r="E195" s="82">
        <f>B195-D195</f>
        <v>99</v>
      </c>
    </row>
    <row r="196" ht="20.35" customHeight="1">
      <c r="A196" t="s" s="38">
        <v>271</v>
      </c>
      <c r="B196" s="81">
        <f>99-'STATS 17-18'!F197</f>
        <v>99</v>
      </c>
      <c r="C196" s="33">
        <f>82-('STATS 17-18'!E197+'STATS 17-18'!F197)</f>
        <v>61</v>
      </c>
      <c r="D196" s="33">
        <f>ROUND(C196/4.4,0)</f>
        <v>14</v>
      </c>
      <c r="E196" s="82">
        <f>B196-D196</f>
        <v>85</v>
      </c>
    </row>
    <row r="197" ht="20.35" customHeight="1">
      <c r="A197" t="s" s="38">
        <v>272</v>
      </c>
      <c r="B197" s="81">
        <f>99-'STATS 17-18'!F198</f>
        <v>73</v>
      </c>
      <c r="C197" s="33">
        <f>82-('STATS 17-18'!E198+'STATS 17-18'!F198)</f>
        <v>0</v>
      </c>
      <c r="D197" s="33">
        <f>ROUND(C197/4.4,0)</f>
        <v>0</v>
      </c>
      <c r="E197" s="82">
        <f>B197-D197</f>
        <v>73</v>
      </c>
    </row>
    <row r="198" ht="20.35" customHeight="1">
      <c r="A198" t="s" s="38">
        <v>273</v>
      </c>
      <c r="B198" s="81">
        <f>99-'STATS 17-18'!F199</f>
        <v>99</v>
      </c>
      <c r="C198" s="33">
        <f>82-('STATS 17-18'!E199+'STATS 17-18'!F199)</f>
        <v>0</v>
      </c>
      <c r="D198" s="33">
        <f>ROUND(C198/4.4,0)</f>
        <v>0</v>
      </c>
      <c r="E198" s="82">
        <f>B198-D198</f>
        <v>99</v>
      </c>
    </row>
    <row r="199" ht="20.35" customHeight="1">
      <c r="A199" t="s" s="38">
        <v>274</v>
      </c>
      <c r="B199" s="81">
        <f>99-'STATS 17-18'!F200</f>
        <v>93</v>
      </c>
      <c r="C199" s="33">
        <f>82-('STATS 17-18'!E200+'STATS 17-18'!F200)</f>
        <v>0</v>
      </c>
      <c r="D199" s="33">
        <f>ROUND(C199/4.4,0)</f>
        <v>0</v>
      </c>
      <c r="E199" s="82">
        <f>B199-D199</f>
        <v>93</v>
      </c>
    </row>
    <row r="200" ht="20.35" customHeight="1">
      <c r="A200" t="s" s="38">
        <v>275</v>
      </c>
      <c r="B200" s="81">
        <f>99-'STATS 17-18'!F201</f>
        <v>98</v>
      </c>
      <c r="C200" s="33">
        <f>82-('STATS 17-18'!E201+'STATS 17-18'!F201)</f>
        <v>0</v>
      </c>
      <c r="D200" s="33">
        <f>ROUND(C200/4.4,0)</f>
        <v>0</v>
      </c>
      <c r="E200" s="82">
        <f>B200-D200</f>
        <v>98</v>
      </c>
    </row>
    <row r="201" ht="20.35" customHeight="1">
      <c r="A201" t="s" s="38">
        <v>276</v>
      </c>
      <c r="B201" s="81">
        <f>99-'STATS 17-18'!F202</f>
        <v>96</v>
      </c>
      <c r="C201" s="33">
        <f>82-('STATS 17-18'!E202+'STATS 17-18'!F202)</f>
        <v>35</v>
      </c>
      <c r="D201" s="33">
        <f>ROUND(C201/4.4,0)</f>
        <v>8</v>
      </c>
      <c r="E201" s="82">
        <f>B201-D201</f>
        <v>88</v>
      </c>
    </row>
    <row r="202" ht="20.35" customHeight="1">
      <c r="A202" t="s" s="38">
        <v>277</v>
      </c>
      <c r="B202" s="81">
        <f>99-'STATS 17-18'!F203</f>
        <v>99</v>
      </c>
      <c r="C202" s="33">
        <f>82-('STATS 17-18'!E203+'STATS 17-18'!F203)</f>
        <v>0</v>
      </c>
      <c r="D202" s="33">
        <f>ROUND(C202/4.4,0)</f>
        <v>0</v>
      </c>
      <c r="E202" s="82">
        <f>B202-D202</f>
        <v>99</v>
      </c>
    </row>
    <row r="203" ht="20.35" customHeight="1">
      <c r="A203" t="s" s="38">
        <v>278</v>
      </c>
      <c r="B203" s="81">
        <f>99-'STATS 17-18'!F204</f>
        <v>97</v>
      </c>
      <c r="C203" s="33">
        <f>82-('STATS 17-18'!E204+'STATS 17-18'!F204)</f>
        <v>33</v>
      </c>
      <c r="D203" s="33">
        <f>ROUND(C203/4.4,0)</f>
        <v>7</v>
      </c>
      <c r="E203" s="82">
        <f>B203-D203</f>
        <v>90</v>
      </c>
    </row>
    <row r="204" ht="20.35" customHeight="1">
      <c r="A204" t="s" s="38">
        <v>279</v>
      </c>
      <c r="B204" s="81">
        <f>99-'STATS 17-18'!F205</f>
        <v>99</v>
      </c>
      <c r="C204" s="33">
        <f>82-('STATS 17-18'!E205+'STATS 17-18'!F205)</f>
        <v>0</v>
      </c>
      <c r="D204" s="33">
        <f>ROUND(C204/4.4,0)</f>
        <v>0</v>
      </c>
      <c r="E204" s="82">
        <f>B204-D204</f>
        <v>99</v>
      </c>
    </row>
    <row r="205" ht="20.35" customHeight="1">
      <c r="A205" t="s" s="38">
        <v>280</v>
      </c>
      <c r="B205" s="81">
        <f>99-'STATS 17-18'!F206</f>
        <v>99</v>
      </c>
      <c r="C205" s="33">
        <f>82-('STATS 17-18'!E206+'STATS 17-18'!F206)</f>
        <v>6</v>
      </c>
      <c r="D205" s="33">
        <f>ROUND(C205/4.4,0)</f>
        <v>1</v>
      </c>
      <c r="E205" s="82">
        <f>B205-D205</f>
        <v>98</v>
      </c>
    </row>
    <row r="206" ht="20.35" customHeight="1">
      <c r="A206" t="s" s="38">
        <v>281</v>
      </c>
      <c r="B206" s="81">
        <f>99-'STATS 17-18'!F207</f>
        <v>96</v>
      </c>
      <c r="C206" s="33">
        <f>82-('STATS 17-18'!E207+'STATS 17-18'!F207)</f>
        <v>0</v>
      </c>
      <c r="D206" s="33">
        <f>ROUND(C206/4.4,0)</f>
        <v>0</v>
      </c>
      <c r="E206" s="82">
        <f>B206-D206</f>
        <v>96</v>
      </c>
    </row>
    <row r="207" ht="20.35" customHeight="1">
      <c r="A207" t="s" s="38">
        <v>282</v>
      </c>
      <c r="B207" s="81">
        <f>99-'STATS 17-18'!F208</f>
        <v>88</v>
      </c>
      <c r="C207" s="33">
        <f>82-('STATS 17-18'!E208+'STATS 17-18'!F208)</f>
        <v>0</v>
      </c>
      <c r="D207" s="33">
        <f>ROUND(C207/4.4,0)</f>
        <v>0</v>
      </c>
      <c r="E207" s="82">
        <f>B207-D207</f>
        <v>88</v>
      </c>
    </row>
    <row r="208" ht="20.35" customHeight="1">
      <c r="A208" t="s" s="38">
        <v>283</v>
      </c>
      <c r="B208" s="81">
        <f>99-'STATS 17-18'!F209</f>
        <v>99</v>
      </c>
      <c r="C208" s="33">
        <f>82-('STATS 17-18'!E209+'STATS 17-18'!F209)</f>
        <v>46</v>
      </c>
      <c r="D208" s="33">
        <f>ROUND(C208/4.4,0)</f>
        <v>10</v>
      </c>
      <c r="E208" s="82">
        <f>B208-D208</f>
        <v>89</v>
      </c>
    </row>
    <row r="209" ht="20.35" customHeight="1">
      <c r="A209" t="s" s="38">
        <v>284</v>
      </c>
      <c r="B209" s="81">
        <f>99-'STATS 17-18'!F210</f>
        <v>98</v>
      </c>
      <c r="C209" s="33">
        <f>82-('STATS 17-18'!E210+'STATS 17-18'!F210)</f>
        <v>2</v>
      </c>
      <c r="D209" s="33">
        <f>ROUND(C209/4.4,0)</f>
        <v>0</v>
      </c>
      <c r="E209" s="82">
        <f>B209-D209</f>
        <v>98</v>
      </c>
    </row>
    <row r="210" ht="20.35" customHeight="1">
      <c r="A210" t="s" s="38">
        <v>285</v>
      </c>
      <c r="B210" s="81">
        <f>99-'STATS 17-18'!F211</f>
        <v>99</v>
      </c>
      <c r="C210" s="33">
        <f>82-('STATS 17-18'!E211+'STATS 17-18'!F211)</f>
        <v>17</v>
      </c>
      <c r="D210" s="33">
        <f>ROUND(C210/4.4,0)</f>
        <v>4</v>
      </c>
      <c r="E210" s="82">
        <f>B210-D210</f>
        <v>95</v>
      </c>
    </row>
    <row r="211" ht="20.35" customHeight="1">
      <c r="A211" t="s" s="38">
        <v>286</v>
      </c>
      <c r="B211" s="81">
        <f>99-'STATS 17-18'!F212</f>
        <v>99</v>
      </c>
      <c r="C211" s="33">
        <f>82-('STATS 17-18'!E212+'STATS 17-18'!F212)</f>
        <v>75</v>
      </c>
      <c r="D211" s="33">
        <f>ROUND(C211/4.4,0)</f>
        <v>17</v>
      </c>
      <c r="E211" s="82">
        <f>B211-D211</f>
        <v>82</v>
      </c>
    </row>
    <row r="212" ht="20.35" customHeight="1">
      <c r="A212" t="s" s="38">
        <v>287</v>
      </c>
      <c r="B212" s="81">
        <f>99-'STATS 17-18'!F213</f>
        <v>99</v>
      </c>
      <c r="C212" s="33">
        <f>82-('STATS 17-18'!E213+'STATS 17-18'!F213)</f>
        <v>81</v>
      </c>
      <c r="D212" s="33">
        <f>ROUND(C212/4.4,0)</f>
        <v>18</v>
      </c>
      <c r="E212" s="82">
        <f>B212-D212</f>
        <v>81</v>
      </c>
    </row>
    <row r="213" ht="20.35" customHeight="1">
      <c r="A213" t="s" s="38">
        <v>288</v>
      </c>
      <c r="B213" s="81">
        <f>99-'STATS 17-18'!F214</f>
        <v>99</v>
      </c>
      <c r="C213" s="33">
        <f>82-('STATS 17-18'!E214+'STATS 17-18'!F214)</f>
        <v>73</v>
      </c>
      <c r="D213" s="33">
        <f>ROUND(C213/4.4,0)</f>
        <v>17</v>
      </c>
      <c r="E213" s="82">
        <f>B213-D213</f>
        <v>82</v>
      </c>
    </row>
    <row r="214" ht="20.35" customHeight="1">
      <c r="A214" t="s" s="38">
        <v>289</v>
      </c>
      <c r="B214" s="81">
        <f>99-'STATS 17-18'!F215</f>
        <v>99</v>
      </c>
      <c r="C214" s="33">
        <f>82-('STATS 17-18'!E215+'STATS 17-18'!F215)</f>
        <v>36</v>
      </c>
      <c r="D214" s="33">
        <f>ROUND(C214/4.4,0)</f>
        <v>8</v>
      </c>
      <c r="E214" s="82">
        <f>B214-D214</f>
        <v>91</v>
      </c>
    </row>
    <row r="215" ht="20.35" customHeight="1">
      <c r="A215" t="s" s="38">
        <v>290</v>
      </c>
      <c r="B215" s="81">
        <f>99-'STATS 17-18'!F216</f>
        <v>99</v>
      </c>
      <c r="C215" s="33">
        <f>82-('STATS 17-18'!E216+'STATS 17-18'!F216)</f>
        <v>78</v>
      </c>
      <c r="D215" s="33">
        <f>ROUND(C215/4.4,0)</f>
        <v>18</v>
      </c>
      <c r="E215" s="82">
        <f>B215-D215</f>
        <v>81</v>
      </c>
    </row>
    <row r="216" ht="20.35" customHeight="1">
      <c r="A216" t="s" s="38">
        <v>291</v>
      </c>
      <c r="B216" s="81">
        <f>99-'STATS 17-18'!F217</f>
        <v>99</v>
      </c>
      <c r="C216" s="33">
        <f>82-('STATS 17-18'!E217+'STATS 17-18'!F217)</f>
        <v>6</v>
      </c>
      <c r="D216" s="33">
        <f>ROUND(C216/4.4,0)</f>
        <v>1</v>
      </c>
      <c r="E216" s="82">
        <f>B216-D216</f>
        <v>98</v>
      </c>
    </row>
    <row r="217" ht="20.35" customHeight="1">
      <c r="A217" t="s" s="38">
        <v>292</v>
      </c>
      <c r="B217" s="81">
        <f>99-'STATS 17-18'!F218</f>
        <v>94</v>
      </c>
      <c r="C217" s="33">
        <f>82-('STATS 17-18'!E218+'STATS 17-18'!F218)</f>
        <v>0</v>
      </c>
      <c r="D217" s="33">
        <f>ROUND(C217/4.4,0)</f>
        <v>0</v>
      </c>
      <c r="E217" s="82">
        <f>B217-D217</f>
        <v>94</v>
      </c>
    </row>
    <row r="218" ht="20.35" customHeight="1">
      <c r="A218" t="s" s="38">
        <v>293</v>
      </c>
      <c r="B218" s="81">
        <f>99-'STATS 17-18'!F219</f>
        <v>97</v>
      </c>
      <c r="C218" s="33">
        <f>82-('STATS 17-18'!E219+'STATS 17-18'!F219)</f>
        <v>0</v>
      </c>
      <c r="D218" s="33">
        <f>ROUND(C218/4.4,0)</f>
        <v>0</v>
      </c>
      <c r="E218" s="82">
        <f>B218-D218</f>
        <v>97</v>
      </c>
    </row>
    <row r="219" ht="20.35" customHeight="1">
      <c r="A219" t="s" s="38">
        <v>294</v>
      </c>
      <c r="B219" s="81">
        <f>99-'STATS 17-18'!F220</f>
        <v>99</v>
      </c>
      <c r="C219" s="33">
        <f>82-('STATS 17-18'!E220+'STATS 17-18'!F220)</f>
        <v>78</v>
      </c>
      <c r="D219" s="33">
        <f>ROUND(C219/4.4,0)</f>
        <v>18</v>
      </c>
      <c r="E219" s="82">
        <f>B219-D219</f>
        <v>81</v>
      </c>
    </row>
    <row r="220" ht="20.35" customHeight="1">
      <c r="A220" t="s" s="38">
        <v>295</v>
      </c>
      <c r="B220" s="81">
        <f>99-'STATS 17-18'!F221</f>
        <v>99</v>
      </c>
      <c r="C220" s="33">
        <f>82-('STATS 17-18'!E221+'STATS 17-18'!F221)</f>
        <v>81</v>
      </c>
      <c r="D220" s="33">
        <f>ROUND(C220/4.4,0)</f>
        <v>18</v>
      </c>
      <c r="E220" s="82">
        <f>B220-D220</f>
        <v>81</v>
      </c>
    </row>
    <row r="221" ht="20.35" customHeight="1">
      <c r="A221" t="s" s="38">
        <v>296</v>
      </c>
      <c r="B221" s="81">
        <f>99-'STATS 17-18'!F222</f>
        <v>99</v>
      </c>
      <c r="C221" s="33">
        <f>82-('STATS 17-18'!E222+'STATS 17-18'!F222)</f>
        <v>44</v>
      </c>
      <c r="D221" s="33">
        <f>ROUND(C221/4.4,0)</f>
        <v>10</v>
      </c>
      <c r="E221" s="82">
        <f>B221-D221</f>
        <v>89</v>
      </c>
    </row>
    <row r="222" ht="20.35" customHeight="1">
      <c r="A222" t="s" s="38">
        <v>297</v>
      </c>
      <c r="B222" s="81">
        <f>99-'STATS 17-18'!F223</f>
        <v>99</v>
      </c>
      <c r="C222" s="33">
        <f>82-('STATS 17-18'!E223+'STATS 17-18'!F223)</f>
        <v>81</v>
      </c>
      <c r="D222" s="33">
        <f>ROUND(C222/4.4,0)</f>
        <v>18</v>
      </c>
      <c r="E222" s="82">
        <f>B222-D222</f>
        <v>81</v>
      </c>
    </row>
    <row r="223" ht="20.35" customHeight="1">
      <c r="A223" t="s" s="38">
        <v>298</v>
      </c>
      <c r="B223" s="81">
        <f>99-'STATS 17-18'!F224</f>
        <v>99</v>
      </c>
      <c r="C223" s="33">
        <f>82-('STATS 17-18'!E224+'STATS 17-18'!F224)</f>
        <v>63</v>
      </c>
      <c r="D223" s="33">
        <f>ROUND(C223/4.4,0)</f>
        <v>14</v>
      </c>
      <c r="E223" s="82">
        <f>B223-D223</f>
        <v>85</v>
      </c>
    </row>
    <row r="224" ht="20.35" customHeight="1">
      <c r="A224" t="s" s="38">
        <v>299</v>
      </c>
      <c r="B224" s="81">
        <f>99-'STATS 17-18'!F225</f>
        <v>98</v>
      </c>
      <c r="C224" s="33">
        <f>82-('STATS 17-18'!E225+'STATS 17-18'!F225)</f>
        <v>1</v>
      </c>
      <c r="D224" s="33">
        <f>ROUND(C224/4.4,0)</f>
        <v>0</v>
      </c>
      <c r="E224" s="82">
        <f>B224-D224</f>
        <v>98</v>
      </c>
    </row>
    <row r="225" ht="20.35" customHeight="1">
      <c r="A225" t="s" s="38">
        <v>300</v>
      </c>
      <c r="B225" s="81">
        <f>99-'STATS 17-18'!F226</f>
        <v>99</v>
      </c>
      <c r="C225" s="33">
        <f>82-('STATS 17-18'!E226+'STATS 17-18'!F226)</f>
        <v>74</v>
      </c>
      <c r="D225" s="33">
        <f>ROUND(C225/4.4,0)</f>
        <v>17</v>
      </c>
      <c r="E225" s="82">
        <f>B225-D225</f>
        <v>82</v>
      </c>
    </row>
    <row r="226" ht="20.35" customHeight="1">
      <c r="A226" t="s" s="38">
        <v>301</v>
      </c>
      <c r="B226" s="81">
        <f>99-'STATS 17-18'!F227</f>
        <v>99</v>
      </c>
      <c r="C226" s="33">
        <f>82-('STATS 17-18'!E227+'STATS 17-18'!F227)</f>
        <v>1</v>
      </c>
      <c r="D226" s="33">
        <f>ROUND(C226/4.4,0)</f>
        <v>0</v>
      </c>
      <c r="E226" s="82">
        <f>B226-D226</f>
        <v>99</v>
      </c>
    </row>
    <row r="227" ht="20.35" customHeight="1">
      <c r="A227" t="s" s="38">
        <v>302</v>
      </c>
      <c r="B227" s="81">
        <f>99-'STATS 17-18'!F228</f>
        <v>82</v>
      </c>
      <c r="C227" s="33">
        <f>82-('STATS 17-18'!E228+'STATS 17-18'!F228)</f>
        <v>0</v>
      </c>
      <c r="D227" s="33">
        <f>ROUND(C227/4.4,0)</f>
        <v>0</v>
      </c>
      <c r="E227" s="82">
        <f>B227-D227</f>
        <v>82</v>
      </c>
    </row>
    <row r="228" ht="20.35" customHeight="1">
      <c r="A228" t="s" s="38">
        <v>304</v>
      </c>
      <c r="B228" s="81">
        <f>99-'STATS 17-18'!F230</f>
        <v>99</v>
      </c>
      <c r="C228" s="33">
        <f>82-('STATS 17-18'!E230+'STATS 17-18'!F230)</f>
        <v>5</v>
      </c>
      <c r="D228" s="33">
        <f>ROUND(C228/4.4,0)</f>
        <v>1</v>
      </c>
      <c r="E228" s="82">
        <f>B228-D228</f>
        <v>98</v>
      </c>
    </row>
    <row r="229" ht="20.35" customHeight="1">
      <c r="A229" t="s" s="38">
        <v>305</v>
      </c>
      <c r="B229" s="81">
        <f>99-'STATS 17-18'!F231</f>
        <v>99</v>
      </c>
      <c r="C229" s="33">
        <f>82-('STATS 17-18'!E231+'STATS 17-18'!F231)</f>
        <v>0</v>
      </c>
      <c r="D229" s="33">
        <f>ROUND(C229/4.4,0)</f>
        <v>0</v>
      </c>
      <c r="E229" s="82">
        <f>B229-D229</f>
        <v>99</v>
      </c>
    </row>
    <row r="230" ht="20.35" customHeight="1">
      <c r="A230" t="s" s="38">
        <v>306</v>
      </c>
      <c r="B230" s="81">
        <f>99-'STATS 17-18'!F232</f>
        <v>99</v>
      </c>
      <c r="C230" s="33">
        <f>82-('STATS 17-18'!E232+'STATS 17-18'!F232)</f>
        <v>55</v>
      </c>
      <c r="D230" s="33">
        <f>ROUND(C230/4.4,0)</f>
        <v>12</v>
      </c>
      <c r="E230" s="82">
        <f>B230-D230</f>
        <v>87</v>
      </c>
    </row>
    <row r="231" ht="20.35" customHeight="1">
      <c r="A231" t="s" s="38">
        <v>307</v>
      </c>
      <c r="B231" s="81">
        <f>99-'STATS 17-18'!F233</f>
        <v>92</v>
      </c>
      <c r="C231" s="33">
        <f>82-('STATS 17-18'!E233+'STATS 17-18'!F233)</f>
        <v>1</v>
      </c>
      <c r="D231" s="33">
        <f>ROUND(C231/4.4,0)</f>
        <v>0</v>
      </c>
      <c r="E231" s="82">
        <f>B231-D231</f>
        <v>92</v>
      </c>
    </row>
    <row r="232" ht="20.35" customHeight="1">
      <c r="A232" t="s" s="38">
        <v>308</v>
      </c>
      <c r="B232" s="81">
        <f>99-'STATS 17-18'!F234</f>
        <v>77</v>
      </c>
      <c r="C232" s="33">
        <f>82-('STATS 17-18'!E234+'STATS 17-18'!F234)</f>
        <v>3</v>
      </c>
      <c r="D232" s="33">
        <f>ROUND(C232/4.4,0)</f>
        <v>1</v>
      </c>
      <c r="E232" s="82">
        <f>B232-D232</f>
        <v>76</v>
      </c>
    </row>
    <row r="233" ht="20.35" customHeight="1">
      <c r="A233" t="s" s="38">
        <v>309</v>
      </c>
      <c r="B233" s="81">
        <f>99-'STATS 17-18'!F235</f>
        <v>98</v>
      </c>
      <c r="C233" s="33">
        <f>82-('STATS 17-18'!E235+'STATS 17-18'!F235)</f>
        <v>53</v>
      </c>
      <c r="D233" s="33">
        <f>ROUND(C233/4.4,0)</f>
        <v>12</v>
      </c>
      <c r="E233" s="82">
        <f>B233-D233</f>
        <v>86</v>
      </c>
    </row>
    <row r="234" ht="20.35" customHeight="1">
      <c r="A234" t="s" s="38">
        <v>310</v>
      </c>
      <c r="B234" s="81">
        <f>99-'STATS 17-18'!F236</f>
        <v>97</v>
      </c>
      <c r="C234" s="33">
        <f>82-('STATS 17-18'!E236+'STATS 17-18'!F236)</f>
        <v>9</v>
      </c>
      <c r="D234" s="33">
        <f>ROUND(C234/4.4,0)</f>
        <v>2</v>
      </c>
      <c r="E234" s="82">
        <f>B234-D234</f>
        <v>95</v>
      </c>
    </row>
    <row r="235" ht="20.35" customHeight="1">
      <c r="A235" t="s" s="38">
        <v>311</v>
      </c>
      <c r="B235" s="81">
        <f>99-'STATS 17-18'!F237</f>
        <v>99</v>
      </c>
      <c r="C235" s="33">
        <f>82-('STATS 17-18'!E237+'STATS 17-18'!F237)</f>
        <v>36</v>
      </c>
      <c r="D235" s="33">
        <f>ROUND(C235/4.4,0)</f>
        <v>8</v>
      </c>
      <c r="E235" s="82">
        <f>B235-D235</f>
        <v>91</v>
      </c>
    </row>
    <row r="236" ht="20.35" customHeight="1">
      <c r="A236" t="s" s="38">
        <v>312</v>
      </c>
      <c r="B236" s="81">
        <f>99-'STATS 17-18'!F238</f>
        <v>81</v>
      </c>
      <c r="C236" s="33">
        <f>82-('STATS 17-18'!E238+'STATS 17-18'!F238)</f>
        <v>0</v>
      </c>
      <c r="D236" s="33">
        <f>ROUND(C236/4.4,0)</f>
        <v>0</v>
      </c>
      <c r="E236" s="82">
        <f>B236-D236</f>
        <v>81</v>
      </c>
    </row>
    <row r="237" ht="20.35" customHeight="1">
      <c r="A237" t="s" s="38">
        <v>313</v>
      </c>
      <c r="B237" s="81">
        <f>99-'STATS 17-18'!F239</f>
        <v>99</v>
      </c>
      <c r="C237" s="33">
        <f>82-('STATS 17-18'!E239+'STATS 17-18'!F239)</f>
        <v>0</v>
      </c>
      <c r="D237" s="33">
        <f>ROUND(C237/4.4,0)</f>
        <v>0</v>
      </c>
      <c r="E237" s="82">
        <f>B237-D237</f>
        <v>99</v>
      </c>
    </row>
    <row r="238" ht="20.35" customHeight="1">
      <c r="A238" t="s" s="38">
        <v>314</v>
      </c>
      <c r="B238" s="81">
        <f>99-'STATS 17-18'!F240</f>
        <v>87</v>
      </c>
      <c r="C238" s="33">
        <f>82-('STATS 17-18'!E240+'STATS 17-18'!F240)</f>
        <v>0</v>
      </c>
      <c r="D238" s="33">
        <f>ROUND(C238/4.4,0)</f>
        <v>0</v>
      </c>
      <c r="E238" s="82">
        <f>B238-D238</f>
        <v>87</v>
      </c>
    </row>
    <row r="239" ht="20.35" customHeight="1">
      <c r="A239" t="s" s="38">
        <v>315</v>
      </c>
      <c r="B239" s="81">
        <f>99-'STATS 17-18'!F241</f>
        <v>99</v>
      </c>
      <c r="C239" s="33">
        <f>82-('STATS 17-18'!E241+'STATS 17-18'!F241)</f>
        <v>1</v>
      </c>
      <c r="D239" s="33">
        <f>ROUND(C239/4.4,0)</f>
        <v>0</v>
      </c>
      <c r="E239" s="82">
        <f>B239-D239</f>
        <v>99</v>
      </c>
    </row>
    <row r="240" ht="20.35" customHeight="1">
      <c r="A240" t="s" s="38">
        <v>316</v>
      </c>
      <c r="B240" s="81">
        <f>99-'STATS 17-18'!F242</f>
        <v>59</v>
      </c>
      <c r="C240" s="33">
        <f>82-('STATS 17-18'!E242+'STATS 17-18'!F242)</f>
        <v>5</v>
      </c>
      <c r="D240" s="33">
        <f>ROUND(C240/4.4,0)</f>
        <v>1</v>
      </c>
      <c r="E240" s="82">
        <f>B240-D240</f>
        <v>58</v>
      </c>
    </row>
    <row r="241" ht="20.35" customHeight="1">
      <c r="A241" t="s" s="38">
        <v>317</v>
      </c>
      <c r="B241" s="81">
        <f>99-'STATS 17-18'!F243</f>
        <v>99</v>
      </c>
      <c r="C241" s="33">
        <f>82-('STATS 17-18'!E243+'STATS 17-18'!F243)</f>
        <v>66</v>
      </c>
      <c r="D241" s="33">
        <f>ROUND(C241/4.4,0)</f>
        <v>15</v>
      </c>
      <c r="E241" s="82">
        <f>B241-D241</f>
        <v>84</v>
      </c>
    </row>
    <row r="242" ht="20.35" customHeight="1">
      <c r="A242" t="s" s="38">
        <v>318</v>
      </c>
      <c r="B242" s="81">
        <f>99-'STATS 17-18'!F244</f>
        <v>87</v>
      </c>
      <c r="C242" s="33">
        <f>82-('STATS 17-18'!E244+'STATS 17-18'!F244)</f>
        <v>59</v>
      </c>
      <c r="D242" s="33">
        <f>ROUND(C242/4.4,0)</f>
        <v>13</v>
      </c>
      <c r="E242" s="82">
        <f>B242-D242</f>
        <v>74</v>
      </c>
    </row>
    <row r="243" ht="20.35" customHeight="1">
      <c r="A243" t="s" s="38">
        <v>319</v>
      </c>
      <c r="B243" s="81">
        <f>99-'STATS 17-18'!F245</f>
        <v>90</v>
      </c>
      <c r="C243" s="33">
        <f>82-('STATS 17-18'!E245+'STATS 17-18'!F245)</f>
        <v>22</v>
      </c>
      <c r="D243" s="33">
        <f>ROUND(C243/4.4,0)</f>
        <v>5</v>
      </c>
      <c r="E243" s="82">
        <f>B243-D243</f>
        <v>85</v>
      </c>
    </row>
    <row r="244" ht="20.35" customHeight="1">
      <c r="A244" t="s" s="38">
        <v>320</v>
      </c>
      <c r="B244" s="81">
        <f>99-'STATS 17-18'!F246</f>
        <v>99</v>
      </c>
      <c r="C244" s="33">
        <f>82-('STATS 17-18'!E246+'STATS 17-18'!F246)</f>
        <v>55</v>
      </c>
      <c r="D244" s="33">
        <f>ROUND(C244/4.4,0)</f>
        <v>12</v>
      </c>
      <c r="E244" s="82">
        <f>B244-D244</f>
        <v>87</v>
      </c>
    </row>
    <row r="245" ht="20.35" customHeight="1">
      <c r="A245" t="s" s="38">
        <v>321</v>
      </c>
      <c r="B245" s="81">
        <f>99-'STATS 17-18'!F247</f>
        <v>99</v>
      </c>
      <c r="C245" s="33">
        <f>82-('STATS 17-18'!E247+'STATS 17-18'!F247)</f>
        <v>54</v>
      </c>
      <c r="D245" s="33">
        <f>ROUND(C245/4.4,0)</f>
        <v>12</v>
      </c>
      <c r="E245" s="82">
        <f>B245-D245</f>
        <v>87</v>
      </c>
    </row>
    <row r="246" ht="20.35" customHeight="1">
      <c r="A246" t="s" s="38">
        <v>322</v>
      </c>
      <c r="B246" s="81">
        <f>99-'STATS 17-18'!F248</f>
        <v>37</v>
      </c>
      <c r="C246" s="33">
        <f>82-('STATS 17-18'!E248+'STATS 17-18'!F248)</f>
        <v>1</v>
      </c>
      <c r="D246" s="33">
        <f>ROUND(C246/4.4,0)</f>
        <v>0</v>
      </c>
      <c r="E246" s="82">
        <f>B246-D246</f>
        <v>37</v>
      </c>
    </row>
    <row r="247" ht="20.35" customHeight="1">
      <c r="A247" t="s" s="38">
        <v>323</v>
      </c>
      <c r="B247" s="81">
        <f>99-'STATS 17-18'!F249</f>
        <v>95</v>
      </c>
      <c r="C247" s="33">
        <f>82-('STATS 17-18'!E249+'STATS 17-18'!F249)</f>
        <v>0</v>
      </c>
      <c r="D247" s="33">
        <f>ROUND(C247/4.4,0)</f>
        <v>0</v>
      </c>
      <c r="E247" s="82">
        <f>B247-D247</f>
        <v>95</v>
      </c>
    </row>
    <row r="248" ht="20.35" customHeight="1">
      <c r="A248" t="s" s="38">
        <v>324</v>
      </c>
      <c r="B248" s="81">
        <f>99-'STATS 17-18'!F250</f>
        <v>99</v>
      </c>
      <c r="C248" s="33">
        <f>82-('STATS 17-18'!E250+'STATS 17-18'!F250)</f>
        <v>16</v>
      </c>
      <c r="D248" s="33">
        <f>ROUND(C248/4.4,0)</f>
        <v>4</v>
      </c>
      <c r="E248" s="82">
        <f>B248-D248</f>
        <v>95</v>
      </c>
    </row>
    <row r="249" ht="20.35" customHeight="1">
      <c r="A249" t="s" s="38">
        <v>325</v>
      </c>
      <c r="B249" s="81">
        <f>99-'STATS 17-18'!F251</f>
        <v>94</v>
      </c>
      <c r="C249" s="33">
        <f>82-('STATS 17-18'!E251+'STATS 17-18'!F251)</f>
        <v>2</v>
      </c>
      <c r="D249" s="33">
        <f>ROUND(C249/4.4,0)</f>
        <v>0</v>
      </c>
      <c r="E249" s="82">
        <f>B249-D249</f>
        <v>94</v>
      </c>
    </row>
    <row r="250" ht="20.35" customHeight="1">
      <c r="A250" t="s" s="38">
        <v>326</v>
      </c>
      <c r="B250" s="81">
        <f>99-'STATS 17-18'!F252</f>
        <v>97</v>
      </c>
      <c r="C250" s="33">
        <f>82-('STATS 17-18'!E252+'STATS 17-18'!F252)</f>
        <v>0</v>
      </c>
      <c r="D250" s="33">
        <f>ROUND(C250/4.4,0)</f>
        <v>0</v>
      </c>
      <c r="E250" s="82">
        <f>B250-D250</f>
        <v>97</v>
      </c>
    </row>
    <row r="251" ht="20.35" customHeight="1">
      <c r="A251" t="s" s="38">
        <v>327</v>
      </c>
      <c r="B251" s="81">
        <f>99-'STATS 17-18'!F253</f>
        <v>99</v>
      </c>
      <c r="C251" s="33">
        <f>82-('STATS 17-18'!E253+'STATS 17-18'!F253)</f>
        <v>0</v>
      </c>
      <c r="D251" s="33">
        <f>ROUND(C251/4.4,0)</f>
        <v>0</v>
      </c>
      <c r="E251" s="82">
        <f>B251-D251</f>
        <v>99</v>
      </c>
    </row>
    <row r="252" ht="20.35" customHeight="1">
      <c r="A252" t="s" s="38">
        <v>328</v>
      </c>
      <c r="B252" s="81">
        <f>99-'STATS 17-18'!F254</f>
        <v>92</v>
      </c>
      <c r="C252" s="33">
        <f>82-('STATS 17-18'!E254+'STATS 17-18'!F254)</f>
        <v>3</v>
      </c>
      <c r="D252" s="33">
        <f>ROUND(C252/4.4,0)</f>
        <v>1</v>
      </c>
      <c r="E252" s="82">
        <f>B252-D252</f>
        <v>91</v>
      </c>
    </row>
    <row r="253" ht="20.35" customHeight="1">
      <c r="A253" t="s" s="38">
        <v>330</v>
      </c>
      <c r="B253" s="81">
        <f>99-'STATS 17-18'!F255</f>
        <v>99</v>
      </c>
      <c r="C253" s="33">
        <f>82-('STATS 17-18'!E255+'STATS 17-18'!F255)</f>
        <v>12</v>
      </c>
      <c r="D253" s="33">
        <f>ROUND(C253/4.4,0)</f>
        <v>3</v>
      </c>
      <c r="E253" s="82">
        <f>B253-D253</f>
        <v>96</v>
      </c>
    </row>
    <row r="254" ht="20.35" customHeight="1">
      <c r="A254" t="s" s="38">
        <v>331</v>
      </c>
      <c r="B254" s="81">
        <f>99-'STATS 17-18'!F256</f>
        <v>96</v>
      </c>
      <c r="C254" s="33">
        <f>82-('STATS 17-18'!E256+'STATS 17-18'!F256)</f>
        <v>0</v>
      </c>
      <c r="D254" s="33">
        <f>ROUND(C254/4.4,0)</f>
        <v>0</v>
      </c>
      <c r="E254" s="82">
        <f>B254-D254</f>
        <v>96</v>
      </c>
    </row>
    <row r="255" ht="20.35" customHeight="1">
      <c r="A255" t="s" s="38">
        <v>332</v>
      </c>
      <c r="B255" s="81">
        <f>99-'STATS 17-18'!F257</f>
        <v>99</v>
      </c>
      <c r="C255" s="33">
        <f>82-('STATS 17-18'!E257+'STATS 17-18'!F257)</f>
        <v>7</v>
      </c>
      <c r="D255" s="33">
        <f>ROUND(C255/4.4,0)</f>
        <v>2</v>
      </c>
      <c r="E255" s="82">
        <f>B255-D255</f>
        <v>97</v>
      </c>
    </row>
    <row r="256" ht="20.35" customHeight="1">
      <c r="A256" t="s" s="38">
        <v>333</v>
      </c>
      <c r="B256" s="81">
        <f>99-'STATS 17-18'!F258</f>
        <v>99</v>
      </c>
      <c r="C256" s="33">
        <f>82-('STATS 17-18'!E258+'STATS 17-18'!F258)</f>
        <v>0</v>
      </c>
      <c r="D256" s="33">
        <f>ROUND(C256/4.4,0)</f>
        <v>0</v>
      </c>
      <c r="E256" s="82">
        <f>B256-D256</f>
        <v>99</v>
      </c>
    </row>
    <row r="257" ht="20.35" customHeight="1">
      <c r="A257" t="s" s="38">
        <v>334</v>
      </c>
      <c r="B257" s="81">
        <f>99-'STATS 17-18'!F259</f>
        <v>99</v>
      </c>
      <c r="C257" s="33">
        <f>82-('STATS 17-18'!E259+'STATS 17-18'!F259)</f>
        <v>76</v>
      </c>
      <c r="D257" s="33">
        <f>ROUND(C257/4.4,0)</f>
        <v>17</v>
      </c>
      <c r="E257" s="82">
        <f>B257-D257</f>
        <v>82</v>
      </c>
    </row>
    <row r="258" ht="20.35" customHeight="1">
      <c r="A258" t="s" s="38">
        <v>335</v>
      </c>
      <c r="B258" s="81">
        <f>99-'STATS 17-18'!F260</f>
        <v>99</v>
      </c>
      <c r="C258" s="33">
        <f>82-('STATS 17-18'!E260+'STATS 17-18'!F260)</f>
        <v>3</v>
      </c>
      <c r="D258" s="33">
        <f>ROUND(C258/4.4,0)</f>
        <v>1</v>
      </c>
      <c r="E258" s="82">
        <f>B258-D258</f>
        <v>98</v>
      </c>
    </row>
    <row r="259" ht="20.35" customHeight="1">
      <c r="A259" t="s" s="38">
        <v>337</v>
      </c>
      <c r="B259" s="81">
        <f>99-'STATS 17-18'!F261</f>
        <v>99</v>
      </c>
      <c r="C259" s="33">
        <f>82-('STATS 17-18'!E261+'STATS 17-18'!F261)</f>
        <v>6</v>
      </c>
      <c r="D259" s="33">
        <f>ROUND(C259/4.4,0)</f>
        <v>1</v>
      </c>
      <c r="E259" s="82">
        <f>B259-D259</f>
        <v>98</v>
      </c>
    </row>
    <row r="260" ht="20.35" customHeight="1">
      <c r="A260" t="s" s="38">
        <v>338</v>
      </c>
      <c r="B260" s="81">
        <f>99-'STATS 17-18'!F262</f>
        <v>79</v>
      </c>
      <c r="C260" s="33">
        <f>82-('STATS 17-18'!E262+'STATS 17-18'!F262)</f>
        <v>0</v>
      </c>
      <c r="D260" s="33">
        <f>ROUND(C260/4.4,0)</f>
        <v>0</v>
      </c>
      <c r="E260" s="82">
        <f>B260-D260</f>
        <v>79</v>
      </c>
    </row>
    <row r="261" ht="20.35" customHeight="1">
      <c r="A261" t="s" s="38">
        <v>339</v>
      </c>
      <c r="B261" s="81">
        <f>99-'STATS 17-18'!F263</f>
        <v>99</v>
      </c>
      <c r="C261" s="33">
        <f>82-('STATS 17-18'!E263+'STATS 17-18'!F263)</f>
        <v>0</v>
      </c>
      <c r="D261" s="33">
        <f>ROUND(C261/4.4,0)</f>
        <v>0</v>
      </c>
      <c r="E261" s="82">
        <f>B261-D261</f>
        <v>99</v>
      </c>
    </row>
    <row r="262" ht="20.35" customHeight="1">
      <c r="A262" t="s" s="38">
        <v>340</v>
      </c>
      <c r="B262" s="81">
        <f>99-'STATS 17-18'!F264</f>
        <v>99</v>
      </c>
      <c r="C262" s="33">
        <f>82-('STATS 17-18'!E264+'STATS 17-18'!F264)</f>
        <v>32</v>
      </c>
      <c r="D262" s="33">
        <f>ROUND(C262/4.4,0)</f>
        <v>7</v>
      </c>
      <c r="E262" s="82">
        <f>B262-D262</f>
        <v>92</v>
      </c>
    </row>
    <row r="263" ht="20.35" customHeight="1">
      <c r="A263" t="s" s="38">
        <v>341</v>
      </c>
      <c r="B263" s="81">
        <f>99-'STATS 17-18'!F265</f>
        <v>99</v>
      </c>
      <c r="C263" s="33">
        <f>82-('STATS 17-18'!E265+'STATS 17-18'!F265)</f>
        <v>45</v>
      </c>
      <c r="D263" s="33">
        <f>ROUND(C263/4.4,0)</f>
        <v>10</v>
      </c>
      <c r="E263" s="82">
        <f>B263-D263</f>
        <v>89</v>
      </c>
    </row>
    <row r="264" ht="20.35" customHeight="1">
      <c r="A264" t="s" s="38">
        <v>342</v>
      </c>
      <c r="B264" s="81">
        <f>99-'STATS 17-18'!F266</f>
        <v>99</v>
      </c>
      <c r="C264" s="33">
        <f>82-('STATS 17-18'!E266+'STATS 17-18'!F266)</f>
        <v>77</v>
      </c>
      <c r="D264" s="33">
        <f>ROUND(C264/4.4,0)</f>
        <v>18</v>
      </c>
      <c r="E264" s="82">
        <f>B264-D264</f>
        <v>81</v>
      </c>
    </row>
    <row r="265" ht="20.35" customHeight="1">
      <c r="A265" t="s" s="38">
        <v>343</v>
      </c>
      <c r="B265" s="81">
        <f>99-'STATS 17-18'!F267</f>
        <v>92</v>
      </c>
      <c r="C265" s="33">
        <f>82-('STATS 17-18'!E267+'STATS 17-18'!F267)</f>
        <v>42</v>
      </c>
      <c r="D265" s="33">
        <f>ROUND(C265/4.4,0)</f>
        <v>10</v>
      </c>
      <c r="E265" s="82">
        <f>B265-D265</f>
        <v>82</v>
      </c>
    </row>
    <row r="266" ht="20.35" customHeight="1">
      <c r="A266" t="s" s="38">
        <v>344</v>
      </c>
      <c r="B266" s="81">
        <f>99-'STATS 17-18'!F268</f>
        <v>99</v>
      </c>
      <c r="C266" s="33">
        <f>82-('STATS 17-18'!E268+'STATS 17-18'!F268)</f>
        <v>0</v>
      </c>
      <c r="D266" s="33">
        <f>ROUND(C266/4.4,0)</f>
        <v>0</v>
      </c>
      <c r="E266" s="82">
        <f>B266-D266</f>
        <v>99</v>
      </c>
    </row>
    <row r="267" ht="20.35" customHeight="1">
      <c r="A267" t="s" s="38">
        <v>345</v>
      </c>
      <c r="B267" s="81">
        <f>99-'STATS 17-18'!F269</f>
        <v>89</v>
      </c>
      <c r="C267" s="33">
        <f>82-('STATS 17-18'!E269+'STATS 17-18'!F269)</f>
        <v>5</v>
      </c>
      <c r="D267" s="33">
        <f>ROUND(C267/4.4,0)</f>
        <v>1</v>
      </c>
      <c r="E267" s="82">
        <f>B267-D267</f>
        <v>88</v>
      </c>
    </row>
    <row r="268" ht="20.35" customHeight="1">
      <c r="A268" t="s" s="38">
        <v>346</v>
      </c>
      <c r="B268" s="81">
        <f>99-'STATS 17-18'!F270</f>
        <v>99</v>
      </c>
      <c r="C268" s="33">
        <f>82-('STATS 17-18'!E270+'STATS 17-18'!F270)</f>
        <v>0</v>
      </c>
      <c r="D268" s="33">
        <f>ROUND(C268/4.4,0)</f>
        <v>0</v>
      </c>
      <c r="E268" s="82">
        <f>B268-D268</f>
        <v>99</v>
      </c>
    </row>
    <row r="269" ht="20.35" customHeight="1">
      <c r="A269" t="s" s="38">
        <v>347</v>
      </c>
      <c r="B269" s="81">
        <f>99-'STATS 17-18'!F271</f>
        <v>95</v>
      </c>
      <c r="C269" s="33">
        <f>82-('STATS 17-18'!E271+'STATS 17-18'!F271)</f>
        <v>19</v>
      </c>
      <c r="D269" s="33">
        <f>ROUND(C269/4.4,0)</f>
        <v>4</v>
      </c>
      <c r="E269" s="82">
        <f>B269-D269</f>
        <v>91</v>
      </c>
    </row>
    <row r="270" ht="20.35" customHeight="1">
      <c r="A270" t="s" s="38">
        <v>348</v>
      </c>
      <c r="B270" s="81">
        <f>99-'STATS 17-18'!F272</f>
        <v>99</v>
      </c>
      <c r="C270" s="33">
        <f>82-('STATS 17-18'!E272+'STATS 17-18'!F272)</f>
        <v>71</v>
      </c>
      <c r="D270" s="33">
        <f>ROUND(C270/4.4,0)</f>
        <v>16</v>
      </c>
      <c r="E270" s="82">
        <f>B270-D270</f>
        <v>83</v>
      </c>
    </row>
    <row r="271" ht="20.35" customHeight="1">
      <c r="A271" t="s" s="38">
        <v>349</v>
      </c>
      <c r="B271" s="81">
        <f>99-'STATS 17-18'!F273</f>
        <v>99</v>
      </c>
      <c r="C271" s="33">
        <f>82-('STATS 17-18'!E273+'STATS 17-18'!F273)</f>
        <v>0</v>
      </c>
      <c r="D271" s="33">
        <f>ROUND(C271/4.4,0)</f>
        <v>0</v>
      </c>
      <c r="E271" s="82">
        <f>B271-D271</f>
        <v>99</v>
      </c>
    </row>
    <row r="272" ht="20.35" customHeight="1">
      <c r="A272" t="s" s="38">
        <v>350</v>
      </c>
      <c r="B272" s="81">
        <f>99-'STATS 17-18'!F274</f>
        <v>99</v>
      </c>
      <c r="C272" s="33">
        <f>82-('STATS 17-18'!E274+'STATS 17-18'!F274)</f>
        <v>66</v>
      </c>
      <c r="D272" s="33">
        <f>ROUND(C272/4.4,0)</f>
        <v>15</v>
      </c>
      <c r="E272" s="82">
        <f>B272-D272</f>
        <v>84</v>
      </c>
    </row>
    <row r="273" ht="20.35" customHeight="1">
      <c r="A273" t="s" s="38">
        <v>351</v>
      </c>
      <c r="B273" s="81">
        <f>99-'STATS 17-18'!F275</f>
        <v>99</v>
      </c>
      <c r="C273" s="33">
        <f>82-('STATS 17-18'!E275+'STATS 17-18'!F275)</f>
        <v>1</v>
      </c>
      <c r="D273" s="33">
        <f>ROUND(C273/4.4,0)</f>
        <v>0</v>
      </c>
      <c r="E273" s="82">
        <f>B273-D273</f>
        <v>99</v>
      </c>
    </row>
    <row r="274" ht="20.35" customHeight="1">
      <c r="A274" t="s" s="38">
        <v>352</v>
      </c>
      <c r="B274" s="81">
        <f>99-'STATS 17-18'!F276</f>
        <v>87</v>
      </c>
      <c r="C274" s="33">
        <f>82-('STATS 17-18'!E276+'STATS 17-18'!F276)</f>
        <v>1</v>
      </c>
      <c r="D274" s="33">
        <f>ROUND(C274/4.4,0)</f>
        <v>0</v>
      </c>
      <c r="E274" s="82">
        <f>B274-D274</f>
        <v>87</v>
      </c>
    </row>
    <row r="275" ht="20.35" customHeight="1">
      <c r="A275" t="s" s="38">
        <v>353</v>
      </c>
      <c r="B275" s="81">
        <f>99-'STATS 17-18'!F277</f>
        <v>96</v>
      </c>
      <c r="C275" s="33">
        <f>82-('STATS 17-18'!E277+'STATS 17-18'!F277)</f>
        <v>16</v>
      </c>
      <c r="D275" s="33">
        <f>ROUND(C275/4.4,0)</f>
        <v>4</v>
      </c>
      <c r="E275" s="82">
        <f>B275-D275</f>
        <v>92</v>
      </c>
    </row>
    <row r="276" ht="20.35" customHeight="1">
      <c r="A276" t="s" s="38">
        <v>354</v>
      </c>
      <c r="B276" s="81">
        <f>99-'STATS 17-18'!F278</f>
        <v>99</v>
      </c>
      <c r="C276" s="33">
        <f>82-('STATS 17-18'!E278+'STATS 17-18'!F278)</f>
        <v>79</v>
      </c>
      <c r="D276" s="33">
        <f>ROUND(C276/4.4,0)</f>
        <v>18</v>
      </c>
      <c r="E276" s="82">
        <f>B276-D276</f>
        <v>81</v>
      </c>
    </row>
    <row r="277" ht="20.35" customHeight="1">
      <c r="A277" t="s" s="38">
        <v>355</v>
      </c>
      <c r="B277" s="81">
        <f>99-'STATS 17-18'!F279</f>
        <v>99</v>
      </c>
      <c r="C277" s="33">
        <f>82-('STATS 17-18'!E279+'STATS 17-18'!F279)</f>
        <v>1</v>
      </c>
      <c r="D277" s="33">
        <f>ROUND(C277/4.4,0)</f>
        <v>0</v>
      </c>
      <c r="E277" s="82">
        <f>B277-D277</f>
        <v>99</v>
      </c>
    </row>
    <row r="278" ht="20.35" customHeight="1">
      <c r="A278" t="s" s="38">
        <v>356</v>
      </c>
      <c r="B278" s="81">
        <f>99-'STATS 17-18'!F280</f>
        <v>99</v>
      </c>
      <c r="C278" s="33">
        <f>82-('STATS 17-18'!E280+'STATS 17-18'!F280)</f>
        <v>77</v>
      </c>
      <c r="D278" s="33">
        <f>ROUND(C278/4.4,0)</f>
        <v>18</v>
      </c>
      <c r="E278" s="82">
        <f>B278-D278</f>
        <v>81</v>
      </c>
    </row>
    <row r="279" ht="20.35" customHeight="1">
      <c r="A279" t="s" s="38">
        <v>357</v>
      </c>
      <c r="B279" s="81">
        <f>99-'STATS 17-18'!F281</f>
        <v>99</v>
      </c>
      <c r="C279" s="33">
        <f>82-('STATS 17-18'!E281+'STATS 17-18'!F281)</f>
        <v>61</v>
      </c>
      <c r="D279" s="33">
        <f>ROUND(C279/4.4,0)</f>
        <v>14</v>
      </c>
      <c r="E279" s="82">
        <f>B279-D279</f>
        <v>85</v>
      </c>
    </row>
    <row r="280" ht="20.35" customHeight="1">
      <c r="A280" t="s" s="38">
        <v>358</v>
      </c>
      <c r="B280" s="81">
        <f>99-'STATS 17-18'!F282</f>
        <v>99</v>
      </c>
      <c r="C280" s="33">
        <f>82-('STATS 17-18'!E282+'STATS 17-18'!F282)</f>
        <v>79</v>
      </c>
      <c r="D280" s="33">
        <f>ROUND(C280/4.4,0)</f>
        <v>18</v>
      </c>
      <c r="E280" s="82">
        <f>B280-D280</f>
        <v>81</v>
      </c>
    </row>
    <row r="281" ht="20.35" customHeight="1">
      <c r="A281" t="s" s="38">
        <v>359</v>
      </c>
      <c r="B281" s="81">
        <f>99-'STATS 17-18'!F283</f>
        <v>98</v>
      </c>
      <c r="C281" s="33">
        <f>82-('STATS 17-18'!E283+'STATS 17-18'!F283)</f>
        <v>0</v>
      </c>
      <c r="D281" s="33">
        <f>ROUND(C281/4.4,0)</f>
        <v>0</v>
      </c>
      <c r="E281" s="82">
        <f>B281-D281</f>
        <v>98</v>
      </c>
    </row>
    <row r="282" ht="20.35" customHeight="1">
      <c r="A282" t="s" s="38">
        <v>360</v>
      </c>
      <c r="B282" s="81">
        <f>99-'STATS 17-18'!F284</f>
        <v>91</v>
      </c>
      <c r="C282" s="33">
        <f>82-('STATS 17-18'!E284+'STATS 17-18'!F284)</f>
        <v>56</v>
      </c>
      <c r="D282" s="33">
        <f>ROUND(C282/4.4,0)</f>
        <v>13</v>
      </c>
      <c r="E282" s="82">
        <f>B282-D282</f>
        <v>78</v>
      </c>
    </row>
    <row r="283" ht="20.35" customHeight="1">
      <c r="A283" t="s" s="38">
        <v>362</v>
      </c>
      <c r="B283" s="81">
        <f>99-'STATS 17-18'!F285</f>
        <v>99</v>
      </c>
      <c r="C283" s="33">
        <f>82-('STATS 17-18'!E285+'STATS 17-18'!F285)</f>
        <v>61</v>
      </c>
      <c r="D283" s="33">
        <f>ROUND(C283/4.4,0)</f>
        <v>14</v>
      </c>
      <c r="E283" s="82">
        <f>B283-D283</f>
        <v>85</v>
      </c>
    </row>
    <row r="284" ht="20.35" customHeight="1">
      <c r="A284" t="s" s="38">
        <v>363</v>
      </c>
      <c r="B284" s="81">
        <f>99-'STATS 17-18'!F286</f>
        <v>99</v>
      </c>
      <c r="C284" s="33">
        <f>82-('STATS 17-18'!E286+'STATS 17-18'!F286)</f>
        <v>81</v>
      </c>
      <c r="D284" s="33">
        <f>ROUND(C284/4.4,0)</f>
        <v>18</v>
      </c>
      <c r="E284" s="82">
        <f>B284-D284</f>
        <v>81</v>
      </c>
    </row>
    <row r="285" ht="20.35" customHeight="1">
      <c r="A285" t="s" s="38">
        <v>364</v>
      </c>
      <c r="B285" s="81">
        <f>99-'STATS 17-18'!F287</f>
        <v>99</v>
      </c>
      <c r="C285" s="33">
        <f>82-('STATS 17-18'!E287+'STATS 17-18'!F287)</f>
        <v>0</v>
      </c>
      <c r="D285" s="33">
        <f>ROUND(C285/4.4,0)</f>
        <v>0</v>
      </c>
      <c r="E285" s="82">
        <f>B285-D285</f>
        <v>99</v>
      </c>
    </row>
    <row r="286" ht="20.35" customHeight="1">
      <c r="A286" t="s" s="38">
        <v>365</v>
      </c>
      <c r="B286" s="81">
        <f>99-'STATS 17-18'!F288</f>
        <v>99</v>
      </c>
      <c r="C286" s="33">
        <f>82-('STATS 17-18'!E288+'STATS 17-18'!F288)</f>
        <v>80</v>
      </c>
      <c r="D286" s="33">
        <f>ROUND(C286/4.4,0)</f>
        <v>18</v>
      </c>
      <c r="E286" s="82">
        <f>B286-D286</f>
        <v>81</v>
      </c>
    </row>
    <row r="287" ht="20.35" customHeight="1">
      <c r="A287" t="s" s="38">
        <v>366</v>
      </c>
      <c r="B287" s="81">
        <f>99-'STATS 17-18'!F289</f>
        <v>70</v>
      </c>
      <c r="C287" s="33">
        <f>82-('STATS 17-18'!E289+'STATS 17-18'!F289)</f>
        <v>2</v>
      </c>
      <c r="D287" s="33">
        <f>ROUND(C287/4.4,0)</f>
        <v>0</v>
      </c>
      <c r="E287" s="82">
        <f>B287-D287</f>
        <v>70</v>
      </c>
    </row>
    <row r="288" ht="20.35" customHeight="1">
      <c r="A288" t="s" s="38">
        <v>367</v>
      </c>
      <c r="B288" s="81">
        <f>99-'STATS 17-18'!F290</f>
        <v>99</v>
      </c>
      <c r="C288" s="33">
        <f>82-('STATS 17-18'!E290+'STATS 17-18'!F290)</f>
        <v>47</v>
      </c>
      <c r="D288" s="33">
        <f>ROUND(C288/4.4,0)</f>
        <v>11</v>
      </c>
      <c r="E288" s="82">
        <f>B288-D288</f>
        <v>88</v>
      </c>
    </row>
    <row r="289" ht="20.35" customHeight="1">
      <c r="A289" t="s" s="38">
        <v>368</v>
      </c>
      <c r="B289" s="81">
        <f>99-'STATS 17-18'!F291</f>
        <v>94</v>
      </c>
      <c r="C289" s="33">
        <f>82-('STATS 17-18'!E291+'STATS 17-18'!F291)</f>
        <v>1</v>
      </c>
      <c r="D289" s="33">
        <f>ROUND(C289/4.4,0)</f>
        <v>0</v>
      </c>
      <c r="E289" s="82">
        <f>B289-D289</f>
        <v>94</v>
      </c>
    </row>
    <row r="290" ht="20.35" customHeight="1">
      <c r="A290" t="s" s="38">
        <v>369</v>
      </c>
      <c r="B290" s="81">
        <f>99-'STATS 17-18'!F292</f>
        <v>81</v>
      </c>
      <c r="C290" s="33">
        <f>82-('STATS 17-18'!E292+'STATS 17-18'!F292)</f>
        <v>2</v>
      </c>
      <c r="D290" s="33">
        <f>ROUND(C290/4.4,0)</f>
        <v>0</v>
      </c>
      <c r="E290" s="82">
        <f>B290-D290</f>
        <v>81</v>
      </c>
    </row>
    <row r="291" ht="20.35" customHeight="1">
      <c r="A291" t="s" s="38">
        <v>370</v>
      </c>
      <c r="B291" s="81">
        <f>99-'STATS 17-18'!F293</f>
        <v>94</v>
      </c>
      <c r="C291" s="33">
        <f>82-('STATS 17-18'!E293+'STATS 17-18'!F293)</f>
        <v>6</v>
      </c>
      <c r="D291" s="33">
        <f>ROUND(C291/4.4,0)</f>
        <v>1</v>
      </c>
      <c r="E291" s="82">
        <f>B291-D291</f>
        <v>93</v>
      </c>
    </row>
    <row r="292" ht="20.35" customHeight="1">
      <c r="A292" t="s" s="38">
        <v>371</v>
      </c>
      <c r="B292" s="81">
        <f>99-'STATS 17-18'!F294</f>
        <v>97</v>
      </c>
      <c r="C292" s="33">
        <f>82-('STATS 17-18'!E294+'STATS 17-18'!F294)</f>
        <v>0</v>
      </c>
      <c r="D292" s="33">
        <f>ROUND(C292/4.4,0)</f>
        <v>0</v>
      </c>
      <c r="E292" s="82">
        <f>B292-D292</f>
        <v>97</v>
      </c>
    </row>
    <row r="293" ht="20.35" customHeight="1">
      <c r="A293" t="s" s="38">
        <v>372</v>
      </c>
      <c r="B293" s="81">
        <f>99-'STATS 17-18'!F295</f>
        <v>99</v>
      </c>
      <c r="C293" s="33">
        <f>82-('STATS 17-18'!E295+'STATS 17-18'!F295)</f>
        <v>64</v>
      </c>
      <c r="D293" s="33">
        <f>ROUND(C293/4.4,0)</f>
        <v>15</v>
      </c>
      <c r="E293" s="82">
        <f>B293-D293</f>
        <v>84</v>
      </c>
    </row>
    <row r="294" ht="20.35" customHeight="1">
      <c r="A294" t="s" s="38">
        <v>373</v>
      </c>
      <c r="B294" s="81">
        <f>99-'STATS 17-18'!F296</f>
        <v>76</v>
      </c>
      <c r="C294" s="33">
        <f>82-('STATS 17-18'!E296+'STATS 17-18'!F296)</f>
        <v>11</v>
      </c>
      <c r="D294" s="33">
        <f>ROUND(C294/4.4,0)</f>
        <v>3</v>
      </c>
      <c r="E294" s="82">
        <f>B294-D294</f>
        <v>73</v>
      </c>
    </row>
    <row r="295" ht="20.35" customHeight="1">
      <c r="A295" t="s" s="38">
        <v>374</v>
      </c>
      <c r="B295" s="81">
        <f>99-'STATS 17-18'!F297</f>
        <v>97</v>
      </c>
      <c r="C295" s="33">
        <f>82-('STATS 17-18'!E297+'STATS 17-18'!F297)</f>
        <v>2</v>
      </c>
      <c r="D295" s="33">
        <f>ROUND(C295/4.4,0)</f>
        <v>0</v>
      </c>
      <c r="E295" s="82">
        <f>B295-D295</f>
        <v>97</v>
      </c>
    </row>
    <row r="296" ht="20.35" customHeight="1">
      <c r="A296" t="s" s="38">
        <v>376</v>
      </c>
      <c r="B296" s="81">
        <f>99-'STATS 17-18'!F298</f>
        <v>95</v>
      </c>
      <c r="C296" s="33">
        <f>82-('STATS 17-18'!E298+'STATS 17-18'!F298)</f>
        <v>0</v>
      </c>
      <c r="D296" s="33">
        <f>ROUND(C296/4.4,0)</f>
        <v>0</v>
      </c>
      <c r="E296" s="82">
        <f>B296-D296</f>
        <v>95</v>
      </c>
    </row>
    <row r="297" ht="20.35" customHeight="1">
      <c r="A297" t="s" s="38">
        <v>377</v>
      </c>
      <c r="B297" s="81">
        <f>99-'STATS 17-18'!F299</f>
        <v>91</v>
      </c>
      <c r="C297" s="33">
        <f>82-('STATS 17-18'!E299+'STATS 17-18'!F299)</f>
        <v>0</v>
      </c>
      <c r="D297" s="33">
        <f>ROUND(C297/4.4,0)</f>
        <v>0</v>
      </c>
      <c r="E297" s="82">
        <f>B297-D297</f>
        <v>91</v>
      </c>
    </row>
    <row r="298" ht="20.35" customHeight="1">
      <c r="A298" t="s" s="38">
        <v>378</v>
      </c>
      <c r="B298" s="81">
        <f>99-'STATS 17-18'!F300</f>
        <v>96</v>
      </c>
      <c r="C298" s="33">
        <f>82-('STATS 17-18'!E300+'STATS 17-18'!F300)</f>
        <v>0</v>
      </c>
      <c r="D298" s="33">
        <f>ROUND(C298/4.4,0)</f>
        <v>0</v>
      </c>
      <c r="E298" s="82">
        <f>B298-D298</f>
        <v>96</v>
      </c>
    </row>
    <row r="299" ht="20.35" customHeight="1">
      <c r="A299" t="s" s="38">
        <v>379</v>
      </c>
      <c r="B299" s="81">
        <f>99-'STATS 17-18'!F301</f>
        <v>99</v>
      </c>
      <c r="C299" s="33">
        <f>82-('STATS 17-18'!E301+'STATS 17-18'!F301)</f>
        <v>68</v>
      </c>
      <c r="D299" s="33">
        <f>ROUND(C299/4.4,0)</f>
        <v>15</v>
      </c>
      <c r="E299" s="82">
        <f>B299-D299</f>
        <v>84</v>
      </c>
    </row>
    <row r="300" ht="20.35" customHeight="1">
      <c r="A300" t="s" s="38">
        <v>380</v>
      </c>
      <c r="B300" s="81">
        <f>99-'STATS 17-18'!F302</f>
        <v>96</v>
      </c>
      <c r="C300" s="33">
        <f>82-('STATS 17-18'!E302+'STATS 17-18'!F302)</f>
        <v>59</v>
      </c>
      <c r="D300" s="33">
        <f>ROUND(C300/4.4,0)</f>
        <v>13</v>
      </c>
      <c r="E300" s="82">
        <f>B300-D300</f>
        <v>83</v>
      </c>
    </row>
    <row r="301" ht="20.35" customHeight="1">
      <c r="A301" t="s" s="38">
        <v>381</v>
      </c>
      <c r="B301" s="81">
        <f>99-'STATS 17-18'!F303</f>
        <v>99</v>
      </c>
      <c r="C301" s="33">
        <f>82-('STATS 17-18'!E303+'STATS 17-18'!F303)</f>
        <v>73</v>
      </c>
      <c r="D301" s="33">
        <f>ROUND(C301/4.4,0)</f>
        <v>17</v>
      </c>
      <c r="E301" s="82">
        <f>B301-D301</f>
        <v>82</v>
      </c>
    </row>
    <row r="302" ht="20.35" customHeight="1">
      <c r="A302" t="s" s="38">
        <v>382</v>
      </c>
      <c r="B302" s="81">
        <f>99-'STATS 17-18'!F304</f>
        <v>87</v>
      </c>
      <c r="C302" s="33">
        <f>82-('STATS 17-18'!E304+'STATS 17-18'!F304)</f>
        <v>3</v>
      </c>
      <c r="D302" s="33">
        <f>ROUND(C302/4.4,0)</f>
        <v>1</v>
      </c>
      <c r="E302" s="82">
        <f>B302-D302</f>
        <v>86</v>
      </c>
    </row>
    <row r="303" ht="20.35" customHeight="1">
      <c r="A303" t="s" s="38">
        <v>383</v>
      </c>
      <c r="B303" s="81">
        <f>99-'STATS 17-18'!F305</f>
        <v>99</v>
      </c>
      <c r="C303" s="33">
        <f>82-('STATS 17-18'!E305+'STATS 17-18'!F305)</f>
        <v>15</v>
      </c>
      <c r="D303" s="33">
        <f>ROUND(C303/4.4,0)</f>
        <v>3</v>
      </c>
      <c r="E303" s="82">
        <f>B303-D303</f>
        <v>96</v>
      </c>
    </row>
    <row r="304" ht="20.35" customHeight="1">
      <c r="A304" t="s" s="38">
        <v>384</v>
      </c>
      <c r="B304" s="81">
        <f>99-'STATS 17-18'!F306</f>
        <v>99</v>
      </c>
      <c r="C304" s="33">
        <f>82-('STATS 17-18'!E306+'STATS 17-18'!F306)</f>
        <v>77</v>
      </c>
      <c r="D304" s="33">
        <f>ROUND(C304/4.4,0)</f>
        <v>18</v>
      </c>
      <c r="E304" s="82">
        <f>B304-D304</f>
        <v>81</v>
      </c>
    </row>
    <row r="305" ht="20.35" customHeight="1">
      <c r="A305" t="s" s="38">
        <v>385</v>
      </c>
      <c r="B305" s="81">
        <f>99-'STATS 17-18'!F307</f>
        <v>83</v>
      </c>
      <c r="C305" s="33">
        <f>82-('STATS 17-18'!E307+'STATS 17-18'!F307)</f>
        <v>25</v>
      </c>
      <c r="D305" s="33">
        <f>ROUND(C305/4.4,0)</f>
        <v>6</v>
      </c>
      <c r="E305" s="82">
        <f>B305-D305</f>
        <v>77</v>
      </c>
    </row>
    <row r="306" ht="20.35" customHeight="1">
      <c r="A306" t="s" s="38">
        <v>387</v>
      </c>
      <c r="B306" s="81">
        <f>99-'STATS 17-18'!F308</f>
        <v>96</v>
      </c>
      <c r="C306" s="33">
        <f>82-('STATS 17-18'!E308+'STATS 17-18'!F308)</f>
        <v>1</v>
      </c>
      <c r="D306" s="33">
        <f>ROUND(C306/4.4,0)</f>
        <v>0</v>
      </c>
      <c r="E306" s="82">
        <f>B306-D306</f>
        <v>96</v>
      </c>
    </row>
    <row r="307" ht="20.35" customHeight="1">
      <c r="A307" t="s" s="38">
        <v>388</v>
      </c>
      <c r="B307" s="81">
        <f>99-'STATS 17-18'!F309</f>
        <v>99</v>
      </c>
      <c r="C307" s="33">
        <f>82-('STATS 17-18'!E309+'STATS 17-18'!F309)</f>
        <v>66</v>
      </c>
      <c r="D307" s="33">
        <f>ROUND(C307/4.4,0)</f>
        <v>15</v>
      </c>
      <c r="E307" s="82">
        <f>B307-D307</f>
        <v>84</v>
      </c>
    </row>
    <row r="308" ht="20.35" customHeight="1">
      <c r="A308" t="s" s="38">
        <v>390</v>
      </c>
      <c r="B308" s="81">
        <f>99-'STATS 17-18'!F310</f>
        <v>99</v>
      </c>
      <c r="C308" s="33">
        <f>82-('STATS 17-18'!E310+'STATS 17-18'!F310)</f>
        <v>62</v>
      </c>
      <c r="D308" s="33">
        <f>ROUND(C308/4.4,0)</f>
        <v>14</v>
      </c>
      <c r="E308" s="82">
        <f>B308-D308</f>
        <v>85</v>
      </c>
    </row>
    <row r="309" ht="20.35" customHeight="1">
      <c r="A309" t="s" s="38">
        <v>391</v>
      </c>
      <c r="B309" s="81">
        <f>99-'STATS 17-18'!F311</f>
        <v>99</v>
      </c>
      <c r="C309" s="33">
        <f>82-('STATS 17-18'!E311+'STATS 17-18'!F311)</f>
        <v>73</v>
      </c>
      <c r="D309" s="33">
        <f>ROUND(C309/4.4,0)</f>
        <v>17</v>
      </c>
      <c r="E309" s="82">
        <f>B309-D309</f>
        <v>82</v>
      </c>
    </row>
    <row r="310" ht="20.35" customHeight="1">
      <c r="A310" t="s" s="38">
        <v>392</v>
      </c>
      <c r="B310" s="81">
        <f>99-'STATS 17-18'!F312</f>
        <v>99</v>
      </c>
      <c r="C310" s="33">
        <f>82-('STATS 17-18'!E312+'STATS 17-18'!F312)</f>
        <v>18</v>
      </c>
      <c r="D310" s="33">
        <f>ROUND(C310/4.4,0)</f>
        <v>4</v>
      </c>
      <c r="E310" s="82">
        <f>B310-D310</f>
        <v>95</v>
      </c>
    </row>
    <row r="311" ht="20.35" customHeight="1">
      <c r="A311" t="s" s="38">
        <v>393</v>
      </c>
      <c r="B311" s="81">
        <f>99-'STATS 17-18'!F313</f>
        <v>97</v>
      </c>
      <c r="C311" s="33">
        <f>82-('STATS 17-18'!E313+'STATS 17-18'!F313)</f>
        <v>22</v>
      </c>
      <c r="D311" s="33">
        <f>ROUND(C311/4.4,0)</f>
        <v>5</v>
      </c>
      <c r="E311" s="82">
        <f>B311-D311</f>
        <v>92</v>
      </c>
    </row>
    <row r="312" ht="20.35" customHeight="1">
      <c r="A312" t="s" s="38">
        <v>394</v>
      </c>
      <c r="B312" s="81">
        <f>99-'STATS 17-18'!F314</f>
        <v>89</v>
      </c>
      <c r="C312" s="33">
        <f>82-('STATS 17-18'!E314+'STATS 17-18'!F314)</f>
        <v>58</v>
      </c>
      <c r="D312" s="33">
        <f>ROUND(C312/4.4,0)</f>
        <v>13</v>
      </c>
      <c r="E312" s="82">
        <f>B312-D312</f>
        <v>76</v>
      </c>
    </row>
    <row r="313" ht="20.35" customHeight="1">
      <c r="A313" t="s" s="38">
        <v>395</v>
      </c>
      <c r="B313" s="81">
        <f>99-'STATS 17-18'!F315</f>
        <v>84</v>
      </c>
      <c r="C313" s="33">
        <f>82-('STATS 17-18'!E315+'STATS 17-18'!F315)</f>
        <v>37</v>
      </c>
      <c r="D313" s="33">
        <f>ROUND(C313/4.4,0)</f>
        <v>8</v>
      </c>
      <c r="E313" s="82">
        <f>B313-D313</f>
        <v>76</v>
      </c>
    </row>
    <row r="314" ht="20.35" customHeight="1">
      <c r="A314" t="s" s="38">
        <v>397</v>
      </c>
      <c r="B314" s="81">
        <f>99-'STATS 17-18'!F316</f>
        <v>99</v>
      </c>
      <c r="C314" s="33">
        <f>82-('STATS 17-18'!E316+'STATS 17-18'!F316)</f>
        <v>4</v>
      </c>
      <c r="D314" s="33">
        <f>ROUND(C314/4.4,0)</f>
        <v>1</v>
      </c>
      <c r="E314" s="82">
        <f>B314-D314</f>
        <v>98</v>
      </c>
    </row>
    <row r="315" ht="20.35" customHeight="1">
      <c r="A315" t="s" s="38">
        <v>398</v>
      </c>
      <c r="B315" s="81">
        <f>99-'STATS 17-18'!F317</f>
        <v>99</v>
      </c>
      <c r="C315" s="33">
        <f>82-('STATS 17-18'!E317+'STATS 17-18'!F317)</f>
        <v>23</v>
      </c>
      <c r="D315" s="33">
        <f>ROUND(C315/4.4,0)</f>
        <v>5</v>
      </c>
      <c r="E315" s="82">
        <f>B315-D315</f>
        <v>94</v>
      </c>
    </row>
    <row r="316" ht="20.35" customHeight="1">
      <c r="A316" t="s" s="38">
        <v>399</v>
      </c>
      <c r="B316" s="81">
        <f>99-'STATS 17-18'!F318</f>
        <v>99</v>
      </c>
      <c r="C316" s="33">
        <f>82-('STATS 17-18'!E318+'STATS 17-18'!F318)</f>
        <v>36</v>
      </c>
      <c r="D316" s="33">
        <f>ROUND(C316/4.4,0)</f>
        <v>8</v>
      </c>
      <c r="E316" s="82">
        <f>B316-D316</f>
        <v>91</v>
      </c>
    </row>
    <row r="317" ht="20.35" customHeight="1">
      <c r="A317" t="s" s="38">
        <v>400</v>
      </c>
      <c r="B317" s="81">
        <f>99-'STATS 17-18'!F319</f>
        <v>99</v>
      </c>
      <c r="C317" s="33">
        <f>82-('STATS 17-18'!E319+'STATS 17-18'!F319)</f>
        <v>81</v>
      </c>
      <c r="D317" s="33">
        <f>ROUND(C317/4.4,0)</f>
        <v>18</v>
      </c>
      <c r="E317" s="82">
        <f>B317-D317</f>
        <v>81</v>
      </c>
    </row>
    <row r="318" ht="20.35" customHeight="1">
      <c r="A318" t="s" s="38">
        <v>401</v>
      </c>
      <c r="B318" s="81">
        <f>99-'STATS 17-18'!F320</f>
        <v>99</v>
      </c>
      <c r="C318" s="33">
        <f>82-('STATS 17-18'!E320+'STATS 17-18'!F320)</f>
        <v>56</v>
      </c>
      <c r="D318" s="33">
        <f>ROUND(C318/4.4,0)</f>
        <v>13</v>
      </c>
      <c r="E318" s="82">
        <f>B318-D318</f>
        <v>86</v>
      </c>
    </row>
    <row r="319" ht="20.35" customHeight="1">
      <c r="A319" t="s" s="38">
        <v>402</v>
      </c>
      <c r="B319" s="81">
        <f>99-'STATS 17-18'!F321</f>
        <v>99</v>
      </c>
      <c r="C319" s="33">
        <f>82-('STATS 17-18'!E321+'STATS 17-18'!F321)</f>
        <v>9</v>
      </c>
      <c r="D319" s="33">
        <f>ROUND(C319/4.4,0)</f>
        <v>2</v>
      </c>
      <c r="E319" s="82">
        <f>B319-D319</f>
        <v>97</v>
      </c>
    </row>
    <row r="320" ht="20.35" customHeight="1">
      <c r="A320" t="s" s="38">
        <v>403</v>
      </c>
      <c r="B320" s="81">
        <f>99-'STATS 17-18'!F322</f>
        <v>99</v>
      </c>
      <c r="C320" s="33">
        <f>82-('STATS 17-18'!E322+'STATS 17-18'!F322)</f>
        <v>41</v>
      </c>
      <c r="D320" s="33">
        <f>ROUND(C320/4.4,0)</f>
        <v>9</v>
      </c>
      <c r="E320" s="82">
        <f>B320-D320</f>
        <v>90</v>
      </c>
    </row>
    <row r="321" ht="20.35" customHeight="1">
      <c r="A321" t="s" s="38">
        <v>404</v>
      </c>
      <c r="B321" s="81">
        <f>99-'STATS 17-18'!F323</f>
        <v>99</v>
      </c>
      <c r="C321" s="33">
        <f>82-('STATS 17-18'!E323+'STATS 17-18'!F323)</f>
        <v>1</v>
      </c>
      <c r="D321" s="33">
        <f>ROUND(C321/4.4,0)</f>
        <v>0</v>
      </c>
      <c r="E321" s="82">
        <f>B321-D321</f>
        <v>99</v>
      </c>
    </row>
    <row r="322" ht="20.35" customHeight="1">
      <c r="A322" t="s" s="38">
        <v>405</v>
      </c>
      <c r="B322" s="81">
        <f>99-'STATS 17-18'!F324</f>
        <v>94</v>
      </c>
      <c r="C322" s="33">
        <f>82-('STATS 17-18'!E324+'STATS 17-18'!F324)</f>
        <v>36</v>
      </c>
      <c r="D322" s="33">
        <f>ROUND(C322/4.4,0)</f>
        <v>8</v>
      </c>
      <c r="E322" s="82">
        <f>B322-D322</f>
        <v>86</v>
      </c>
    </row>
    <row r="323" ht="20.35" customHeight="1">
      <c r="A323" t="s" s="38">
        <v>406</v>
      </c>
      <c r="B323" s="81">
        <f>99-'STATS 17-18'!F325</f>
        <v>86</v>
      </c>
      <c r="C323" s="33">
        <f>82-('STATS 17-18'!E325+'STATS 17-18'!F325)</f>
        <v>0</v>
      </c>
      <c r="D323" s="33">
        <f>ROUND(C323/4.4,0)</f>
        <v>0</v>
      </c>
      <c r="E323" s="82">
        <f>B323-D323</f>
        <v>86</v>
      </c>
    </row>
    <row r="324" ht="20.35" customHeight="1">
      <c r="A324" t="s" s="38">
        <v>407</v>
      </c>
      <c r="B324" s="81">
        <f>99-'STATS 17-18'!F326</f>
        <v>99</v>
      </c>
      <c r="C324" s="33">
        <f>82-('STATS 17-18'!E326+'STATS 17-18'!F326)</f>
        <v>15</v>
      </c>
      <c r="D324" s="33">
        <f>ROUND(C324/4.4,0)</f>
        <v>3</v>
      </c>
      <c r="E324" s="82">
        <f>B324-D324</f>
        <v>96</v>
      </c>
    </row>
    <row r="325" ht="20.35" customHeight="1">
      <c r="A325" t="s" s="38">
        <v>408</v>
      </c>
      <c r="B325" s="81">
        <f>99-'STATS 17-18'!F327</f>
        <v>99</v>
      </c>
      <c r="C325" s="33">
        <f>82-('STATS 17-18'!E327+'STATS 17-18'!F327)</f>
        <v>78</v>
      </c>
      <c r="D325" s="33">
        <f>ROUND(C325/4.4,0)</f>
        <v>18</v>
      </c>
      <c r="E325" s="82">
        <f>B325-D325</f>
        <v>81</v>
      </c>
    </row>
    <row r="326" ht="20.35" customHeight="1">
      <c r="A326" t="s" s="38">
        <v>409</v>
      </c>
      <c r="B326" s="81">
        <f>99-'STATS 17-18'!F328</f>
        <v>99</v>
      </c>
      <c r="C326" s="33">
        <f>82-('STATS 17-18'!E328+'STATS 17-18'!F328)</f>
        <v>77</v>
      </c>
      <c r="D326" s="33">
        <f>ROUND(C326/4.4,0)</f>
        <v>18</v>
      </c>
      <c r="E326" s="82">
        <f>B326-D326</f>
        <v>81</v>
      </c>
    </row>
    <row r="327" ht="20.35" customHeight="1">
      <c r="A327" t="s" s="38">
        <v>410</v>
      </c>
      <c r="B327" s="81">
        <f>99-'STATS 17-18'!F329</f>
        <v>99</v>
      </c>
      <c r="C327" s="33">
        <f>82-('STATS 17-18'!E329+'STATS 17-18'!F329)</f>
        <v>1</v>
      </c>
      <c r="D327" s="33">
        <f>ROUND(C327/4.4,0)</f>
        <v>0</v>
      </c>
      <c r="E327" s="82">
        <f>B327-D327</f>
        <v>99</v>
      </c>
    </row>
    <row r="328" ht="20.35" customHeight="1">
      <c r="A328" t="s" s="38">
        <v>411</v>
      </c>
      <c r="B328" s="81">
        <f>99-'STATS 17-18'!F330</f>
        <v>99</v>
      </c>
      <c r="C328" s="33">
        <f>82-('STATS 17-18'!E330+'STATS 17-18'!F330)</f>
        <v>1</v>
      </c>
      <c r="D328" s="33">
        <f>ROUND(C328/4.4,0)</f>
        <v>0</v>
      </c>
      <c r="E328" s="82">
        <f>B328-D328</f>
        <v>99</v>
      </c>
    </row>
    <row r="329" ht="20.35" customHeight="1">
      <c r="A329" t="s" s="38">
        <v>412</v>
      </c>
      <c r="B329" s="81">
        <f>99-'STATS 17-18'!F331</f>
        <v>99</v>
      </c>
      <c r="C329" s="33">
        <f>82-('STATS 17-18'!E331+'STATS 17-18'!F331)</f>
        <v>77</v>
      </c>
      <c r="D329" s="33">
        <f>ROUND(C329/4.4,0)</f>
        <v>18</v>
      </c>
      <c r="E329" s="82">
        <f>B329-D329</f>
        <v>81</v>
      </c>
    </row>
    <row r="330" ht="20.35" customHeight="1">
      <c r="A330" t="s" s="38">
        <v>413</v>
      </c>
      <c r="B330" s="81">
        <f>99-'STATS 17-18'!F332</f>
        <v>96</v>
      </c>
      <c r="C330" s="33">
        <f>82-('STATS 17-18'!E332+'STATS 17-18'!F332)</f>
        <v>12</v>
      </c>
      <c r="D330" s="33">
        <f>ROUND(C330/4.4,0)</f>
        <v>3</v>
      </c>
      <c r="E330" s="82">
        <f>B330-D330</f>
        <v>93</v>
      </c>
    </row>
    <row r="331" ht="20.35" customHeight="1">
      <c r="A331" t="s" s="38">
        <v>415</v>
      </c>
      <c r="B331" s="81">
        <f>99-'STATS 17-18'!F333</f>
        <v>95</v>
      </c>
      <c r="C331" s="33">
        <f>82-('STATS 17-18'!E333+'STATS 17-18'!F333)</f>
        <v>40</v>
      </c>
      <c r="D331" s="33">
        <f>ROUND(C331/4.4,0)</f>
        <v>9</v>
      </c>
      <c r="E331" s="82">
        <f>B331-D331</f>
        <v>86</v>
      </c>
    </row>
    <row r="332" ht="20.35" customHeight="1">
      <c r="A332" t="s" s="38">
        <v>416</v>
      </c>
      <c r="B332" s="81">
        <f>99-'STATS 17-18'!F334</f>
        <v>99</v>
      </c>
      <c r="C332" s="33">
        <f>82-('STATS 17-18'!E334+'STATS 17-18'!F334)</f>
        <v>42</v>
      </c>
      <c r="D332" s="33">
        <f>ROUND(C332/4.4,0)</f>
        <v>10</v>
      </c>
      <c r="E332" s="82">
        <f>B332-D332</f>
        <v>89</v>
      </c>
    </row>
    <row r="333" ht="20.35" customHeight="1">
      <c r="A333" t="s" s="38">
        <v>417</v>
      </c>
      <c r="B333" s="81">
        <f>99-'STATS 17-18'!F335</f>
        <v>99</v>
      </c>
      <c r="C333" s="33">
        <f>82-('STATS 17-18'!E335+'STATS 17-18'!F335)</f>
        <v>29</v>
      </c>
      <c r="D333" s="33">
        <f>ROUND(C333/4.4,0)</f>
        <v>7</v>
      </c>
      <c r="E333" s="82">
        <f>B333-D333</f>
        <v>92</v>
      </c>
    </row>
    <row r="334" ht="20.35" customHeight="1">
      <c r="A334" t="s" s="38">
        <v>418</v>
      </c>
      <c r="B334" s="81">
        <f>99-'STATS 17-18'!F336</f>
        <v>99</v>
      </c>
      <c r="C334" s="33">
        <f>82-('STATS 17-18'!E336+'STATS 17-18'!F336)</f>
        <v>0</v>
      </c>
      <c r="D334" s="33">
        <f>ROUND(C334/4.4,0)</f>
        <v>0</v>
      </c>
      <c r="E334" s="82">
        <f>B334-D334</f>
        <v>99</v>
      </c>
    </row>
    <row r="335" ht="20.35" customHeight="1">
      <c r="A335" t="s" s="38">
        <v>419</v>
      </c>
      <c r="B335" s="81">
        <f>99-'STATS 17-18'!F337</f>
        <v>96</v>
      </c>
      <c r="C335" s="33">
        <f>82-('STATS 17-18'!E337+'STATS 17-18'!F337)</f>
        <v>32</v>
      </c>
      <c r="D335" s="33">
        <f>ROUND(C335/4.4,0)</f>
        <v>7</v>
      </c>
      <c r="E335" s="82">
        <f>B335-D335</f>
        <v>89</v>
      </c>
    </row>
    <row r="336" ht="20.35" customHeight="1">
      <c r="A336" t="s" s="38">
        <v>421</v>
      </c>
      <c r="B336" s="81">
        <f>99-'STATS 17-18'!F338</f>
        <v>86</v>
      </c>
      <c r="C336" s="33">
        <f>82-('STATS 17-18'!E338+'STATS 17-18'!F338)</f>
        <v>0</v>
      </c>
      <c r="D336" s="33">
        <f>ROUND(C336/4.4,0)</f>
        <v>0</v>
      </c>
      <c r="E336" s="82">
        <f>B336-D336</f>
        <v>86</v>
      </c>
    </row>
    <row r="337" ht="20.35" customHeight="1">
      <c r="A337" t="s" s="38">
        <v>422</v>
      </c>
      <c r="B337" s="81">
        <f>99-'STATS 17-18'!F339</f>
        <v>99</v>
      </c>
      <c r="C337" s="33">
        <f>82-('STATS 17-18'!E339+'STATS 17-18'!F339)</f>
        <v>0</v>
      </c>
      <c r="D337" s="33">
        <f>ROUND(C337/4.4,0)</f>
        <v>0</v>
      </c>
      <c r="E337" s="82">
        <f>B337-D337</f>
        <v>99</v>
      </c>
    </row>
    <row r="338" ht="20.35" customHeight="1">
      <c r="A338" t="s" s="38">
        <v>424</v>
      </c>
      <c r="B338" s="81">
        <f>99-'STATS 17-18'!F340</f>
        <v>99</v>
      </c>
      <c r="C338" s="33">
        <f>82-('STATS 17-18'!E340+'STATS 17-18'!F340)</f>
        <v>0</v>
      </c>
      <c r="D338" s="33">
        <f>ROUND(C338/4.4,0)</f>
        <v>0</v>
      </c>
      <c r="E338" s="82">
        <f>B338-D338</f>
        <v>99</v>
      </c>
    </row>
    <row r="339" ht="20.35" customHeight="1">
      <c r="A339" t="s" s="38">
        <v>425</v>
      </c>
      <c r="B339" s="81">
        <f>99-'STATS 17-18'!F341</f>
        <v>84</v>
      </c>
      <c r="C339" s="33">
        <f>82-('STATS 17-18'!E341+'STATS 17-18'!F341)</f>
        <v>0</v>
      </c>
      <c r="D339" s="33">
        <f>ROUND(C339/4.4,0)</f>
        <v>0</v>
      </c>
      <c r="E339" s="82">
        <f>B339-D339</f>
        <v>84</v>
      </c>
    </row>
    <row r="340" ht="20.35" customHeight="1">
      <c r="A340" t="s" s="38">
        <v>426</v>
      </c>
      <c r="B340" s="81">
        <f>99-'STATS 17-18'!F342</f>
        <v>99</v>
      </c>
      <c r="C340" s="33">
        <f>82-('STATS 17-18'!E342+'STATS 17-18'!F342)</f>
        <v>5</v>
      </c>
      <c r="D340" s="33">
        <f>ROUND(C340/4.4,0)</f>
        <v>1</v>
      </c>
      <c r="E340" s="82">
        <f>B340-D340</f>
        <v>98</v>
      </c>
    </row>
    <row r="341" ht="20.35" customHeight="1">
      <c r="A341" t="s" s="38">
        <v>427</v>
      </c>
      <c r="B341" s="81">
        <f>99-'STATS 17-18'!F343</f>
        <v>99</v>
      </c>
      <c r="C341" s="33">
        <f>82-('STATS 17-18'!E343+'STATS 17-18'!F343)</f>
        <v>78</v>
      </c>
      <c r="D341" s="33">
        <f>ROUND(C341/4.4,0)</f>
        <v>18</v>
      </c>
      <c r="E341" s="82">
        <f>B341-D341</f>
        <v>81</v>
      </c>
    </row>
    <row r="342" ht="20.35" customHeight="1">
      <c r="A342" t="s" s="38">
        <v>428</v>
      </c>
      <c r="B342" s="81">
        <f>99-'STATS 17-18'!F344</f>
        <v>99</v>
      </c>
      <c r="C342" s="33">
        <f>82-('STATS 17-18'!E344+'STATS 17-18'!F344)</f>
        <v>51</v>
      </c>
      <c r="D342" s="33">
        <f>ROUND(C342/4.4,0)</f>
        <v>12</v>
      </c>
      <c r="E342" s="82">
        <f>B342-D342</f>
        <v>87</v>
      </c>
    </row>
    <row r="343" ht="20.35" customHeight="1">
      <c r="A343" t="s" s="38">
        <v>429</v>
      </c>
      <c r="B343" s="81">
        <f>99-'STATS 17-18'!F345</f>
        <v>99</v>
      </c>
      <c r="C343" s="33">
        <f>82-('STATS 17-18'!E345+'STATS 17-18'!F345)</f>
        <v>27</v>
      </c>
      <c r="D343" s="33">
        <f>ROUND(C343/4.4,0)</f>
        <v>6</v>
      </c>
      <c r="E343" s="82">
        <f>B343-D343</f>
        <v>93</v>
      </c>
    </row>
    <row r="344" ht="20.35" customHeight="1">
      <c r="A344" t="s" s="38">
        <v>430</v>
      </c>
      <c r="B344" s="81">
        <f>99-'STATS 17-18'!F346</f>
        <v>56</v>
      </c>
      <c r="C344" s="33">
        <f>82-('STATS 17-18'!E346+'STATS 17-18'!F346)</f>
        <v>0</v>
      </c>
      <c r="D344" s="33">
        <f>ROUND(C344/4.4,0)</f>
        <v>0</v>
      </c>
      <c r="E344" s="82">
        <f>B344-D344</f>
        <v>56</v>
      </c>
    </row>
    <row r="345" ht="20.35" customHeight="1">
      <c r="A345" t="s" s="38">
        <v>431</v>
      </c>
      <c r="B345" s="81">
        <f>99-'STATS 17-18'!F347</f>
        <v>73</v>
      </c>
      <c r="C345" s="33">
        <f>82-('STATS 17-18'!E347+'STATS 17-18'!F347)</f>
        <v>1</v>
      </c>
      <c r="D345" s="33">
        <f>ROUND(C345/4.4,0)</f>
        <v>0</v>
      </c>
      <c r="E345" s="82">
        <f>B345-D345</f>
        <v>73</v>
      </c>
    </row>
    <row r="346" ht="20.35" customHeight="1">
      <c r="A346" t="s" s="38">
        <v>432</v>
      </c>
      <c r="B346" s="81">
        <f>99-'STATS 17-18'!F348</f>
        <v>79</v>
      </c>
      <c r="C346" s="33">
        <f>82-('STATS 17-18'!E348+'STATS 17-18'!F348)</f>
        <v>0</v>
      </c>
      <c r="D346" s="33">
        <f>ROUND(C346/4.4,0)</f>
        <v>0</v>
      </c>
      <c r="E346" s="82">
        <f>B346-D346</f>
        <v>79</v>
      </c>
    </row>
    <row r="347" ht="20.35" customHeight="1">
      <c r="A347" t="s" s="38">
        <v>433</v>
      </c>
      <c r="B347" s="81">
        <f>99-'STATS 17-18'!F349</f>
        <v>88</v>
      </c>
      <c r="C347" s="33">
        <f>82-('STATS 17-18'!E349+'STATS 17-18'!F349)</f>
        <v>1</v>
      </c>
      <c r="D347" s="33">
        <f>ROUND(C347/4.4,0)</f>
        <v>0</v>
      </c>
      <c r="E347" s="82">
        <f>B347-D347</f>
        <v>88</v>
      </c>
    </row>
    <row r="348" ht="20.35" customHeight="1">
      <c r="A348" t="s" s="38">
        <v>434</v>
      </c>
      <c r="B348" s="81">
        <f>99-'STATS 17-18'!F350</f>
        <v>90</v>
      </c>
      <c r="C348" s="33">
        <f>82-('STATS 17-18'!E350+'STATS 17-18'!F350)</f>
        <v>25</v>
      </c>
      <c r="D348" s="33">
        <f>ROUND(C348/4.4,0)</f>
        <v>6</v>
      </c>
      <c r="E348" s="82">
        <f>B348-D348</f>
        <v>84</v>
      </c>
    </row>
    <row r="349" ht="20.35" customHeight="1">
      <c r="A349" t="s" s="38">
        <v>435</v>
      </c>
      <c r="B349" s="81">
        <f>99-'STATS 17-18'!F351</f>
        <v>99</v>
      </c>
      <c r="C349" s="33">
        <f>82-('STATS 17-18'!E351+'STATS 17-18'!F351)</f>
        <v>0</v>
      </c>
      <c r="D349" s="33">
        <f>ROUND(C349/4.4,0)</f>
        <v>0</v>
      </c>
      <c r="E349" s="82">
        <f>B349-D349</f>
        <v>99</v>
      </c>
    </row>
    <row r="350" ht="20.35" customHeight="1">
      <c r="A350" t="s" s="38">
        <v>436</v>
      </c>
      <c r="B350" s="81">
        <f>99-'STATS 17-18'!F352</f>
        <v>99</v>
      </c>
      <c r="C350" s="33">
        <f>82-('STATS 17-18'!E352+'STATS 17-18'!F352)</f>
        <v>0</v>
      </c>
      <c r="D350" s="33">
        <f>ROUND(C350/4.4,0)</f>
        <v>0</v>
      </c>
      <c r="E350" s="82">
        <f>B350-D350</f>
        <v>99</v>
      </c>
    </row>
    <row r="351" ht="20.35" customHeight="1">
      <c r="A351" t="s" s="38">
        <v>437</v>
      </c>
      <c r="B351" s="81">
        <f>99-'STATS 17-18'!F353</f>
        <v>70</v>
      </c>
      <c r="C351" s="33">
        <f>82-('STATS 17-18'!E353+'STATS 17-18'!F353)</f>
        <v>0</v>
      </c>
      <c r="D351" s="33">
        <f>ROUND(C351/4.4,0)</f>
        <v>0</v>
      </c>
      <c r="E351" s="82">
        <f>B351-D351</f>
        <v>70</v>
      </c>
    </row>
    <row r="352" ht="20.35" customHeight="1">
      <c r="A352" t="s" s="38">
        <v>438</v>
      </c>
      <c r="B352" s="81">
        <f>99-'STATS 17-18'!F354</f>
        <v>91</v>
      </c>
      <c r="C352" s="33">
        <f>82-('STATS 17-18'!E354+'STATS 17-18'!F354)</f>
        <v>0</v>
      </c>
      <c r="D352" s="33">
        <f>ROUND(C352/4.4,0)</f>
        <v>0</v>
      </c>
      <c r="E352" s="82">
        <f>B352-D352</f>
        <v>91</v>
      </c>
    </row>
    <row r="353" ht="20.35" customHeight="1">
      <c r="A353" t="s" s="38">
        <v>439</v>
      </c>
      <c r="B353" s="81">
        <f>99-'STATS 17-18'!F355</f>
        <v>98</v>
      </c>
      <c r="C353" s="33">
        <f>82-('STATS 17-18'!E355+'STATS 17-18'!F355)</f>
        <v>7</v>
      </c>
      <c r="D353" s="33">
        <f>ROUND(C353/4.4,0)</f>
        <v>2</v>
      </c>
      <c r="E353" s="82">
        <f>B353-D353</f>
        <v>96</v>
      </c>
    </row>
    <row r="354" ht="20.35" customHeight="1">
      <c r="A354" t="s" s="38">
        <v>440</v>
      </c>
      <c r="B354" s="81">
        <f>99-'STATS 17-18'!F356</f>
        <v>67</v>
      </c>
      <c r="C354" s="33">
        <f>82-('STATS 17-18'!E356+'STATS 17-18'!F356)</f>
        <v>0</v>
      </c>
      <c r="D354" s="33">
        <f>ROUND(C354/4.4,0)</f>
        <v>0</v>
      </c>
      <c r="E354" s="82">
        <f>B354-D354</f>
        <v>67</v>
      </c>
    </row>
    <row r="355" ht="20.35" customHeight="1">
      <c r="A355" t="s" s="38">
        <v>441</v>
      </c>
      <c r="B355" s="81">
        <f>99-'STATS 17-18'!F357</f>
        <v>94</v>
      </c>
      <c r="C355" s="33">
        <f>82-('STATS 17-18'!E357+'STATS 17-18'!F357)</f>
        <v>0</v>
      </c>
      <c r="D355" s="33">
        <f>ROUND(C355/4.4,0)</f>
        <v>0</v>
      </c>
      <c r="E355" s="82">
        <f>B355-D355</f>
        <v>94</v>
      </c>
    </row>
    <row r="356" ht="20.35" customHeight="1">
      <c r="A356" t="s" s="38">
        <v>442</v>
      </c>
      <c r="B356" s="81">
        <f>99-'STATS 17-18'!F358</f>
        <v>99</v>
      </c>
      <c r="C356" s="33">
        <f>82-('STATS 17-18'!E358+'STATS 17-18'!F358)</f>
        <v>46</v>
      </c>
      <c r="D356" s="33">
        <f>ROUND(C356/4.4,0)</f>
        <v>10</v>
      </c>
      <c r="E356" s="82">
        <f>B356-D356</f>
        <v>89</v>
      </c>
    </row>
    <row r="357" ht="20.35" customHeight="1">
      <c r="A357" t="s" s="38">
        <v>444</v>
      </c>
      <c r="B357" s="81">
        <f>99-'STATS 17-18'!F359</f>
        <v>99</v>
      </c>
      <c r="C357" s="33">
        <f>82-('STATS 17-18'!E359+'STATS 17-18'!F359)</f>
        <v>0</v>
      </c>
      <c r="D357" s="33">
        <f>ROUND(C357/4.4,0)</f>
        <v>0</v>
      </c>
      <c r="E357" s="82">
        <f>B357-D357</f>
        <v>99</v>
      </c>
    </row>
    <row r="358" ht="20.35" customHeight="1">
      <c r="A358" t="s" s="38">
        <v>445</v>
      </c>
      <c r="B358" s="81">
        <f>99-'STATS 17-18'!F360</f>
        <v>99</v>
      </c>
      <c r="C358" s="33">
        <f>82-('STATS 17-18'!E360+'STATS 17-18'!F360)</f>
        <v>9</v>
      </c>
      <c r="D358" s="33">
        <f>ROUND(C358/4.4,0)</f>
        <v>2</v>
      </c>
      <c r="E358" s="82">
        <f>B358-D358</f>
        <v>97</v>
      </c>
    </row>
    <row r="359" ht="20.35" customHeight="1">
      <c r="A359" t="s" s="38">
        <v>446</v>
      </c>
      <c r="B359" s="81">
        <f>99-'STATS 17-18'!F361</f>
        <v>88</v>
      </c>
      <c r="C359" s="33">
        <f>82-('STATS 17-18'!E361+'STATS 17-18'!F361)</f>
        <v>0</v>
      </c>
      <c r="D359" s="33">
        <f>ROUND(C359/4.4,0)</f>
        <v>0</v>
      </c>
      <c r="E359" s="82">
        <f>B359-D359</f>
        <v>88</v>
      </c>
    </row>
    <row r="360" ht="20.35" customHeight="1">
      <c r="A360" t="s" s="38">
        <v>447</v>
      </c>
      <c r="B360" s="81">
        <f>99-'STATS 17-18'!F362</f>
        <v>98</v>
      </c>
      <c r="C360" s="33">
        <f>82-('STATS 17-18'!E362+'STATS 17-18'!F362)</f>
        <v>0</v>
      </c>
      <c r="D360" s="33">
        <f>ROUND(C360/4.4,0)</f>
        <v>0</v>
      </c>
      <c r="E360" s="82">
        <f>B360-D360</f>
        <v>98</v>
      </c>
    </row>
    <row r="361" ht="20.35" customHeight="1">
      <c r="A361" t="s" s="38">
        <v>448</v>
      </c>
      <c r="B361" s="81">
        <f>99-'STATS 17-18'!F363</f>
        <v>99</v>
      </c>
      <c r="C361" s="33">
        <f>82-('STATS 17-18'!E363+'STATS 17-18'!F363)</f>
        <v>0</v>
      </c>
      <c r="D361" s="33">
        <f>ROUND(C361/4.4,0)</f>
        <v>0</v>
      </c>
      <c r="E361" s="82">
        <f>B361-D361</f>
        <v>99</v>
      </c>
    </row>
    <row r="362" ht="20.35" customHeight="1">
      <c r="A362" t="s" s="38">
        <v>449</v>
      </c>
      <c r="B362" s="81">
        <f>99-'STATS 17-18'!F364</f>
        <v>97</v>
      </c>
      <c r="C362" s="33">
        <f>82-('STATS 17-18'!E364+'STATS 17-18'!F364)</f>
        <v>4</v>
      </c>
      <c r="D362" s="33">
        <f>ROUND(C362/4.4,0)</f>
        <v>1</v>
      </c>
      <c r="E362" s="82">
        <f>B362-D362</f>
        <v>96</v>
      </c>
    </row>
    <row r="363" ht="20.35" customHeight="1">
      <c r="A363" t="s" s="38">
        <v>450</v>
      </c>
      <c r="B363" s="81">
        <f>99-'STATS 17-18'!F365</f>
        <v>99</v>
      </c>
      <c r="C363" s="33">
        <f>82-('STATS 17-18'!E365+'STATS 17-18'!F365)</f>
        <v>14</v>
      </c>
      <c r="D363" s="33">
        <f>ROUND(C363/4.4,0)</f>
        <v>3</v>
      </c>
      <c r="E363" s="82">
        <f>B363-D363</f>
        <v>96</v>
      </c>
    </row>
    <row r="364" ht="20.35" customHeight="1">
      <c r="A364" t="s" s="38">
        <v>452</v>
      </c>
      <c r="B364" s="81">
        <f>99-'STATS 17-18'!F366</f>
        <v>99</v>
      </c>
      <c r="C364" s="33">
        <f>82-('STATS 17-18'!E366+'STATS 17-18'!F366)</f>
        <v>25</v>
      </c>
      <c r="D364" s="33">
        <f>ROUND(C364/4.4,0)</f>
        <v>6</v>
      </c>
      <c r="E364" s="82">
        <f>B364-D364</f>
        <v>93</v>
      </c>
    </row>
    <row r="365" ht="20.35" customHeight="1">
      <c r="A365" t="s" s="38">
        <v>453</v>
      </c>
      <c r="B365" s="81">
        <f>99-'STATS 17-18'!F367</f>
        <v>99</v>
      </c>
      <c r="C365" s="33">
        <f>82-('STATS 17-18'!E367+'STATS 17-18'!F367)</f>
        <v>78</v>
      </c>
      <c r="D365" s="33">
        <f>ROUND(C365/4.4,0)</f>
        <v>18</v>
      </c>
      <c r="E365" s="82">
        <f>B365-D365</f>
        <v>81</v>
      </c>
    </row>
    <row r="366" ht="20.35" customHeight="1">
      <c r="A366" t="s" s="38">
        <v>454</v>
      </c>
      <c r="B366" s="81">
        <f>99-'STATS 17-18'!F368</f>
        <v>99</v>
      </c>
      <c r="C366" s="33">
        <f>82-('STATS 17-18'!E368+'STATS 17-18'!F368)</f>
        <v>36</v>
      </c>
      <c r="D366" s="33">
        <f>ROUND(C366/4.4,0)</f>
        <v>8</v>
      </c>
      <c r="E366" s="82">
        <f>B366-D366</f>
        <v>91</v>
      </c>
    </row>
    <row r="367" ht="20.35" customHeight="1">
      <c r="A367" t="s" s="38">
        <v>455</v>
      </c>
      <c r="B367" s="81">
        <f>99-'STATS 17-18'!F369</f>
        <v>84</v>
      </c>
      <c r="C367" s="33">
        <f>82-('STATS 17-18'!E369+'STATS 17-18'!F369)</f>
        <v>57</v>
      </c>
      <c r="D367" s="33">
        <f>ROUND(C367/4.4,0)</f>
        <v>13</v>
      </c>
      <c r="E367" s="82">
        <f>B367-D367</f>
        <v>71</v>
      </c>
    </row>
    <row r="368" ht="20.35" customHeight="1">
      <c r="A368" t="s" s="38">
        <v>456</v>
      </c>
      <c r="B368" s="81">
        <f>99-'STATS 17-18'!F370</f>
        <v>88</v>
      </c>
      <c r="C368" s="33">
        <f>82-('STATS 17-18'!E370+'STATS 17-18'!F370)</f>
        <v>3</v>
      </c>
      <c r="D368" s="33">
        <f>ROUND(C368/4.4,0)</f>
        <v>1</v>
      </c>
      <c r="E368" s="82">
        <f>B368-D368</f>
        <v>87</v>
      </c>
    </row>
    <row r="369" ht="20.35" customHeight="1">
      <c r="A369" t="s" s="38">
        <v>457</v>
      </c>
      <c r="B369" s="81">
        <f>99-'STATS 17-18'!F371</f>
        <v>78</v>
      </c>
      <c r="C369" s="33">
        <f>82-('STATS 17-18'!E371+'STATS 17-18'!F371)</f>
        <v>0</v>
      </c>
      <c r="D369" s="33">
        <f>ROUND(C369/4.4,0)</f>
        <v>0</v>
      </c>
      <c r="E369" s="82">
        <f>B369-D369</f>
        <v>78</v>
      </c>
    </row>
    <row r="370" ht="20.35" customHeight="1">
      <c r="A370" t="s" s="38">
        <v>458</v>
      </c>
      <c r="B370" s="81">
        <f>99-'STATS 17-18'!F372</f>
        <v>75</v>
      </c>
      <c r="C370" s="33">
        <f>82-('STATS 17-18'!E372+'STATS 17-18'!F372)</f>
        <v>36</v>
      </c>
      <c r="D370" s="33">
        <f>ROUND(C370/4.4,0)</f>
        <v>8</v>
      </c>
      <c r="E370" s="82">
        <f>B370-D370</f>
        <v>67</v>
      </c>
    </row>
    <row r="371" ht="20.35" customHeight="1">
      <c r="A371" t="s" s="38">
        <v>459</v>
      </c>
      <c r="B371" s="81">
        <f>99-'STATS 17-18'!F373</f>
        <v>99</v>
      </c>
      <c r="C371" s="33">
        <f>82-('STATS 17-18'!E373+'STATS 17-18'!F373)</f>
        <v>8</v>
      </c>
      <c r="D371" s="33">
        <f>ROUND(C371/4.4,0)</f>
        <v>2</v>
      </c>
      <c r="E371" s="82">
        <f>B371-D371</f>
        <v>97</v>
      </c>
    </row>
    <row r="372" ht="20.35" customHeight="1">
      <c r="A372" t="s" s="38">
        <v>461</v>
      </c>
      <c r="B372" s="81">
        <f>99-'STATS 17-18'!F374</f>
        <v>86</v>
      </c>
      <c r="C372" s="33">
        <f>82-('STATS 17-18'!E374+'STATS 17-18'!F374)</f>
        <v>0</v>
      </c>
      <c r="D372" s="33">
        <f>ROUND(C372/4.4,0)</f>
        <v>0</v>
      </c>
      <c r="E372" s="82">
        <f>B372-D372</f>
        <v>86</v>
      </c>
    </row>
    <row r="373" ht="20.35" customHeight="1">
      <c r="A373" t="s" s="38">
        <v>462</v>
      </c>
      <c r="B373" s="81">
        <f>99-'STATS 17-18'!F375</f>
        <v>99</v>
      </c>
      <c r="C373" s="33">
        <f>82-('STATS 17-18'!E375+'STATS 17-18'!F375)</f>
        <v>55</v>
      </c>
      <c r="D373" s="33">
        <f>ROUND(C373/4.4,0)</f>
        <v>12</v>
      </c>
      <c r="E373" s="82">
        <f>B373-D373</f>
        <v>87</v>
      </c>
    </row>
    <row r="374" ht="20.35" customHeight="1">
      <c r="A374" t="s" s="38">
        <v>463</v>
      </c>
      <c r="B374" s="81">
        <f>99-'STATS 17-18'!F376</f>
        <v>99</v>
      </c>
      <c r="C374" s="33">
        <f>82-('STATS 17-18'!E376+'STATS 17-18'!F376)</f>
        <v>74</v>
      </c>
      <c r="D374" s="33">
        <f>ROUND(C374/4.4,0)</f>
        <v>17</v>
      </c>
      <c r="E374" s="82">
        <f>B374-D374</f>
        <v>82</v>
      </c>
    </row>
    <row r="375" ht="20.35" customHeight="1">
      <c r="A375" t="s" s="38">
        <v>464</v>
      </c>
      <c r="B375" s="81">
        <f>99-'STATS 17-18'!F377</f>
        <v>99</v>
      </c>
      <c r="C375" s="33">
        <f>82-('STATS 17-18'!E377+'STATS 17-18'!F377)</f>
        <v>0</v>
      </c>
      <c r="D375" s="33">
        <f>ROUND(C375/4.4,0)</f>
        <v>0</v>
      </c>
      <c r="E375" s="82">
        <f>B375-D375</f>
        <v>99</v>
      </c>
    </row>
    <row r="376" ht="20.35" customHeight="1">
      <c r="A376" t="s" s="38">
        <v>465</v>
      </c>
      <c r="B376" s="81">
        <f>99-'STATS 17-18'!F378</f>
        <v>96</v>
      </c>
      <c r="C376" s="33">
        <f>82-('STATS 17-18'!E378+'STATS 17-18'!F378)</f>
        <v>1</v>
      </c>
      <c r="D376" s="33">
        <f>ROUND(C376/4.4,0)</f>
        <v>0</v>
      </c>
      <c r="E376" s="82">
        <f>B376-D376</f>
        <v>96</v>
      </c>
    </row>
    <row r="377" ht="20.35" customHeight="1">
      <c r="A377" t="s" s="38">
        <v>466</v>
      </c>
      <c r="B377" s="81">
        <f>99-'STATS 17-18'!F379</f>
        <v>99</v>
      </c>
      <c r="C377" s="33">
        <f>82-('STATS 17-18'!E379+'STATS 17-18'!F379)</f>
        <v>0</v>
      </c>
      <c r="D377" s="33">
        <f>ROUND(C377/4.4,0)</f>
        <v>0</v>
      </c>
      <c r="E377" s="82">
        <f>B377-D377</f>
        <v>99</v>
      </c>
    </row>
    <row r="378" ht="20.35" customHeight="1">
      <c r="A378" t="s" s="38">
        <v>467</v>
      </c>
      <c r="B378" s="81">
        <f>99-'STATS 17-18'!F380</f>
        <v>96</v>
      </c>
      <c r="C378" s="33">
        <f>82-('STATS 17-18'!E380+'STATS 17-18'!F380)</f>
        <v>0</v>
      </c>
      <c r="D378" s="33">
        <f>ROUND(C378/4.4,0)</f>
        <v>0</v>
      </c>
      <c r="E378" s="82">
        <f>B378-D378</f>
        <v>96</v>
      </c>
    </row>
    <row r="379" ht="20.35" customHeight="1">
      <c r="A379" t="s" s="38">
        <v>468</v>
      </c>
      <c r="B379" s="81">
        <f>99-'STATS 17-18'!F381</f>
        <v>53</v>
      </c>
      <c r="C379" s="33">
        <f>82-('STATS 17-18'!E381+'STATS 17-18'!F381)</f>
        <v>1</v>
      </c>
      <c r="D379" s="33">
        <f>ROUND(C379/4.4,0)</f>
        <v>0</v>
      </c>
      <c r="E379" s="82">
        <f>B379-D379</f>
        <v>53</v>
      </c>
    </row>
    <row r="380" ht="20.35" customHeight="1">
      <c r="A380" t="s" s="38">
        <v>469</v>
      </c>
      <c r="B380" s="81">
        <f>99-'STATS 17-18'!F382</f>
        <v>99</v>
      </c>
      <c r="C380" s="33">
        <f>82-('STATS 17-18'!E382+'STATS 17-18'!F382)</f>
        <v>68</v>
      </c>
      <c r="D380" s="33">
        <f>ROUND(C380/4.4,0)</f>
        <v>15</v>
      </c>
      <c r="E380" s="82">
        <f>B380-D380</f>
        <v>84</v>
      </c>
    </row>
    <row r="381" ht="20.35" customHeight="1">
      <c r="A381" t="s" s="38">
        <v>470</v>
      </c>
      <c r="B381" s="81">
        <f>99-'STATS 17-18'!F383</f>
        <v>99</v>
      </c>
      <c r="C381" s="33">
        <f>82-('STATS 17-18'!E383+'STATS 17-18'!F383)</f>
        <v>81</v>
      </c>
      <c r="D381" s="33">
        <f>ROUND(C381/4.4,0)</f>
        <v>18</v>
      </c>
      <c r="E381" s="82">
        <f>B381-D381</f>
        <v>81</v>
      </c>
    </row>
    <row r="382" ht="20.35" customHeight="1">
      <c r="A382" t="s" s="38">
        <v>471</v>
      </c>
      <c r="B382" s="81">
        <f>99-'STATS 17-18'!F384</f>
        <v>95</v>
      </c>
      <c r="C382" s="33">
        <f>82-('STATS 17-18'!E384+'STATS 17-18'!F384)</f>
        <v>0</v>
      </c>
      <c r="D382" s="33">
        <f>ROUND(C382/4.4,0)</f>
        <v>0</v>
      </c>
      <c r="E382" s="82">
        <f>B382-D382</f>
        <v>95</v>
      </c>
    </row>
    <row r="383" ht="20.35" customHeight="1">
      <c r="A383" t="s" s="38">
        <v>472</v>
      </c>
      <c r="B383" s="81">
        <f>99-'STATS 17-18'!F385</f>
        <v>99</v>
      </c>
      <c r="C383" s="33">
        <f>82-('STATS 17-18'!E385+'STATS 17-18'!F385)</f>
        <v>77</v>
      </c>
      <c r="D383" s="33">
        <f>ROUND(C383/4.4,0)</f>
        <v>18</v>
      </c>
      <c r="E383" s="82">
        <f>B383-D383</f>
        <v>81</v>
      </c>
    </row>
    <row r="384" ht="20.35" customHeight="1">
      <c r="A384" t="s" s="38">
        <v>473</v>
      </c>
      <c r="B384" s="81">
        <f>99-'STATS 17-18'!F386</f>
        <v>44</v>
      </c>
      <c r="C384" s="33">
        <f>82-('STATS 17-18'!E386+'STATS 17-18'!F386)</f>
        <v>0</v>
      </c>
      <c r="D384" s="33">
        <f>ROUND(C384/4.4,0)</f>
        <v>0</v>
      </c>
      <c r="E384" s="82">
        <f>B384-D384</f>
        <v>44</v>
      </c>
    </row>
    <row r="385" ht="20.35" customHeight="1">
      <c r="A385" t="s" s="38">
        <v>474</v>
      </c>
      <c r="B385" s="81">
        <f>99-'STATS 17-18'!F387</f>
        <v>99</v>
      </c>
      <c r="C385" s="33">
        <f>82-('STATS 17-18'!E387+'STATS 17-18'!F387)</f>
        <v>0</v>
      </c>
      <c r="D385" s="33">
        <f>ROUND(C385/4.4,0)</f>
        <v>0</v>
      </c>
      <c r="E385" s="82">
        <f>B385-D385</f>
        <v>99</v>
      </c>
    </row>
    <row r="386" ht="20.35" customHeight="1">
      <c r="A386" t="s" s="38">
        <v>475</v>
      </c>
      <c r="B386" s="81">
        <f>99-'STATS 17-18'!F388</f>
        <v>99</v>
      </c>
      <c r="C386" s="33">
        <f>82-('STATS 17-18'!E388+'STATS 17-18'!F388)</f>
        <v>0</v>
      </c>
      <c r="D386" s="33">
        <f>ROUND(C386/4.4,0)</f>
        <v>0</v>
      </c>
      <c r="E386" s="82">
        <f>B386-D386</f>
        <v>99</v>
      </c>
    </row>
    <row r="387" ht="20.35" customHeight="1">
      <c r="A387" t="s" s="38">
        <v>476</v>
      </c>
      <c r="B387" s="81">
        <f>99-'STATS 17-18'!F389</f>
        <v>98</v>
      </c>
      <c r="C387" s="33">
        <f>82-('STATS 17-18'!E389+'STATS 17-18'!F389)</f>
        <v>7</v>
      </c>
      <c r="D387" s="33">
        <f>ROUND(C387/4.4,0)</f>
        <v>2</v>
      </c>
      <c r="E387" s="82">
        <f>B387-D387</f>
        <v>96</v>
      </c>
    </row>
    <row r="388" ht="20.35" customHeight="1">
      <c r="A388" t="s" s="38">
        <v>477</v>
      </c>
      <c r="B388" s="81">
        <f>99-'STATS 17-18'!F390</f>
        <v>94</v>
      </c>
      <c r="C388" s="33">
        <f>82-('STATS 17-18'!E390+'STATS 17-18'!F390)</f>
        <v>6</v>
      </c>
      <c r="D388" s="33">
        <f>ROUND(C388/4.4,0)</f>
        <v>1</v>
      </c>
      <c r="E388" s="82">
        <f>B388-D388</f>
        <v>93</v>
      </c>
    </row>
    <row r="389" ht="20.35" customHeight="1">
      <c r="A389" t="s" s="38">
        <v>478</v>
      </c>
      <c r="B389" s="81">
        <f>99-'STATS 17-18'!F391</f>
        <v>99</v>
      </c>
      <c r="C389" s="33">
        <f>82-('STATS 17-18'!E391+'STATS 17-18'!F391)</f>
        <v>17</v>
      </c>
      <c r="D389" s="33">
        <f>ROUND(C389/4.4,0)</f>
        <v>4</v>
      </c>
      <c r="E389" s="82">
        <f>B389-D389</f>
        <v>95</v>
      </c>
    </row>
    <row r="390" ht="20.35" customHeight="1">
      <c r="A390" t="s" s="38">
        <v>479</v>
      </c>
      <c r="B390" s="81">
        <f>99-'STATS 17-18'!F392</f>
        <v>99</v>
      </c>
      <c r="C390" s="33">
        <f>82-('STATS 17-18'!E392+'STATS 17-18'!F392)</f>
        <v>72</v>
      </c>
      <c r="D390" s="33">
        <f>ROUND(C390/4.4,0)</f>
        <v>16</v>
      </c>
      <c r="E390" s="82">
        <f>B390-D390</f>
        <v>83</v>
      </c>
    </row>
    <row r="391" ht="20.35" customHeight="1">
      <c r="A391" t="s" s="38">
        <v>480</v>
      </c>
      <c r="B391" s="81">
        <f>99-'STATS 17-18'!F393</f>
        <v>99</v>
      </c>
      <c r="C391" s="33">
        <f>82-('STATS 17-18'!E393+'STATS 17-18'!F393)</f>
        <v>49</v>
      </c>
      <c r="D391" s="33">
        <f>ROUND(C391/4.4,0)</f>
        <v>11</v>
      </c>
      <c r="E391" s="82">
        <f>B391-D391</f>
        <v>88</v>
      </c>
    </row>
    <row r="392" ht="20.35" customHeight="1">
      <c r="A392" t="s" s="38">
        <v>481</v>
      </c>
      <c r="B392" s="81">
        <f>99-'STATS 17-18'!F394</f>
        <v>96</v>
      </c>
      <c r="C392" s="33">
        <f>82-('STATS 17-18'!E394+'STATS 17-18'!F394)</f>
        <v>0</v>
      </c>
      <c r="D392" s="33">
        <f>ROUND(C392/4.4,0)</f>
        <v>0</v>
      </c>
      <c r="E392" s="82">
        <f>B392-D392</f>
        <v>96</v>
      </c>
    </row>
    <row r="393" ht="20.35" customHeight="1">
      <c r="A393" t="s" s="38">
        <v>482</v>
      </c>
      <c r="B393" s="81">
        <f>99-'STATS 17-18'!F395</f>
        <v>94</v>
      </c>
      <c r="C393" s="33">
        <f>82-('STATS 17-18'!E395+'STATS 17-18'!F395)</f>
        <v>2</v>
      </c>
      <c r="D393" s="33">
        <f>ROUND(C393/4.4,0)</f>
        <v>0</v>
      </c>
      <c r="E393" s="82">
        <f>B393-D393</f>
        <v>94</v>
      </c>
    </row>
    <row r="394" ht="20.35" customHeight="1">
      <c r="A394" t="s" s="38">
        <v>483</v>
      </c>
      <c r="B394" s="81">
        <f>99-'STATS 17-18'!F396</f>
        <v>88</v>
      </c>
      <c r="C394" s="33">
        <f>82-('STATS 17-18'!E396+'STATS 17-18'!F396)</f>
        <v>9</v>
      </c>
      <c r="D394" s="33">
        <f>ROUND(C394/4.4,0)</f>
        <v>2</v>
      </c>
      <c r="E394" s="82">
        <f>B394-D394</f>
        <v>86</v>
      </c>
    </row>
    <row r="395" ht="20.35" customHeight="1">
      <c r="A395" t="s" s="38">
        <v>484</v>
      </c>
      <c r="B395" s="81">
        <f>99-'STATS 17-18'!F397</f>
        <v>99</v>
      </c>
      <c r="C395" s="33">
        <f>82-('STATS 17-18'!E397+'STATS 17-18'!F397)</f>
        <v>77</v>
      </c>
      <c r="D395" s="33">
        <f>ROUND(C395/4.4,0)</f>
        <v>18</v>
      </c>
      <c r="E395" s="82">
        <f>B395-D395</f>
        <v>81</v>
      </c>
    </row>
    <row r="396" ht="20.35" customHeight="1">
      <c r="A396" t="s" s="38">
        <v>485</v>
      </c>
      <c r="B396" s="81">
        <f>99-'STATS 17-18'!F398</f>
        <v>99</v>
      </c>
      <c r="C396" s="33">
        <f>82-('STATS 17-18'!E398+'STATS 17-18'!F398)</f>
        <v>26</v>
      </c>
      <c r="D396" s="33">
        <f>ROUND(C396/4.4,0)</f>
        <v>6</v>
      </c>
      <c r="E396" s="82">
        <f>B396-D396</f>
        <v>93</v>
      </c>
    </row>
    <row r="397" ht="20.35" customHeight="1">
      <c r="A397" t="s" s="38">
        <v>487</v>
      </c>
      <c r="B397" s="81">
        <f>99-'STATS 17-18'!F399</f>
        <v>99</v>
      </c>
      <c r="C397" s="33">
        <f>82-('STATS 17-18'!E399+'STATS 17-18'!F399)</f>
        <v>0</v>
      </c>
      <c r="D397" s="33">
        <f>ROUND(C397/4.4,0)</f>
        <v>0</v>
      </c>
      <c r="E397" s="82">
        <f>B397-D397</f>
        <v>99</v>
      </c>
    </row>
    <row r="398" ht="20.35" customHeight="1">
      <c r="A398" t="s" s="38">
        <v>488</v>
      </c>
      <c r="B398" s="81">
        <f>99-'STATS 17-18'!F400</f>
        <v>64</v>
      </c>
      <c r="C398" s="33">
        <f>82-('STATS 17-18'!E400+'STATS 17-18'!F400)</f>
        <v>0</v>
      </c>
      <c r="D398" s="33">
        <f>ROUND(C398/4.4,0)</f>
        <v>0</v>
      </c>
      <c r="E398" s="82">
        <f>B398-D398</f>
        <v>64</v>
      </c>
    </row>
    <row r="399" ht="20.35" customHeight="1">
      <c r="A399" t="s" s="38">
        <v>489</v>
      </c>
      <c r="B399" s="81">
        <f>99-'STATS 17-18'!F401</f>
        <v>98</v>
      </c>
      <c r="C399" s="33">
        <f>82-('STATS 17-18'!E401+'STATS 17-18'!F401)</f>
        <v>2</v>
      </c>
      <c r="D399" s="33">
        <f>ROUND(C399/4.4,0)</f>
        <v>0</v>
      </c>
      <c r="E399" s="82">
        <f>B399-D399</f>
        <v>98</v>
      </c>
    </row>
    <row r="400" ht="20.35" customHeight="1">
      <c r="A400" t="s" s="38">
        <v>490</v>
      </c>
      <c r="B400" s="81">
        <f>99-'STATS 17-18'!F402</f>
        <v>86</v>
      </c>
      <c r="C400" s="33">
        <f>82-('STATS 17-18'!E402+'STATS 17-18'!F402)</f>
        <v>0</v>
      </c>
      <c r="D400" s="33">
        <f>ROUND(C400/4.4,0)</f>
        <v>0</v>
      </c>
      <c r="E400" s="82">
        <f>B400-D400</f>
        <v>86</v>
      </c>
    </row>
    <row r="401" ht="20.35" customHeight="1">
      <c r="A401" t="s" s="38">
        <v>491</v>
      </c>
      <c r="B401" s="81">
        <f>99-'STATS 17-18'!F403</f>
        <v>99</v>
      </c>
      <c r="C401" s="33">
        <f>82-('STATS 17-18'!E403+'STATS 17-18'!F403)</f>
        <v>7</v>
      </c>
      <c r="D401" s="33">
        <f>ROUND(C401/4.4,0)</f>
        <v>2</v>
      </c>
      <c r="E401" s="82">
        <f>B401-D401</f>
        <v>97</v>
      </c>
    </row>
    <row r="402" ht="20.35" customHeight="1">
      <c r="A402" t="s" s="38">
        <v>492</v>
      </c>
      <c r="B402" s="81">
        <f>99-'STATS 17-18'!F404</f>
        <v>99</v>
      </c>
      <c r="C402" s="33">
        <f>82-('STATS 17-18'!E404+'STATS 17-18'!F404)</f>
        <v>77</v>
      </c>
      <c r="D402" s="33">
        <f>ROUND(C402/4.4,0)</f>
        <v>18</v>
      </c>
      <c r="E402" s="82">
        <f>B402-D402</f>
        <v>81</v>
      </c>
    </row>
    <row r="403" ht="20.35" customHeight="1">
      <c r="A403" t="s" s="38">
        <v>493</v>
      </c>
      <c r="B403" s="81">
        <f>99-'STATS 17-18'!F405</f>
        <v>81</v>
      </c>
      <c r="C403" s="33">
        <f>82-('STATS 17-18'!E405+'STATS 17-18'!F405)</f>
        <v>12</v>
      </c>
      <c r="D403" s="33">
        <f>ROUND(C403/4.4,0)</f>
        <v>3</v>
      </c>
      <c r="E403" s="82">
        <f>B403-D403</f>
        <v>78</v>
      </c>
    </row>
    <row r="404" ht="20.35" customHeight="1">
      <c r="A404" t="s" s="38">
        <v>494</v>
      </c>
      <c r="B404" s="81">
        <f>99-'STATS 17-18'!F406</f>
        <v>99</v>
      </c>
      <c r="C404" s="33">
        <f>82-('STATS 17-18'!E406+'STATS 17-18'!F406)</f>
        <v>2</v>
      </c>
      <c r="D404" s="33">
        <f>ROUND(C404/4.4,0)</f>
        <v>0</v>
      </c>
      <c r="E404" s="82">
        <f>B404-D404</f>
        <v>99</v>
      </c>
    </row>
    <row r="405" ht="20.35" customHeight="1">
      <c r="A405" t="s" s="38">
        <v>495</v>
      </c>
      <c r="B405" s="81">
        <f>99-'STATS 17-18'!F407</f>
        <v>99</v>
      </c>
      <c r="C405" s="33">
        <f>82-('STATS 17-18'!E407+'STATS 17-18'!F407)</f>
        <v>0</v>
      </c>
      <c r="D405" s="33">
        <f>ROUND(C405/4.4,0)</f>
        <v>0</v>
      </c>
      <c r="E405" s="82">
        <f>B405-D405</f>
        <v>99</v>
      </c>
    </row>
    <row r="406" ht="20.35" customHeight="1">
      <c r="A406" t="s" s="38">
        <v>496</v>
      </c>
      <c r="B406" s="81">
        <f>99-'STATS 17-18'!F408</f>
        <v>99</v>
      </c>
      <c r="C406" s="33">
        <f>82-('STATS 17-18'!E408+'STATS 17-18'!F408)</f>
        <v>54</v>
      </c>
      <c r="D406" s="33">
        <f>ROUND(C406/4.4,0)</f>
        <v>12</v>
      </c>
      <c r="E406" s="82">
        <f>B406-D406</f>
        <v>87</v>
      </c>
    </row>
    <row r="407" ht="20.35" customHeight="1">
      <c r="A407" t="s" s="38">
        <v>497</v>
      </c>
      <c r="B407" s="81">
        <f>99-'STATS 17-18'!F409</f>
        <v>93</v>
      </c>
      <c r="C407" s="33">
        <f>82-('STATS 17-18'!E409+'STATS 17-18'!F409)</f>
        <v>29</v>
      </c>
      <c r="D407" s="33">
        <f>ROUND(C407/4.4,0)</f>
        <v>7</v>
      </c>
      <c r="E407" s="82">
        <f>B407-D407</f>
        <v>86</v>
      </c>
    </row>
    <row r="408" ht="20.35" customHeight="1">
      <c r="A408" t="s" s="38">
        <v>498</v>
      </c>
      <c r="B408" s="81">
        <f>99-'STATS 17-18'!F410</f>
        <v>99</v>
      </c>
      <c r="C408" s="33">
        <f>82-('STATS 17-18'!E410+'STATS 17-18'!F410)</f>
        <v>0</v>
      </c>
      <c r="D408" s="33">
        <f>ROUND(C408/4.4,0)</f>
        <v>0</v>
      </c>
      <c r="E408" s="82">
        <f>B408-D408</f>
        <v>99</v>
      </c>
    </row>
    <row r="409" ht="20.35" customHeight="1">
      <c r="A409" t="s" s="38">
        <v>499</v>
      </c>
      <c r="B409" s="81">
        <f>99-'STATS 17-18'!F411</f>
        <v>99</v>
      </c>
      <c r="C409" s="33">
        <f>82-('STATS 17-18'!E411+'STATS 17-18'!F411)</f>
        <v>1</v>
      </c>
      <c r="D409" s="33">
        <f>ROUND(C409/4.4,0)</f>
        <v>0</v>
      </c>
      <c r="E409" s="82">
        <f>B409-D409</f>
        <v>99</v>
      </c>
    </row>
    <row r="410" ht="20.35" customHeight="1">
      <c r="A410" t="s" s="38">
        <v>500</v>
      </c>
      <c r="B410" s="81">
        <f>99-'STATS 17-18'!F412</f>
        <v>91</v>
      </c>
      <c r="C410" s="33">
        <f>82-('STATS 17-18'!E412+'STATS 17-18'!F412)</f>
        <v>72</v>
      </c>
      <c r="D410" s="33">
        <f>ROUND(C410/4.4,0)</f>
        <v>16</v>
      </c>
      <c r="E410" s="82">
        <f>B410-D410</f>
        <v>75</v>
      </c>
    </row>
    <row r="411" ht="20.35" customHeight="1">
      <c r="A411" t="s" s="38">
        <v>501</v>
      </c>
      <c r="B411" s="81">
        <f>99-'STATS 17-18'!F413</f>
        <v>99</v>
      </c>
      <c r="C411" s="33">
        <f>82-('STATS 17-18'!E413+'STATS 17-18'!F413)</f>
        <v>0</v>
      </c>
      <c r="D411" s="33">
        <f>ROUND(C411/4.4,0)</f>
        <v>0</v>
      </c>
      <c r="E411" s="82">
        <f>B411-D411</f>
        <v>99</v>
      </c>
    </row>
    <row r="412" ht="20.35" customHeight="1">
      <c r="A412" t="s" s="38">
        <v>502</v>
      </c>
      <c r="B412" s="81">
        <f>99-'STATS 17-18'!F414</f>
        <v>77</v>
      </c>
      <c r="C412" s="33">
        <f>82-('STATS 17-18'!E414+'STATS 17-18'!F414)</f>
        <v>2</v>
      </c>
      <c r="D412" s="33">
        <f>ROUND(C412/4.4,0)</f>
        <v>0</v>
      </c>
      <c r="E412" s="82">
        <f>B412-D412</f>
        <v>77</v>
      </c>
    </row>
    <row r="413" ht="20.35" customHeight="1">
      <c r="A413" t="s" s="38">
        <v>503</v>
      </c>
      <c r="B413" s="81">
        <f>99-'STATS 17-18'!F415</f>
        <v>99</v>
      </c>
      <c r="C413" s="33">
        <f>82-('STATS 17-18'!E415+'STATS 17-18'!F415)</f>
        <v>2</v>
      </c>
      <c r="D413" s="33">
        <f>ROUND(C413/4.4,0)</f>
        <v>0</v>
      </c>
      <c r="E413" s="82">
        <f>B413-D413</f>
        <v>99</v>
      </c>
    </row>
    <row r="414" ht="20.35" customHeight="1">
      <c r="A414" t="s" s="38">
        <v>504</v>
      </c>
      <c r="B414" s="81">
        <f>99-'STATS 17-18'!F416</f>
        <v>77</v>
      </c>
      <c r="C414" s="33">
        <f>82-('STATS 17-18'!E416+'STATS 17-18'!F416)</f>
        <v>8</v>
      </c>
      <c r="D414" s="33">
        <f>ROUND(C414/4.4,0)</f>
        <v>2</v>
      </c>
      <c r="E414" s="82">
        <f>B414-D414</f>
        <v>75</v>
      </c>
    </row>
    <row r="415" ht="20.35" customHeight="1">
      <c r="A415" t="s" s="38">
        <v>506</v>
      </c>
      <c r="B415" s="81">
        <f>99-'STATS 17-18'!F417</f>
        <v>79</v>
      </c>
      <c r="C415" s="33">
        <f>82-('STATS 17-18'!E417+'STATS 17-18'!F417)</f>
        <v>28</v>
      </c>
      <c r="D415" s="33">
        <f>ROUND(C415/4.4,0)</f>
        <v>6</v>
      </c>
      <c r="E415" s="82">
        <f>B415-D415</f>
        <v>73</v>
      </c>
    </row>
    <row r="416" ht="20.35" customHeight="1">
      <c r="A416" t="s" s="38">
        <v>507</v>
      </c>
      <c r="B416" s="81">
        <f>99-'STATS 17-18'!F418</f>
        <v>90</v>
      </c>
      <c r="C416" s="33">
        <f>82-('STATS 17-18'!E418+'STATS 17-18'!F418)</f>
        <v>0</v>
      </c>
      <c r="D416" s="33">
        <f>ROUND(C416/4.4,0)</f>
        <v>0</v>
      </c>
      <c r="E416" s="82">
        <f>B416-D416</f>
        <v>90</v>
      </c>
    </row>
    <row r="417" ht="20.35" customHeight="1">
      <c r="A417" t="s" s="38">
        <v>508</v>
      </c>
      <c r="B417" s="81">
        <f>99-'STATS 17-18'!F419</f>
        <v>94</v>
      </c>
      <c r="C417" s="33">
        <f>82-('STATS 17-18'!E419+'STATS 17-18'!F419)</f>
        <v>0</v>
      </c>
      <c r="D417" s="33">
        <f>ROUND(C417/4.4,0)</f>
        <v>0</v>
      </c>
      <c r="E417" s="82">
        <f>B417-D417</f>
        <v>94</v>
      </c>
    </row>
    <row r="418" ht="20.35" customHeight="1">
      <c r="A418" t="s" s="38">
        <v>509</v>
      </c>
      <c r="B418" s="81">
        <f>99-'STATS 17-18'!F420</f>
        <v>98</v>
      </c>
      <c r="C418" s="33">
        <f>82-('STATS 17-18'!E420+'STATS 17-18'!F420)</f>
        <v>1</v>
      </c>
      <c r="D418" s="33">
        <f>ROUND(C418/4.4,0)</f>
        <v>0</v>
      </c>
      <c r="E418" s="82">
        <f>B418-D418</f>
        <v>98</v>
      </c>
    </row>
    <row r="419" ht="20.35" customHeight="1">
      <c r="A419" t="s" s="38">
        <v>510</v>
      </c>
      <c r="B419" s="81">
        <f>99-'STATS 17-18'!F421</f>
        <v>99</v>
      </c>
      <c r="C419" s="33">
        <f>82-('STATS 17-18'!E421+'STATS 17-18'!F421)</f>
        <v>0</v>
      </c>
      <c r="D419" s="33">
        <f>ROUND(C419/4.4,0)</f>
        <v>0</v>
      </c>
      <c r="E419" s="82">
        <f>B419-D419</f>
        <v>99</v>
      </c>
    </row>
    <row r="420" ht="20.35" customHeight="1">
      <c r="A420" t="s" s="38">
        <v>511</v>
      </c>
      <c r="B420" s="81">
        <f>99-'STATS 17-18'!F422</f>
        <v>95</v>
      </c>
      <c r="C420" s="33">
        <f>82-('STATS 17-18'!E422+'STATS 17-18'!F422)</f>
        <v>1</v>
      </c>
      <c r="D420" s="33">
        <f>ROUND(C420/4.4,0)</f>
        <v>0</v>
      </c>
      <c r="E420" s="82">
        <f>B420-D420</f>
        <v>95</v>
      </c>
    </row>
    <row r="421" ht="20.35" customHeight="1">
      <c r="A421" t="s" s="38">
        <v>512</v>
      </c>
      <c r="B421" s="81">
        <f>99-'STATS 17-18'!F423</f>
        <v>91</v>
      </c>
      <c r="C421" s="33">
        <f>82-('STATS 17-18'!E423+'STATS 17-18'!F423)</f>
        <v>0</v>
      </c>
      <c r="D421" s="33">
        <f>ROUND(C421/4.4,0)</f>
        <v>0</v>
      </c>
      <c r="E421" s="82">
        <f>B421-D421</f>
        <v>91</v>
      </c>
    </row>
    <row r="422" ht="20.35" customHeight="1">
      <c r="A422" t="s" s="38">
        <v>513</v>
      </c>
      <c r="B422" s="81">
        <f>99-'STATS 17-18'!F424</f>
        <v>99</v>
      </c>
      <c r="C422" s="33">
        <f>82-('STATS 17-18'!E424+'STATS 17-18'!F424)</f>
        <v>47</v>
      </c>
      <c r="D422" s="33">
        <f>ROUND(C422/4.4,0)</f>
        <v>11</v>
      </c>
      <c r="E422" s="82">
        <f>B422-D422</f>
        <v>88</v>
      </c>
    </row>
    <row r="423" ht="20.35" customHeight="1">
      <c r="A423" t="s" s="38">
        <v>514</v>
      </c>
      <c r="B423" s="81">
        <f>99-'STATS 17-18'!F425</f>
        <v>83</v>
      </c>
      <c r="C423" s="33">
        <f>82-('STATS 17-18'!E425+'STATS 17-18'!F425)</f>
        <v>0</v>
      </c>
      <c r="D423" s="33">
        <f>ROUND(C423/4.4,0)</f>
        <v>0</v>
      </c>
      <c r="E423" s="82">
        <f>B423-D423</f>
        <v>83</v>
      </c>
    </row>
    <row r="424" ht="20.35" customHeight="1">
      <c r="A424" t="s" s="38">
        <v>515</v>
      </c>
      <c r="B424" s="81">
        <f>99-'STATS 17-18'!F426</f>
        <v>98</v>
      </c>
      <c r="C424" s="33">
        <f>82-('STATS 17-18'!E426+'STATS 17-18'!F426)</f>
        <v>0</v>
      </c>
      <c r="D424" s="33">
        <f>ROUND(C424/4.4,0)</f>
        <v>0</v>
      </c>
      <c r="E424" s="82">
        <f>B424-D424</f>
        <v>98</v>
      </c>
    </row>
    <row r="425" ht="20.35" customHeight="1">
      <c r="A425" t="s" s="38">
        <v>516</v>
      </c>
      <c r="B425" s="81">
        <f>99-'STATS 17-18'!F427</f>
        <v>99</v>
      </c>
      <c r="C425" s="33">
        <f>82-('STATS 17-18'!E427+'STATS 17-18'!F427)</f>
        <v>76</v>
      </c>
      <c r="D425" s="33">
        <f>ROUND(C425/4.4,0)</f>
        <v>17</v>
      </c>
      <c r="E425" s="82">
        <f>B425-D425</f>
        <v>82</v>
      </c>
    </row>
    <row r="426" ht="20.35" customHeight="1">
      <c r="A426" t="s" s="38">
        <v>517</v>
      </c>
      <c r="B426" s="81">
        <f>99-'STATS 17-18'!F428</f>
        <v>98</v>
      </c>
      <c r="C426" s="33">
        <f>82-('STATS 17-18'!E428+'STATS 17-18'!F428)</f>
        <v>0</v>
      </c>
      <c r="D426" s="33">
        <f>ROUND(C426/4.4,0)</f>
        <v>0</v>
      </c>
      <c r="E426" s="82">
        <f>B426-D426</f>
        <v>98</v>
      </c>
    </row>
    <row r="427" ht="20.35" customHeight="1">
      <c r="A427" t="s" s="38">
        <v>518</v>
      </c>
      <c r="B427" s="81">
        <f>99-'STATS 17-18'!F429</f>
        <v>99</v>
      </c>
      <c r="C427" s="33">
        <f>82-('STATS 17-18'!E429+'STATS 17-18'!F429)</f>
        <v>13</v>
      </c>
      <c r="D427" s="33">
        <f>ROUND(C427/4.4,0)</f>
        <v>3</v>
      </c>
      <c r="E427" s="82">
        <f>B427-D427</f>
        <v>96</v>
      </c>
    </row>
    <row r="428" ht="20.35" customHeight="1">
      <c r="A428" t="s" s="38">
        <v>519</v>
      </c>
      <c r="B428" s="81">
        <f>99-'STATS 17-18'!F430</f>
        <v>99</v>
      </c>
      <c r="C428" s="33">
        <f>82-('STATS 17-18'!E430+'STATS 17-18'!F430)</f>
        <v>27</v>
      </c>
      <c r="D428" s="33">
        <f>ROUND(C428/4.4,0)</f>
        <v>6</v>
      </c>
      <c r="E428" s="82">
        <f>B428-D428</f>
        <v>93</v>
      </c>
    </row>
    <row r="429" ht="20.35" customHeight="1">
      <c r="A429" t="s" s="38">
        <v>520</v>
      </c>
      <c r="B429" s="81">
        <f>99-'STATS 17-18'!F431</f>
        <v>94</v>
      </c>
      <c r="C429" s="33">
        <f>82-('STATS 17-18'!E431+'STATS 17-18'!F431)</f>
        <v>64</v>
      </c>
      <c r="D429" s="33">
        <f>ROUND(C429/4.4,0)</f>
        <v>15</v>
      </c>
      <c r="E429" s="82">
        <f>B429-D429</f>
        <v>79</v>
      </c>
    </row>
    <row r="430" ht="20.35" customHeight="1">
      <c r="A430" t="s" s="38">
        <v>521</v>
      </c>
      <c r="B430" s="81">
        <f>99-'STATS 17-18'!F432</f>
        <v>95</v>
      </c>
      <c r="C430" s="33">
        <f>82-('STATS 17-18'!E432+'STATS 17-18'!F432)</f>
        <v>57</v>
      </c>
      <c r="D430" s="33">
        <f>ROUND(C430/4.4,0)</f>
        <v>13</v>
      </c>
      <c r="E430" s="82">
        <f>B430-D430</f>
        <v>82</v>
      </c>
    </row>
    <row r="431" ht="20.35" customHeight="1">
      <c r="A431" t="s" s="38">
        <v>522</v>
      </c>
      <c r="B431" s="81">
        <f>99-'STATS 17-18'!F433</f>
        <v>99</v>
      </c>
      <c r="C431" s="33">
        <f>82-('STATS 17-18'!E433+'STATS 17-18'!F433)</f>
        <v>3</v>
      </c>
      <c r="D431" s="33">
        <f>ROUND(C431/4.4,0)</f>
        <v>1</v>
      </c>
      <c r="E431" s="82">
        <f>B431-D431</f>
        <v>98</v>
      </c>
    </row>
    <row r="432" ht="20.35" customHeight="1">
      <c r="A432" t="s" s="38">
        <v>523</v>
      </c>
      <c r="B432" s="81">
        <f>99-'STATS 17-18'!F434</f>
        <v>99</v>
      </c>
      <c r="C432" s="33">
        <f>82-('STATS 17-18'!E434+'STATS 17-18'!F434)</f>
        <v>70</v>
      </c>
      <c r="D432" s="33">
        <f>ROUND(C432/4.4,0)</f>
        <v>16</v>
      </c>
      <c r="E432" s="82">
        <f>B432-D432</f>
        <v>83</v>
      </c>
    </row>
    <row r="433" ht="20.35" customHeight="1">
      <c r="A433" t="s" s="38">
        <v>524</v>
      </c>
      <c r="B433" s="81">
        <f>99-'STATS 17-18'!F435</f>
        <v>96</v>
      </c>
      <c r="C433" s="33">
        <f>82-('STATS 17-18'!E435+'STATS 17-18'!F435)</f>
        <v>10</v>
      </c>
      <c r="D433" s="33">
        <f>ROUND(C433/4.4,0)</f>
        <v>2</v>
      </c>
      <c r="E433" s="82">
        <f>B433-D433</f>
        <v>94</v>
      </c>
    </row>
    <row r="434" ht="20.35" customHeight="1">
      <c r="A434" t="s" s="38">
        <v>525</v>
      </c>
      <c r="B434" s="81">
        <f>99-'STATS 17-18'!F436</f>
        <v>99</v>
      </c>
      <c r="C434" s="33">
        <f>82-('STATS 17-18'!E436+'STATS 17-18'!F436)</f>
        <v>5</v>
      </c>
      <c r="D434" s="33">
        <f>ROUND(C434/4.4,0)</f>
        <v>1</v>
      </c>
      <c r="E434" s="82">
        <f>B434-D434</f>
        <v>98</v>
      </c>
    </row>
    <row r="435" ht="20.35" customHeight="1">
      <c r="A435" t="s" s="38">
        <v>526</v>
      </c>
      <c r="B435" s="81">
        <f>99-'STATS 17-18'!F437</f>
        <v>98</v>
      </c>
      <c r="C435" s="33">
        <f>82-('STATS 17-18'!E437+'STATS 17-18'!F437)</f>
        <v>19</v>
      </c>
      <c r="D435" s="33">
        <f>ROUND(C435/4.4,0)</f>
        <v>4</v>
      </c>
      <c r="E435" s="82">
        <f>B435-D435</f>
        <v>94</v>
      </c>
    </row>
    <row r="436" ht="20.35" customHeight="1">
      <c r="A436" t="s" s="38">
        <v>527</v>
      </c>
      <c r="B436" s="81">
        <f>99-'STATS 17-18'!F438</f>
        <v>95</v>
      </c>
      <c r="C436" s="33">
        <f>82-('STATS 17-18'!E438+'STATS 17-18'!F438)</f>
        <v>75</v>
      </c>
      <c r="D436" s="33">
        <f>ROUND(C436/4.4,0)</f>
        <v>17</v>
      </c>
      <c r="E436" s="82">
        <f>B436-D436</f>
        <v>78</v>
      </c>
    </row>
    <row r="437" ht="20.35" customHeight="1">
      <c r="A437" t="s" s="38">
        <v>528</v>
      </c>
      <c r="B437" s="81">
        <f>99-'STATS 17-18'!F439</f>
        <v>82</v>
      </c>
      <c r="C437" s="33">
        <f>82-('STATS 17-18'!E439+'STATS 17-18'!F439)</f>
        <v>2</v>
      </c>
      <c r="D437" s="33">
        <f>ROUND(C437/4.4,0)</f>
        <v>0</v>
      </c>
      <c r="E437" s="82">
        <f>B437-D437</f>
        <v>82</v>
      </c>
    </row>
    <row r="438" ht="20.35" customHeight="1">
      <c r="A438" t="s" s="38">
        <v>529</v>
      </c>
      <c r="B438" s="81">
        <f>99-'STATS 17-18'!F440</f>
        <v>99</v>
      </c>
      <c r="C438" s="33">
        <f>82-('STATS 17-18'!E440+'STATS 17-18'!F440)</f>
        <v>40</v>
      </c>
      <c r="D438" s="33">
        <f>ROUND(C438/4.4,0)</f>
        <v>9</v>
      </c>
      <c r="E438" s="82">
        <f>B438-D438</f>
        <v>90</v>
      </c>
    </row>
    <row r="439" ht="20.35" customHeight="1">
      <c r="A439" t="s" s="38">
        <v>531</v>
      </c>
      <c r="B439" s="81">
        <f>99-'STATS 17-18'!F441</f>
        <v>93</v>
      </c>
      <c r="C439" s="33">
        <f>82-('STATS 17-18'!E441+'STATS 17-18'!F441)</f>
        <v>0</v>
      </c>
      <c r="D439" s="33">
        <f>ROUND(C439/4.4,0)</f>
        <v>0</v>
      </c>
      <c r="E439" s="82">
        <f>B439-D439</f>
        <v>93</v>
      </c>
    </row>
    <row r="440" ht="20.35" customHeight="1">
      <c r="A440" t="s" s="38">
        <v>532</v>
      </c>
      <c r="B440" s="81">
        <f>99-'STATS 17-18'!F442</f>
        <v>88</v>
      </c>
      <c r="C440" s="33">
        <f>82-('STATS 17-18'!E442+'STATS 17-18'!F442)</f>
        <v>37</v>
      </c>
      <c r="D440" s="33">
        <f>ROUND(C440/4.4,0)</f>
        <v>8</v>
      </c>
      <c r="E440" s="82">
        <f>B440-D440</f>
        <v>80</v>
      </c>
    </row>
    <row r="441" ht="20.35" customHeight="1">
      <c r="A441" t="s" s="38">
        <v>533</v>
      </c>
      <c r="B441" s="81">
        <f>99-'STATS 17-18'!F443</f>
        <v>98</v>
      </c>
      <c r="C441" s="33">
        <f>82-('STATS 17-18'!E443+'STATS 17-18'!F443)</f>
        <v>41</v>
      </c>
      <c r="D441" s="33">
        <f>ROUND(C441/4.4,0)</f>
        <v>9</v>
      </c>
      <c r="E441" s="82">
        <f>B441-D441</f>
        <v>89</v>
      </c>
    </row>
    <row r="442" ht="20.35" customHeight="1">
      <c r="A442" t="s" s="38">
        <v>535</v>
      </c>
      <c r="B442" s="81">
        <f>99-'STATS 17-18'!F444</f>
        <v>99</v>
      </c>
      <c r="C442" s="33">
        <f>82-('STATS 17-18'!E444+'STATS 17-18'!F444)</f>
        <v>66</v>
      </c>
      <c r="D442" s="33">
        <f>ROUND(C442/4.4,0)</f>
        <v>15</v>
      </c>
      <c r="E442" s="82">
        <f>B442-D442</f>
        <v>84</v>
      </c>
    </row>
    <row r="443" ht="20.35" customHeight="1">
      <c r="A443" t="s" s="38">
        <v>536</v>
      </c>
      <c r="B443" s="81">
        <f>99-'STATS 17-18'!F445</f>
        <v>97</v>
      </c>
      <c r="C443" s="33">
        <f>82-('STATS 17-18'!E445+'STATS 17-18'!F445)</f>
        <v>0</v>
      </c>
      <c r="D443" s="33">
        <f>ROUND(C443/4.4,0)</f>
        <v>0</v>
      </c>
      <c r="E443" s="82">
        <f>B443-D443</f>
        <v>97</v>
      </c>
    </row>
    <row r="444" ht="20.35" customHeight="1">
      <c r="A444" t="s" s="38">
        <v>537</v>
      </c>
      <c r="B444" s="81">
        <f>99-'STATS 17-18'!F446</f>
        <v>99</v>
      </c>
      <c r="C444" s="33">
        <f>82-('STATS 17-18'!E446+'STATS 17-18'!F446)</f>
        <v>1</v>
      </c>
      <c r="D444" s="33">
        <f>ROUND(C444/4.4,0)</f>
        <v>0</v>
      </c>
      <c r="E444" s="82">
        <f>B444-D444</f>
        <v>99</v>
      </c>
    </row>
    <row r="445" ht="20.35" customHeight="1">
      <c r="A445" t="s" s="38">
        <v>538</v>
      </c>
      <c r="B445" s="81">
        <f>99-'STATS 17-18'!F447</f>
        <v>99</v>
      </c>
      <c r="C445" s="33">
        <f>82-('STATS 17-18'!E447+'STATS 17-18'!F447)</f>
        <v>60</v>
      </c>
      <c r="D445" s="33">
        <f>ROUND(C445/4.4,0)</f>
        <v>14</v>
      </c>
      <c r="E445" s="82">
        <f>B445-D445</f>
        <v>85</v>
      </c>
    </row>
    <row r="446" ht="20.35" customHeight="1">
      <c r="A446" t="s" s="38">
        <v>539</v>
      </c>
      <c r="B446" s="81">
        <f>99-'STATS 17-18'!F448</f>
        <v>96</v>
      </c>
      <c r="C446" s="33">
        <f>82-('STATS 17-18'!E448+'STATS 17-18'!F448)</f>
        <v>10</v>
      </c>
      <c r="D446" s="33">
        <f>ROUND(C446/4.4,0)</f>
        <v>2</v>
      </c>
      <c r="E446" s="82">
        <f>B446-D446</f>
        <v>94</v>
      </c>
    </row>
    <row r="447" ht="20.35" customHeight="1">
      <c r="A447" t="s" s="38">
        <v>540</v>
      </c>
      <c r="B447" s="81">
        <f>99-'STATS 17-18'!F449</f>
        <v>98</v>
      </c>
      <c r="C447" s="33">
        <f>82-('STATS 17-18'!E449+'STATS 17-18'!F449)</f>
        <v>39</v>
      </c>
      <c r="D447" s="33">
        <f>ROUND(C447/4.4,0)</f>
        <v>9</v>
      </c>
      <c r="E447" s="82">
        <f>B447-D447</f>
        <v>89</v>
      </c>
    </row>
    <row r="448" ht="20.35" customHeight="1">
      <c r="A448" t="s" s="38">
        <v>541</v>
      </c>
      <c r="B448" s="81">
        <f>99-'STATS 17-18'!F450</f>
        <v>99</v>
      </c>
      <c r="C448" s="33">
        <f>82-('STATS 17-18'!E450+'STATS 17-18'!F450)</f>
        <v>22</v>
      </c>
      <c r="D448" s="33">
        <f>ROUND(C448/4.4,0)</f>
        <v>5</v>
      </c>
      <c r="E448" s="82">
        <f>B448-D448</f>
        <v>94</v>
      </c>
    </row>
    <row r="449" ht="20.35" customHeight="1">
      <c r="A449" t="s" s="38">
        <v>543</v>
      </c>
      <c r="B449" s="81">
        <f>99-'STATS 17-18'!F451</f>
        <v>92</v>
      </c>
      <c r="C449" s="33">
        <f>82-('STATS 17-18'!E451+'STATS 17-18'!F451)</f>
        <v>1</v>
      </c>
      <c r="D449" s="33">
        <f>ROUND(C449/4.4,0)</f>
        <v>0</v>
      </c>
      <c r="E449" s="82">
        <f>B449-D449</f>
        <v>92</v>
      </c>
    </row>
    <row r="450" ht="20.35" customHeight="1">
      <c r="A450" t="s" s="38">
        <v>544</v>
      </c>
      <c r="B450" s="81">
        <f>99-'STATS 17-18'!F452</f>
        <v>99</v>
      </c>
      <c r="C450" s="33">
        <f>82-('STATS 17-18'!E452+'STATS 17-18'!F452)</f>
        <v>80</v>
      </c>
      <c r="D450" s="33">
        <f>ROUND(C450/4.4,0)</f>
        <v>18</v>
      </c>
      <c r="E450" s="82">
        <f>B450-D450</f>
        <v>81</v>
      </c>
    </row>
    <row r="451" ht="20.35" customHeight="1">
      <c r="A451" t="s" s="38">
        <v>545</v>
      </c>
      <c r="B451" s="81">
        <f>99-'STATS 17-18'!F453</f>
        <v>94</v>
      </c>
      <c r="C451" s="33">
        <f>82-('STATS 17-18'!E453+'STATS 17-18'!F453)</f>
        <v>65</v>
      </c>
      <c r="D451" s="33">
        <f>ROUND(C451/4.4,0)</f>
        <v>15</v>
      </c>
      <c r="E451" s="82">
        <f>B451-D451</f>
        <v>79</v>
      </c>
    </row>
    <row r="452" ht="20.35" customHeight="1">
      <c r="A452" t="s" s="38">
        <v>546</v>
      </c>
      <c r="B452" s="81">
        <f>99-'STATS 17-18'!F454</f>
        <v>98</v>
      </c>
      <c r="C452" s="33">
        <f>82-('STATS 17-18'!E454+'STATS 17-18'!F454)</f>
        <v>0</v>
      </c>
      <c r="D452" s="33">
        <f>ROUND(C452/4.4,0)</f>
        <v>0</v>
      </c>
      <c r="E452" s="82">
        <f>B452-D452</f>
        <v>98</v>
      </c>
    </row>
    <row r="453" ht="20.35" customHeight="1">
      <c r="A453" t="s" s="38">
        <v>547</v>
      </c>
      <c r="B453" s="81">
        <f>99-'STATS 17-18'!F455</f>
        <v>87</v>
      </c>
      <c r="C453" s="33">
        <f>82-('STATS 17-18'!E455+'STATS 17-18'!F455)</f>
        <v>24</v>
      </c>
      <c r="D453" s="33">
        <f>ROUND(C453/4.4,0)</f>
        <v>5</v>
      </c>
      <c r="E453" s="82">
        <f>B453-D453</f>
        <v>82</v>
      </c>
    </row>
    <row r="454" ht="20.35" customHeight="1">
      <c r="A454" t="s" s="38">
        <v>548</v>
      </c>
      <c r="B454" s="81">
        <f>99-'STATS 17-18'!F456</f>
        <v>93</v>
      </c>
      <c r="C454" s="33">
        <f>82-('STATS 17-18'!E456+'STATS 17-18'!F456)</f>
        <v>0</v>
      </c>
      <c r="D454" s="33">
        <f>ROUND(C454/4.4,0)</f>
        <v>0</v>
      </c>
      <c r="E454" s="82">
        <f>B454-D454</f>
        <v>93</v>
      </c>
    </row>
    <row r="455" ht="20.35" customHeight="1">
      <c r="A455" t="s" s="38">
        <v>549</v>
      </c>
      <c r="B455" s="81">
        <f>99-'STATS 17-18'!F457</f>
        <v>99</v>
      </c>
      <c r="C455" s="33">
        <f>82-('STATS 17-18'!E457+'STATS 17-18'!F457)</f>
        <v>80</v>
      </c>
      <c r="D455" s="33">
        <f>ROUND(C455/4.4,0)</f>
        <v>18</v>
      </c>
      <c r="E455" s="82">
        <f>B455-D455</f>
        <v>81</v>
      </c>
    </row>
    <row r="456" ht="20.35" customHeight="1">
      <c r="A456" t="s" s="38">
        <v>550</v>
      </c>
      <c r="B456" s="81">
        <f>99-'STATS 17-18'!F458</f>
        <v>99</v>
      </c>
      <c r="C456" s="33">
        <f>82-('STATS 17-18'!E458+'STATS 17-18'!F458)</f>
        <v>81</v>
      </c>
      <c r="D456" s="33">
        <f>ROUND(C456/4.4,0)</f>
        <v>18</v>
      </c>
      <c r="E456" s="82">
        <f>B456-D456</f>
        <v>81</v>
      </c>
    </row>
    <row r="457" ht="20.35" customHeight="1">
      <c r="A457" t="s" s="38">
        <v>551</v>
      </c>
      <c r="B457" s="81">
        <f>99-'STATS 17-18'!F459</f>
        <v>80</v>
      </c>
      <c r="C457" s="33">
        <f>82-('STATS 17-18'!E459+'STATS 17-18'!F459)</f>
        <v>0</v>
      </c>
      <c r="D457" s="33">
        <f>ROUND(C457/4.4,0)</f>
        <v>0</v>
      </c>
      <c r="E457" s="82">
        <f>B457-D457</f>
        <v>80</v>
      </c>
    </row>
    <row r="458" ht="20.35" customHeight="1">
      <c r="A458" t="s" s="38">
        <v>552</v>
      </c>
      <c r="B458" s="81">
        <f>99-'STATS 17-18'!F460</f>
        <v>99</v>
      </c>
      <c r="C458" s="33">
        <f>82-('STATS 17-18'!E460+'STATS 17-18'!F460)</f>
        <v>0</v>
      </c>
      <c r="D458" s="33">
        <f>ROUND(C458/4.4,0)</f>
        <v>0</v>
      </c>
      <c r="E458" s="82">
        <f>B458-D458</f>
        <v>99</v>
      </c>
    </row>
    <row r="459" ht="20.35" customHeight="1">
      <c r="A459" t="s" s="38">
        <v>553</v>
      </c>
      <c r="B459" s="81">
        <f>99-'STATS 17-18'!F461</f>
        <v>99</v>
      </c>
      <c r="C459" s="33">
        <f>82-('STATS 17-18'!E461+'STATS 17-18'!F461)</f>
        <v>73</v>
      </c>
      <c r="D459" s="33">
        <f>ROUND(C459/4.4,0)</f>
        <v>17</v>
      </c>
      <c r="E459" s="82">
        <f>B459-D459</f>
        <v>82</v>
      </c>
    </row>
    <row r="460" ht="20.35" customHeight="1">
      <c r="A460" t="s" s="38">
        <v>554</v>
      </c>
      <c r="B460" s="81">
        <f>99-'STATS 17-18'!F462</f>
        <v>99</v>
      </c>
      <c r="C460" s="33">
        <f>82-('STATS 17-18'!E462+'STATS 17-18'!F462)</f>
        <v>72</v>
      </c>
      <c r="D460" s="33">
        <f>ROUND(C460/4.4,0)</f>
        <v>16</v>
      </c>
      <c r="E460" s="82">
        <f>B460-D460</f>
        <v>83</v>
      </c>
    </row>
    <row r="461" ht="20.35" customHeight="1">
      <c r="A461" t="s" s="38">
        <v>555</v>
      </c>
      <c r="B461" s="81">
        <f>99-'STATS 17-18'!F463</f>
        <v>99</v>
      </c>
      <c r="C461" s="33">
        <f>82-('STATS 17-18'!E463+'STATS 17-18'!F463)</f>
        <v>0</v>
      </c>
      <c r="D461" s="33">
        <f>ROUND(C461/4.4,0)</f>
        <v>0</v>
      </c>
      <c r="E461" s="82">
        <f>B461-D461</f>
        <v>99</v>
      </c>
    </row>
    <row r="462" ht="20.35" customHeight="1">
      <c r="A462" t="s" s="38">
        <v>556</v>
      </c>
      <c r="B462" s="81">
        <f>99-'STATS 17-18'!F464</f>
        <v>99</v>
      </c>
      <c r="C462" s="33">
        <f>82-('STATS 17-18'!E464+'STATS 17-18'!F464)</f>
        <v>44</v>
      </c>
      <c r="D462" s="33">
        <f>ROUND(C462/4.4,0)</f>
        <v>10</v>
      </c>
      <c r="E462" s="82">
        <f>B462-D462</f>
        <v>89</v>
      </c>
    </row>
    <row r="463" ht="20.35" customHeight="1">
      <c r="A463" t="s" s="38">
        <v>557</v>
      </c>
      <c r="B463" s="81">
        <f>99-'STATS 17-18'!F465</f>
        <v>99</v>
      </c>
      <c r="C463" s="33">
        <f>82-('STATS 17-18'!E465+'STATS 17-18'!F465)</f>
        <v>80</v>
      </c>
      <c r="D463" s="33">
        <f>ROUND(C463/4.4,0)</f>
        <v>18</v>
      </c>
      <c r="E463" s="82">
        <f>B463-D463</f>
        <v>81</v>
      </c>
    </row>
    <row r="464" ht="20.35" customHeight="1">
      <c r="A464" t="s" s="38">
        <v>558</v>
      </c>
      <c r="B464" s="81">
        <f>99-'STATS 17-18'!F466</f>
        <v>99</v>
      </c>
      <c r="C464" s="33">
        <f>82-('STATS 17-18'!E466+'STATS 17-18'!F466)</f>
        <v>0</v>
      </c>
      <c r="D464" s="33">
        <f>ROUND(C464/4.4,0)</f>
        <v>0</v>
      </c>
      <c r="E464" s="82">
        <f>B464-D464</f>
        <v>99</v>
      </c>
    </row>
    <row r="465" ht="20.35" customHeight="1">
      <c r="A465" t="s" s="38">
        <v>559</v>
      </c>
      <c r="B465" s="81">
        <f>99-'STATS 17-18'!F467</f>
        <v>99</v>
      </c>
      <c r="C465" s="33">
        <f>82-('STATS 17-18'!E467+'STATS 17-18'!F467)</f>
        <v>77</v>
      </c>
      <c r="D465" s="33">
        <f>ROUND(C465/4.4,0)</f>
        <v>18</v>
      </c>
      <c r="E465" s="82">
        <f>B465-D465</f>
        <v>81</v>
      </c>
    </row>
    <row r="466" ht="20.35" customHeight="1">
      <c r="A466" t="s" s="38">
        <v>560</v>
      </c>
      <c r="B466" s="81">
        <f>99-'STATS 17-18'!F468</f>
        <v>99</v>
      </c>
      <c r="C466" s="33">
        <f>82-('STATS 17-18'!E468+'STATS 17-18'!F468)</f>
        <v>78</v>
      </c>
      <c r="D466" s="33">
        <f>ROUND(C466/4.4,0)</f>
        <v>18</v>
      </c>
      <c r="E466" s="82">
        <f>B466-D466</f>
        <v>81</v>
      </c>
    </row>
    <row r="467" ht="20.35" customHeight="1">
      <c r="A467" t="s" s="38">
        <v>561</v>
      </c>
      <c r="B467" s="81">
        <f>99-'STATS 17-18'!F469</f>
        <v>86</v>
      </c>
      <c r="C467" s="33">
        <f>82-('STATS 17-18'!E469+'STATS 17-18'!F469)</f>
        <v>1</v>
      </c>
      <c r="D467" s="33">
        <f>ROUND(C467/4.4,0)</f>
        <v>0</v>
      </c>
      <c r="E467" s="82">
        <f>B467-D467</f>
        <v>86</v>
      </c>
    </row>
    <row r="468" ht="20.35" customHeight="1">
      <c r="A468" t="s" s="38">
        <v>562</v>
      </c>
      <c r="B468" s="81">
        <f>99-'STATS 17-18'!F470</f>
        <v>84</v>
      </c>
      <c r="C468" s="33">
        <f>82-('STATS 17-18'!E470+'STATS 17-18'!F470)</f>
        <v>8</v>
      </c>
      <c r="D468" s="33">
        <f>ROUND(C468/4.4,0)</f>
        <v>2</v>
      </c>
      <c r="E468" s="82">
        <f>B468-D468</f>
        <v>82</v>
      </c>
    </row>
    <row r="469" ht="20.35" customHeight="1">
      <c r="A469" t="s" s="38">
        <v>563</v>
      </c>
      <c r="B469" s="81">
        <f>99-'STATS 17-18'!F471</f>
        <v>96</v>
      </c>
      <c r="C469" s="33">
        <f>82-('STATS 17-18'!E471+'STATS 17-18'!F471)</f>
        <v>6</v>
      </c>
      <c r="D469" s="33">
        <f>ROUND(C469/4.4,0)</f>
        <v>1</v>
      </c>
      <c r="E469" s="82">
        <f>B469-D469</f>
        <v>95</v>
      </c>
    </row>
    <row r="470" ht="20.35" customHeight="1">
      <c r="A470" t="s" s="38">
        <v>564</v>
      </c>
      <c r="B470" s="81">
        <f>99-'STATS 17-18'!F472</f>
        <v>98</v>
      </c>
      <c r="C470" s="33">
        <f>82-('STATS 17-18'!E472+'STATS 17-18'!F472)</f>
        <v>1</v>
      </c>
      <c r="D470" s="33">
        <f>ROUND(C470/4.4,0)</f>
        <v>0</v>
      </c>
      <c r="E470" s="82">
        <f>B470-D470</f>
        <v>98</v>
      </c>
    </row>
    <row r="471" ht="20.35" customHeight="1">
      <c r="A471" t="s" s="38">
        <v>565</v>
      </c>
      <c r="B471" s="81">
        <f>99-'STATS 17-18'!F473</f>
        <v>99</v>
      </c>
      <c r="C471" s="33">
        <f>82-('STATS 17-18'!E473+'STATS 17-18'!F473)</f>
        <v>66</v>
      </c>
      <c r="D471" s="33">
        <f>ROUND(C471/4.4,0)</f>
        <v>15</v>
      </c>
      <c r="E471" s="82">
        <f>B471-D471</f>
        <v>84</v>
      </c>
    </row>
    <row r="472" ht="20.35" customHeight="1">
      <c r="A472" t="s" s="38">
        <v>566</v>
      </c>
      <c r="B472" s="81">
        <f>99-'STATS 17-18'!F474</f>
        <v>93</v>
      </c>
      <c r="C472" s="33">
        <f>82-('STATS 17-18'!E474+'STATS 17-18'!F474)</f>
        <v>0</v>
      </c>
      <c r="D472" s="33">
        <f>ROUND(C472/4.4,0)</f>
        <v>0</v>
      </c>
      <c r="E472" s="82">
        <f>B472-D472</f>
        <v>93</v>
      </c>
    </row>
    <row r="473" ht="20.35" customHeight="1">
      <c r="A473" t="s" s="38">
        <v>567</v>
      </c>
      <c r="B473" s="81">
        <f>99-'STATS 17-18'!F475</f>
        <v>99</v>
      </c>
      <c r="C473" s="33">
        <f>82-('STATS 17-18'!E475+'STATS 17-18'!F475)</f>
        <v>5</v>
      </c>
      <c r="D473" s="33">
        <f>ROUND(C473/4.4,0)</f>
        <v>1</v>
      </c>
      <c r="E473" s="82">
        <f>B473-D473</f>
        <v>98</v>
      </c>
    </row>
    <row r="474" ht="20.35" customHeight="1">
      <c r="A474" t="s" s="38">
        <v>568</v>
      </c>
      <c r="B474" s="81">
        <f>99-'STATS 17-18'!F476</f>
        <v>99</v>
      </c>
      <c r="C474" s="33">
        <f>82-('STATS 17-18'!E476+'STATS 17-18'!F476)</f>
        <v>81</v>
      </c>
      <c r="D474" s="33">
        <f>ROUND(C474/4.4,0)</f>
        <v>18</v>
      </c>
      <c r="E474" s="82">
        <f>B474-D474</f>
        <v>81</v>
      </c>
    </row>
    <row r="475" ht="20.35" customHeight="1">
      <c r="A475" t="s" s="38">
        <v>569</v>
      </c>
      <c r="B475" s="81">
        <f>99-'STATS 17-18'!F477</f>
        <v>99</v>
      </c>
      <c r="C475" s="33">
        <f>82-('STATS 17-18'!E477+'STATS 17-18'!F477)</f>
        <v>57</v>
      </c>
      <c r="D475" s="33">
        <f>ROUND(C475/4.4,0)</f>
        <v>13</v>
      </c>
      <c r="E475" s="82">
        <f>B475-D475</f>
        <v>86</v>
      </c>
    </row>
    <row r="476" ht="20.35" customHeight="1">
      <c r="A476" t="s" s="38">
        <v>570</v>
      </c>
      <c r="B476" s="81">
        <f>99-'STATS 17-18'!F478</f>
        <v>63</v>
      </c>
      <c r="C476" s="33">
        <f>82-('STATS 17-18'!E478+'STATS 17-18'!F478)</f>
        <v>0</v>
      </c>
      <c r="D476" s="33">
        <f>ROUND(C476/4.4,0)</f>
        <v>0</v>
      </c>
      <c r="E476" s="82">
        <f>B476-D476</f>
        <v>63</v>
      </c>
    </row>
    <row r="477" ht="20.35" customHeight="1">
      <c r="A477" t="s" s="38">
        <v>571</v>
      </c>
      <c r="B477" s="81">
        <f>99-'STATS 17-18'!F479</f>
        <v>99</v>
      </c>
      <c r="C477" s="33">
        <f>82-('STATS 17-18'!E479+'STATS 17-18'!F479)</f>
        <v>49</v>
      </c>
      <c r="D477" s="33">
        <f>ROUND(C477/4.4,0)</f>
        <v>11</v>
      </c>
      <c r="E477" s="82">
        <f>B477-D477</f>
        <v>88</v>
      </c>
    </row>
    <row r="478" ht="20.35" customHeight="1">
      <c r="A478" t="s" s="38">
        <v>572</v>
      </c>
      <c r="B478" s="81">
        <f>99-'STATS 17-18'!F480</f>
        <v>99</v>
      </c>
      <c r="C478" s="33">
        <f>82-('STATS 17-18'!E480+'STATS 17-18'!F480)</f>
        <v>66</v>
      </c>
      <c r="D478" s="33">
        <f>ROUND(C478/4.4,0)</f>
        <v>15</v>
      </c>
      <c r="E478" s="82">
        <f>B478-D478</f>
        <v>84</v>
      </c>
    </row>
    <row r="479" ht="20.35" customHeight="1">
      <c r="A479" t="s" s="38">
        <v>573</v>
      </c>
      <c r="B479" s="81">
        <f>99-'STATS 17-18'!F481</f>
        <v>96</v>
      </c>
      <c r="C479" s="33">
        <f>82-('STATS 17-18'!E481+'STATS 17-18'!F481)</f>
        <v>0</v>
      </c>
      <c r="D479" s="33">
        <f>ROUND(C479/4.4,0)</f>
        <v>0</v>
      </c>
      <c r="E479" s="82">
        <f>B479-D479</f>
        <v>96</v>
      </c>
    </row>
    <row r="480" ht="20.35" customHeight="1">
      <c r="A480" t="s" s="38">
        <v>574</v>
      </c>
      <c r="B480" s="81">
        <f>99-'STATS 17-18'!F482</f>
        <v>95</v>
      </c>
      <c r="C480" s="33">
        <f>82-('STATS 17-18'!E482+'STATS 17-18'!F482)</f>
        <v>0</v>
      </c>
      <c r="D480" s="33">
        <f>ROUND(C480/4.4,0)</f>
        <v>0</v>
      </c>
      <c r="E480" s="82">
        <f>B480-D480</f>
        <v>95</v>
      </c>
    </row>
    <row r="481" ht="20.35" customHeight="1">
      <c r="A481" t="s" s="38">
        <v>575</v>
      </c>
      <c r="B481" s="81">
        <f>99-'STATS 17-18'!F483</f>
        <v>43</v>
      </c>
      <c r="C481" s="33">
        <f>82-('STATS 17-18'!E483+'STATS 17-18'!F483)</f>
        <v>2</v>
      </c>
      <c r="D481" s="33">
        <f>ROUND(C481/4.4,0)</f>
        <v>0</v>
      </c>
      <c r="E481" s="82">
        <f>B481-D481</f>
        <v>43</v>
      </c>
    </row>
    <row r="482" ht="20.35" customHeight="1">
      <c r="A482" t="s" s="38">
        <v>576</v>
      </c>
      <c r="B482" s="81">
        <f>99-'STATS 17-18'!F484</f>
        <v>99</v>
      </c>
      <c r="C482" s="33">
        <f>82-('STATS 17-18'!E484+'STATS 17-18'!F484)</f>
        <v>48</v>
      </c>
      <c r="D482" s="33">
        <f>ROUND(C482/4.4,0)</f>
        <v>11</v>
      </c>
      <c r="E482" s="82">
        <f>B482-D482</f>
        <v>88</v>
      </c>
    </row>
    <row r="483" ht="20.35" customHeight="1">
      <c r="A483" t="s" s="38">
        <v>577</v>
      </c>
      <c r="B483" s="81">
        <f>99-'STATS 17-18'!F485</f>
        <v>98</v>
      </c>
      <c r="C483" s="33">
        <f>82-('STATS 17-18'!E485+'STATS 17-18'!F485)</f>
        <v>0</v>
      </c>
      <c r="D483" s="33">
        <f>ROUND(C483/4.4,0)</f>
        <v>0</v>
      </c>
      <c r="E483" s="82">
        <f>B483-D483</f>
        <v>98</v>
      </c>
    </row>
    <row r="484" ht="20.35" customHeight="1">
      <c r="A484" t="s" s="38">
        <v>578</v>
      </c>
      <c r="B484" s="81">
        <f>99-'STATS 17-18'!F486</f>
        <v>99</v>
      </c>
      <c r="C484" s="33">
        <f>82-('STATS 17-18'!E486+'STATS 17-18'!F486)</f>
        <v>81</v>
      </c>
      <c r="D484" s="33">
        <f>ROUND(C484/4.4,0)</f>
        <v>18</v>
      </c>
      <c r="E484" s="82">
        <f>B484-D484</f>
        <v>81</v>
      </c>
    </row>
    <row r="485" ht="20.35" customHeight="1">
      <c r="A485" t="s" s="38">
        <v>579</v>
      </c>
      <c r="B485" s="81">
        <f>99-'STATS 17-18'!F487</f>
        <v>68</v>
      </c>
      <c r="C485" s="33">
        <f>82-('STATS 17-18'!E487+'STATS 17-18'!F487)</f>
        <v>1</v>
      </c>
      <c r="D485" s="33">
        <f>ROUND(C485/4.4,0)</f>
        <v>0</v>
      </c>
      <c r="E485" s="82">
        <f>B485-D485</f>
        <v>68</v>
      </c>
    </row>
    <row r="486" ht="20.35" customHeight="1">
      <c r="A486" t="s" s="38">
        <v>580</v>
      </c>
      <c r="B486" s="81">
        <f>99-'STATS 17-18'!F488</f>
        <v>98</v>
      </c>
      <c r="C486" s="33">
        <f>82-('STATS 17-18'!E488+'STATS 17-18'!F488)</f>
        <v>5</v>
      </c>
      <c r="D486" s="33">
        <f>ROUND(C486/4.4,0)</f>
        <v>1</v>
      </c>
      <c r="E486" s="82">
        <f>B486-D486</f>
        <v>97</v>
      </c>
    </row>
    <row r="487" ht="20.35" customHeight="1">
      <c r="A487" t="s" s="38">
        <v>581</v>
      </c>
      <c r="B487" s="81">
        <f>99-'STATS 17-18'!F489</f>
        <v>88</v>
      </c>
      <c r="C487" s="33">
        <f>82-('STATS 17-18'!E489+'STATS 17-18'!F489)</f>
        <v>62</v>
      </c>
      <c r="D487" s="33">
        <f>ROUND(C487/4.4,0)</f>
        <v>14</v>
      </c>
      <c r="E487" s="82">
        <f>B487-D487</f>
        <v>74</v>
      </c>
    </row>
    <row r="488" ht="20.35" customHeight="1">
      <c r="A488" t="s" s="38">
        <v>582</v>
      </c>
      <c r="B488" s="81">
        <f>99-'STATS 17-18'!F490</f>
        <v>94</v>
      </c>
      <c r="C488" s="33">
        <f>82-('STATS 17-18'!E490+'STATS 17-18'!F490)</f>
        <v>1</v>
      </c>
      <c r="D488" s="33">
        <f>ROUND(C488/4.4,0)</f>
        <v>0</v>
      </c>
      <c r="E488" s="82">
        <f>B488-D488</f>
        <v>94</v>
      </c>
    </row>
    <row r="489" ht="20.35" customHeight="1">
      <c r="A489" t="s" s="38">
        <v>583</v>
      </c>
      <c r="B489" s="81">
        <f>99-'STATS 17-18'!F491</f>
        <v>80</v>
      </c>
      <c r="C489" s="33">
        <f>82-('STATS 17-18'!E491+'STATS 17-18'!F491)</f>
        <v>1</v>
      </c>
      <c r="D489" s="33">
        <f>ROUND(C489/4.4,0)</f>
        <v>0</v>
      </c>
      <c r="E489" s="82">
        <f>B489-D489</f>
        <v>80</v>
      </c>
    </row>
    <row r="490" ht="20.35" customHeight="1">
      <c r="A490" t="s" s="38">
        <v>584</v>
      </c>
      <c r="B490" s="81">
        <f>99-'STATS 17-18'!F492</f>
        <v>99</v>
      </c>
      <c r="C490" s="33">
        <f>82-('STATS 17-18'!E492+'STATS 17-18'!F492)</f>
        <v>64</v>
      </c>
      <c r="D490" s="33">
        <f>ROUND(C490/4.4,0)</f>
        <v>15</v>
      </c>
      <c r="E490" s="82">
        <f>B490-D490</f>
        <v>84</v>
      </c>
    </row>
    <row r="491" ht="20.35" customHeight="1">
      <c r="A491" t="s" s="38">
        <v>585</v>
      </c>
      <c r="B491" s="81">
        <f>99-'STATS 17-18'!F493</f>
        <v>99</v>
      </c>
      <c r="C491" s="33">
        <f>82-('STATS 17-18'!E493+'STATS 17-18'!F493)</f>
        <v>79</v>
      </c>
      <c r="D491" s="33">
        <f>ROUND(C491/4.4,0)</f>
        <v>18</v>
      </c>
      <c r="E491" s="82">
        <f>B491-D491</f>
        <v>81</v>
      </c>
    </row>
    <row r="492" ht="20.35" customHeight="1">
      <c r="A492" t="s" s="38">
        <v>586</v>
      </c>
      <c r="B492" s="81">
        <f>99-'STATS 17-18'!F494</f>
        <v>94</v>
      </c>
      <c r="C492" s="33">
        <f>82-('STATS 17-18'!E494+'STATS 17-18'!F494)</f>
        <v>1</v>
      </c>
      <c r="D492" s="33">
        <f>ROUND(C492/4.4,0)</f>
        <v>0</v>
      </c>
      <c r="E492" s="82">
        <f>B492-D492</f>
        <v>94</v>
      </c>
    </row>
    <row r="493" ht="20.35" customHeight="1">
      <c r="A493" t="s" s="38">
        <v>588</v>
      </c>
      <c r="B493" s="81">
        <f>99-'STATS 17-18'!F495</f>
        <v>99</v>
      </c>
      <c r="C493" s="33">
        <f>82-('STATS 17-18'!E495+'STATS 17-18'!F495)</f>
        <v>29</v>
      </c>
      <c r="D493" s="33">
        <f>ROUND(C493/4.4,0)</f>
        <v>7</v>
      </c>
      <c r="E493" s="82">
        <f>B493-D493</f>
        <v>92</v>
      </c>
    </row>
    <row r="494" ht="20.35" customHeight="1">
      <c r="A494" t="s" s="38">
        <v>589</v>
      </c>
      <c r="B494" s="81">
        <f>99-'STATS 17-18'!F496</f>
        <v>94</v>
      </c>
      <c r="C494" s="33">
        <f>82-('STATS 17-18'!E496+'STATS 17-18'!F496)</f>
        <v>75</v>
      </c>
      <c r="D494" s="33">
        <f>ROUND(C494/4.4,0)</f>
        <v>17</v>
      </c>
      <c r="E494" s="82">
        <f>B494-D494</f>
        <v>77</v>
      </c>
    </row>
    <row r="495" ht="20.35" customHeight="1">
      <c r="A495" t="s" s="38">
        <v>590</v>
      </c>
      <c r="B495" s="81">
        <f>99-'STATS 17-18'!F497</f>
        <v>98</v>
      </c>
      <c r="C495" s="33">
        <f>82-('STATS 17-18'!E497+'STATS 17-18'!F497)</f>
        <v>0</v>
      </c>
      <c r="D495" s="33">
        <f>ROUND(C495/4.4,0)</f>
        <v>0</v>
      </c>
      <c r="E495" s="82">
        <f>B495-D495</f>
        <v>98</v>
      </c>
    </row>
    <row r="496" ht="20.35" customHeight="1">
      <c r="A496" t="s" s="38">
        <v>591</v>
      </c>
      <c r="B496" s="81">
        <f>99-'STATS 17-18'!F498</f>
        <v>84</v>
      </c>
      <c r="C496" s="33">
        <f>82-('STATS 17-18'!E498+'STATS 17-18'!F498)</f>
        <v>65</v>
      </c>
      <c r="D496" s="33">
        <f>ROUND(C496/4.4,0)</f>
        <v>15</v>
      </c>
      <c r="E496" s="82">
        <f>B496-D496</f>
        <v>69</v>
      </c>
    </row>
    <row r="497" ht="20.35" customHeight="1">
      <c r="A497" t="s" s="38">
        <v>592</v>
      </c>
      <c r="B497" s="81">
        <f>99-'STATS 17-18'!F499</f>
        <v>99</v>
      </c>
      <c r="C497" s="33">
        <f>82-('STATS 17-18'!E499+'STATS 17-18'!F499)</f>
        <v>71</v>
      </c>
      <c r="D497" s="33">
        <f>ROUND(C497/4.4,0)</f>
        <v>16</v>
      </c>
      <c r="E497" s="82">
        <f>B497-D497</f>
        <v>83</v>
      </c>
    </row>
    <row r="498" ht="20.35" customHeight="1">
      <c r="A498" t="s" s="38">
        <v>593</v>
      </c>
      <c r="B498" s="81">
        <f>99-'STATS 17-18'!F500</f>
        <v>58</v>
      </c>
      <c r="C498" s="33">
        <f>82-('STATS 17-18'!E500+'STATS 17-18'!F500)</f>
        <v>4</v>
      </c>
      <c r="D498" s="33">
        <f>ROUND(C498/4.4,0)</f>
        <v>1</v>
      </c>
      <c r="E498" s="82">
        <f>B498-D498</f>
        <v>57</v>
      </c>
    </row>
    <row r="499" ht="20.35" customHeight="1">
      <c r="A499" t="s" s="38">
        <v>594</v>
      </c>
      <c r="B499" s="81">
        <f>99-'STATS 17-18'!F501</f>
        <v>92</v>
      </c>
      <c r="C499" s="33">
        <f>82-('STATS 17-18'!E501+'STATS 17-18'!F501)</f>
        <v>1</v>
      </c>
      <c r="D499" s="33">
        <f>ROUND(C499/4.4,0)</f>
        <v>0</v>
      </c>
      <c r="E499" s="82">
        <f>B499-D499</f>
        <v>92</v>
      </c>
    </row>
    <row r="500" ht="20.35" customHeight="1">
      <c r="A500" t="s" s="38">
        <v>595</v>
      </c>
      <c r="B500" s="81">
        <f>99-'STATS 17-18'!F502</f>
        <v>95</v>
      </c>
      <c r="C500" s="33">
        <f>82-('STATS 17-18'!E502+'STATS 17-18'!F502)</f>
        <v>0</v>
      </c>
      <c r="D500" s="33">
        <f>ROUND(C500/4.4,0)</f>
        <v>0</v>
      </c>
      <c r="E500" s="82">
        <f>B500-D500</f>
        <v>95</v>
      </c>
    </row>
    <row r="501" ht="20.35" customHeight="1">
      <c r="A501" t="s" s="38">
        <v>596</v>
      </c>
      <c r="B501" s="81">
        <f>99-'STATS 17-18'!F503</f>
        <v>99</v>
      </c>
      <c r="C501" s="33">
        <f>82-('STATS 17-18'!E503+'STATS 17-18'!F503)</f>
        <v>79</v>
      </c>
      <c r="D501" s="33">
        <f>ROUND(C501/4.4,0)</f>
        <v>18</v>
      </c>
      <c r="E501" s="82">
        <f>B501-D501</f>
        <v>81</v>
      </c>
    </row>
    <row r="502" ht="20.35" customHeight="1">
      <c r="A502" t="s" s="38">
        <v>597</v>
      </c>
      <c r="B502" s="81">
        <f>99-'STATS 17-18'!F504</f>
        <v>99</v>
      </c>
      <c r="C502" s="33">
        <f>82-('STATS 17-18'!E504+'STATS 17-18'!F504)</f>
        <v>75</v>
      </c>
      <c r="D502" s="33">
        <f>ROUND(C502/4.4,0)</f>
        <v>17</v>
      </c>
      <c r="E502" s="82">
        <f>B502-D502</f>
        <v>82</v>
      </c>
    </row>
    <row r="503" ht="20.35" customHeight="1">
      <c r="A503" t="s" s="38">
        <v>598</v>
      </c>
      <c r="B503" s="81">
        <f>99-'STATS 17-18'!F505</f>
        <v>99</v>
      </c>
      <c r="C503" s="33">
        <f>82-('STATS 17-18'!E505+'STATS 17-18'!F505)</f>
        <v>78</v>
      </c>
      <c r="D503" s="33">
        <f>ROUND(C503/4.4,0)</f>
        <v>18</v>
      </c>
      <c r="E503" s="82">
        <f>B503-D503</f>
        <v>81</v>
      </c>
    </row>
    <row r="504" ht="20.35" customHeight="1">
      <c r="A504" t="s" s="38">
        <v>599</v>
      </c>
      <c r="B504" s="81">
        <f>99-'STATS 17-18'!F506</f>
        <v>95</v>
      </c>
      <c r="C504" s="33">
        <f>82-('STATS 17-18'!E506+'STATS 17-18'!F506)</f>
        <v>0</v>
      </c>
      <c r="D504" s="33">
        <f>ROUND(C504/4.4,0)</f>
        <v>0</v>
      </c>
      <c r="E504" s="82">
        <f>B504-D504</f>
        <v>95</v>
      </c>
    </row>
    <row r="505" ht="20.35" customHeight="1">
      <c r="A505" t="s" s="38">
        <v>600</v>
      </c>
      <c r="B505" s="81">
        <f>99-'STATS 17-18'!F507</f>
        <v>99</v>
      </c>
      <c r="C505" s="33">
        <f>82-('STATS 17-18'!E507+'STATS 17-18'!F507)</f>
        <v>10</v>
      </c>
      <c r="D505" s="33">
        <f>ROUND(C505/4.4,0)</f>
        <v>2</v>
      </c>
      <c r="E505" s="82">
        <f>B505-D505</f>
        <v>97</v>
      </c>
    </row>
    <row r="506" ht="20.35" customHeight="1">
      <c r="A506" t="s" s="38">
        <v>602</v>
      </c>
      <c r="B506" s="81">
        <f>99-'STATS 17-18'!F508</f>
        <v>67</v>
      </c>
      <c r="C506" s="33">
        <f>82-('STATS 17-18'!E508+'STATS 17-18'!F508)</f>
        <v>0</v>
      </c>
      <c r="D506" s="33">
        <f>ROUND(C506/4.4,0)</f>
        <v>0</v>
      </c>
      <c r="E506" s="82">
        <f>B506-D506</f>
        <v>67</v>
      </c>
    </row>
    <row r="507" ht="20.35" customHeight="1">
      <c r="A507" t="s" s="38">
        <v>603</v>
      </c>
      <c r="B507" s="81">
        <f>99-'STATS 17-18'!F509</f>
        <v>99</v>
      </c>
      <c r="C507" s="33">
        <f>82-('STATS 17-18'!E509+'STATS 17-18'!F509)</f>
        <v>81</v>
      </c>
      <c r="D507" s="33">
        <f>ROUND(C507/4.4,0)</f>
        <v>18</v>
      </c>
      <c r="E507" s="82">
        <f>B507-D507</f>
        <v>81</v>
      </c>
    </row>
    <row r="508" ht="20.35" customHeight="1">
      <c r="A508" t="s" s="38">
        <v>604</v>
      </c>
      <c r="B508" s="81">
        <f>99-'STATS 17-18'!F510</f>
        <v>47</v>
      </c>
      <c r="C508" s="33">
        <f>82-('STATS 17-18'!E510+'STATS 17-18'!F510)</f>
        <v>0</v>
      </c>
      <c r="D508" s="33">
        <f>ROUND(C508/4.4,0)</f>
        <v>0</v>
      </c>
      <c r="E508" s="82">
        <f>B508-D508</f>
        <v>47</v>
      </c>
    </row>
    <row r="509" ht="20.35" customHeight="1">
      <c r="A509" t="s" s="38">
        <v>605</v>
      </c>
      <c r="B509" s="81">
        <f>99-'STATS 17-18'!F511</f>
        <v>99</v>
      </c>
      <c r="C509" s="33">
        <f>82-('STATS 17-18'!E511+'STATS 17-18'!F511)</f>
        <v>71</v>
      </c>
      <c r="D509" s="33">
        <f>ROUND(C509/4.4,0)</f>
        <v>16</v>
      </c>
      <c r="E509" s="82">
        <f>B509-D509</f>
        <v>83</v>
      </c>
    </row>
    <row r="510" ht="20.35" customHeight="1">
      <c r="A510" t="s" s="38">
        <v>606</v>
      </c>
      <c r="B510" s="81">
        <f>99-'STATS 17-18'!F512</f>
        <v>79</v>
      </c>
      <c r="C510" s="33">
        <f>82-('STATS 17-18'!E512+'STATS 17-18'!F512)</f>
        <v>9</v>
      </c>
      <c r="D510" s="33">
        <f>ROUND(C510/4.4,0)</f>
        <v>2</v>
      </c>
      <c r="E510" s="82">
        <f>B510-D510</f>
        <v>77</v>
      </c>
    </row>
    <row r="511" ht="20.35" customHeight="1">
      <c r="A511" t="s" s="38">
        <v>607</v>
      </c>
      <c r="B511" s="81">
        <f>99-'STATS 17-18'!F513</f>
        <v>86</v>
      </c>
      <c r="C511" s="33">
        <f>82-('STATS 17-18'!E513+'STATS 17-18'!F513)</f>
        <v>1</v>
      </c>
      <c r="D511" s="33">
        <f>ROUND(C511/4.4,0)</f>
        <v>0</v>
      </c>
      <c r="E511" s="82">
        <f>B511-D511</f>
        <v>86</v>
      </c>
    </row>
    <row r="512" ht="20.35" customHeight="1">
      <c r="A512" t="s" s="38">
        <v>608</v>
      </c>
      <c r="B512" s="81">
        <f>99-'STATS 17-18'!F514</f>
        <v>83</v>
      </c>
      <c r="C512" s="33">
        <f>82-('STATS 17-18'!E514+'STATS 17-18'!F514)</f>
        <v>47</v>
      </c>
      <c r="D512" s="33">
        <f>ROUND(C512/4.4,0)</f>
        <v>11</v>
      </c>
      <c r="E512" s="82">
        <f>B512-D512</f>
        <v>72</v>
      </c>
    </row>
    <row r="513" ht="20.35" customHeight="1">
      <c r="A513" t="s" s="38">
        <v>609</v>
      </c>
      <c r="B513" s="81">
        <f>99-'STATS 17-18'!F515</f>
        <v>99</v>
      </c>
      <c r="C513" s="33">
        <f>82-('STATS 17-18'!E515+'STATS 17-18'!F515)</f>
        <v>18</v>
      </c>
      <c r="D513" s="33">
        <f>ROUND(C513/4.4,0)</f>
        <v>4</v>
      </c>
      <c r="E513" s="82">
        <f>B513-D513</f>
        <v>95</v>
      </c>
    </row>
    <row r="514" ht="20.35" customHeight="1">
      <c r="A514" t="s" s="38">
        <v>610</v>
      </c>
      <c r="B514" s="81">
        <f>99-'STATS 17-18'!F516</f>
        <v>99</v>
      </c>
      <c r="C514" s="33">
        <f>82-('STATS 17-18'!E516+'STATS 17-18'!F516)</f>
        <v>51</v>
      </c>
      <c r="D514" s="33">
        <f>ROUND(C514/4.4,0)</f>
        <v>12</v>
      </c>
      <c r="E514" s="82">
        <f>B514-D514</f>
        <v>87</v>
      </c>
    </row>
    <row r="515" ht="20.35" customHeight="1">
      <c r="A515" t="s" s="38">
        <v>611</v>
      </c>
      <c r="B515" s="81">
        <f>99-'STATS 17-18'!F517</f>
        <v>99</v>
      </c>
      <c r="C515" s="33">
        <f>82-('STATS 17-18'!E517+'STATS 17-18'!F517)</f>
        <v>22</v>
      </c>
      <c r="D515" s="33">
        <f>ROUND(C515/4.4,0)</f>
        <v>5</v>
      </c>
      <c r="E515" s="82">
        <f>B515-D515</f>
        <v>94</v>
      </c>
    </row>
    <row r="516" ht="20.35" customHeight="1">
      <c r="A516" t="s" s="38">
        <v>612</v>
      </c>
      <c r="B516" s="81">
        <f>99-'STATS 17-18'!F518</f>
        <v>99</v>
      </c>
      <c r="C516" s="33">
        <f>82-('STATS 17-18'!E518+'STATS 17-18'!F518)</f>
        <v>31</v>
      </c>
      <c r="D516" s="33">
        <f>ROUND(C516/4.4,0)</f>
        <v>7</v>
      </c>
      <c r="E516" s="82">
        <f>B516-D516</f>
        <v>92</v>
      </c>
    </row>
    <row r="517" ht="20.35" customHeight="1">
      <c r="A517" t="s" s="38">
        <v>613</v>
      </c>
      <c r="B517" s="81">
        <f>99-'STATS 17-18'!F519</f>
        <v>96</v>
      </c>
      <c r="C517" s="33">
        <f>82-('STATS 17-18'!E519+'STATS 17-18'!F519)</f>
        <v>0</v>
      </c>
      <c r="D517" s="33">
        <f>ROUND(C517/4.4,0)</f>
        <v>0</v>
      </c>
      <c r="E517" s="82">
        <f>B517-D517</f>
        <v>96</v>
      </c>
    </row>
    <row r="518" ht="20.35" customHeight="1">
      <c r="A518" t="s" s="38">
        <v>615</v>
      </c>
      <c r="B518" s="81">
        <f>99-'STATS 17-18'!F520</f>
        <v>98</v>
      </c>
      <c r="C518" s="33">
        <f>82-('STATS 17-18'!E520+'STATS 17-18'!F520)</f>
        <v>0</v>
      </c>
      <c r="D518" s="33">
        <f>ROUND(C518/4.4,0)</f>
        <v>0</v>
      </c>
      <c r="E518" s="82">
        <f>B518-D518</f>
        <v>98</v>
      </c>
    </row>
    <row r="519" ht="20.35" customHeight="1">
      <c r="A519" t="s" s="38">
        <v>616</v>
      </c>
      <c r="B519" s="81">
        <f>99-'STATS 17-18'!F521</f>
        <v>53</v>
      </c>
      <c r="C519" s="33">
        <f>82-('STATS 17-18'!E521+'STATS 17-18'!F521)</f>
        <v>0</v>
      </c>
      <c r="D519" s="33">
        <f>ROUND(C519/4.4,0)</f>
        <v>0</v>
      </c>
      <c r="E519" s="82">
        <f>B519-D519</f>
        <v>53</v>
      </c>
    </row>
    <row r="520" ht="20.35" customHeight="1">
      <c r="A520" t="s" s="38">
        <v>617</v>
      </c>
      <c r="B520" s="81">
        <f>99-'STATS 17-18'!F522</f>
        <v>89</v>
      </c>
      <c r="C520" s="33">
        <f>82-('STATS 17-18'!E522+'STATS 17-18'!F522)</f>
        <v>0</v>
      </c>
      <c r="D520" s="33">
        <f>ROUND(C520/4.4,0)</f>
        <v>0</v>
      </c>
      <c r="E520" s="82">
        <f>B520-D520</f>
        <v>89</v>
      </c>
    </row>
    <row r="521" ht="20.35" customHeight="1">
      <c r="A521" t="s" s="38">
        <v>618</v>
      </c>
      <c r="B521" s="81">
        <f>99-'STATS 17-18'!F523</f>
        <v>99</v>
      </c>
      <c r="C521" s="33">
        <f>82-('STATS 17-18'!E523+'STATS 17-18'!F523)</f>
        <v>0</v>
      </c>
      <c r="D521" s="33">
        <f>ROUND(C521/4.4,0)</f>
        <v>0</v>
      </c>
      <c r="E521" s="82">
        <f>B521-D521</f>
        <v>99</v>
      </c>
    </row>
    <row r="522" ht="20.35" customHeight="1">
      <c r="A522" t="s" s="38">
        <v>619</v>
      </c>
      <c r="B522" s="81">
        <f>99-'STATS 17-18'!F524</f>
        <v>98</v>
      </c>
      <c r="C522" s="33">
        <f>82-('STATS 17-18'!E524+'STATS 17-18'!F524)</f>
        <v>4</v>
      </c>
      <c r="D522" s="33">
        <f>ROUND(C522/4.4,0)</f>
        <v>1</v>
      </c>
      <c r="E522" s="82">
        <f>B522-D522</f>
        <v>97</v>
      </c>
    </row>
    <row r="523" ht="20.35" customHeight="1">
      <c r="A523" t="s" s="38">
        <v>620</v>
      </c>
      <c r="B523" s="81">
        <f>99-'STATS 17-18'!F525</f>
        <v>46</v>
      </c>
      <c r="C523" s="33">
        <f>82-('STATS 17-18'!E525+'STATS 17-18'!F525)</f>
        <v>0</v>
      </c>
      <c r="D523" s="33">
        <f>ROUND(C523/4.4,0)</f>
        <v>0</v>
      </c>
      <c r="E523" s="82">
        <f>B523-D523</f>
        <v>46</v>
      </c>
    </row>
    <row r="524" ht="20.35" customHeight="1">
      <c r="A524" t="s" s="38">
        <v>621</v>
      </c>
      <c r="B524" s="81">
        <f>99-'STATS 17-18'!F526</f>
        <v>94</v>
      </c>
      <c r="C524" s="33">
        <f>82-('STATS 17-18'!E526+'STATS 17-18'!F526)</f>
        <v>29</v>
      </c>
      <c r="D524" s="33">
        <f>ROUND(C524/4.4,0)</f>
        <v>7</v>
      </c>
      <c r="E524" s="82">
        <f>B524-D524</f>
        <v>87</v>
      </c>
    </row>
    <row r="525" ht="20.35" customHeight="1">
      <c r="A525" t="s" s="38">
        <v>622</v>
      </c>
      <c r="B525" s="81">
        <f>99-'STATS 17-18'!F527</f>
        <v>99</v>
      </c>
      <c r="C525" s="33">
        <f>82-('STATS 17-18'!E527+'STATS 17-18'!F527)</f>
        <v>60</v>
      </c>
      <c r="D525" s="33">
        <f>ROUND(C525/4.4,0)</f>
        <v>14</v>
      </c>
      <c r="E525" s="82">
        <f>B525-D525</f>
        <v>85</v>
      </c>
    </row>
    <row r="526" ht="20.35" customHeight="1">
      <c r="A526" t="s" s="38">
        <v>623</v>
      </c>
      <c r="B526" s="81">
        <f>99-'STATS 17-18'!F528</f>
        <v>99</v>
      </c>
      <c r="C526" s="33">
        <f>82-('STATS 17-18'!E528+'STATS 17-18'!F528)</f>
        <v>50</v>
      </c>
      <c r="D526" s="33">
        <f>ROUND(C526/4.4,0)</f>
        <v>11</v>
      </c>
      <c r="E526" s="82">
        <f>B526-D526</f>
        <v>88</v>
      </c>
    </row>
    <row r="527" ht="20.35" customHeight="1">
      <c r="A527" t="s" s="38">
        <v>624</v>
      </c>
      <c r="B527" s="81">
        <f>99-'STATS 17-18'!F529</f>
        <v>75</v>
      </c>
      <c r="C527" s="33">
        <f>82-('STATS 17-18'!E529+'STATS 17-18'!F529)</f>
        <v>55</v>
      </c>
      <c r="D527" s="33">
        <f>ROUND(C527/4.4,0)</f>
        <v>12</v>
      </c>
      <c r="E527" s="82">
        <f>B527-D527</f>
        <v>63</v>
      </c>
    </row>
    <row r="528" ht="20.35" customHeight="1">
      <c r="A528" t="s" s="38">
        <v>625</v>
      </c>
      <c r="B528" s="81">
        <f>99-'STATS 17-18'!F530</f>
        <v>76</v>
      </c>
      <c r="C528" s="33">
        <f>82-('STATS 17-18'!E530+'STATS 17-18'!F530)</f>
        <v>13</v>
      </c>
      <c r="D528" s="33">
        <f>ROUND(C528/4.4,0)</f>
        <v>3</v>
      </c>
      <c r="E528" s="82">
        <f>B528-D528</f>
        <v>73</v>
      </c>
    </row>
    <row r="529" ht="20.35" customHeight="1">
      <c r="A529" t="s" s="38">
        <v>627</v>
      </c>
      <c r="B529" s="81">
        <f>99-'STATS 17-18'!F531</f>
        <v>99</v>
      </c>
      <c r="C529" s="33">
        <f>82-('STATS 17-18'!E531+'STATS 17-18'!F531)</f>
        <v>64</v>
      </c>
      <c r="D529" s="33">
        <f>ROUND(C529/4.4,0)</f>
        <v>15</v>
      </c>
      <c r="E529" s="82">
        <f>B529-D529</f>
        <v>84</v>
      </c>
    </row>
    <row r="530" ht="20.35" customHeight="1">
      <c r="A530" t="s" s="38">
        <v>628</v>
      </c>
      <c r="B530" s="81">
        <f>99-'STATS 17-18'!F532</f>
        <v>99</v>
      </c>
      <c r="C530" s="33">
        <f>82-('STATS 17-18'!E532+'STATS 17-18'!F532)</f>
        <v>67</v>
      </c>
      <c r="D530" s="33">
        <f>ROUND(C530/4.4,0)</f>
        <v>15</v>
      </c>
      <c r="E530" s="82">
        <f>B530-D530</f>
        <v>84</v>
      </c>
    </row>
    <row r="531" ht="20.35" customHeight="1">
      <c r="A531" t="s" s="38">
        <v>630</v>
      </c>
      <c r="B531" s="81">
        <f>99-'STATS 17-18'!F533</f>
        <v>66</v>
      </c>
      <c r="C531" s="33">
        <f>82-('STATS 17-18'!E533+'STATS 17-18'!F533)</f>
        <v>3</v>
      </c>
      <c r="D531" s="33">
        <f>ROUND(C531/4.4,0)</f>
        <v>1</v>
      </c>
      <c r="E531" s="82">
        <f>B531-D531</f>
        <v>65</v>
      </c>
    </row>
    <row r="532" ht="20.35" customHeight="1">
      <c r="A532" t="s" s="38">
        <v>631</v>
      </c>
      <c r="B532" s="81">
        <f>99-'STATS 17-18'!F534</f>
        <v>71</v>
      </c>
      <c r="C532" s="33">
        <f>82-('STATS 17-18'!E534+'STATS 17-18'!F534)</f>
        <v>2</v>
      </c>
      <c r="D532" s="33">
        <f>ROUND(C532/4.4,0)</f>
        <v>0</v>
      </c>
      <c r="E532" s="82">
        <f>B532-D532</f>
        <v>71</v>
      </c>
    </row>
    <row r="533" ht="20.35" customHeight="1">
      <c r="A533" t="s" s="38">
        <v>632</v>
      </c>
      <c r="B533" s="81">
        <f>99-'STATS 17-18'!F535</f>
        <v>99</v>
      </c>
      <c r="C533" s="33">
        <f>82-('STATS 17-18'!E535+'STATS 17-18'!F535)</f>
        <v>0</v>
      </c>
      <c r="D533" s="33">
        <f>ROUND(C533/4.4,0)</f>
        <v>0</v>
      </c>
      <c r="E533" s="82">
        <f>B533-D533</f>
        <v>99</v>
      </c>
    </row>
    <row r="534" ht="20.35" customHeight="1">
      <c r="A534" t="s" s="38">
        <v>633</v>
      </c>
      <c r="B534" s="81">
        <f>99-'STATS 17-18'!F536</f>
        <v>99</v>
      </c>
      <c r="C534" s="33">
        <f>82-('STATS 17-18'!E536+'STATS 17-18'!F536)</f>
        <v>10</v>
      </c>
      <c r="D534" s="33">
        <f>ROUND(C534/4.4,0)</f>
        <v>2</v>
      </c>
      <c r="E534" s="82">
        <f>B534-D534</f>
        <v>97</v>
      </c>
    </row>
    <row r="535" ht="20.35" customHeight="1">
      <c r="A535" t="s" s="38">
        <v>634</v>
      </c>
      <c r="B535" s="81">
        <f>99-'STATS 17-18'!F537</f>
        <v>99</v>
      </c>
      <c r="C535" s="33">
        <f>82-('STATS 17-18'!E537+'STATS 17-18'!F537)</f>
        <v>2</v>
      </c>
      <c r="D535" s="33">
        <f>ROUND(C535/4.4,0)</f>
        <v>0</v>
      </c>
      <c r="E535" s="82">
        <f>B535-D535</f>
        <v>99</v>
      </c>
    </row>
    <row r="536" ht="20.35" customHeight="1">
      <c r="A536" t="s" s="38">
        <v>636</v>
      </c>
      <c r="B536" s="81">
        <f>99-'STATS 17-18'!F538</f>
        <v>99</v>
      </c>
      <c r="C536" s="33">
        <f>82-('STATS 17-18'!E538+'STATS 17-18'!F538)</f>
        <v>0</v>
      </c>
      <c r="D536" s="33">
        <f>ROUND(C536/4.4,0)</f>
        <v>0</v>
      </c>
      <c r="E536" s="82">
        <f>B536-D536</f>
        <v>99</v>
      </c>
    </row>
    <row r="537" ht="20.35" customHeight="1">
      <c r="A537" t="s" s="38">
        <v>637</v>
      </c>
      <c r="B537" s="81">
        <f>99-'STATS 17-18'!F539</f>
        <v>78</v>
      </c>
      <c r="C537" s="33">
        <f>82-('STATS 17-18'!E539+'STATS 17-18'!F539)</f>
        <v>1</v>
      </c>
      <c r="D537" s="33">
        <f>ROUND(C537/4.4,0)</f>
        <v>0</v>
      </c>
      <c r="E537" s="82">
        <f>B537-D537</f>
        <v>78</v>
      </c>
    </row>
    <row r="538" ht="20.35" customHeight="1">
      <c r="A538" t="s" s="38">
        <v>638</v>
      </c>
      <c r="B538" s="81">
        <f>99-'STATS 17-18'!F540</f>
        <v>75</v>
      </c>
      <c r="C538" s="33">
        <f>82-('STATS 17-18'!E540+'STATS 17-18'!F540)</f>
        <v>0</v>
      </c>
      <c r="D538" s="33">
        <f>ROUND(C538/4.4,0)</f>
        <v>0</v>
      </c>
      <c r="E538" s="82">
        <f>B538-D538</f>
        <v>75</v>
      </c>
    </row>
    <row r="539" ht="20.35" customHeight="1">
      <c r="A539" t="s" s="38">
        <v>639</v>
      </c>
      <c r="B539" s="81">
        <f>99-'STATS 17-18'!F541</f>
        <v>99</v>
      </c>
      <c r="C539" s="33">
        <f>82-('STATS 17-18'!E541+'STATS 17-18'!F541)</f>
        <v>80</v>
      </c>
      <c r="D539" s="33">
        <f>ROUND(C539/4.4,0)</f>
        <v>18</v>
      </c>
      <c r="E539" s="82">
        <f>B539-D539</f>
        <v>81</v>
      </c>
    </row>
    <row r="540" ht="20.35" customHeight="1">
      <c r="A540" t="s" s="38">
        <v>640</v>
      </c>
      <c r="B540" s="81">
        <f>99-'STATS 17-18'!F542</f>
        <v>99</v>
      </c>
      <c r="C540" s="33">
        <f>82-('STATS 17-18'!E542+'STATS 17-18'!F542)</f>
        <v>59</v>
      </c>
      <c r="D540" s="33">
        <f>ROUND(C540/4.4,0)</f>
        <v>13</v>
      </c>
      <c r="E540" s="82">
        <f>B540-D540</f>
        <v>86</v>
      </c>
    </row>
    <row r="541" ht="20.35" customHeight="1">
      <c r="A541" t="s" s="38">
        <v>641</v>
      </c>
      <c r="B541" s="81">
        <f>99-'STATS 17-18'!F543</f>
        <v>70</v>
      </c>
      <c r="C541" s="33">
        <f>82-('STATS 17-18'!E543+'STATS 17-18'!F543)</f>
        <v>1</v>
      </c>
      <c r="D541" s="33">
        <f>ROUND(C541/4.4,0)</f>
        <v>0</v>
      </c>
      <c r="E541" s="82">
        <f>B541-D541</f>
        <v>70</v>
      </c>
    </row>
    <row r="542" ht="20.35" customHeight="1">
      <c r="A542" t="s" s="38">
        <v>642</v>
      </c>
      <c r="B542" s="81">
        <f>99-'STATS 17-18'!F544</f>
        <v>99</v>
      </c>
      <c r="C542" s="33">
        <f>82-('STATS 17-18'!E544+'STATS 17-18'!F544)</f>
        <v>49</v>
      </c>
      <c r="D542" s="33">
        <f>ROUND(C542/4.4,0)</f>
        <v>11</v>
      </c>
      <c r="E542" s="82">
        <f>B542-D542</f>
        <v>88</v>
      </c>
    </row>
    <row r="543" ht="20.35" customHeight="1">
      <c r="A543" t="s" s="38">
        <v>643</v>
      </c>
      <c r="B543" s="81">
        <f>99-'STATS 17-18'!F545</f>
        <v>83</v>
      </c>
      <c r="C543" s="33">
        <f>82-('STATS 17-18'!E545+'STATS 17-18'!F545)</f>
        <v>5</v>
      </c>
      <c r="D543" s="33">
        <f>ROUND(C543/4.4,0)</f>
        <v>1</v>
      </c>
      <c r="E543" s="82">
        <f>B543-D543</f>
        <v>82</v>
      </c>
    </row>
    <row r="544" ht="20.35" customHeight="1">
      <c r="A544" t="s" s="38">
        <v>644</v>
      </c>
      <c r="B544" s="81">
        <f>99-'STATS 17-18'!F546</f>
        <v>91</v>
      </c>
      <c r="C544" s="33">
        <f>82-('STATS 17-18'!E546+'STATS 17-18'!F546)</f>
        <v>7</v>
      </c>
      <c r="D544" s="33">
        <f>ROUND(C544/4.4,0)</f>
        <v>2</v>
      </c>
      <c r="E544" s="82">
        <f>B544-D544</f>
        <v>89</v>
      </c>
    </row>
    <row r="545" ht="20.35" customHeight="1">
      <c r="A545" t="s" s="38">
        <v>645</v>
      </c>
      <c r="B545" s="81">
        <f>99-'STATS 17-18'!F547</f>
        <v>55</v>
      </c>
      <c r="C545" s="33">
        <f>82-('STATS 17-18'!E547+'STATS 17-18'!F547)</f>
        <v>0</v>
      </c>
      <c r="D545" s="33">
        <f>ROUND(C545/4.4,0)</f>
        <v>0</v>
      </c>
      <c r="E545" s="82">
        <f>B545-D545</f>
        <v>55</v>
      </c>
    </row>
    <row r="546" ht="20.35" customHeight="1">
      <c r="A546" t="s" s="38">
        <v>646</v>
      </c>
      <c r="B546" s="81">
        <f>99-'STATS 17-18'!F548</f>
        <v>99</v>
      </c>
      <c r="C546" s="33">
        <f>82-('STATS 17-18'!E548+'STATS 17-18'!F548)</f>
        <v>80</v>
      </c>
      <c r="D546" s="33">
        <f>ROUND(C546/4.4,0)</f>
        <v>18</v>
      </c>
      <c r="E546" s="82">
        <f>B546-D546</f>
        <v>81</v>
      </c>
    </row>
    <row r="547" ht="20.35" customHeight="1">
      <c r="A547" t="s" s="38">
        <v>647</v>
      </c>
      <c r="B547" s="81">
        <f>99-'STATS 17-18'!F549</f>
        <v>99</v>
      </c>
      <c r="C547" s="33">
        <f>82-('STATS 17-18'!E549+'STATS 17-18'!F549)</f>
        <v>81</v>
      </c>
      <c r="D547" s="33">
        <f>ROUND(C547/4.4,0)</f>
        <v>18</v>
      </c>
      <c r="E547" s="82">
        <f>B547-D547</f>
        <v>81</v>
      </c>
    </row>
    <row r="548" ht="20.35" customHeight="1">
      <c r="A548" t="s" s="38">
        <v>648</v>
      </c>
      <c r="B548" s="81">
        <f>99-'STATS 17-18'!F550</f>
        <v>99</v>
      </c>
      <c r="C548" s="33">
        <f>82-('STATS 17-18'!E550+'STATS 17-18'!F550)</f>
        <v>0</v>
      </c>
      <c r="D548" s="33">
        <f>ROUND(C548/4.4,0)</f>
        <v>0</v>
      </c>
      <c r="E548" s="82">
        <f>B548-D548</f>
        <v>99</v>
      </c>
    </row>
    <row r="549" ht="20.35" customHeight="1">
      <c r="A549" t="s" s="38">
        <v>649</v>
      </c>
      <c r="B549" s="81">
        <f>99-'STATS 17-18'!F551</f>
        <v>87</v>
      </c>
      <c r="C549" s="33">
        <f>82-('STATS 17-18'!E551+'STATS 17-18'!F551)</f>
        <v>0</v>
      </c>
      <c r="D549" s="33">
        <f>ROUND(C549/4.4,0)</f>
        <v>0</v>
      </c>
      <c r="E549" s="82">
        <f>B549-D549</f>
        <v>87</v>
      </c>
    </row>
    <row r="550" ht="20.35" customHeight="1">
      <c r="A550" t="s" s="38">
        <v>650</v>
      </c>
      <c r="B550" s="81">
        <f>99-'STATS 17-18'!F552</f>
        <v>97</v>
      </c>
      <c r="C550" s="33">
        <f>82-('STATS 17-18'!E552+'STATS 17-18'!F552)</f>
        <v>0</v>
      </c>
      <c r="D550" s="33">
        <f>ROUND(C550/4.4,0)</f>
        <v>0</v>
      </c>
      <c r="E550" s="82">
        <f>B550-D550</f>
        <v>97</v>
      </c>
    </row>
    <row r="551" ht="20.35" customHeight="1">
      <c r="A551" t="s" s="38">
        <v>651</v>
      </c>
      <c r="B551" s="81">
        <f>99-'STATS 17-18'!F553</f>
        <v>99</v>
      </c>
      <c r="C551" s="33">
        <f>82-('STATS 17-18'!E553+'STATS 17-18'!F553)</f>
        <v>64</v>
      </c>
      <c r="D551" s="33">
        <f>ROUND(C551/4.4,0)</f>
        <v>15</v>
      </c>
      <c r="E551" s="82">
        <f>B551-D551</f>
        <v>84</v>
      </c>
    </row>
    <row r="552" ht="20.35" customHeight="1">
      <c r="A552" t="s" s="38">
        <v>652</v>
      </c>
      <c r="B552" s="81">
        <f>99-'STATS 17-18'!F554</f>
        <v>99</v>
      </c>
      <c r="C552" s="33">
        <f>82-('STATS 17-18'!E554+'STATS 17-18'!F554)</f>
        <v>67</v>
      </c>
      <c r="D552" s="33">
        <f>ROUND(C552/4.4,0)</f>
        <v>15</v>
      </c>
      <c r="E552" s="82">
        <f>B552-D552</f>
        <v>84</v>
      </c>
    </row>
    <row r="553" ht="20.35" customHeight="1">
      <c r="A553" t="s" s="38">
        <v>654</v>
      </c>
      <c r="B553" s="81">
        <f>99-'STATS 17-18'!F555</f>
        <v>94</v>
      </c>
      <c r="C553" s="33">
        <f>82-('STATS 17-18'!E555+'STATS 17-18'!F555)</f>
        <v>4</v>
      </c>
      <c r="D553" s="33">
        <f>ROUND(C553/4.4,0)</f>
        <v>1</v>
      </c>
      <c r="E553" s="82">
        <f>B553-D553</f>
        <v>93</v>
      </c>
    </row>
    <row r="554" ht="20.35" customHeight="1">
      <c r="A554" t="s" s="38">
        <v>655</v>
      </c>
      <c r="B554" s="81">
        <f>99-'STATS 17-18'!F556</f>
        <v>86</v>
      </c>
      <c r="C554" s="33">
        <f>82-('STATS 17-18'!E556+'STATS 17-18'!F556)</f>
        <v>0</v>
      </c>
      <c r="D554" s="33">
        <f>ROUND(C554/4.4,0)</f>
        <v>0</v>
      </c>
      <c r="E554" s="82">
        <f>B554-D554</f>
        <v>86</v>
      </c>
    </row>
    <row r="555" ht="20.35" customHeight="1">
      <c r="A555" t="s" s="38">
        <v>656</v>
      </c>
      <c r="B555" s="81">
        <f>99-'STATS 17-18'!F557</f>
        <v>99</v>
      </c>
      <c r="C555" s="33">
        <f>82-('STATS 17-18'!E557+'STATS 17-18'!F557)</f>
        <v>3</v>
      </c>
      <c r="D555" s="33">
        <f>ROUND(C555/4.4,0)</f>
        <v>1</v>
      </c>
      <c r="E555" s="82">
        <f>B555-D555</f>
        <v>98</v>
      </c>
    </row>
    <row r="556" ht="20.35" customHeight="1">
      <c r="A556" t="s" s="38">
        <v>657</v>
      </c>
      <c r="B556" s="81">
        <f>99-'STATS 17-18'!F558</f>
        <v>99</v>
      </c>
      <c r="C556" s="33">
        <f>82-('STATS 17-18'!E558+'STATS 17-18'!F558)</f>
        <v>0</v>
      </c>
      <c r="D556" s="33">
        <f>ROUND(C556/4.4,0)</f>
        <v>0</v>
      </c>
      <c r="E556" s="82">
        <f>B556-D556</f>
        <v>99</v>
      </c>
    </row>
    <row r="557" ht="20.35" customHeight="1">
      <c r="A557" t="s" s="38">
        <v>659</v>
      </c>
      <c r="B557" s="81">
        <f>99-'STATS 17-18'!F559</f>
        <v>99</v>
      </c>
      <c r="C557" s="33">
        <f>82-('STATS 17-18'!E559+'STATS 17-18'!F559)</f>
        <v>0</v>
      </c>
      <c r="D557" s="33">
        <f>ROUND(C557/4.4,0)</f>
        <v>0</v>
      </c>
      <c r="E557" s="82">
        <f>B557-D557</f>
        <v>99</v>
      </c>
    </row>
    <row r="558" ht="20.35" customHeight="1">
      <c r="A558" t="s" s="38">
        <v>660</v>
      </c>
      <c r="B558" s="81">
        <f>99-'STATS 17-18'!F560</f>
        <v>97</v>
      </c>
      <c r="C558" s="33">
        <f>82-('STATS 17-18'!E560+'STATS 17-18'!F560)</f>
        <v>19</v>
      </c>
      <c r="D558" s="33">
        <f>ROUND(C558/4.4,0)</f>
        <v>4</v>
      </c>
      <c r="E558" s="82">
        <f>B558-D558</f>
        <v>93</v>
      </c>
    </row>
    <row r="559" ht="20.35" customHeight="1">
      <c r="A559" t="s" s="38">
        <v>661</v>
      </c>
      <c r="B559" s="81">
        <f>99-'STATS 17-18'!F561</f>
        <v>77</v>
      </c>
      <c r="C559" s="33">
        <f>82-('STATS 17-18'!E561+'STATS 17-18'!F561)</f>
        <v>0</v>
      </c>
      <c r="D559" s="33">
        <f>ROUND(C559/4.4,0)</f>
        <v>0</v>
      </c>
      <c r="E559" s="82">
        <f>B559-D559</f>
        <v>77</v>
      </c>
    </row>
    <row r="560" ht="20.35" customHeight="1">
      <c r="A560" t="s" s="38">
        <v>662</v>
      </c>
      <c r="B560" s="81">
        <f>99-'STATS 17-18'!F562</f>
        <v>81</v>
      </c>
      <c r="C560" s="33">
        <f>82-('STATS 17-18'!E562+'STATS 17-18'!F562)</f>
        <v>22</v>
      </c>
      <c r="D560" s="33">
        <f>ROUND(C560/4.4,0)</f>
        <v>5</v>
      </c>
      <c r="E560" s="82">
        <f>B560-D560</f>
        <v>76</v>
      </c>
    </row>
    <row r="561" ht="20.35" customHeight="1">
      <c r="A561" t="s" s="38">
        <v>663</v>
      </c>
      <c r="B561" s="81">
        <f>99-'STATS 17-18'!F563</f>
        <v>99</v>
      </c>
      <c r="C561" s="33">
        <f>82-('STATS 17-18'!E563+'STATS 17-18'!F563)</f>
        <v>32</v>
      </c>
      <c r="D561" s="33">
        <f>ROUND(C561/4.4,0)</f>
        <v>7</v>
      </c>
      <c r="E561" s="82">
        <f>B561-D561</f>
        <v>92</v>
      </c>
    </row>
    <row r="562" ht="20.35" customHeight="1">
      <c r="A562" t="s" s="38">
        <v>664</v>
      </c>
      <c r="B562" s="81">
        <f>99-'STATS 17-18'!F564</f>
        <v>98</v>
      </c>
      <c r="C562" s="33">
        <f>82-('STATS 17-18'!E564+'STATS 17-18'!F564)</f>
        <v>31</v>
      </c>
      <c r="D562" s="33">
        <f>ROUND(C562/4.4,0)</f>
        <v>7</v>
      </c>
      <c r="E562" s="82">
        <f>B562-D562</f>
        <v>91</v>
      </c>
    </row>
    <row r="563" ht="20.35" customHeight="1">
      <c r="A563" t="s" s="38">
        <v>665</v>
      </c>
      <c r="B563" s="81">
        <f>99-'STATS 17-18'!F565</f>
        <v>99</v>
      </c>
      <c r="C563" s="33">
        <f>82-('STATS 17-18'!E565+'STATS 17-18'!F565)</f>
        <v>68</v>
      </c>
      <c r="D563" s="33">
        <f>ROUND(C563/4.4,0)</f>
        <v>15</v>
      </c>
      <c r="E563" s="82">
        <f>B563-D563</f>
        <v>84</v>
      </c>
    </row>
    <row r="564" ht="20.35" customHeight="1">
      <c r="A564" t="s" s="38">
        <v>666</v>
      </c>
      <c r="B564" s="81">
        <f>99-'STATS 17-18'!F566</f>
        <v>96</v>
      </c>
      <c r="C564" s="33">
        <f>82-('STATS 17-18'!E566+'STATS 17-18'!F566)</f>
        <v>5</v>
      </c>
      <c r="D564" s="33">
        <f>ROUND(C564/4.4,0)</f>
        <v>1</v>
      </c>
      <c r="E564" s="82">
        <f>B564-D564</f>
        <v>95</v>
      </c>
    </row>
    <row r="565" ht="20.35" customHeight="1">
      <c r="A565" t="s" s="38">
        <v>667</v>
      </c>
      <c r="B565" s="81">
        <f>99-'STATS 17-18'!F567</f>
        <v>85</v>
      </c>
      <c r="C565" s="33">
        <f>82-('STATS 17-18'!E567+'STATS 17-18'!F567)</f>
        <v>0</v>
      </c>
      <c r="D565" s="33">
        <f>ROUND(C565/4.4,0)</f>
        <v>0</v>
      </c>
      <c r="E565" s="82">
        <f>B565-D565</f>
        <v>85</v>
      </c>
    </row>
    <row r="566" ht="20.35" customHeight="1">
      <c r="A566" t="s" s="38">
        <v>668</v>
      </c>
      <c r="B566" s="81">
        <f>99-'STATS 17-18'!F568</f>
        <v>99</v>
      </c>
      <c r="C566" s="33">
        <f>82-('STATS 17-18'!E568+'STATS 17-18'!F568)</f>
        <v>63</v>
      </c>
      <c r="D566" s="33">
        <f>ROUND(C566/4.4,0)</f>
        <v>14</v>
      </c>
      <c r="E566" s="82">
        <f>B566-D566</f>
        <v>85</v>
      </c>
    </row>
    <row r="567" ht="20.35" customHeight="1">
      <c r="A567" t="s" s="38">
        <v>669</v>
      </c>
      <c r="B567" s="81">
        <f>99-'STATS 17-18'!F569</f>
        <v>99</v>
      </c>
      <c r="C567" s="33">
        <f>82-('STATS 17-18'!E569+'STATS 17-18'!F569)</f>
        <v>14</v>
      </c>
      <c r="D567" s="33">
        <f>ROUND(C567/4.4,0)</f>
        <v>3</v>
      </c>
      <c r="E567" s="82">
        <f>B567-D567</f>
        <v>96</v>
      </c>
    </row>
    <row r="568" ht="20.35" customHeight="1">
      <c r="A568" t="s" s="38">
        <v>670</v>
      </c>
      <c r="B568" s="81">
        <f>99-'STATS 17-18'!F570</f>
        <v>88</v>
      </c>
      <c r="C568" s="33">
        <f>82-('STATS 17-18'!E570+'STATS 17-18'!F570)</f>
        <v>56</v>
      </c>
      <c r="D568" s="33">
        <f>ROUND(C568/4.4,0)</f>
        <v>13</v>
      </c>
      <c r="E568" s="82">
        <f>B568-D568</f>
        <v>75</v>
      </c>
    </row>
    <row r="569" ht="20.35" customHeight="1">
      <c r="A569" t="s" s="38">
        <v>671</v>
      </c>
      <c r="B569" s="81">
        <f>99-'STATS 17-18'!F571</f>
        <v>98</v>
      </c>
      <c r="C569" s="33">
        <f>82-('STATS 17-18'!E571+'STATS 17-18'!F571)</f>
        <v>68</v>
      </c>
      <c r="D569" s="33">
        <f>ROUND(C569/4.4,0)</f>
        <v>15</v>
      </c>
      <c r="E569" s="82">
        <f>B569-D569</f>
        <v>83</v>
      </c>
    </row>
    <row r="570" ht="20.35" customHeight="1">
      <c r="A570" t="s" s="38">
        <v>672</v>
      </c>
      <c r="B570" s="81">
        <f>99-'STATS 17-18'!F572</f>
        <v>99</v>
      </c>
      <c r="C570" s="33">
        <f>82-('STATS 17-18'!E572+'STATS 17-18'!F572)</f>
        <v>72</v>
      </c>
      <c r="D570" s="33">
        <f>ROUND(C570/4.4,0)</f>
        <v>16</v>
      </c>
      <c r="E570" s="82">
        <f>B570-D570</f>
        <v>83</v>
      </c>
    </row>
    <row r="571" ht="20.35" customHeight="1">
      <c r="A571" t="s" s="38">
        <v>673</v>
      </c>
      <c r="B571" s="81">
        <f>99-'STATS 17-18'!F573</f>
        <v>87</v>
      </c>
      <c r="C571" s="33">
        <f>82-('STATS 17-18'!E573+'STATS 17-18'!F573)</f>
        <v>2</v>
      </c>
      <c r="D571" s="33">
        <f>ROUND(C571/4.4,0)</f>
        <v>0</v>
      </c>
      <c r="E571" s="82">
        <f>B571-D571</f>
        <v>87</v>
      </c>
    </row>
    <row r="572" ht="20.35" customHeight="1">
      <c r="A572" t="s" s="38">
        <v>674</v>
      </c>
      <c r="B572" s="81">
        <f>99-'STATS 17-18'!F574</f>
        <v>98</v>
      </c>
      <c r="C572" s="33">
        <f>82-('STATS 17-18'!E574+'STATS 17-18'!F574)</f>
        <v>0</v>
      </c>
      <c r="D572" s="33">
        <f>ROUND(C572/4.4,0)</f>
        <v>0</v>
      </c>
      <c r="E572" s="82">
        <f>B572-D572</f>
        <v>98</v>
      </c>
    </row>
    <row r="573" ht="20.35" customHeight="1">
      <c r="A573" t="s" s="38">
        <v>675</v>
      </c>
      <c r="B573" s="81">
        <f>99-'STATS 17-18'!F575</f>
        <v>98</v>
      </c>
      <c r="C573" s="33">
        <f>82-('STATS 17-18'!E575+'STATS 17-18'!F575)</f>
        <v>0</v>
      </c>
      <c r="D573" s="33">
        <f>ROUND(C573/4.4,0)</f>
        <v>0</v>
      </c>
      <c r="E573" s="82">
        <f>B573-D573</f>
        <v>98</v>
      </c>
    </row>
    <row r="574" ht="20.35" customHeight="1">
      <c r="A574" t="s" s="38">
        <v>676</v>
      </c>
      <c r="B574" s="81">
        <f>99-'STATS 17-18'!F576</f>
        <v>99</v>
      </c>
      <c r="C574" s="33">
        <f>82-('STATS 17-18'!E576+'STATS 17-18'!F576)</f>
        <v>0</v>
      </c>
      <c r="D574" s="33">
        <f>ROUND(C574/4.4,0)</f>
        <v>0</v>
      </c>
      <c r="E574" s="82">
        <f>B574-D574</f>
        <v>99</v>
      </c>
    </row>
    <row r="575" ht="20.35" customHeight="1">
      <c r="A575" t="s" s="38">
        <v>677</v>
      </c>
      <c r="B575" s="81">
        <f>99-'STATS 17-18'!F577</f>
        <v>99</v>
      </c>
      <c r="C575" s="33">
        <f>82-('STATS 17-18'!E577+'STATS 17-18'!F577)</f>
        <v>52</v>
      </c>
      <c r="D575" s="33">
        <f>ROUND(C575/4.4,0)</f>
        <v>12</v>
      </c>
      <c r="E575" s="82">
        <f>B575-D575</f>
        <v>87</v>
      </c>
    </row>
    <row r="576" ht="20.35" customHeight="1">
      <c r="A576" t="s" s="38">
        <v>678</v>
      </c>
      <c r="B576" s="81">
        <f>99-'STATS 17-18'!F578</f>
        <v>81</v>
      </c>
      <c r="C576" s="33">
        <f>82-('STATS 17-18'!E578+'STATS 17-18'!F578)</f>
        <v>0</v>
      </c>
      <c r="D576" s="33">
        <f>ROUND(C576/4.4,0)</f>
        <v>0</v>
      </c>
      <c r="E576" s="82">
        <f>B576-D576</f>
        <v>81</v>
      </c>
    </row>
    <row r="577" ht="20.35" customHeight="1">
      <c r="A577" t="s" s="38">
        <v>679</v>
      </c>
      <c r="B577" s="81">
        <f>99-'STATS 17-18'!F579</f>
        <v>99</v>
      </c>
      <c r="C577" s="33">
        <f>82-('STATS 17-18'!E579+'STATS 17-18'!F579)</f>
        <v>56</v>
      </c>
      <c r="D577" s="33">
        <f>ROUND(C577/4.4,0)</f>
        <v>13</v>
      </c>
      <c r="E577" s="82">
        <f>B577-D577</f>
        <v>86</v>
      </c>
    </row>
    <row r="578" ht="20.35" customHeight="1">
      <c r="A578" t="s" s="38">
        <v>680</v>
      </c>
      <c r="B578" s="81">
        <f>99-'STATS 17-18'!F580</f>
        <v>91</v>
      </c>
      <c r="C578" s="33">
        <f>82-('STATS 17-18'!E580+'STATS 17-18'!F580)</f>
        <v>3</v>
      </c>
      <c r="D578" s="33">
        <f>ROUND(C578/4.4,0)</f>
        <v>1</v>
      </c>
      <c r="E578" s="82">
        <f>B578-D578</f>
        <v>90</v>
      </c>
    </row>
    <row r="579" ht="20.35" customHeight="1">
      <c r="A579" t="s" s="38">
        <v>681</v>
      </c>
      <c r="B579" s="81">
        <f>99-'STATS 17-18'!F581</f>
        <v>99</v>
      </c>
      <c r="C579" s="33">
        <f>82-('STATS 17-18'!E581+'STATS 17-18'!F581)</f>
        <v>45</v>
      </c>
      <c r="D579" s="33">
        <f>ROUND(C579/4.4,0)</f>
        <v>10</v>
      </c>
      <c r="E579" s="82">
        <f>B579-D579</f>
        <v>89</v>
      </c>
    </row>
    <row r="580" ht="20.35" customHeight="1">
      <c r="A580" t="s" s="38">
        <v>682</v>
      </c>
      <c r="B580" s="81">
        <f>99-'STATS 17-18'!F582</f>
        <v>99</v>
      </c>
      <c r="C580" s="33">
        <f>82-('STATS 17-18'!E582+'STATS 17-18'!F582)</f>
        <v>77</v>
      </c>
      <c r="D580" s="33">
        <f>ROUND(C580/4.4,0)</f>
        <v>18</v>
      </c>
      <c r="E580" s="82">
        <f>B580-D580</f>
        <v>81</v>
      </c>
    </row>
    <row r="581" ht="20.35" customHeight="1">
      <c r="A581" t="s" s="38">
        <v>683</v>
      </c>
      <c r="B581" s="81">
        <f>99-'STATS 17-18'!F583</f>
        <v>99</v>
      </c>
      <c r="C581" s="33">
        <f>82-('STATS 17-18'!E583+'STATS 17-18'!F583)</f>
        <v>73</v>
      </c>
      <c r="D581" s="33">
        <f>ROUND(C581/4.4,0)</f>
        <v>17</v>
      </c>
      <c r="E581" s="82">
        <f>B581-D581</f>
        <v>82</v>
      </c>
    </row>
    <row r="582" ht="20.35" customHeight="1">
      <c r="A582" t="s" s="38">
        <v>684</v>
      </c>
      <c r="B582" s="81">
        <f>99-'STATS 17-18'!F584</f>
        <v>99</v>
      </c>
      <c r="C582" s="33">
        <f>82-('STATS 17-18'!E584+'STATS 17-18'!F584)</f>
        <v>78</v>
      </c>
      <c r="D582" s="33">
        <f>ROUND(C582/4.4,0)</f>
        <v>18</v>
      </c>
      <c r="E582" s="82">
        <f>B582-D582</f>
        <v>81</v>
      </c>
    </row>
    <row r="583" ht="20.35" customHeight="1">
      <c r="A583" t="s" s="38">
        <v>685</v>
      </c>
      <c r="B583" s="81">
        <f>99-'STATS 17-18'!F585</f>
        <v>99</v>
      </c>
      <c r="C583" s="33">
        <f>82-('STATS 17-18'!E585+'STATS 17-18'!F585)</f>
        <v>1</v>
      </c>
      <c r="D583" s="33">
        <f>ROUND(C583/4.4,0)</f>
        <v>0</v>
      </c>
      <c r="E583" s="82">
        <f>B583-D583</f>
        <v>99</v>
      </c>
    </row>
    <row r="584" ht="20.35" customHeight="1">
      <c r="A584" t="s" s="38">
        <v>686</v>
      </c>
      <c r="B584" s="81">
        <f>99-'STATS 17-18'!F586</f>
        <v>87</v>
      </c>
      <c r="C584" s="33">
        <f>82-('STATS 17-18'!E586+'STATS 17-18'!F586)</f>
        <v>0</v>
      </c>
      <c r="D584" s="33">
        <f>ROUND(C584/4.4,0)</f>
        <v>0</v>
      </c>
      <c r="E584" s="82">
        <f>B584-D584</f>
        <v>87</v>
      </c>
    </row>
    <row r="585" ht="20.35" customHeight="1">
      <c r="A585" t="s" s="38">
        <v>687</v>
      </c>
      <c r="B585" s="81">
        <f>99-'STATS 17-18'!F587</f>
        <v>98</v>
      </c>
      <c r="C585" s="33">
        <f>82-('STATS 17-18'!E587+'STATS 17-18'!F587)</f>
        <v>1</v>
      </c>
      <c r="D585" s="33">
        <f>ROUND(C585/4.4,0)</f>
        <v>0</v>
      </c>
      <c r="E585" s="82">
        <f>B585-D585</f>
        <v>98</v>
      </c>
    </row>
    <row r="586" ht="20.35" customHeight="1">
      <c r="A586" t="s" s="38">
        <v>689</v>
      </c>
      <c r="B586" s="81">
        <f>99-'STATS 17-18'!F588</f>
        <v>99</v>
      </c>
      <c r="C586" s="33">
        <f>82-('STATS 17-18'!E588+'STATS 17-18'!F588)</f>
        <v>64</v>
      </c>
      <c r="D586" s="33">
        <f>ROUND(C586/4.4,0)</f>
        <v>15</v>
      </c>
      <c r="E586" s="82">
        <f>B586-D586</f>
        <v>84</v>
      </c>
    </row>
    <row r="587" ht="20.35" customHeight="1">
      <c r="A587" t="s" s="38">
        <v>690</v>
      </c>
      <c r="B587" s="81">
        <f>99-'STATS 17-18'!F589</f>
        <v>93</v>
      </c>
      <c r="C587" s="33">
        <f>82-('STATS 17-18'!E589+'STATS 17-18'!F589)</f>
        <v>0</v>
      </c>
      <c r="D587" s="33">
        <f>ROUND(C587/4.4,0)</f>
        <v>0</v>
      </c>
      <c r="E587" s="82">
        <f>B587-D587</f>
        <v>93</v>
      </c>
    </row>
    <row r="588" ht="20.35" customHeight="1">
      <c r="A588" t="s" s="38">
        <v>691</v>
      </c>
      <c r="B588" s="81">
        <f>99-'STATS 17-18'!F590</f>
        <v>99</v>
      </c>
      <c r="C588" s="33">
        <f>82-('STATS 17-18'!E590+'STATS 17-18'!F590)</f>
        <v>0</v>
      </c>
      <c r="D588" s="33">
        <f>ROUND(C588/4.4,0)</f>
        <v>0</v>
      </c>
      <c r="E588" s="82">
        <f>B588-D588</f>
        <v>99</v>
      </c>
    </row>
    <row r="589" ht="20.35" customHeight="1">
      <c r="A589" t="s" s="38">
        <v>692</v>
      </c>
      <c r="B589" s="81">
        <f>99-'STATS 17-18'!F591</f>
        <v>99</v>
      </c>
      <c r="C589" s="33">
        <f>82-('STATS 17-18'!E591+'STATS 17-18'!F591)</f>
        <v>29</v>
      </c>
      <c r="D589" s="33">
        <f>ROUND(C589/4.4,0)</f>
        <v>7</v>
      </c>
      <c r="E589" s="82">
        <f>B589-D589</f>
        <v>92</v>
      </c>
    </row>
    <row r="590" ht="20.35" customHeight="1">
      <c r="A590" t="s" s="38">
        <v>694</v>
      </c>
      <c r="B590" s="81">
        <f>99-'STATS 17-18'!F592</f>
        <v>94</v>
      </c>
      <c r="C590" s="33">
        <f>82-('STATS 17-18'!E592+'STATS 17-18'!F592)</f>
        <v>0</v>
      </c>
      <c r="D590" s="33">
        <f>ROUND(C590/4.4,0)</f>
        <v>0</v>
      </c>
      <c r="E590" s="82">
        <f>B590-D590</f>
        <v>94</v>
      </c>
    </row>
    <row r="591" ht="20.35" customHeight="1">
      <c r="A591" t="s" s="38">
        <v>695</v>
      </c>
      <c r="B591" s="81">
        <f>99-'STATS 17-18'!F593</f>
        <v>99</v>
      </c>
      <c r="C591" s="33">
        <f>82-('STATS 17-18'!E593+'STATS 17-18'!F593)</f>
        <v>7</v>
      </c>
      <c r="D591" s="33">
        <f>ROUND(C591/4.4,0)</f>
        <v>2</v>
      </c>
      <c r="E591" s="82">
        <f>B591-D591</f>
        <v>97</v>
      </c>
    </row>
    <row r="592" ht="20.35" customHeight="1">
      <c r="A592" t="s" s="38">
        <v>696</v>
      </c>
      <c r="B592" s="81">
        <f>99-'STATS 17-18'!F594</f>
        <v>99</v>
      </c>
      <c r="C592" s="33">
        <f>82-('STATS 17-18'!E594+'STATS 17-18'!F594)</f>
        <v>24</v>
      </c>
      <c r="D592" s="33">
        <f>ROUND(C592/4.4,0)</f>
        <v>5</v>
      </c>
      <c r="E592" s="82">
        <f>B592-D592</f>
        <v>94</v>
      </c>
    </row>
    <row r="593" ht="20.35" customHeight="1">
      <c r="A593" t="s" s="38">
        <v>697</v>
      </c>
      <c r="B593" s="81">
        <f>99-'STATS 17-18'!F595</f>
        <v>89</v>
      </c>
      <c r="C593" s="33">
        <f>82-('STATS 17-18'!E595+'STATS 17-18'!F595)</f>
        <v>0</v>
      </c>
      <c r="D593" s="33">
        <f>ROUND(C593/4.4,0)</f>
        <v>0</v>
      </c>
      <c r="E593" s="82">
        <f>B593-D593</f>
        <v>89</v>
      </c>
    </row>
    <row r="594" ht="20.35" customHeight="1">
      <c r="A594" t="s" s="38">
        <v>698</v>
      </c>
      <c r="B594" s="81">
        <f>99-'STATS 17-18'!F596</f>
        <v>99</v>
      </c>
      <c r="C594" s="33">
        <f>82-('STATS 17-18'!E596+'STATS 17-18'!F596)</f>
        <v>0</v>
      </c>
      <c r="D594" s="33">
        <f>ROUND(C594/4.4,0)</f>
        <v>0</v>
      </c>
      <c r="E594" s="82">
        <f>B594-D594</f>
        <v>99</v>
      </c>
    </row>
    <row r="595" ht="20.35" customHeight="1">
      <c r="A595" t="s" s="38">
        <v>699</v>
      </c>
      <c r="B595" s="81">
        <f>99-'STATS 17-18'!F597</f>
        <v>94</v>
      </c>
      <c r="C595" s="33">
        <f>82-('STATS 17-18'!E597+'STATS 17-18'!F597)</f>
        <v>0</v>
      </c>
      <c r="D595" s="33">
        <f>ROUND(C595/4.4,0)</f>
        <v>0</v>
      </c>
      <c r="E595" s="82">
        <f>B595-D595</f>
        <v>94</v>
      </c>
    </row>
    <row r="596" ht="20.35" customHeight="1">
      <c r="A596" t="s" s="38">
        <v>700</v>
      </c>
      <c r="B596" s="81">
        <f>99-'STATS 17-18'!F598</f>
        <v>99</v>
      </c>
      <c r="C596" s="33">
        <f>82-('STATS 17-18'!E598+'STATS 17-18'!F598)</f>
        <v>81</v>
      </c>
      <c r="D596" s="33">
        <f>ROUND(C596/4.4,0)</f>
        <v>18</v>
      </c>
      <c r="E596" s="82">
        <f>B596-D596</f>
        <v>81</v>
      </c>
    </row>
    <row r="597" ht="20.35" customHeight="1">
      <c r="A597" t="s" s="38">
        <v>701</v>
      </c>
      <c r="B597" s="81">
        <f>99-'STATS 17-18'!F599</f>
        <v>95</v>
      </c>
      <c r="C597" s="33">
        <f>82-('STATS 17-18'!E599+'STATS 17-18'!F599)</f>
        <v>12</v>
      </c>
      <c r="D597" s="33">
        <f>ROUND(C597/4.4,0)</f>
        <v>3</v>
      </c>
      <c r="E597" s="82">
        <f>B597-D597</f>
        <v>92</v>
      </c>
    </row>
    <row r="598" ht="20.35" customHeight="1">
      <c r="A598" t="s" s="38">
        <v>703</v>
      </c>
      <c r="B598" s="81">
        <f>99-'STATS 17-18'!F600</f>
        <v>99</v>
      </c>
      <c r="C598" s="33">
        <f>82-('STATS 17-18'!E600+'STATS 17-18'!F600)</f>
        <v>66</v>
      </c>
      <c r="D598" s="33">
        <f>ROUND(C598/4.4,0)</f>
        <v>15</v>
      </c>
      <c r="E598" s="82">
        <f>B598-D598</f>
        <v>84</v>
      </c>
    </row>
    <row r="599" ht="20.35" customHeight="1">
      <c r="A599" t="s" s="38">
        <v>704</v>
      </c>
      <c r="B599" s="81">
        <f>99-'STATS 17-18'!F601</f>
        <v>83</v>
      </c>
      <c r="C599" s="33">
        <f>82-('STATS 17-18'!E601+'STATS 17-18'!F601)</f>
        <v>1</v>
      </c>
      <c r="D599" s="33">
        <f>ROUND(C599/4.4,0)</f>
        <v>0</v>
      </c>
      <c r="E599" s="82">
        <f>B599-D599</f>
        <v>83</v>
      </c>
    </row>
    <row r="600" ht="20.35" customHeight="1">
      <c r="A600" t="s" s="38">
        <v>705</v>
      </c>
      <c r="B600" s="81">
        <f>99-'STATS 17-18'!F602</f>
        <v>99</v>
      </c>
      <c r="C600" s="33">
        <f>82-('STATS 17-18'!E602+'STATS 17-18'!F602)</f>
        <v>0</v>
      </c>
      <c r="D600" s="33">
        <f>ROUND(C600/4.4,0)</f>
        <v>0</v>
      </c>
      <c r="E600" s="82">
        <f>B600-D600</f>
        <v>99</v>
      </c>
    </row>
    <row r="601" ht="20.35" customHeight="1">
      <c r="A601" t="s" s="38">
        <v>706</v>
      </c>
      <c r="B601" s="81">
        <f>99-'STATS 17-18'!F603</f>
        <v>72</v>
      </c>
      <c r="C601" s="33">
        <f>82-('STATS 17-18'!E603+'STATS 17-18'!F603)</f>
        <v>48</v>
      </c>
      <c r="D601" s="33">
        <f>ROUND(C601/4.4,0)</f>
        <v>11</v>
      </c>
      <c r="E601" s="82">
        <f>B601-D601</f>
        <v>61</v>
      </c>
    </row>
    <row r="602" ht="20.35" customHeight="1">
      <c r="A602" t="s" s="38">
        <v>707</v>
      </c>
      <c r="B602" s="81">
        <f>99-'STATS 17-18'!F604</f>
        <v>98</v>
      </c>
      <c r="C602" s="33">
        <f>82-('STATS 17-18'!E604+'STATS 17-18'!F604)</f>
        <v>0</v>
      </c>
      <c r="D602" s="33">
        <f>ROUND(C602/4.4,0)</f>
        <v>0</v>
      </c>
      <c r="E602" s="82">
        <f>B602-D602</f>
        <v>98</v>
      </c>
    </row>
    <row r="603" ht="20.35" customHeight="1">
      <c r="A603" t="s" s="38">
        <v>708</v>
      </c>
      <c r="B603" s="81">
        <f>99-'STATS 17-18'!F605</f>
        <v>98</v>
      </c>
      <c r="C603" s="33">
        <f>82-('STATS 17-18'!E605+'STATS 17-18'!F605)</f>
        <v>24</v>
      </c>
      <c r="D603" s="33">
        <f>ROUND(C603/4.4,0)</f>
        <v>5</v>
      </c>
      <c r="E603" s="82">
        <f>B603-D603</f>
        <v>93</v>
      </c>
    </row>
    <row r="604" ht="20.35" customHeight="1">
      <c r="A604" t="s" s="38">
        <v>710</v>
      </c>
      <c r="B604" s="81">
        <f>99-'STATS 17-18'!F606</f>
        <v>99</v>
      </c>
      <c r="C604" s="33">
        <f>82-('STATS 17-18'!E606+'STATS 17-18'!F606)</f>
        <v>3</v>
      </c>
      <c r="D604" s="33">
        <f>ROUND(C604/4.4,0)</f>
        <v>1</v>
      </c>
      <c r="E604" s="82">
        <f>B604-D604</f>
        <v>98</v>
      </c>
    </row>
    <row r="605" ht="20.35" customHeight="1">
      <c r="A605" t="s" s="38">
        <v>711</v>
      </c>
      <c r="B605" s="81">
        <f>99-'STATS 17-18'!F607</f>
        <v>92</v>
      </c>
      <c r="C605" s="33">
        <f>82-('STATS 17-18'!E607+'STATS 17-18'!F607)</f>
        <v>1</v>
      </c>
      <c r="D605" s="33">
        <f>ROUND(C605/4.4,0)</f>
        <v>0</v>
      </c>
      <c r="E605" s="82">
        <f>B605-D605</f>
        <v>92</v>
      </c>
    </row>
    <row r="606" ht="20.35" customHeight="1">
      <c r="A606" t="s" s="38">
        <v>712</v>
      </c>
      <c r="B606" s="81">
        <f>99-'STATS 17-18'!F608</f>
        <v>99</v>
      </c>
      <c r="C606" s="33">
        <f>82-('STATS 17-18'!E608+'STATS 17-18'!F608)</f>
        <v>0</v>
      </c>
      <c r="D606" s="33">
        <f>ROUND(C606/4.4,0)</f>
        <v>0</v>
      </c>
      <c r="E606" s="82">
        <f>B606-D606</f>
        <v>99</v>
      </c>
    </row>
    <row r="607" ht="20.35" customHeight="1">
      <c r="A607" t="s" s="38">
        <v>713</v>
      </c>
      <c r="B607" s="81">
        <f>99-'STATS 17-18'!F609</f>
        <v>98</v>
      </c>
      <c r="C607" s="33">
        <f>82-('STATS 17-18'!E609+'STATS 17-18'!F609)</f>
        <v>0</v>
      </c>
      <c r="D607" s="33">
        <f>ROUND(C607/4.4,0)</f>
        <v>0</v>
      </c>
      <c r="E607" s="82">
        <f>B607-D607</f>
        <v>98</v>
      </c>
    </row>
    <row r="608" ht="20.35" customHeight="1">
      <c r="A608" t="s" s="38">
        <v>714</v>
      </c>
      <c r="B608" s="81">
        <f>99-'STATS 17-18'!F610</f>
        <v>99</v>
      </c>
      <c r="C608" s="33">
        <f>82-('STATS 17-18'!E610+'STATS 17-18'!F610)</f>
        <v>0</v>
      </c>
      <c r="D608" s="33">
        <f>ROUND(C608/4.4,0)</f>
        <v>0</v>
      </c>
      <c r="E608" s="82">
        <f>B608-D608</f>
        <v>99</v>
      </c>
    </row>
    <row r="609" ht="20.35" customHeight="1">
      <c r="A609" t="s" s="38">
        <v>715</v>
      </c>
      <c r="B609" s="81">
        <f>99-'STATS 17-18'!F611</f>
        <v>96</v>
      </c>
      <c r="C609" s="33">
        <f>82-('STATS 17-18'!E611+'STATS 17-18'!F611)</f>
        <v>3</v>
      </c>
      <c r="D609" s="33">
        <f>ROUND(C609/4.4,0)</f>
        <v>1</v>
      </c>
      <c r="E609" s="82">
        <f>B609-D609</f>
        <v>95</v>
      </c>
    </row>
    <row r="610" ht="20.35" customHeight="1">
      <c r="A610" t="s" s="38">
        <v>716</v>
      </c>
      <c r="B610" s="81">
        <f>99-'STATS 17-18'!F612</f>
        <v>68</v>
      </c>
      <c r="C610" s="33">
        <f>82-('STATS 17-18'!E612+'STATS 17-18'!F612)</f>
        <v>23</v>
      </c>
      <c r="D610" s="33">
        <f>ROUND(C610/4.4,0)</f>
        <v>5</v>
      </c>
      <c r="E610" s="82">
        <f>B610-D610</f>
        <v>63</v>
      </c>
    </row>
    <row r="611" ht="20.35" customHeight="1">
      <c r="A611" t="s" s="38">
        <v>717</v>
      </c>
      <c r="B611" s="81">
        <f>99-'STATS 17-18'!F613</f>
        <v>99</v>
      </c>
      <c r="C611" s="33">
        <f>82-('STATS 17-18'!E613+'STATS 17-18'!F613)</f>
        <v>0</v>
      </c>
      <c r="D611" s="33">
        <f>ROUND(C611/4.4,0)</f>
        <v>0</v>
      </c>
      <c r="E611" s="82">
        <f>B611-D611</f>
        <v>99</v>
      </c>
    </row>
    <row r="612" ht="20.35" customHeight="1">
      <c r="A612" t="s" s="38">
        <v>718</v>
      </c>
      <c r="B612" s="81">
        <f>99-'STATS 17-18'!F614</f>
        <v>99</v>
      </c>
      <c r="C612" s="33">
        <f>82-('STATS 17-18'!E614+'STATS 17-18'!F614)</f>
        <v>81</v>
      </c>
      <c r="D612" s="33">
        <f>ROUND(C612/4.4,0)</f>
        <v>18</v>
      </c>
      <c r="E612" s="82">
        <f>B612-D612</f>
        <v>81</v>
      </c>
    </row>
    <row r="613" ht="20.35" customHeight="1">
      <c r="A613" t="s" s="38">
        <v>719</v>
      </c>
      <c r="B613" s="81">
        <f>99-'STATS 17-18'!F615</f>
        <v>99</v>
      </c>
      <c r="C613" s="33">
        <f>82-('STATS 17-18'!E615+'STATS 17-18'!F615)</f>
        <v>81</v>
      </c>
      <c r="D613" s="33">
        <f>ROUND(C613/4.4,0)</f>
        <v>18</v>
      </c>
      <c r="E613" s="82">
        <f>B613-D613</f>
        <v>81</v>
      </c>
    </row>
    <row r="614" ht="20.35" customHeight="1">
      <c r="A614" t="s" s="38">
        <v>720</v>
      </c>
      <c r="B614" s="81">
        <f>99-'STATS 17-18'!F616</f>
        <v>93</v>
      </c>
      <c r="C614" s="33">
        <f>82-('STATS 17-18'!E616+'STATS 17-18'!F616)</f>
        <v>0</v>
      </c>
      <c r="D614" s="33">
        <f>ROUND(C614/4.4,0)</f>
        <v>0</v>
      </c>
      <c r="E614" s="82">
        <f>B614-D614</f>
        <v>93</v>
      </c>
    </row>
    <row r="615" ht="20.35" customHeight="1">
      <c r="A615" t="s" s="38">
        <v>721</v>
      </c>
      <c r="B615" s="81">
        <f>99-'STATS 17-18'!F617</f>
        <v>96</v>
      </c>
      <c r="C615" s="33">
        <f>82-('STATS 17-18'!E617+'STATS 17-18'!F617)</f>
        <v>21</v>
      </c>
      <c r="D615" s="33">
        <f>ROUND(C615/4.4,0)</f>
        <v>5</v>
      </c>
      <c r="E615" s="82">
        <f>B615-D615</f>
        <v>91</v>
      </c>
    </row>
    <row r="616" ht="20.35" customHeight="1">
      <c r="A616" t="s" s="38">
        <v>722</v>
      </c>
      <c r="B616" s="81">
        <f>99-'STATS 17-18'!F618</f>
        <v>99</v>
      </c>
      <c r="C616" s="33">
        <f>82-('STATS 17-18'!E618+'STATS 17-18'!F618)</f>
        <v>25</v>
      </c>
      <c r="D616" s="33">
        <f>ROUND(C616/4.4,0)</f>
        <v>6</v>
      </c>
      <c r="E616" s="82">
        <f>B616-D616</f>
        <v>93</v>
      </c>
    </row>
    <row r="617" ht="20.35" customHeight="1">
      <c r="A617" t="s" s="38">
        <v>724</v>
      </c>
      <c r="B617" s="81">
        <f>99-'STATS 17-18'!F619</f>
        <v>95</v>
      </c>
      <c r="C617" s="33">
        <f>82-('STATS 17-18'!E619+'STATS 17-18'!F619)</f>
        <v>2</v>
      </c>
      <c r="D617" s="33">
        <f>ROUND(C617/4.4,0)</f>
        <v>0</v>
      </c>
      <c r="E617" s="82">
        <f>B617-D617</f>
        <v>95</v>
      </c>
    </row>
    <row r="618" ht="20.35" customHeight="1">
      <c r="A618" t="s" s="38">
        <v>725</v>
      </c>
      <c r="B618" s="81">
        <f>99-'STATS 17-18'!F620</f>
        <v>87</v>
      </c>
      <c r="C618" s="33">
        <f>82-('STATS 17-18'!E620+'STATS 17-18'!F620)</f>
        <v>1</v>
      </c>
      <c r="D618" s="33">
        <f>ROUND(C618/4.4,0)</f>
        <v>0</v>
      </c>
      <c r="E618" s="82">
        <f>B618-D618</f>
        <v>87</v>
      </c>
    </row>
    <row r="619" ht="20.35" customHeight="1">
      <c r="A619" t="s" s="38">
        <v>726</v>
      </c>
      <c r="B619" s="81">
        <f>99-'STATS 17-18'!F621</f>
        <v>80</v>
      </c>
      <c r="C619" s="33">
        <f>82-('STATS 17-18'!E621+'STATS 17-18'!F621)</f>
        <v>4</v>
      </c>
      <c r="D619" s="33">
        <f>ROUND(C619/4.4,0)</f>
        <v>1</v>
      </c>
      <c r="E619" s="82">
        <f>B619-D619</f>
        <v>79</v>
      </c>
    </row>
    <row r="620" ht="20.35" customHeight="1">
      <c r="A620" t="s" s="38">
        <v>727</v>
      </c>
      <c r="B620" s="81">
        <f>99-'STATS 17-18'!F622</f>
        <v>99</v>
      </c>
      <c r="C620" s="33">
        <f>82-('STATS 17-18'!E622+'STATS 17-18'!F622)</f>
        <v>80</v>
      </c>
      <c r="D620" s="33">
        <f>ROUND(C620/4.4,0)</f>
        <v>18</v>
      </c>
      <c r="E620" s="82">
        <f>B620-D620</f>
        <v>81</v>
      </c>
    </row>
    <row r="621" ht="20.35" customHeight="1">
      <c r="A621" t="s" s="38">
        <v>728</v>
      </c>
      <c r="B621" s="81">
        <f>99-'STATS 17-18'!F623</f>
        <v>91</v>
      </c>
      <c r="C621" s="33">
        <f>82-('STATS 17-18'!E623+'STATS 17-18'!F623)</f>
        <v>0</v>
      </c>
      <c r="D621" s="33">
        <f>ROUND(C621/4.4,0)</f>
        <v>0</v>
      </c>
      <c r="E621" s="82">
        <f>B621-D621</f>
        <v>91</v>
      </c>
    </row>
    <row r="622" ht="20.35" customHeight="1">
      <c r="A622" t="s" s="38">
        <v>729</v>
      </c>
      <c r="B622" s="81">
        <f>99-'STATS 17-18'!F624</f>
        <v>99</v>
      </c>
      <c r="C622" s="33">
        <f>82-('STATS 17-18'!E624+'STATS 17-18'!F624)</f>
        <v>73</v>
      </c>
      <c r="D622" s="33">
        <f>ROUND(C622/4.4,0)</f>
        <v>17</v>
      </c>
      <c r="E622" s="82">
        <f>B622-D622</f>
        <v>82</v>
      </c>
    </row>
    <row r="623" ht="20.35" customHeight="1">
      <c r="A623" t="s" s="38">
        <v>731</v>
      </c>
      <c r="B623" s="81">
        <f>99-'STATS 17-18'!F625</f>
        <v>97</v>
      </c>
      <c r="C623" s="33">
        <f>82-('STATS 17-18'!E625+'STATS 17-18'!F625)</f>
        <v>0</v>
      </c>
      <c r="D623" s="33">
        <f>ROUND(C623/4.4,0)</f>
        <v>0</v>
      </c>
      <c r="E623" s="82">
        <f>B623-D623</f>
        <v>97</v>
      </c>
    </row>
    <row r="624" ht="20.35" customHeight="1">
      <c r="A624" t="s" s="38">
        <v>732</v>
      </c>
      <c r="B624" s="81">
        <f>99-'STATS 17-18'!F626</f>
        <v>99</v>
      </c>
      <c r="C624" s="33">
        <f>82-('STATS 17-18'!E626+'STATS 17-18'!F626)</f>
        <v>54</v>
      </c>
      <c r="D624" s="33">
        <f>ROUND(C624/4.4,0)</f>
        <v>12</v>
      </c>
      <c r="E624" s="82">
        <f>B624-D624</f>
        <v>87</v>
      </c>
    </row>
    <row r="625" ht="20.35" customHeight="1">
      <c r="A625" t="s" s="38">
        <v>733</v>
      </c>
      <c r="B625" s="81">
        <f>99-'STATS 17-18'!F627</f>
        <v>99</v>
      </c>
      <c r="C625" s="33">
        <f>82-('STATS 17-18'!E627+'STATS 17-18'!F627)</f>
        <v>26</v>
      </c>
      <c r="D625" s="33">
        <f>ROUND(C625/4.4,0)</f>
        <v>6</v>
      </c>
      <c r="E625" s="82">
        <f>B625-D625</f>
        <v>93</v>
      </c>
    </row>
    <row r="626" ht="20.35" customHeight="1">
      <c r="A626" t="s" s="38">
        <v>735</v>
      </c>
      <c r="B626" s="81">
        <f>99-'STATS 17-18'!F628</f>
        <v>99</v>
      </c>
      <c r="C626" s="33">
        <f>82-('STATS 17-18'!E628+'STATS 17-18'!F628)</f>
        <v>67</v>
      </c>
      <c r="D626" s="33">
        <f>ROUND(C626/4.4,0)</f>
        <v>15</v>
      </c>
      <c r="E626" s="82">
        <f>B626-D626</f>
        <v>84</v>
      </c>
    </row>
    <row r="627" ht="20.35" customHeight="1">
      <c r="A627" t="s" s="38">
        <v>736</v>
      </c>
      <c r="B627" s="81">
        <f>99-'STATS 17-18'!F629</f>
        <v>99</v>
      </c>
      <c r="C627" s="33">
        <f>82-('STATS 17-18'!E629+'STATS 17-18'!F629)</f>
        <v>49</v>
      </c>
      <c r="D627" s="33">
        <f>ROUND(C627/4.4,0)</f>
        <v>11</v>
      </c>
      <c r="E627" s="82">
        <f>B627-D627</f>
        <v>88</v>
      </c>
    </row>
    <row r="628" ht="20.35" customHeight="1">
      <c r="A628" t="s" s="38">
        <v>737</v>
      </c>
      <c r="B628" s="81">
        <f>99-'STATS 17-18'!F630</f>
        <v>99</v>
      </c>
      <c r="C628" s="33">
        <f>82-('STATS 17-18'!E630+'STATS 17-18'!F630)</f>
        <v>81</v>
      </c>
      <c r="D628" s="33">
        <f>ROUND(C628/4.4,0)</f>
        <v>18</v>
      </c>
      <c r="E628" s="82">
        <f>B628-D628</f>
        <v>81</v>
      </c>
    </row>
    <row r="629" ht="20.35" customHeight="1">
      <c r="A629" t="s" s="38">
        <v>738</v>
      </c>
      <c r="B629" s="81">
        <f>99-'STATS 17-18'!F631</f>
        <v>99</v>
      </c>
      <c r="C629" s="33">
        <f>82-('STATS 17-18'!E631+'STATS 17-18'!F631)</f>
        <v>0</v>
      </c>
      <c r="D629" s="33">
        <f>ROUND(C629/4.4,0)</f>
        <v>0</v>
      </c>
      <c r="E629" s="82">
        <f>B629-D629</f>
        <v>99</v>
      </c>
    </row>
    <row r="630" ht="20.35" customHeight="1">
      <c r="A630" t="s" s="38">
        <v>739</v>
      </c>
      <c r="B630" s="81">
        <f>99-'STATS 17-18'!F632</f>
        <v>88</v>
      </c>
      <c r="C630" s="33">
        <f>82-('STATS 17-18'!E632+'STATS 17-18'!F632)</f>
        <v>0</v>
      </c>
      <c r="D630" s="33">
        <f>ROUND(C630/4.4,0)</f>
        <v>0</v>
      </c>
      <c r="E630" s="82">
        <f>B630-D630</f>
        <v>88</v>
      </c>
    </row>
    <row r="631" ht="20.35" customHeight="1">
      <c r="A631" t="s" s="38">
        <v>740</v>
      </c>
      <c r="B631" s="81">
        <f>99-'STATS 17-18'!F633</f>
        <v>99</v>
      </c>
      <c r="C631" s="33">
        <f>82-('STATS 17-18'!E633+'STATS 17-18'!F633)</f>
        <v>11</v>
      </c>
      <c r="D631" s="33">
        <f>ROUND(C631/4.4,0)</f>
        <v>3</v>
      </c>
      <c r="E631" s="82">
        <f>B631-D631</f>
        <v>96</v>
      </c>
    </row>
    <row r="632" ht="20.35" customHeight="1">
      <c r="A632" t="s" s="38">
        <v>741</v>
      </c>
      <c r="B632" s="81">
        <f>99-'STATS 17-18'!F634</f>
        <v>89</v>
      </c>
      <c r="C632" s="33">
        <f>82-('STATS 17-18'!E634+'STATS 17-18'!F634)</f>
        <v>0</v>
      </c>
      <c r="D632" s="33">
        <f>ROUND(C632/4.4,0)</f>
        <v>0</v>
      </c>
      <c r="E632" s="82">
        <f>B632-D632</f>
        <v>89</v>
      </c>
    </row>
    <row r="633" ht="20.35" customHeight="1">
      <c r="A633" t="s" s="38">
        <v>742</v>
      </c>
      <c r="B633" s="81">
        <f>99-'STATS 17-18'!F635</f>
        <v>99</v>
      </c>
      <c r="C633" s="33">
        <f>82-('STATS 17-18'!E635+'STATS 17-18'!F635)</f>
        <v>9</v>
      </c>
      <c r="D633" s="33">
        <f>ROUND(C633/4.4,0)</f>
        <v>2</v>
      </c>
      <c r="E633" s="82">
        <f>B633-D633</f>
        <v>97</v>
      </c>
    </row>
    <row r="634" ht="20.35" customHeight="1">
      <c r="A634" t="s" s="38">
        <v>744</v>
      </c>
      <c r="B634" s="81">
        <f>99-'STATS 17-18'!F636</f>
        <v>99</v>
      </c>
      <c r="C634" s="33">
        <f>82-('STATS 17-18'!E636+'STATS 17-18'!F636)</f>
        <v>2</v>
      </c>
      <c r="D634" s="33">
        <f>ROUND(C634/4.4,0)</f>
        <v>0</v>
      </c>
      <c r="E634" s="82">
        <f>B634-D634</f>
        <v>99</v>
      </c>
    </row>
    <row r="635" ht="20.35" customHeight="1">
      <c r="A635" t="s" s="38">
        <v>745</v>
      </c>
      <c r="B635" s="81">
        <f>99-'STATS 17-18'!F637</f>
        <v>99</v>
      </c>
      <c r="C635" s="33">
        <f>82-('STATS 17-18'!E637+'STATS 17-18'!F637)</f>
        <v>76</v>
      </c>
      <c r="D635" s="33">
        <f>ROUND(C635/4.4,0)</f>
        <v>17</v>
      </c>
      <c r="E635" s="82">
        <f>B635-D635</f>
        <v>82</v>
      </c>
    </row>
    <row r="636" ht="20.35" customHeight="1">
      <c r="A636" t="s" s="38">
        <v>746</v>
      </c>
      <c r="B636" s="81">
        <f>99-'STATS 17-18'!F638</f>
        <v>98</v>
      </c>
      <c r="C636" s="33">
        <f>82-('STATS 17-18'!E638+'STATS 17-18'!F638)</f>
        <v>1</v>
      </c>
      <c r="D636" s="33">
        <f>ROUND(C636/4.4,0)</f>
        <v>0</v>
      </c>
      <c r="E636" s="82">
        <f>B636-D636</f>
        <v>98</v>
      </c>
    </row>
    <row r="637" ht="20.35" customHeight="1">
      <c r="A637" t="s" s="38">
        <v>747</v>
      </c>
      <c r="B637" s="81">
        <f>99-'STATS 17-18'!F639</f>
        <v>99</v>
      </c>
      <c r="C637" s="33">
        <f>82-('STATS 17-18'!E639+'STATS 17-18'!F639)</f>
        <v>71</v>
      </c>
      <c r="D637" s="33">
        <f>ROUND(C637/4.4,0)</f>
        <v>16</v>
      </c>
      <c r="E637" s="82">
        <f>B637-D637</f>
        <v>83</v>
      </c>
    </row>
    <row r="638" ht="20.35" customHeight="1">
      <c r="A638" t="s" s="38">
        <v>748</v>
      </c>
      <c r="B638" s="81">
        <f>99-'STATS 17-18'!F640</f>
        <v>93</v>
      </c>
      <c r="C638" s="33">
        <f>82-('STATS 17-18'!E640+'STATS 17-18'!F640)</f>
        <v>0</v>
      </c>
      <c r="D638" s="33">
        <f>ROUND(C638/4.4,0)</f>
        <v>0</v>
      </c>
      <c r="E638" s="82">
        <f>B638-D638</f>
        <v>93</v>
      </c>
    </row>
    <row r="639" ht="20.35" customHeight="1">
      <c r="A639" t="s" s="38">
        <v>749</v>
      </c>
      <c r="B639" s="81">
        <f>99-'STATS 17-18'!F641</f>
        <v>95</v>
      </c>
      <c r="C639" s="33">
        <f>82-('STATS 17-18'!E641+'STATS 17-18'!F641)</f>
        <v>0</v>
      </c>
      <c r="D639" s="33">
        <f>ROUND(C639/4.4,0)</f>
        <v>0</v>
      </c>
      <c r="E639" s="82">
        <f>B639-D639</f>
        <v>95</v>
      </c>
    </row>
    <row r="640" ht="20.35" customHeight="1">
      <c r="A640" t="s" s="38">
        <v>750</v>
      </c>
      <c r="B640" s="81">
        <f>99-'STATS 17-18'!F642</f>
        <v>96</v>
      </c>
      <c r="C640" s="33">
        <f>82-('STATS 17-18'!E642+'STATS 17-18'!F642)</f>
        <v>57</v>
      </c>
      <c r="D640" s="33">
        <f>ROUND(C640/4.4,0)</f>
        <v>13</v>
      </c>
      <c r="E640" s="82">
        <f>B640-D640</f>
        <v>83</v>
      </c>
    </row>
    <row r="641" ht="20.35" customHeight="1">
      <c r="A641" t="s" s="38">
        <v>751</v>
      </c>
      <c r="B641" s="81">
        <f>99-'STATS 17-18'!F643</f>
        <v>93</v>
      </c>
      <c r="C641" s="33">
        <f>82-('STATS 17-18'!E643+'STATS 17-18'!F643)</f>
        <v>12</v>
      </c>
      <c r="D641" s="33">
        <f>ROUND(C641/4.4,0)</f>
        <v>3</v>
      </c>
      <c r="E641" s="82">
        <f>B641-D641</f>
        <v>90</v>
      </c>
    </row>
    <row r="642" ht="20.35" customHeight="1">
      <c r="A642" t="s" s="38">
        <v>753</v>
      </c>
      <c r="B642" s="81">
        <f>99-'STATS 17-18'!F644</f>
        <v>98</v>
      </c>
      <c r="C642" s="33">
        <f>82-('STATS 17-18'!E644+'STATS 17-18'!F644)</f>
        <v>0</v>
      </c>
      <c r="D642" s="33">
        <f>ROUND(C642/4.4,0)</f>
        <v>0</v>
      </c>
      <c r="E642" s="82">
        <f>B642-D642</f>
        <v>98</v>
      </c>
    </row>
    <row r="643" ht="20.35" customHeight="1">
      <c r="A643" t="s" s="38">
        <v>754</v>
      </c>
      <c r="B643" s="81">
        <f>99-'STATS 17-18'!F645</f>
        <v>99</v>
      </c>
      <c r="C643" s="33">
        <f>82-('STATS 17-18'!E645+'STATS 17-18'!F645)</f>
        <v>0</v>
      </c>
      <c r="D643" s="33">
        <f>ROUND(C643/4.4,0)</f>
        <v>0</v>
      </c>
      <c r="E643" s="82">
        <f>B643-D643</f>
        <v>99</v>
      </c>
    </row>
    <row r="644" ht="20.35" customHeight="1">
      <c r="A644" t="s" s="38">
        <v>755</v>
      </c>
      <c r="B644" s="81">
        <f>99-'STATS 17-18'!F646</f>
        <v>99</v>
      </c>
      <c r="C644" s="33">
        <f>82-('STATS 17-18'!E646+'STATS 17-18'!F646)</f>
        <v>24</v>
      </c>
      <c r="D644" s="33">
        <f>ROUND(C644/4.4,0)</f>
        <v>5</v>
      </c>
      <c r="E644" s="82">
        <f>B644-D644</f>
        <v>94</v>
      </c>
    </row>
    <row r="645" ht="20.35" customHeight="1">
      <c r="A645" t="s" s="38">
        <v>756</v>
      </c>
      <c r="B645" s="81">
        <f>99-'STATS 17-18'!F647</f>
        <v>99</v>
      </c>
      <c r="C645" s="33">
        <f>82-('STATS 17-18'!E647+'STATS 17-18'!F647)</f>
        <v>80</v>
      </c>
      <c r="D645" s="33">
        <f>ROUND(C645/4.4,0)</f>
        <v>18</v>
      </c>
      <c r="E645" s="82">
        <f>B645-D645</f>
        <v>81</v>
      </c>
    </row>
    <row r="646" ht="20.35" customHeight="1">
      <c r="A646" t="s" s="38">
        <v>757</v>
      </c>
      <c r="B646" s="81">
        <f>99-'STATS 17-18'!F648</f>
        <v>99</v>
      </c>
      <c r="C646" s="33">
        <f>82-('STATS 17-18'!E648+'STATS 17-18'!F648)</f>
        <v>81</v>
      </c>
      <c r="D646" s="33">
        <f>ROUND(C646/4.4,0)</f>
        <v>18</v>
      </c>
      <c r="E646" s="82">
        <f>B646-D646</f>
        <v>81</v>
      </c>
    </row>
    <row r="647" ht="20.35" customHeight="1">
      <c r="A647" t="s" s="38">
        <v>758</v>
      </c>
      <c r="B647" s="81">
        <f>99-'STATS 17-18'!F649</f>
        <v>97</v>
      </c>
      <c r="C647" s="33">
        <f>82-('STATS 17-18'!E649+'STATS 17-18'!F649)</f>
        <v>0</v>
      </c>
      <c r="D647" s="33">
        <f>ROUND(C647/4.4,0)</f>
        <v>0</v>
      </c>
      <c r="E647" s="82">
        <f>B647-D647</f>
        <v>97</v>
      </c>
    </row>
    <row r="648" ht="20.35" customHeight="1">
      <c r="A648" t="s" s="38">
        <v>759</v>
      </c>
      <c r="B648" s="81">
        <f>99-'STATS 17-18'!F650</f>
        <v>76</v>
      </c>
      <c r="C648" s="33">
        <f>82-('STATS 17-18'!E650+'STATS 17-18'!F650)</f>
        <v>33</v>
      </c>
      <c r="D648" s="33">
        <f>ROUND(C648/4.4,0)</f>
        <v>7</v>
      </c>
      <c r="E648" s="82">
        <f>B648-D648</f>
        <v>69</v>
      </c>
    </row>
    <row r="649" ht="20.35" customHeight="1">
      <c r="A649" t="s" s="38">
        <v>760</v>
      </c>
      <c r="B649" s="81">
        <f>99-'STATS 17-18'!F651</f>
        <v>60</v>
      </c>
      <c r="C649" s="33">
        <f>82-('STATS 17-18'!E651+'STATS 17-18'!F651)</f>
        <v>28</v>
      </c>
      <c r="D649" s="33">
        <f>ROUND(C649/4.4,0)</f>
        <v>6</v>
      </c>
      <c r="E649" s="82">
        <f>B649-D649</f>
        <v>54</v>
      </c>
    </row>
    <row r="650" ht="20.35" customHeight="1">
      <c r="A650" t="s" s="38">
        <v>762</v>
      </c>
      <c r="B650" s="81">
        <f>99-'STATS 17-18'!F652</f>
        <v>99</v>
      </c>
      <c r="C650" s="33">
        <f>82-('STATS 17-18'!E652+'STATS 17-18'!F652)</f>
        <v>5</v>
      </c>
      <c r="D650" s="33">
        <f>ROUND(C650/4.4,0)</f>
        <v>1</v>
      </c>
      <c r="E650" s="82">
        <f>B650-D650</f>
        <v>98</v>
      </c>
    </row>
    <row r="651" ht="20.35" customHeight="1">
      <c r="A651" t="s" s="38">
        <v>763</v>
      </c>
      <c r="B651" s="81">
        <f>99-'STATS 17-18'!F653</f>
        <v>77</v>
      </c>
      <c r="C651" s="33">
        <f>82-('STATS 17-18'!E653+'STATS 17-18'!F653)</f>
        <v>0</v>
      </c>
      <c r="D651" s="33">
        <f>ROUND(C651/4.4,0)</f>
        <v>0</v>
      </c>
      <c r="E651" s="82">
        <f>B651-D651</f>
        <v>77</v>
      </c>
    </row>
    <row r="652" ht="20.35" customHeight="1">
      <c r="A652" t="s" s="38">
        <v>764</v>
      </c>
      <c r="B652" s="81">
        <f>99-'STATS 17-18'!F654</f>
        <v>65</v>
      </c>
      <c r="C652" s="33">
        <f>82-('STATS 17-18'!E654+'STATS 17-18'!F654)</f>
        <v>0</v>
      </c>
      <c r="D652" s="33">
        <f>ROUND(C652/4.4,0)</f>
        <v>0</v>
      </c>
      <c r="E652" s="82">
        <f>B652-D652</f>
        <v>65</v>
      </c>
    </row>
    <row r="653" ht="20.35" customHeight="1">
      <c r="A653" t="s" s="38">
        <v>765</v>
      </c>
      <c r="B653" s="81">
        <f>99-'STATS 17-18'!F655</f>
        <v>96</v>
      </c>
      <c r="C653" s="33">
        <f>82-('STATS 17-18'!E655+'STATS 17-18'!F655)</f>
        <v>1</v>
      </c>
      <c r="D653" s="33">
        <f>ROUND(C653/4.4,0)</f>
        <v>0</v>
      </c>
      <c r="E653" s="82">
        <f>B653-D653</f>
        <v>96</v>
      </c>
    </row>
    <row r="654" ht="20.35" customHeight="1">
      <c r="A654" t="s" s="38">
        <v>766</v>
      </c>
      <c r="B654" s="81">
        <f>99-'STATS 17-18'!F656</f>
        <v>99</v>
      </c>
      <c r="C654" s="33">
        <f>82-('STATS 17-18'!E656+'STATS 17-18'!F656)</f>
        <v>0</v>
      </c>
      <c r="D654" s="33">
        <f>ROUND(C654/4.4,0)</f>
        <v>0</v>
      </c>
      <c r="E654" s="82">
        <f>B654-D654</f>
        <v>99</v>
      </c>
    </row>
    <row r="655" ht="20.35" customHeight="1">
      <c r="A655" t="s" s="38">
        <v>767</v>
      </c>
      <c r="B655" s="81">
        <f>99-'STATS 17-18'!F657</f>
        <v>99</v>
      </c>
      <c r="C655" s="33">
        <f>82-('STATS 17-18'!E657+'STATS 17-18'!F657)</f>
        <v>44</v>
      </c>
      <c r="D655" s="33">
        <f>ROUND(C655/4.4,0)</f>
        <v>10</v>
      </c>
      <c r="E655" s="82">
        <f>B655-D655</f>
        <v>89</v>
      </c>
    </row>
    <row r="656" ht="20.35" customHeight="1">
      <c r="A656" t="s" s="38">
        <v>768</v>
      </c>
      <c r="B656" s="81">
        <f>99-'STATS 17-18'!F658</f>
        <v>32</v>
      </c>
      <c r="C656" s="33">
        <f>82-('STATS 17-18'!E658+'STATS 17-18'!F658)</f>
        <v>2</v>
      </c>
      <c r="D656" s="33">
        <f>ROUND(C656/4.4,0)</f>
        <v>0</v>
      </c>
      <c r="E656" s="82">
        <v>33</v>
      </c>
    </row>
    <row r="657" ht="20.35" customHeight="1">
      <c r="A657" t="s" s="38">
        <v>769</v>
      </c>
      <c r="B657" s="81">
        <f>99-'STATS 17-18'!F659</f>
        <v>80</v>
      </c>
      <c r="C657" s="33">
        <f>82-('STATS 17-18'!E659+'STATS 17-18'!F659)</f>
        <v>0</v>
      </c>
      <c r="D657" s="33">
        <f>ROUND(C657/4.4,0)</f>
        <v>0</v>
      </c>
      <c r="E657" s="82">
        <f>B657-D657</f>
        <v>80</v>
      </c>
    </row>
    <row r="658" ht="20.35" customHeight="1">
      <c r="A658" t="s" s="38">
        <v>770</v>
      </c>
      <c r="B658" s="81">
        <f>99-'STATS 17-18'!F660</f>
        <v>96</v>
      </c>
      <c r="C658" s="33">
        <f>82-('STATS 17-18'!E660+'STATS 17-18'!F660)</f>
        <v>0</v>
      </c>
      <c r="D658" s="33">
        <f>ROUND(C658/4.4,0)</f>
        <v>0</v>
      </c>
      <c r="E658" s="82">
        <f>B658-D658</f>
        <v>96</v>
      </c>
    </row>
    <row r="659" ht="20.35" customHeight="1">
      <c r="A659" t="s" s="38">
        <v>771</v>
      </c>
      <c r="B659" s="81">
        <f>99-'STATS 17-18'!F661</f>
        <v>99</v>
      </c>
      <c r="C659" s="33">
        <f>82-('STATS 17-18'!E661+'STATS 17-18'!F661)</f>
        <v>59</v>
      </c>
      <c r="D659" s="33">
        <f>ROUND(C659/4.4,0)</f>
        <v>13</v>
      </c>
      <c r="E659" s="82">
        <f>B659-D659</f>
        <v>86</v>
      </c>
    </row>
    <row r="660" ht="20.35" customHeight="1">
      <c r="A660" t="s" s="38">
        <v>772</v>
      </c>
      <c r="B660" s="81">
        <f>99-'STATS 17-18'!F662</f>
        <v>78</v>
      </c>
      <c r="C660" s="33">
        <f>82-('STATS 17-18'!E662+'STATS 17-18'!F662)</f>
        <v>1</v>
      </c>
      <c r="D660" s="33">
        <f>ROUND(C660/4.4,0)</f>
        <v>0</v>
      </c>
      <c r="E660" s="82">
        <f>B660-D660</f>
        <v>78</v>
      </c>
    </row>
    <row r="661" ht="20.35" customHeight="1">
      <c r="A661" t="s" s="38">
        <v>773</v>
      </c>
      <c r="B661" s="81">
        <f>99-'STATS 17-18'!F663</f>
        <v>90</v>
      </c>
      <c r="C661" s="33">
        <f>82-('STATS 17-18'!E663+'STATS 17-18'!F663)</f>
        <v>0</v>
      </c>
      <c r="D661" s="33">
        <f>ROUND(C661/4.4,0)</f>
        <v>0</v>
      </c>
      <c r="E661" s="82">
        <f>B661-D661</f>
        <v>90</v>
      </c>
    </row>
    <row r="662" ht="20.35" customHeight="1">
      <c r="A662" t="s" s="38">
        <v>774</v>
      </c>
      <c r="B662" s="81">
        <f>99-'STATS 17-18'!F664</f>
        <v>99</v>
      </c>
      <c r="C662" s="33">
        <f>82-('STATS 17-18'!E664+'STATS 17-18'!F664)</f>
        <v>0</v>
      </c>
      <c r="D662" s="33">
        <f>ROUND(C662/4.4,0)</f>
        <v>0</v>
      </c>
      <c r="E662" s="82">
        <f>B662-D662</f>
        <v>99</v>
      </c>
    </row>
    <row r="663" ht="20.35" customHeight="1">
      <c r="A663" t="s" s="38">
        <v>775</v>
      </c>
      <c r="B663" s="81">
        <f>99-'STATS 17-18'!F665</f>
        <v>99</v>
      </c>
      <c r="C663" s="33">
        <f>82-('STATS 17-18'!E665+'STATS 17-18'!F665)</f>
        <v>0</v>
      </c>
      <c r="D663" s="33">
        <f>ROUND(C663/4.4,0)</f>
        <v>0</v>
      </c>
      <c r="E663" s="82">
        <f>B663-D663</f>
        <v>99</v>
      </c>
    </row>
    <row r="664" ht="20.35" customHeight="1">
      <c r="A664" t="s" s="38">
        <v>776</v>
      </c>
      <c r="B664" s="81">
        <f>99-'STATS 17-18'!F666</f>
        <v>99</v>
      </c>
      <c r="C664" s="33">
        <f>82-('STATS 17-18'!E666+'STATS 17-18'!F666)</f>
        <v>0</v>
      </c>
      <c r="D664" s="33">
        <f>ROUND(C664/4.4,0)</f>
        <v>0</v>
      </c>
      <c r="E664" s="82">
        <f>B664-D664</f>
        <v>99</v>
      </c>
    </row>
    <row r="665" ht="20.35" customHeight="1">
      <c r="A665" t="s" s="38">
        <v>777</v>
      </c>
      <c r="B665" s="81">
        <f>99-'STATS 17-18'!F667</f>
        <v>83</v>
      </c>
      <c r="C665" s="33">
        <f>82-('STATS 17-18'!E667+'STATS 17-18'!F667)</f>
        <v>0</v>
      </c>
      <c r="D665" s="33">
        <f>ROUND(C665/4.4,0)</f>
        <v>0</v>
      </c>
      <c r="E665" s="82">
        <f>B665-D665</f>
        <v>83</v>
      </c>
    </row>
    <row r="666" ht="20.35" customHeight="1">
      <c r="A666" t="s" s="38">
        <v>778</v>
      </c>
      <c r="B666" s="81">
        <f>99-'STATS 17-18'!F668</f>
        <v>73</v>
      </c>
      <c r="C666" s="33">
        <f>82-('STATS 17-18'!E668+'STATS 17-18'!F668)</f>
        <v>0</v>
      </c>
      <c r="D666" s="33">
        <f>ROUND(C666/4.4,0)</f>
        <v>0</v>
      </c>
      <c r="E666" s="82">
        <f>B666-D666</f>
        <v>73</v>
      </c>
    </row>
    <row r="667" ht="20.35" customHeight="1">
      <c r="A667" t="s" s="38">
        <v>779</v>
      </c>
      <c r="B667" s="81">
        <f>99-'STATS 17-18'!F669</f>
        <v>97</v>
      </c>
      <c r="C667" s="33">
        <f>82-('STATS 17-18'!E669+'STATS 17-18'!F669)</f>
        <v>53</v>
      </c>
      <c r="D667" s="33">
        <f>ROUND(C667/4.4,0)</f>
        <v>12</v>
      </c>
      <c r="E667" s="82">
        <f>B667-D667</f>
        <v>85</v>
      </c>
    </row>
    <row r="668" ht="20.35" customHeight="1">
      <c r="A668" t="s" s="38">
        <v>780</v>
      </c>
      <c r="B668" s="81">
        <f>99-'STATS 17-18'!F670</f>
        <v>83</v>
      </c>
      <c r="C668" s="33">
        <f>82-('STATS 17-18'!E670+'STATS 17-18'!F670)</f>
        <v>0</v>
      </c>
      <c r="D668" s="33">
        <f>ROUND(C668/4.4,0)</f>
        <v>0</v>
      </c>
      <c r="E668" s="82">
        <f>B668-D668</f>
        <v>83</v>
      </c>
    </row>
    <row r="669" ht="20.35" customHeight="1">
      <c r="A669" t="s" s="38">
        <v>781</v>
      </c>
      <c r="B669" s="81">
        <f>99-'STATS 17-18'!F671</f>
        <v>85</v>
      </c>
      <c r="C669" s="33">
        <f>82-('STATS 17-18'!E671+'STATS 17-18'!F671)</f>
        <v>5</v>
      </c>
      <c r="D669" s="33">
        <f>ROUND(C669/4.4,0)</f>
        <v>1</v>
      </c>
      <c r="E669" s="82">
        <f>B669-D669</f>
        <v>84</v>
      </c>
    </row>
    <row r="670" ht="20.35" customHeight="1">
      <c r="A670" t="s" s="38">
        <v>782</v>
      </c>
      <c r="B670" s="81">
        <f>99-'STATS 17-18'!F672</f>
        <v>99</v>
      </c>
      <c r="C670" s="33">
        <f>82-('STATS 17-18'!E672+'STATS 17-18'!F672)</f>
        <v>59</v>
      </c>
      <c r="D670" s="33">
        <f>ROUND(C670/4.4,0)</f>
        <v>13</v>
      </c>
      <c r="E670" s="82">
        <f>B670-D670</f>
        <v>86</v>
      </c>
    </row>
    <row r="671" ht="20.35" customHeight="1">
      <c r="A671" t="s" s="38">
        <v>783</v>
      </c>
      <c r="B671" s="81">
        <f>99-'STATS 17-18'!F673</f>
        <v>99</v>
      </c>
      <c r="C671" s="33">
        <f>82-('STATS 17-18'!E673+'STATS 17-18'!F673)</f>
        <v>40</v>
      </c>
      <c r="D671" s="33">
        <f>ROUND(C671/4.4,0)</f>
        <v>9</v>
      </c>
      <c r="E671" s="82">
        <f>B671-D671</f>
        <v>90</v>
      </c>
    </row>
    <row r="672" ht="20.35" customHeight="1">
      <c r="A672" t="s" s="38">
        <v>784</v>
      </c>
      <c r="B672" s="81">
        <f>99-'STATS 17-18'!F674</f>
        <v>99</v>
      </c>
      <c r="C672" s="33">
        <f>82-('STATS 17-18'!E674+'STATS 17-18'!F674)</f>
        <v>75</v>
      </c>
      <c r="D672" s="33">
        <f>ROUND(C672/4.4,0)</f>
        <v>17</v>
      </c>
      <c r="E672" s="82">
        <f>B672-D672</f>
        <v>82</v>
      </c>
    </row>
    <row r="673" ht="20.35" customHeight="1">
      <c r="A673" t="s" s="38">
        <v>785</v>
      </c>
      <c r="B673" s="81">
        <f>99-'STATS 17-18'!F675</f>
        <v>99</v>
      </c>
      <c r="C673" s="33">
        <f>82-('STATS 17-18'!E675+'STATS 17-18'!F675)</f>
        <v>0</v>
      </c>
      <c r="D673" s="33">
        <f>ROUND(C673/4.4,0)</f>
        <v>0</v>
      </c>
      <c r="E673" s="82">
        <f>B673-D673</f>
        <v>99</v>
      </c>
    </row>
    <row r="674" ht="20.35" customHeight="1">
      <c r="A674" t="s" s="38">
        <v>786</v>
      </c>
      <c r="B674" s="81">
        <f>99-'STATS 17-18'!F676</f>
        <v>87</v>
      </c>
      <c r="C674" s="33">
        <f>82-('STATS 17-18'!E676+'STATS 17-18'!F676)</f>
        <v>0</v>
      </c>
      <c r="D674" s="33">
        <f>ROUND(C674/4.4,0)</f>
        <v>0</v>
      </c>
      <c r="E674" s="82">
        <f>B674-D674</f>
        <v>87</v>
      </c>
    </row>
    <row r="675" ht="20.35" customHeight="1">
      <c r="A675" t="s" s="38">
        <v>787</v>
      </c>
      <c r="B675" s="81">
        <f>99-'STATS 17-18'!F677</f>
        <v>81</v>
      </c>
      <c r="C675" s="33">
        <f>82-('STATS 17-18'!E677+'STATS 17-18'!F677)</f>
        <v>0</v>
      </c>
      <c r="D675" s="33">
        <f>ROUND(C675/4.4,0)</f>
        <v>0</v>
      </c>
      <c r="E675" s="82">
        <f>B675-D675</f>
        <v>81</v>
      </c>
    </row>
    <row r="676" ht="20.35" customHeight="1">
      <c r="A676" t="s" s="38">
        <v>788</v>
      </c>
      <c r="B676" s="81">
        <f>99-'STATS 17-18'!F678</f>
        <v>19</v>
      </c>
      <c r="C676" s="33">
        <f>82-('STATS 17-18'!E678+'STATS 17-18'!F678)</f>
        <v>0</v>
      </c>
      <c r="D676" s="33">
        <f>ROUND(C676/4.4,0)</f>
        <v>0</v>
      </c>
      <c r="E676" s="82">
        <v>33</v>
      </c>
    </row>
    <row r="677" ht="20.35" customHeight="1">
      <c r="A677" t="s" s="38">
        <v>789</v>
      </c>
      <c r="B677" s="81">
        <f>99-'STATS 17-18'!F679</f>
        <v>99</v>
      </c>
      <c r="C677" s="33">
        <f>82-('STATS 17-18'!E679+'STATS 17-18'!F679)</f>
        <v>0</v>
      </c>
      <c r="D677" s="33">
        <f>ROUND(C677/4.4,0)</f>
        <v>0</v>
      </c>
      <c r="E677" s="82">
        <f>B677-D677</f>
        <v>99</v>
      </c>
    </row>
    <row r="678" ht="20.35" customHeight="1">
      <c r="A678" t="s" s="38">
        <v>790</v>
      </c>
      <c r="B678" s="81">
        <f>99-'STATS 17-18'!F680</f>
        <v>99</v>
      </c>
      <c r="C678" s="33">
        <f>82-('STATS 17-18'!E680+'STATS 17-18'!F680)</f>
        <v>0</v>
      </c>
      <c r="D678" s="33">
        <f>ROUND(C678/4.4,0)</f>
        <v>0</v>
      </c>
      <c r="E678" s="82">
        <f>B678-D678</f>
        <v>99</v>
      </c>
    </row>
    <row r="679" ht="20.35" customHeight="1">
      <c r="A679" t="s" s="38">
        <v>791</v>
      </c>
      <c r="B679" s="81">
        <f>99-'STATS 17-18'!F681</f>
        <v>96</v>
      </c>
      <c r="C679" s="33">
        <f>82-('STATS 17-18'!E681+'STATS 17-18'!F681)</f>
        <v>5</v>
      </c>
      <c r="D679" s="33">
        <f>ROUND(C679/4.4,0)</f>
        <v>1</v>
      </c>
      <c r="E679" s="82">
        <f>B679-D679</f>
        <v>95</v>
      </c>
    </row>
    <row r="680" ht="20.35" customHeight="1">
      <c r="A680" t="s" s="38">
        <v>793</v>
      </c>
      <c r="B680" s="81">
        <f>99-'STATS 17-18'!F682</f>
        <v>99</v>
      </c>
      <c r="C680" s="33">
        <f>82-('STATS 17-18'!E682+'STATS 17-18'!F682)</f>
        <v>12</v>
      </c>
      <c r="D680" s="33">
        <f>ROUND(C680/4.4,0)</f>
        <v>3</v>
      </c>
      <c r="E680" s="82">
        <f>B680-D680</f>
        <v>96</v>
      </c>
    </row>
    <row r="681" ht="20.35" customHeight="1">
      <c r="A681" t="s" s="38">
        <v>794</v>
      </c>
      <c r="B681" s="81">
        <f>99-'STATS 17-18'!F683</f>
        <v>99</v>
      </c>
      <c r="C681" s="33">
        <f>82-('STATS 17-18'!E683+'STATS 17-18'!F683)</f>
        <v>81</v>
      </c>
      <c r="D681" s="33">
        <f>ROUND(C681/4.4,0)</f>
        <v>18</v>
      </c>
      <c r="E681" s="82">
        <f>B681-D681</f>
        <v>81</v>
      </c>
    </row>
    <row r="682" ht="20.35" customHeight="1">
      <c r="A682" t="s" s="38">
        <v>795</v>
      </c>
      <c r="B682" s="81">
        <f>99-'STATS 17-18'!F684</f>
        <v>75</v>
      </c>
      <c r="C682" s="33">
        <f>82-('STATS 17-18'!E684+'STATS 17-18'!F684)</f>
        <v>1</v>
      </c>
      <c r="D682" s="33">
        <f>ROUND(C682/4.4,0)</f>
        <v>0</v>
      </c>
      <c r="E682" s="82">
        <f>B682-D682</f>
        <v>75</v>
      </c>
    </row>
    <row r="683" ht="20.35" customHeight="1">
      <c r="A683" t="s" s="38">
        <v>796</v>
      </c>
      <c r="B683" s="81">
        <f>99-'STATS 17-18'!F685</f>
        <v>99</v>
      </c>
      <c r="C683" s="33">
        <f>82-('STATS 17-18'!E685+'STATS 17-18'!F685)</f>
        <v>0</v>
      </c>
      <c r="D683" s="33">
        <f>ROUND(C683/4.4,0)</f>
        <v>0</v>
      </c>
      <c r="E683" s="82">
        <f>B683-D683</f>
        <v>99</v>
      </c>
    </row>
    <row r="684" ht="20.35" customHeight="1">
      <c r="A684" t="s" s="38">
        <v>797</v>
      </c>
      <c r="B684" s="81">
        <f>99-'STATS 17-18'!F686</f>
        <v>85</v>
      </c>
      <c r="C684" s="33">
        <f>82-('STATS 17-18'!E686+'STATS 17-18'!F686)</f>
        <v>0</v>
      </c>
      <c r="D684" s="33">
        <f>ROUND(C684/4.4,0)</f>
        <v>0</v>
      </c>
      <c r="E684" s="82">
        <f>B684-D684</f>
        <v>85</v>
      </c>
    </row>
    <row r="685" ht="20.35" customHeight="1">
      <c r="A685" t="s" s="38">
        <v>798</v>
      </c>
      <c r="B685" s="81">
        <f>99-'STATS 17-18'!F687</f>
        <v>99</v>
      </c>
      <c r="C685" s="33">
        <f>82-('STATS 17-18'!E687+'STATS 17-18'!F687)</f>
        <v>0</v>
      </c>
      <c r="D685" s="33">
        <f>ROUND(C685/4.4,0)</f>
        <v>0</v>
      </c>
      <c r="E685" s="82">
        <f>B685-D685</f>
        <v>99</v>
      </c>
    </row>
    <row r="686" ht="20.35" customHeight="1">
      <c r="A686" t="s" s="38">
        <v>799</v>
      </c>
      <c r="B686" s="81">
        <f>99-'STATS 17-18'!F688</f>
        <v>99</v>
      </c>
      <c r="C686" s="33">
        <f>82-('STATS 17-18'!E688+'STATS 17-18'!F688)</f>
        <v>22</v>
      </c>
      <c r="D686" s="33">
        <f>ROUND(C686/4.4,0)</f>
        <v>5</v>
      </c>
      <c r="E686" s="82">
        <f>B686-D686</f>
        <v>94</v>
      </c>
    </row>
    <row r="687" ht="20.35" customHeight="1">
      <c r="A687" t="s" s="38">
        <v>800</v>
      </c>
      <c r="B687" s="81">
        <f>99-'STATS 17-18'!F689</f>
        <v>99</v>
      </c>
      <c r="C687" s="33">
        <f>82-('STATS 17-18'!E689+'STATS 17-18'!F689)</f>
        <v>70</v>
      </c>
      <c r="D687" s="33">
        <f>ROUND(C687/4.4,0)</f>
        <v>16</v>
      </c>
      <c r="E687" s="82">
        <f>B687-D687</f>
        <v>83</v>
      </c>
    </row>
    <row r="688" ht="20.35" customHeight="1">
      <c r="A688" t="s" s="38">
        <v>801</v>
      </c>
      <c r="B688" s="81">
        <f>99-'STATS 17-18'!F690</f>
        <v>68</v>
      </c>
      <c r="C688" s="33">
        <f>82-('STATS 17-18'!E690+'STATS 17-18'!F690)</f>
        <v>37</v>
      </c>
      <c r="D688" s="33">
        <f>ROUND(C688/4.4,0)</f>
        <v>8</v>
      </c>
      <c r="E688" s="82">
        <f>B688-D688</f>
        <v>60</v>
      </c>
    </row>
    <row r="689" ht="20.35" customHeight="1">
      <c r="A689" t="s" s="38">
        <v>802</v>
      </c>
      <c r="B689" s="81">
        <f>99-'STATS 17-18'!F691</f>
        <v>99</v>
      </c>
      <c r="C689" s="33">
        <f>82-('STATS 17-18'!E691+'STATS 17-18'!F691)</f>
        <v>68</v>
      </c>
      <c r="D689" s="33">
        <f>ROUND(C689/4.4,0)</f>
        <v>15</v>
      </c>
      <c r="E689" s="82">
        <f>B689-D689</f>
        <v>84</v>
      </c>
    </row>
    <row r="690" ht="20.35" customHeight="1">
      <c r="A690" t="s" s="38">
        <v>803</v>
      </c>
      <c r="B690" s="81">
        <f>99-'STATS 17-18'!F692</f>
        <v>98</v>
      </c>
      <c r="C690" s="33">
        <f>82-('STATS 17-18'!E692+'STATS 17-18'!F692)</f>
        <v>-1</v>
      </c>
      <c r="D690" s="33">
        <f>ROUND(C690/4.4,0)</f>
        <v>0</v>
      </c>
      <c r="E690" s="82">
        <f>B690-D690</f>
        <v>98</v>
      </c>
    </row>
    <row r="691" ht="20.35" customHeight="1">
      <c r="A691" t="s" s="38">
        <v>805</v>
      </c>
      <c r="B691" s="81">
        <f>99-'STATS 17-18'!F693</f>
        <v>92</v>
      </c>
      <c r="C691" s="33">
        <f>82-('STATS 17-18'!E693+'STATS 17-18'!F693)</f>
        <v>1</v>
      </c>
      <c r="D691" s="33">
        <f>ROUND(C691/4.4,0)</f>
        <v>0</v>
      </c>
      <c r="E691" s="82">
        <f>B691-D691</f>
        <v>92</v>
      </c>
    </row>
    <row r="692" ht="20.35" customHeight="1">
      <c r="A692" t="s" s="38">
        <v>806</v>
      </c>
      <c r="B692" s="81">
        <f>99-'STATS 17-18'!F694</f>
        <v>93</v>
      </c>
      <c r="C692" s="33">
        <f>82-('STATS 17-18'!E694+'STATS 17-18'!F694)</f>
        <v>7</v>
      </c>
      <c r="D692" s="33">
        <f>ROUND(C692/4.4,0)</f>
        <v>2</v>
      </c>
      <c r="E692" s="82">
        <f>B692-D692</f>
        <v>91</v>
      </c>
    </row>
    <row r="693" ht="20.35" customHeight="1">
      <c r="A693" t="s" s="38">
        <v>807</v>
      </c>
      <c r="B693" s="81">
        <f>99-'STATS 17-18'!F695</f>
        <v>83</v>
      </c>
      <c r="C693" s="33">
        <f>82-('STATS 17-18'!E695+'STATS 17-18'!F695)</f>
        <v>60</v>
      </c>
      <c r="D693" s="33">
        <f>ROUND(C693/4.4,0)</f>
        <v>14</v>
      </c>
      <c r="E693" s="82">
        <f>B693-D693</f>
        <v>69</v>
      </c>
    </row>
    <row r="694" ht="20.35" customHeight="1">
      <c r="A694" t="s" s="38">
        <v>808</v>
      </c>
      <c r="B694" s="81">
        <f>99-'STATS 17-18'!F696</f>
        <v>99</v>
      </c>
      <c r="C694" s="33">
        <f>82-('STATS 17-18'!E696+'STATS 17-18'!F696)</f>
        <v>59</v>
      </c>
      <c r="D694" s="33">
        <f>ROUND(C694/4.4,0)</f>
        <v>13</v>
      </c>
      <c r="E694" s="82">
        <f>B694-D694</f>
        <v>86</v>
      </c>
    </row>
    <row r="695" ht="20.35" customHeight="1">
      <c r="A695" t="s" s="38">
        <v>809</v>
      </c>
      <c r="B695" s="81">
        <f>99-'STATS 17-18'!F697</f>
        <v>99</v>
      </c>
      <c r="C695" s="33">
        <f>82-('STATS 17-18'!E697+'STATS 17-18'!F697)</f>
        <v>0</v>
      </c>
      <c r="D695" s="33">
        <f>ROUND(C695/4.4,0)</f>
        <v>0</v>
      </c>
      <c r="E695" s="82">
        <f>B695-D695</f>
        <v>99</v>
      </c>
    </row>
    <row r="696" ht="20.35" customHeight="1">
      <c r="A696" t="s" s="38">
        <v>810</v>
      </c>
      <c r="B696" s="81">
        <f>99-'STATS 17-18'!F698</f>
        <v>99</v>
      </c>
      <c r="C696" s="33">
        <f>82-('STATS 17-18'!E698+'STATS 17-18'!F698)</f>
        <v>81</v>
      </c>
      <c r="D696" s="33">
        <f>ROUND(C696/4.4,0)</f>
        <v>18</v>
      </c>
      <c r="E696" s="82">
        <f>B696-D696</f>
        <v>81</v>
      </c>
    </row>
    <row r="697" ht="20.35" customHeight="1">
      <c r="A697" t="s" s="38">
        <v>811</v>
      </c>
      <c r="B697" s="81">
        <f>99-'STATS 17-18'!F699</f>
        <v>69</v>
      </c>
      <c r="C697" s="33">
        <f>82-('STATS 17-18'!E699+'STATS 17-18'!F699)</f>
        <v>0</v>
      </c>
      <c r="D697" s="33">
        <f>ROUND(C697/4.4,0)</f>
        <v>0</v>
      </c>
      <c r="E697" s="82">
        <f>B697-D697</f>
        <v>69</v>
      </c>
    </row>
    <row r="698" ht="20.35" customHeight="1">
      <c r="A698" t="s" s="38">
        <v>812</v>
      </c>
      <c r="B698" s="81">
        <f>99-'STATS 17-18'!F700</f>
        <v>99</v>
      </c>
      <c r="C698" s="33">
        <f>82-('STATS 17-18'!E700+'STATS 17-18'!F700)</f>
        <v>33</v>
      </c>
      <c r="D698" s="33">
        <f>ROUND(C698/4.4,0)</f>
        <v>7</v>
      </c>
      <c r="E698" s="82">
        <f>B698-D698</f>
        <v>92</v>
      </c>
    </row>
    <row r="699" ht="32.35" customHeight="1">
      <c r="A699" t="s" s="38">
        <v>813</v>
      </c>
      <c r="B699" s="81">
        <f>99-'STATS 17-18'!F701</f>
        <v>92</v>
      </c>
      <c r="C699" s="33">
        <f>82-('STATS 17-18'!E701+'STATS 17-18'!F701)</f>
        <v>3</v>
      </c>
      <c r="D699" s="33">
        <f>ROUND(C699/4.4,0)</f>
        <v>1</v>
      </c>
      <c r="E699" s="82">
        <f>B699-D699</f>
        <v>91</v>
      </c>
    </row>
    <row r="700" ht="20.35" customHeight="1">
      <c r="A700" t="s" s="38">
        <v>814</v>
      </c>
      <c r="B700" s="81">
        <f>99-'STATS 17-18'!F702</f>
        <v>99</v>
      </c>
      <c r="C700" s="33">
        <f>82-('STATS 17-18'!E702+'STATS 17-18'!F702)</f>
        <v>0</v>
      </c>
      <c r="D700" s="33">
        <f>ROUND(C700/4.4,0)</f>
        <v>0</v>
      </c>
      <c r="E700" s="82">
        <f>B700-D700</f>
        <v>99</v>
      </c>
    </row>
    <row r="701" ht="20.35" customHeight="1">
      <c r="A701" t="s" s="38">
        <v>815</v>
      </c>
      <c r="B701" s="81">
        <f>99-'STATS 17-18'!F703</f>
        <v>99</v>
      </c>
      <c r="C701" s="33">
        <f>82-('STATS 17-18'!E703+'STATS 17-18'!F703)</f>
        <v>29</v>
      </c>
      <c r="D701" s="33">
        <f>ROUND(C701/4.4,0)</f>
        <v>7</v>
      </c>
      <c r="E701" s="82">
        <f>B701-D701</f>
        <v>92</v>
      </c>
    </row>
    <row r="702" ht="20.35" customHeight="1">
      <c r="A702" t="s" s="38">
        <v>817</v>
      </c>
      <c r="B702" s="81">
        <f>99-'STATS 17-18'!F704</f>
        <v>96</v>
      </c>
      <c r="C702" s="33">
        <f>82-('STATS 17-18'!E704+'STATS 17-18'!F704)</f>
        <v>0</v>
      </c>
      <c r="D702" s="33">
        <f>ROUND(C702/4.4,0)</f>
        <v>0</v>
      </c>
      <c r="E702" s="82">
        <f>B702-D702</f>
        <v>96</v>
      </c>
    </row>
    <row r="703" ht="20.35" customHeight="1">
      <c r="A703" t="s" s="38">
        <v>818</v>
      </c>
      <c r="B703" s="81">
        <f>99-'STATS 17-18'!F705</f>
        <v>89</v>
      </c>
      <c r="C703" s="33">
        <f>82-('STATS 17-18'!E705+'STATS 17-18'!F705)</f>
        <v>30</v>
      </c>
      <c r="D703" s="33">
        <f>ROUND(C703/4.4,0)</f>
        <v>7</v>
      </c>
      <c r="E703" s="82">
        <f>B703-D703</f>
        <v>82</v>
      </c>
    </row>
    <row r="704" ht="20.35" customHeight="1">
      <c r="A704" t="s" s="38">
        <v>819</v>
      </c>
      <c r="B704" s="81">
        <f>99-'STATS 17-18'!F706</f>
        <v>97</v>
      </c>
      <c r="C704" s="33">
        <f>82-('STATS 17-18'!E706+'STATS 17-18'!F706)</f>
        <v>10</v>
      </c>
      <c r="D704" s="33">
        <f>ROUND(C704/4.4,0)</f>
        <v>2</v>
      </c>
      <c r="E704" s="82">
        <f>B704-D704</f>
        <v>95</v>
      </c>
    </row>
    <row r="705" ht="20.35" customHeight="1">
      <c r="A705" t="s" s="38">
        <v>820</v>
      </c>
      <c r="B705" s="81">
        <f>99-'STATS 17-18'!F707</f>
        <v>99</v>
      </c>
      <c r="C705" s="33">
        <f>82-('STATS 17-18'!E707+'STATS 17-18'!F707)</f>
        <v>72</v>
      </c>
      <c r="D705" s="33">
        <f>ROUND(C705/4.4,0)</f>
        <v>16</v>
      </c>
      <c r="E705" s="82">
        <f>B705-D705</f>
        <v>83</v>
      </c>
    </row>
    <row r="706" ht="20.35" customHeight="1">
      <c r="A706" t="s" s="38">
        <v>821</v>
      </c>
      <c r="B706" s="81">
        <f>99-'STATS 17-18'!F708</f>
        <v>90</v>
      </c>
      <c r="C706" s="33">
        <f>82-('STATS 17-18'!E708+'STATS 17-18'!F708)</f>
        <v>0</v>
      </c>
      <c r="D706" s="33">
        <f>ROUND(C706/4.4,0)</f>
        <v>0</v>
      </c>
      <c r="E706" s="82">
        <f>B706-D706</f>
        <v>90</v>
      </c>
    </row>
    <row r="707" ht="20.35" customHeight="1">
      <c r="A707" t="s" s="38">
        <v>822</v>
      </c>
      <c r="B707" s="81">
        <f>99-'STATS 17-18'!F709</f>
        <v>96</v>
      </c>
      <c r="C707" s="33">
        <f>82-('STATS 17-18'!E709+'STATS 17-18'!F709)</f>
        <v>59</v>
      </c>
      <c r="D707" s="33">
        <f>ROUND(C707/4.4,0)</f>
        <v>13</v>
      </c>
      <c r="E707" s="82">
        <f>B707-D707</f>
        <v>83</v>
      </c>
    </row>
    <row r="708" ht="20.35" customHeight="1">
      <c r="A708" t="s" s="38">
        <v>823</v>
      </c>
      <c r="B708" s="81">
        <f>99-'STATS 17-18'!F710</f>
        <v>84</v>
      </c>
      <c r="C708" s="33">
        <f>82-('STATS 17-18'!E710+'STATS 17-18'!F710)</f>
        <v>0</v>
      </c>
      <c r="D708" s="33">
        <f>ROUND(C708/4.4,0)</f>
        <v>0</v>
      </c>
      <c r="E708" s="82">
        <f>B708-D708</f>
        <v>84</v>
      </c>
    </row>
    <row r="709" ht="20.35" customHeight="1">
      <c r="A709" t="s" s="38">
        <v>824</v>
      </c>
      <c r="B709" s="81">
        <f>99-'STATS 17-18'!F711</f>
        <v>96</v>
      </c>
      <c r="C709" s="33">
        <f>82-('STATS 17-18'!E711+'STATS 17-18'!F711)</f>
        <v>7</v>
      </c>
      <c r="D709" s="33">
        <f>ROUND(C709/4.4,0)</f>
        <v>2</v>
      </c>
      <c r="E709" s="82">
        <f>B709-D709</f>
        <v>94</v>
      </c>
    </row>
    <row r="710" ht="20.35" customHeight="1">
      <c r="A710" t="s" s="38">
        <v>825</v>
      </c>
      <c r="B710" s="81">
        <f>99-'STATS 17-18'!F712</f>
        <v>97</v>
      </c>
      <c r="C710" s="33">
        <f>82-('STATS 17-18'!E712+'STATS 17-18'!F712)</f>
        <v>8</v>
      </c>
      <c r="D710" s="33">
        <f>ROUND(C710/4.4,0)</f>
        <v>2</v>
      </c>
      <c r="E710" s="82">
        <f>B710-D710</f>
        <v>95</v>
      </c>
    </row>
    <row r="711" ht="20.35" customHeight="1">
      <c r="A711" t="s" s="38">
        <v>827</v>
      </c>
      <c r="B711" s="81">
        <f>99-'STATS 17-18'!F713</f>
        <v>87</v>
      </c>
      <c r="C711" s="33">
        <f>82-('STATS 17-18'!E713+'STATS 17-18'!F713)</f>
        <v>-1</v>
      </c>
      <c r="D711" s="33">
        <f>ROUND(C711/4.4,0)</f>
        <v>0</v>
      </c>
      <c r="E711" s="82">
        <f>B711-D711</f>
        <v>87</v>
      </c>
    </row>
    <row r="712" ht="20.35" customHeight="1">
      <c r="A712" t="s" s="38">
        <v>828</v>
      </c>
      <c r="B712" s="81">
        <f>99-'STATS 17-18'!F714</f>
        <v>94</v>
      </c>
      <c r="C712" s="33">
        <f>82-('STATS 17-18'!E714+'STATS 17-18'!F714)</f>
        <v>0</v>
      </c>
      <c r="D712" s="33">
        <f>ROUND(C712/4.4,0)</f>
        <v>0</v>
      </c>
      <c r="E712" s="82">
        <f>B712-D712</f>
        <v>94</v>
      </c>
    </row>
    <row r="713" ht="20.35" customHeight="1">
      <c r="A713" t="s" s="38">
        <v>829</v>
      </c>
      <c r="B713" s="81">
        <f>99-'STATS 17-18'!F715</f>
        <v>93</v>
      </c>
      <c r="C713" s="33">
        <f>82-('STATS 17-18'!E715+'STATS 17-18'!F715)</f>
        <v>0</v>
      </c>
      <c r="D713" s="33">
        <f>ROUND(C713/4.4,0)</f>
        <v>0</v>
      </c>
      <c r="E713" s="82">
        <f>B713-D713</f>
        <v>93</v>
      </c>
    </row>
    <row r="714" ht="20.35" customHeight="1">
      <c r="A714" t="s" s="38">
        <v>830</v>
      </c>
      <c r="B714" s="81">
        <f>99-'STATS 17-18'!F716</f>
        <v>99</v>
      </c>
      <c r="C714" s="33">
        <f>82-('STATS 17-18'!E716+'STATS 17-18'!F716)</f>
        <v>1</v>
      </c>
      <c r="D714" s="33">
        <f>ROUND(C714/4.4,0)</f>
        <v>0</v>
      </c>
      <c r="E714" s="82">
        <f>B714-D714</f>
        <v>99</v>
      </c>
    </row>
    <row r="715" ht="20.35" customHeight="1">
      <c r="A715" t="s" s="38">
        <v>832</v>
      </c>
      <c r="B715" s="81">
        <f>99-'STATS 17-18'!F717</f>
        <v>87</v>
      </c>
      <c r="C715" s="33">
        <f>82-('STATS 17-18'!E717+'STATS 17-18'!F717)</f>
        <v>68</v>
      </c>
      <c r="D715" s="33">
        <f>ROUND(C715/4.4,0)</f>
        <v>15</v>
      </c>
      <c r="E715" s="82">
        <f>B715-D715</f>
        <v>72</v>
      </c>
    </row>
    <row r="716" ht="20.35" customHeight="1">
      <c r="A716" t="s" s="38">
        <v>833</v>
      </c>
      <c r="B716" s="81">
        <f>99-'STATS 17-18'!F718</f>
        <v>99</v>
      </c>
      <c r="C716" s="33">
        <f>82-('STATS 17-18'!E718+'STATS 17-18'!F718)</f>
        <v>52</v>
      </c>
      <c r="D716" s="33">
        <f>ROUND(C716/4.4,0)</f>
        <v>12</v>
      </c>
      <c r="E716" s="82">
        <f>B716-D716</f>
        <v>87</v>
      </c>
    </row>
    <row r="717" ht="20.35" customHeight="1">
      <c r="A717" t="s" s="38">
        <v>834</v>
      </c>
      <c r="B717" s="81">
        <f>99-'STATS 17-18'!F719</f>
        <v>94</v>
      </c>
      <c r="C717" s="33">
        <f>82-('STATS 17-18'!E719+'STATS 17-18'!F719)</f>
        <v>5</v>
      </c>
      <c r="D717" s="33">
        <f>ROUND(C717/4.4,0)</f>
        <v>1</v>
      </c>
      <c r="E717" s="82">
        <f>B717-D717</f>
        <v>93</v>
      </c>
    </row>
    <row r="718" ht="20.35" customHeight="1">
      <c r="A718" t="s" s="38">
        <v>835</v>
      </c>
      <c r="B718" s="81">
        <f>99-'STATS 17-18'!F720</f>
        <v>95</v>
      </c>
      <c r="C718" s="33">
        <f>82-('STATS 17-18'!E720+'STATS 17-18'!F720)</f>
        <v>8</v>
      </c>
      <c r="D718" s="33">
        <f>ROUND(C718/4.4,0)</f>
        <v>2</v>
      </c>
      <c r="E718" s="82">
        <f>B718-D718</f>
        <v>93</v>
      </c>
    </row>
    <row r="719" ht="20.35" customHeight="1">
      <c r="A719" t="s" s="38">
        <v>836</v>
      </c>
      <c r="B719" s="81">
        <f>99-'STATS 17-18'!F721</f>
        <v>98</v>
      </c>
      <c r="C719" s="33">
        <f>82-('STATS 17-18'!E721+'STATS 17-18'!F721)</f>
        <v>75</v>
      </c>
      <c r="D719" s="33">
        <f>ROUND(C719/4.4,0)</f>
        <v>17</v>
      </c>
      <c r="E719" s="82">
        <f>B719-D719</f>
        <v>81</v>
      </c>
    </row>
    <row r="720" ht="20.35" customHeight="1">
      <c r="A720" t="s" s="38">
        <v>837</v>
      </c>
      <c r="B720" s="81">
        <f>99-'STATS 17-18'!F722</f>
        <v>99</v>
      </c>
      <c r="C720" s="33">
        <f>82-('STATS 17-18'!E722+'STATS 17-18'!F722)</f>
        <v>72</v>
      </c>
      <c r="D720" s="33">
        <f>ROUND(C720/4.4,0)</f>
        <v>16</v>
      </c>
      <c r="E720" s="82">
        <f>B720-D720</f>
        <v>83</v>
      </c>
    </row>
    <row r="721" ht="20.35" customHeight="1">
      <c r="A721" t="s" s="38">
        <v>838</v>
      </c>
      <c r="B721" s="81">
        <f>99-'STATS 17-18'!F723</f>
        <v>92</v>
      </c>
      <c r="C721" s="33">
        <f>82-('STATS 17-18'!E723+'STATS 17-18'!F723)</f>
        <v>0</v>
      </c>
      <c r="D721" s="33">
        <f>ROUND(C721/4.4,0)</f>
        <v>0</v>
      </c>
      <c r="E721" s="82">
        <f>B721-D721</f>
        <v>92</v>
      </c>
    </row>
    <row r="722" ht="20.35" customHeight="1">
      <c r="A722" t="s" s="38">
        <v>839</v>
      </c>
      <c r="B722" s="81">
        <f>99-'STATS 17-18'!F724</f>
        <v>96</v>
      </c>
      <c r="C722" s="33">
        <f>82-('STATS 17-18'!E724+'STATS 17-18'!F724)</f>
        <v>25</v>
      </c>
      <c r="D722" s="33">
        <f>ROUND(C722/4.4,0)</f>
        <v>6</v>
      </c>
      <c r="E722" s="82">
        <f>B722-D722</f>
        <v>90</v>
      </c>
    </row>
    <row r="723" ht="20.35" customHeight="1">
      <c r="A723" t="s" s="38">
        <v>840</v>
      </c>
      <c r="B723" s="81">
        <f>99-'STATS 17-18'!F725</f>
        <v>97</v>
      </c>
      <c r="C723" s="33">
        <f>82-('STATS 17-18'!E725+'STATS 17-18'!F725)</f>
        <v>0</v>
      </c>
      <c r="D723" s="33">
        <f>ROUND(C723/4.4,0)</f>
        <v>0</v>
      </c>
      <c r="E723" s="82">
        <f>B723-D723</f>
        <v>97</v>
      </c>
    </row>
    <row r="724" ht="20.35" customHeight="1">
      <c r="A724" t="s" s="38">
        <v>841</v>
      </c>
      <c r="B724" s="81">
        <f>99-'STATS 17-18'!F726</f>
        <v>99</v>
      </c>
      <c r="C724" s="33">
        <f>82-('STATS 17-18'!E726+'STATS 17-18'!F726)</f>
        <v>58</v>
      </c>
      <c r="D724" s="33">
        <f>ROUND(C724/4.4,0)</f>
        <v>13</v>
      </c>
      <c r="E724" s="82">
        <f>B724-D724</f>
        <v>86</v>
      </c>
    </row>
    <row r="725" ht="20.35" customHeight="1">
      <c r="A725" t="s" s="38">
        <v>842</v>
      </c>
      <c r="B725" s="81">
        <f>99-'STATS 17-18'!F727</f>
        <v>84</v>
      </c>
      <c r="C725" s="33">
        <f>82-('STATS 17-18'!E727+'STATS 17-18'!F727)</f>
        <v>0</v>
      </c>
      <c r="D725" s="33">
        <f>ROUND(C725/4.4,0)</f>
        <v>0</v>
      </c>
      <c r="E725" s="82">
        <f>B725-D725</f>
        <v>84</v>
      </c>
    </row>
    <row r="726" ht="20.35" customHeight="1">
      <c r="A726" t="s" s="38">
        <v>843</v>
      </c>
      <c r="B726" s="81">
        <f>99-'STATS 17-18'!F728</f>
        <v>99</v>
      </c>
      <c r="C726" s="33">
        <f>82-('STATS 17-18'!E728+'STATS 17-18'!F728)</f>
        <v>30</v>
      </c>
      <c r="D726" s="33">
        <f>ROUND(C726/4.4,0)</f>
        <v>7</v>
      </c>
      <c r="E726" s="82">
        <f>B726-D726</f>
        <v>92</v>
      </c>
    </row>
    <row r="727" ht="20.35" customHeight="1">
      <c r="A727" t="s" s="38">
        <v>845</v>
      </c>
      <c r="B727" s="81">
        <f>99-'STATS 17-18'!F729</f>
        <v>99</v>
      </c>
      <c r="C727" s="33">
        <f>82-('STATS 17-18'!E729+'STATS 17-18'!F729)</f>
        <v>70</v>
      </c>
      <c r="D727" s="33">
        <f>ROUND(C727/4.4,0)</f>
        <v>16</v>
      </c>
      <c r="E727" s="82">
        <f>B727-D727</f>
        <v>83</v>
      </c>
    </row>
    <row r="728" ht="20.35" customHeight="1">
      <c r="A728" t="s" s="38">
        <v>846</v>
      </c>
      <c r="B728" s="81">
        <f>99-'STATS 17-18'!F730</f>
        <v>98</v>
      </c>
      <c r="C728" s="33">
        <f>82-('STATS 17-18'!E730+'STATS 17-18'!F730)</f>
        <v>2</v>
      </c>
      <c r="D728" s="33">
        <f>ROUND(C728/4.4,0)</f>
        <v>0</v>
      </c>
      <c r="E728" s="82">
        <f>B728-D728</f>
        <v>98</v>
      </c>
    </row>
    <row r="729" ht="20.35" customHeight="1">
      <c r="A729" t="s" s="38">
        <v>847</v>
      </c>
      <c r="B729" s="81">
        <f>99-'STATS 17-18'!F731</f>
        <v>61</v>
      </c>
      <c r="C729" s="33">
        <f>82-('STATS 17-18'!E731+'STATS 17-18'!F731)</f>
        <v>0</v>
      </c>
      <c r="D729" s="33">
        <f>ROUND(C729/4.4,0)</f>
        <v>0</v>
      </c>
      <c r="E729" s="82">
        <f>B729-D729</f>
        <v>61</v>
      </c>
    </row>
    <row r="730" ht="20.35" customHeight="1">
      <c r="A730" t="s" s="38">
        <v>848</v>
      </c>
      <c r="B730" s="81">
        <f>99-'STATS 17-18'!F732</f>
        <v>74</v>
      </c>
      <c r="C730" s="33">
        <f>82-('STATS 17-18'!E732+'STATS 17-18'!F732)</f>
        <v>1</v>
      </c>
      <c r="D730" s="33">
        <f>ROUND(C730/4.4,0)</f>
        <v>0</v>
      </c>
      <c r="E730" s="82">
        <f>B730-D730</f>
        <v>74</v>
      </c>
    </row>
    <row r="731" ht="20.35" customHeight="1">
      <c r="A731" t="s" s="38">
        <v>849</v>
      </c>
      <c r="B731" s="81">
        <f>99-'STATS 17-18'!F733</f>
        <v>98</v>
      </c>
      <c r="C731" s="33">
        <f>82-('STATS 17-18'!E733+'STATS 17-18'!F733)</f>
        <v>3</v>
      </c>
      <c r="D731" s="33">
        <f>ROUND(C731/4.4,0)</f>
        <v>1</v>
      </c>
      <c r="E731" s="82">
        <f>B731-D731</f>
        <v>97</v>
      </c>
    </row>
    <row r="732" ht="20.35" customHeight="1">
      <c r="A732" t="s" s="38">
        <v>851</v>
      </c>
      <c r="B732" s="81">
        <f>99-'STATS 17-18'!F734</f>
        <v>96</v>
      </c>
      <c r="C732" s="33">
        <f>82-('STATS 17-18'!E734+'STATS 17-18'!F734)</f>
        <v>0</v>
      </c>
      <c r="D732" s="33">
        <f>ROUND(C732/4.4,0)</f>
        <v>0</v>
      </c>
      <c r="E732" s="82">
        <f>B732-D732</f>
        <v>96</v>
      </c>
    </row>
    <row r="733" ht="20.35" customHeight="1">
      <c r="A733" t="s" s="38">
        <v>852</v>
      </c>
      <c r="B733" s="81">
        <f>99-'STATS 17-18'!F735</f>
        <v>61</v>
      </c>
      <c r="C733" s="33">
        <f>82-('STATS 17-18'!E735+'STATS 17-18'!F735)</f>
        <v>0</v>
      </c>
      <c r="D733" s="33">
        <f>ROUND(C733/4.4,0)</f>
        <v>0</v>
      </c>
      <c r="E733" s="82">
        <f>B733-D733</f>
        <v>61</v>
      </c>
    </row>
    <row r="734" ht="20.35" customHeight="1">
      <c r="A734" t="s" s="38">
        <v>853</v>
      </c>
      <c r="B734" s="81">
        <f>99-'STATS 17-18'!F736</f>
        <v>99</v>
      </c>
      <c r="C734" s="33">
        <f>82-('STATS 17-18'!E736+'STATS 17-18'!F736)</f>
        <v>75</v>
      </c>
      <c r="D734" s="33">
        <f>ROUND(C734/4.4,0)</f>
        <v>17</v>
      </c>
      <c r="E734" s="82">
        <f>B734-D734</f>
        <v>82</v>
      </c>
    </row>
    <row r="735" ht="20.35" customHeight="1">
      <c r="A735" t="s" s="38">
        <v>854</v>
      </c>
      <c r="B735" s="81">
        <f>99-'STATS 17-18'!F737</f>
        <v>79</v>
      </c>
      <c r="C735" s="33">
        <f>82-('STATS 17-18'!E737+'STATS 17-18'!F737)</f>
        <v>-1</v>
      </c>
      <c r="D735" s="33">
        <f>ROUND(C735/4.4,0)</f>
        <v>0</v>
      </c>
      <c r="E735" s="82">
        <f>B735-D735</f>
        <v>79</v>
      </c>
    </row>
    <row r="736" ht="20.35" customHeight="1">
      <c r="A736" t="s" s="38">
        <v>855</v>
      </c>
      <c r="B736" s="81">
        <f>99-'STATS 17-18'!F738</f>
        <v>99</v>
      </c>
      <c r="C736" s="33">
        <f>82-('STATS 17-18'!E738+'STATS 17-18'!F738)</f>
        <v>61</v>
      </c>
      <c r="D736" s="33">
        <f>ROUND(C736/4.4,0)</f>
        <v>14</v>
      </c>
      <c r="E736" s="82">
        <f>B736-D736</f>
        <v>85</v>
      </c>
    </row>
    <row r="737" ht="20.35" customHeight="1">
      <c r="A737" t="s" s="38">
        <v>856</v>
      </c>
      <c r="B737" s="81">
        <f>99-'STATS 17-18'!F739</f>
        <v>63</v>
      </c>
      <c r="C737" s="33">
        <f>82-('STATS 17-18'!E739+'STATS 17-18'!F739)</f>
        <v>2</v>
      </c>
      <c r="D737" s="33">
        <f>ROUND(C737/4.4,0)</f>
        <v>0</v>
      </c>
      <c r="E737" s="82">
        <f>B737-D737</f>
        <v>63</v>
      </c>
    </row>
    <row r="738" ht="20.35" customHeight="1">
      <c r="A738" t="s" s="38">
        <v>857</v>
      </c>
      <c r="B738" s="81">
        <f>99-'STATS 17-18'!F740</f>
        <v>79</v>
      </c>
      <c r="C738" s="33">
        <f>82-('STATS 17-18'!E740+'STATS 17-18'!F740)</f>
        <v>0</v>
      </c>
      <c r="D738" s="33">
        <f>ROUND(C738/4.4,0)</f>
        <v>0</v>
      </c>
      <c r="E738" s="82">
        <f>B738-D738</f>
        <v>79</v>
      </c>
    </row>
    <row r="739" ht="20.35" customHeight="1">
      <c r="A739" t="s" s="38">
        <v>858</v>
      </c>
      <c r="B739" s="81">
        <f>99-'STATS 17-18'!F741</f>
        <v>99</v>
      </c>
      <c r="C739" s="33">
        <f>82-('STATS 17-18'!E741+'STATS 17-18'!F741)</f>
        <v>1</v>
      </c>
      <c r="D739" s="33">
        <f>ROUND(C739/4.4,0)</f>
        <v>0</v>
      </c>
      <c r="E739" s="82">
        <f>B739-D739</f>
        <v>99</v>
      </c>
    </row>
    <row r="740" ht="20.35" customHeight="1">
      <c r="A740" t="s" s="38">
        <v>859</v>
      </c>
      <c r="B740" s="81">
        <f>99-'STATS 17-18'!F742</f>
        <v>99</v>
      </c>
      <c r="C740" s="33">
        <f>82-('STATS 17-18'!E742+'STATS 17-18'!F742)</f>
        <v>14</v>
      </c>
      <c r="D740" s="33">
        <f>ROUND(C740/4.4,0)</f>
        <v>3</v>
      </c>
      <c r="E740" s="82">
        <f>B740-D740</f>
        <v>96</v>
      </c>
    </row>
    <row r="741" ht="20.35" customHeight="1">
      <c r="A741" t="s" s="38">
        <v>860</v>
      </c>
      <c r="B741" s="81">
        <f>99-'STATS 17-18'!F743</f>
        <v>99</v>
      </c>
      <c r="C741" s="33">
        <f>82-('STATS 17-18'!E743+'STATS 17-18'!F743)</f>
        <v>3</v>
      </c>
      <c r="D741" s="33">
        <f>ROUND(C741/4.4,0)</f>
        <v>1</v>
      </c>
      <c r="E741" s="82">
        <f>B741-D741</f>
        <v>98</v>
      </c>
    </row>
    <row r="742" ht="20.35" customHeight="1">
      <c r="A742" t="s" s="38">
        <v>862</v>
      </c>
      <c r="B742" s="81">
        <f>99-'STATS 17-18'!F744</f>
        <v>79</v>
      </c>
      <c r="C742" s="33">
        <f>82-('STATS 17-18'!E744+'STATS 17-18'!F744)</f>
        <v>3</v>
      </c>
      <c r="D742" s="33">
        <f>ROUND(C742/4.4,0)</f>
        <v>1</v>
      </c>
      <c r="E742" s="82">
        <f>B742-D742</f>
        <v>78</v>
      </c>
    </row>
    <row r="743" ht="20.35" customHeight="1">
      <c r="A743" t="s" s="38">
        <v>863</v>
      </c>
      <c r="B743" s="81">
        <f>99-'STATS 17-18'!F745</f>
        <v>99</v>
      </c>
      <c r="C743" s="33">
        <f>82-('STATS 17-18'!E745+'STATS 17-18'!F745)</f>
        <v>66</v>
      </c>
      <c r="D743" s="33">
        <f>ROUND(C743/4.4,0)</f>
        <v>15</v>
      </c>
      <c r="E743" s="82">
        <f>B743-D743</f>
        <v>84</v>
      </c>
    </row>
    <row r="744" ht="20.35" customHeight="1">
      <c r="A744" t="s" s="38">
        <v>864</v>
      </c>
      <c r="B744" s="81">
        <f>99-'STATS 17-18'!F746</f>
        <v>99</v>
      </c>
      <c r="C744" s="33">
        <f>82-('STATS 17-18'!E746+'STATS 17-18'!F746)</f>
        <v>0</v>
      </c>
      <c r="D744" s="33">
        <f>ROUND(C744/4.4,0)</f>
        <v>0</v>
      </c>
      <c r="E744" s="82">
        <f>B744-D744</f>
        <v>99</v>
      </c>
    </row>
    <row r="745" ht="20.35" customHeight="1">
      <c r="A745" t="s" s="38">
        <v>865</v>
      </c>
      <c r="B745" s="81">
        <f>99-'STATS 17-18'!F747</f>
        <v>95</v>
      </c>
      <c r="C745" s="33">
        <f>82-('STATS 17-18'!E747+'STATS 17-18'!F747)</f>
        <v>0</v>
      </c>
      <c r="D745" s="33">
        <f>ROUND(C745/4.4,0)</f>
        <v>0</v>
      </c>
      <c r="E745" s="82">
        <f>B745-D745</f>
        <v>95</v>
      </c>
    </row>
    <row r="746" ht="20.35" customHeight="1">
      <c r="A746" t="s" s="38">
        <v>866</v>
      </c>
      <c r="B746" s="81">
        <f>99-'STATS 17-18'!F748</f>
        <v>99</v>
      </c>
      <c r="C746" s="33">
        <f>82-('STATS 17-18'!E748+'STATS 17-18'!F748)</f>
        <v>0</v>
      </c>
      <c r="D746" s="33">
        <f>ROUND(C746/4.4,0)</f>
        <v>0</v>
      </c>
      <c r="E746" s="82">
        <f>B746-D746</f>
        <v>99</v>
      </c>
    </row>
    <row r="747" ht="20.35" customHeight="1">
      <c r="A747" t="s" s="38">
        <v>867</v>
      </c>
      <c r="B747" s="81">
        <f>99-'STATS 17-18'!F749</f>
        <v>91</v>
      </c>
      <c r="C747" s="33">
        <f>82-('STATS 17-18'!E749+'STATS 17-18'!F749)</f>
        <v>1</v>
      </c>
      <c r="D747" s="33">
        <f>ROUND(C747/4.4,0)</f>
        <v>0</v>
      </c>
      <c r="E747" s="82">
        <f>B747-D747</f>
        <v>91</v>
      </c>
    </row>
    <row r="748" ht="20.35" customHeight="1">
      <c r="A748" t="s" s="38">
        <v>868</v>
      </c>
      <c r="B748" s="81">
        <f>99-'STATS 17-18'!F750</f>
        <v>99</v>
      </c>
      <c r="C748" s="33">
        <f>82-('STATS 17-18'!E750+'STATS 17-18'!F750)</f>
        <v>0</v>
      </c>
      <c r="D748" s="33">
        <f>ROUND(C748/4.4,0)</f>
        <v>0</v>
      </c>
      <c r="E748" s="82">
        <f>B748-D748</f>
        <v>99</v>
      </c>
    </row>
    <row r="749" ht="20.35" customHeight="1">
      <c r="A749" t="s" s="38">
        <v>869</v>
      </c>
      <c r="B749" s="81">
        <f>99-'STATS 17-18'!F751</f>
        <v>99</v>
      </c>
      <c r="C749" s="33">
        <f>82-('STATS 17-18'!E751+'STATS 17-18'!F751)</f>
        <v>81</v>
      </c>
      <c r="D749" s="33">
        <f>ROUND(C749/4.4,0)</f>
        <v>18</v>
      </c>
      <c r="E749" s="82">
        <f>B749-D749</f>
        <v>81</v>
      </c>
    </row>
    <row r="750" ht="20.35" customHeight="1">
      <c r="A750" t="s" s="38">
        <v>870</v>
      </c>
      <c r="B750" s="81">
        <f>99-'STATS 17-18'!F752</f>
        <v>90</v>
      </c>
      <c r="C750" s="33">
        <f>82-('STATS 17-18'!E752+'STATS 17-18'!F752)</f>
        <v>1</v>
      </c>
      <c r="D750" s="33">
        <f>ROUND(C750/4.4,0)</f>
        <v>0</v>
      </c>
      <c r="E750" s="82">
        <f>B750-D750</f>
        <v>90</v>
      </c>
    </row>
    <row r="751" ht="20.35" customHeight="1">
      <c r="A751" t="s" s="38">
        <v>872</v>
      </c>
      <c r="B751" s="81">
        <f>99-'STATS 17-18'!F753</f>
        <v>89</v>
      </c>
      <c r="C751" s="33">
        <f>82-('STATS 17-18'!E753+'STATS 17-18'!F753)</f>
        <v>61</v>
      </c>
      <c r="D751" s="33">
        <f>ROUND(C751/4.4,0)</f>
        <v>14</v>
      </c>
      <c r="E751" s="82">
        <f>B751-D751</f>
        <v>75</v>
      </c>
    </row>
    <row r="752" ht="20.35" customHeight="1">
      <c r="A752" t="s" s="38">
        <v>873</v>
      </c>
      <c r="B752" s="81">
        <f>99-'STATS 17-18'!F754</f>
        <v>99</v>
      </c>
      <c r="C752" s="33">
        <f>82-('STATS 17-18'!E754+'STATS 17-18'!F754)</f>
        <v>9</v>
      </c>
      <c r="D752" s="33">
        <f>ROUND(C752/4.4,0)</f>
        <v>2</v>
      </c>
      <c r="E752" s="82">
        <f>B752-D752</f>
        <v>97</v>
      </c>
    </row>
    <row r="753" ht="20.35" customHeight="1">
      <c r="A753" t="s" s="38">
        <v>875</v>
      </c>
      <c r="B753" s="81">
        <f>99-'STATS 17-18'!F755</f>
        <v>99</v>
      </c>
      <c r="C753" s="33">
        <f>82-('STATS 17-18'!E755+'STATS 17-18'!F755)</f>
        <v>80</v>
      </c>
      <c r="D753" s="33">
        <f>ROUND(C753/4.4,0)</f>
        <v>18</v>
      </c>
      <c r="E753" s="82">
        <f>B753-D753</f>
        <v>81</v>
      </c>
    </row>
    <row r="754" ht="20.35" customHeight="1">
      <c r="A754" t="s" s="38">
        <v>876</v>
      </c>
      <c r="B754" s="81">
        <f>99-'STATS 17-18'!F756</f>
        <v>96</v>
      </c>
      <c r="C754" s="33">
        <f>82-('STATS 17-18'!E756+'STATS 17-18'!F756)</f>
        <v>47</v>
      </c>
      <c r="D754" s="33">
        <f>ROUND(C754/4.4,0)</f>
        <v>11</v>
      </c>
      <c r="E754" s="82">
        <f>B754-D754</f>
        <v>85</v>
      </c>
    </row>
    <row r="755" ht="20.35" customHeight="1">
      <c r="A755" t="s" s="38">
        <v>877</v>
      </c>
      <c r="B755" s="81">
        <f>99-'STATS 17-18'!F757</f>
        <v>86</v>
      </c>
      <c r="C755" s="33">
        <f>82-('STATS 17-18'!E757+'STATS 17-18'!F757)</f>
        <v>7</v>
      </c>
      <c r="D755" s="33">
        <f>ROUND(C755/4.4,0)</f>
        <v>2</v>
      </c>
      <c r="E755" s="82">
        <f>B755-D755</f>
        <v>84</v>
      </c>
    </row>
    <row r="756" ht="20.35" customHeight="1">
      <c r="A756" t="s" s="38">
        <v>878</v>
      </c>
      <c r="B756" s="81">
        <f>99-'STATS 17-18'!F758</f>
        <v>99</v>
      </c>
      <c r="C756" s="33">
        <f>82-('STATS 17-18'!E758+'STATS 17-18'!F758)</f>
        <v>1</v>
      </c>
      <c r="D756" s="33">
        <f>ROUND(C756/4.4,0)</f>
        <v>0</v>
      </c>
      <c r="E756" s="82">
        <f>B756-D756</f>
        <v>99</v>
      </c>
    </row>
    <row r="757" ht="20.35" customHeight="1">
      <c r="A757" t="s" s="38">
        <v>879</v>
      </c>
      <c r="B757" s="81">
        <f>99-'STATS 17-18'!F759</f>
        <v>76</v>
      </c>
      <c r="C757" s="33">
        <f>82-('STATS 17-18'!E759+'STATS 17-18'!F759)</f>
        <v>12</v>
      </c>
      <c r="D757" s="33">
        <f>ROUND(C757/4.4,0)</f>
        <v>3</v>
      </c>
      <c r="E757" s="82">
        <f>B757-D757</f>
        <v>73</v>
      </c>
    </row>
    <row r="758" ht="20.35" customHeight="1">
      <c r="A758" t="s" s="38">
        <v>880</v>
      </c>
      <c r="B758" s="81">
        <f>99-'STATS 17-18'!F760</f>
        <v>99</v>
      </c>
      <c r="C758" s="33">
        <f>82-('STATS 17-18'!E760+'STATS 17-18'!F760)</f>
        <v>14</v>
      </c>
      <c r="D758" s="33">
        <f>ROUND(C758/4.4,0)</f>
        <v>3</v>
      </c>
      <c r="E758" s="82">
        <f>B758-D758</f>
        <v>96</v>
      </c>
    </row>
    <row r="759" ht="20.35" customHeight="1">
      <c r="A759" t="s" s="38">
        <v>882</v>
      </c>
      <c r="B759" s="81">
        <f>99-'STATS 17-18'!F761</f>
        <v>86</v>
      </c>
      <c r="C759" s="33">
        <f>82-('STATS 17-18'!E761+'STATS 17-18'!F761)</f>
        <v>6</v>
      </c>
      <c r="D759" s="33">
        <f>ROUND(C759/4.4,0)</f>
        <v>1</v>
      </c>
      <c r="E759" s="82">
        <f>B759-D759</f>
        <v>85</v>
      </c>
    </row>
    <row r="760" ht="20.35" customHeight="1">
      <c r="A760" t="s" s="38">
        <v>883</v>
      </c>
      <c r="B760" s="81">
        <f>99-'STATS 17-18'!F762</f>
        <v>99</v>
      </c>
      <c r="C760" s="33">
        <f>82-('STATS 17-18'!E762+'STATS 17-18'!F762)</f>
        <v>0</v>
      </c>
      <c r="D760" s="33">
        <f>ROUND(C760/4.4,0)</f>
        <v>0</v>
      </c>
      <c r="E760" s="82">
        <f>B760-D760</f>
        <v>99</v>
      </c>
    </row>
    <row r="761" ht="20.35" customHeight="1">
      <c r="A761" t="s" s="38">
        <v>884</v>
      </c>
      <c r="B761" s="81">
        <f>99-'STATS 17-18'!F763</f>
        <v>92</v>
      </c>
      <c r="C761" s="33">
        <f>82-('STATS 17-18'!E763+'STATS 17-18'!F763)</f>
        <v>0</v>
      </c>
      <c r="D761" s="33">
        <f>ROUND(C761/4.4,0)</f>
        <v>0</v>
      </c>
      <c r="E761" s="82">
        <f>B761-D761</f>
        <v>92</v>
      </c>
    </row>
    <row r="762" ht="20.35" customHeight="1">
      <c r="A762" t="s" s="38">
        <v>885</v>
      </c>
      <c r="B762" s="81">
        <f>99-'STATS 17-18'!F764</f>
        <v>91</v>
      </c>
      <c r="C762" s="33">
        <f>82-('STATS 17-18'!E764+'STATS 17-18'!F764)</f>
        <v>0</v>
      </c>
      <c r="D762" s="33">
        <f>ROUND(C762/4.4,0)</f>
        <v>0</v>
      </c>
      <c r="E762" s="82">
        <f>B762-D762</f>
        <v>91</v>
      </c>
    </row>
    <row r="763" ht="20.35" customHeight="1">
      <c r="A763" t="s" s="38">
        <v>886</v>
      </c>
      <c r="B763" s="81">
        <f>99-'STATS 17-18'!F765</f>
        <v>95</v>
      </c>
      <c r="C763" s="33">
        <f>82-('STATS 17-18'!E765+'STATS 17-18'!F765)</f>
        <v>0</v>
      </c>
      <c r="D763" s="33">
        <f>ROUND(C763/4.4,0)</f>
        <v>0</v>
      </c>
      <c r="E763" s="82">
        <f>B763-D763</f>
        <v>95</v>
      </c>
    </row>
    <row r="764" ht="20.35" customHeight="1">
      <c r="A764" t="s" s="38">
        <v>887</v>
      </c>
      <c r="B764" s="81">
        <f>99-'STATS 17-18'!F766</f>
        <v>93</v>
      </c>
      <c r="C764" s="33">
        <f>82-('STATS 17-18'!E766+'STATS 17-18'!F766)</f>
        <v>55</v>
      </c>
      <c r="D764" s="33">
        <f>ROUND(C764/4.4,0)</f>
        <v>12</v>
      </c>
      <c r="E764" s="82">
        <f>B764-D764</f>
        <v>81</v>
      </c>
    </row>
    <row r="765" ht="20.35" customHeight="1">
      <c r="A765" t="s" s="38">
        <v>888</v>
      </c>
      <c r="B765" s="81">
        <f>99-'STATS 17-18'!F767</f>
        <v>96</v>
      </c>
      <c r="C765" s="33">
        <f>82-('STATS 17-18'!E767+'STATS 17-18'!F767)</f>
        <v>1</v>
      </c>
      <c r="D765" s="33">
        <f>ROUND(C765/4.4,0)</f>
        <v>0</v>
      </c>
      <c r="E765" s="82">
        <f>B765-D765</f>
        <v>96</v>
      </c>
    </row>
    <row r="766" ht="20.35" customHeight="1">
      <c r="A766" t="s" s="38">
        <v>889</v>
      </c>
      <c r="B766" s="81">
        <f>99-'STATS 17-18'!F768</f>
        <v>99</v>
      </c>
      <c r="C766" s="33">
        <f>82-('STATS 17-18'!E768+'STATS 17-18'!F768)</f>
        <v>79</v>
      </c>
      <c r="D766" s="33">
        <f>ROUND(C766/4.4,0)</f>
        <v>18</v>
      </c>
      <c r="E766" s="82">
        <f>B766-D766</f>
        <v>81</v>
      </c>
    </row>
    <row r="767" ht="20.35" customHeight="1">
      <c r="A767" t="s" s="38">
        <v>890</v>
      </c>
      <c r="B767" s="81">
        <f>99-'STATS 17-18'!F769</f>
        <v>37</v>
      </c>
      <c r="C767" s="33">
        <f>82-('STATS 17-18'!E769+'STATS 17-18'!F769)</f>
        <v>6</v>
      </c>
      <c r="D767" s="33">
        <f>ROUND(C767/4.4,0)</f>
        <v>1</v>
      </c>
      <c r="E767" s="82">
        <f>B767-D767</f>
        <v>36</v>
      </c>
    </row>
    <row r="768" ht="20.35" customHeight="1">
      <c r="A768" t="s" s="38">
        <v>891</v>
      </c>
      <c r="B768" s="81">
        <f>99-'STATS 17-18'!F770</f>
        <v>75</v>
      </c>
      <c r="C768" s="33">
        <f>82-('STATS 17-18'!E770+'STATS 17-18'!F770)</f>
        <v>31</v>
      </c>
      <c r="D768" s="33">
        <f>ROUND(C768/4.4,0)</f>
        <v>7</v>
      </c>
      <c r="E768" s="82">
        <f>B768-D768</f>
        <v>68</v>
      </c>
    </row>
    <row r="769" ht="20.35" customHeight="1">
      <c r="A769" t="s" s="38">
        <v>892</v>
      </c>
      <c r="B769" s="81">
        <f>99-'STATS 17-18'!F771</f>
        <v>95</v>
      </c>
      <c r="C769" s="33">
        <f>82-('STATS 17-18'!E771+'STATS 17-18'!F771)</f>
        <v>0</v>
      </c>
      <c r="D769" s="33">
        <f>ROUND(C769/4.4,0)</f>
        <v>0</v>
      </c>
      <c r="E769" s="82">
        <f>B769-D769</f>
        <v>95</v>
      </c>
    </row>
    <row r="770" ht="20.35" customHeight="1">
      <c r="A770" t="s" s="38">
        <v>893</v>
      </c>
      <c r="B770" s="81">
        <f>99-'STATS 17-18'!F772</f>
        <v>95</v>
      </c>
      <c r="C770" s="33">
        <f>82-('STATS 17-18'!E772+'STATS 17-18'!F772)</f>
        <v>17</v>
      </c>
      <c r="D770" s="33">
        <f>ROUND(C770/4.4,0)</f>
        <v>4</v>
      </c>
      <c r="E770" s="82">
        <f>B770-D770</f>
        <v>91</v>
      </c>
    </row>
    <row r="771" ht="20.35" customHeight="1">
      <c r="A771" t="s" s="38">
        <v>894</v>
      </c>
      <c r="B771" s="81">
        <f>99-'STATS 17-18'!F773</f>
        <v>43</v>
      </c>
      <c r="C771" s="33">
        <f>82-('STATS 17-18'!E773+'STATS 17-18'!F773)</f>
        <v>0</v>
      </c>
      <c r="D771" s="33">
        <f>ROUND(C771/4.4,0)</f>
        <v>0</v>
      </c>
      <c r="E771" s="82">
        <f>B771-D771</f>
        <v>43</v>
      </c>
    </row>
    <row r="772" ht="20.35" customHeight="1">
      <c r="A772" t="s" s="38">
        <v>895</v>
      </c>
      <c r="B772" s="81">
        <f>99-'STATS 17-18'!F774</f>
        <v>99</v>
      </c>
      <c r="C772" s="33">
        <f>82-('STATS 17-18'!E774+'STATS 17-18'!F774)</f>
        <v>0</v>
      </c>
      <c r="D772" s="33">
        <f>ROUND(C772/4.4,0)</f>
        <v>0</v>
      </c>
      <c r="E772" s="82">
        <f>B772-D772</f>
        <v>99</v>
      </c>
    </row>
    <row r="773" ht="20.35" customHeight="1">
      <c r="A773" t="s" s="38">
        <v>896</v>
      </c>
      <c r="B773" s="81">
        <f>99-'STATS 17-18'!F775</f>
        <v>99</v>
      </c>
      <c r="C773" s="33">
        <f>82-('STATS 17-18'!E775+'STATS 17-18'!F775)</f>
        <v>47</v>
      </c>
      <c r="D773" s="33">
        <f>ROUND(C773/4.4,0)</f>
        <v>11</v>
      </c>
      <c r="E773" s="82">
        <f>B773-D773</f>
        <v>88</v>
      </c>
    </row>
    <row r="774" ht="20.35" customHeight="1">
      <c r="A774" t="s" s="38">
        <v>897</v>
      </c>
      <c r="B774" s="81">
        <f>99-'STATS 17-18'!F776</f>
        <v>86</v>
      </c>
      <c r="C774" s="33">
        <f>82-('STATS 17-18'!E776+'STATS 17-18'!F776)</f>
        <v>14</v>
      </c>
      <c r="D774" s="33">
        <f>ROUND(C774/4.4,0)</f>
        <v>3</v>
      </c>
      <c r="E774" s="82">
        <f>B774-D774</f>
        <v>83</v>
      </c>
    </row>
    <row r="775" ht="20.35" customHeight="1">
      <c r="A775" t="s" s="38">
        <v>898</v>
      </c>
      <c r="B775" s="81">
        <f>99-'STATS 17-18'!F777</f>
        <v>99</v>
      </c>
      <c r="C775" s="33">
        <f>82-('STATS 17-18'!E777+'STATS 17-18'!F777)</f>
        <v>78</v>
      </c>
      <c r="D775" s="33">
        <f>ROUND(C775/4.4,0)</f>
        <v>18</v>
      </c>
      <c r="E775" s="82">
        <f>B775-D775</f>
        <v>81</v>
      </c>
    </row>
    <row r="776" ht="20.35" customHeight="1">
      <c r="A776" t="s" s="38">
        <v>899</v>
      </c>
      <c r="B776" s="81">
        <f>99-'STATS 17-18'!F778</f>
        <v>99</v>
      </c>
      <c r="C776" s="33">
        <f>82-('STATS 17-18'!E778+'STATS 17-18'!F778)</f>
        <v>74</v>
      </c>
      <c r="D776" s="33">
        <f>ROUND(C776/4.4,0)</f>
        <v>17</v>
      </c>
      <c r="E776" s="82">
        <f>B776-D776</f>
        <v>82</v>
      </c>
    </row>
    <row r="777" ht="20.35" customHeight="1">
      <c r="A777" t="s" s="38">
        <v>900</v>
      </c>
      <c r="B777" s="81">
        <f>99-'STATS 17-18'!F779</f>
        <v>99</v>
      </c>
      <c r="C777" s="33">
        <f>82-('STATS 17-18'!E779+'STATS 17-18'!F779)</f>
        <v>10</v>
      </c>
      <c r="D777" s="33">
        <f>ROUND(C777/4.4,0)</f>
        <v>2</v>
      </c>
      <c r="E777" s="82">
        <f>B777-D777</f>
        <v>97</v>
      </c>
    </row>
    <row r="778" ht="20.35" customHeight="1">
      <c r="A778" t="s" s="38">
        <v>901</v>
      </c>
      <c r="B778" s="81">
        <f>99-'STATS 17-18'!F780</f>
        <v>92</v>
      </c>
      <c r="C778" s="33">
        <f>82-('STATS 17-18'!E780+'STATS 17-18'!F780)</f>
        <v>0</v>
      </c>
      <c r="D778" s="33">
        <f>ROUND(C778/4.4,0)</f>
        <v>0</v>
      </c>
      <c r="E778" s="82">
        <f>B778-D778</f>
        <v>92</v>
      </c>
    </row>
    <row r="779" ht="20.35" customHeight="1">
      <c r="A779" t="s" s="38">
        <v>902</v>
      </c>
      <c r="B779" s="81">
        <f>99-'STATS 17-18'!F781</f>
        <v>99</v>
      </c>
      <c r="C779" s="33">
        <f>82-('STATS 17-18'!E781+'STATS 17-18'!F781)</f>
        <v>78</v>
      </c>
      <c r="D779" s="33">
        <f>ROUND(C779/4.4,0)</f>
        <v>18</v>
      </c>
      <c r="E779" s="82">
        <f>B779-D779</f>
        <v>81</v>
      </c>
    </row>
    <row r="780" ht="20.35" customHeight="1">
      <c r="A780" t="s" s="38">
        <v>903</v>
      </c>
      <c r="B780" s="81">
        <f>99-'STATS 17-18'!F782</f>
        <v>99</v>
      </c>
      <c r="C780" s="33">
        <f>82-('STATS 17-18'!E782+'STATS 17-18'!F782)</f>
        <v>81</v>
      </c>
      <c r="D780" s="33">
        <f>ROUND(C780/4.4,0)</f>
        <v>18</v>
      </c>
      <c r="E780" s="82">
        <f>B780-D780</f>
        <v>81</v>
      </c>
    </row>
    <row r="781" ht="20.35" customHeight="1">
      <c r="A781" t="s" s="38">
        <v>904</v>
      </c>
      <c r="B781" s="81">
        <f>99-'STATS 17-18'!F783</f>
        <v>73</v>
      </c>
      <c r="C781" s="33">
        <f>82-('STATS 17-18'!E783+'STATS 17-18'!F783)</f>
        <v>34</v>
      </c>
      <c r="D781" s="33">
        <f>ROUND(C781/4.4,0)</f>
        <v>8</v>
      </c>
      <c r="E781" s="82">
        <f>B781-D781</f>
        <v>65</v>
      </c>
    </row>
    <row r="782" ht="20.35" customHeight="1">
      <c r="A782" t="s" s="38">
        <v>905</v>
      </c>
      <c r="B782" s="81">
        <f>99-'STATS 17-18'!F784</f>
        <v>98</v>
      </c>
      <c r="C782" s="33">
        <f>82-('STATS 17-18'!E784+'STATS 17-18'!F784)</f>
        <v>45</v>
      </c>
      <c r="D782" s="33">
        <f>ROUND(C782/4.4,0)</f>
        <v>10</v>
      </c>
      <c r="E782" s="82">
        <f>B782-D782</f>
        <v>88</v>
      </c>
    </row>
    <row r="783" ht="20.35" customHeight="1">
      <c r="A783" t="s" s="38">
        <v>906</v>
      </c>
      <c r="B783" s="81">
        <f>99-'STATS 17-18'!F785</f>
        <v>95</v>
      </c>
      <c r="C783" s="33">
        <f>82-('STATS 17-18'!E785+'STATS 17-18'!F785)</f>
        <v>0</v>
      </c>
      <c r="D783" s="33">
        <f>ROUND(C783/4.4,0)</f>
        <v>0</v>
      </c>
      <c r="E783" s="82">
        <f>B783-D783</f>
        <v>95</v>
      </c>
    </row>
    <row r="784" ht="20.35" customHeight="1">
      <c r="A784" t="s" s="38">
        <v>907</v>
      </c>
      <c r="B784" s="81">
        <f>99-'STATS 17-18'!F786</f>
        <v>68</v>
      </c>
      <c r="C784" s="33">
        <f>82-('STATS 17-18'!E786+'STATS 17-18'!F786)</f>
        <v>1</v>
      </c>
      <c r="D784" s="33">
        <f>ROUND(C784/4.4,0)</f>
        <v>0</v>
      </c>
      <c r="E784" s="82">
        <f>B784-D784</f>
        <v>68</v>
      </c>
    </row>
    <row r="785" ht="20.35" customHeight="1">
      <c r="A785" t="s" s="38">
        <v>908</v>
      </c>
      <c r="B785" s="81">
        <f>99-'STATS 17-18'!F787</f>
        <v>71</v>
      </c>
      <c r="C785" s="33">
        <f>82-('STATS 17-18'!E787+'STATS 17-18'!F787)</f>
        <v>2</v>
      </c>
      <c r="D785" s="33">
        <f>ROUND(C785/4.4,0)</f>
        <v>0</v>
      </c>
      <c r="E785" s="82">
        <f>B785-D785</f>
        <v>71</v>
      </c>
    </row>
    <row r="786" ht="20.35" customHeight="1">
      <c r="A786" t="s" s="38">
        <v>909</v>
      </c>
      <c r="B786" s="81">
        <f>99-'STATS 17-18'!F788</f>
        <v>91</v>
      </c>
      <c r="C786" s="33">
        <f>82-('STATS 17-18'!E788+'STATS 17-18'!F788)</f>
        <v>0</v>
      </c>
      <c r="D786" s="33">
        <f>ROUND(C786/4.4,0)</f>
        <v>0</v>
      </c>
      <c r="E786" s="82">
        <f>B786-D786</f>
        <v>91</v>
      </c>
    </row>
    <row r="787" ht="20.35" customHeight="1">
      <c r="A787" t="s" s="38">
        <v>910</v>
      </c>
      <c r="B787" s="81">
        <f>99-'STATS 17-18'!F789</f>
        <v>97</v>
      </c>
      <c r="C787" s="33">
        <f>82-('STATS 17-18'!E789+'STATS 17-18'!F789)</f>
        <v>39</v>
      </c>
      <c r="D787" s="33">
        <f>ROUND(C787/4.4,0)</f>
        <v>9</v>
      </c>
      <c r="E787" s="82">
        <f>B787-D787</f>
        <v>88</v>
      </c>
    </row>
    <row r="788" ht="20.35" customHeight="1">
      <c r="A788" t="s" s="38">
        <v>911</v>
      </c>
      <c r="B788" s="81">
        <f>99-'STATS 17-18'!F790</f>
        <v>93</v>
      </c>
      <c r="C788" s="33">
        <f>82-('STATS 17-18'!E790+'STATS 17-18'!F790)</f>
        <v>42</v>
      </c>
      <c r="D788" s="33">
        <f>ROUND(C788/4.4,0)</f>
        <v>10</v>
      </c>
      <c r="E788" s="82">
        <f>B788-D788</f>
        <v>83</v>
      </c>
    </row>
    <row r="789" ht="20.35" customHeight="1">
      <c r="A789" t="s" s="38">
        <v>912</v>
      </c>
      <c r="B789" s="81">
        <f>99-'STATS 17-18'!F791</f>
        <v>99</v>
      </c>
      <c r="C789" s="33">
        <f>82-('STATS 17-18'!E791+'STATS 17-18'!F791)</f>
        <v>66</v>
      </c>
      <c r="D789" s="33">
        <f>ROUND(C789/4.4,0)</f>
        <v>15</v>
      </c>
      <c r="E789" s="82">
        <f>B789-D789</f>
        <v>84</v>
      </c>
    </row>
    <row r="790" ht="20.35" customHeight="1">
      <c r="A790" t="s" s="38">
        <v>913</v>
      </c>
      <c r="B790" s="81">
        <f>99-'STATS 17-18'!F792</f>
        <v>98</v>
      </c>
      <c r="C790" s="33">
        <f>82-('STATS 17-18'!E792+'STATS 17-18'!F792)</f>
        <v>73</v>
      </c>
      <c r="D790" s="33">
        <f>ROUND(C790/4.4,0)</f>
        <v>17</v>
      </c>
      <c r="E790" s="82">
        <f>B790-D790</f>
        <v>81</v>
      </c>
    </row>
    <row r="791" ht="20.35" customHeight="1">
      <c r="A791" t="s" s="38">
        <v>914</v>
      </c>
      <c r="B791" s="81">
        <f>99-'STATS 17-18'!F793</f>
        <v>99</v>
      </c>
      <c r="C791" s="33">
        <f>82-('STATS 17-18'!E793+'STATS 17-18'!F793)</f>
        <v>0</v>
      </c>
      <c r="D791" s="33">
        <f>ROUND(C791/4.4,0)</f>
        <v>0</v>
      </c>
      <c r="E791" s="82">
        <f>B791-D791</f>
        <v>99</v>
      </c>
    </row>
    <row r="792" ht="20.35" customHeight="1">
      <c r="A792" t="s" s="38">
        <v>915</v>
      </c>
      <c r="B792" s="81">
        <f>99-'STATS 17-18'!F794</f>
        <v>99</v>
      </c>
      <c r="C792" s="33">
        <f>82-('STATS 17-18'!E794+'STATS 17-18'!F794)</f>
        <v>57</v>
      </c>
      <c r="D792" s="33">
        <f>ROUND(C792/4.4,0)</f>
        <v>13</v>
      </c>
      <c r="E792" s="82">
        <f>B792-D792</f>
        <v>86</v>
      </c>
    </row>
    <row r="793" ht="20.35" customHeight="1">
      <c r="A793" t="s" s="38">
        <v>917</v>
      </c>
      <c r="B793" s="81">
        <f>99-'STATS 17-18'!F795</f>
        <v>77</v>
      </c>
      <c r="C793" s="33">
        <f>82-('STATS 17-18'!E795+'STATS 17-18'!F795)</f>
        <v>53</v>
      </c>
      <c r="D793" s="33">
        <f>ROUND(C793/4.4,0)</f>
        <v>12</v>
      </c>
      <c r="E793" s="82">
        <f>B793-D793</f>
        <v>65</v>
      </c>
    </row>
    <row r="794" ht="20.35" customHeight="1">
      <c r="A794" t="s" s="38">
        <v>918</v>
      </c>
      <c r="B794" s="81">
        <f>99-'STATS 17-18'!F796</f>
        <v>94</v>
      </c>
      <c r="C794" s="33">
        <f>82-('STATS 17-18'!E796+'STATS 17-18'!F796)</f>
        <v>1</v>
      </c>
      <c r="D794" s="33">
        <f>ROUND(C794/4.4,0)</f>
        <v>0</v>
      </c>
      <c r="E794" s="82">
        <f>B794-D794</f>
        <v>94</v>
      </c>
    </row>
    <row r="795" ht="20.35" customHeight="1">
      <c r="A795" t="s" s="38">
        <v>919</v>
      </c>
      <c r="B795" s="81">
        <f>99-'STATS 17-18'!F797</f>
        <v>97</v>
      </c>
      <c r="C795" s="33">
        <f>82-('STATS 17-18'!E797+'STATS 17-18'!F797)</f>
        <v>41</v>
      </c>
      <c r="D795" s="33">
        <f>ROUND(C795/4.4,0)</f>
        <v>9</v>
      </c>
      <c r="E795" s="82">
        <f>B795-D795</f>
        <v>88</v>
      </c>
    </row>
    <row r="796" ht="20.35" customHeight="1">
      <c r="A796" t="s" s="38">
        <v>920</v>
      </c>
      <c r="B796" s="81">
        <f>99-'STATS 17-18'!F798</f>
        <v>99</v>
      </c>
      <c r="C796" s="33">
        <f>82-('STATS 17-18'!E798+'STATS 17-18'!F798)</f>
        <v>0</v>
      </c>
      <c r="D796" s="33">
        <f>ROUND(C796/4.4,0)</f>
        <v>0</v>
      </c>
      <c r="E796" s="82">
        <f>B796-D796</f>
        <v>99</v>
      </c>
    </row>
    <row r="797" ht="20.35" customHeight="1">
      <c r="A797" t="s" s="38">
        <v>921</v>
      </c>
      <c r="B797" s="81">
        <f>99-'STATS 17-18'!F799</f>
        <v>99</v>
      </c>
      <c r="C797" s="33">
        <f>82-('STATS 17-18'!E799+'STATS 17-18'!F799)</f>
        <v>19</v>
      </c>
      <c r="D797" s="33">
        <f>ROUND(C797/4.4,0)</f>
        <v>4</v>
      </c>
      <c r="E797" s="82">
        <f>B797-D797</f>
        <v>95</v>
      </c>
    </row>
    <row r="798" ht="20.35" customHeight="1">
      <c r="A798" t="s" s="38">
        <v>922</v>
      </c>
      <c r="B798" s="81">
        <f>99-'STATS 17-18'!F800</f>
        <v>95</v>
      </c>
      <c r="C798" s="33">
        <f>82-('STATS 17-18'!E800+'STATS 17-18'!F800)</f>
        <v>9</v>
      </c>
      <c r="D798" s="33">
        <f>ROUND(C798/4.4,0)</f>
        <v>2</v>
      </c>
      <c r="E798" s="82">
        <f>B798-D798</f>
        <v>93</v>
      </c>
    </row>
    <row r="799" ht="20.35" customHeight="1">
      <c r="A799" t="s" s="38">
        <v>923</v>
      </c>
      <c r="B799" s="81">
        <f>99-'STATS 17-18'!F801</f>
        <v>99</v>
      </c>
      <c r="C799" s="33">
        <f>82-('STATS 17-18'!E801+'STATS 17-18'!F801)</f>
        <v>3</v>
      </c>
      <c r="D799" s="33">
        <f>ROUND(C799/4.4,0)</f>
        <v>1</v>
      </c>
      <c r="E799" s="82">
        <f>B799-D799</f>
        <v>98</v>
      </c>
    </row>
    <row r="800" ht="20.35" customHeight="1">
      <c r="A800" t="s" s="38">
        <v>925</v>
      </c>
      <c r="B800" s="81">
        <f>99-'STATS 17-18'!F802</f>
        <v>94</v>
      </c>
      <c r="C800" s="33">
        <f>82-('STATS 17-18'!E802+'STATS 17-18'!F802)</f>
        <v>48</v>
      </c>
      <c r="D800" s="33">
        <f>ROUND(C800/4.4,0)</f>
        <v>11</v>
      </c>
      <c r="E800" s="82">
        <f>B800-D800</f>
        <v>83</v>
      </c>
    </row>
    <row r="801" ht="20.35" customHeight="1">
      <c r="A801" t="s" s="38">
        <v>926</v>
      </c>
      <c r="B801" s="81">
        <f>99-'STATS 17-18'!F803</f>
        <v>99</v>
      </c>
      <c r="C801" s="33">
        <f>82-('STATS 17-18'!E803+'STATS 17-18'!F803)</f>
        <v>0</v>
      </c>
      <c r="D801" s="33">
        <f>ROUND(C801/4.4,0)</f>
        <v>0</v>
      </c>
      <c r="E801" s="82">
        <f>B801-D801</f>
        <v>99</v>
      </c>
    </row>
    <row r="802" ht="20.35" customHeight="1">
      <c r="A802" t="s" s="38">
        <v>927</v>
      </c>
      <c r="B802" s="81">
        <f>99-'STATS 17-18'!F804</f>
        <v>99</v>
      </c>
      <c r="C802" s="33">
        <f>82-('STATS 17-18'!E804+'STATS 17-18'!F804)</f>
        <v>1</v>
      </c>
      <c r="D802" s="33">
        <f>ROUND(C802/4.4,0)</f>
        <v>0</v>
      </c>
      <c r="E802" s="82">
        <f>B802-D802</f>
        <v>99</v>
      </c>
    </row>
    <row r="803" ht="20.35" customHeight="1">
      <c r="A803" t="s" s="38">
        <v>928</v>
      </c>
      <c r="B803" s="81">
        <f>99-'STATS 17-18'!F805</f>
        <v>90</v>
      </c>
      <c r="C803" s="33">
        <f>82-('STATS 17-18'!E805+'STATS 17-18'!F805)</f>
        <v>0</v>
      </c>
      <c r="D803" s="33">
        <f>ROUND(C803/4.4,0)</f>
        <v>0</v>
      </c>
      <c r="E803" s="82">
        <f>B803-D803</f>
        <v>90</v>
      </c>
    </row>
    <row r="804" ht="20.35" customHeight="1">
      <c r="A804" t="s" s="38">
        <v>929</v>
      </c>
      <c r="B804" s="81">
        <f>99-'STATS 17-18'!F806</f>
        <v>60</v>
      </c>
      <c r="C804" s="33">
        <f>82-('STATS 17-18'!E806+'STATS 17-18'!F806)</f>
        <v>0</v>
      </c>
      <c r="D804" s="33">
        <f>ROUND(C804/4.4,0)</f>
        <v>0</v>
      </c>
      <c r="E804" s="82">
        <f>B804-D804</f>
        <v>60</v>
      </c>
    </row>
    <row r="805" ht="20.35" customHeight="1">
      <c r="A805" t="s" s="38">
        <v>930</v>
      </c>
      <c r="B805" s="81">
        <f>99-'STATS 17-18'!F807</f>
        <v>99</v>
      </c>
      <c r="C805" s="33">
        <f>82-('STATS 17-18'!E807+'STATS 17-18'!F807)</f>
        <v>4</v>
      </c>
      <c r="D805" s="33">
        <f>ROUND(C805/4.4,0)</f>
        <v>1</v>
      </c>
      <c r="E805" s="82">
        <f>B805-D805</f>
        <v>98</v>
      </c>
    </row>
    <row r="806" ht="20.35" customHeight="1">
      <c r="A806" t="s" s="38">
        <v>932</v>
      </c>
      <c r="B806" s="81">
        <f>99-'STATS 17-18'!F808</f>
        <v>87</v>
      </c>
      <c r="C806" s="33">
        <f>82-('STATS 17-18'!E808+'STATS 17-18'!F808)</f>
        <v>1</v>
      </c>
      <c r="D806" s="33">
        <f>ROUND(C806/4.4,0)</f>
        <v>0</v>
      </c>
      <c r="E806" s="82">
        <f>B806-D806</f>
        <v>87</v>
      </c>
    </row>
    <row r="807" ht="20.35" customHeight="1">
      <c r="A807" t="s" s="38">
        <v>933</v>
      </c>
      <c r="B807" s="81">
        <f>99-'STATS 17-18'!F809</f>
        <v>98</v>
      </c>
      <c r="C807" s="33">
        <f>82-('STATS 17-18'!E809+'STATS 17-18'!F809)</f>
        <v>0</v>
      </c>
      <c r="D807" s="33">
        <f>ROUND(C807/4.4,0)</f>
        <v>0</v>
      </c>
      <c r="E807" s="82">
        <f>B807-D807</f>
        <v>98</v>
      </c>
    </row>
    <row r="808" ht="20.35" customHeight="1">
      <c r="A808" t="s" s="38">
        <v>934</v>
      </c>
      <c r="B808" s="81">
        <f>99-'STATS 17-18'!F810</f>
        <v>99</v>
      </c>
      <c r="C808" s="33">
        <f>82-('STATS 17-18'!E810+'STATS 17-18'!F810)</f>
        <v>4</v>
      </c>
      <c r="D808" s="33">
        <f>ROUND(C808/4.4,0)</f>
        <v>1</v>
      </c>
      <c r="E808" s="82">
        <f>B808-D808</f>
        <v>98</v>
      </c>
    </row>
    <row r="809" ht="20.35" customHeight="1">
      <c r="A809" t="s" s="38">
        <v>935</v>
      </c>
      <c r="B809" s="81">
        <f>99-'STATS 17-18'!F811</f>
        <v>96</v>
      </c>
      <c r="C809" s="33">
        <f>82-('STATS 17-18'!E811+'STATS 17-18'!F811)</f>
        <v>0</v>
      </c>
      <c r="D809" s="33">
        <f>ROUND(C809/4.4,0)</f>
        <v>0</v>
      </c>
      <c r="E809" s="82">
        <f>B809-D809</f>
        <v>96</v>
      </c>
    </row>
    <row r="810" ht="20.35" customHeight="1">
      <c r="A810" t="s" s="38">
        <v>936</v>
      </c>
      <c r="B810" s="81">
        <f>99-'STATS 17-18'!F812</f>
        <v>99</v>
      </c>
      <c r="C810" s="33">
        <f>82-('STATS 17-18'!E812+'STATS 17-18'!F812)</f>
        <v>72</v>
      </c>
      <c r="D810" s="33">
        <f>ROUND(C810/4.4,0)</f>
        <v>16</v>
      </c>
      <c r="E810" s="82">
        <f>B810-D810</f>
        <v>83</v>
      </c>
    </row>
    <row r="811" ht="20.35" customHeight="1">
      <c r="A811" t="s" s="38">
        <v>937</v>
      </c>
      <c r="B811" s="81">
        <f>99-'STATS 17-18'!F813</f>
        <v>97</v>
      </c>
      <c r="C811" s="33">
        <f>82-('STATS 17-18'!E813+'STATS 17-18'!F813)</f>
        <v>51</v>
      </c>
      <c r="D811" s="33">
        <f>ROUND(C811/4.4,0)</f>
        <v>12</v>
      </c>
      <c r="E811" s="82">
        <f>B811-D811</f>
        <v>85</v>
      </c>
    </row>
    <row r="812" ht="20.35" customHeight="1">
      <c r="A812" t="s" s="38">
        <v>938</v>
      </c>
      <c r="B812" s="81">
        <f>99-'STATS 17-18'!F814</f>
        <v>87</v>
      </c>
      <c r="C812" s="33">
        <f>82-('STATS 17-18'!E814+'STATS 17-18'!F814)</f>
        <v>3</v>
      </c>
      <c r="D812" s="33">
        <f>ROUND(C812/4.4,0)</f>
        <v>1</v>
      </c>
      <c r="E812" s="82">
        <f>B812-D812</f>
        <v>86</v>
      </c>
    </row>
    <row r="813" ht="20.35" customHeight="1">
      <c r="A813" t="s" s="38">
        <v>939</v>
      </c>
      <c r="B813" s="81">
        <f>99-'STATS 17-18'!F815</f>
        <v>99</v>
      </c>
      <c r="C813" s="33">
        <f>82-('STATS 17-18'!E815+'STATS 17-18'!F815)</f>
        <v>5</v>
      </c>
      <c r="D813" s="33">
        <f>ROUND(C813/4.4,0)</f>
        <v>1</v>
      </c>
      <c r="E813" s="82">
        <f>B813-D813</f>
        <v>98</v>
      </c>
    </row>
    <row r="814" ht="20.35" customHeight="1">
      <c r="A814" t="s" s="38">
        <v>941</v>
      </c>
      <c r="B814" s="81">
        <f>99-'STATS 17-18'!F816</f>
        <v>99</v>
      </c>
      <c r="C814" s="33">
        <f>82-('STATS 17-18'!E816+'STATS 17-18'!F816)</f>
        <v>1</v>
      </c>
      <c r="D814" s="33">
        <f>ROUND(C814/4.4,0)</f>
        <v>0</v>
      </c>
      <c r="E814" s="82">
        <f>B814-D814</f>
        <v>99</v>
      </c>
    </row>
    <row r="815" ht="20.35" customHeight="1">
      <c r="A815" t="s" s="38">
        <v>943</v>
      </c>
      <c r="B815" s="81">
        <f>99-'STATS 17-18'!F817</f>
        <v>97</v>
      </c>
      <c r="C815" s="33">
        <f>82-('STATS 17-18'!E817+'STATS 17-18'!F817)</f>
        <v>5</v>
      </c>
      <c r="D815" s="33">
        <f>ROUND(C815/4.4,0)</f>
        <v>1</v>
      </c>
      <c r="E815" s="82">
        <f>B815-D815</f>
        <v>96</v>
      </c>
    </row>
    <row r="816" ht="20.35" customHeight="1">
      <c r="A816" t="s" s="38">
        <v>945</v>
      </c>
      <c r="B816" s="81">
        <f>99-'STATS 17-18'!F818</f>
        <v>87</v>
      </c>
      <c r="C816" s="33">
        <f>82-('STATS 17-18'!E818+'STATS 17-18'!F818)</f>
        <v>38</v>
      </c>
      <c r="D816" s="33">
        <f>ROUND(C816/4.4,0)</f>
        <v>9</v>
      </c>
      <c r="E816" s="82">
        <f>B816-D816</f>
        <v>78</v>
      </c>
    </row>
    <row r="817" ht="20.35" customHeight="1">
      <c r="A817" t="s" s="38">
        <v>946</v>
      </c>
      <c r="B817" s="81">
        <f>99-'STATS 17-18'!F819</f>
        <v>93</v>
      </c>
      <c r="C817" s="33">
        <f>82-('STATS 17-18'!E819+'STATS 17-18'!F819)</f>
        <v>0</v>
      </c>
      <c r="D817" s="33">
        <f>ROUND(C817/4.4,0)</f>
        <v>0</v>
      </c>
      <c r="E817" s="82">
        <f>B817-D817</f>
        <v>93</v>
      </c>
    </row>
    <row r="818" ht="20.35" customHeight="1">
      <c r="A818" t="s" s="38">
        <v>947</v>
      </c>
      <c r="B818" s="81">
        <f>99-'STATS 17-18'!F820</f>
        <v>97</v>
      </c>
      <c r="C818" s="33">
        <f>82-('STATS 17-18'!E820+'STATS 17-18'!F820)</f>
        <v>20</v>
      </c>
      <c r="D818" s="33">
        <f>ROUND(C818/4.4,0)</f>
        <v>5</v>
      </c>
      <c r="E818" s="82">
        <f>B818-D818</f>
        <v>92</v>
      </c>
    </row>
    <row r="819" ht="20.35" customHeight="1">
      <c r="A819" t="s" s="38">
        <v>949</v>
      </c>
      <c r="B819" s="81">
        <f>99-'STATS 17-18'!F821</f>
        <v>99</v>
      </c>
      <c r="C819" s="33">
        <f>82-('STATS 17-18'!E821+'STATS 17-18'!F821)</f>
        <v>74</v>
      </c>
      <c r="D819" s="33">
        <f>ROUND(C819/4.4,0)</f>
        <v>17</v>
      </c>
      <c r="E819" s="82">
        <f>B819-D819</f>
        <v>82</v>
      </c>
    </row>
    <row r="820" ht="20.35" customHeight="1">
      <c r="A820" t="s" s="38">
        <v>950</v>
      </c>
      <c r="B820" s="81">
        <f>99-'STATS 17-18'!F822</f>
        <v>97</v>
      </c>
      <c r="C820" s="33">
        <f>82-('STATS 17-18'!E822+'STATS 17-18'!F822)</f>
        <v>43</v>
      </c>
      <c r="D820" s="33">
        <f>ROUND(C820/4.4,0)</f>
        <v>10</v>
      </c>
      <c r="E820" s="82">
        <f>B820-D820</f>
        <v>87</v>
      </c>
    </row>
    <row r="821" ht="20.35" customHeight="1">
      <c r="A821" t="s" s="38">
        <v>951</v>
      </c>
      <c r="B821" s="81">
        <f>99-'STATS 17-18'!F823</f>
        <v>91</v>
      </c>
      <c r="C821" s="33">
        <f>82-('STATS 17-18'!E823+'STATS 17-18'!F823)</f>
        <v>0</v>
      </c>
      <c r="D821" s="33">
        <f>ROUND(C821/4.4,0)</f>
        <v>0</v>
      </c>
      <c r="E821" s="82">
        <f>B821-D821</f>
        <v>91</v>
      </c>
    </row>
    <row r="822" ht="20.35" customHeight="1">
      <c r="A822" t="s" s="38">
        <v>952</v>
      </c>
      <c r="B822" s="81">
        <f>99-'STATS 17-18'!F824</f>
        <v>98</v>
      </c>
      <c r="C822" s="33">
        <f>82-('STATS 17-18'!E824+'STATS 17-18'!F824)</f>
        <v>0</v>
      </c>
      <c r="D822" s="33">
        <f>ROUND(C822/4.4,0)</f>
        <v>0</v>
      </c>
      <c r="E822" s="82">
        <f>B822-D822</f>
        <v>98</v>
      </c>
    </row>
    <row r="823" ht="20.35" customHeight="1">
      <c r="A823" t="s" s="38">
        <v>953</v>
      </c>
      <c r="B823" s="81">
        <f>99-'STATS 17-18'!F825</f>
        <v>99</v>
      </c>
      <c r="C823" s="33">
        <f>82-('STATS 17-18'!E825+'STATS 17-18'!F825)</f>
        <v>33</v>
      </c>
      <c r="D823" s="33">
        <f>ROUND(C823/4.4,0)</f>
        <v>7</v>
      </c>
      <c r="E823" s="82">
        <f>B823-D823</f>
        <v>92</v>
      </c>
    </row>
    <row r="824" ht="20.35" customHeight="1">
      <c r="A824" t="s" s="38">
        <v>954</v>
      </c>
      <c r="B824" s="81">
        <f>99-'STATS 17-18'!F826</f>
        <v>81</v>
      </c>
      <c r="C824" s="33">
        <f>82-('STATS 17-18'!E826+'STATS 17-18'!F826)</f>
        <v>1</v>
      </c>
      <c r="D824" s="33">
        <f>ROUND(C824/4.4,0)</f>
        <v>0</v>
      </c>
      <c r="E824" s="82">
        <f>B824-D824</f>
        <v>81</v>
      </c>
    </row>
    <row r="825" ht="20.35" customHeight="1">
      <c r="A825" t="s" s="38">
        <v>955</v>
      </c>
      <c r="B825" s="81">
        <f>99-'STATS 17-18'!F827</f>
        <v>99</v>
      </c>
      <c r="C825" s="33">
        <f>82-('STATS 17-18'!E827+'STATS 17-18'!F827)</f>
        <v>81</v>
      </c>
      <c r="D825" s="33">
        <f>ROUND(C825/4.4,0)</f>
        <v>18</v>
      </c>
      <c r="E825" s="82">
        <f>B825-D825</f>
        <v>81</v>
      </c>
    </row>
    <row r="826" ht="20.35" customHeight="1">
      <c r="A826" t="s" s="38">
        <v>956</v>
      </c>
      <c r="B826" s="81">
        <f>99-'STATS 17-18'!F828</f>
        <v>94</v>
      </c>
      <c r="C826" s="33">
        <f>82-('STATS 17-18'!E828+'STATS 17-18'!F828)</f>
        <v>1</v>
      </c>
      <c r="D826" s="33">
        <f>ROUND(C826/4.4,0)</f>
        <v>0</v>
      </c>
      <c r="E826" s="82">
        <f>B826-D826</f>
        <v>94</v>
      </c>
    </row>
    <row r="827" ht="20.35" customHeight="1">
      <c r="A827" t="s" s="38">
        <v>957</v>
      </c>
      <c r="B827" s="81">
        <f>99-'STATS 17-18'!F829</f>
        <v>85</v>
      </c>
      <c r="C827" s="33">
        <f>82-('STATS 17-18'!E829+'STATS 17-18'!F829)</f>
        <v>0</v>
      </c>
      <c r="D827" s="33">
        <f>ROUND(C827/4.4,0)</f>
        <v>0</v>
      </c>
      <c r="E827" s="82">
        <f>B827-D827</f>
        <v>85</v>
      </c>
    </row>
    <row r="828" ht="20.35" customHeight="1">
      <c r="A828" t="s" s="38">
        <v>958</v>
      </c>
      <c r="B828" s="81">
        <f>99-'STATS 17-18'!F830</f>
        <v>99</v>
      </c>
      <c r="C828" s="33">
        <f>82-('STATS 17-18'!E830+'STATS 17-18'!F830)</f>
        <v>74</v>
      </c>
      <c r="D828" s="33">
        <f>ROUND(C828/4.4,0)</f>
        <v>17</v>
      </c>
      <c r="E828" s="82">
        <f>B828-D828</f>
        <v>82</v>
      </c>
    </row>
    <row r="829" ht="20.35" customHeight="1">
      <c r="A829" t="s" s="38">
        <v>959</v>
      </c>
      <c r="B829" s="81">
        <f>99-'STATS 17-18'!F831</f>
        <v>96</v>
      </c>
      <c r="C829" s="33">
        <f>82-('STATS 17-18'!E831+'STATS 17-18'!F831)</f>
        <v>0</v>
      </c>
      <c r="D829" s="33">
        <f>ROUND(C829/4.4,0)</f>
        <v>0</v>
      </c>
      <c r="E829" s="82">
        <f>B829-D829</f>
        <v>96</v>
      </c>
    </row>
    <row r="830" ht="20.35" customHeight="1">
      <c r="A830" t="s" s="38">
        <v>960</v>
      </c>
      <c r="B830" s="81">
        <f>99-'STATS 17-18'!F832</f>
        <v>93</v>
      </c>
      <c r="C830" s="33">
        <f>82-('STATS 17-18'!E832+'STATS 17-18'!F832)</f>
        <v>0</v>
      </c>
      <c r="D830" s="33">
        <f>ROUND(C830/4.4,0)</f>
        <v>0</v>
      </c>
      <c r="E830" s="82">
        <f>B830-D830</f>
        <v>93</v>
      </c>
    </row>
    <row r="831" ht="20.35" customHeight="1">
      <c r="A831" t="s" s="38">
        <v>961</v>
      </c>
      <c r="B831" s="81">
        <f>99-'STATS 17-18'!F833</f>
        <v>85</v>
      </c>
      <c r="C831" s="33">
        <f>82-('STATS 17-18'!E833+'STATS 17-18'!F833)</f>
        <v>0</v>
      </c>
      <c r="D831" s="33">
        <f>ROUND(C831/4.4,0)</f>
        <v>0</v>
      </c>
      <c r="E831" s="82">
        <f>B831-D831</f>
        <v>85</v>
      </c>
    </row>
    <row r="832" ht="20.35" customHeight="1">
      <c r="A832" t="s" s="38">
        <v>962</v>
      </c>
      <c r="B832" s="81">
        <f>99-'STATS 17-18'!F834</f>
        <v>95</v>
      </c>
      <c r="C832" s="33">
        <f>82-('STATS 17-18'!E834+'STATS 17-18'!F834)</f>
        <v>76</v>
      </c>
      <c r="D832" s="33">
        <f>ROUND(C832/4.4,0)</f>
        <v>17</v>
      </c>
      <c r="E832" s="82">
        <f>B832-D832</f>
        <v>78</v>
      </c>
    </row>
    <row r="833" ht="20.35" customHeight="1">
      <c r="A833" t="s" s="38">
        <v>963</v>
      </c>
      <c r="B833" s="81">
        <f>99-'STATS 17-18'!F835</f>
        <v>99</v>
      </c>
      <c r="C833" s="33">
        <f>82-('STATS 17-18'!E835+'STATS 17-18'!F835)</f>
        <v>58</v>
      </c>
      <c r="D833" s="33">
        <f>ROUND(C833/4.4,0)</f>
        <v>13</v>
      </c>
      <c r="E833" s="82">
        <f>B833-D833</f>
        <v>86</v>
      </c>
    </row>
    <row r="834" ht="20.35" customHeight="1">
      <c r="A834" t="s" s="38">
        <v>964</v>
      </c>
      <c r="B834" s="81">
        <f>99-'STATS 17-18'!F836</f>
        <v>99</v>
      </c>
      <c r="C834" s="33">
        <f>82-('STATS 17-18'!E836+'STATS 17-18'!F836)</f>
        <v>68</v>
      </c>
      <c r="D834" s="33">
        <f>ROUND(C834/4.4,0)</f>
        <v>15</v>
      </c>
      <c r="E834" s="82">
        <f>B834-D834</f>
        <v>84</v>
      </c>
    </row>
    <row r="835" ht="20.35" customHeight="1">
      <c r="A835" t="s" s="38">
        <v>965</v>
      </c>
      <c r="B835" s="81">
        <f>99-'STATS 17-18'!F837</f>
        <v>99</v>
      </c>
      <c r="C835" s="33">
        <f>82-('STATS 17-18'!E837+'STATS 17-18'!F837)</f>
        <v>34</v>
      </c>
      <c r="D835" s="33">
        <f>ROUND(C835/4.4,0)</f>
        <v>8</v>
      </c>
      <c r="E835" s="82">
        <f>B835-D835</f>
        <v>91</v>
      </c>
    </row>
    <row r="836" ht="20.35" customHeight="1">
      <c r="A836" t="s" s="38">
        <v>966</v>
      </c>
      <c r="B836" s="81">
        <f>99-'STATS 17-18'!F838</f>
        <v>98</v>
      </c>
      <c r="C836" s="33">
        <f>82-('STATS 17-18'!E838+'STATS 17-18'!F838)</f>
        <v>0</v>
      </c>
      <c r="D836" s="33">
        <f>ROUND(C836/4.4,0)</f>
        <v>0</v>
      </c>
      <c r="E836" s="82">
        <f>B836-D836</f>
        <v>98</v>
      </c>
    </row>
    <row r="837" ht="20.35" customHeight="1">
      <c r="A837" t="s" s="38">
        <v>967</v>
      </c>
      <c r="B837" s="81">
        <f>99-'STATS 17-18'!F839</f>
        <v>99</v>
      </c>
      <c r="C837" s="33">
        <f>82-('STATS 17-18'!E839+'STATS 17-18'!F839)</f>
        <v>9</v>
      </c>
      <c r="D837" s="33">
        <f>ROUND(C837/4.4,0)</f>
        <v>2</v>
      </c>
      <c r="E837" s="82">
        <f>B837-D837</f>
        <v>97</v>
      </c>
    </row>
    <row r="838" ht="20.35" customHeight="1">
      <c r="A838" t="s" s="38">
        <v>968</v>
      </c>
      <c r="B838" s="81">
        <f>99-'STATS 17-18'!F840</f>
        <v>83</v>
      </c>
      <c r="C838" s="33">
        <f>82-('STATS 17-18'!E840+'STATS 17-18'!F840)</f>
        <v>61</v>
      </c>
      <c r="D838" s="33">
        <f>ROUND(C838/4.4,0)</f>
        <v>14</v>
      </c>
      <c r="E838" s="82">
        <f>B838-D838</f>
        <v>69</v>
      </c>
    </row>
    <row r="839" ht="20.35" customHeight="1">
      <c r="A839" t="s" s="38">
        <v>969</v>
      </c>
      <c r="B839" s="81">
        <f>99-'STATS 17-18'!F841</f>
        <v>98</v>
      </c>
      <c r="C839" s="33">
        <f>82-('STATS 17-18'!E841+'STATS 17-18'!F841)</f>
        <v>0</v>
      </c>
      <c r="D839" s="33">
        <f>ROUND(C839/4.4,0)</f>
        <v>0</v>
      </c>
      <c r="E839" s="82">
        <f>B839-D839</f>
        <v>98</v>
      </c>
    </row>
    <row r="840" ht="20.35" customHeight="1">
      <c r="A840" t="s" s="38">
        <v>970</v>
      </c>
      <c r="B840" s="81">
        <f>99-'STATS 17-18'!F842</f>
        <v>99</v>
      </c>
      <c r="C840" s="33">
        <f>82-('STATS 17-18'!E842+'STATS 17-18'!F842)</f>
        <v>36</v>
      </c>
      <c r="D840" s="33">
        <f>ROUND(C840/4.4,0)</f>
        <v>8</v>
      </c>
      <c r="E840" s="82">
        <f>B840-D840</f>
        <v>91</v>
      </c>
    </row>
    <row r="841" ht="20.35" customHeight="1">
      <c r="A841" t="s" s="38">
        <v>972</v>
      </c>
      <c r="B841" s="81">
        <f>99-'STATS 17-18'!F843</f>
        <v>99</v>
      </c>
      <c r="C841" s="33">
        <f>82-('STATS 17-18'!E843+'STATS 17-18'!F843)</f>
        <v>0</v>
      </c>
      <c r="D841" s="33">
        <f>ROUND(C841/4.4,0)</f>
        <v>0</v>
      </c>
      <c r="E841" s="82">
        <f>B841-D841</f>
        <v>99</v>
      </c>
    </row>
    <row r="842" ht="20.35" customHeight="1">
      <c r="A842" t="s" s="38">
        <v>973</v>
      </c>
      <c r="B842" s="81">
        <f>99-'STATS 17-18'!F844</f>
        <v>97</v>
      </c>
      <c r="C842" s="33">
        <f>82-('STATS 17-18'!E844+'STATS 17-18'!F844)</f>
        <v>0</v>
      </c>
      <c r="D842" s="33">
        <f>ROUND(C842/4.4,0)</f>
        <v>0</v>
      </c>
      <c r="E842" s="82">
        <f>B842-D842</f>
        <v>97</v>
      </c>
    </row>
    <row r="843" ht="20.35" customHeight="1">
      <c r="A843" t="s" s="38">
        <v>974</v>
      </c>
      <c r="B843" s="81">
        <f>99-'STATS 17-18'!F845</f>
        <v>99</v>
      </c>
      <c r="C843" s="33">
        <f>82-('STATS 17-18'!E845+'STATS 17-18'!F845)</f>
        <v>0</v>
      </c>
      <c r="D843" s="33">
        <f>ROUND(C843/4.4,0)</f>
        <v>0</v>
      </c>
      <c r="E843" s="82">
        <f>B843-D843</f>
        <v>99</v>
      </c>
    </row>
    <row r="844" ht="20.35" customHeight="1">
      <c r="A844" t="s" s="38">
        <v>975</v>
      </c>
      <c r="B844" s="81">
        <f>99-'STATS 17-18'!F846</f>
        <v>99</v>
      </c>
      <c r="C844" s="33">
        <f>82-('STATS 17-18'!E846+'STATS 17-18'!F846)</f>
        <v>0</v>
      </c>
      <c r="D844" s="33">
        <f>ROUND(C844/4.4,0)</f>
        <v>0</v>
      </c>
      <c r="E844" s="82">
        <f>B844-D844</f>
        <v>99</v>
      </c>
    </row>
    <row r="845" ht="20.35" customHeight="1">
      <c r="A845" t="s" s="38">
        <v>976</v>
      </c>
      <c r="B845" s="81">
        <f>99-'STATS 17-18'!F847</f>
        <v>99</v>
      </c>
      <c r="C845" s="33">
        <f>82-('STATS 17-18'!E847+'STATS 17-18'!F847)</f>
        <v>73</v>
      </c>
      <c r="D845" s="33">
        <f>ROUND(C845/4.4,0)</f>
        <v>17</v>
      </c>
      <c r="E845" s="82">
        <f>B845-D845</f>
        <v>82</v>
      </c>
    </row>
    <row r="846" ht="20.35" customHeight="1">
      <c r="A846" t="s" s="38">
        <v>977</v>
      </c>
      <c r="B846" s="81">
        <f>99-'STATS 17-18'!F848</f>
        <v>85</v>
      </c>
      <c r="C846" s="33">
        <f>82-('STATS 17-18'!E848+'STATS 17-18'!F848)</f>
        <v>0</v>
      </c>
      <c r="D846" s="33">
        <f>ROUND(C846/4.4,0)</f>
        <v>0</v>
      </c>
      <c r="E846" s="82">
        <f>B846-D846</f>
        <v>85</v>
      </c>
    </row>
    <row r="847" ht="20.35" customHeight="1">
      <c r="A847" t="s" s="38">
        <v>978</v>
      </c>
      <c r="B847" s="81">
        <f>99-'STATS 17-18'!F849</f>
        <v>88</v>
      </c>
      <c r="C847" s="33">
        <f>82-('STATS 17-18'!E849+'STATS 17-18'!F849)</f>
        <v>6</v>
      </c>
      <c r="D847" s="33">
        <f>ROUND(C847/4.4,0)</f>
        <v>1</v>
      </c>
      <c r="E847" s="82">
        <f>B847-D847</f>
        <v>87</v>
      </c>
    </row>
    <row r="848" ht="20.35" customHeight="1">
      <c r="A848" t="s" s="38">
        <v>979</v>
      </c>
      <c r="B848" s="81">
        <f>99-'STATS 17-18'!F850</f>
        <v>99</v>
      </c>
      <c r="C848" s="33">
        <f>82-('STATS 17-18'!E850+'STATS 17-18'!F850)</f>
        <v>79</v>
      </c>
      <c r="D848" s="33">
        <f>ROUND(C848/4.4,0)</f>
        <v>18</v>
      </c>
      <c r="E848" s="82">
        <f>B848-D848</f>
        <v>81</v>
      </c>
    </row>
    <row r="849" ht="20.35" customHeight="1">
      <c r="A849" t="s" s="38">
        <v>980</v>
      </c>
      <c r="B849" s="81">
        <f>99-'STATS 17-18'!F851</f>
        <v>99</v>
      </c>
      <c r="C849" s="33">
        <f>82-('STATS 17-18'!E851+'STATS 17-18'!F851)</f>
        <v>72</v>
      </c>
      <c r="D849" s="33">
        <f>ROUND(C849/4.4,0)</f>
        <v>16</v>
      </c>
      <c r="E849" s="82">
        <f>B849-D849</f>
        <v>83</v>
      </c>
    </row>
    <row r="850" ht="20.35" customHeight="1">
      <c r="A850" t="s" s="38">
        <v>981</v>
      </c>
      <c r="B850" s="81">
        <f>99-'STATS 17-18'!F852</f>
        <v>98</v>
      </c>
      <c r="C850" s="33">
        <f>82-('STATS 17-18'!E852+'STATS 17-18'!F852)</f>
        <v>0</v>
      </c>
      <c r="D850" s="33">
        <f>ROUND(C850/4.4,0)</f>
        <v>0</v>
      </c>
      <c r="E850" s="82">
        <f>B850-D850</f>
        <v>98</v>
      </c>
    </row>
    <row r="851" ht="20.35" customHeight="1">
      <c r="A851" t="s" s="38">
        <v>982</v>
      </c>
      <c r="B851" s="81">
        <f>99-'STATS 17-18'!F853</f>
        <v>89</v>
      </c>
      <c r="C851" s="33">
        <f>82-('STATS 17-18'!E853+'STATS 17-18'!F853)</f>
        <v>25</v>
      </c>
      <c r="D851" s="33">
        <f>ROUND(C851/4.4,0)</f>
        <v>6</v>
      </c>
      <c r="E851" s="82">
        <f>B851-D851</f>
        <v>83</v>
      </c>
    </row>
    <row r="852" ht="20.35" customHeight="1">
      <c r="A852" t="s" s="38">
        <v>983</v>
      </c>
      <c r="B852" s="81">
        <f>99-'STATS 17-18'!F854</f>
        <v>99</v>
      </c>
      <c r="C852" s="33">
        <f>82-('STATS 17-18'!E854+'STATS 17-18'!F854)</f>
        <v>76</v>
      </c>
      <c r="D852" s="33">
        <f>ROUND(C852/4.4,0)</f>
        <v>17</v>
      </c>
      <c r="E852" s="82">
        <f>B852-D852</f>
        <v>82</v>
      </c>
    </row>
    <row r="853" ht="20.35" customHeight="1">
      <c r="A853" t="s" s="38">
        <v>984</v>
      </c>
      <c r="B853" s="81">
        <f>99-'STATS 17-18'!F855</f>
        <v>94</v>
      </c>
      <c r="C853" s="33">
        <f>82-('STATS 17-18'!E855+'STATS 17-18'!F855)</f>
        <v>0</v>
      </c>
      <c r="D853" s="33">
        <f>ROUND(C853/4.4,0)</f>
        <v>0</v>
      </c>
      <c r="E853" s="82">
        <f>B853-D853</f>
        <v>94</v>
      </c>
    </row>
    <row r="854" ht="20.35" customHeight="1">
      <c r="A854" t="s" s="38">
        <v>985</v>
      </c>
      <c r="B854" s="81">
        <f>99-'STATS 17-18'!F856</f>
        <v>81</v>
      </c>
      <c r="C854" s="33">
        <f>82-('STATS 17-18'!E856+'STATS 17-18'!F856)</f>
        <v>15</v>
      </c>
      <c r="D854" s="33">
        <f>ROUND(C854/4.4,0)</f>
        <v>3</v>
      </c>
      <c r="E854" s="82">
        <f>B854-D854</f>
        <v>78</v>
      </c>
    </row>
    <row r="855" ht="20.35" customHeight="1">
      <c r="A855" t="s" s="38">
        <v>986</v>
      </c>
      <c r="B855" s="81">
        <f>99-'STATS 17-18'!F857</f>
        <v>90</v>
      </c>
      <c r="C855" s="33">
        <f>82-('STATS 17-18'!E857+'STATS 17-18'!F857)</f>
        <v>2</v>
      </c>
      <c r="D855" s="33">
        <f>ROUND(C855/4.4,0)</f>
        <v>0</v>
      </c>
      <c r="E855" s="82">
        <f>B855-D855</f>
        <v>90</v>
      </c>
    </row>
    <row r="856" ht="20.35" customHeight="1">
      <c r="A856" t="s" s="38">
        <v>987</v>
      </c>
      <c r="B856" s="81">
        <f>99-'STATS 17-18'!F858</f>
        <v>96</v>
      </c>
      <c r="C856" s="33">
        <f>82-('STATS 17-18'!E858+'STATS 17-18'!F858)</f>
        <v>1</v>
      </c>
      <c r="D856" s="33">
        <f>ROUND(C856/4.4,0)</f>
        <v>0</v>
      </c>
      <c r="E856" s="82">
        <f>B856-D856</f>
        <v>96</v>
      </c>
    </row>
    <row r="857" ht="20.35" customHeight="1">
      <c r="A857" t="s" s="38">
        <v>988</v>
      </c>
      <c r="B857" s="81">
        <f>99-'STATS 17-18'!F859</f>
        <v>95</v>
      </c>
      <c r="C857" s="33">
        <f>82-('STATS 17-18'!E859+'STATS 17-18'!F859)</f>
        <v>3</v>
      </c>
      <c r="D857" s="33">
        <f>ROUND(C857/4.4,0)</f>
        <v>1</v>
      </c>
      <c r="E857" s="82">
        <f>B857-D857</f>
        <v>94</v>
      </c>
    </row>
    <row r="858" ht="20.35" customHeight="1">
      <c r="A858" t="s" s="38">
        <v>989</v>
      </c>
      <c r="B858" s="81">
        <f>99-'STATS 17-18'!F860</f>
        <v>99</v>
      </c>
      <c r="C858" s="33">
        <f>82-('STATS 17-18'!E860+'STATS 17-18'!F860)</f>
        <v>0</v>
      </c>
      <c r="D858" s="33">
        <f>ROUND(C858/4.4,0)</f>
        <v>0</v>
      </c>
      <c r="E858" s="82">
        <f>B858-D858</f>
        <v>99</v>
      </c>
    </row>
    <row r="859" ht="20.35" customHeight="1">
      <c r="A859" t="s" s="38">
        <v>990</v>
      </c>
      <c r="B859" s="81">
        <f>99-'STATS 17-18'!F861</f>
        <v>99</v>
      </c>
      <c r="C859" s="33">
        <f>82-('STATS 17-18'!E861+'STATS 17-18'!F861)</f>
        <v>63</v>
      </c>
      <c r="D859" s="33">
        <f>ROUND(C859/4.4,0)</f>
        <v>14</v>
      </c>
      <c r="E859" s="82">
        <f>B859-D859</f>
        <v>85</v>
      </c>
    </row>
    <row r="860" ht="20.35" customHeight="1">
      <c r="A860" t="s" s="38">
        <v>991</v>
      </c>
      <c r="B860" s="81">
        <f>99-'STATS 17-18'!F862</f>
        <v>99</v>
      </c>
      <c r="C860" s="33">
        <f>82-('STATS 17-18'!E862+'STATS 17-18'!F862)</f>
        <v>32</v>
      </c>
      <c r="D860" s="33">
        <f>ROUND(C860/4.4,0)</f>
        <v>7</v>
      </c>
      <c r="E860" s="82">
        <f>B860-D860</f>
        <v>92</v>
      </c>
    </row>
    <row r="861" ht="20.35" customHeight="1">
      <c r="A861" t="s" s="38">
        <v>992</v>
      </c>
      <c r="B861" s="81">
        <f>99-'STATS 17-18'!F863</f>
        <v>98</v>
      </c>
      <c r="C861" s="33">
        <f>82-('STATS 17-18'!E863+'STATS 17-18'!F863)</f>
        <v>0</v>
      </c>
      <c r="D861" s="33">
        <f>ROUND(C861/4.4,0)</f>
        <v>0</v>
      </c>
      <c r="E861" s="82">
        <f>B861-D861</f>
        <v>98</v>
      </c>
    </row>
    <row r="862" ht="20.35" customHeight="1">
      <c r="A862" t="s" s="38">
        <v>993</v>
      </c>
      <c r="B862" s="81">
        <f>99-'STATS 17-18'!F864</f>
        <v>97</v>
      </c>
      <c r="C862" s="33">
        <f>82-('STATS 17-18'!E864+'STATS 17-18'!F864)</f>
        <v>0</v>
      </c>
      <c r="D862" s="33">
        <f>ROUND(C862/4.4,0)</f>
        <v>0</v>
      </c>
      <c r="E862" s="82">
        <f>B862-D862</f>
        <v>97</v>
      </c>
    </row>
    <row r="863" ht="20.35" customHeight="1">
      <c r="A863" t="s" s="38">
        <v>994</v>
      </c>
      <c r="B863" s="81">
        <f>99-'STATS 17-18'!F865</f>
        <v>45</v>
      </c>
      <c r="C863" s="33">
        <f>82-('STATS 17-18'!E865+'STATS 17-18'!F865)</f>
        <v>25</v>
      </c>
      <c r="D863" s="33">
        <f>ROUND(C863/4.4,0)</f>
        <v>6</v>
      </c>
      <c r="E863" s="82">
        <f>B863-D863</f>
        <v>39</v>
      </c>
    </row>
    <row r="864" ht="20.35" customHeight="1">
      <c r="A864" t="s" s="38">
        <v>995</v>
      </c>
      <c r="B864" s="81">
        <f>99-'STATS 17-18'!F866</f>
        <v>99</v>
      </c>
      <c r="C864" s="33">
        <f>82-('STATS 17-18'!E866+'STATS 17-18'!F866)</f>
        <v>1</v>
      </c>
      <c r="D864" s="33">
        <f>ROUND(C864/4.4,0)</f>
        <v>0</v>
      </c>
      <c r="E864" s="82">
        <f>B864-D864</f>
        <v>99</v>
      </c>
    </row>
    <row r="865" ht="20.35" customHeight="1">
      <c r="A865" t="s" s="38">
        <v>997</v>
      </c>
      <c r="B865" s="81">
        <f>99-'STATS 17-18'!F867</f>
        <v>99</v>
      </c>
      <c r="C865" s="33">
        <f>82-('STATS 17-18'!E867+'STATS 17-18'!F867)</f>
        <v>81</v>
      </c>
      <c r="D865" s="33">
        <f>ROUND(C865/4.4,0)</f>
        <v>18</v>
      </c>
      <c r="E865" s="82">
        <f>B865-D865</f>
        <v>81</v>
      </c>
    </row>
    <row r="866" ht="20.35" customHeight="1">
      <c r="A866" t="s" s="38">
        <v>998</v>
      </c>
      <c r="B866" s="81">
        <f>99-'STATS 17-18'!F868</f>
        <v>99</v>
      </c>
      <c r="C866" s="33">
        <f>82-('STATS 17-18'!E868+'STATS 17-18'!F868)</f>
        <v>80</v>
      </c>
      <c r="D866" s="33">
        <f>ROUND(C866/4.4,0)</f>
        <v>18</v>
      </c>
      <c r="E866" s="82">
        <f>B866-D866</f>
        <v>81</v>
      </c>
    </row>
    <row r="867" ht="20.35" customHeight="1">
      <c r="A867" t="s" s="38">
        <v>999</v>
      </c>
      <c r="B867" s="81">
        <f>99-'STATS 17-18'!F869</f>
        <v>92</v>
      </c>
      <c r="C867" s="33">
        <f>82-('STATS 17-18'!E869+'STATS 17-18'!F869)</f>
        <v>0</v>
      </c>
      <c r="D867" s="33">
        <f>ROUND(C867/4.4,0)</f>
        <v>0</v>
      </c>
      <c r="E867" s="82">
        <f>B867-D867</f>
        <v>92</v>
      </c>
    </row>
    <row r="868" ht="20.35" customHeight="1">
      <c r="A868" t="s" s="38">
        <v>1000</v>
      </c>
      <c r="B868" s="81">
        <f>99-'STATS 17-18'!F870</f>
        <v>99</v>
      </c>
      <c r="C868" s="33">
        <f>82-('STATS 17-18'!E870+'STATS 17-18'!F870)</f>
        <v>1</v>
      </c>
      <c r="D868" s="33">
        <f>ROUND(C868/4.4,0)</f>
        <v>0</v>
      </c>
      <c r="E868" s="82">
        <f>B868-D868</f>
        <v>99</v>
      </c>
    </row>
    <row r="869" ht="20.35" customHeight="1">
      <c r="A869" t="s" s="38">
        <v>1001</v>
      </c>
      <c r="B869" s="81">
        <f>99-'STATS 17-18'!F871</f>
        <v>99</v>
      </c>
      <c r="C869" s="33">
        <f>82-('STATS 17-18'!E871+'STATS 17-18'!F871)</f>
        <v>81</v>
      </c>
      <c r="D869" s="33">
        <f>ROUND(C869/4.4,0)</f>
        <v>18</v>
      </c>
      <c r="E869" s="82">
        <f>B869-D869</f>
        <v>81</v>
      </c>
    </row>
    <row r="870" ht="20.35" customHeight="1">
      <c r="A870" t="s" s="38">
        <v>1002</v>
      </c>
      <c r="B870" s="81">
        <f>99-'STATS 17-18'!F872</f>
        <v>56</v>
      </c>
      <c r="C870" s="33">
        <f>82-('STATS 17-18'!E872+'STATS 17-18'!F872)</f>
        <v>2</v>
      </c>
      <c r="D870" s="33">
        <f>ROUND(C870/4.4,0)</f>
        <v>0</v>
      </c>
      <c r="E870" s="82">
        <f>B870-D870</f>
        <v>56</v>
      </c>
    </row>
    <row r="871" ht="20.35" customHeight="1">
      <c r="A871" t="s" s="38">
        <v>1003</v>
      </c>
      <c r="B871" s="81">
        <f>99-'STATS 17-18'!F873</f>
        <v>99</v>
      </c>
      <c r="C871" s="33">
        <f>82-('STATS 17-18'!E873+'STATS 17-18'!F873)</f>
        <v>0</v>
      </c>
      <c r="D871" s="33">
        <f>ROUND(C871/4.4,0)</f>
        <v>0</v>
      </c>
      <c r="E871" s="82">
        <f>B871-D871</f>
        <v>99</v>
      </c>
    </row>
    <row r="872" ht="20.35" customHeight="1">
      <c r="A872" t="s" s="38">
        <v>1004</v>
      </c>
      <c r="B872" s="81">
        <f>99-'STATS 17-18'!F874</f>
        <v>99</v>
      </c>
      <c r="C872" s="33">
        <f>82-('STATS 17-18'!E874+'STATS 17-18'!F874)</f>
        <v>0</v>
      </c>
      <c r="D872" s="33">
        <f>ROUND(C872/4.4,0)</f>
        <v>0</v>
      </c>
      <c r="E872" s="82">
        <f>B872-D872</f>
        <v>99</v>
      </c>
    </row>
    <row r="873" ht="20.35" customHeight="1">
      <c r="A873" t="s" s="38">
        <v>1005</v>
      </c>
      <c r="B873" s="81">
        <f>99-'STATS 17-18'!F875</f>
        <v>99</v>
      </c>
      <c r="C873" s="33">
        <f>82-('STATS 17-18'!E875+'STATS 17-18'!F875)</f>
        <v>38</v>
      </c>
      <c r="D873" s="33">
        <f>ROUND(C873/4.4,0)</f>
        <v>9</v>
      </c>
      <c r="E873" s="82">
        <f>B873-D873</f>
        <v>90</v>
      </c>
    </row>
    <row r="874" ht="20.35" customHeight="1">
      <c r="A874" t="s" s="38">
        <v>1006</v>
      </c>
      <c r="B874" s="81">
        <f>99-'STATS 17-18'!F876</f>
        <v>99</v>
      </c>
      <c r="C874" s="33">
        <f>82-('STATS 17-18'!E876+'STATS 17-18'!F876)</f>
        <v>0</v>
      </c>
      <c r="D874" s="33">
        <f>ROUND(C874/4.4,0)</f>
        <v>0</v>
      </c>
      <c r="E874" s="82">
        <f>B874-D874</f>
        <v>99</v>
      </c>
    </row>
    <row r="875" ht="20.35" customHeight="1">
      <c r="A875" t="s" s="38">
        <v>1007</v>
      </c>
      <c r="B875" s="81">
        <f>99-'STATS 17-18'!F877</f>
        <v>78</v>
      </c>
      <c r="C875" s="33">
        <f>82-('STATS 17-18'!E877+'STATS 17-18'!F877)</f>
        <v>14</v>
      </c>
      <c r="D875" s="33">
        <f>ROUND(C875/4.4,0)</f>
        <v>3</v>
      </c>
      <c r="E875" s="82">
        <f>B875-D875</f>
        <v>75</v>
      </c>
    </row>
    <row r="876" ht="20.35" customHeight="1">
      <c r="A876" t="s" s="38">
        <v>1008</v>
      </c>
      <c r="B876" s="81">
        <f>99-'STATS 17-18'!F878</f>
        <v>97</v>
      </c>
      <c r="C876" s="33">
        <f>82-('STATS 17-18'!E878+'STATS 17-18'!F878)</f>
        <v>47</v>
      </c>
      <c r="D876" s="33">
        <f>ROUND(C876/4.4,0)</f>
        <v>11</v>
      </c>
      <c r="E876" s="82">
        <f>B876-D876</f>
        <v>86</v>
      </c>
    </row>
    <row r="877" ht="20.35" customHeight="1">
      <c r="A877" t="s" s="38">
        <v>1009</v>
      </c>
      <c r="B877" s="81">
        <f>99-'STATS 17-18'!F879</f>
        <v>96</v>
      </c>
      <c r="C877" s="33">
        <f>82-('STATS 17-18'!E879+'STATS 17-18'!F879)</f>
        <v>67</v>
      </c>
      <c r="D877" s="33">
        <f>ROUND(C877/4.4,0)</f>
        <v>15</v>
      </c>
      <c r="E877" s="82">
        <f>B877-D877</f>
        <v>81</v>
      </c>
    </row>
    <row r="878" ht="20.35" customHeight="1">
      <c r="A878" t="s" s="38">
        <v>1010</v>
      </c>
      <c r="B878" s="81">
        <f>99-'STATS 17-18'!F880</f>
        <v>90</v>
      </c>
      <c r="C878" s="33">
        <f>82-('STATS 17-18'!E880+'STATS 17-18'!F880)</f>
        <v>20</v>
      </c>
      <c r="D878" s="33">
        <f>ROUND(C878/4.4,0)</f>
        <v>5</v>
      </c>
      <c r="E878" s="82">
        <f>B878-D878</f>
        <v>85</v>
      </c>
    </row>
    <row r="879" ht="20.35" customHeight="1">
      <c r="A879" t="s" s="38">
        <v>1011</v>
      </c>
      <c r="B879" s="81">
        <f>99-'STATS 17-18'!F881</f>
        <v>86</v>
      </c>
      <c r="C879" s="33">
        <f>82-('STATS 17-18'!E881+'STATS 17-18'!F881)</f>
        <v>55</v>
      </c>
      <c r="D879" s="33">
        <f>ROUND(C879/4.4,0)</f>
        <v>12</v>
      </c>
      <c r="E879" s="82">
        <f>B879-D879</f>
        <v>74</v>
      </c>
    </row>
    <row r="880" ht="20.35" customHeight="1">
      <c r="A880" t="s" s="38">
        <v>1012</v>
      </c>
      <c r="B880" s="81">
        <f>99-'STATS 17-18'!F882</f>
        <v>35</v>
      </c>
      <c r="C880" s="33">
        <f>82-('STATS 17-18'!E882+'STATS 17-18'!F882)</f>
        <v>0</v>
      </c>
      <c r="D880" s="33">
        <f>ROUND(C880/4.4,0)</f>
        <v>0</v>
      </c>
      <c r="E880" s="82">
        <f>B880-D880</f>
        <v>35</v>
      </c>
    </row>
    <row r="881" ht="20.35" customHeight="1">
      <c r="A881" t="s" s="38">
        <v>1013</v>
      </c>
      <c r="B881" s="81">
        <f>99-'STATS 17-18'!F883</f>
        <v>99</v>
      </c>
      <c r="C881" s="33">
        <f>82-('STATS 17-18'!E883+'STATS 17-18'!F883)</f>
        <v>0</v>
      </c>
      <c r="D881" s="33">
        <f>ROUND(C881/4.4,0)</f>
        <v>0</v>
      </c>
      <c r="E881" s="82">
        <f>B881-D881</f>
        <v>99</v>
      </c>
    </row>
    <row r="882" ht="20.35" customHeight="1">
      <c r="A882" t="s" s="38">
        <v>1014</v>
      </c>
      <c r="B882" s="81">
        <f>99-'STATS 17-18'!F884</f>
        <v>60</v>
      </c>
      <c r="C882" s="33">
        <f>82-('STATS 17-18'!E884+'STATS 17-18'!F884)</f>
        <v>1</v>
      </c>
      <c r="D882" s="33">
        <f>ROUND(C882/4.4,0)</f>
        <v>0</v>
      </c>
      <c r="E882" s="82">
        <f>B882-D882</f>
        <v>60</v>
      </c>
    </row>
    <row r="883" ht="20.35" customHeight="1">
      <c r="A883" t="s" s="38">
        <v>1015</v>
      </c>
      <c r="B883" s="81">
        <f>99-'STATS 17-18'!F885</f>
        <v>99</v>
      </c>
      <c r="C883" s="33">
        <f>82-('STATS 17-18'!E885+'STATS 17-18'!F885)</f>
        <v>79</v>
      </c>
      <c r="D883" s="33">
        <f>ROUND(C883/4.4,0)</f>
        <v>18</v>
      </c>
      <c r="E883" s="82">
        <f>B883-D883</f>
        <v>81</v>
      </c>
    </row>
    <row r="884" ht="20.35" customHeight="1">
      <c r="A884" t="s" s="38">
        <v>1016</v>
      </c>
      <c r="B884" s="81">
        <f>99-'STATS 17-18'!F886</f>
        <v>99</v>
      </c>
      <c r="C884" s="33">
        <f>82-('STATS 17-18'!E886+'STATS 17-18'!F886)</f>
        <v>79</v>
      </c>
      <c r="D884" s="33">
        <f>ROUND(C884/4.4,0)</f>
        <v>18</v>
      </c>
      <c r="E884" s="82">
        <f>B884-D884</f>
        <v>81</v>
      </c>
    </row>
    <row r="885" ht="20.35" customHeight="1">
      <c r="A885" t="s" s="38">
        <v>1017</v>
      </c>
      <c r="B885" s="81">
        <f>99-'STATS 17-18'!F887</f>
        <v>95</v>
      </c>
      <c r="C885" s="33">
        <f>82-('STATS 17-18'!E887+'STATS 17-18'!F887)</f>
        <v>1</v>
      </c>
      <c r="D885" s="33">
        <f>ROUND(C885/4.4,0)</f>
        <v>0</v>
      </c>
      <c r="E885" s="82">
        <f>B885-D885</f>
        <v>95</v>
      </c>
    </row>
    <row r="886" ht="20.35" customHeight="1">
      <c r="A886" t="s" s="38">
        <v>1018</v>
      </c>
      <c r="B886" s="81">
        <f>99-'STATS 17-18'!F888</f>
        <v>99</v>
      </c>
      <c r="C886" s="33">
        <f>82-('STATS 17-18'!E888+'STATS 17-18'!F888)</f>
        <v>81</v>
      </c>
      <c r="D886" s="33">
        <f>ROUND(C886/4.4,0)</f>
        <v>18</v>
      </c>
      <c r="E886" s="82">
        <f>B886-D886</f>
        <v>81</v>
      </c>
    </row>
    <row r="887" ht="20.35" customHeight="1">
      <c r="A887" t="s" s="38">
        <v>1020</v>
      </c>
      <c r="B887" s="81">
        <f>99-'STATS 17-18'!F890</f>
        <v>93</v>
      </c>
      <c r="C887" s="33">
        <f>82-('STATS 17-18'!E890+'STATS 17-18'!F890)</f>
        <v>2</v>
      </c>
      <c r="D887" s="33">
        <f>ROUND(C887/4.4,0)</f>
        <v>0</v>
      </c>
      <c r="E887" s="82">
        <f>B887-D887</f>
        <v>93</v>
      </c>
    </row>
    <row r="888" ht="20.35" customHeight="1">
      <c r="A888" t="s" s="38">
        <v>1021</v>
      </c>
      <c r="B888" s="81">
        <f>99-'STATS 17-18'!F891</f>
        <v>99</v>
      </c>
      <c r="C888" s="33">
        <f>82-('STATS 17-18'!E891+'STATS 17-18'!F891)</f>
        <v>59</v>
      </c>
      <c r="D888" s="33">
        <f>ROUND(C888/4.4,0)</f>
        <v>13</v>
      </c>
      <c r="E888" s="82">
        <f>B888-D888</f>
        <v>86</v>
      </c>
    </row>
    <row r="889" ht="20.35" customHeight="1">
      <c r="A889" t="s" s="38">
        <v>1022</v>
      </c>
      <c r="B889" s="81">
        <f>99-'STATS 17-18'!F892</f>
        <v>85</v>
      </c>
      <c r="C889" s="33">
        <f>82-('STATS 17-18'!E892+'STATS 17-18'!F892)</f>
        <v>0</v>
      </c>
      <c r="D889" s="33">
        <f>ROUND(C889/4.4,0)</f>
        <v>0</v>
      </c>
      <c r="E889" s="82">
        <f>B889-D889</f>
        <v>85</v>
      </c>
    </row>
    <row r="890" ht="20.35" customHeight="1">
      <c r="A890" t="s" s="38">
        <v>1023</v>
      </c>
      <c r="B890" s="81">
        <f>99-'STATS 17-18'!F893</f>
        <v>90</v>
      </c>
      <c r="C890" s="33">
        <f>82-('STATS 17-18'!E893+'STATS 17-18'!F893)</f>
        <v>0</v>
      </c>
      <c r="D890" s="33">
        <f>ROUND(C890/4.4,0)</f>
        <v>0</v>
      </c>
      <c r="E890" s="82">
        <f>B890-D890</f>
        <v>90</v>
      </c>
    </row>
    <row r="891" ht="20.35" customHeight="1">
      <c r="A891" t="s" s="38">
        <v>1024</v>
      </c>
      <c r="B891" s="81">
        <f>99-'STATS 17-18'!F894</f>
        <v>90</v>
      </c>
      <c r="C891" s="33">
        <f>82-('STATS 17-18'!E894+'STATS 17-18'!F894)</f>
        <v>2</v>
      </c>
      <c r="D891" s="33">
        <f>ROUND(C891/4.4,0)</f>
        <v>0</v>
      </c>
      <c r="E891" s="82">
        <f>B891-D891</f>
        <v>90</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21.xml><?xml version="1.0" encoding="utf-8"?>
<worksheet xmlns:r="http://schemas.openxmlformats.org/officeDocument/2006/relationships" xmlns="http://schemas.openxmlformats.org/spreadsheetml/2006/main">
  <sheetPr>
    <pageSetUpPr fitToPage="1"/>
  </sheetPr>
  <dimension ref="A1:N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28.2891" style="112" customWidth="1"/>
    <col min="2" max="2" width="5.27344" style="112" customWidth="1"/>
    <col min="3" max="3" width="11.2266" style="112" customWidth="1"/>
    <col min="4" max="4" width="9.40625" style="112" customWidth="1"/>
    <col min="5" max="5" width="10.7266" style="112" customWidth="1"/>
    <col min="6" max="6" width="12.6172" style="112" customWidth="1"/>
    <col min="7" max="7" width="13.9766" style="112" customWidth="1"/>
    <col min="8" max="8" width="13.9766" style="112" customWidth="1"/>
    <col min="9" max="9" width="13.9766" style="112" customWidth="1"/>
    <col min="10" max="10" width="13.9766" style="112" customWidth="1"/>
    <col min="11" max="11" width="13.9766" style="112" customWidth="1"/>
    <col min="12" max="12" width="13.9766" style="112" customWidth="1"/>
    <col min="13" max="13" width="13.9766" style="112" customWidth="1"/>
    <col min="14" max="14" width="13.9766" style="112" customWidth="1"/>
    <col min="15" max="256" width="16.3516" style="112" customWidth="1"/>
  </cols>
  <sheetData>
    <row r="1" ht="32.55" customHeight="1">
      <c r="A1" t="s" s="42">
        <v>6</v>
      </c>
      <c r="B1" t="s" s="75">
        <v>1999</v>
      </c>
      <c r="C1" t="s" s="75">
        <v>3470</v>
      </c>
      <c r="D1" t="s" s="42">
        <v>3471</v>
      </c>
      <c r="E1" t="s" s="42">
        <v>3472</v>
      </c>
      <c r="F1" t="s" s="42">
        <v>3473</v>
      </c>
      <c r="G1" t="s" s="75">
        <v>3474</v>
      </c>
      <c r="H1" t="s" s="75">
        <v>3475</v>
      </c>
      <c r="I1" t="s" s="75">
        <v>3476</v>
      </c>
      <c r="J1" t="s" s="75">
        <v>3477</v>
      </c>
      <c r="K1" t="s" s="75">
        <v>3478</v>
      </c>
      <c r="L1" t="s" s="75">
        <v>3479</v>
      </c>
      <c r="M1" t="s" s="75">
        <v>3480</v>
      </c>
      <c r="N1" t="s" s="113">
        <v>3427</v>
      </c>
    </row>
    <row r="2" ht="20.55" customHeight="1">
      <c r="A2" t="s" s="77">
        <v>37</v>
      </c>
      <c r="B2" s="78">
        <f>'SK - Tableau 1'!F2</f>
        <v>66</v>
      </c>
      <c r="C2" s="79">
        <f>VLOOKUP('STATS 17-18'!X3,'PH - GIVEAWAYS'!$A$3:$B$55,2)</f>
        <v>69</v>
      </c>
      <c r="D2" s="79">
        <f>IF('STATS 17-18'!G3&lt;400,IF(C2&gt;66,66,C2),C2)</f>
        <v>66</v>
      </c>
      <c r="E2" s="79">
        <f>IF('STATS 17-18'!G3&lt;200,IF(D2&gt;60,60,D2),D2)</f>
        <v>66</v>
      </c>
      <c r="F2" s="79">
        <f>VLOOKUP('STATS 17-18'!AE3,'PH - BLOCKED SHOTS'!$A$3:$B$55,2)</f>
        <v>66</v>
      </c>
      <c r="G2" s="79">
        <f>IF('STATS 17-18'!G3&lt;400,IF(F2&gt;66,66,F2),F2)</f>
        <v>66</v>
      </c>
      <c r="H2" s="79">
        <f>IF('STATS 17-18'!G3&lt;200,IF(G2&gt;60,60,G2),G2)</f>
        <v>66</v>
      </c>
      <c r="I2" s="79"/>
      <c r="J2" s="114">
        <f>AVERAGE(B2,E2,E2,H2)</f>
        <v>66</v>
      </c>
      <c r="K2" s="114">
        <f>VLOOKUP('STATS 17-18'!M3,'PH - GAME SCORE'!$A$3:$B$55,2)</f>
        <v>51</v>
      </c>
      <c r="L2" s="114">
        <f>AVERAGE(J2,K2)</f>
        <v>58.5</v>
      </c>
      <c r="M2" s="114">
        <f>IF('STATS 17-18'!H3&lt;13.4,IF(L2&gt;73,73,L2),L2)</f>
        <v>58.5</v>
      </c>
      <c r="N2" s="115">
        <f>IF('STATS 17-18'!H3&lt;11,IF(M2&gt;66,66,M2),M2)</f>
        <v>58.5</v>
      </c>
    </row>
    <row r="3" ht="20.35" customHeight="1">
      <c r="A3" t="s" s="38">
        <v>39</v>
      </c>
      <c r="B3" s="81">
        <f>'SK - Tableau 1'!F3</f>
        <v>52</v>
      </c>
      <c r="C3" s="33">
        <f>VLOOKUP('STATS 17-18'!X4,'PH - GIVEAWAYS'!$A$3:$B$55,2)</f>
        <v>93</v>
      </c>
      <c r="D3" s="33">
        <f>IF('STATS 17-18'!G4&lt;400,IF(C3&gt;66,66,C3),C3)</f>
        <v>66</v>
      </c>
      <c r="E3" s="33">
        <f>IF('STATS 17-18'!G4&lt;200,IF(D3&gt;60,60,D3),D3)</f>
        <v>60</v>
      </c>
      <c r="F3" s="33">
        <f>VLOOKUP('STATS 17-18'!AE4,'PH - BLOCKED SHOTS'!$A$3:$B$55,2)</f>
        <v>66</v>
      </c>
      <c r="G3" s="33">
        <f>IF('STATS 17-18'!G4&lt;400,IF(F3&gt;66,66,F3),F3)</f>
        <v>66</v>
      </c>
      <c r="H3" s="33">
        <f>IF('STATS 17-18'!G4&lt;200,IF(G3&gt;60,60,G3),G3)</f>
        <v>60</v>
      </c>
      <c r="I3" s="33"/>
      <c r="J3" s="116">
        <f>AVERAGE(B3,E3,E3,H3)</f>
        <v>58</v>
      </c>
      <c r="K3" s="116">
        <f>VLOOKUP('STATS 17-18'!M4,'PH - GAME SCORE'!$A$3:$B$55,2)</f>
        <v>52</v>
      </c>
      <c r="L3" s="116">
        <f>AVERAGE(J3,K3)</f>
        <v>55</v>
      </c>
      <c r="M3" s="116">
        <f>IF('STATS 17-18'!H4&lt;13.4,IF(L3&gt;73,73,L3),L3)</f>
        <v>55</v>
      </c>
      <c r="N3" s="117">
        <f>IF('STATS 17-18'!H4&lt;11,IF(M3&gt;66,66,M3),M3)</f>
        <v>55</v>
      </c>
    </row>
    <row r="4" ht="20.35" customHeight="1">
      <c r="A4" t="s" s="38">
        <v>41</v>
      </c>
      <c r="B4" s="81">
        <f>'SK - Tableau 1'!F4</f>
        <v>95</v>
      </c>
      <c r="C4" s="33">
        <f>VLOOKUP('STATS 17-18'!X5,'PH - GIVEAWAYS'!$A$3:$B$55,2)</f>
        <v>52</v>
      </c>
      <c r="D4" s="33">
        <f>IF('STATS 17-18'!G5&lt;400,IF(C4&gt;66,66,C4),C4)</f>
        <v>52</v>
      </c>
      <c r="E4" s="33">
        <f>IF('STATS 17-18'!G5&lt;200,IF(D4&gt;60,60,D4),D4)</f>
        <v>52</v>
      </c>
      <c r="F4" s="33">
        <f>VLOOKUP('STATS 17-18'!AE5,'PH - BLOCKED SHOTS'!$A$3:$B$55,2)</f>
        <v>80</v>
      </c>
      <c r="G4" s="33">
        <f>IF('STATS 17-18'!G5&lt;400,IF(F4&gt;66,66,F4),F4)</f>
        <v>80</v>
      </c>
      <c r="H4" s="33">
        <f>IF('STATS 17-18'!G5&lt;200,IF(G4&gt;60,60,G4),G4)</f>
        <v>80</v>
      </c>
      <c r="I4" s="33"/>
      <c r="J4" s="116">
        <f>AVERAGE(B4,E4,E4,H4)</f>
        <v>69.75</v>
      </c>
      <c r="K4" s="116">
        <f>VLOOKUP('STATS 17-18'!M5,'PH - GAME SCORE'!$A$3:$B$55,2)</f>
        <v>63</v>
      </c>
      <c r="L4" s="116">
        <f>AVERAGE(J4,K4)</f>
        <v>66.375</v>
      </c>
      <c r="M4" s="116">
        <f>IF('STATS 17-18'!H5&lt;13.4,IF(L4&gt;73,73,L4),L4)</f>
        <v>66.375</v>
      </c>
      <c r="N4" s="117">
        <f>IF('STATS 17-18'!H5&lt;11,IF(M4&gt;66,66,M4),M4)</f>
        <v>66.375</v>
      </c>
    </row>
    <row r="5" ht="20.35" customHeight="1">
      <c r="A5" t="s" s="38">
        <v>43</v>
      </c>
      <c r="B5" s="81">
        <f>'SK - Tableau 1'!F5</f>
        <v>50</v>
      </c>
      <c r="C5" s="33">
        <f>VLOOKUP('STATS 17-18'!X6,'PH - GIVEAWAYS'!$A$3:$B$55,2)</f>
        <v>87</v>
      </c>
      <c r="D5" s="33">
        <f>IF('STATS 17-18'!G6&lt;400,IF(C5&gt;66,66,C5),C5)</f>
        <v>66</v>
      </c>
      <c r="E5" s="33">
        <f>IF('STATS 17-18'!G6&lt;200,IF(D5&gt;60,60,D5),D5)</f>
        <v>60</v>
      </c>
      <c r="F5" s="33">
        <f>VLOOKUP('STATS 17-18'!AE6,'PH - BLOCKED SHOTS'!$A$3:$B$55,2)</f>
        <v>87</v>
      </c>
      <c r="G5" s="33">
        <f>IF('STATS 17-18'!G6&lt;400,IF(F5&gt;66,66,F5),F5)</f>
        <v>66</v>
      </c>
      <c r="H5" s="33">
        <f>IF('STATS 17-18'!G6&lt;200,IF(G5&gt;60,60,G5),G5)</f>
        <v>60</v>
      </c>
      <c r="I5" s="33"/>
      <c r="J5" s="116">
        <f>AVERAGE(B5,E5,E5,H5)</f>
        <v>57.5</v>
      </c>
      <c r="K5" s="116">
        <f>VLOOKUP('STATS 17-18'!M6,'PH - GAME SCORE'!$A$3:$B$55,2)</f>
        <v>47</v>
      </c>
      <c r="L5" s="116">
        <f>AVERAGE(J5,K5)</f>
        <v>52.25</v>
      </c>
      <c r="M5" s="116">
        <f>IF('STATS 17-18'!H6&lt;13.4,IF(L5&gt;73,73,L5),L5)</f>
        <v>52.25</v>
      </c>
      <c r="N5" s="117">
        <f>IF('STATS 17-18'!H6&lt;11,IF(M5&gt;66,66,M5),M5)</f>
        <v>52.25</v>
      </c>
    </row>
    <row r="6" ht="20.35" customHeight="1">
      <c r="A6" t="s" s="38">
        <v>45</v>
      </c>
      <c r="B6" s="81">
        <f>'SK - Tableau 1'!F6</f>
        <v>60</v>
      </c>
      <c r="C6" s="33">
        <f>VLOOKUP('STATS 17-18'!X7,'PH - GIVEAWAYS'!$A$3:$B$55,2)</f>
        <v>53</v>
      </c>
      <c r="D6" s="33">
        <f>IF('STATS 17-18'!G7&lt;400,IF(C6&gt;66,66,C6),C6)</f>
        <v>53</v>
      </c>
      <c r="E6" s="33">
        <f>IF('STATS 17-18'!G7&lt;200,IF(D6&gt;60,60,D6),D6)</f>
        <v>53</v>
      </c>
      <c r="F6" s="33">
        <f>VLOOKUP('STATS 17-18'!AE7,'PH - BLOCKED SHOTS'!$A$3:$B$55,2)</f>
        <v>86</v>
      </c>
      <c r="G6" s="33">
        <f>IF('STATS 17-18'!G7&lt;400,IF(F6&gt;66,66,F6),F6)</f>
        <v>66</v>
      </c>
      <c r="H6" s="33">
        <f>IF('STATS 17-18'!G7&lt;200,IF(G6&gt;60,60,G6),G6)</f>
        <v>60</v>
      </c>
      <c r="I6" s="33"/>
      <c r="J6" s="116">
        <f>AVERAGE(B6,E6,E6,H6)</f>
        <v>56.5</v>
      </c>
      <c r="K6" s="116">
        <f>VLOOKUP('STATS 17-18'!M7,'PH - GAME SCORE'!$A$3:$B$55,2)</f>
        <v>51</v>
      </c>
      <c r="L6" s="116">
        <f>AVERAGE(J6,K6)</f>
        <v>53.75</v>
      </c>
      <c r="M6" s="116">
        <f>IF('STATS 17-18'!H7&lt;13.4,IF(L6&gt;73,73,L6),L6)</f>
        <v>53.75</v>
      </c>
      <c r="N6" s="117">
        <f>IF('STATS 17-18'!H7&lt;11,IF(M6&gt;66,66,M6),M6)</f>
        <v>53.75</v>
      </c>
    </row>
    <row r="7" ht="20.35" customHeight="1">
      <c r="A7" t="s" s="38">
        <v>47</v>
      </c>
      <c r="B7" s="81">
        <f>'SK - Tableau 1'!F7</f>
        <v>60</v>
      </c>
      <c r="C7" s="33">
        <f>VLOOKUP('STATS 17-18'!X8,'PH - GIVEAWAYS'!$A$3:$B$55,2)</f>
        <v>52</v>
      </c>
      <c r="D7" s="33">
        <f>IF('STATS 17-18'!G8&lt;400,IF(C7&gt;66,66,C7),C7)</f>
        <v>52</v>
      </c>
      <c r="E7" s="33">
        <f>IF('STATS 17-18'!G8&lt;200,IF(D7&gt;60,60,D7),D7)</f>
        <v>52</v>
      </c>
      <c r="F7" s="33">
        <f>VLOOKUP('STATS 17-18'!AE8,'PH - BLOCKED SHOTS'!$A$3:$B$55,2)</f>
        <v>56</v>
      </c>
      <c r="G7" s="33">
        <f>IF('STATS 17-18'!G8&lt;400,IF(F7&gt;66,66,F7),F7)</f>
        <v>56</v>
      </c>
      <c r="H7" s="33">
        <f>IF('STATS 17-18'!G8&lt;200,IF(G7&gt;60,60,G7),G7)</f>
        <v>56</v>
      </c>
      <c r="I7" s="33"/>
      <c r="J7" s="116">
        <f>AVERAGE(B7,E7,E7,H7)</f>
        <v>55</v>
      </c>
      <c r="K7" s="116">
        <f>VLOOKUP('STATS 17-18'!M8,'PH - GAME SCORE'!$A$3:$B$55,2)</f>
        <v>49</v>
      </c>
      <c r="L7" s="116">
        <f>AVERAGE(J7,K7)</f>
        <v>52</v>
      </c>
      <c r="M7" s="116">
        <f>IF('STATS 17-18'!H8&lt;13.4,IF(L7&gt;73,73,L7),L7)</f>
        <v>52</v>
      </c>
      <c r="N7" s="117">
        <f>IF('STATS 17-18'!H8&lt;11,IF(M7&gt;66,66,M7),M7)</f>
        <v>52</v>
      </c>
    </row>
    <row r="8" ht="20.35" customHeight="1">
      <c r="A8" t="s" s="38">
        <v>49</v>
      </c>
      <c r="B8" s="81">
        <f>'SK - Tableau 1'!F8</f>
        <v>66</v>
      </c>
      <c r="C8" s="33">
        <f>VLOOKUP('STATS 17-18'!X9,'PH - GIVEAWAYS'!$A$3:$B$55,2)</f>
        <v>91</v>
      </c>
      <c r="D8" s="33">
        <f>IF('STATS 17-18'!G9&lt;400,IF(C8&gt;66,66,C8),C8)</f>
        <v>66</v>
      </c>
      <c r="E8" s="33">
        <f>IF('STATS 17-18'!G9&lt;200,IF(D8&gt;60,60,D8),D8)</f>
        <v>66</v>
      </c>
      <c r="F8" s="33">
        <f>VLOOKUP('STATS 17-18'!AE9,'PH - BLOCKED SHOTS'!$A$3:$B$55,2)</f>
        <v>63</v>
      </c>
      <c r="G8" s="33">
        <f>IF('STATS 17-18'!G9&lt;400,IF(F8&gt;66,66,F8),F8)</f>
        <v>63</v>
      </c>
      <c r="H8" s="33">
        <f>IF('STATS 17-18'!G9&lt;200,IF(G8&gt;60,60,G8),G8)</f>
        <v>63</v>
      </c>
      <c r="I8" s="33"/>
      <c r="J8" s="116">
        <f>AVERAGE(B8,E8,E8,H8)</f>
        <v>65.25</v>
      </c>
      <c r="K8" s="116">
        <f>VLOOKUP('STATS 17-18'!M9,'PH - GAME SCORE'!$A$3:$B$55,2)</f>
        <v>75</v>
      </c>
      <c r="L8" s="116">
        <f>AVERAGE(J8,K8)</f>
        <v>70.125</v>
      </c>
      <c r="M8" s="116">
        <f>IF('STATS 17-18'!H9&lt;13.4,IF(L8&gt;73,73,L8),L8)</f>
        <v>70.125</v>
      </c>
      <c r="N8" s="117">
        <f>IF('STATS 17-18'!H9&lt;11,IF(M8&gt;66,66,M8),M8)</f>
        <v>66</v>
      </c>
    </row>
    <row r="9" ht="20.35" customHeight="1">
      <c r="A9" t="s" s="38">
        <v>51</v>
      </c>
      <c r="B9" s="81">
        <f>'SK - Tableau 1'!F9</f>
        <v>57</v>
      </c>
      <c r="C9" s="33">
        <f>VLOOKUP('STATS 17-18'!X10,'PH - GIVEAWAYS'!$A$3:$B$55,2)</f>
        <v>48</v>
      </c>
      <c r="D9" s="33">
        <f>IF('STATS 17-18'!G10&lt;400,IF(C9&gt;66,66,C9),C9)</f>
        <v>48</v>
      </c>
      <c r="E9" s="33">
        <f>IF('STATS 17-18'!G10&lt;200,IF(D9&gt;60,60,D9),D9)</f>
        <v>48</v>
      </c>
      <c r="F9" s="33">
        <f>VLOOKUP('STATS 17-18'!AE10,'PH - BLOCKED SHOTS'!$A$3:$B$55,2)</f>
        <v>71</v>
      </c>
      <c r="G9" s="33">
        <f>IF('STATS 17-18'!G10&lt;400,IF(F9&gt;66,66,F9),F9)</f>
        <v>66</v>
      </c>
      <c r="H9" s="33">
        <f>IF('STATS 17-18'!G10&lt;200,IF(G9&gt;60,60,G9),G9)</f>
        <v>60</v>
      </c>
      <c r="I9" s="33"/>
      <c r="J9" s="116">
        <f>AVERAGE(B9,E9,E9,H9)</f>
        <v>53.25</v>
      </c>
      <c r="K9" s="116">
        <f>VLOOKUP('STATS 17-18'!M10,'PH - GAME SCORE'!$A$3:$B$55,2)</f>
        <v>55</v>
      </c>
      <c r="L9" s="116">
        <f>AVERAGE(J9,K9)</f>
        <v>54.125</v>
      </c>
      <c r="M9" s="116">
        <f>IF('STATS 17-18'!H10&lt;13.4,IF(L9&gt;73,73,L9),L9)</f>
        <v>54.125</v>
      </c>
      <c r="N9" s="117">
        <f>IF('STATS 17-18'!H10&lt;11,IF(M9&gt;66,66,M9),M9)</f>
        <v>54.125</v>
      </c>
    </row>
    <row r="10" ht="20.35" customHeight="1">
      <c r="A10" t="s" s="38">
        <v>53</v>
      </c>
      <c r="B10" s="81">
        <f>'SK - Tableau 1'!F10</f>
        <v>87</v>
      </c>
      <c r="C10" s="33">
        <f>VLOOKUP('STATS 17-18'!X11,'PH - GIVEAWAYS'!$A$3:$B$55,2)</f>
        <v>87</v>
      </c>
      <c r="D10" s="33">
        <f>IF('STATS 17-18'!G11&lt;400,IF(C10&gt;66,66,C10),C10)</f>
        <v>87</v>
      </c>
      <c r="E10" s="33">
        <f>IF('STATS 17-18'!G11&lt;200,IF(D10&gt;60,60,D10),D10)</f>
        <v>87</v>
      </c>
      <c r="F10" s="33">
        <f>VLOOKUP('STATS 17-18'!AE11,'PH - BLOCKED SHOTS'!$A$3:$B$55,2)</f>
        <v>68</v>
      </c>
      <c r="G10" s="33">
        <f>IF('STATS 17-18'!G11&lt;400,IF(F10&gt;66,66,F10),F10)</f>
        <v>68</v>
      </c>
      <c r="H10" s="33">
        <f>IF('STATS 17-18'!G11&lt;200,IF(G10&gt;60,60,G10),G10)</f>
        <v>68</v>
      </c>
      <c r="I10" s="33"/>
      <c r="J10" s="116">
        <f>AVERAGE(B10,E10,E10,H10)</f>
        <v>82.25</v>
      </c>
      <c r="K10" s="116">
        <f>VLOOKUP('STATS 17-18'!M11,'PH - GAME SCORE'!$A$3:$B$55,2)</f>
        <v>80</v>
      </c>
      <c r="L10" s="116">
        <f>AVERAGE(J10,K10)</f>
        <v>81.125</v>
      </c>
      <c r="M10" s="116">
        <f>IF('STATS 17-18'!H11&lt;13.4,IF(L10&gt;73,73,L10),L10)</f>
        <v>81.125</v>
      </c>
      <c r="N10" s="117">
        <f>IF('STATS 17-18'!H11&lt;11,IF(M10&gt;66,66,M10),M10)</f>
        <v>81.125</v>
      </c>
    </row>
    <row r="11" ht="20.35" customHeight="1">
      <c r="A11" t="s" s="38">
        <v>55</v>
      </c>
      <c r="B11" s="81">
        <f>'SK - Tableau 1'!F11</f>
        <v>73</v>
      </c>
      <c r="C11" s="33">
        <f>VLOOKUP('STATS 17-18'!X12,'PH - GIVEAWAYS'!$A$3:$B$55,2)</f>
        <v>64</v>
      </c>
      <c r="D11" s="33">
        <f>IF('STATS 17-18'!G12&lt;400,IF(C11&gt;66,66,C11),C11)</f>
        <v>64</v>
      </c>
      <c r="E11" s="33">
        <f>IF('STATS 17-18'!G12&lt;200,IF(D11&gt;60,60,D11),D11)</f>
        <v>64</v>
      </c>
      <c r="F11" s="33">
        <f>VLOOKUP('STATS 17-18'!AE12,'PH - BLOCKED SHOTS'!$A$3:$B$55,2)</f>
        <v>95</v>
      </c>
      <c r="G11" s="33">
        <f>IF('STATS 17-18'!G12&lt;400,IF(F11&gt;66,66,F11),F11)</f>
        <v>95</v>
      </c>
      <c r="H11" s="33">
        <f>IF('STATS 17-18'!G12&lt;200,IF(G11&gt;60,60,G11),G11)</f>
        <v>95</v>
      </c>
      <c r="I11" s="33"/>
      <c r="J11" s="116">
        <f>AVERAGE(B11,E11,E11,H11)</f>
        <v>74</v>
      </c>
      <c r="K11" s="116">
        <f>VLOOKUP('STATS 17-18'!M12,'PH - GAME SCORE'!$A$3:$B$55,2)</f>
        <v>59</v>
      </c>
      <c r="L11" s="116">
        <f>AVERAGE(J11,K11)</f>
        <v>66.5</v>
      </c>
      <c r="M11" s="116">
        <f>IF('STATS 17-18'!H12&lt;13.4,IF(L11&gt;73,73,L11),L11)</f>
        <v>66.5</v>
      </c>
      <c r="N11" s="117">
        <f>IF('STATS 17-18'!H12&lt;11,IF(M11&gt;66,66,M11),M11)</f>
        <v>66.5</v>
      </c>
    </row>
    <row r="12" ht="20.35" customHeight="1">
      <c r="A12" t="s" s="38">
        <v>57</v>
      </c>
      <c r="B12" s="81">
        <f>'SK - Tableau 1'!F12</f>
        <v>66</v>
      </c>
      <c r="C12" s="33">
        <f>VLOOKUP('STATS 17-18'!X13,'PH - GIVEAWAYS'!$A$3:$B$55,2)</f>
        <v>99</v>
      </c>
      <c r="D12" s="33">
        <f>IF('STATS 17-18'!G13&lt;400,IF(C12&gt;66,66,C12),C12)</f>
        <v>99</v>
      </c>
      <c r="E12" s="33">
        <f>IF('STATS 17-18'!G13&lt;200,IF(D12&gt;60,60,D12),D12)</f>
        <v>99</v>
      </c>
      <c r="F12" s="33">
        <f>VLOOKUP('STATS 17-18'!AE13,'PH - BLOCKED SHOTS'!$A$3:$B$55,2)</f>
        <v>68</v>
      </c>
      <c r="G12" s="33">
        <f>IF('STATS 17-18'!G13&lt;400,IF(F12&gt;66,66,F12),F12)</f>
        <v>68</v>
      </c>
      <c r="H12" s="33">
        <f>IF('STATS 17-18'!G13&lt;200,IF(G12&gt;60,60,G12),G12)</f>
        <v>68</v>
      </c>
      <c r="I12" s="33"/>
      <c r="J12" s="116">
        <f>AVERAGE(B12,E12,E12,H12)</f>
        <v>83</v>
      </c>
      <c r="K12" s="116">
        <f>VLOOKUP('STATS 17-18'!M13,'PH - GAME SCORE'!$A$3:$B$55,2)</f>
        <v>90</v>
      </c>
      <c r="L12" s="116">
        <f>AVERAGE(J12,K12)</f>
        <v>86.5</v>
      </c>
      <c r="M12" s="116">
        <f>IF('STATS 17-18'!H13&lt;13.4,IF(L12&gt;73,73,L12),L12)</f>
        <v>86.5</v>
      </c>
      <c r="N12" s="117">
        <f>IF('STATS 17-18'!H13&lt;11,IF(M12&gt;66,66,M12),M12)</f>
        <v>86.5</v>
      </c>
    </row>
    <row r="13" ht="20.35" customHeight="1">
      <c r="A13" t="s" s="38">
        <v>59</v>
      </c>
      <c r="B13" s="81">
        <f>'SK - Tableau 1'!F13</f>
        <v>64</v>
      </c>
      <c r="C13" s="33">
        <f>VLOOKUP('STATS 17-18'!X14,'PH - GIVEAWAYS'!$A$3:$B$55,2)</f>
        <v>85</v>
      </c>
      <c r="D13" s="33">
        <f>IF('STATS 17-18'!G14&lt;400,IF(C13&gt;66,66,C13),C13)</f>
        <v>85</v>
      </c>
      <c r="E13" s="33">
        <f>IF('STATS 17-18'!G14&lt;200,IF(D13&gt;60,60,D13),D13)</f>
        <v>85</v>
      </c>
      <c r="F13" s="33">
        <f>VLOOKUP('STATS 17-18'!AE14,'PH - BLOCKED SHOTS'!$A$3:$B$55,2)</f>
        <v>93</v>
      </c>
      <c r="G13" s="33">
        <f>IF('STATS 17-18'!G14&lt;400,IF(F13&gt;66,66,F13),F13)</f>
        <v>93</v>
      </c>
      <c r="H13" s="33">
        <f>IF('STATS 17-18'!G14&lt;200,IF(G13&gt;60,60,G13),G13)</f>
        <v>93</v>
      </c>
      <c r="I13" s="33"/>
      <c r="J13" s="116">
        <f>AVERAGE(B13,E13,E13,H13)</f>
        <v>81.75</v>
      </c>
      <c r="K13" s="116">
        <f>VLOOKUP('STATS 17-18'!M14,'PH - GAME SCORE'!$A$3:$B$55,2)</f>
        <v>54</v>
      </c>
      <c r="L13" s="116">
        <f>AVERAGE(J13,K13)</f>
        <v>67.875</v>
      </c>
      <c r="M13" s="116">
        <f>IF('STATS 17-18'!H14&lt;13.4,IF(L13&gt;73,73,L13),L13)</f>
        <v>67.875</v>
      </c>
      <c r="N13" s="117">
        <f>IF('STATS 17-18'!H14&lt;11,IF(M13&gt;66,66,M13),M13)</f>
        <v>67.875</v>
      </c>
    </row>
    <row r="14" ht="20.35" customHeight="1">
      <c r="A14" t="s" s="38">
        <v>61</v>
      </c>
      <c r="B14" s="81">
        <f>'SK - Tableau 1'!F14</f>
        <v>70</v>
      </c>
      <c r="C14" s="33">
        <f>VLOOKUP('STATS 17-18'!X15,'PH - GIVEAWAYS'!$A$3:$B$55,2)</f>
        <v>71</v>
      </c>
      <c r="D14" s="33">
        <f>IF('STATS 17-18'!G15&lt;400,IF(C14&gt;66,66,C14),C14)</f>
        <v>71</v>
      </c>
      <c r="E14" s="33">
        <f>IF('STATS 17-18'!G15&lt;200,IF(D14&gt;60,60,D14),D14)</f>
        <v>71</v>
      </c>
      <c r="F14" s="33">
        <f>VLOOKUP('STATS 17-18'!AE15,'PH - BLOCKED SHOTS'!$A$3:$B$55,2)</f>
        <v>93</v>
      </c>
      <c r="G14" s="33">
        <f>IF('STATS 17-18'!G15&lt;400,IF(F14&gt;66,66,F14),F14)</f>
        <v>93</v>
      </c>
      <c r="H14" s="33">
        <f>IF('STATS 17-18'!G15&lt;200,IF(G14&gt;60,60,G14),G14)</f>
        <v>93</v>
      </c>
      <c r="I14" s="33"/>
      <c r="J14" s="116">
        <f>AVERAGE(B14,E14,E14,H14)</f>
        <v>76.25</v>
      </c>
      <c r="K14" s="116">
        <f>VLOOKUP('STATS 17-18'!M15,'PH - GAME SCORE'!$A$3:$B$55,2)</f>
        <v>58</v>
      </c>
      <c r="L14" s="116">
        <f>AVERAGE(J14,K14)</f>
        <v>67.125</v>
      </c>
      <c r="M14" s="116">
        <f>IF('STATS 17-18'!H15&lt;13.4,IF(L14&gt;73,73,L14),L14)</f>
        <v>67.125</v>
      </c>
      <c r="N14" s="117">
        <f>IF('STATS 17-18'!H15&lt;11,IF(M14&gt;66,66,M14),M14)</f>
        <v>67.125</v>
      </c>
    </row>
    <row r="15" ht="20.35" customHeight="1">
      <c r="A15" t="s" s="38">
        <v>62</v>
      </c>
      <c r="B15" s="81">
        <f>'SK - Tableau 1'!F15</f>
        <v>73</v>
      </c>
      <c r="C15" s="33">
        <f>VLOOKUP('STATS 17-18'!X16,'PH - GIVEAWAYS'!$A$3:$B$55,2)</f>
        <v>76</v>
      </c>
      <c r="D15" s="33">
        <f>IF('STATS 17-18'!G16&lt;400,IF(C15&gt;66,66,C15),C15)</f>
        <v>76</v>
      </c>
      <c r="E15" s="33">
        <f>IF('STATS 17-18'!G16&lt;200,IF(D15&gt;60,60,D15),D15)</f>
        <v>76</v>
      </c>
      <c r="F15" s="33">
        <f>VLOOKUP('STATS 17-18'!AE16,'PH - BLOCKED SHOTS'!$A$3:$B$55,2)</f>
        <v>49</v>
      </c>
      <c r="G15" s="33">
        <f>IF('STATS 17-18'!G16&lt;400,IF(F15&gt;66,66,F15),F15)</f>
        <v>49</v>
      </c>
      <c r="H15" s="33">
        <f>IF('STATS 17-18'!G16&lt;200,IF(G15&gt;60,60,G15),G15)</f>
        <v>49</v>
      </c>
      <c r="I15" s="33"/>
      <c r="J15" s="116">
        <f>AVERAGE(B15,E15,E15,H15)</f>
        <v>68.5</v>
      </c>
      <c r="K15" s="116">
        <f>VLOOKUP('STATS 17-18'!M16,'PH - GAME SCORE'!$A$3:$B$55,2)</f>
        <v>74</v>
      </c>
      <c r="L15" s="116">
        <f>AVERAGE(J15,K15)</f>
        <v>71.25</v>
      </c>
      <c r="M15" s="116">
        <f>IF('STATS 17-18'!H16&lt;13.4,IF(L15&gt;73,73,L15),L15)</f>
        <v>71.25</v>
      </c>
      <c r="N15" s="117">
        <f>IF('STATS 17-18'!H16&lt;11,IF(M15&gt;66,66,M15),M15)</f>
        <v>71.25</v>
      </c>
    </row>
    <row r="16" ht="20.35" customHeight="1">
      <c r="A16" t="s" s="38">
        <v>64</v>
      </c>
      <c r="B16" s="81">
        <f>'SK - Tableau 1'!F16</f>
        <v>73</v>
      </c>
      <c r="C16" s="33">
        <f>VLOOKUP('STATS 17-18'!X17,'PH - GIVEAWAYS'!$A$3:$B$55,2)</f>
        <v>81</v>
      </c>
      <c r="D16" s="33">
        <f>IF('STATS 17-18'!G17&lt;400,IF(C16&gt;66,66,C16),C16)</f>
        <v>66</v>
      </c>
      <c r="E16" s="33">
        <f>IF('STATS 17-18'!G17&lt;200,IF(D16&gt;60,60,D16),D16)</f>
        <v>66</v>
      </c>
      <c r="F16" s="33">
        <f>VLOOKUP('STATS 17-18'!AE17,'PH - BLOCKED SHOTS'!$A$3:$B$55,2)</f>
        <v>64</v>
      </c>
      <c r="G16" s="33">
        <f>IF('STATS 17-18'!G17&lt;400,IF(F16&gt;66,66,F16),F16)</f>
        <v>64</v>
      </c>
      <c r="H16" s="33">
        <f>IF('STATS 17-18'!G17&lt;200,IF(G16&gt;60,60,G16),G16)</f>
        <v>64</v>
      </c>
      <c r="I16" s="33"/>
      <c r="J16" s="116">
        <f>AVERAGE(B16,E16,E16,H16)</f>
        <v>67.25</v>
      </c>
      <c r="K16" s="116">
        <f>VLOOKUP('STATS 17-18'!M17,'PH - GAME SCORE'!$A$3:$B$55,2)</f>
        <v>47</v>
      </c>
      <c r="L16" s="116">
        <f>AVERAGE(J16,K16)</f>
        <v>57.125</v>
      </c>
      <c r="M16" s="116">
        <f>IF('STATS 17-18'!H17&lt;13.4,IF(L16&gt;73,73,L16),L16)</f>
        <v>57.125</v>
      </c>
      <c r="N16" s="117">
        <f>IF('STATS 17-18'!H17&lt;11,IF(M16&gt;66,66,M16),M16)</f>
        <v>57.125</v>
      </c>
    </row>
    <row r="17" ht="20.35" customHeight="1">
      <c r="A17" t="s" s="38">
        <v>65</v>
      </c>
      <c r="B17" s="81">
        <f>'SK - Tableau 1'!F17</f>
        <v>73</v>
      </c>
      <c r="C17" s="33">
        <f>VLOOKUP('STATS 17-18'!X18,'PH - GIVEAWAYS'!$A$3:$B$55,2)</f>
        <v>56</v>
      </c>
      <c r="D17" s="33">
        <f>IF('STATS 17-18'!G18&lt;400,IF(C17&gt;66,66,C17),C17)</f>
        <v>56</v>
      </c>
      <c r="E17" s="33">
        <f>IF('STATS 17-18'!G18&lt;200,IF(D17&gt;60,60,D17),D17)</f>
        <v>56</v>
      </c>
      <c r="F17" s="33">
        <f>VLOOKUP('STATS 17-18'!AE18,'PH - BLOCKED SHOTS'!$A$3:$B$55,2)</f>
        <v>98</v>
      </c>
      <c r="G17" s="33">
        <f>IF('STATS 17-18'!G18&lt;400,IF(F17&gt;66,66,F17),F17)</f>
        <v>98</v>
      </c>
      <c r="H17" s="33">
        <f>IF('STATS 17-18'!G18&lt;200,IF(G17&gt;60,60,G17),G17)</f>
        <v>98</v>
      </c>
      <c r="I17" s="33"/>
      <c r="J17" s="116">
        <f>AVERAGE(B17,E17,E17,H17)</f>
        <v>70.75</v>
      </c>
      <c r="K17" s="116">
        <f>VLOOKUP('STATS 17-18'!M18,'PH - GAME SCORE'!$A$3:$B$55,2)</f>
        <v>57</v>
      </c>
      <c r="L17" s="116">
        <f>AVERAGE(J17,K17)</f>
        <v>63.875</v>
      </c>
      <c r="M17" s="116">
        <f>IF('STATS 17-18'!H18&lt;13.4,IF(L17&gt;73,73,L17),L17)</f>
        <v>63.875</v>
      </c>
      <c r="N17" s="117">
        <f>IF('STATS 17-18'!H18&lt;11,IF(M17&gt;66,66,M17),M17)</f>
        <v>63.875</v>
      </c>
    </row>
    <row r="18" ht="20.35" customHeight="1">
      <c r="A18" t="s" s="38">
        <v>66</v>
      </c>
      <c r="B18" s="81">
        <f>'SK - Tableau 1'!F18</f>
        <v>83</v>
      </c>
      <c r="C18" s="33">
        <f>VLOOKUP('STATS 17-18'!X19,'PH - GIVEAWAYS'!$A$3:$B$55,2)</f>
        <v>65</v>
      </c>
      <c r="D18" s="33">
        <f>IF('STATS 17-18'!G19&lt;400,IF(C18&gt;66,66,C18),C18)</f>
        <v>65</v>
      </c>
      <c r="E18" s="33">
        <f>IF('STATS 17-18'!G19&lt;200,IF(D18&gt;60,60,D18),D18)</f>
        <v>65</v>
      </c>
      <c r="F18" s="33">
        <f>VLOOKUP('STATS 17-18'!AE19,'PH - BLOCKED SHOTS'!$A$3:$B$55,2)</f>
        <v>65</v>
      </c>
      <c r="G18" s="33">
        <f>IF('STATS 17-18'!G19&lt;400,IF(F18&gt;66,66,F18),F18)</f>
        <v>65</v>
      </c>
      <c r="H18" s="33">
        <f>IF('STATS 17-18'!G19&lt;200,IF(G18&gt;60,60,G18),G18)</f>
        <v>65</v>
      </c>
      <c r="I18" s="33"/>
      <c r="J18" s="116">
        <f>AVERAGE(B18,E18,E18,H18)</f>
        <v>69.5</v>
      </c>
      <c r="K18" s="116">
        <f>VLOOKUP('STATS 17-18'!M19,'PH - GAME SCORE'!$A$3:$B$55,2)</f>
        <v>92</v>
      </c>
      <c r="L18" s="116">
        <f>AVERAGE(J18,K18)</f>
        <v>80.75</v>
      </c>
      <c r="M18" s="116">
        <f>IF('STATS 17-18'!H19&lt;13.4,IF(L18&gt;73,73,L18),L18)</f>
        <v>80.75</v>
      </c>
      <c r="N18" s="117">
        <f>IF('STATS 17-18'!H19&lt;11,IF(M18&gt;66,66,M18),M18)</f>
        <v>80.75</v>
      </c>
    </row>
    <row r="19" ht="20.35" customHeight="1">
      <c r="A19" t="s" s="38">
        <v>67</v>
      </c>
      <c r="B19" s="81">
        <f>'SK - Tableau 1'!F19</f>
        <v>49</v>
      </c>
      <c r="C19" s="33">
        <f>VLOOKUP('STATS 17-18'!X20,'PH - GIVEAWAYS'!$A$3:$B$55,2)</f>
        <v>58</v>
      </c>
      <c r="D19" s="33">
        <f>IF('STATS 17-18'!G20&lt;400,IF(C19&gt;66,66,C19),C19)</f>
        <v>58</v>
      </c>
      <c r="E19" s="33">
        <f>IF('STATS 17-18'!G20&lt;200,IF(D19&gt;60,60,D19),D19)</f>
        <v>58</v>
      </c>
      <c r="F19" s="33">
        <f>VLOOKUP('STATS 17-18'!AE20,'PH - BLOCKED SHOTS'!$A$3:$B$55,2)</f>
        <v>59</v>
      </c>
      <c r="G19" s="33">
        <f>IF('STATS 17-18'!G20&lt;400,IF(F19&gt;66,66,F19),F19)</f>
        <v>59</v>
      </c>
      <c r="H19" s="33">
        <f>IF('STATS 17-18'!G20&lt;200,IF(G19&gt;60,60,G19),G19)</f>
        <v>59</v>
      </c>
      <c r="I19" s="33"/>
      <c r="J19" s="116">
        <f>AVERAGE(B19,E19,E19,H19)</f>
        <v>56</v>
      </c>
      <c r="K19" s="116">
        <f>VLOOKUP('STATS 17-18'!M20,'PH - GAME SCORE'!$A$3:$B$55,2)</f>
        <v>47</v>
      </c>
      <c r="L19" s="116">
        <f>AVERAGE(J19,K19)</f>
        <v>51.5</v>
      </c>
      <c r="M19" s="116">
        <f>IF('STATS 17-18'!H20&lt;13.4,IF(L19&gt;73,73,L19),L19)</f>
        <v>51.5</v>
      </c>
      <c r="N19" s="117">
        <f>IF('STATS 17-18'!H20&lt;11,IF(M19&gt;66,66,M19),M19)</f>
        <v>51.5</v>
      </c>
    </row>
    <row r="20" ht="20.35" customHeight="1">
      <c r="A20" t="s" s="38">
        <v>69</v>
      </c>
      <c r="B20" s="81">
        <f>'SK - Tableau 1'!F20</f>
        <v>52</v>
      </c>
      <c r="C20" s="33">
        <f>VLOOKUP('STATS 17-18'!X21,'PH - GIVEAWAYS'!$A$3:$B$55,2)</f>
        <v>72</v>
      </c>
      <c r="D20" s="33">
        <f>IF('STATS 17-18'!G21&lt;400,IF(C20&gt;66,66,C20),C20)</f>
        <v>72</v>
      </c>
      <c r="E20" s="33">
        <f>IF('STATS 17-18'!G21&lt;200,IF(D20&gt;60,60,D20),D20)</f>
        <v>72</v>
      </c>
      <c r="F20" s="33">
        <f>VLOOKUP('STATS 17-18'!AE21,'PH - BLOCKED SHOTS'!$A$3:$B$55,2)</f>
        <v>88</v>
      </c>
      <c r="G20" s="33">
        <f>IF('STATS 17-18'!G21&lt;400,IF(F20&gt;66,66,F20),F20)</f>
        <v>88</v>
      </c>
      <c r="H20" s="33">
        <f>IF('STATS 17-18'!G21&lt;200,IF(G20&gt;60,60,G20),G20)</f>
        <v>88</v>
      </c>
      <c r="I20" s="33"/>
      <c r="J20" s="116">
        <f>AVERAGE(B20,E20,E20,H20)</f>
        <v>71</v>
      </c>
      <c r="K20" s="116">
        <f>VLOOKUP('STATS 17-18'!M21,'PH - GAME SCORE'!$A$3:$B$55,2)</f>
        <v>64</v>
      </c>
      <c r="L20" s="116">
        <f>AVERAGE(J20,K20)</f>
        <v>67.5</v>
      </c>
      <c r="M20" s="116">
        <f>IF('STATS 17-18'!H21&lt;13.4,IF(L20&gt;73,73,L20),L20)</f>
        <v>67.5</v>
      </c>
      <c r="N20" s="117">
        <f>IF('STATS 17-18'!H21&lt;11,IF(M20&gt;66,66,M20),M20)</f>
        <v>67.5</v>
      </c>
    </row>
    <row r="21" ht="20.35" customHeight="1">
      <c r="A21" t="s" s="38">
        <v>70</v>
      </c>
      <c r="B21" s="81">
        <f>'SK - Tableau 1'!F21</f>
        <v>60</v>
      </c>
      <c r="C21" s="33">
        <f>VLOOKUP('STATS 17-18'!X22,'PH - GIVEAWAYS'!$A$3:$B$55,2)</f>
        <v>47</v>
      </c>
      <c r="D21" s="33">
        <f>IF('STATS 17-18'!G22&lt;400,IF(C21&gt;66,66,C21),C21)</f>
        <v>47</v>
      </c>
      <c r="E21" s="33">
        <f>IF('STATS 17-18'!G22&lt;200,IF(D21&gt;60,60,D21),D21)</f>
        <v>47</v>
      </c>
      <c r="F21" s="33">
        <f>VLOOKUP('STATS 17-18'!AE22,'PH - BLOCKED SHOTS'!$A$3:$B$55,2)</f>
        <v>47</v>
      </c>
      <c r="G21" s="33">
        <f>IF('STATS 17-18'!G22&lt;400,IF(F21&gt;66,66,F21),F21)</f>
        <v>47</v>
      </c>
      <c r="H21" s="33">
        <f>IF('STATS 17-18'!G22&lt;200,IF(G21&gt;60,60,G21),G21)</f>
        <v>47</v>
      </c>
      <c r="I21" s="33"/>
      <c r="J21" s="116">
        <f>AVERAGE(B21,E21,E21,H21)</f>
        <v>50.25</v>
      </c>
      <c r="K21" s="116">
        <f>VLOOKUP('STATS 17-18'!M22,'PH - GAME SCORE'!$A$3:$B$55,2)</f>
        <v>71</v>
      </c>
      <c r="L21" s="116">
        <f>AVERAGE(J21,K21)</f>
        <v>60.625</v>
      </c>
      <c r="M21" s="116">
        <f>IF('STATS 17-18'!H22&lt;13.4,IF(L21&gt;73,73,L21),L21)</f>
        <v>60.625</v>
      </c>
      <c r="N21" s="117">
        <f>IF('STATS 17-18'!H22&lt;11,IF(M21&gt;66,66,M21),M21)</f>
        <v>60.625</v>
      </c>
    </row>
    <row r="22" ht="20.35" customHeight="1">
      <c r="A22" t="s" s="38">
        <v>72</v>
      </c>
      <c r="B22" s="81">
        <f>'SK - Tableau 1'!F22</f>
        <v>73</v>
      </c>
      <c r="C22" s="33">
        <f>VLOOKUP('STATS 17-18'!X23,'PH - GIVEAWAYS'!$A$3:$B$55,2)</f>
        <v>94</v>
      </c>
      <c r="D22" s="33">
        <f>IF('STATS 17-18'!G23&lt;400,IF(C22&gt;66,66,C22),C22)</f>
        <v>66</v>
      </c>
      <c r="E22" s="33">
        <f>IF('STATS 17-18'!G23&lt;200,IF(D22&gt;60,60,D22),D22)</f>
        <v>66</v>
      </c>
      <c r="F22" s="33">
        <f>VLOOKUP('STATS 17-18'!AE23,'PH - BLOCKED SHOTS'!$A$3:$B$55,2)</f>
        <v>48</v>
      </c>
      <c r="G22" s="33">
        <f>IF('STATS 17-18'!G23&lt;400,IF(F22&gt;66,66,F22),F22)</f>
        <v>48</v>
      </c>
      <c r="H22" s="33">
        <f>IF('STATS 17-18'!G23&lt;200,IF(G22&gt;60,60,G22),G22)</f>
        <v>48</v>
      </c>
      <c r="I22" s="33"/>
      <c r="J22" s="116">
        <f>AVERAGE(B22,E22,E22,H22)</f>
        <v>63.25</v>
      </c>
      <c r="K22" s="116">
        <f>VLOOKUP('STATS 17-18'!M23,'PH - GAME SCORE'!$A$3:$B$55,2)</f>
        <v>55</v>
      </c>
      <c r="L22" s="116">
        <f>AVERAGE(J22,K22)</f>
        <v>59.125</v>
      </c>
      <c r="M22" s="116">
        <f>IF('STATS 17-18'!H23&lt;13.4,IF(L22&gt;73,73,L22),L22)</f>
        <v>59.125</v>
      </c>
      <c r="N22" s="117">
        <f>IF('STATS 17-18'!H23&lt;11,IF(M22&gt;66,66,M22),M22)</f>
        <v>59.125</v>
      </c>
    </row>
    <row r="23" ht="20.35" customHeight="1">
      <c r="A23" t="s" s="38">
        <v>73</v>
      </c>
      <c r="B23" s="81">
        <f>'SK - Tableau 1'!F23</f>
        <v>66</v>
      </c>
      <c r="C23" s="33">
        <f>VLOOKUP('STATS 17-18'!X24,'PH - GIVEAWAYS'!$A$3:$B$55,2)</f>
        <v>91</v>
      </c>
      <c r="D23" s="33">
        <f>IF('STATS 17-18'!G24&lt;400,IF(C23&gt;66,66,C23),C23)</f>
        <v>91</v>
      </c>
      <c r="E23" s="33">
        <f>IF('STATS 17-18'!G24&lt;200,IF(D23&gt;60,60,D23),D23)</f>
        <v>91</v>
      </c>
      <c r="F23" s="33">
        <f>VLOOKUP('STATS 17-18'!AE24,'PH - BLOCKED SHOTS'!$A$3:$B$55,2)</f>
        <v>65</v>
      </c>
      <c r="G23" s="33">
        <f>IF('STATS 17-18'!G24&lt;400,IF(F23&gt;66,66,F23),F23)</f>
        <v>65</v>
      </c>
      <c r="H23" s="33">
        <f>IF('STATS 17-18'!G24&lt;200,IF(G23&gt;60,60,G23),G23)</f>
        <v>65</v>
      </c>
      <c r="I23" s="33"/>
      <c r="J23" s="116">
        <f>AVERAGE(B23,E23,E23,H23)</f>
        <v>78.25</v>
      </c>
      <c r="K23" s="116">
        <f>VLOOKUP('STATS 17-18'!M24,'PH - GAME SCORE'!$A$3:$B$55,2)</f>
        <v>55</v>
      </c>
      <c r="L23" s="116">
        <f>AVERAGE(J23,K23)</f>
        <v>66.625</v>
      </c>
      <c r="M23" s="116">
        <f>IF('STATS 17-18'!H24&lt;13.4,IF(L23&gt;73,73,L23),L23)</f>
        <v>66.625</v>
      </c>
      <c r="N23" s="117">
        <f>IF('STATS 17-18'!H24&lt;11,IF(M23&gt;66,66,M23),M23)</f>
        <v>66.625</v>
      </c>
    </row>
    <row r="24" ht="20.35" customHeight="1">
      <c r="A24" t="s" s="38">
        <v>75</v>
      </c>
      <c r="B24" s="81">
        <f>'SK - Tableau 1'!F24</f>
        <v>59</v>
      </c>
      <c r="C24" s="33">
        <f>VLOOKUP('STATS 17-18'!X25,'PH - GIVEAWAYS'!$A$3:$B$55,2)</f>
        <v>84</v>
      </c>
      <c r="D24" s="33">
        <f>IF('STATS 17-18'!G25&lt;400,IF(C24&gt;66,66,C24),C24)</f>
        <v>84</v>
      </c>
      <c r="E24" s="33">
        <f>IF('STATS 17-18'!G25&lt;200,IF(D24&gt;60,60,D24),D24)</f>
        <v>84</v>
      </c>
      <c r="F24" s="33">
        <f>VLOOKUP('STATS 17-18'!AE25,'PH - BLOCKED SHOTS'!$A$3:$B$55,2)</f>
        <v>67</v>
      </c>
      <c r="G24" s="33">
        <f>IF('STATS 17-18'!G25&lt;400,IF(F24&gt;66,66,F24),F24)</f>
        <v>67</v>
      </c>
      <c r="H24" s="33">
        <f>IF('STATS 17-18'!G25&lt;200,IF(G24&gt;60,60,G24),G24)</f>
        <v>67</v>
      </c>
      <c r="I24" s="33"/>
      <c r="J24" s="116">
        <f>AVERAGE(B24,E24,E24,H24)</f>
        <v>73.5</v>
      </c>
      <c r="K24" s="116">
        <f>VLOOKUP('STATS 17-18'!M25,'PH - GAME SCORE'!$A$3:$B$55,2)</f>
        <v>59</v>
      </c>
      <c r="L24" s="116">
        <f>AVERAGE(J24,K24)</f>
        <v>66.25</v>
      </c>
      <c r="M24" s="116">
        <f>IF('STATS 17-18'!H25&lt;13.4,IF(L24&gt;73,73,L24),L24)</f>
        <v>66.25</v>
      </c>
      <c r="N24" s="117">
        <f>IF('STATS 17-18'!H25&lt;11,IF(M24&gt;66,66,M24),M24)</f>
        <v>66.25</v>
      </c>
    </row>
    <row r="25" ht="20.35" customHeight="1">
      <c r="A25" t="s" s="38">
        <v>76</v>
      </c>
      <c r="B25" s="81">
        <f>'SK - Tableau 1'!F25</f>
        <v>69</v>
      </c>
      <c r="C25" s="33">
        <f>VLOOKUP('STATS 17-18'!X26,'PH - GIVEAWAYS'!$A$3:$B$55,2)</f>
        <v>87</v>
      </c>
      <c r="D25" s="33">
        <f>IF('STATS 17-18'!G26&lt;400,IF(C25&gt;66,66,C25),C25)</f>
        <v>87</v>
      </c>
      <c r="E25" s="33">
        <f>IF('STATS 17-18'!G26&lt;200,IF(D25&gt;60,60,D25),D25)</f>
        <v>87</v>
      </c>
      <c r="F25" s="33">
        <f>VLOOKUP('STATS 17-18'!AE26,'PH - BLOCKED SHOTS'!$A$3:$B$55,2)</f>
        <v>52</v>
      </c>
      <c r="G25" s="33">
        <f>IF('STATS 17-18'!G26&lt;400,IF(F25&gt;66,66,F25),F25)</f>
        <v>52</v>
      </c>
      <c r="H25" s="33">
        <f>IF('STATS 17-18'!G26&lt;200,IF(G25&gt;60,60,G25),G25)</f>
        <v>52</v>
      </c>
      <c r="I25" s="33"/>
      <c r="J25" s="116">
        <f>AVERAGE(B25,E25,E25,H25)</f>
        <v>73.75</v>
      </c>
      <c r="K25" s="116">
        <f>VLOOKUP('STATS 17-18'!M26,'PH - GAME SCORE'!$A$3:$B$55,2)</f>
        <v>93</v>
      </c>
      <c r="L25" s="116">
        <f>AVERAGE(J25,K25)</f>
        <v>83.375</v>
      </c>
      <c r="M25" s="116">
        <f>IF('STATS 17-18'!H26&lt;13.4,IF(L25&gt;73,73,L25),L25)</f>
        <v>83.375</v>
      </c>
      <c r="N25" s="117">
        <f>IF('STATS 17-18'!H26&lt;11,IF(M25&gt;66,66,M25),M25)</f>
        <v>83.375</v>
      </c>
    </row>
    <row r="26" ht="20.35" customHeight="1">
      <c r="A26" t="s" s="38">
        <v>78</v>
      </c>
      <c r="B26" s="81">
        <f>'SK - Tableau 1'!F26</f>
        <v>68</v>
      </c>
      <c r="C26" s="33">
        <f>VLOOKUP('STATS 17-18'!X27,'PH - GIVEAWAYS'!$A$3:$B$55,2)</f>
        <v>69</v>
      </c>
      <c r="D26" s="33">
        <f>IF('STATS 17-18'!G27&lt;400,IF(C26&gt;66,66,C26),C26)</f>
        <v>69</v>
      </c>
      <c r="E26" s="33">
        <f>IF('STATS 17-18'!G27&lt;200,IF(D26&gt;60,60,D26),D26)</f>
        <v>69</v>
      </c>
      <c r="F26" s="33">
        <f>VLOOKUP('STATS 17-18'!AE27,'PH - BLOCKED SHOTS'!$A$3:$B$55,2)</f>
        <v>98</v>
      </c>
      <c r="G26" s="33">
        <f>IF('STATS 17-18'!G27&lt;400,IF(F26&gt;66,66,F26),F26)</f>
        <v>98</v>
      </c>
      <c r="H26" s="33">
        <f>IF('STATS 17-18'!G27&lt;200,IF(G26&gt;60,60,G26),G26)</f>
        <v>98</v>
      </c>
      <c r="I26" s="33"/>
      <c r="J26" s="116">
        <f>AVERAGE(B26,E26,E26,H26)</f>
        <v>76</v>
      </c>
      <c r="K26" s="116">
        <f>VLOOKUP('STATS 17-18'!M27,'PH - GAME SCORE'!$A$3:$B$55,2)</f>
        <v>62</v>
      </c>
      <c r="L26" s="116">
        <f>AVERAGE(J26,K26)</f>
        <v>69</v>
      </c>
      <c r="M26" s="116">
        <f>IF('STATS 17-18'!H27&lt;13.4,IF(L26&gt;73,73,L26),L26)</f>
        <v>69</v>
      </c>
      <c r="N26" s="117">
        <f>IF('STATS 17-18'!H27&lt;11,IF(M26&gt;66,66,M26),M26)</f>
        <v>69</v>
      </c>
    </row>
    <row r="27" ht="20.35" customHeight="1">
      <c r="A27" t="s" s="38">
        <v>79</v>
      </c>
      <c r="B27" s="81">
        <f>'SK - Tableau 1'!F27</f>
        <v>60</v>
      </c>
      <c r="C27" s="33">
        <f>VLOOKUP('STATS 17-18'!X28,'PH - GIVEAWAYS'!$A$3:$B$55,2)</f>
        <v>47</v>
      </c>
      <c r="D27" s="33">
        <f>IF('STATS 17-18'!G28&lt;400,IF(C27&gt;66,66,C27),C27)</f>
        <v>47</v>
      </c>
      <c r="E27" s="33">
        <f>IF('STATS 17-18'!G28&lt;200,IF(D27&gt;60,60,D27),D27)</f>
        <v>47</v>
      </c>
      <c r="F27" s="33">
        <f>VLOOKUP('STATS 17-18'!AE28,'PH - BLOCKED SHOTS'!$A$3:$B$55,2)</f>
        <v>99</v>
      </c>
      <c r="G27" s="33">
        <f>IF('STATS 17-18'!G28&lt;400,IF(F27&gt;66,66,F27),F27)</f>
        <v>66</v>
      </c>
      <c r="H27" s="33">
        <f>IF('STATS 17-18'!G28&lt;200,IF(G27&gt;60,60,G27),G27)</f>
        <v>60</v>
      </c>
      <c r="I27" s="33"/>
      <c r="J27" s="116">
        <f>AVERAGE(B27,E27,E27,H27)</f>
        <v>53.5</v>
      </c>
      <c r="K27" s="116">
        <f>VLOOKUP('STATS 17-18'!M28,'PH - GAME SCORE'!$A$3:$B$55,2)</f>
        <v>47</v>
      </c>
      <c r="L27" s="116">
        <f>AVERAGE(J27,K27)</f>
        <v>50.25</v>
      </c>
      <c r="M27" s="116">
        <f>IF('STATS 17-18'!H28&lt;13.4,IF(L27&gt;73,73,L27),L27)</f>
        <v>50.25</v>
      </c>
      <c r="N27" s="117">
        <f>IF('STATS 17-18'!H28&lt;11,IF(M27&gt;66,66,M27),M27)</f>
        <v>50.25</v>
      </c>
    </row>
    <row r="28" ht="20.35" customHeight="1">
      <c r="A28" t="s" s="38">
        <v>81</v>
      </c>
      <c r="B28" s="81">
        <f>'SK - Tableau 1'!F28</f>
        <v>77</v>
      </c>
      <c r="C28" s="33">
        <f>VLOOKUP('STATS 17-18'!X29,'PH - GIVEAWAYS'!$A$3:$B$55,2)</f>
        <v>59</v>
      </c>
      <c r="D28" s="33">
        <f>IF('STATS 17-18'!G29&lt;400,IF(C28&gt;66,66,C28),C28)</f>
        <v>59</v>
      </c>
      <c r="E28" s="33">
        <f>IF('STATS 17-18'!G29&lt;200,IF(D28&gt;60,60,D28),D28)</f>
        <v>59</v>
      </c>
      <c r="F28" s="33">
        <f>VLOOKUP('STATS 17-18'!AE29,'PH - BLOCKED SHOTS'!$A$3:$B$55,2)</f>
        <v>58</v>
      </c>
      <c r="G28" s="33">
        <f>IF('STATS 17-18'!G29&lt;400,IF(F28&gt;66,66,F28),F28)</f>
        <v>58</v>
      </c>
      <c r="H28" s="33">
        <f>IF('STATS 17-18'!G29&lt;200,IF(G28&gt;60,60,G28),G28)</f>
        <v>58</v>
      </c>
      <c r="I28" s="33"/>
      <c r="J28" s="116">
        <f>AVERAGE(B28,E28,E28,H28)</f>
        <v>63.25</v>
      </c>
      <c r="K28" s="116">
        <f>VLOOKUP('STATS 17-18'!M29,'PH - GAME SCORE'!$A$3:$B$55,2)</f>
        <v>82</v>
      </c>
      <c r="L28" s="116">
        <f>AVERAGE(J28,K28)</f>
        <v>72.625</v>
      </c>
      <c r="M28" s="116">
        <f>IF('STATS 17-18'!H29&lt;13.4,IF(L28&gt;73,73,L28),L28)</f>
        <v>72.625</v>
      </c>
      <c r="N28" s="117">
        <f>IF('STATS 17-18'!H29&lt;11,IF(M28&gt;66,66,M28),M28)</f>
        <v>72.625</v>
      </c>
    </row>
    <row r="29" ht="20.35" customHeight="1">
      <c r="A29" t="s" s="38">
        <v>82</v>
      </c>
      <c r="B29" s="81">
        <f>'SK - Tableau 1'!F29</f>
        <v>82</v>
      </c>
      <c r="C29" s="33">
        <f>VLOOKUP('STATS 17-18'!X30,'PH - GIVEAWAYS'!$A$3:$B$55,2)</f>
        <v>65</v>
      </c>
      <c r="D29" s="33">
        <f>IF('STATS 17-18'!G30&lt;400,IF(C29&gt;66,66,C29),C29)</f>
        <v>65</v>
      </c>
      <c r="E29" s="33">
        <f>IF('STATS 17-18'!G30&lt;200,IF(D29&gt;60,60,D29),D29)</f>
        <v>65</v>
      </c>
      <c r="F29" s="33">
        <f>VLOOKUP('STATS 17-18'!AE30,'PH - BLOCKED SHOTS'!$A$3:$B$55,2)</f>
        <v>90</v>
      </c>
      <c r="G29" s="33">
        <f>IF('STATS 17-18'!G30&lt;400,IF(F29&gt;66,66,F29),F29)</f>
        <v>90</v>
      </c>
      <c r="H29" s="33">
        <f>IF('STATS 17-18'!G30&lt;200,IF(G29&gt;60,60,G29),G29)</f>
        <v>90</v>
      </c>
      <c r="I29" s="33"/>
      <c r="J29" s="116">
        <f>AVERAGE(B29,E29,E29,H29)</f>
        <v>75.5</v>
      </c>
      <c r="K29" s="116">
        <f>VLOOKUP('STATS 17-18'!M30,'PH - GAME SCORE'!$A$3:$B$55,2)</f>
        <v>57</v>
      </c>
      <c r="L29" s="116">
        <f>AVERAGE(J29,K29)</f>
        <v>66.25</v>
      </c>
      <c r="M29" s="116">
        <f>IF('STATS 17-18'!H30&lt;13.4,IF(L29&gt;73,73,L29),L29)</f>
        <v>66.25</v>
      </c>
      <c r="N29" s="117">
        <f>IF('STATS 17-18'!H30&lt;11,IF(M29&gt;66,66,M29),M29)</f>
        <v>66.25</v>
      </c>
    </row>
    <row r="30" ht="20.35" customHeight="1">
      <c r="A30" t="s" s="38">
        <v>83</v>
      </c>
      <c r="B30" s="81">
        <f>'SK - Tableau 1'!F30</f>
        <v>73</v>
      </c>
      <c r="C30" s="33">
        <f>VLOOKUP('STATS 17-18'!X31,'PH - GIVEAWAYS'!$A$3:$B$55,2)</f>
        <v>86</v>
      </c>
      <c r="D30" s="33">
        <f>IF('STATS 17-18'!G31&lt;400,IF(C30&gt;66,66,C30),C30)</f>
        <v>86</v>
      </c>
      <c r="E30" s="33">
        <f>IF('STATS 17-18'!G31&lt;200,IF(D30&gt;60,60,D30),D30)</f>
        <v>86</v>
      </c>
      <c r="F30" s="33">
        <f>VLOOKUP('STATS 17-18'!AE31,'PH - BLOCKED SHOTS'!$A$3:$B$55,2)</f>
        <v>59</v>
      </c>
      <c r="G30" s="33">
        <f>IF('STATS 17-18'!G31&lt;400,IF(F30&gt;66,66,F30),F30)</f>
        <v>59</v>
      </c>
      <c r="H30" s="33">
        <f>IF('STATS 17-18'!G31&lt;200,IF(G30&gt;60,60,G30),G30)</f>
        <v>59</v>
      </c>
      <c r="I30" s="33"/>
      <c r="J30" s="116">
        <f>AVERAGE(B30,E30,E30,H30)</f>
        <v>76</v>
      </c>
      <c r="K30" s="116">
        <f>VLOOKUP('STATS 17-18'!M31,'PH - GAME SCORE'!$A$3:$B$55,2)</f>
        <v>78</v>
      </c>
      <c r="L30" s="116">
        <f>AVERAGE(J30,K30)</f>
        <v>77</v>
      </c>
      <c r="M30" s="116">
        <f>IF('STATS 17-18'!H31&lt;13.4,IF(L30&gt;73,73,L30),L30)</f>
        <v>77</v>
      </c>
      <c r="N30" s="117">
        <f>IF('STATS 17-18'!H31&lt;11,IF(M30&gt;66,66,M30),M30)</f>
        <v>77</v>
      </c>
    </row>
    <row r="31" ht="20.35" customHeight="1">
      <c r="A31" t="s" s="38">
        <v>84</v>
      </c>
      <c r="B31" s="81">
        <f>'SK - Tableau 1'!F31</f>
        <v>60</v>
      </c>
      <c r="C31" s="33">
        <f>VLOOKUP('STATS 17-18'!X32,'PH - GIVEAWAYS'!$A$3:$B$55,2)</f>
        <v>83</v>
      </c>
      <c r="D31" s="33">
        <f>IF('STATS 17-18'!G32&lt;400,IF(C31&gt;66,66,C31),C31)</f>
        <v>83</v>
      </c>
      <c r="E31" s="33">
        <f>IF('STATS 17-18'!G32&lt;200,IF(D31&gt;60,60,D31),D31)</f>
        <v>83</v>
      </c>
      <c r="F31" s="33">
        <f>VLOOKUP('STATS 17-18'!AE32,'PH - BLOCKED SHOTS'!$A$3:$B$55,2)</f>
        <v>62</v>
      </c>
      <c r="G31" s="33">
        <f>IF('STATS 17-18'!G32&lt;400,IF(F31&gt;66,66,F31),F31)</f>
        <v>62</v>
      </c>
      <c r="H31" s="33">
        <f>IF('STATS 17-18'!G32&lt;200,IF(G31&gt;60,60,G31),G31)</f>
        <v>62</v>
      </c>
      <c r="I31" s="33"/>
      <c r="J31" s="116">
        <f>AVERAGE(B31,E31,E31,H31)</f>
        <v>72</v>
      </c>
      <c r="K31" s="116">
        <f>VLOOKUP('STATS 17-18'!M32,'PH - GAME SCORE'!$A$3:$B$55,2)</f>
        <v>77</v>
      </c>
      <c r="L31" s="116">
        <f>AVERAGE(J31,K31)</f>
        <v>74.5</v>
      </c>
      <c r="M31" s="116">
        <f>IF('STATS 17-18'!H32&lt;13.4,IF(L31&gt;73,73,L31),L31)</f>
        <v>74.5</v>
      </c>
      <c r="N31" s="117">
        <f>IF('STATS 17-18'!H32&lt;11,IF(M31&gt;66,66,M31),M31)</f>
        <v>74.5</v>
      </c>
    </row>
    <row r="32" ht="20.35" customHeight="1">
      <c r="A32" t="s" s="38">
        <v>85</v>
      </c>
      <c r="B32" s="81">
        <f>'SK - Tableau 1'!F32</f>
        <v>86</v>
      </c>
      <c r="C32" s="33">
        <f>VLOOKUP('STATS 17-18'!X33,'PH - GIVEAWAYS'!$A$3:$B$55,2)</f>
        <v>82</v>
      </c>
      <c r="D32" s="33">
        <f>IF('STATS 17-18'!G33&lt;400,IF(C32&gt;66,66,C32),C32)</f>
        <v>82</v>
      </c>
      <c r="E32" s="33">
        <f>IF('STATS 17-18'!G33&lt;200,IF(D32&gt;60,60,D32),D32)</f>
        <v>82</v>
      </c>
      <c r="F32" s="33">
        <f>VLOOKUP('STATS 17-18'!AE33,'PH - BLOCKED SHOTS'!$A$3:$B$55,2)</f>
        <v>51</v>
      </c>
      <c r="G32" s="33">
        <f>IF('STATS 17-18'!G33&lt;400,IF(F32&gt;66,66,F32),F32)</f>
        <v>51</v>
      </c>
      <c r="H32" s="33">
        <f>IF('STATS 17-18'!G33&lt;200,IF(G32&gt;60,60,G32),G32)</f>
        <v>51</v>
      </c>
      <c r="I32" s="33"/>
      <c r="J32" s="116">
        <f>AVERAGE(B32,E32,E32,H32)</f>
        <v>75.25</v>
      </c>
      <c r="K32" s="116">
        <f>VLOOKUP('STATS 17-18'!M33,'PH - GAME SCORE'!$A$3:$B$55,2)</f>
        <v>86</v>
      </c>
      <c r="L32" s="116">
        <f>AVERAGE(J32,K32)</f>
        <v>80.625</v>
      </c>
      <c r="M32" s="116">
        <f>IF('STATS 17-18'!H33&lt;13.4,IF(L32&gt;73,73,L32),L32)</f>
        <v>80.625</v>
      </c>
      <c r="N32" s="117">
        <f>IF('STATS 17-18'!H33&lt;11,IF(M32&gt;66,66,M32),M32)</f>
        <v>80.625</v>
      </c>
    </row>
    <row r="33" ht="20.35" customHeight="1">
      <c r="A33" t="s" s="38">
        <v>86</v>
      </c>
      <c r="B33" s="81">
        <f>'SK - Tableau 1'!F33</f>
        <v>60</v>
      </c>
      <c r="C33" s="33">
        <f>VLOOKUP('STATS 17-18'!X34,'PH - GIVEAWAYS'!$A$3:$B$55,2)</f>
        <v>52</v>
      </c>
      <c r="D33" s="33">
        <f>IF('STATS 17-18'!G34&lt;400,IF(C33&gt;66,66,C33),C33)</f>
        <v>52</v>
      </c>
      <c r="E33" s="33">
        <f>IF('STATS 17-18'!G34&lt;200,IF(D33&gt;60,60,D33),D33)</f>
        <v>52</v>
      </c>
      <c r="F33" s="33">
        <f>VLOOKUP('STATS 17-18'!AE34,'PH - BLOCKED SHOTS'!$A$3:$B$55,2)</f>
        <v>47</v>
      </c>
      <c r="G33" s="33">
        <f>IF('STATS 17-18'!G34&lt;400,IF(F33&gt;66,66,F33),F33)</f>
        <v>47</v>
      </c>
      <c r="H33" s="33">
        <f>IF('STATS 17-18'!G34&lt;200,IF(G33&gt;60,60,G33),G33)</f>
        <v>47</v>
      </c>
      <c r="I33" s="33"/>
      <c r="J33" s="116">
        <f>AVERAGE(B33,E33,E33,H33)</f>
        <v>52.75</v>
      </c>
      <c r="K33" s="116">
        <f>VLOOKUP('STATS 17-18'!M34,'PH - GAME SCORE'!$A$3:$B$55,2)</f>
        <v>65</v>
      </c>
      <c r="L33" s="116">
        <f>AVERAGE(J33,K33)</f>
        <v>58.875</v>
      </c>
      <c r="M33" s="116">
        <f>IF('STATS 17-18'!H34&lt;13.4,IF(L33&gt;73,73,L33),L33)</f>
        <v>58.875</v>
      </c>
      <c r="N33" s="117">
        <f>IF('STATS 17-18'!H34&lt;11,IF(M33&gt;66,66,M33),M33)</f>
        <v>58.875</v>
      </c>
    </row>
    <row r="34" ht="20.35" customHeight="1">
      <c r="A34" t="s" s="38">
        <v>88</v>
      </c>
      <c r="B34" s="81">
        <f>'SK - Tableau 1'!F34</f>
        <v>98</v>
      </c>
      <c r="C34" s="33">
        <f>VLOOKUP('STATS 17-18'!X35,'PH - GIVEAWAYS'!$A$3:$B$55,2)</f>
        <v>58</v>
      </c>
      <c r="D34" s="33">
        <f>IF('STATS 17-18'!G35&lt;400,IF(C34&gt;66,66,C34),C34)</f>
        <v>58</v>
      </c>
      <c r="E34" s="33">
        <f>IF('STATS 17-18'!G35&lt;200,IF(D34&gt;60,60,D34),D34)</f>
        <v>58</v>
      </c>
      <c r="F34" s="33">
        <f>VLOOKUP('STATS 17-18'!AE35,'PH - BLOCKED SHOTS'!$A$3:$B$55,2)</f>
        <v>47</v>
      </c>
      <c r="G34" s="33">
        <f>IF('STATS 17-18'!G35&lt;400,IF(F34&gt;66,66,F34),F34)</f>
        <v>47</v>
      </c>
      <c r="H34" s="33">
        <f>IF('STATS 17-18'!G35&lt;200,IF(G34&gt;60,60,G34),G34)</f>
        <v>47</v>
      </c>
      <c r="I34" s="33"/>
      <c r="J34" s="116">
        <f>AVERAGE(B34,E34,E34,H34)</f>
        <v>65.25</v>
      </c>
      <c r="K34" s="116">
        <f>VLOOKUP('STATS 17-18'!M35,'PH - GAME SCORE'!$A$3:$B$55,2)</f>
        <v>96</v>
      </c>
      <c r="L34" s="116">
        <f>AVERAGE(J34,K34)</f>
        <v>80.625</v>
      </c>
      <c r="M34" s="116">
        <f>IF('STATS 17-18'!H35&lt;13.4,IF(L34&gt;73,73,L34),L34)</f>
        <v>80.625</v>
      </c>
      <c r="N34" s="117">
        <f>IF('STATS 17-18'!H35&lt;11,IF(M34&gt;66,66,M34),M34)</f>
        <v>80.625</v>
      </c>
    </row>
    <row r="35" ht="20.35" customHeight="1">
      <c r="A35" t="s" s="38">
        <v>89</v>
      </c>
      <c r="B35" s="81">
        <f>'SK - Tableau 1'!F35</f>
        <v>59</v>
      </c>
      <c r="C35" s="33">
        <f>VLOOKUP('STATS 17-18'!X36,'PH - GIVEAWAYS'!$A$3:$B$55,2)</f>
        <v>68</v>
      </c>
      <c r="D35" s="33">
        <f>IF('STATS 17-18'!G36&lt;400,IF(C35&gt;66,66,C35),C35)</f>
        <v>68</v>
      </c>
      <c r="E35" s="33">
        <f>IF('STATS 17-18'!G36&lt;200,IF(D35&gt;60,60,D35),D35)</f>
        <v>68</v>
      </c>
      <c r="F35" s="33">
        <f>VLOOKUP('STATS 17-18'!AE36,'PH - BLOCKED SHOTS'!$A$3:$B$55,2)</f>
        <v>86</v>
      </c>
      <c r="G35" s="33">
        <f>IF('STATS 17-18'!G36&lt;400,IF(F35&gt;66,66,F35),F35)</f>
        <v>86</v>
      </c>
      <c r="H35" s="33">
        <f>IF('STATS 17-18'!G36&lt;200,IF(G35&gt;60,60,G35),G35)</f>
        <v>86</v>
      </c>
      <c r="I35" s="33"/>
      <c r="J35" s="116">
        <f>AVERAGE(B35,E35,E35,H35)</f>
        <v>70.25</v>
      </c>
      <c r="K35" s="116">
        <f>VLOOKUP('STATS 17-18'!M36,'PH - GAME SCORE'!$A$3:$B$55,2)</f>
        <v>60</v>
      </c>
      <c r="L35" s="116">
        <f>AVERAGE(J35,K35)</f>
        <v>65.125</v>
      </c>
      <c r="M35" s="116">
        <f>IF('STATS 17-18'!H36&lt;13.4,IF(L35&gt;73,73,L35),L35)</f>
        <v>65.125</v>
      </c>
      <c r="N35" s="117">
        <f>IF('STATS 17-18'!H36&lt;11,IF(M35&gt;66,66,M35),M35)</f>
        <v>65.125</v>
      </c>
    </row>
    <row r="36" ht="20.35" customHeight="1">
      <c r="A36" t="s" s="38">
        <v>90</v>
      </c>
      <c r="B36" s="81">
        <f>'SK - Tableau 1'!F36</f>
        <v>78</v>
      </c>
      <c r="C36" s="33">
        <f>VLOOKUP('STATS 17-18'!X37,'PH - GIVEAWAYS'!$A$3:$B$55,2)</f>
        <v>86</v>
      </c>
      <c r="D36" s="33">
        <f>IF('STATS 17-18'!G37&lt;400,IF(C36&gt;66,66,C36),C36)</f>
        <v>86</v>
      </c>
      <c r="E36" s="33">
        <f>IF('STATS 17-18'!G37&lt;200,IF(D36&gt;60,60,D36),D36)</f>
        <v>86</v>
      </c>
      <c r="F36" s="33">
        <f>VLOOKUP('STATS 17-18'!AE37,'PH - BLOCKED SHOTS'!$A$3:$B$55,2)</f>
        <v>88</v>
      </c>
      <c r="G36" s="33">
        <f>IF('STATS 17-18'!G37&lt;400,IF(F36&gt;66,66,F36),F36)</f>
        <v>88</v>
      </c>
      <c r="H36" s="33">
        <f>IF('STATS 17-18'!G37&lt;200,IF(G36&gt;60,60,G36),G36)</f>
        <v>88</v>
      </c>
      <c r="I36" s="33"/>
      <c r="J36" s="116">
        <f>AVERAGE(B36,E36,E36,H36)</f>
        <v>84.5</v>
      </c>
      <c r="K36" s="116">
        <f>VLOOKUP('STATS 17-18'!M37,'PH - GAME SCORE'!$A$3:$B$55,2)</f>
        <v>80</v>
      </c>
      <c r="L36" s="116">
        <f>AVERAGE(J36,K36)</f>
        <v>82.25</v>
      </c>
      <c r="M36" s="116">
        <f>IF('STATS 17-18'!H37&lt;13.4,IF(L36&gt;73,73,L36),L36)</f>
        <v>82.25</v>
      </c>
      <c r="N36" s="117">
        <f>IF('STATS 17-18'!H37&lt;11,IF(M36&gt;66,66,M36),M36)</f>
        <v>82.25</v>
      </c>
    </row>
    <row r="37" ht="20.35" customHeight="1">
      <c r="A37" t="s" s="38">
        <v>92</v>
      </c>
      <c r="B37" s="81">
        <f>'SK - Tableau 1'!F37</f>
        <v>88</v>
      </c>
      <c r="C37" s="33">
        <f>VLOOKUP('STATS 17-18'!X38,'PH - GIVEAWAYS'!$A$3:$B$55,2)</f>
        <v>72</v>
      </c>
      <c r="D37" s="33">
        <f>IF('STATS 17-18'!G38&lt;400,IF(C37&gt;66,66,C37),C37)</f>
        <v>72</v>
      </c>
      <c r="E37" s="33">
        <f>IF('STATS 17-18'!G38&lt;200,IF(D37&gt;60,60,D37),D37)</f>
        <v>72</v>
      </c>
      <c r="F37" s="33">
        <f>VLOOKUP('STATS 17-18'!AE38,'PH - BLOCKED SHOTS'!$A$3:$B$55,2)</f>
        <v>66</v>
      </c>
      <c r="G37" s="33">
        <f>IF('STATS 17-18'!G38&lt;400,IF(F37&gt;66,66,F37),F37)</f>
        <v>66</v>
      </c>
      <c r="H37" s="33">
        <f>IF('STATS 17-18'!G38&lt;200,IF(G37&gt;60,60,G37),G37)</f>
        <v>66</v>
      </c>
      <c r="I37" s="33"/>
      <c r="J37" s="116">
        <f>AVERAGE(B37,E37,E37,H37)</f>
        <v>74.5</v>
      </c>
      <c r="K37" s="116">
        <f>VLOOKUP('STATS 17-18'!M38,'PH - GAME SCORE'!$A$3:$B$55,2)</f>
        <v>89</v>
      </c>
      <c r="L37" s="116">
        <f>AVERAGE(J37,K37)</f>
        <v>81.75</v>
      </c>
      <c r="M37" s="116">
        <f>IF('STATS 17-18'!H38&lt;13.4,IF(L37&gt;73,73,L37),L37)</f>
        <v>81.75</v>
      </c>
      <c r="N37" s="117">
        <f>IF('STATS 17-18'!H38&lt;11,IF(M37&gt;66,66,M37),M37)</f>
        <v>81.75</v>
      </c>
    </row>
    <row r="38" ht="20.35" customHeight="1">
      <c r="A38" t="s" s="38">
        <v>94</v>
      </c>
      <c r="B38" s="81">
        <f>'SK - Tableau 1'!F38</f>
        <v>85</v>
      </c>
      <c r="C38" s="33">
        <f>VLOOKUP('STATS 17-18'!X39,'PH - GIVEAWAYS'!$A$3:$B$55,2)</f>
        <v>95</v>
      </c>
      <c r="D38" s="33">
        <f>IF('STATS 17-18'!G39&lt;400,IF(C38&gt;66,66,C38),C38)</f>
        <v>95</v>
      </c>
      <c r="E38" s="33">
        <f>IF('STATS 17-18'!G39&lt;200,IF(D38&gt;60,60,D38),D38)</f>
        <v>95</v>
      </c>
      <c r="F38" s="33">
        <f>VLOOKUP('STATS 17-18'!AE39,'PH - BLOCKED SHOTS'!$A$3:$B$55,2)</f>
        <v>66</v>
      </c>
      <c r="G38" s="33">
        <f>IF('STATS 17-18'!G39&lt;400,IF(F38&gt;66,66,F38),F38)</f>
        <v>66</v>
      </c>
      <c r="H38" s="33">
        <f>IF('STATS 17-18'!G39&lt;200,IF(G38&gt;60,60,G38),G38)</f>
        <v>66</v>
      </c>
      <c r="I38" s="33"/>
      <c r="J38" s="116">
        <f>AVERAGE(B38,E38,E38,H38)</f>
        <v>85.25</v>
      </c>
      <c r="K38" s="116">
        <f>VLOOKUP('STATS 17-18'!M39,'PH - GAME SCORE'!$A$3:$B$55,2)</f>
        <v>84</v>
      </c>
      <c r="L38" s="116">
        <f>AVERAGE(J38,K38)</f>
        <v>84.625</v>
      </c>
      <c r="M38" s="116">
        <f>IF('STATS 17-18'!H39&lt;13.4,IF(L38&gt;73,73,L38),L38)</f>
        <v>84.625</v>
      </c>
      <c r="N38" s="117">
        <f>IF('STATS 17-18'!H39&lt;11,IF(M38&gt;66,66,M38),M38)</f>
        <v>84.625</v>
      </c>
    </row>
    <row r="39" ht="20.35" customHeight="1">
      <c r="A39" t="s" s="38">
        <v>95</v>
      </c>
      <c r="B39" s="81">
        <f>'SK - Tableau 1'!F39</f>
        <v>65</v>
      </c>
      <c r="C39" s="33">
        <f>VLOOKUP('STATS 17-18'!X40,'PH - GIVEAWAYS'!$A$3:$B$55,2)</f>
        <v>81</v>
      </c>
      <c r="D39" s="33">
        <f>IF('STATS 17-18'!G40&lt;400,IF(C39&gt;66,66,C39),C39)</f>
        <v>81</v>
      </c>
      <c r="E39" s="33">
        <f>IF('STATS 17-18'!G40&lt;200,IF(D39&gt;60,60,D39),D39)</f>
        <v>81</v>
      </c>
      <c r="F39" s="33">
        <f>VLOOKUP('STATS 17-18'!AE40,'PH - BLOCKED SHOTS'!$A$3:$B$55,2)</f>
        <v>63</v>
      </c>
      <c r="G39" s="33">
        <f>IF('STATS 17-18'!G40&lt;400,IF(F39&gt;66,66,F39),F39)</f>
        <v>63</v>
      </c>
      <c r="H39" s="33">
        <f>IF('STATS 17-18'!G40&lt;200,IF(G39&gt;60,60,G39),G39)</f>
        <v>63</v>
      </c>
      <c r="I39" s="33"/>
      <c r="J39" s="116">
        <f>AVERAGE(B39,E39,E39,H39)</f>
        <v>72.5</v>
      </c>
      <c r="K39" s="116">
        <f>VLOOKUP('STATS 17-18'!M40,'PH - GAME SCORE'!$A$3:$B$55,2)</f>
        <v>83</v>
      </c>
      <c r="L39" s="116">
        <f>AVERAGE(J39,K39)</f>
        <v>77.75</v>
      </c>
      <c r="M39" s="116">
        <f>IF('STATS 17-18'!H40&lt;13.4,IF(L39&gt;73,73,L39),L39)</f>
        <v>77.75</v>
      </c>
      <c r="N39" s="117">
        <f>IF('STATS 17-18'!H40&lt;11,IF(M39&gt;66,66,M39),M39)</f>
        <v>77.75</v>
      </c>
    </row>
    <row r="40" ht="20.35" customHeight="1">
      <c r="A40" t="s" s="38">
        <v>97</v>
      </c>
      <c r="B40" s="81">
        <f>'SK - Tableau 1'!F40</f>
        <v>87</v>
      </c>
      <c r="C40" s="33">
        <f>VLOOKUP('STATS 17-18'!X41,'PH - GIVEAWAYS'!$A$3:$B$55,2)</f>
        <v>96</v>
      </c>
      <c r="D40" s="33">
        <f>IF('STATS 17-18'!G41&lt;400,IF(C40&gt;66,66,C40),C40)</f>
        <v>96</v>
      </c>
      <c r="E40" s="33">
        <f>IF('STATS 17-18'!G41&lt;200,IF(D40&gt;60,60,D40),D40)</f>
        <v>96</v>
      </c>
      <c r="F40" s="33">
        <f>VLOOKUP('STATS 17-18'!AE41,'PH - BLOCKED SHOTS'!$A$3:$B$55,2)</f>
        <v>65</v>
      </c>
      <c r="G40" s="33">
        <f>IF('STATS 17-18'!G41&lt;400,IF(F40&gt;66,66,F40),F40)</f>
        <v>65</v>
      </c>
      <c r="H40" s="33">
        <f>IF('STATS 17-18'!G41&lt;200,IF(G40&gt;60,60,G40),G40)</f>
        <v>65</v>
      </c>
      <c r="I40" s="33"/>
      <c r="J40" s="116">
        <f>AVERAGE(B40,E40,E40,H40)</f>
        <v>86</v>
      </c>
      <c r="K40" s="116">
        <f>VLOOKUP('STATS 17-18'!M41,'PH - GAME SCORE'!$A$3:$B$55,2)</f>
        <v>81</v>
      </c>
      <c r="L40" s="116">
        <f>AVERAGE(J40,K40)</f>
        <v>83.5</v>
      </c>
      <c r="M40" s="116">
        <f>IF('STATS 17-18'!H41&lt;13.4,IF(L40&gt;73,73,L40),L40)</f>
        <v>83.5</v>
      </c>
      <c r="N40" s="117">
        <f>IF('STATS 17-18'!H41&lt;11,IF(M40&gt;66,66,M40),M40)</f>
        <v>83.5</v>
      </c>
    </row>
    <row r="41" ht="20.35" customHeight="1">
      <c r="A41" t="s" s="38">
        <v>98</v>
      </c>
      <c r="B41" s="81">
        <f>'SK - Tableau 1'!F41</f>
        <v>55</v>
      </c>
      <c r="C41" s="33">
        <f>VLOOKUP('STATS 17-18'!X42,'PH - GIVEAWAYS'!$A$3:$B$55,2)</f>
        <v>72</v>
      </c>
      <c r="D41" s="33">
        <f>IF('STATS 17-18'!G42&lt;400,IF(C41&gt;66,66,C41),C41)</f>
        <v>72</v>
      </c>
      <c r="E41" s="33">
        <f>IF('STATS 17-18'!G42&lt;200,IF(D41&gt;60,60,D41),D41)</f>
        <v>72</v>
      </c>
      <c r="F41" s="33">
        <f>VLOOKUP('STATS 17-18'!AE42,'PH - BLOCKED SHOTS'!$A$3:$B$55,2)</f>
        <v>90</v>
      </c>
      <c r="G41" s="33">
        <f>IF('STATS 17-18'!G42&lt;400,IF(F41&gt;66,66,F41),F41)</f>
        <v>90</v>
      </c>
      <c r="H41" s="33">
        <f>IF('STATS 17-18'!G42&lt;200,IF(G41&gt;60,60,G41),G41)</f>
        <v>90</v>
      </c>
      <c r="I41" s="33"/>
      <c r="J41" s="116">
        <f>AVERAGE(B41,E41,E41,H41)</f>
        <v>72.25</v>
      </c>
      <c r="K41" s="116">
        <f>VLOOKUP('STATS 17-18'!M42,'PH - GAME SCORE'!$A$3:$B$55,2)</f>
        <v>50</v>
      </c>
      <c r="L41" s="116">
        <f>AVERAGE(J41,K41)</f>
        <v>61.125</v>
      </c>
      <c r="M41" s="116">
        <f>IF('STATS 17-18'!H42&lt;13.4,IF(L41&gt;73,73,L41),L41)</f>
        <v>61.125</v>
      </c>
      <c r="N41" s="117">
        <f>IF('STATS 17-18'!H42&lt;11,IF(M41&gt;66,66,M41),M41)</f>
        <v>61.125</v>
      </c>
    </row>
    <row r="42" ht="20.35" customHeight="1">
      <c r="A42" t="s" s="38">
        <v>100</v>
      </c>
      <c r="B42" s="81">
        <f>'SK - Tableau 1'!F42</f>
        <v>63</v>
      </c>
      <c r="C42" s="33">
        <f>VLOOKUP('STATS 17-18'!X43,'PH - GIVEAWAYS'!$A$3:$B$55,2)</f>
        <v>73</v>
      </c>
      <c r="D42" s="33">
        <f>IF('STATS 17-18'!G43&lt;400,IF(C42&gt;66,66,C42),C42)</f>
        <v>66</v>
      </c>
      <c r="E42" s="33">
        <f>IF('STATS 17-18'!G43&lt;200,IF(D42&gt;60,60,D42),D42)</f>
        <v>66</v>
      </c>
      <c r="F42" s="33">
        <f>VLOOKUP('STATS 17-18'!AE43,'PH - BLOCKED SHOTS'!$A$3:$B$55,2)</f>
        <v>59</v>
      </c>
      <c r="G42" s="33">
        <f>IF('STATS 17-18'!G43&lt;400,IF(F42&gt;66,66,F42),F42)</f>
        <v>59</v>
      </c>
      <c r="H42" s="33">
        <f>IF('STATS 17-18'!G43&lt;200,IF(G42&gt;60,60,G42),G42)</f>
        <v>59</v>
      </c>
      <c r="I42" s="33"/>
      <c r="J42" s="116">
        <f>AVERAGE(B42,E42,E42,H42)</f>
        <v>63.5</v>
      </c>
      <c r="K42" s="116">
        <f>VLOOKUP('STATS 17-18'!M43,'PH - GAME SCORE'!$A$3:$B$55,2)</f>
        <v>86</v>
      </c>
      <c r="L42" s="116">
        <f>AVERAGE(J42,K42)</f>
        <v>74.75</v>
      </c>
      <c r="M42" s="116">
        <f>IF('STATS 17-18'!H43&lt;13.4,IF(L42&gt;73,73,L42),L42)</f>
        <v>73</v>
      </c>
      <c r="N42" s="117">
        <f>IF('STATS 17-18'!H43&lt;11,IF(M42&gt;66,66,M42),M42)</f>
        <v>73</v>
      </c>
    </row>
    <row r="43" ht="20.35" customHeight="1">
      <c r="A43" t="s" s="38">
        <v>101</v>
      </c>
      <c r="B43" s="81">
        <f>'SK - Tableau 1'!F43</f>
        <v>87</v>
      </c>
      <c r="C43" s="33">
        <f>VLOOKUP('STATS 17-18'!X44,'PH - GIVEAWAYS'!$A$3:$B$55,2)</f>
        <v>80</v>
      </c>
      <c r="D43" s="33">
        <f>IF('STATS 17-18'!G44&lt;400,IF(C43&gt;66,66,C43),C43)</f>
        <v>80</v>
      </c>
      <c r="E43" s="33">
        <f>IF('STATS 17-18'!G44&lt;200,IF(D43&gt;60,60,D43),D43)</f>
        <v>80</v>
      </c>
      <c r="F43" s="33">
        <f>VLOOKUP('STATS 17-18'!AE44,'PH - BLOCKED SHOTS'!$A$3:$B$55,2)</f>
        <v>57</v>
      </c>
      <c r="G43" s="33">
        <f>IF('STATS 17-18'!G44&lt;400,IF(F43&gt;66,66,F43),F43)</f>
        <v>57</v>
      </c>
      <c r="H43" s="33">
        <f>IF('STATS 17-18'!G44&lt;200,IF(G43&gt;60,60,G43),G43)</f>
        <v>57</v>
      </c>
      <c r="I43" s="33"/>
      <c r="J43" s="116">
        <f>AVERAGE(B43,E43,E43,H43)</f>
        <v>76</v>
      </c>
      <c r="K43" s="116">
        <f>VLOOKUP('STATS 17-18'!M44,'PH - GAME SCORE'!$A$3:$B$55,2)</f>
        <v>84</v>
      </c>
      <c r="L43" s="116">
        <f>AVERAGE(J43,K43)</f>
        <v>80</v>
      </c>
      <c r="M43" s="116">
        <f>IF('STATS 17-18'!H44&lt;13.4,IF(L43&gt;73,73,L43),L43)</f>
        <v>80</v>
      </c>
      <c r="N43" s="117">
        <f>IF('STATS 17-18'!H44&lt;11,IF(M43&gt;66,66,M43),M43)</f>
        <v>80</v>
      </c>
    </row>
    <row r="44" ht="20.35" customHeight="1">
      <c r="A44" t="s" s="38">
        <v>102</v>
      </c>
      <c r="B44" s="81">
        <f>'SK - Tableau 1'!F44</f>
        <v>60</v>
      </c>
      <c r="C44" s="33">
        <f>VLOOKUP('STATS 17-18'!X45,'PH - GIVEAWAYS'!$A$3:$B$55,2)</f>
        <v>58</v>
      </c>
      <c r="D44" s="33">
        <f>IF('STATS 17-18'!G45&lt;400,IF(C44&gt;66,66,C44),C44)</f>
        <v>58</v>
      </c>
      <c r="E44" s="33">
        <f>IF('STATS 17-18'!G45&lt;200,IF(D44&gt;60,60,D44),D44)</f>
        <v>58</v>
      </c>
      <c r="F44" s="33">
        <f>VLOOKUP('STATS 17-18'!AE45,'PH - BLOCKED SHOTS'!$A$3:$B$55,2)</f>
        <v>62</v>
      </c>
      <c r="G44" s="33">
        <f>IF('STATS 17-18'!G45&lt;400,IF(F44&gt;66,66,F44),F44)</f>
        <v>62</v>
      </c>
      <c r="H44" s="33">
        <f>IF('STATS 17-18'!G45&lt;200,IF(G44&gt;60,60,G44),G44)</f>
        <v>62</v>
      </c>
      <c r="I44" s="33"/>
      <c r="J44" s="116">
        <f>AVERAGE(B44,E44,E44,H44)</f>
        <v>59.5</v>
      </c>
      <c r="K44" s="116">
        <f>VLOOKUP('STATS 17-18'!M45,'PH - GAME SCORE'!$A$3:$B$55,2)</f>
        <v>83</v>
      </c>
      <c r="L44" s="116">
        <f>AVERAGE(J44,K44)</f>
        <v>71.25</v>
      </c>
      <c r="M44" s="116">
        <f>IF('STATS 17-18'!H45&lt;13.4,IF(L44&gt;73,73,L44),L44)</f>
        <v>71.25</v>
      </c>
      <c r="N44" s="117">
        <f>IF('STATS 17-18'!H45&lt;11,IF(M44&gt;66,66,M44),M44)</f>
        <v>71.25</v>
      </c>
    </row>
    <row r="45" ht="20.35" customHeight="1">
      <c r="A45" t="s" s="38">
        <v>103</v>
      </c>
      <c r="B45" s="81">
        <f>'SK - Tableau 1'!F45</f>
        <v>88</v>
      </c>
      <c r="C45" s="33">
        <f>VLOOKUP('STATS 17-18'!X46,'PH - GIVEAWAYS'!$A$3:$B$55,2)</f>
        <v>69</v>
      </c>
      <c r="D45" s="33">
        <f>IF('STATS 17-18'!G46&lt;400,IF(C45&gt;66,66,C45),C45)</f>
        <v>69</v>
      </c>
      <c r="E45" s="33">
        <f>IF('STATS 17-18'!G46&lt;200,IF(D45&gt;60,60,D45),D45)</f>
        <v>69</v>
      </c>
      <c r="F45" s="33">
        <f>VLOOKUP('STATS 17-18'!AE46,'PH - BLOCKED SHOTS'!$A$3:$B$55,2)</f>
        <v>55</v>
      </c>
      <c r="G45" s="33">
        <f>IF('STATS 17-18'!G46&lt;400,IF(F45&gt;66,66,F45),F45)</f>
        <v>55</v>
      </c>
      <c r="H45" s="33">
        <f>IF('STATS 17-18'!G46&lt;200,IF(G45&gt;60,60,G45),G45)</f>
        <v>55</v>
      </c>
      <c r="I45" s="33"/>
      <c r="J45" s="116">
        <f>AVERAGE(B45,E45,E45,H45)</f>
        <v>70.25</v>
      </c>
      <c r="K45" s="116">
        <f>VLOOKUP('STATS 17-18'!M46,'PH - GAME SCORE'!$A$3:$B$55,2)</f>
        <v>80</v>
      </c>
      <c r="L45" s="116">
        <f>AVERAGE(J45,K45)</f>
        <v>75.125</v>
      </c>
      <c r="M45" s="116">
        <f>IF('STATS 17-18'!H46&lt;13.4,IF(L45&gt;73,73,L45),L45)</f>
        <v>75.125</v>
      </c>
      <c r="N45" s="117">
        <f>IF('STATS 17-18'!H46&lt;11,IF(M45&gt;66,66,M45),M45)</f>
        <v>75.125</v>
      </c>
    </row>
    <row r="46" ht="20.35" customHeight="1">
      <c r="A46" t="s" s="38">
        <v>105</v>
      </c>
      <c r="B46" s="81">
        <f>'SK - Tableau 1'!F46</f>
        <v>51</v>
      </c>
      <c r="C46" s="33">
        <f>VLOOKUP('STATS 17-18'!X47,'PH - GIVEAWAYS'!$A$3:$B$55,2)</f>
        <v>51</v>
      </c>
      <c r="D46" s="33">
        <f>IF('STATS 17-18'!G47&lt;400,IF(C46&gt;66,66,C46),C46)</f>
        <v>51</v>
      </c>
      <c r="E46" s="33">
        <f>IF('STATS 17-18'!G47&lt;200,IF(D46&gt;60,60,D46),D46)</f>
        <v>51</v>
      </c>
      <c r="F46" s="33">
        <f>VLOOKUP('STATS 17-18'!AE47,'PH - BLOCKED SHOTS'!$A$3:$B$55,2)</f>
        <v>76</v>
      </c>
      <c r="G46" s="33">
        <f>IF('STATS 17-18'!G47&lt;400,IF(F46&gt;66,66,F46),F46)</f>
        <v>76</v>
      </c>
      <c r="H46" s="33">
        <f>IF('STATS 17-18'!G47&lt;200,IF(G46&gt;60,60,G46),G46)</f>
        <v>76</v>
      </c>
      <c r="I46" s="33"/>
      <c r="J46" s="116">
        <f>AVERAGE(B46,E46,E46,H46)</f>
        <v>57.25</v>
      </c>
      <c r="K46" s="116">
        <f>VLOOKUP('STATS 17-18'!M47,'PH - GAME SCORE'!$A$3:$B$55,2)</f>
        <v>60</v>
      </c>
      <c r="L46" s="116">
        <f>AVERAGE(J46,K46)</f>
        <v>58.625</v>
      </c>
      <c r="M46" s="116">
        <f>IF('STATS 17-18'!H47&lt;13.4,IF(L46&gt;73,73,L46),L46)</f>
        <v>58.625</v>
      </c>
      <c r="N46" s="117">
        <f>IF('STATS 17-18'!H47&lt;11,IF(M46&gt;66,66,M46),M46)</f>
        <v>58.625</v>
      </c>
    </row>
    <row r="47" ht="20.35" customHeight="1">
      <c r="A47" t="s" s="38">
        <v>107</v>
      </c>
      <c r="B47" s="81">
        <f>'SK - Tableau 1'!F47</f>
        <v>60</v>
      </c>
      <c r="C47" s="33">
        <f>VLOOKUP('STATS 17-18'!X48,'PH - GIVEAWAYS'!$A$3:$B$55,2)</f>
        <v>47</v>
      </c>
      <c r="D47" s="33">
        <f>IF('STATS 17-18'!G48&lt;400,IF(C47&gt;66,66,C47),C47)</f>
        <v>47</v>
      </c>
      <c r="E47" s="33">
        <f>IF('STATS 17-18'!G48&lt;200,IF(D47&gt;60,60,D47),D47)</f>
        <v>47</v>
      </c>
      <c r="F47" s="33">
        <f>VLOOKUP('STATS 17-18'!AE48,'PH - BLOCKED SHOTS'!$A$3:$B$55,2)</f>
        <v>99</v>
      </c>
      <c r="G47" s="33">
        <f>IF('STATS 17-18'!G48&lt;400,IF(F47&gt;66,66,F47),F47)</f>
        <v>66</v>
      </c>
      <c r="H47" s="33">
        <f>IF('STATS 17-18'!G48&lt;200,IF(G47&gt;60,60,G47),G47)</f>
        <v>60</v>
      </c>
      <c r="I47" s="33"/>
      <c r="J47" s="116">
        <f>AVERAGE(B47,E47,E47,H47)</f>
        <v>53.5</v>
      </c>
      <c r="K47" s="116">
        <f>VLOOKUP('STATS 17-18'!M48,'PH - GAME SCORE'!$A$3:$B$55,2)</f>
        <v>47</v>
      </c>
      <c r="L47" s="116">
        <f>AVERAGE(J47,K47)</f>
        <v>50.25</v>
      </c>
      <c r="M47" s="116">
        <f>IF('STATS 17-18'!H48&lt;13.4,IF(L47&gt;73,73,L47),L47)</f>
        <v>50.25</v>
      </c>
      <c r="N47" s="117">
        <f>IF('STATS 17-18'!H48&lt;11,IF(M47&gt;66,66,M47),M47)</f>
        <v>50.25</v>
      </c>
    </row>
    <row r="48" ht="20.35" customHeight="1">
      <c r="A48" t="s" s="38">
        <v>108</v>
      </c>
      <c r="B48" s="81">
        <f>'SK - Tableau 1'!F48</f>
        <v>51</v>
      </c>
      <c r="C48" s="33">
        <f>VLOOKUP('STATS 17-18'!X49,'PH - GIVEAWAYS'!$A$3:$B$55,2)</f>
        <v>55</v>
      </c>
      <c r="D48" s="33">
        <f>IF('STATS 17-18'!G49&lt;400,IF(C48&gt;66,66,C48),C48)</f>
        <v>55</v>
      </c>
      <c r="E48" s="33">
        <f>IF('STATS 17-18'!G49&lt;200,IF(D48&gt;60,60,D48),D48)</f>
        <v>55</v>
      </c>
      <c r="F48" s="33">
        <f>VLOOKUP('STATS 17-18'!AE49,'PH - BLOCKED SHOTS'!$A$3:$B$55,2)</f>
        <v>71</v>
      </c>
      <c r="G48" s="33">
        <f>IF('STATS 17-18'!G49&lt;400,IF(F48&gt;66,66,F48),F48)</f>
        <v>66</v>
      </c>
      <c r="H48" s="33">
        <f>IF('STATS 17-18'!G49&lt;200,IF(G48&gt;60,60,G48),G48)</f>
        <v>60</v>
      </c>
      <c r="I48" s="33"/>
      <c r="J48" s="116">
        <f>AVERAGE(B48,E48,E48,H48)</f>
        <v>55.25</v>
      </c>
      <c r="K48" s="116">
        <f>VLOOKUP('STATS 17-18'!M49,'PH - GAME SCORE'!$A$3:$B$55,2)</f>
        <v>90</v>
      </c>
      <c r="L48" s="116">
        <f>AVERAGE(J48,K48)</f>
        <v>72.625</v>
      </c>
      <c r="M48" s="116">
        <f>IF('STATS 17-18'!H49&lt;13.4,IF(L48&gt;73,73,L48),L48)</f>
        <v>72.625</v>
      </c>
      <c r="N48" s="117">
        <f>IF('STATS 17-18'!H49&lt;11,IF(M48&gt;66,66,M48),M48)</f>
        <v>72.625</v>
      </c>
    </row>
    <row r="49" ht="20.35" customHeight="1">
      <c r="A49" t="s" s="38">
        <v>109</v>
      </c>
      <c r="B49" s="81">
        <f>'SK - Tableau 1'!F49</f>
        <v>47</v>
      </c>
      <c r="C49" s="33">
        <f>VLOOKUP('STATS 17-18'!X50,'PH - GIVEAWAYS'!$A$3:$B$55,2)</f>
        <v>78</v>
      </c>
      <c r="D49" s="33">
        <f>IF('STATS 17-18'!G50&lt;400,IF(C49&gt;66,66,C49),C49)</f>
        <v>66</v>
      </c>
      <c r="E49" s="33">
        <f>IF('STATS 17-18'!G50&lt;200,IF(D49&gt;60,60,D49),D49)</f>
        <v>60</v>
      </c>
      <c r="F49" s="33">
        <f>VLOOKUP('STATS 17-18'!AE50,'PH - BLOCKED SHOTS'!$A$3:$B$55,2)</f>
        <v>63</v>
      </c>
      <c r="G49" s="33">
        <f>IF('STATS 17-18'!G50&lt;400,IF(F49&gt;66,66,F49),F49)</f>
        <v>63</v>
      </c>
      <c r="H49" s="33">
        <f>IF('STATS 17-18'!G50&lt;200,IF(G49&gt;60,60,G49),G49)</f>
        <v>60</v>
      </c>
      <c r="I49" s="33"/>
      <c r="J49" s="116">
        <f>AVERAGE(B49,E49,E49,H49)</f>
        <v>56.75</v>
      </c>
      <c r="K49" s="116">
        <f>VLOOKUP('STATS 17-18'!M50,'PH - GAME SCORE'!$A$3:$B$55,2)</f>
        <v>59</v>
      </c>
      <c r="L49" s="116">
        <f>AVERAGE(J49,K49)</f>
        <v>57.875</v>
      </c>
      <c r="M49" s="116">
        <f>IF('STATS 17-18'!H50&lt;13.4,IF(L49&gt;73,73,L49),L49)</f>
        <v>57.875</v>
      </c>
      <c r="N49" s="117">
        <f>IF('STATS 17-18'!H50&lt;11,IF(M49&gt;66,66,M49),M49)</f>
        <v>57.875</v>
      </c>
    </row>
    <row r="50" ht="20.35" customHeight="1">
      <c r="A50" t="s" s="38">
        <v>110</v>
      </c>
      <c r="B50" s="81">
        <f>'SK - Tableau 1'!F50</f>
        <v>60</v>
      </c>
      <c r="C50" s="33">
        <f>VLOOKUP('STATS 17-18'!X51,'PH - GIVEAWAYS'!$A$3:$B$55,2)</f>
        <v>77</v>
      </c>
      <c r="D50" s="33">
        <f>IF('STATS 17-18'!G51&lt;400,IF(C50&gt;66,66,C50),C50)</f>
        <v>66</v>
      </c>
      <c r="E50" s="33">
        <f>IF('STATS 17-18'!G51&lt;200,IF(D50&gt;60,60,D50),D50)</f>
        <v>60</v>
      </c>
      <c r="F50" s="33">
        <f>VLOOKUP('STATS 17-18'!AE51,'PH - BLOCKED SHOTS'!$A$3:$B$55,2)</f>
        <v>99</v>
      </c>
      <c r="G50" s="33">
        <f>IF('STATS 17-18'!G51&lt;400,IF(F50&gt;66,66,F50),F50)</f>
        <v>66</v>
      </c>
      <c r="H50" s="33">
        <f>IF('STATS 17-18'!G51&lt;200,IF(G50&gt;60,60,G50),G50)</f>
        <v>60</v>
      </c>
      <c r="I50" s="33"/>
      <c r="J50" s="116">
        <f>AVERAGE(B50,E50,E50,H50)</f>
        <v>60</v>
      </c>
      <c r="K50" s="116">
        <f>VLOOKUP('STATS 17-18'!M51,'PH - GAME SCORE'!$A$3:$B$55,2)</f>
        <v>48</v>
      </c>
      <c r="L50" s="116">
        <f>AVERAGE(J50,K50)</f>
        <v>54</v>
      </c>
      <c r="M50" s="116">
        <f>IF('STATS 17-18'!H51&lt;13.4,IF(L50&gt;73,73,L50),L50)</f>
        <v>54</v>
      </c>
      <c r="N50" s="117">
        <f>IF('STATS 17-18'!H51&lt;11,IF(M50&gt;66,66,M50),M50)</f>
        <v>54</v>
      </c>
    </row>
    <row r="51" ht="20.35" customHeight="1">
      <c r="A51" t="s" s="38">
        <v>111</v>
      </c>
      <c r="B51" s="81">
        <f>'SK - Tableau 1'!F51</f>
        <v>70</v>
      </c>
      <c r="C51" s="33">
        <f>VLOOKUP('STATS 17-18'!X52,'PH - GIVEAWAYS'!$A$3:$B$55,2)</f>
        <v>72</v>
      </c>
      <c r="D51" s="33">
        <f>IF('STATS 17-18'!G52&lt;400,IF(C51&gt;66,66,C51),C51)</f>
        <v>72</v>
      </c>
      <c r="E51" s="33">
        <f>IF('STATS 17-18'!G52&lt;200,IF(D51&gt;60,60,D51),D51)</f>
        <v>72</v>
      </c>
      <c r="F51" s="33">
        <f>VLOOKUP('STATS 17-18'!AE52,'PH - BLOCKED SHOTS'!$A$3:$B$55,2)</f>
        <v>84</v>
      </c>
      <c r="G51" s="33">
        <f>IF('STATS 17-18'!G52&lt;400,IF(F51&gt;66,66,F51),F51)</f>
        <v>84</v>
      </c>
      <c r="H51" s="33">
        <f>IF('STATS 17-18'!G52&lt;200,IF(G51&gt;60,60,G51),G51)</f>
        <v>84</v>
      </c>
      <c r="I51" s="33"/>
      <c r="J51" s="116">
        <f>AVERAGE(B51,E51,E51,H51)</f>
        <v>74.5</v>
      </c>
      <c r="K51" s="116">
        <f>VLOOKUP('STATS 17-18'!M52,'PH - GAME SCORE'!$A$3:$B$55,2)</f>
        <v>51</v>
      </c>
      <c r="L51" s="116">
        <f>AVERAGE(J51,K51)</f>
        <v>62.75</v>
      </c>
      <c r="M51" s="116">
        <f>IF('STATS 17-18'!H52&lt;13.4,IF(L51&gt;73,73,L51),L51)</f>
        <v>62.75</v>
      </c>
      <c r="N51" s="117">
        <f>IF('STATS 17-18'!H52&lt;11,IF(M51&gt;66,66,M51),M51)</f>
        <v>62.75</v>
      </c>
    </row>
    <row r="52" ht="20.35" customHeight="1">
      <c r="A52" t="s" s="38">
        <v>112</v>
      </c>
      <c r="B52" s="81">
        <f>'SK - Tableau 1'!F52</f>
        <v>68</v>
      </c>
      <c r="C52" s="33">
        <f>VLOOKUP('STATS 17-18'!X53,'PH - GIVEAWAYS'!$A$3:$B$55,2)</f>
        <v>75</v>
      </c>
      <c r="D52" s="33">
        <f>IF('STATS 17-18'!G53&lt;400,IF(C52&gt;66,66,C52),C52)</f>
        <v>75</v>
      </c>
      <c r="E52" s="33">
        <f>IF('STATS 17-18'!G53&lt;200,IF(D52&gt;60,60,D52),D52)</f>
        <v>75</v>
      </c>
      <c r="F52" s="33">
        <f>VLOOKUP('STATS 17-18'!AE53,'PH - BLOCKED SHOTS'!$A$3:$B$55,2)</f>
        <v>77</v>
      </c>
      <c r="G52" s="33">
        <f>IF('STATS 17-18'!G53&lt;400,IF(F52&gt;66,66,F52),F52)</f>
        <v>77</v>
      </c>
      <c r="H52" s="33">
        <f>IF('STATS 17-18'!G53&lt;200,IF(G52&gt;60,60,G52),G52)</f>
        <v>77</v>
      </c>
      <c r="I52" s="33"/>
      <c r="J52" s="116">
        <f>AVERAGE(B52,E52,E52,H52)</f>
        <v>73.75</v>
      </c>
      <c r="K52" s="116">
        <f>VLOOKUP('STATS 17-18'!M53,'PH - GAME SCORE'!$A$3:$B$55,2)</f>
        <v>58</v>
      </c>
      <c r="L52" s="116">
        <f>AVERAGE(J52,K52)</f>
        <v>65.875</v>
      </c>
      <c r="M52" s="116">
        <f>IF('STATS 17-18'!H53&lt;13.4,IF(L52&gt;73,73,L52),L52)</f>
        <v>65.875</v>
      </c>
      <c r="N52" s="117">
        <f>IF('STATS 17-18'!H53&lt;11,IF(M52&gt;66,66,M52),M52)</f>
        <v>65.875</v>
      </c>
    </row>
    <row r="53" ht="20.35" customHeight="1">
      <c r="A53" t="s" s="38">
        <v>113</v>
      </c>
      <c r="B53" s="81">
        <f>'SK - Tableau 1'!F53</f>
        <v>85</v>
      </c>
      <c r="C53" s="33">
        <f>VLOOKUP('STATS 17-18'!X54,'PH - GIVEAWAYS'!$A$3:$B$55,2)</f>
        <v>68</v>
      </c>
      <c r="D53" s="33">
        <f>IF('STATS 17-18'!G54&lt;400,IF(C53&gt;66,66,C53),C53)</f>
        <v>68</v>
      </c>
      <c r="E53" s="33">
        <f>IF('STATS 17-18'!G54&lt;200,IF(D53&gt;60,60,D53),D53)</f>
        <v>68</v>
      </c>
      <c r="F53" s="33">
        <f>VLOOKUP('STATS 17-18'!AE54,'PH - BLOCKED SHOTS'!$A$3:$B$55,2)</f>
        <v>56</v>
      </c>
      <c r="G53" s="33">
        <f>IF('STATS 17-18'!G54&lt;400,IF(F53&gt;66,66,F53),F53)</f>
        <v>56</v>
      </c>
      <c r="H53" s="33">
        <f>IF('STATS 17-18'!G54&lt;200,IF(G53&gt;60,60,G53),G53)</f>
        <v>56</v>
      </c>
      <c r="I53" s="33"/>
      <c r="J53" s="116">
        <f>AVERAGE(B53,E53,E53,H53)</f>
        <v>69.25</v>
      </c>
      <c r="K53" s="116">
        <f>VLOOKUP('STATS 17-18'!M54,'PH - GAME SCORE'!$A$3:$B$55,2)</f>
        <v>78</v>
      </c>
      <c r="L53" s="116">
        <f>AVERAGE(J53,K53)</f>
        <v>73.625</v>
      </c>
      <c r="M53" s="116">
        <f>IF('STATS 17-18'!H54&lt;13.4,IF(L53&gt;73,73,L53),L53)</f>
        <v>73.625</v>
      </c>
      <c r="N53" s="117">
        <f>IF('STATS 17-18'!H54&lt;11,IF(M53&gt;66,66,M53),M53)</f>
        <v>73.625</v>
      </c>
    </row>
    <row r="54" ht="20.35" customHeight="1">
      <c r="A54" t="s" s="38">
        <v>115</v>
      </c>
      <c r="B54" s="81">
        <f>'SK - Tableau 1'!F54</f>
        <v>84</v>
      </c>
      <c r="C54" s="33">
        <f>VLOOKUP('STATS 17-18'!X55,'PH - GIVEAWAYS'!$A$3:$B$55,2)</f>
        <v>77</v>
      </c>
      <c r="D54" s="33">
        <f>IF('STATS 17-18'!G55&lt;400,IF(C54&gt;66,66,C54),C54)</f>
        <v>77</v>
      </c>
      <c r="E54" s="33">
        <f>IF('STATS 17-18'!G55&lt;200,IF(D54&gt;60,60,D54),D54)</f>
        <v>77</v>
      </c>
      <c r="F54" s="33">
        <f>VLOOKUP('STATS 17-18'!AE55,'PH - BLOCKED SHOTS'!$A$3:$B$55,2)</f>
        <v>70</v>
      </c>
      <c r="G54" s="33">
        <f>IF('STATS 17-18'!G55&lt;400,IF(F54&gt;66,66,F54),F54)</f>
        <v>70</v>
      </c>
      <c r="H54" s="33">
        <f>IF('STATS 17-18'!G55&lt;200,IF(G54&gt;60,60,G54),G54)</f>
        <v>70</v>
      </c>
      <c r="I54" s="33"/>
      <c r="J54" s="116">
        <f>AVERAGE(B54,E54,E54,H54)</f>
        <v>77</v>
      </c>
      <c r="K54" s="116">
        <f>VLOOKUP('STATS 17-18'!M55,'PH - GAME SCORE'!$A$3:$B$55,2)</f>
        <v>77</v>
      </c>
      <c r="L54" s="116">
        <f>AVERAGE(J54,K54)</f>
        <v>77</v>
      </c>
      <c r="M54" s="116">
        <f>IF('STATS 17-18'!H55&lt;13.4,IF(L54&gt;73,73,L54),L54)</f>
        <v>77</v>
      </c>
      <c r="N54" s="117">
        <f>IF('STATS 17-18'!H55&lt;11,IF(M54&gt;66,66,M54),M54)</f>
        <v>77</v>
      </c>
    </row>
    <row r="55" ht="20.35" customHeight="1">
      <c r="A55" t="s" s="38">
        <v>116</v>
      </c>
      <c r="B55" s="81">
        <f>'SK - Tableau 1'!F55</f>
        <v>60</v>
      </c>
      <c r="C55" s="33">
        <f>VLOOKUP('STATS 17-18'!X56,'PH - GIVEAWAYS'!$A$3:$B$55,2)</f>
        <v>99</v>
      </c>
      <c r="D55" s="33">
        <f>IF('STATS 17-18'!G56&lt;400,IF(C55&gt;66,66,C55),C55)</f>
        <v>66</v>
      </c>
      <c r="E55" s="33">
        <f>IF('STATS 17-18'!G56&lt;200,IF(D55&gt;60,60,D55),D55)</f>
        <v>60</v>
      </c>
      <c r="F55" s="33">
        <f>VLOOKUP('STATS 17-18'!AE56,'PH - BLOCKED SHOTS'!$A$3:$B$55,2)</f>
        <v>47</v>
      </c>
      <c r="G55" s="33">
        <f>IF('STATS 17-18'!G56&lt;400,IF(F55&gt;66,66,F55),F55)</f>
        <v>47</v>
      </c>
      <c r="H55" s="33">
        <f>IF('STATS 17-18'!G56&lt;200,IF(G55&gt;60,60,G55),G55)</f>
        <v>47</v>
      </c>
      <c r="I55" s="33"/>
      <c r="J55" s="116">
        <f>AVERAGE(B55,E55,E55,H55)</f>
        <v>56.75</v>
      </c>
      <c r="K55" s="116">
        <f>VLOOKUP('STATS 17-18'!M56,'PH - GAME SCORE'!$A$3:$B$55,2)</f>
        <v>47</v>
      </c>
      <c r="L55" s="116">
        <f>AVERAGE(J55,K55)</f>
        <v>51.875</v>
      </c>
      <c r="M55" s="116">
        <f>IF('STATS 17-18'!H56&lt;13.4,IF(L55&gt;73,73,L55),L55)</f>
        <v>51.875</v>
      </c>
      <c r="N55" s="117">
        <f>IF('STATS 17-18'!H56&lt;11,IF(M55&gt;66,66,M55),M55)</f>
        <v>51.875</v>
      </c>
    </row>
    <row r="56" ht="20.35" customHeight="1">
      <c r="A56" t="s" s="38">
        <v>117</v>
      </c>
      <c r="B56" s="81">
        <f>'SK - Tableau 1'!F56</f>
        <v>79</v>
      </c>
      <c r="C56" s="33">
        <f>VLOOKUP('STATS 17-18'!X57,'PH - GIVEAWAYS'!$A$3:$B$55,2)</f>
        <v>67</v>
      </c>
      <c r="D56" s="33">
        <f>IF('STATS 17-18'!G57&lt;400,IF(C56&gt;66,66,C56),C56)</f>
        <v>67</v>
      </c>
      <c r="E56" s="33">
        <f>IF('STATS 17-18'!G57&lt;200,IF(D56&gt;60,60,D56),D56)</f>
        <v>67</v>
      </c>
      <c r="F56" s="33">
        <f>VLOOKUP('STATS 17-18'!AE57,'PH - BLOCKED SHOTS'!$A$3:$B$55,2)</f>
        <v>63</v>
      </c>
      <c r="G56" s="33">
        <f>IF('STATS 17-18'!G57&lt;400,IF(F56&gt;66,66,F56),F56)</f>
        <v>63</v>
      </c>
      <c r="H56" s="33">
        <f>IF('STATS 17-18'!G57&lt;200,IF(G56&gt;60,60,G56),G56)</f>
        <v>63</v>
      </c>
      <c r="I56" s="33"/>
      <c r="J56" s="116">
        <f>AVERAGE(B56,E56,E56,H56)</f>
        <v>69</v>
      </c>
      <c r="K56" s="116">
        <f>VLOOKUP('STATS 17-18'!M57,'PH - GAME SCORE'!$A$3:$B$55,2)</f>
        <v>77</v>
      </c>
      <c r="L56" s="116">
        <f>AVERAGE(J56,K56)</f>
        <v>73</v>
      </c>
      <c r="M56" s="116">
        <f>IF('STATS 17-18'!H57&lt;13.4,IF(L56&gt;73,73,L56),L56)</f>
        <v>73</v>
      </c>
      <c r="N56" s="117">
        <f>IF('STATS 17-18'!H57&lt;11,IF(M56&gt;66,66,M56),M56)</f>
        <v>73</v>
      </c>
    </row>
    <row r="57" ht="20.35" customHeight="1">
      <c r="A57" t="s" s="38">
        <v>118</v>
      </c>
      <c r="B57" s="81">
        <f>'SK - Tableau 1'!F57</f>
        <v>65</v>
      </c>
      <c r="C57" s="33">
        <f>VLOOKUP('STATS 17-18'!X58,'PH - GIVEAWAYS'!$A$3:$B$55,2)</f>
        <v>67</v>
      </c>
      <c r="D57" s="33">
        <f>IF('STATS 17-18'!G58&lt;400,IF(C57&gt;66,66,C57),C57)</f>
        <v>67</v>
      </c>
      <c r="E57" s="33">
        <f>IF('STATS 17-18'!G58&lt;200,IF(D57&gt;60,60,D57),D57)</f>
        <v>67</v>
      </c>
      <c r="F57" s="33">
        <f>VLOOKUP('STATS 17-18'!AE58,'PH - BLOCKED SHOTS'!$A$3:$B$55,2)</f>
        <v>95</v>
      </c>
      <c r="G57" s="33">
        <f>IF('STATS 17-18'!G58&lt;400,IF(F57&gt;66,66,F57),F57)</f>
        <v>95</v>
      </c>
      <c r="H57" s="33">
        <f>IF('STATS 17-18'!G58&lt;200,IF(G57&gt;60,60,G57),G57)</f>
        <v>95</v>
      </c>
      <c r="I57" s="33"/>
      <c r="J57" s="116">
        <f>AVERAGE(B57,E57,E57,H57)</f>
        <v>73.5</v>
      </c>
      <c r="K57" s="116">
        <f>VLOOKUP('STATS 17-18'!M58,'PH - GAME SCORE'!$A$3:$B$55,2)</f>
        <v>57</v>
      </c>
      <c r="L57" s="116">
        <f>AVERAGE(J57,K57)</f>
        <v>65.25</v>
      </c>
      <c r="M57" s="116">
        <f>IF('STATS 17-18'!H58&lt;13.4,IF(L57&gt;73,73,L57),L57)</f>
        <v>65.25</v>
      </c>
      <c r="N57" s="117">
        <f>IF('STATS 17-18'!H58&lt;11,IF(M57&gt;66,66,M57),M57)</f>
        <v>65.25</v>
      </c>
    </row>
    <row r="58" ht="20.35" customHeight="1">
      <c r="A58" t="s" s="38">
        <v>120</v>
      </c>
      <c r="B58" s="81">
        <f>'SK - Tableau 1'!F58</f>
        <v>60</v>
      </c>
      <c r="C58" s="33">
        <f>VLOOKUP('STATS 17-18'!X59,'PH - GIVEAWAYS'!$A$3:$B$55,2)</f>
        <v>68</v>
      </c>
      <c r="D58" s="33">
        <f>IF('STATS 17-18'!G59&lt;400,IF(C58&gt;66,66,C58),C58)</f>
        <v>66</v>
      </c>
      <c r="E58" s="33">
        <f>IF('STATS 17-18'!G59&lt;200,IF(D58&gt;60,60,D58),D58)</f>
        <v>60</v>
      </c>
      <c r="F58" s="33">
        <f>VLOOKUP('STATS 17-18'!AE59,'PH - BLOCKED SHOTS'!$A$3:$B$55,2)</f>
        <v>70</v>
      </c>
      <c r="G58" s="33">
        <f>IF('STATS 17-18'!G59&lt;400,IF(F58&gt;66,66,F58),F58)</f>
        <v>66</v>
      </c>
      <c r="H58" s="33">
        <f>IF('STATS 17-18'!G59&lt;200,IF(G58&gt;60,60,G58),G58)</f>
        <v>60</v>
      </c>
      <c r="I58" s="33"/>
      <c r="J58" s="116">
        <f>AVERAGE(B58,E58,E58,H58)</f>
        <v>60</v>
      </c>
      <c r="K58" s="116">
        <f>VLOOKUP('STATS 17-18'!M59,'PH - GAME SCORE'!$A$3:$B$55,2)</f>
        <v>49</v>
      </c>
      <c r="L58" s="116">
        <f>AVERAGE(J58,K58)</f>
        <v>54.5</v>
      </c>
      <c r="M58" s="116">
        <f>IF('STATS 17-18'!H59&lt;13.4,IF(L58&gt;73,73,L58),L58)</f>
        <v>54.5</v>
      </c>
      <c r="N58" s="117">
        <f>IF('STATS 17-18'!H59&lt;11,IF(M58&gt;66,66,M58),M58)</f>
        <v>54.5</v>
      </c>
    </row>
    <row r="59" ht="20.35" customHeight="1">
      <c r="A59" t="s" s="38">
        <v>122</v>
      </c>
      <c r="B59" s="81">
        <f>'SK - Tableau 1'!F59</f>
        <v>51</v>
      </c>
      <c r="C59" s="33">
        <f>VLOOKUP('STATS 17-18'!X60,'PH - GIVEAWAYS'!$A$3:$B$55,2)</f>
        <v>67</v>
      </c>
      <c r="D59" s="33">
        <f>IF('STATS 17-18'!G60&lt;400,IF(C59&gt;66,66,C59),C59)</f>
        <v>67</v>
      </c>
      <c r="E59" s="33">
        <f>IF('STATS 17-18'!G60&lt;200,IF(D59&gt;60,60,D59),D59)</f>
        <v>67</v>
      </c>
      <c r="F59" s="33">
        <f>VLOOKUP('STATS 17-18'!AE60,'PH - BLOCKED SHOTS'!$A$3:$B$55,2)</f>
        <v>61</v>
      </c>
      <c r="G59" s="33">
        <f>IF('STATS 17-18'!G60&lt;400,IF(F59&gt;66,66,F59),F59)</f>
        <v>61</v>
      </c>
      <c r="H59" s="33">
        <f>IF('STATS 17-18'!G60&lt;200,IF(G59&gt;60,60,G59),G59)</f>
        <v>61</v>
      </c>
      <c r="I59" s="33"/>
      <c r="J59" s="116">
        <f>AVERAGE(B59,E59,E59,H59)</f>
        <v>61.5</v>
      </c>
      <c r="K59" s="116">
        <f>VLOOKUP('STATS 17-18'!M60,'PH - GAME SCORE'!$A$3:$B$55,2)</f>
        <v>74</v>
      </c>
      <c r="L59" s="116">
        <f>AVERAGE(J59,K59)</f>
        <v>67.75</v>
      </c>
      <c r="M59" s="116">
        <f>IF('STATS 17-18'!H60&lt;13.4,IF(L59&gt;73,73,L59),L59)</f>
        <v>67.75</v>
      </c>
      <c r="N59" s="117">
        <f>IF('STATS 17-18'!H60&lt;11,IF(M59&gt;66,66,M59),M59)</f>
        <v>67.75</v>
      </c>
    </row>
    <row r="60" ht="20.35" customHeight="1">
      <c r="A60" t="s" s="38">
        <v>123</v>
      </c>
      <c r="B60" s="81">
        <f>'SK - Tableau 1'!F60</f>
        <v>55</v>
      </c>
      <c r="C60" s="33">
        <f>VLOOKUP('STATS 17-18'!X61,'PH - GIVEAWAYS'!$A$3:$B$55,2)</f>
        <v>92</v>
      </c>
      <c r="D60" s="33">
        <f>IF('STATS 17-18'!G61&lt;400,IF(C60&gt;66,66,C60),C60)</f>
        <v>92</v>
      </c>
      <c r="E60" s="33">
        <f>IF('STATS 17-18'!G61&lt;200,IF(D60&gt;60,60,D60),D60)</f>
        <v>92</v>
      </c>
      <c r="F60" s="33">
        <f>VLOOKUP('STATS 17-18'!AE61,'PH - BLOCKED SHOTS'!$A$3:$B$55,2)</f>
        <v>56</v>
      </c>
      <c r="G60" s="33">
        <f>IF('STATS 17-18'!G61&lt;400,IF(F60&gt;66,66,F60),F60)</f>
        <v>56</v>
      </c>
      <c r="H60" s="33">
        <f>IF('STATS 17-18'!G61&lt;200,IF(G60&gt;60,60,G60),G60)</f>
        <v>56</v>
      </c>
      <c r="I60" s="33"/>
      <c r="J60" s="116">
        <f>AVERAGE(B60,E60,E60,H60)</f>
        <v>73.75</v>
      </c>
      <c r="K60" s="116">
        <f>VLOOKUP('STATS 17-18'!M61,'PH - GAME SCORE'!$A$3:$B$55,2)</f>
        <v>56</v>
      </c>
      <c r="L60" s="116">
        <f>AVERAGE(J60,K60)</f>
        <v>64.875</v>
      </c>
      <c r="M60" s="116">
        <f>IF('STATS 17-18'!H61&lt;13.4,IF(L60&gt;73,73,L60),L60)</f>
        <v>64.875</v>
      </c>
      <c r="N60" s="117">
        <f>IF('STATS 17-18'!H61&lt;11,IF(M60&gt;66,66,M60),M60)</f>
        <v>64.875</v>
      </c>
    </row>
    <row r="61" ht="20.35" customHeight="1">
      <c r="A61" t="s" s="38">
        <v>124</v>
      </c>
      <c r="B61" s="81">
        <f>'SK - Tableau 1'!F61</f>
        <v>80</v>
      </c>
      <c r="C61" s="33">
        <f>VLOOKUP('STATS 17-18'!X62,'PH - GIVEAWAYS'!$A$3:$B$55,2)</f>
        <v>85</v>
      </c>
      <c r="D61" s="33">
        <f>IF('STATS 17-18'!G62&lt;400,IF(C61&gt;66,66,C61),C61)</f>
        <v>85</v>
      </c>
      <c r="E61" s="33">
        <f>IF('STATS 17-18'!G62&lt;200,IF(D61&gt;60,60,D61),D61)</f>
        <v>85</v>
      </c>
      <c r="F61" s="33">
        <f>VLOOKUP('STATS 17-18'!AE62,'PH - BLOCKED SHOTS'!$A$3:$B$55,2)</f>
        <v>97</v>
      </c>
      <c r="G61" s="33">
        <f>IF('STATS 17-18'!G62&lt;400,IF(F61&gt;66,66,F61),F61)</f>
        <v>97</v>
      </c>
      <c r="H61" s="33">
        <f>IF('STATS 17-18'!G62&lt;200,IF(G61&gt;60,60,G61),G61)</f>
        <v>97</v>
      </c>
      <c r="I61" s="33"/>
      <c r="J61" s="116">
        <f>AVERAGE(B61,E61,E61,H61)</f>
        <v>86.75</v>
      </c>
      <c r="K61" s="116">
        <f>VLOOKUP('STATS 17-18'!M62,'PH - GAME SCORE'!$A$3:$B$55,2)</f>
        <v>50</v>
      </c>
      <c r="L61" s="116">
        <f>AVERAGE(J61,K61)</f>
        <v>68.375</v>
      </c>
      <c r="M61" s="116">
        <f>IF('STATS 17-18'!H62&lt;13.4,IF(L61&gt;73,73,L61),L61)</f>
        <v>68.375</v>
      </c>
      <c r="N61" s="117">
        <f>IF('STATS 17-18'!H62&lt;11,IF(M61&gt;66,66,M61),M61)</f>
        <v>68.375</v>
      </c>
    </row>
    <row r="62" ht="20.35" customHeight="1">
      <c r="A62" t="s" s="38">
        <v>126</v>
      </c>
      <c r="B62" s="81">
        <f>'SK - Tableau 1'!F62</f>
        <v>60</v>
      </c>
      <c r="C62" s="33">
        <f>VLOOKUP('STATS 17-18'!X63,'PH - GIVEAWAYS'!$A$3:$B$55,2)</f>
        <v>58</v>
      </c>
      <c r="D62" s="33">
        <f>IF('STATS 17-18'!G63&lt;400,IF(C62&gt;66,66,C62),C62)</f>
        <v>58</v>
      </c>
      <c r="E62" s="33">
        <f>IF('STATS 17-18'!G63&lt;200,IF(D62&gt;60,60,D62),D62)</f>
        <v>58</v>
      </c>
      <c r="F62" s="33">
        <f>VLOOKUP('STATS 17-18'!AE63,'PH - BLOCKED SHOTS'!$A$3:$B$55,2)</f>
        <v>84</v>
      </c>
      <c r="G62" s="33">
        <f>IF('STATS 17-18'!G63&lt;400,IF(F62&gt;66,66,F62),F62)</f>
        <v>66</v>
      </c>
      <c r="H62" s="33">
        <f>IF('STATS 17-18'!G63&lt;200,IF(G62&gt;60,60,G62),G62)</f>
        <v>60</v>
      </c>
      <c r="I62" s="33"/>
      <c r="J62" s="116">
        <f>AVERAGE(B62,E62,E62,H62)</f>
        <v>59</v>
      </c>
      <c r="K62" s="116">
        <f>VLOOKUP('STATS 17-18'!M63,'PH - GAME SCORE'!$A$3:$B$55,2)</f>
        <v>48</v>
      </c>
      <c r="L62" s="116">
        <f>AVERAGE(J62,K62)</f>
        <v>53.5</v>
      </c>
      <c r="M62" s="116">
        <f>IF('STATS 17-18'!H63&lt;13.4,IF(L62&gt;73,73,L62),L62)</f>
        <v>53.5</v>
      </c>
      <c r="N62" s="117">
        <f>IF('STATS 17-18'!H63&lt;11,IF(M62&gt;66,66,M62),M62)</f>
        <v>53.5</v>
      </c>
    </row>
    <row r="63" ht="20.35" customHeight="1">
      <c r="A63" t="s" s="38">
        <v>127</v>
      </c>
      <c r="B63" s="81">
        <f>'SK - Tableau 1'!F63</f>
        <v>68</v>
      </c>
      <c r="C63" s="33">
        <f>VLOOKUP('STATS 17-18'!X64,'PH - GIVEAWAYS'!$A$3:$B$55,2)</f>
        <v>88</v>
      </c>
      <c r="D63" s="33">
        <f>IF('STATS 17-18'!G64&lt;400,IF(C63&gt;66,66,C63),C63)</f>
        <v>88</v>
      </c>
      <c r="E63" s="33">
        <f>IF('STATS 17-18'!G64&lt;200,IF(D63&gt;60,60,D63),D63)</f>
        <v>88</v>
      </c>
      <c r="F63" s="33">
        <f>VLOOKUP('STATS 17-18'!AE64,'PH - BLOCKED SHOTS'!$A$3:$B$55,2)</f>
        <v>58</v>
      </c>
      <c r="G63" s="33">
        <f>IF('STATS 17-18'!G64&lt;400,IF(F63&gt;66,66,F63),F63)</f>
        <v>58</v>
      </c>
      <c r="H63" s="33">
        <f>IF('STATS 17-18'!G64&lt;200,IF(G63&gt;60,60,G63),G63)</f>
        <v>58</v>
      </c>
      <c r="I63" s="33"/>
      <c r="J63" s="116">
        <f>AVERAGE(B63,E63,E63,H63)</f>
        <v>75.5</v>
      </c>
      <c r="K63" s="116">
        <f>VLOOKUP('STATS 17-18'!M64,'PH - GAME SCORE'!$A$3:$B$55,2)</f>
        <v>80</v>
      </c>
      <c r="L63" s="116">
        <f>AVERAGE(J63,K63)</f>
        <v>77.75</v>
      </c>
      <c r="M63" s="116">
        <f>IF('STATS 17-18'!H64&lt;13.4,IF(L63&gt;73,73,L63),L63)</f>
        <v>77.75</v>
      </c>
      <c r="N63" s="117">
        <f>IF('STATS 17-18'!H64&lt;11,IF(M63&gt;66,66,M63),M63)</f>
        <v>77.75</v>
      </c>
    </row>
    <row r="64" ht="20.35" customHeight="1">
      <c r="A64" t="s" s="38">
        <v>128</v>
      </c>
      <c r="B64" s="81">
        <f>'SK - Tableau 1'!F64</f>
        <v>52</v>
      </c>
      <c r="C64" s="33">
        <f>VLOOKUP('STATS 17-18'!X65,'PH - GIVEAWAYS'!$A$3:$B$55,2)</f>
        <v>64</v>
      </c>
      <c r="D64" s="33">
        <f>IF('STATS 17-18'!G65&lt;400,IF(C64&gt;66,66,C64),C64)</f>
        <v>64</v>
      </c>
      <c r="E64" s="33">
        <f>IF('STATS 17-18'!G65&lt;200,IF(D64&gt;60,60,D64),D64)</f>
        <v>64</v>
      </c>
      <c r="F64" s="33">
        <f>VLOOKUP('STATS 17-18'!AE65,'PH - BLOCKED SHOTS'!$A$3:$B$55,2)</f>
        <v>84</v>
      </c>
      <c r="G64" s="33">
        <f>IF('STATS 17-18'!G65&lt;400,IF(F64&gt;66,66,F64),F64)</f>
        <v>84</v>
      </c>
      <c r="H64" s="33">
        <f>IF('STATS 17-18'!G65&lt;200,IF(G64&gt;60,60,G64),G64)</f>
        <v>84</v>
      </c>
      <c r="I64" s="33"/>
      <c r="J64" s="116">
        <f>AVERAGE(B64,E64,E64,H64)</f>
        <v>66</v>
      </c>
      <c r="K64" s="116">
        <f>VLOOKUP('STATS 17-18'!M65,'PH - GAME SCORE'!$A$3:$B$55,2)</f>
        <v>47</v>
      </c>
      <c r="L64" s="116">
        <f>AVERAGE(J64,K64)</f>
        <v>56.5</v>
      </c>
      <c r="M64" s="116">
        <f>IF('STATS 17-18'!H65&lt;13.4,IF(L64&gt;73,73,L64),L64)</f>
        <v>56.5</v>
      </c>
      <c r="N64" s="117">
        <f>IF('STATS 17-18'!H65&lt;11,IF(M64&gt;66,66,M64),M64)</f>
        <v>56.5</v>
      </c>
    </row>
    <row r="65" ht="20.35" customHeight="1">
      <c r="A65" t="s" s="38">
        <v>129</v>
      </c>
      <c r="B65" s="81">
        <f>'SK - Tableau 1'!F65</f>
        <v>52</v>
      </c>
      <c r="C65" s="33">
        <f>VLOOKUP('STATS 17-18'!X66,'PH - GIVEAWAYS'!$A$3:$B$55,2)</f>
        <v>91</v>
      </c>
      <c r="D65" s="33">
        <f>IF('STATS 17-18'!G66&lt;400,IF(C65&gt;66,66,C65),C65)</f>
        <v>66</v>
      </c>
      <c r="E65" s="33">
        <f>IF('STATS 17-18'!G66&lt;200,IF(D65&gt;60,60,D65),D65)</f>
        <v>66</v>
      </c>
      <c r="F65" s="33">
        <f>VLOOKUP('STATS 17-18'!AE66,'PH - BLOCKED SHOTS'!$A$3:$B$55,2)</f>
        <v>55</v>
      </c>
      <c r="G65" s="33">
        <f>IF('STATS 17-18'!G66&lt;400,IF(F65&gt;66,66,F65),F65)</f>
        <v>55</v>
      </c>
      <c r="H65" s="33">
        <f>IF('STATS 17-18'!G66&lt;200,IF(G65&gt;60,60,G65),G65)</f>
        <v>55</v>
      </c>
      <c r="I65" s="33"/>
      <c r="J65" s="116">
        <f>AVERAGE(B65,E65,E65,H65)</f>
        <v>59.75</v>
      </c>
      <c r="K65" s="116">
        <f>VLOOKUP('STATS 17-18'!M66,'PH - GAME SCORE'!$A$3:$B$55,2)</f>
        <v>95</v>
      </c>
      <c r="L65" s="116">
        <f>AVERAGE(J65,K65)</f>
        <v>77.375</v>
      </c>
      <c r="M65" s="116">
        <f>IF('STATS 17-18'!H66&lt;13.4,IF(L65&gt;73,73,L65),L65)</f>
        <v>73</v>
      </c>
      <c r="N65" s="117">
        <f>IF('STATS 17-18'!H66&lt;11,IF(M65&gt;66,66,M65),M65)</f>
        <v>73</v>
      </c>
    </row>
    <row r="66" ht="20.35" customHeight="1">
      <c r="A66" t="s" s="38">
        <v>130</v>
      </c>
      <c r="B66" s="81">
        <f>'SK - Tableau 1'!F66</f>
        <v>57</v>
      </c>
      <c r="C66" s="33">
        <f>VLOOKUP('STATS 17-18'!X67,'PH - GIVEAWAYS'!$A$3:$B$55,2)</f>
        <v>97</v>
      </c>
      <c r="D66" s="33">
        <f>IF('STATS 17-18'!G67&lt;400,IF(C66&gt;66,66,C66),C66)</f>
        <v>97</v>
      </c>
      <c r="E66" s="33">
        <f>IF('STATS 17-18'!G67&lt;200,IF(D66&gt;60,60,D66),D66)</f>
        <v>97</v>
      </c>
      <c r="F66" s="33">
        <f>VLOOKUP('STATS 17-18'!AE67,'PH - BLOCKED SHOTS'!$A$3:$B$55,2)</f>
        <v>62</v>
      </c>
      <c r="G66" s="33">
        <f>IF('STATS 17-18'!G67&lt;400,IF(F66&gt;66,66,F66),F66)</f>
        <v>62</v>
      </c>
      <c r="H66" s="33">
        <f>IF('STATS 17-18'!G67&lt;200,IF(G66&gt;60,60,G66),G66)</f>
        <v>62</v>
      </c>
      <c r="I66" s="33"/>
      <c r="J66" s="116">
        <f>AVERAGE(B66,E66,E66,H66)</f>
        <v>78.25</v>
      </c>
      <c r="K66" s="116">
        <f>VLOOKUP('STATS 17-18'!M67,'PH - GAME SCORE'!$A$3:$B$55,2)</f>
        <v>81</v>
      </c>
      <c r="L66" s="116">
        <f>AVERAGE(J66,K66)</f>
        <v>79.625</v>
      </c>
      <c r="M66" s="116">
        <f>IF('STATS 17-18'!H67&lt;13.4,IF(L66&gt;73,73,L66),L66)</f>
        <v>73</v>
      </c>
      <c r="N66" s="117">
        <f>IF('STATS 17-18'!H67&lt;11,IF(M66&gt;66,66,M66),M66)</f>
        <v>73</v>
      </c>
    </row>
    <row r="67" ht="20.35" customHeight="1">
      <c r="A67" t="s" s="38">
        <v>132</v>
      </c>
      <c r="B67" s="81">
        <f>'SK - Tableau 1'!F67</f>
        <v>87</v>
      </c>
      <c r="C67" s="33">
        <f>VLOOKUP('STATS 17-18'!X68,'PH - GIVEAWAYS'!$A$3:$B$55,2)</f>
        <v>54</v>
      </c>
      <c r="D67" s="33">
        <f>IF('STATS 17-18'!G68&lt;400,IF(C67&gt;66,66,C67),C67)</f>
        <v>54</v>
      </c>
      <c r="E67" s="33">
        <f>IF('STATS 17-18'!G68&lt;200,IF(D67&gt;60,60,D67),D67)</f>
        <v>54</v>
      </c>
      <c r="F67" s="33">
        <f>VLOOKUP('STATS 17-18'!AE68,'PH - BLOCKED SHOTS'!$A$3:$B$55,2)</f>
        <v>56</v>
      </c>
      <c r="G67" s="33">
        <f>IF('STATS 17-18'!G68&lt;400,IF(F67&gt;66,66,F67),F67)</f>
        <v>56</v>
      </c>
      <c r="H67" s="33">
        <f>IF('STATS 17-18'!G68&lt;200,IF(G67&gt;60,60,G67),G67)</f>
        <v>56</v>
      </c>
      <c r="I67" s="33"/>
      <c r="J67" s="116">
        <f>AVERAGE(B67,E67,E67,H67)</f>
        <v>62.75</v>
      </c>
      <c r="K67" s="116">
        <f>VLOOKUP('STATS 17-18'!M68,'PH - GAME SCORE'!$A$3:$B$55,2)</f>
        <v>85</v>
      </c>
      <c r="L67" s="116">
        <f>AVERAGE(J67,K67)</f>
        <v>73.875</v>
      </c>
      <c r="M67" s="116">
        <f>IF('STATS 17-18'!H68&lt;13.4,IF(L67&gt;73,73,L67),L67)</f>
        <v>73.875</v>
      </c>
      <c r="N67" s="117">
        <f>IF('STATS 17-18'!H68&lt;11,IF(M67&gt;66,66,M67),M67)</f>
        <v>73.875</v>
      </c>
    </row>
    <row r="68" ht="20.35" customHeight="1">
      <c r="A68" t="s" s="38">
        <v>133</v>
      </c>
      <c r="B68" s="81">
        <f>'SK - Tableau 1'!F68</f>
        <v>58</v>
      </c>
      <c r="C68" s="33">
        <f>VLOOKUP('STATS 17-18'!X69,'PH - GIVEAWAYS'!$A$3:$B$55,2)</f>
        <v>47</v>
      </c>
      <c r="D68" s="33">
        <f>IF('STATS 17-18'!G69&lt;400,IF(C68&gt;66,66,C68),C68)</f>
        <v>47</v>
      </c>
      <c r="E68" s="33">
        <f>IF('STATS 17-18'!G69&lt;200,IF(D68&gt;60,60,D68),D68)</f>
        <v>47</v>
      </c>
      <c r="F68" s="33">
        <f>VLOOKUP('STATS 17-18'!AE69,'PH - BLOCKED SHOTS'!$A$3:$B$55,2)</f>
        <v>47</v>
      </c>
      <c r="G68" s="33">
        <f>IF('STATS 17-18'!G69&lt;400,IF(F68&gt;66,66,F68),F68)</f>
        <v>47</v>
      </c>
      <c r="H68" s="33">
        <f>IF('STATS 17-18'!G69&lt;200,IF(G68&gt;60,60,G68),G68)</f>
        <v>47</v>
      </c>
      <c r="I68" s="33"/>
      <c r="J68" s="116">
        <f>AVERAGE(B68,E68,E68,H68)</f>
        <v>49.75</v>
      </c>
      <c r="K68" s="116">
        <f>VLOOKUP('STATS 17-18'!M69,'PH - GAME SCORE'!$A$3:$B$55,2)</f>
        <v>47</v>
      </c>
      <c r="L68" s="116">
        <f>AVERAGE(J68,K68)</f>
        <v>48.375</v>
      </c>
      <c r="M68" s="116">
        <f>IF('STATS 17-18'!H69&lt;13.4,IF(L68&gt;73,73,L68),L68)</f>
        <v>48.375</v>
      </c>
      <c r="N68" s="117">
        <f>IF('STATS 17-18'!H69&lt;11,IF(M68&gt;66,66,M68),M68)</f>
        <v>48.375</v>
      </c>
    </row>
    <row r="69" ht="20.35" customHeight="1">
      <c r="A69" t="s" s="38">
        <v>134</v>
      </c>
      <c r="B69" s="81">
        <f>'SK - Tableau 1'!F69</f>
        <v>53</v>
      </c>
      <c r="C69" s="33">
        <f>VLOOKUP('STATS 17-18'!X70,'PH - GIVEAWAYS'!$A$3:$B$55,2)</f>
        <v>79</v>
      </c>
      <c r="D69" s="33">
        <f>IF('STATS 17-18'!G70&lt;400,IF(C69&gt;66,66,C69),C69)</f>
        <v>79</v>
      </c>
      <c r="E69" s="33">
        <f>IF('STATS 17-18'!G70&lt;200,IF(D69&gt;60,60,D69),D69)</f>
        <v>79</v>
      </c>
      <c r="F69" s="33">
        <f>VLOOKUP('STATS 17-18'!AE70,'PH - BLOCKED SHOTS'!$A$3:$B$55,2)</f>
        <v>71</v>
      </c>
      <c r="G69" s="33">
        <f>IF('STATS 17-18'!G70&lt;400,IF(F69&gt;66,66,F69),F69)</f>
        <v>71</v>
      </c>
      <c r="H69" s="33">
        <f>IF('STATS 17-18'!G70&lt;200,IF(G69&gt;60,60,G69),G69)</f>
        <v>71</v>
      </c>
      <c r="I69" s="33"/>
      <c r="J69" s="116">
        <f>AVERAGE(B69,E69,E69,H69)</f>
        <v>70.5</v>
      </c>
      <c r="K69" s="116">
        <f>VLOOKUP('STATS 17-18'!M70,'PH - GAME SCORE'!$A$3:$B$55,2)</f>
        <v>72</v>
      </c>
      <c r="L69" s="116">
        <f>AVERAGE(J69,K69)</f>
        <v>71.25</v>
      </c>
      <c r="M69" s="116">
        <f>IF('STATS 17-18'!H70&lt;13.4,IF(L69&gt;73,73,L69),L69)</f>
        <v>71.25</v>
      </c>
      <c r="N69" s="117">
        <f>IF('STATS 17-18'!H70&lt;11,IF(M69&gt;66,66,M69),M69)</f>
        <v>71.25</v>
      </c>
    </row>
    <row r="70" ht="20.35" customHeight="1">
      <c r="A70" t="s" s="38">
        <v>135</v>
      </c>
      <c r="B70" s="81">
        <f>'SK - Tableau 1'!F70</f>
        <v>84</v>
      </c>
      <c r="C70" s="33">
        <f>VLOOKUP('STATS 17-18'!X71,'PH - GIVEAWAYS'!$A$3:$B$55,2)</f>
        <v>88</v>
      </c>
      <c r="D70" s="33">
        <f>IF('STATS 17-18'!G71&lt;400,IF(C70&gt;66,66,C70),C70)</f>
        <v>88</v>
      </c>
      <c r="E70" s="33">
        <f>IF('STATS 17-18'!G71&lt;200,IF(D70&gt;60,60,D70),D70)</f>
        <v>88</v>
      </c>
      <c r="F70" s="33">
        <f>VLOOKUP('STATS 17-18'!AE71,'PH - BLOCKED SHOTS'!$A$3:$B$55,2)</f>
        <v>70</v>
      </c>
      <c r="G70" s="33">
        <f>IF('STATS 17-18'!G71&lt;400,IF(F70&gt;66,66,F70),F70)</f>
        <v>70</v>
      </c>
      <c r="H70" s="33">
        <f>IF('STATS 17-18'!G71&lt;200,IF(G70&gt;60,60,G70),G70)</f>
        <v>70</v>
      </c>
      <c r="I70" s="33"/>
      <c r="J70" s="116">
        <f>AVERAGE(B70,E70,E70,H70)</f>
        <v>82.5</v>
      </c>
      <c r="K70" s="116">
        <f>VLOOKUP('STATS 17-18'!M71,'PH - GAME SCORE'!$A$3:$B$55,2)</f>
        <v>61</v>
      </c>
      <c r="L70" s="116">
        <f>AVERAGE(J70,K70)</f>
        <v>71.75</v>
      </c>
      <c r="M70" s="116">
        <f>IF('STATS 17-18'!H71&lt;13.4,IF(L70&gt;73,73,L70),L70)</f>
        <v>71.75</v>
      </c>
      <c r="N70" s="117">
        <f>IF('STATS 17-18'!H71&lt;11,IF(M70&gt;66,66,M70),M70)</f>
        <v>71.75</v>
      </c>
    </row>
    <row r="71" ht="20.35" customHeight="1">
      <c r="A71" t="s" s="38">
        <v>136</v>
      </c>
      <c r="B71" s="81">
        <f>'SK - Tableau 1'!F71</f>
        <v>60</v>
      </c>
      <c r="C71" s="33">
        <f>VLOOKUP('STATS 17-18'!X72,'PH - GIVEAWAYS'!$A$3:$B$55,2)</f>
        <v>99</v>
      </c>
      <c r="D71" s="33">
        <f>IF('STATS 17-18'!G72&lt;400,IF(C71&gt;66,66,C71),C71)</f>
        <v>66</v>
      </c>
      <c r="E71" s="33">
        <f>IF('STATS 17-18'!G72&lt;200,IF(D71&gt;60,60,D71),D71)</f>
        <v>60</v>
      </c>
      <c r="F71" s="33">
        <f>VLOOKUP('STATS 17-18'!AE72,'PH - BLOCKED SHOTS'!$A$3:$B$55,2)</f>
        <v>47</v>
      </c>
      <c r="G71" s="33">
        <f>IF('STATS 17-18'!G72&lt;400,IF(F71&gt;66,66,F71),F71)</f>
        <v>47</v>
      </c>
      <c r="H71" s="33">
        <f>IF('STATS 17-18'!G72&lt;200,IF(G71&gt;60,60,G71),G71)</f>
        <v>47</v>
      </c>
      <c r="I71" s="33"/>
      <c r="J71" s="116">
        <f>AVERAGE(B71,E71,E71,H71)</f>
        <v>56.75</v>
      </c>
      <c r="K71" s="116">
        <f>VLOOKUP('STATS 17-18'!M72,'PH - GAME SCORE'!$A$3:$B$55,2)</f>
        <v>47</v>
      </c>
      <c r="L71" s="116">
        <f>AVERAGE(J71,K71)</f>
        <v>51.875</v>
      </c>
      <c r="M71" s="116">
        <f>IF('STATS 17-18'!H72&lt;13.4,IF(L71&gt;73,73,L71),L71)</f>
        <v>51.875</v>
      </c>
      <c r="N71" s="117">
        <f>IF('STATS 17-18'!H72&lt;11,IF(M71&gt;66,66,M71),M71)</f>
        <v>51.875</v>
      </c>
    </row>
    <row r="72" ht="20.35" customHeight="1">
      <c r="A72" t="s" s="38">
        <v>137</v>
      </c>
      <c r="B72" s="81">
        <f>'SK - Tableau 1'!F72</f>
        <v>72</v>
      </c>
      <c r="C72" s="33">
        <f>VLOOKUP('STATS 17-18'!X73,'PH - GIVEAWAYS'!$A$3:$B$55,2)</f>
        <v>94</v>
      </c>
      <c r="D72" s="33">
        <f>IF('STATS 17-18'!G73&lt;400,IF(C72&gt;66,66,C72),C72)</f>
        <v>94</v>
      </c>
      <c r="E72" s="33">
        <f>IF('STATS 17-18'!G73&lt;200,IF(D72&gt;60,60,D72),D72)</f>
        <v>94</v>
      </c>
      <c r="F72" s="33">
        <f>VLOOKUP('STATS 17-18'!AE73,'PH - BLOCKED SHOTS'!$A$3:$B$55,2)</f>
        <v>88</v>
      </c>
      <c r="G72" s="33">
        <f>IF('STATS 17-18'!G73&lt;400,IF(F72&gt;66,66,F72),F72)</f>
        <v>88</v>
      </c>
      <c r="H72" s="33">
        <f>IF('STATS 17-18'!G73&lt;200,IF(G72&gt;60,60,G72),G72)</f>
        <v>88</v>
      </c>
      <c r="I72" s="33"/>
      <c r="J72" s="116">
        <f>AVERAGE(B72,E72,E72,H72)</f>
        <v>87</v>
      </c>
      <c r="K72" s="116">
        <f>VLOOKUP('STATS 17-18'!M73,'PH - GAME SCORE'!$A$3:$B$55,2)</f>
        <v>48</v>
      </c>
      <c r="L72" s="116">
        <f>AVERAGE(J72,K72)</f>
        <v>67.5</v>
      </c>
      <c r="M72" s="116">
        <f>IF('STATS 17-18'!H73&lt;13.4,IF(L72&gt;73,73,L72),L72)</f>
        <v>67.5</v>
      </c>
      <c r="N72" s="117">
        <f>IF('STATS 17-18'!H73&lt;11,IF(M72&gt;66,66,M72),M72)</f>
        <v>67.5</v>
      </c>
    </row>
    <row r="73" ht="20.35" customHeight="1">
      <c r="A73" t="s" s="38">
        <v>138</v>
      </c>
      <c r="B73" s="81">
        <f>'SK - Tableau 1'!F73</f>
        <v>58</v>
      </c>
      <c r="C73" s="33">
        <f>VLOOKUP('STATS 17-18'!X74,'PH - GIVEAWAYS'!$A$3:$B$55,2)</f>
        <v>72</v>
      </c>
      <c r="D73" s="33">
        <f>IF('STATS 17-18'!G74&lt;400,IF(C73&gt;66,66,C73),C73)</f>
        <v>72</v>
      </c>
      <c r="E73" s="33">
        <f>IF('STATS 17-18'!G74&lt;200,IF(D73&gt;60,60,D73),D73)</f>
        <v>72</v>
      </c>
      <c r="F73" s="33">
        <f>VLOOKUP('STATS 17-18'!AE74,'PH - BLOCKED SHOTS'!$A$3:$B$55,2)</f>
        <v>60</v>
      </c>
      <c r="G73" s="33">
        <f>IF('STATS 17-18'!G74&lt;400,IF(F73&gt;66,66,F73),F73)</f>
        <v>60</v>
      </c>
      <c r="H73" s="33">
        <f>IF('STATS 17-18'!G74&lt;200,IF(G73&gt;60,60,G73),G73)</f>
        <v>60</v>
      </c>
      <c r="I73" s="33"/>
      <c r="J73" s="116">
        <f>AVERAGE(B73,E73,E73,H73)</f>
        <v>65.5</v>
      </c>
      <c r="K73" s="116">
        <f>VLOOKUP('STATS 17-18'!M74,'PH - GAME SCORE'!$A$3:$B$55,2)</f>
        <v>74</v>
      </c>
      <c r="L73" s="116">
        <f>AVERAGE(J73,K73)</f>
        <v>69.75</v>
      </c>
      <c r="M73" s="116">
        <f>IF('STATS 17-18'!H74&lt;13.4,IF(L73&gt;73,73,L73),L73)</f>
        <v>69.75</v>
      </c>
      <c r="N73" s="117">
        <f>IF('STATS 17-18'!H74&lt;11,IF(M73&gt;66,66,M73),M73)</f>
        <v>69.75</v>
      </c>
    </row>
    <row r="74" ht="20.35" customHeight="1">
      <c r="A74" t="s" s="38">
        <v>139</v>
      </c>
      <c r="B74" s="81">
        <f>'SK - Tableau 1'!F74</f>
        <v>88</v>
      </c>
      <c r="C74" s="33">
        <f>VLOOKUP('STATS 17-18'!X75,'PH - GIVEAWAYS'!$A$3:$B$55,2)</f>
        <v>91</v>
      </c>
      <c r="D74" s="33">
        <f>IF('STATS 17-18'!G75&lt;400,IF(C74&gt;66,66,C74),C74)</f>
        <v>91</v>
      </c>
      <c r="E74" s="33">
        <f>IF('STATS 17-18'!G75&lt;200,IF(D74&gt;60,60,D74),D74)</f>
        <v>91</v>
      </c>
      <c r="F74" s="33">
        <f>VLOOKUP('STATS 17-18'!AE75,'PH - BLOCKED SHOTS'!$A$3:$B$55,2)</f>
        <v>77</v>
      </c>
      <c r="G74" s="33">
        <f>IF('STATS 17-18'!G75&lt;400,IF(F74&gt;66,66,F74),F74)</f>
        <v>77</v>
      </c>
      <c r="H74" s="33">
        <f>IF('STATS 17-18'!G75&lt;200,IF(G74&gt;60,60,G74),G74)</f>
        <v>77</v>
      </c>
      <c r="I74" s="33"/>
      <c r="J74" s="116">
        <f>AVERAGE(B74,E74,E74,H74)</f>
        <v>86.75</v>
      </c>
      <c r="K74" s="116">
        <f>VLOOKUP('STATS 17-18'!M75,'PH - GAME SCORE'!$A$3:$B$55,2)</f>
        <v>66</v>
      </c>
      <c r="L74" s="116">
        <f>AVERAGE(J74,K74)</f>
        <v>76.375</v>
      </c>
      <c r="M74" s="116">
        <f>IF('STATS 17-18'!H75&lt;13.4,IF(L74&gt;73,73,L74),L74)</f>
        <v>76.375</v>
      </c>
      <c r="N74" s="117">
        <f>IF('STATS 17-18'!H75&lt;11,IF(M74&gt;66,66,M74),M74)</f>
        <v>76.375</v>
      </c>
    </row>
    <row r="75" ht="20.35" customHeight="1">
      <c r="A75" t="s" s="38">
        <v>140</v>
      </c>
      <c r="B75" s="81">
        <f>'SK - Tableau 1'!F75</f>
        <v>86</v>
      </c>
      <c r="C75" s="33">
        <f>VLOOKUP('STATS 17-18'!X76,'PH - GIVEAWAYS'!$A$3:$B$55,2)</f>
        <v>62</v>
      </c>
      <c r="D75" s="33">
        <f>IF('STATS 17-18'!G76&lt;400,IF(C75&gt;66,66,C75),C75)</f>
        <v>62</v>
      </c>
      <c r="E75" s="33">
        <f>IF('STATS 17-18'!G76&lt;200,IF(D75&gt;60,60,D75),D75)</f>
        <v>62</v>
      </c>
      <c r="F75" s="33">
        <f>VLOOKUP('STATS 17-18'!AE76,'PH - BLOCKED SHOTS'!$A$3:$B$55,2)</f>
        <v>63</v>
      </c>
      <c r="G75" s="33">
        <f>IF('STATS 17-18'!G76&lt;400,IF(F75&gt;66,66,F75),F75)</f>
        <v>63</v>
      </c>
      <c r="H75" s="33">
        <f>IF('STATS 17-18'!G76&lt;200,IF(G75&gt;60,60,G75),G75)</f>
        <v>63</v>
      </c>
      <c r="I75" s="33"/>
      <c r="J75" s="116">
        <f>AVERAGE(B75,E75,E75,H75)</f>
        <v>68.25</v>
      </c>
      <c r="K75" s="116">
        <f>VLOOKUP('STATS 17-18'!M76,'PH - GAME SCORE'!$A$3:$B$55,2)</f>
        <v>93</v>
      </c>
      <c r="L75" s="116">
        <f>AVERAGE(J75,K75)</f>
        <v>80.625</v>
      </c>
      <c r="M75" s="116">
        <f>IF('STATS 17-18'!H76&lt;13.4,IF(L75&gt;73,73,L75),L75)</f>
        <v>80.625</v>
      </c>
      <c r="N75" s="117">
        <f>IF('STATS 17-18'!H76&lt;11,IF(M75&gt;66,66,M75),M75)</f>
        <v>80.625</v>
      </c>
    </row>
    <row r="76" ht="20.35" customHeight="1">
      <c r="A76" t="s" s="38">
        <v>141</v>
      </c>
      <c r="B76" s="81">
        <f>'SK - Tableau 1'!F76</f>
        <v>84</v>
      </c>
      <c r="C76" s="33">
        <f>VLOOKUP('STATS 17-18'!X77,'PH - GIVEAWAYS'!$A$3:$B$55,2)</f>
        <v>85</v>
      </c>
      <c r="D76" s="33">
        <f>IF('STATS 17-18'!G77&lt;400,IF(C76&gt;66,66,C76),C76)</f>
        <v>85</v>
      </c>
      <c r="E76" s="33">
        <f>IF('STATS 17-18'!G77&lt;200,IF(D76&gt;60,60,D76),D76)</f>
        <v>85</v>
      </c>
      <c r="F76" s="33">
        <f>VLOOKUP('STATS 17-18'!AE77,'PH - BLOCKED SHOTS'!$A$3:$B$55,2)</f>
        <v>62</v>
      </c>
      <c r="G76" s="33">
        <f>IF('STATS 17-18'!G77&lt;400,IF(F76&gt;66,66,F76),F76)</f>
        <v>62</v>
      </c>
      <c r="H76" s="33">
        <f>IF('STATS 17-18'!G77&lt;200,IF(G76&gt;60,60,G76),G76)</f>
        <v>62</v>
      </c>
      <c r="I76" s="33"/>
      <c r="J76" s="116">
        <f>AVERAGE(B76,E76,E76,H76)</f>
        <v>79</v>
      </c>
      <c r="K76" s="116">
        <f>VLOOKUP('STATS 17-18'!M77,'PH - GAME SCORE'!$A$3:$B$55,2)</f>
        <v>70</v>
      </c>
      <c r="L76" s="116">
        <f>AVERAGE(J76,K76)</f>
        <v>74.5</v>
      </c>
      <c r="M76" s="116">
        <f>IF('STATS 17-18'!H77&lt;13.4,IF(L76&gt;73,73,L76),L76)</f>
        <v>74.5</v>
      </c>
      <c r="N76" s="117">
        <f>IF('STATS 17-18'!H77&lt;11,IF(M76&gt;66,66,M76),M76)</f>
        <v>74.5</v>
      </c>
    </row>
    <row r="77" ht="20.35" customHeight="1">
      <c r="A77" t="s" s="38">
        <v>142</v>
      </c>
      <c r="B77" s="81">
        <f>'SK - Tableau 1'!F77</f>
        <v>96</v>
      </c>
      <c r="C77" s="33">
        <f>VLOOKUP('STATS 17-18'!X78,'PH - GIVEAWAYS'!$A$3:$B$55,2)</f>
        <v>71</v>
      </c>
      <c r="D77" s="33">
        <f>IF('STATS 17-18'!G78&lt;400,IF(C77&gt;66,66,C77),C77)</f>
        <v>71</v>
      </c>
      <c r="E77" s="33">
        <f>IF('STATS 17-18'!G78&lt;200,IF(D77&gt;60,60,D77),D77)</f>
        <v>71</v>
      </c>
      <c r="F77" s="33">
        <f>VLOOKUP('STATS 17-18'!AE78,'PH - BLOCKED SHOTS'!$A$3:$B$55,2)</f>
        <v>47</v>
      </c>
      <c r="G77" s="33">
        <f>IF('STATS 17-18'!G78&lt;400,IF(F77&gt;66,66,F77),F77)</f>
        <v>47</v>
      </c>
      <c r="H77" s="33">
        <f>IF('STATS 17-18'!G78&lt;200,IF(G77&gt;60,60,G77),G77)</f>
        <v>47</v>
      </c>
      <c r="I77" s="33"/>
      <c r="J77" s="116">
        <f>AVERAGE(B77,E77,E77,H77)</f>
        <v>71.25</v>
      </c>
      <c r="K77" s="116">
        <f>VLOOKUP('STATS 17-18'!M78,'PH - GAME SCORE'!$A$3:$B$55,2)</f>
        <v>97</v>
      </c>
      <c r="L77" s="116">
        <f>AVERAGE(J77,K77)</f>
        <v>84.125</v>
      </c>
      <c r="M77" s="116">
        <f>IF('STATS 17-18'!H78&lt;13.4,IF(L77&gt;73,73,L77),L77)</f>
        <v>84.125</v>
      </c>
      <c r="N77" s="117">
        <f>IF('STATS 17-18'!H78&lt;11,IF(M77&gt;66,66,M77),M77)</f>
        <v>84.125</v>
      </c>
    </row>
    <row r="78" ht="20.35" customHeight="1">
      <c r="A78" t="s" s="38">
        <v>143</v>
      </c>
      <c r="B78" s="81">
        <f>'SK - Tableau 1'!F78</f>
        <v>61</v>
      </c>
      <c r="C78" s="33">
        <f>VLOOKUP('STATS 17-18'!X79,'PH - GIVEAWAYS'!$A$3:$B$55,2)</f>
        <v>90</v>
      </c>
      <c r="D78" s="33">
        <f>IF('STATS 17-18'!G79&lt;400,IF(C78&gt;66,66,C78),C78)</f>
        <v>90</v>
      </c>
      <c r="E78" s="33">
        <f>IF('STATS 17-18'!G79&lt;200,IF(D78&gt;60,60,D78),D78)</f>
        <v>90</v>
      </c>
      <c r="F78" s="33">
        <f>VLOOKUP('STATS 17-18'!AE79,'PH - BLOCKED SHOTS'!$A$3:$B$55,2)</f>
        <v>52</v>
      </c>
      <c r="G78" s="33">
        <f>IF('STATS 17-18'!G79&lt;400,IF(F78&gt;66,66,F78),F78)</f>
        <v>52</v>
      </c>
      <c r="H78" s="33">
        <f>IF('STATS 17-18'!G79&lt;200,IF(G78&gt;60,60,G78),G78)</f>
        <v>52</v>
      </c>
      <c r="I78" s="33"/>
      <c r="J78" s="116">
        <f>AVERAGE(B78,E78,E78,H78)</f>
        <v>73.25</v>
      </c>
      <c r="K78" s="116">
        <f>VLOOKUP('STATS 17-18'!M79,'PH - GAME SCORE'!$A$3:$B$55,2)</f>
        <v>76</v>
      </c>
      <c r="L78" s="116">
        <f>AVERAGE(J78,K78)</f>
        <v>74.625</v>
      </c>
      <c r="M78" s="116">
        <f>IF('STATS 17-18'!H79&lt;13.4,IF(L78&gt;73,73,L78),L78)</f>
        <v>74.625</v>
      </c>
      <c r="N78" s="117">
        <f>IF('STATS 17-18'!H79&lt;11,IF(M78&gt;66,66,M78),M78)</f>
        <v>74.625</v>
      </c>
    </row>
    <row r="79" ht="20.35" customHeight="1">
      <c r="A79" t="s" s="38">
        <v>144</v>
      </c>
      <c r="B79" s="81">
        <f>'SK - Tableau 1'!F79</f>
        <v>60</v>
      </c>
      <c r="C79" s="33">
        <f>VLOOKUP('STATS 17-18'!X80,'PH - GIVEAWAYS'!$A$3:$B$55,2)</f>
        <v>99</v>
      </c>
      <c r="D79" s="33">
        <f>IF('STATS 17-18'!G80&lt;400,IF(C79&gt;66,66,C79),C79)</f>
        <v>66</v>
      </c>
      <c r="E79" s="33">
        <f>IF('STATS 17-18'!G80&lt;200,IF(D79&gt;60,60,D79),D79)</f>
        <v>60</v>
      </c>
      <c r="F79" s="33">
        <f>VLOOKUP('STATS 17-18'!AE80,'PH - BLOCKED SHOTS'!$A$3:$B$55,2)</f>
        <v>86</v>
      </c>
      <c r="G79" s="33">
        <f>IF('STATS 17-18'!G80&lt;400,IF(F79&gt;66,66,F79),F79)</f>
        <v>66</v>
      </c>
      <c r="H79" s="33">
        <f>IF('STATS 17-18'!G80&lt;200,IF(G79&gt;60,60,G79),G79)</f>
        <v>60</v>
      </c>
      <c r="I79" s="33"/>
      <c r="J79" s="116">
        <f>AVERAGE(B79,E79,E79,H79)</f>
        <v>60</v>
      </c>
      <c r="K79" s="116">
        <f>VLOOKUP('STATS 17-18'!M80,'PH - GAME SCORE'!$A$3:$B$55,2)</f>
        <v>70</v>
      </c>
      <c r="L79" s="116">
        <f>AVERAGE(J79,K79)</f>
        <v>65</v>
      </c>
      <c r="M79" s="116">
        <f>IF('STATS 17-18'!H80&lt;13.4,IF(L79&gt;73,73,L79),L79)</f>
        <v>65</v>
      </c>
      <c r="N79" s="117">
        <f>IF('STATS 17-18'!H80&lt;11,IF(M79&gt;66,66,M79),M79)</f>
        <v>65</v>
      </c>
    </row>
    <row r="80" ht="20.35" customHeight="1">
      <c r="A80" t="s" s="38">
        <v>145</v>
      </c>
      <c r="B80" s="81">
        <f>'SK - Tableau 1'!F80</f>
        <v>53</v>
      </c>
      <c r="C80" s="33">
        <f>VLOOKUP('STATS 17-18'!X81,'PH - GIVEAWAYS'!$A$3:$B$55,2)</f>
        <v>89</v>
      </c>
      <c r="D80" s="33">
        <f>IF('STATS 17-18'!G81&lt;400,IF(C80&gt;66,66,C80),C80)</f>
        <v>66</v>
      </c>
      <c r="E80" s="33">
        <f>IF('STATS 17-18'!G81&lt;200,IF(D80&gt;60,60,D80),D80)</f>
        <v>60</v>
      </c>
      <c r="F80" s="33">
        <f>VLOOKUP('STATS 17-18'!AE81,'PH - BLOCKED SHOTS'!$A$3:$B$55,2)</f>
        <v>47</v>
      </c>
      <c r="G80" s="33">
        <f>IF('STATS 17-18'!G81&lt;400,IF(F80&gt;66,66,F80),F80)</f>
        <v>47</v>
      </c>
      <c r="H80" s="33">
        <f>IF('STATS 17-18'!G81&lt;200,IF(G80&gt;60,60,G80),G80)</f>
        <v>47</v>
      </c>
      <c r="I80" s="33"/>
      <c r="J80" s="116">
        <f>AVERAGE(B80,E80,E80,H80)</f>
        <v>55</v>
      </c>
      <c r="K80" s="116">
        <f>VLOOKUP('STATS 17-18'!M81,'PH - GAME SCORE'!$A$3:$B$55,2)</f>
        <v>87</v>
      </c>
      <c r="L80" s="116">
        <f>AVERAGE(J80,K80)</f>
        <v>71</v>
      </c>
      <c r="M80" s="116">
        <f>IF('STATS 17-18'!H81&lt;13.4,IF(L80&gt;73,73,L80),L80)</f>
        <v>71</v>
      </c>
      <c r="N80" s="117">
        <f>IF('STATS 17-18'!H81&lt;11,IF(M80&gt;66,66,M80),M80)</f>
        <v>66</v>
      </c>
    </row>
    <row r="81" ht="20.35" customHeight="1">
      <c r="A81" t="s" s="38">
        <v>146</v>
      </c>
      <c r="B81" s="81">
        <f>'SK - Tableau 1'!F81</f>
        <v>73</v>
      </c>
      <c r="C81" s="33">
        <f>VLOOKUP('STATS 17-18'!X82,'PH - GIVEAWAYS'!$A$3:$B$55,2)</f>
        <v>74</v>
      </c>
      <c r="D81" s="33">
        <f>IF('STATS 17-18'!G82&lt;400,IF(C81&gt;66,66,C81),C81)</f>
        <v>74</v>
      </c>
      <c r="E81" s="33">
        <f>IF('STATS 17-18'!G82&lt;200,IF(D81&gt;60,60,D81),D81)</f>
        <v>74</v>
      </c>
      <c r="F81" s="33">
        <f>VLOOKUP('STATS 17-18'!AE82,'PH - BLOCKED SHOTS'!$A$3:$B$55,2)</f>
        <v>89</v>
      </c>
      <c r="G81" s="33">
        <f>IF('STATS 17-18'!G82&lt;400,IF(F81&gt;66,66,F81),F81)</f>
        <v>89</v>
      </c>
      <c r="H81" s="33">
        <f>IF('STATS 17-18'!G82&lt;200,IF(G81&gt;60,60,G81),G81)</f>
        <v>89</v>
      </c>
      <c r="I81" s="33"/>
      <c r="J81" s="116">
        <f>AVERAGE(B81,E81,E81,H81)</f>
        <v>77.5</v>
      </c>
      <c r="K81" s="116">
        <f>VLOOKUP('STATS 17-18'!M82,'PH - GAME SCORE'!$A$3:$B$55,2)</f>
        <v>64</v>
      </c>
      <c r="L81" s="116">
        <f>AVERAGE(J81,K81)</f>
        <v>70.75</v>
      </c>
      <c r="M81" s="116">
        <f>IF('STATS 17-18'!H82&lt;13.4,IF(L81&gt;73,73,L81),L81)</f>
        <v>70.75</v>
      </c>
      <c r="N81" s="117">
        <f>IF('STATS 17-18'!H82&lt;11,IF(M81&gt;66,66,M81),M81)</f>
        <v>70.75</v>
      </c>
    </row>
    <row r="82" ht="20.35" customHeight="1">
      <c r="A82" t="s" s="38">
        <v>147</v>
      </c>
      <c r="B82" s="81">
        <f>'SK - Tableau 1'!F82</f>
        <v>71</v>
      </c>
      <c r="C82" s="33">
        <f>VLOOKUP('STATS 17-18'!X83,'PH - GIVEAWAYS'!$A$3:$B$55,2)</f>
        <v>52</v>
      </c>
      <c r="D82" s="33">
        <f>IF('STATS 17-18'!G83&lt;400,IF(C82&gt;66,66,C82),C82)</f>
        <v>52</v>
      </c>
      <c r="E82" s="33">
        <f>IF('STATS 17-18'!G83&lt;200,IF(D82&gt;60,60,D82),D82)</f>
        <v>52</v>
      </c>
      <c r="F82" s="33">
        <f>VLOOKUP('STATS 17-18'!AE83,'PH - BLOCKED SHOTS'!$A$3:$B$55,2)</f>
        <v>75</v>
      </c>
      <c r="G82" s="33">
        <f>IF('STATS 17-18'!G83&lt;400,IF(F82&gt;66,66,F82),F82)</f>
        <v>75</v>
      </c>
      <c r="H82" s="33">
        <f>IF('STATS 17-18'!G83&lt;200,IF(G82&gt;60,60,G82),G82)</f>
        <v>75</v>
      </c>
      <c r="I82" s="33"/>
      <c r="J82" s="116">
        <f>AVERAGE(B82,E82,E82,H82)</f>
        <v>62.5</v>
      </c>
      <c r="K82" s="116">
        <f>VLOOKUP('STATS 17-18'!M83,'PH - GAME SCORE'!$A$3:$B$55,2)</f>
        <v>98</v>
      </c>
      <c r="L82" s="116">
        <f>AVERAGE(J82,K82)</f>
        <v>80.25</v>
      </c>
      <c r="M82" s="116">
        <f>IF('STATS 17-18'!H83&lt;13.4,IF(L82&gt;73,73,L82),L82)</f>
        <v>80.25</v>
      </c>
      <c r="N82" s="117">
        <f>IF('STATS 17-18'!H83&lt;11,IF(M82&gt;66,66,M82),M82)</f>
        <v>80.25</v>
      </c>
    </row>
    <row r="83" ht="20.35" customHeight="1">
      <c r="A83" t="s" s="38">
        <v>148</v>
      </c>
      <c r="B83" s="81">
        <f>'SK - Tableau 1'!F83</f>
        <v>47</v>
      </c>
      <c r="C83" s="33">
        <f>VLOOKUP('STATS 17-18'!X84,'PH - GIVEAWAYS'!$A$3:$B$55,2)</f>
        <v>90</v>
      </c>
      <c r="D83" s="33">
        <f>IF('STATS 17-18'!G84&lt;400,IF(C83&gt;66,66,C83),C83)</f>
        <v>90</v>
      </c>
      <c r="E83" s="33">
        <f>IF('STATS 17-18'!G84&lt;200,IF(D83&gt;60,60,D83),D83)</f>
        <v>90</v>
      </c>
      <c r="F83" s="33">
        <f>VLOOKUP('STATS 17-18'!AE84,'PH - BLOCKED SHOTS'!$A$3:$B$55,2)</f>
        <v>78</v>
      </c>
      <c r="G83" s="33">
        <f>IF('STATS 17-18'!G84&lt;400,IF(F83&gt;66,66,F83),F83)</f>
        <v>78</v>
      </c>
      <c r="H83" s="33">
        <f>IF('STATS 17-18'!G84&lt;200,IF(G83&gt;60,60,G83),G83)</f>
        <v>78</v>
      </c>
      <c r="I83" s="33"/>
      <c r="J83" s="116">
        <f>AVERAGE(B83,E83,E83,H83)</f>
        <v>76.25</v>
      </c>
      <c r="K83" s="116">
        <f>VLOOKUP('STATS 17-18'!M84,'PH - GAME SCORE'!$A$3:$B$55,2)</f>
        <v>77</v>
      </c>
      <c r="L83" s="116">
        <f>AVERAGE(J83,K83)</f>
        <v>76.625</v>
      </c>
      <c r="M83" s="116">
        <f>IF('STATS 17-18'!H84&lt;13.4,IF(L83&gt;73,73,L83),L83)</f>
        <v>73</v>
      </c>
      <c r="N83" s="117">
        <f>IF('STATS 17-18'!H84&lt;11,IF(M83&gt;66,66,M83),M83)</f>
        <v>66</v>
      </c>
    </row>
    <row r="84" ht="20.35" customHeight="1">
      <c r="A84" t="s" s="38">
        <v>150</v>
      </c>
      <c r="B84" s="81">
        <f>'SK - Tableau 1'!F84</f>
        <v>58</v>
      </c>
      <c r="C84" s="33">
        <f>VLOOKUP('STATS 17-18'!X85,'PH - GIVEAWAYS'!$A$3:$B$55,2)</f>
        <v>99</v>
      </c>
      <c r="D84" s="33">
        <f>IF('STATS 17-18'!G85&lt;400,IF(C84&gt;66,66,C84),C84)</f>
        <v>66</v>
      </c>
      <c r="E84" s="33">
        <f>IF('STATS 17-18'!G85&lt;200,IF(D84&gt;60,60,D84),D84)</f>
        <v>60</v>
      </c>
      <c r="F84" s="33">
        <f>VLOOKUP('STATS 17-18'!AE85,'PH - BLOCKED SHOTS'!$A$3:$B$55,2)</f>
        <v>49</v>
      </c>
      <c r="G84" s="33">
        <f>IF('STATS 17-18'!G85&lt;400,IF(F84&gt;66,66,F84),F84)</f>
        <v>49</v>
      </c>
      <c r="H84" s="33">
        <f>IF('STATS 17-18'!G85&lt;200,IF(G84&gt;60,60,G84),G84)</f>
        <v>49</v>
      </c>
      <c r="I84" s="33"/>
      <c r="J84" s="116">
        <f>AVERAGE(B84,E84,E84,H84)</f>
        <v>56.75</v>
      </c>
      <c r="K84" s="116">
        <f>VLOOKUP('STATS 17-18'!M85,'PH - GAME SCORE'!$A$3:$B$55,2)</f>
        <v>50</v>
      </c>
      <c r="L84" s="116">
        <f>AVERAGE(J84,K84)</f>
        <v>53.375</v>
      </c>
      <c r="M84" s="116">
        <f>IF('STATS 17-18'!H85&lt;13.4,IF(L84&gt;73,73,L84),L84)</f>
        <v>53.375</v>
      </c>
      <c r="N84" s="117">
        <f>IF('STATS 17-18'!H85&lt;11,IF(M84&gt;66,66,M84),M84)</f>
        <v>53.375</v>
      </c>
    </row>
    <row r="85" ht="20.35" customHeight="1">
      <c r="A85" t="s" s="38">
        <v>151</v>
      </c>
      <c r="B85" s="81">
        <f>'SK - Tableau 1'!F85</f>
        <v>55</v>
      </c>
      <c r="C85" s="33">
        <f>VLOOKUP('STATS 17-18'!X86,'PH - GIVEAWAYS'!$A$3:$B$55,2)</f>
        <v>62</v>
      </c>
      <c r="D85" s="33">
        <f>IF('STATS 17-18'!G86&lt;400,IF(C85&gt;66,66,C85),C85)</f>
        <v>62</v>
      </c>
      <c r="E85" s="33">
        <f>IF('STATS 17-18'!G86&lt;200,IF(D85&gt;60,60,D85),D85)</f>
        <v>62</v>
      </c>
      <c r="F85" s="33">
        <f>VLOOKUP('STATS 17-18'!AE86,'PH - BLOCKED SHOTS'!$A$3:$B$55,2)</f>
        <v>90</v>
      </c>
      <c r="G85" s="33">
        <f>IF('STATS 17-18'!G86&lt;400,IF(F85&gt;66,66,F85),F85)</f>
        <v>90</v>
      </c>
      <c r="H85" s="33">
        <f>IF('STATS 17-18'!G86&lt;200,IF(G85&gt;60,60,G85),G85)</f>
        <v>90</v>
      </c>
      <c r="I85" s="33"/>
      <c r="J85" s="116">
        <f>AVERAGE(B85,E85,E85,H85)</f>
        <v>67.25</v>
      </c>
      <c r="K85" s="116">
        <f>VLOOKUP('STATS 17-18'!M86,'PH - GAME SCORE'!$A$3:$B$55,2)</f>
        <v>63</v>
      </c>
      <c r="L85" s="116">
        <f>AVERAGE(J85,K85)</f>
        <v>65.125</v>
      </c>
      <c r="M85" s="116">
        <f>IF('STATS 17-18'!H86&lt;13.4,IF(L85&gt;73,73,L85),L85)</f>
        <v>65.125</v>
      </c>
      <c r="N85" s="117">
        <f>IF('STATS 17-18'!H86&lt;11,IF(M85&gt;66,66,M85),M85)</f>
        <v>65.125</v>
      </c>
    </row>
    <row r="86" ht="20.35" customHeight="1">
      <c r="A86" t="s" s="38">
        <v>152</v>
      </c>
      <c r="B86" s="81">
        <f>'SK - Tableau 1'!F86</f>
        <v>60</v>
      </c>
      <c r="C86" s="33">
        <f>VLOOKUP('STATS 17-18'!X87,'PH - GIVEAWAYS'!$A$3:$B$55,2)</f>
        <v>71</v>
      </c>
      <c r="D86" s="33">
        <f>IF('STATS 17-18'!G87&lt;400,IF(C86&gt;66,66,C86),C86)</f>
        <v>71</v>
      </c>
      <c r="E86" s="33">
        <f>IF('STATS 17-18'!G87&lt;200,IF(D86&gt;60,60,D86),D86)</f>
        <v>71</v>
      </c>
      <c r="F86" s="33">
        <f>VLOOKUP('STATS 17-18'!AE87,'PH - BLOCKED SHOTS'!$A$3:$B$55,2)</f>
        <v>77</v>
      </c>
      <c r="G86" s="33">
        <f>IF('STATS 17-18'!G87&lt;400,IF(F86&gt;66,66,F86),F86)</f>
        <v>77</v>
      </c>
      <c r="H86" s="33">
        <f>IF('STATS 17-18'!G87&lt;200,IF(G86&gt;60,60,G86),G86)</f>
        <v>77</v>
      </c>
      <c r="I86" s="33"/>
      <c r="J86" s="116">
        <f>AVERAGE(B86,E86,E86,H86)</f>
        <v>69.75</v>
      </c>
      <c r="K86" s="116">
        <f>VLOOKUP('STATS 17-18'!M87,'PH - GAME SCORE'!$A$3:$B$55,2)</f>
        <v>47</v>
      </c>
      <c r="L86" s="116">
        <f>AVERAGE(J86,K86)</f>
        <v>58.375</v>
      </c>
      <c r="M86" s="116">
        <f>IF('STATS 17-18'!H87&lt;13.4,IF(L86&gt;73,73,L86),L86)</f>
        <v>58.375</v>
      </c>
      <c r="N86" s="117">
        <f>IF('STATS 17-18'!H87&lt;11,IF(M86&gt;66,66,M86),M86)</f>
        <v>58.375</v>
      </c>
    </row>
    <row r="87" ht="20.35" customHeight="1">
      <c r="A87" t="s" s="38">
        <v>153</v>
      </c>
      <c r="B87" s="81">
        <f>'SK - Tableau 1'!F87</f>
        <v>76</v>
      </c>
      <c r="C87" s="33">
        <f>VLOOKUP('STATS 17-18'!X88,'PH - GIVEAWAYS'!$A$3:$B$55,2)</f>
        <v>65</v>
      </c>
      <c r="D87" s="33">
        <f>IF('STATS 17-18'!G88&lt;400,IF(C87&gt;66,66,C87),C87)</f>
        <v>65</v>
      </c>
      <c r="E87" s="33">
        <f>IF('STATS 17-18'!G88&lt;200,IF(D87&gt;60,60,D87),D87)</f>
        <v>65</v>
      </c>
      <c r="F87" s="33">
        <f>VLOOKUP('STATS 17-18'!AE88,'PH - BLOCKED SHOTS'!$A$3:$B$55,2)</f>
        <v>79</v>
      </c>
      <c r="G87" s="33">
        <f>IF('STATS 17-18'!G88&lt;400,IF(F87&gt;66,66,F87),F87)</f>
        <v>79</v>
      </c>
      <c r="H87" s="33">
        <f>IF('STATS 17-18'!G88&lt;200,IF(G87&gt;60,60,G87),G87)</f>
        <v>79</v>
      </c>
      <c r="I87" s="33"/>
      <c r="J87" s="116">
        <f>AVERAGE(B87,E87,E87,H87)</f>
        <v>71.25</v>
      </c>
      <c r="K87" s="116">
        <f>VLOOKUP('STATS 17-18'!M88,'PH - GAME SCORE'!$A$3:$B$55,2)</f>
        <v>52</v>
      </c>
      <c r="L87" s="116">
        <f>AVERAGE(J87,K87)</f>
        <v>61.625</v>
      </c>
      <c r="M87" s="116">
        <f>IF('STATS 17-18'!H88&lt;13.4,IF(L87&gt;73,73,L87),L87)</f>
        <v>61.625</v>
      </c>
      <c r="N87" s="117">
        <f>IF('STATS 17-18'!H88&lt;11,IF(M87&gt;66,66,M87),M87)</f>
        <v>61.625</v>
      </c>
    </row>
    <row r="88" ht="20.35" customHeight="1">
      <c r="A88" t="s" s="38">
        <v>154</v>
      </c>
      <c r="B88" s="81">
        <f>'SK - Tableau 1'!F88</f>
        <v>60</v>
      </c>
      <c r="C88" s="33">
        <f>VLOOKUP('STATS 17-18'!X89,'PH - GIVEAWAYS'!$A$3:$B$55,2)</f>
        <v>75</v>
      </c>
      <c r="D88" s="33">
        <f>IF('STATS 17-18'!G89&lt;400,IF(C88&gt;66,66,C88),C88)</f>
        <v>75</v>
      </c>
      <c r="E88" s="33">
        <f>IF('STATS 17-18'!G89&lt;200,IF(D88&gt;60,60,D88),D88)</f>
        <v>75</v>
      </c>
      <c r="F88" s="33">
        <f>VLOOKUP('STATS 17-18'!AE89,'PH - BLOCKED SHOTS'!$A$3:$B$55,2)</f>
        <v>92</v>
      </c>
      <c r="G88" s="33">
        <f>IF('STATS 17-18'!G89&lt;400,IF(F88&gt;66,66,F88),F88)</f>
        <v>92</v>
      </c>
      <c r="H88" s="33">
        <f>IF('STATS 17-18'!G89&lt;200,IF(G88&gt;60,60,G88),G88)</f>
        <v>92</v>
      </c>
      <c r="I88" s="33"/>
      <c r="J88" s="116">
        <f>AVERAGE(B88,E88,E88,H88)</f>
        <v>75.5</v>
      </c>
      <c r="K88" s="116">
        <f>VLOOKUP('STATS 17-18'!M89,'PH - GAME SCORE'!$A$3:$B$55,2)</f>
        <v>63</v>
      </c>
      <c r="L88" s="116">
        <f>AVERAGE(J88,K88)</f>
        <v>69.25</v>
      </c>
      <c r="M88" s="116">
        <f>IF('STATS 17-18'!H89&lt;13.4,IF(L88&gt;73,73,L88),L88)</f>
        <v>69.25</v>
      </c>
      <c r="N88" s="117">
        <f>IF('STATS 17-18'!H89&lt;11,IF(M88&gt;66,66,M88),M88)</f>
        <v>69.25</v>
      </c>
    </row>
    <row r="89" ht="20.35" customHeight="1">
      <c r="A89" t="s" s="38">
        <v>155</v>
      </c>
      <c r="B89" s="81">
        <f>'SK - Tableau 1'!F89</f>
        <v>47</v>
      </c>
      <c r="C89" s="33">
        <f>VLOOKUP('STATS 17-18'!X90,'PH - GIVEAWAYS'!$A$3:$B$55,2)</f>
        <v>54</v>
      </c>
      <c r="D89" s="33">
        <f>IF('STATS 17-18'!G90&lt;400,IF(C89&gt;66,66,C89),C89)</f>
        <v>54</v>
      </c>
      <c r="E89" s="33">
        <f>IF('STATS 17-18'!G90&lt;200,IF(D89&gt;60,60,D89),D89)</f>
        <v>54</v>
      </c>
      <c r="F89" s="33">
        <f>VLOOKUP('STATS 17-18'!AE90,'PH - BLOCKED SHOTS'!$A$3:$B$55,2)</f>
        <v>47</v>
      </c>
      <c r="G89" s="33">
        <f>IF('STATS 17-18'!G90&lt;400,IF(F89&gt;66,66,F89),F89)</f>
        <v>47</v>
      </c>
      <c r="H89" s="33">
        <f>IF('STATS 17-18'!G90&lt;200,IF(G89&gt;60,60,G89),G89)</f>
        <v>47</v>
      </c>
      <c r="I89" s="33"/>
      <c r="J89" s="116">
        <f>AVERAGE(B89,E89,E89,H89)</f>
        <v>50.5</v>
      </c>
      <c r="K89" s="116">
        <f>VLOOKUP('STATS 17-18'!M90,'PH - GAME SCORE'!$A$3:$B$55,2)</f>
        <v>57</v>
      </c>
      <c r="L89" s="116">
        <f>AVERAGE(J89,K89)</f>
        <v>53.75</v>
      </c>
      <c r="M89" s="116">
        <f>IF('STATS 17-18'!H90&lt;13.4,IF(L89&gt;73,73,L89),L89)</f>
        <v>53.75</v>
      </c>
      <c r="N89" s="117">
        <f>IF('STATS 17-18'!H90&lt;11,IF(M89&gt;66,66,M89),M89)</f>
        <v>53.75</v>
      </c>
    </row>
    <row r="90" ht="20.35" customHeight="1">
      <c r="A90" t="s" s="38">
        <v>156</v>
      </c>
      <c r="B90" s="81">
        <f>'SK - Tableau 1'!F90</f>
        <v>91</v>
      </c>
      <c r="C90" s="33">
        <f>VLOOKUP('STATS 17-18'!X91,'PH - GIVEAWAYS'!$A$3:$B$55,2)</f>
        <v>72</v>
      </c>
      <c r="D90" s="33">
        <f>IF('STATS 17-18'!G91&lt;400,IF(C90&gt;66,66,C90),C90)</f>
        <v>72</v>
      </c>
      <c r="E90" s="33">
        <f>IF('STATS 17-18'!G91&lt;200,IF(D90&gt;60,60,D90),D90)</f>
        <v>72</v>
      </c>
      <c r="F90" s="33">
        <f>VLOOKUP('STATS 17-18'!AE91,'PH - BLOCKED SHOTS'!$A$3:$B$55,2)</f>
        <v>62</v>
      </c>
      <c r="G90" s="33">
        <f>IF('STATS 17-18'!G91&lt;400,IF(F90&gt;66,66,F90),F90)</f>
        <v>62</v>
      </c>
      <c r="H90" s="33">
        <f>IF('STATS 17-18'!G91&lt;200,IF(G90&gt;60,60,G90),G90)</f>
        <v>62</v>
      </c>
      <c r="I90" s="33"/>
      <c r="J90" s="116">
        <f>AVERAGE(B90,E90,E90,H90)</f>
        <v>74.25</v>
      </c>
      <c r="K90" s="116">
        <f>VLOOKUP('STATS 17-18'!M91,'PH - GAME SCORE'!$A$3:$B$55,2)</f>
        <v>57</v>
      </c>
      <c r="L90" s="116">
        <f>AVERAGE(J90,K90)</f>
        <v>65.625</v>
      </c>
      <c r="M90" s="116">
        <f>IF('STATS 17-18'!H91&lt;13.4,IF(L90&gt;73,73,L90),L90)</f>
        <v>65.625</v>
      </c>
      <c r="N90" s="117">
        <f>IF('STATS 17-18'!H91&lt;11,IF(M90&gt;66,66,M90),M90)</f>
        <v>65.625</v>
      </c>
    </row>
    <row r="91" ht="20.35" customHeight="1">
      <c r="A91" t="s" s="38">
        <v>157</v>
      </c>
      <c r="B91" s="81">
        <f>'SK - Tableau 1'!F91</f>
        <v>62</v>
      </c>
      <c r="C91" s="33">
        <f>VLOOKUP('STATS 17-18'!X92,'PH - GIVEAWAYS'!$A$3:$B$55,2)</f>
        <v>89</v>
      </c>
      <c r="D91" s="33">
        <f>IF('STATS 17-18'!G92&lt;400,IF(C91&gt;66,66,C91),C91)</f>
        <v>89</v>
      </c>
      <c r="E91" s="33">
        <f>IF('STATS 17-18'!G92&lt;200,IF(D91&gt;60,60,D91),D91)</f>
        <v>89</v>
      </c>
      <c r="F91" s="33">
        <f>VLOOKUP('STATS 17-18'!AE92,'PH - BLOCKED SHOTS'!$A$3:$B$55,2)</f>
        <v>73</v>
      </c>
      <c r="G91" s="33">
        <f>IF('STATS 17-18'!G92&lt;400,IF(F91&gt;66,66,F91),F91)</f>
        <v>73</v>
      </c>
      <c r="H91" s="33">
        <f>IF('STATS 17-18'!G92&lt;200,IF(G91&gt;60,60,G91),G91)</f>
        <v>73</v>
      </c>
      <c r="I91" s="33"/>
      <c r="J91" s="116">
        <f>AVERAGE(B91,E91,E91,H91)</f>
        <v>78.25</v>
      </c>
      <c r="K91" s="116">
        <f>VLOOKUP('STATS 17-18'!M92,'PH - GAME SCORE'!$A$3:$B$55,2)</f>
        <v>71</v>
      </c>
      <c r="L91" s="116">
        <f>AVERAGE(J91,K91)</f>
        <v>74.625</v>
      </c>
      <c r="M91" s="116">
        <f>IF('STATS 17-18'!H92&lt;13.4,IF(L91&gt;73,73,L91),L91)</f>
        <v>74.625</v>
      </c>
      <c r="N91" s="117">
        <f>IF('STATS 17-18'!H92&lt;11,IF(M91&gt;66,66,M91),M91)</f>
        <v>74.625</v>
      </c>
    </row>
    <row r="92" ht="20.35" customHeight="1">
      <c r="A92" t="s" s="38">
        <v>158</v>
      </c>
      <c r="B92" s="81">
        <f>'SK - Tableau 1'!F92</f>
        <v>93</v>
      </c>
      <c r="C92" s="33">
        <f>VLOOKUP('STATS 17-18'!X93,'PH - GIVEAWAYS'!$A$3:$B$55,2)</f>
        <v>83</v>
      </c>
      <c r="D92" s="33">
        <f>IF('STATS 17-18'!G93&lt;400,IF(C92&gt;66,66,C92),C92)</f>
        <v>83</v>
      </c>
      <c r="E92" s="33">
        <f>IF('STATS 17-18'!G93&lt;200,IF(D92&gt;60,60,D92),D92)</f>
        <v>83</v>
      </c>
      <c r="F92" s="33">
        <f>VLOOKUP('STATS 17-18'!AE93,'PH - BLOCKED SHOTS'!$A$3:$B$55,2)</f>
        <v>60</v>
      </c>
      <c r="G92" s="33">
        <f>IF('STATS 17-18'!G93&lt;400,IF(F92&gt;66,66,F92),F92)</f>
        <v>60</v>
      </c>
      <c r="H92" s="33">
        <f>IF('STATS 17-18'!G93&lt;200,IF(G92&gt;60,60,G92),G92)</f>
        <v>60</v>
      </c>
      <c r="I92" s="33"/>
      <c r="J92" s="116">
        <f>AVERAGE(B92,E92,E92,H92)</f>
        <v>79.75</v>
      </c>
      <c r="K92" s="116">
        <f>VLOOKUP('STATS 17-18'!M93,'PH - GAME SCORE'!$A$3:$B$55,2)</f>
        <v>67</v>
      </c>
      <c r="L92" s="116">
        <f>AVERAGE(J92,K92)</f>
        <v>73.375</v>
      </c>
      <c r="M92" s="116">
        <f>IF('STATS 17-18'!H93&lt;13.4,IF(L92&gt;73,73,L92),L92)</f>
        <v>73.375</v>
      </c>
      <c r="N92" s="117">
        <f>IF('STATS 17-18'!H93&lt;11,IF(M92&gt;66,66,M92),M92)</f>
        <v>73.375</v>
      </c>
    </row>
    <row r="93" ht="20.35" customHeight="1">
      <c r="A93" t="s" s="38">
        <v>159</v>
      </c>
      <c r="B93" s="81">
        <f>'SK - Tableau 1'!F93</f>
        <v>56</v>
      </c>
      <c r="C93" s="33">
        <f>VLOOKUP('STATS 17-18'!X94,'PH - GIVEAWAYS'!$A$3:$B$55,2)</f>
        <v>99</v>
      </c>
      <c r="D93" s="33">
        <f>IF('STATS 17-18'!G94&lt;400,IF(C93&gt;66,66,C93),C93)</f>
        <v>66</v>
      </c>
      <c r="E93" s="33">
        <f>IF('STATS 17-18'!G94&lt;200,IF(D93&gt;60,60,D93),D93)</f>
        <v>60</v>
      </c>
      <c r="F93" s="33">
        <f>VLOOKUP('STATS 17-18'!AE94,'PH - BLOCKED SHOTS'!$A$3:$B$55,2)</f>
        <v>97</v>
      </c>
      <c r="G93" s="33">
        <f>IF('STATS 17-18'!G94&lt;400,IF(F93&gt;66,66,F93),F93)</f>
        <v>66</v>
      </c>
      <c r="H93" s="33">
        <f>IF('STATS 17-18'!G94&lt;200,IF(G93&gt;60,60,G93),G93)</f>
        <v>60</v>
      </c>
      <c r="I93" s="33"/>
      <c r="J93" s="116">
        <f>AVERAGE(B93,E93,E93,H93)</f>
        <v>59</v>
      </c>
      <c r="K93" s="116">
        <f>VLOOKUP('STATS 17-18'!M94,'PH - GAME SCORE'!$A$3:$B$55,2)</f>
        <v>48</v>
      </c>
      <c r="L93" s="116">
        <f>AVERAGE(J93,K93)</f>
        <v>53.5</v>
      </c>
      <c r="M93" s="116">
        <f>IF('STATS 17-18'!H94&lt;13.4,IF(L93&gt;73,73,L93),L93)</f>
        <v>53.5</v>
      </c>
      <c r="N93" s="117">
        <f>IF('STATS 17-18'!H94&lt;11,IF(M93&gt;66,66,M93),M93)</f>
        <v>53.5</v>
      </c>
    </row>
    <row r="94" ht="20.35" customHeight="1">
      <c r="A94" t="s" s="38">
        <v>160</v>
      </c>
      <c r="B94" s="81">
        <f>'SK - Tableau 1'!F94</f>
        <v>58</v>
      </c>
      <c r="C94" s="33">
        <f>VLOOKUP('STATS 17-18'!X95,'PH - GIVEAWAYS'!$A$3:$B$55,2)</f>
        <v>52</v>
      </c>
      <c r="D94" s="33">
        <f>IF('STATS 17-18'!G95&lt;400,IF(C94&gt;66,66,C94),C94)</f>
        <v>52</v>
      </c>
      <c r="E94" s="33">
        <f>IF('STATS 17-18'!G95&lt;200,IF(D94&gt;60,60,D94),D94)</f>
        <v>52</v>
      </c>
      <c r="F94" s="33">
        <f>VLOOKUP('STATS 17-18'!AE95,'PH - BLOCKED SHOTS'!$A$3:$B$55,2)</f>
        <v>47</v>
      </c>
      <c r="G94" s="33">
        <f>IF('STATS 17-18'!G95&lt;400,IF(F94&gt;66,66,F94),F94)</f>
        <v>47</v>
      </c>
      <c r="H94" s="33">
        <f>IF('STATS 17-18'!G95&lt;200,IF(G94&gt;60,60,G94),G94)</f>
        <v>47</v>
      </c>
      <c r="I94" s="33"/>
      <c r="J94" s="116">
        <f>AVERAGE(B94,E94,E94,H94)</f>
        <v>52.25</v>
      </c>
      <c r="K94" s="116">
        <f>VLOOKUP('STATS 17-18'!M95,'PH - GAME SCORE'!$A$3:$B$55,2)</f>
        <v>47</v>
      </c>
      <c r="L94" s="116">
        <f>AVERAGE(J94,K94)</f>
        <v>49.625</v>
      </c>
      <c r="M94" s="116">
        <f>IF('STATS 17-18'!H95&lt;13.4,IF(L94&gt;73,73,L94),L94)</f>
        <v>49.625</v>
      </c>
      <c r="N94" s="117">
        <f>IF('STATS 17-18'!H95&lt;11,IF(M94&gt;66,66,M94),M94)</f>
        <v>49.625</v>
      </c>
    </row>
    <row r="95" ht="20.35" customHeight="1">
      <c r="A95" t="s" s="38">
        <v>161</v>
      </c>
      <c r="B95" s="81">
        <f>'SK - Tableau 1'!F95</f>
        <v>87</v>
      </c>
      <c r="C95" s="33">
        <f>VLOOKUP('STATS 17-18'!X96,'PH - GIVEAWAYS'!$A$3:$B$55,2)</f>
        <v>69</v>
      </c>
      <c r="D95" s="33">
        <f>IF('STATS 17-18'!G96&lt;400,IF(C95&gt;66,66,C95),C95)</f>
        <v>69</v>
      </c>
      <c r="E95" s="33">
        <f>IF('STATS 17-18'!G96&lt;200,IF(D95&gt;60,60,D95),D95)</f>
        <v>69</v>
      </c>
      <c r="F95" s="33">
        <f>VLOOKUP('STATS 17-18'!AE96,'PH - BLOCKED SHOTS'!$A$3:$B$55,2)</f>
        <v>66</v>
      </c>
      <c r="G95" s="33">
        <f>IF('STATS 17-18'!G96&lt;400,IF(F95&gt;66,66,F95),F95)</f>
        <v>66</v>
      </c>
      <c r="H95" s="33">
        <f>IF('STATS 17-18'!G96&lt;200,IF(G95&gt;60,60,G95),G95)</f>
        <v>66</v>
      </c>
      <c r="I95" s="33"/>
      <c r="J95" s="116">
        <f>AVERAGE(B95,E95,E95,H95)</f>
        <v>72.75</v>
      </c>
      <c r="K95" s="116">
        <f>VLOOKUP('STATS 17-18'!M96,'PH - GAME SCORE'!$A$3:$B$55,2)</f>
        <v>94</v>
      </c>
      <c r="L95" s="116">
        <f>AVERAGE(J95,K95)</f>
        <v>83.375</v>
      </c>
      <c r="M95" s="116">
        <f>IF('STATS 17-18'!H96&lt;13.4,IF(L95&gt;73,73,L95),L95)</f>
        <v>83.375</v>
      </c>
      <c r="N95" s="117">
        <f>IF('STATS 17-18'!H96&lt;11,IF(M95&gt;66,66,M95),M95)</f>
        <v>83.375</v>
      </c>
    </row>
    <row r="96" ht="20.35" customHeight="1">
      <c r="A96" t="s" s="38">
        <v>162</v>
      </c>
      <c r="B96" s="81">
        <f>'SK - Tableau 1'!F96</f>
        <v>89</v>
      </c>
      <c r="C96" s="33">
        <f>VLOOKUP('STATS 17-18'!X97,'PH - GIVEAWAYS'!$A$3:$B$55,2)</f>
        <v>86</v>
      </c>
      <c r="D96" s="33">
        <f>IF('STATS 17-18'!G97&lt;400,IF(C96&gt;66,66,C96),C96)</f>
        <v>86</v>
      </c>
      <c r="E96" s="33">
        <f>IF('STATS 17-18'!G97&lt;200,IF(D96&gt;60,60,D96),D96)</f>
        <v>86</v>
      </c>
      <c r="F96" s="33">
        <f>VLOOKUP('STATS 17-18'!AE97,'PH - BLOCKED SHOTS'!$A$3:$B$55,2)</f>
        <v>54</v>
      </c>
      <c r="G96" s="33">
        <f>IF('STATS 17-18'!G97&lt;400,IF(F96&gt;66,66,F96),F96)</f>
        <v>54</v>
      </c>
      <c r="H96" s="33">
        <f>IF('STATS 17-18'!G97&lt;200,IF(G96&gt;60,60,G96),G96)</f>
        <v>54</v>
      </c>
      <c r="I96" s="33"/>
      <c r="J96" s="116">
        <f>AVERAGE(B96,E96,E96,H96)</f>
        <v>78.75</v>
      </c>
      <c r="K96" s="116">
        <f>VLOOKUP('STATS 17-18'!M97,'PH - GAME SCORE'!$A$3:$B$55,2)</f>
        <v>83</v>
      </c>
      <c r="L96" s="116">
        <f>AVERAGE(J96,K96)</f>
        <v>80.875</v>
      </c>
      <c r="M96" s="116">
        <f>IF('STATS 17-18'!H97&lt;13.4,IF(L96&gt;73,73,L96),L96)</f>
        <v>80.875</v>
      </c>
      <c r="N96" s="117">
        <f>IF('STATS 17-18'!H97&lt;11,IF(M96&gt;66,66,M96),M96)</f>
        <v>80.875</v>
      </c>
    </row>
    <row r="97" ht="20.35" customHeight="1">
      <c r="A97" t="s" s="38">
        <v>163</v>
      </c>
      <c r="B97" s="81">
        <f>'SK - Tableau 1'!F97</f>
        <v>70</v>
      </c>
      <c r="C97" s="33">
        <f>VLOOKUP('STATS 17-18'!X98,'PH - GIVEAWAYS'!$A$3:$B$55,2)</f>
        <v>65</v>
      </c>
      <c r="D97" s="33">
        <f>IF('STATS 17-18'!G98&lt;400,IF(C97&gt;66,66,C97),C97)</f>
        <v>65</v>
      </c>
      <c r="E97" s="33">
        <f>IF('STATS 17-18'!G98&lt;200,IF(D97&gt;60,60,D97),D97)</f>
        <v>65</v>
      </c>
      <c r="F97" s="33">
        <f>VLOOKUP('STATS 17-18'!AE98,'PH - BLOCKED SHOTS'!$A$3:$B$55,2)</f>
        <v>73</v>
      </c>
      <c r="G97" s="33">
        <f>IF('STATS 17-18'!G98&lt;400,IF(F97&gt;66,66,F97),F97)</f>
        <v>73</v>
      </c>
      <c r="H97" s="33">
        <f>IF('STATS 17-18'!G98&lt;200,IF(G97&gt;60,60,G97),G97)</f>
        <v>73</v>
      </c>
      <c r="I97" s="33"/>
      <c r="J97" s="116">
        <f>AVERAGE(B97,E97,E97,H97)</f>
        <v>68.25</v>
      </c>
      <c r="K97" s="116">
        <f>VLOOKUP('STATS 17-18'!M98,'PH - GAME SCORE'!$A$3:$B$55,2)</f>
        <v>76</v>
      </c>
      <c r="L97" s="116">
        <f>AVERAGE(J97,K97)</f>
        <v>72.125</v>
      </c>
      <c r="M97" s="116">
        <f>IF('STATS 17-18'!H98&lt;13.4,IF(L97&gt;73,73,L97),L97)</f>
        <v>72.125</v>
      </c>
      <c r="N97" s="117">
        <f>IF('STATS 17-18'!H98&lt;11,IF(M97&gt;66,66,M97),M97)</f>
        <v>72.125</v>
      </c>
    </row>
    <row r="98" ht="20.35" customHeight="1">
      <c r="A98" t="s" s="38">
        <v>164</v>
      </c>
      <c r="B98" s="81">
        <f>'SK - Tableau 1'!F98</f>
        <v>57</v>
      </c>
      <c r="C98" s="33">
        <f>VLOOKUP('STATS 17-18'!X99,'PH - GIVEAWAYS'!$A$3:$B$55,2)</f>
        <v>71</v>
      </c>
      <c r="D98" s="33">
        <f>IF('STATS 17-18'!G99&lt;400,IF(C98&gt;66,66,C98),C98)</f>
        <v>66</v>
      </c>
      <c r="E98" s="33">
        <f>IF('STATS 17-18'!G99&lt;200,IF(D98&gt;60,60,D98),D98)</f>
        <v>66</v>
      </c>
      <c r="F98" s="33">
        <f>VLOOKUP('STATS 17-18'!AE99,'PH - BLOCKED SHOTS'!$A$3:$B$55,2)</f>
        <v>82</v>
      </c>
      <c r="G98" s="33">
        <f>IF('STATS 17-18'!G99&lt;400,IF(F98&gt;66,66,F98),F98)</f>
        <v>66</v>
      </c>
      <c r="H98" s="33">
        <f>IF('STATS 17-18'!G99&lt;200,IF(G98&gt;60,60,G98),G98)</f>
        <v>66</v>
      </c>
      <c r="I98" s="33"/>
      <c r="J98" s="116">
        <f>AVERAGE(B98,E98,E98,H98)</f>
        <v>63.75</v>
      </c>
      <c r="K98" s="116">
        <f>VLOOKUP('STATS 17-18'!M99,'PH - GAME SCORE'!$A$3:$B$55,2)</f>
        <v>65</v>
      </c>
      <c r="L98" s="116">
        <f>AVERAGE(J98,K98)</f>
        <v>64.375</v>
      </c>
      <c r="M98" s="116">
        <f>IF('STATS 17-18'!H99&lt;13.4,IF(L98&gt;73,73,L98),L98)</f>
        <v>64.375</v>
      </c>
      <c r="N98" s="117">
        <f>IF('STATS 17-18'!H99&lt;11,IF(M98&gt;66,66,M98),M98)</f>
        <v>64.375</v>
      </c>
    </row>
    <row r="99" ht="20.35" customHeight="1">
      <c r="A99" t="s" s="38">
        <v>166</v>
      </c>
      <c r="B99" s="81">
        <f>'SK - Tableau 1'!F99</f>
        <v>69</v>
      </c>
      <c r="C99" s="33">
        <f>VLOOKUP('STATS 17-18'!X100,'PH - GIVEAWAYS'!$A$3:$B$55,2)</f>
        <v>95</v>
      </c>
      <c r="D99" s="33">
        <f>IF('STATS 17-18'!G100&lt;400,IF(C99&gt;66,66,C99),C99)</f>
        <v>95</v>
      </c>
      <c r="E99" s="33">
        <f>IF('STATS 17-18'!G100&lt;200,IF(D99&gt;60,60,D99),D99)</f>
        <v>95</v>
      </c>
      <c r="F99" s="33">
        <f>VLOOKUP('STATS 17-18'!AE100,'PH - BLOCKED SHOTS'!$A$3:$B$55,2)</f>
        <v>82</v>
      </c>
      <c r="G99" s="33">
        <f>IF('STATS 17-18'!G100&lt;400,IF(F99&gt;66,66,F99),F99)</f>
        <v>82</v>
      </c>
      <c r="H99" s="33">
        <f>IF('STATS 17-18'!G100&lt;200,IF(G99&gt;60,60,G99),G99)</f>
        <v>82</v>
      </c>
      <c r="I99" s="33"/>
      <c r="J99" s="116">
        <f>AVERAGE(B99,E99,E99,H99)</f>
        <v>85.25</v>
      </c>
      <c r="K99" s="116">
        <f>VLOOKUP('STATS 17-18'!M100,'PH - GAME SCORE'!$A$3:$B$55,2)</f>
        <v>75</v>
      </c>
      <c r="L99" s="116">
        <f>AVERAGE(J99,K99)</f>
        <v>80.125</v>
      </c>
      <c r="M99" s="116">
        <f>IF('STATS 17-18'!H100&lt;13.4,IF(L99&gt;73,73,L99),L99)</f>
        <v>80.125</v>
      </c>
      <c r="N99" s="117">
        <f>IF('STATS 17-18'!H100&lt;11,IF(M99&gt;66,66,M99),M99)</f>
        <v>80.125</v>
      </c>
    </row>
    <row r="100" ht="20.35" customHeight="1">
      <c r="A100" t="s" s="38">
        <v>167</v>
      </c>
      <c r="B100" s="81">
        <f>'SK - Tableau 1'!F100</f>
        <v>73</v>
      </c>
      <c r="C100" s="33">
        <f>VLOOKUP('STATS 17-18'!X101,'PH - GIVEAWAYS'!$A$3:$B$55,2)</f>
        <v>94</v>
      </c>
      <c r="D100" s="33">
        <f>IF('STATS 17-18'!G101&lt;400,IF(C100&gt;66,66,C100),C100)</f>
        <v>94</v>
      </c>
      <c r="E100" s="33">
        <f>IF('STATS 17-18'!G101&lt;200,IF(D100&gt;60,60,D100),D100)</f>
        <v>94</v>
      </c>
      <c r="F100" s="33">
        <f>VLOOKUP('STATS 17-18'!AE101,'PH - BLOCKED SHOTS'!$A$3:$B$55,2)</f>
        <v>72</v>
      </c>
      <c r="G100" s="33">
        <f>IF('STATS 17-18'!G101&lt;400,IF(F100&gt;66,66,F100),F100)</f>
        <v>72</v>
      </c>
      <c r="H100" s="33">
        <f>IF('STATS 17-18'!G101&lt;200,IF(G100&gt;60,60,G100),G100)</f>
        <v>72</v>
      </c>
      <c r="I100" s="33"/>
      <c r="J100" s="116">
        <f>AVERAGE(B100,E100,E100,H100)</f>
        <v>83.25</v>
      </c>
      <c r="K100" s="116">
        <f>VLOOKUP('STATS 17-18'!M101,'PH - GAME SCORE'!$A$3:$B$55,2)</f>
        <v>73</v>
      </c>
      <c r="L100" s="116">
        <f>AVERAGE(J100,K100)</f>
        <v>78.125</v>
      </c>
      <c r="M100" s="116">
        <f>IF('STATS 17-18'!H101&lt;13.4,IF(L100&gt;73,73,L100),L100)</f>
        <v>78.125</v>
      </c>
      <c r="N100" s="117">
        <f>IF('STATS 17-18'!H101&lt;11,IF(M100&gt;66,66,M100),M100)</f>
        <v>78.125</v>
      </c>
    </row>
    <row r="101" ht="20.35" customHeight="1">
      <c r="A101" t="s" s="38">
        <v>168</v>
      </c>
      <c r="B101" s="81">
        <f>'SK - Tableau 1'!F101</f>
        <v>47</v>
      </c>
      <c r="C101" s="33">
        <f>VLOOKUP('STATS 17-18'!X102,'PH - GIVEAWAYS'!$A$3:$B$55,2)</f>
        <v>51</v>
      </c>
      <c r="D101" s="33">
        <f>IF('STATS 17-18'!G102&lt;400,IF(C101&gt;66,66,C101),C101)</f>
        <v>51</v>
      </c>
      <c r="E101" s="33">
        <f>IF('STATS 17-18'!G102&lt;200,IF(D101&gt;60,60,D101),D101)</f>
        <v>51</v>
      </c>
      <c r="F101" s="33">
        <f>VLOOKUP('STATS 17-18'!AE102,'PH - BLOCKED SHOTS'!$A$3:$B$55,2)</f>
        <v>75</v>
      </c>
      <c r="G101" s="33">
        <f>IF('STATS 17-18'!G102&lt;400,IF(F101&gt;66,66,F101),F101)</f>
        <v>66</v>
      </c>
      <c r="H101" s="33">
        <f>IF('STATS 17-18'!G102&lt;200,IF(G101&gt;60,60,G101),G101)</f>
        <v>60</v>
      </c>
      <c r="I101" s="33"/>
      <c r="J101" s="116">
        <f>AVERAGE(B101,E101,E101,H101)</f>
        <v>52.25</v>
      </c>
      <c r="K101" s="116">
        <f>VLOOKUP('STATS 17-18'!M102,'PH - GAME SCORE'!$A$3:$B$55,2)</f>
        <v>63</v>
      </c>
      <c r="L101" s="116">
        <f>AVERAGE(J101,K101)</f>
        <v>57.625</v>
      </c>
      <c r="M101" s="116">
        <f>IF('STATS 17-18'!H102&lt;13.4,IF(L101&gt;73,73,L101),L101)</f>
        <v>57.625</v>
      </c>
      <c r="N101" s="117">
        <f>IF('STATS 17-18'!H102&lt;11,IF(M101&gt;66,66,M101),M101)</f>
        <v>57.625</v>
      </c>
    </row>
    <row r="102" ht="20.35" customHeight="1">
      <c r="A102" t="s" s="38">
        <v>169</v>
      </c>
      <c r="B102" s="81">
        <f>'SK - Tableau 1'!F102</f>
        <v>73</v>
      </c>
      <c r="C102" s="33">
        <f>VLOOKUP('STATS 17-18'!X103,'PH - GIVEAWAYS'!$A$3:$B$55,2)</f>
        <v>50</v>
      </c>
      <c r="D102" s="33">
        <f>IF('STATS 17-18'!G103&lt;400,IF(C102&gt;66,66,C102),C102)</f>
        <v>50</v>
      </c>
      <c r="E102" s="33">
        <f>IF('STATS 17-18'!G103&lt;200,IF(D102&gt;60,60,D102),D102)</f>
        <v>50</v>
      </c>
      <c r="F102" s="33">
        <f>VLOOKUP('STATS 17-18'!AE103,'PH - BLOCKED SHOTS'!$A$3:$B$55,2)</f>
        <v>51</v>
      </c>
      <c r="G102" s="33">
        <f>IF('STATS 17-18'!G103&lt;400,IF(F102&gt;66,66,F102),F102)</f>
        <v>51</v>
      </c>
      <c r="H102" s="33">
        <f>IF('STATS 17-18'!G103&lt;200,IF(G102&gt;60,60,G102),G102)</f>
        <v>51</v>
      </c>
      <c r="I102" s="33"/>
      <c r="J102" s="116">
        <f>AVERAGE(B102,E102,E102,H102)</f>
        <v>56</v>
      </c>
      <c r="K102" s="116">
        <f>VLOOKUP('STATS 17-18'!M103,'PH - GAME SCORE'!$A$3:$B$55,2)</f>
        <v>99</v>
      </c>
      <c r="L102" s="116">
        <f>AVERAGE(J102,K102)</f>
        <v>77.5</v>
      </c>
      <c r="M102" s="116">
        <f>IF('STATS 17-18'!H103&lt;13.4,IF(L102&gt;73,73,L102),L102)</f>
        <v>77.5</v>
      </c>
      <c r="N102" s="117">
        <f>IF('STATS 17-18'!H103&lt;11,IF(M102&gt;66,66,M102),M102)</f>
        <v>77.5</v>
      </c>
    </row>
    <row r="103" ht="20.35" customHeight="1">
      <c r="A103" t="s" s="38">
        <v>170</v>
      </c>
      <c r="B103" s="81">
        <f>'SK - Tableau 1'!F103</f>
        <v>79</v>
      </c>
      <c r="C103" s="33">
        <f>VLOOKUP('STATS 17-18'!X104,'PH - GIVEAWAYS'!$A$3:$B$55,2)</f>
        <v>95</v>
      </c>
      <c r="D103" s="33">
        <f>IF('STATS 17-18'!G104&lt;400,IF(C103&gt;66,66,C103),C103)</f>
        <v>95</v>
      </c>
      <c r="E103" s="33">
        <f>IF('STATS 17-18'!G104&lt;200,IF(D103&gt;60,60,D103),D103)</f>
        <v>95</v>
      </c>
      <c r="F103" s="33">
        <f>VLOOKUP('STATS 17-18'!AE104,'PH - BLOCKED SHOTS'!$A$3:$B$55,2)</f>
        <v>71</v>
      </c>
      <c r="G103" s="33">
        <f>IF('STATS 17-18'!G104&lt;400,IF(F103&gt;66,66,F103),F103)</f>
        <v>71</v>
      </c>
      <c r="H103" s="33">
        <f>IF('STATS 17-18'!G104&lt;200,IF(G103&gt;60,60,G103),G103)</f>
        <v>71</v>
      </c>
      <c r="I103" s="33"/>
      <c r="J103" s="116">
        <f>AVERAGE(B103,E103,E103,H103)</f>
        <v>85</v>
      </c>
      <c r="K103" s="116">
        <f>VLOOKUP('STATS 17-18'!M104,'PH - GAME SCORE'!$A$3:$B$55,2)</f>
        <v>55</v>
      </c>
      <c r="L103" s="116">
        <f>AVERAGE(J103,K103)</f>
        <v>70</v>
      </c>
      <c r="M103" s="116">
        <f>IF('STATS 17-18'!H104&lt;13.4,IF(L103&gt;73,73,L103),L103)</f>
        <v>70</v>
      </c>
      <c r="N103" s="117">
        <f>IF('STATS 17-18'!H104&lt;11,IF(M103&gt;66,66,M103),M103)</f>
        <v>70</v>
      </c>
    </row>
    <row r="104" ht="20.35" customHeight="1">
      <c r="A104" t="s" s="38">
        <v>171</v>
      </c>
      <c r="B104" s="81">
        <f>'SK - Tableau 1'!F104</f>
        <v>82</v>
      </c>
      <c r="C104" s="33">
        <f>VLOOKUP('STATS 17-18'!X105,'PH - GIVEAWAYS'!$A$3:$B$55,2)</f>
        <v>66</v>
      </c>
      <c r="D104" s="33">
        <f>IF('STATS 17-18'!G105&lt;400,IF(C104&gt;66,66,C104),C104)</f>
        <v>66</v>
      </c>
      <c r="E104" s="33">
        <f>IF('STATS 17-18'!G105&lt;200,IF(D104&gt;60,60,D104),D104)</f>
        <v>66</v>
      </c>
      <c r="F104" s="33">
        <f>VLOOKUP('STATS 17-18'!AE105,'PH - BLOCKED SHOTS'!$A$3:$B$55,2)</f>
        <v>83</v>
      </c>
      <c r="G104" s="33">
        <f>IF('STATS 17-18'!G105&lt;400,IF(F104&gt;66,66,F104),F104)</f>
        <v>83</v>
      </c>
      <c r="H104" s="33">
        <f>IF('STATS 17-18'!G105&lt;200,IF(G104&gt;60,60,G104),G104)</f>
        <v>83</v>
      </c>
      <c r="I104" s="33"/>
      <c r="J104" s="116">
        <f>AVERAGE(B104,E104,E104,H104)</f>
        <v>74.25</v>
      </c>
      <c r="K104" s="116">
        <f>VLOOKUP('STATS 17-18'!M105,'PH - GAME SCORE'!$A$3:$B$55,2)</f>
        <v>54</v>
      </c>
      <c r="L104" s="116">
        <f>AVERAGE(J104,K104)</f>
        <v>64.125</v>
      </c>
      <c r="M104" s="116">
        <f>IF('STATS 17-18'!H105&lt;13.4,IF(L104&gt;73,73,L104),L104)</f>
        <v>64.125</v>
      </c>
      <c r="N104" s="117">
        <f>IF('STATS 17-18'!H105&lt;11,IF(M104&gt;66,66,M104),M104)</f>
        <v>64.125</v>
      </c>
    </row>
    <row r="105" ht="20.35" customHeight="1">
      <c r="A105" t="s" s="38">
        <v>172</v>
      </c>
      <c r="B105" s="81">
        <f>'SK - Tableau 1'!F105</f>
        <v>50</v>
      </c>
      <c r="C105" s="33">
        <f>VLOOKUP('STATS 17-18'!X106,'PH - GIVEAWAYS'!$A$3:$B$55,2)</f>
        <v>72</v>
      </c>
      <c r="D105" s="33">
        <f>IF('STATS 17-18'!G106&lt;400,IF(C105&gt;66,66,C105),C105)</f>
        <v>72</v>
      </c>
      <c r="E105" s="33">
        <f>IF('STATS 17-18'!G106&lt;200,IF(D105&gt;60,60,D105),D105)</f>
        <v>72</v>
      </c>
      <c r="F105" s="33">
        <f>VLOOKUP('STATS 17-18'!AE106,'PH - BLOCKED SHOTS'!$A$3:$B$55,2)</f>
        <v>77</v>
      </c>
      <c r="G105" s="33">
        <f>IF('STATS 17-18'!G106&lt;400,IF(F105&gt;66,66,F105),F105)</f>
        <v>77</v>
      </c>
      <c r="H105" s="33">
        <f>IF('STATS 17-18'!G106&lt;200,IF(G105&gt;60,60,G105),G105)</f>
        <v>77</v>
      </c>
      <c r="I105" s="33"/>
      <c r="J105" s="116">
        <f>AVERAGE(B105,E105,E105,H105)</f>
        <v>67.75</v>
      </c>
      <c r="K105" s="116">
        <f>VLOOKUP('STATS 17-18'!M106,'PH - GAME SCORE'!$A$3:$B$55,2)</f>
        <v>54</v>
      </c>
      <c r="L105" s="116">
        <f>AVERAGE(J105,K105)</f>
        <v>60.875</v>
      </c>
      <c r="M105" s="116">
        <f>IF('STATS 17-18'!H106&lt;13.4,IF(L105&gt;73,73,L105),L105)</f>
        <v>60.875</v>
      </c>
      <c r="N105" s="117">
        <f>IF('STATS 17-18'!H106&lt;11,IF(M105&gt;66,66,M105),M105)</f>
        <v>60.875</v>
      </c>
    </row>
    <row r="106" ht="20.35" customHeight="1">
      <c r="A106" t="s" s="38">
        <v>173</v>
      </c>
      <c r="B106" s="81">
        <f>'SK - Tableau 1'!F106</f>
        <v>47</v>
      </c>
      <c r="C106" s="33">
        <f>VLOOKUP('STATS 17-18'!X107,'PH - GIVEAWAYS'!$A$3:$B$55,2)</f>
        <v>53</v>
      </c>
      <c r="D106" s="33">
        <f>IF('STATS 17-18'!G107&lt;400,IF(C106&gt;66,66,C106),C106)</f>
        <v>53</v>
      </c>
      <c r="E106" s="33">
        <f>IF('STATS 17-18'!G107&lt;200,IF(D106&gt;60,60,D106),D106)</f>
        <v>53</v>
      </c>
      <c r="F106" s="33">
        <f>VLOOKUP('STATS 17-18'!AE107,'PH - BLOCKED SHOTS'!$A$3:$B$55,2)</f>
        <v>95</v>
      </c>
      <c r="G106" s="33">
        <f>IF('STATS 17-18'!G107&lt;400,IF(F106&gt;66,66,F106),F106)</f>
        <v>95</v>
      </c>
      <c r="H106" s="33">
        <f>IF('STATS 17-18'!G107&lt;200,IF(G106&gt;60,60,G106),G106)</f>
        <v>95</v>
      </c>
      <c r="I106" s="33"/>
      <c r="J106" s="116">
        <f>AVERAGE(B106,E106,E106,H106)</f>
        <v>62</v>
      </c>
      <c r="K106" s="116">
        <f>VLOOKUP('STATS 17-18'!M107,'PH - GAME SCORE'!$A$3:$B$55,2)</f>
        <v>59</v>
      </c>
      <c r="L106" s="116">
        <f>AVERAGE(J106,K106)</f>
        <v>60.5</v>
      </c>
      <c r="M106" s="116">
        <f>IF('STATS 17-18'!H107&lt;13.4,IF(L106&gt;73,73,L106),L106)</f>
        <v>60.5</v>
      </c>
      <c r="N106" s="117">
        <f>IF('STATS 17-18'!H107&lt;11,IF(M106&gt;66,66,M106),M106)</f>
        <v>60.5</v>
      </c>
    </row>
    <row r="107" ht="20.35" customHeight="1">
      <c r="A107" t="s" s="38">
        <v>175</v>
      </c>
      <c r="B107" s="81">
        <f>'SK - Tableau 1'!F107</f>
        <v>94</v>
      </c>
      <c r="C107" s="33">
        <f>VLOOKUP('STATS 17-18'!X108,'PH - GIVEAWAYS'!$A$3:$B$55,2)</f>
        <v>96</v>
      </c>
      <c r="D107" s="33">
        <f>IF('STATS 17-18'!G108&lt;400,IF(C107&gt;66,66,C107),C107)</f>
        <v>96</v>
      </c>
      <c r="E107" s="33">
        <f>IF('STATS 17-18'!G108&lt;200,IF(D107&gt;60,60,D107),D107)</f>
        <v>96</v>
      </c>
      <c r="F107" s="33">
        <f>VLOOKUP('STATS 17-18'!AE108,'PH - BLOCKED SHOTS'!$A$3:$B$55,2)</f>
        <v>73</v>
      </c>
      <c r="G107" s="33">
        <f>IF('STATS 17-18'!G108&lt;400,IF(F107&gt;66,66,F107),F107)</f>
        <v>73</v>
      </c>
      <c r="H107" s="33">
        <f>IF('STATS 17-18'!G108&lt;200,IF(G107&gt;60,60,G107),G107)</f>
        <v>73</v>
      </c>
      <c r="I107" s="33"/>
      <c r="J107" s="116">
        <f>AVERAGE(B107,E107,E107,H107)</f>
        <v>89.75</v>
      </c>
      <c r="K107" s="116">
        <f>VLOOKUP('STATS 17-18'!M108,'PH - GAME SCORE'!$A$3:$B$55,2)</f>
        <v>60</v>
      </c>
      <c r="L107" s="116">
        <f>AVERAGE(J107,K107)</f>
        <v>74.875</v>
      </c>
      <c r="M107" s="116">
        <f>IF('STATS 17-18'!H108&lt;13.4,IF(L107&gt;73,73,L107),L107)</f>
        <v>74.875</v>
      </c>
      <c r="N107" s="117">
        <f>IF('STATS 17-18'!H108&lt;11,IF(M107&gt;66,66,M107),M107)</f>
        <v>74.875</v>
      </c>
    </row>
    <row r="108" ht="20.35" customHeight="1">
      <c r="A108" t="s" s="38">
        <v>176</v>
      </c>
      <c r="B108" s="81">
        <f>'SK - Tableau 1'!F108</f>
        <v>67</v>
      </c>
      <c r="C108" s="33">
        <f>VLOOKUP('STATS 17-18'!X109,'PH - GIVEAWAYS'!$A$3:$B$55,2)</f>
        <v>74</v>
      </c>
      <c r="D108" s="33">
        <f>IF('STATS 17-18'!G109&lt;400,IF(C108&gt;66,66,C108),C108)</f>
        <v>74</v>
      </c>
      <c r="E108" s="33">
        <f>IF('STATS 17-18'!G109&lt;200,IF(D108&gt;60,60,D108),D108)</f>
        <v>74</v>
      </c>
      <c r="F108" s="33">
        <f>VLOOKUP('STATS 17-18'!AE109,'PH - BLOCKED SHOTS'!$A$3:$B$55,2)</f>
        <v>81</v>
      </c>
      <c r="G108" s="33">
        <f>IF('STATS 17-18'!G109&lt;400,IF(F108&gt;66,66,F108),F108)</f>
        <v>81</v>
      </c>
      <c r="H108" s="33">
        <f>IF('STATS 17-18'!G109&lt;200,IF(G108&gt;60,60,G108),G108)</f>
        <v>81</v>
      </c>
      <c r="I108" s="33"/>
      <c r="J108" s="116">
        <f>AVERAGE(B108,E108,E108,H108)</f>
        <v>74</v>
      </c>
      <c r="K108" s="116">
        <f>VLOOKUP('STATS 17-18'!M109,'PH - GAME SCORE'!$A$3:$B$55,2)</f>
        <v>65</v>
      </c>
      <c r="L108" s="116">
        <f>AVERAGE(J108,K108)</f>
        <v>69.5</v>
      </c>
      <c r="M108" s="116">
        <f>IF('STATS 17-18'!H109&lt;13.4,IF(L108&gt;73,73,L108),L108)</f>
        <v>69.5</v>
      </c>
      <c r="N108" s="117">
        <f>IF('STATS 17-18'!H109&lt;11,IF(M108&gt;66,66,M108),M108)</f>
        <v>69.5</v>
      </c>
    </row>
    <row r="109" ht="20.35" customHeight="1">
      <c r="A109" t="s" s="38">
        <v>177</v>
      </c>
      <c r="B109" s="81">
        <f>'SK - Tableau 1'!F109</f>
        <v>73</v>
      </c>
      <c r="C109" s="33">
        <f>VLOOKUP('STATS 17-18'!X110,'PH - GIVEAWAYS'!$A$3:$B$55,2)</f>
        <v>71</v>
      </c>
      <c r="D109" s="33">
        <f>IF('STATS 17-18'!G110&lt;400,IF(C109&gt;66,66,C109),C109)</f>
        <v>71</v>
      </c>
      <c r="E109" s="33">
        <f>IF('STATS 17-18'!G110&lt;200,IF(D109&gt;60,60,D109),D109)</f>
        <v>71</v>
      </c>
      <c r="F109" s="33">
        <f>VLOOKUP('STATS 17-18'!AE110,'PH - BLOCKED SHOTS'!$A$3:$B$55,2)</f>
        <v>73</v>
      </c>
      <c r="G109" s="33">
        <f>IF('STATS 17-18'!G110&lt;400,IF(F109&gt;66,66,F109),F109)</f>
        <v>73</v>
      </c>
      <c r="H109" s="33">
        <f>IF('STATS 17-18'!G110&lt;200,IF(G109&gt;60,60,G109),G109)</f>
        <v>73</v>
      </c>
      <c r="I109" s="33"/>
      <c r="J109" s="116">
        <f>AVERAGE(B109,E109,E109,H109)</f>
        <v>72</v>
      </c>
      <c r="K109" s="116">
        <f>VLOOKUP('STATS 17-18'!M110,'PH - GAME SCORE'!$A$3:$B$55,2)</f>
        <v>66</v>
      </c>
      <c r="L109" s="116">
        <f>AVERAGE(J109,K109)</f>
        <v>69</v>
      </c>
      <c r="M109" s="116">
        <f>IF('STATS 17-18'!H110&lt;13.4,IF(L109&gt;73,73,L109),L109)</f>
        <v>69</v>
      </c>
      <c r="N109" s="117">
        <f>IF('STATS 17-18'!H110&lt;11,IF(M109&gt;66,66,M109),M109)</f>
        <v>69</v>
      </c>
    </row>
    <row r="110" ht="20.35" customHeight="1">
      <c r="A110" t="s" s="38">
        <v>178</v>
      </c>
      <c r="B110" s="81">
        <f>'SK - Tableau 1'!F110</f>
        <v>60</v>
      </c>
      <c r="C110" s="33">
        <f>VLOOKUP('STATS 17-18'!X111,'PH - GIVEAWAYS'!$A$3:$B$55,2)</f>
        <v>75</v>
      </c>
      <c r="D110" s="33">
        <f>IF('STATS 17-18'!G111&lt;400,IF(C110&gt;66,66,C110),C110)</f>
        <v>66</v>
      </c>
      <c r="E110" s="33">
        <f>IF('STATS 17-18'!G111&lt;200,IF(D110&gt;60,60,D110),D110)</f>
        <v>60</v>
      </c>
      <c r="F110" s="33">
        <f>VLOOKUP('STATS 17-18'!AE111,'PH - BLOCKED SHOTS'!$A$3:$B$55,2)</f>
        <v>47</v>
      </c>
      <c r="G110" s="33">
        <f>IF('STATS 17-18'!G111&lt;400,IF(F110&gt;66,66,F110),F110)</f>
        <v>47</v>
      </c>
      <c r="H110" s="33">
        <f>IF('STATS 17-18'!G111&lt;200,IF(G110&gt;60,60,G110),G110)</f>
        <v>47</v>
      </c>
      <c r="I110" s="33"/>
      <c r="J110" s="116">
        <f>AVERAGE(B110,E110,E110,H110)</f>
        <v>56.75</v>
      </c>
      <c r="K110" s="116">
        <f>VLOOKUP('STATS 17-18'!M111,'PH - GAME SCORE'!$A$3:$B$55,2)</f>
        <v>99</v>
      </c>
      <c r="L110" s="116">
        <f>AVERAGE(J110,K110)</f>
        <v>77.875</v>
      </c>
      <c r="M110" s="116">
        <f>IF('STATS 17-18'!H111&lt;13.4,IF(L110&gt;73,73,L110),L110)</f>
        <v>77.875</v>
      </c>
      <c r="N110" s="117">
        <f>IF('STATS 17-18'!H111&lt;11,IF(M110&gt;66,66,M110),M110)</f>
        <v>77.875</v>
      </c>
    </row>
    <row r="111" ht="20.35" customHeight="1">
      <c r="A111" t="s" s="38">
        <v>179</v>
      </c>
      <c r="B111" s="81">
        <f>'SK - Tableau 1'!F111</f>
        <v>88</v>
      </c>
      <c r="C111" s="33">
        <f>VLOOKUP('STATS 17-18'!X112,'PH - GIVEAWAYS'!$A$3:$B$55,2)</f>
        <v>97</v>
      </c>
      <c r="D111" s="33">
        <f>IF('STATS 17-18'!G112&lt;400,IF(C111&gt;66,66,C111),C111)</f>
        <v>97</v>
      </c>
      <c r="E111" s="33">
        <f>IF('STATS 17-18'!G112&lt;200,IF(D111&gt;60,60,D111),D111)</f>
        <v>97</v>
      </c>
      <c r="F111" s="33">
        <f>VLOOKUP('STATS 17-18'!AE112,'PH - BLOCKED SHOTS'!$A$3:$B$55,2)</f>
        <v>53</v>
      </c>
      <c r="G111" s="33">
        <f>IF('STATS 17-18'!G112&lt;400,IF(F111&gt;66,66,F111),F111)</f>
        <v>53</v>
      </c>
      <c r="H111" s="33">
        <f>IF('STATS 17-18'!G112&lt;200,IF(G111&gt;60,60,G111),G111)</f>
        <v>53</v>
      </c>
      <c r="I111" s="33"/>
      <c r="J111" s="116">
        <f>AVERAGE(B111,E111,E111,H111)</f>
        <v>83.75</v>
      </c>
      <c r="K111" s="116">
        <f>VLOOKUP('STATS 17-18'!M112,'PH - GAME SCORE'!$A$3:$B$55,2)</f>
        <v>86</v>
      </c>
      <c r="L111" s="116">
        <f>AVERAGE(J111,K111)</f>
        <v>84.875</v>
      </c>
      <c r="M111" s="116">
        <f>IF('STATS 17-18'!H112&lt;13.4,IF(L111&gt;73,73,L111),L111)</f>
        <v>84.875</v>
      </c>
      <c r="N111" s="117">
        <f>IF('STATS 17-18'!H112&lt;11,IF(M111&gt;66,66,M111),M111)</f>
        <v>84.875</v>
      </c>
    </row>
    <row r="112" ht="20.35" customHeight="1">
      <c r="A112" t="s" s="38">
        <v>180</v>
      </c>
      <c r="B112" s="81">
        <f>'SK - Tableau 1'!F112</f>
        <v>81</v>
      </c>
      <c r="C112" s="33">
        <f>VLOOKUP('STATS 17-18'!X113,'PH - GIVEAWAYS'!$A$3:$B$55,2)</f>
        <v>95</v>
      </c>
      <c r="D112" s="33">
        <f>IF('STATS 17-18'!G113&lt;400,IF(C112&gt;66,66,C112),C112)</f>
        <v>95</v>
      </c>
      <c r="E112" s="33">
        <f>IF('STATS 17-18'!G113&lt;200,IF(D112&gt;60,60,D112),D112)</f>
        <v>95</v>
      </c>
      <c r="F112" s="33">
        <f>VLOOKUP('STATS 17-18'!AE113,'PH - BLOCKED SHOTS'!$A$3:$B$55,2)</f>
        <v>60</v>
      </c>
      <c r="G112" s="33">
        <f>IF('STATS 17-18'!G113&lt;400,IF(F112&gt;66,66,F112),F112)</f>
        <v>60</v>
      </c>
      <c r="H112" s="33">
        <f>IF('STATS 17-18'!G113&lt;200,IF(G112&gt;60,60,G112),G112)</f>
        <v>60</v>
      </c>
      <c r="I112" s="33"/>
      <c r="J112" s="116">
        <f>AVERAGE(B112,E112,E112,H112)</f>
        <v>82.75</v>
      </c>
      <c r="K112" s="116">
        <f>VLOOKUP('STATS 17-18'!M113,'PH - GAME SCORE'!$A$3:$B$55,2)</f>
        <v>65</v>
      </c>
      <c r="L112" s="116">
        <f>AVERAGE(J112,K112)</f>
        <v>73.875</v>
      </c>
      <c r="M112" s="116">
        <f>IF('STATS 17-18'!H113&lt;13.4,IF(L112&gt;73,73,L112),L112)</f>
        <v>73.875</v>
      </c>
      <c r="N112" s="117">
        <f>IF('STATS 17-18'!H113&lt;11,IF(M112&gt;66,66,M112),M112)</f>
        <v>73.875</v>
      </c>
    </row>
    <row r="113" ht="20.35" customHeight="1">
      <c r="A113" t="s" s="38">
        <v>181</v>
      </c>
      <c r="B113" s="81">
        <f>'SK - Tableau 1'!F113</f>
        <v>52</v>
      </c>
      <c r="C113" s="33">
        <f>VLOOKUP('STATS 17-18'!X114,'PH - GIVEAWAYS'!$A$3:$B$55,2)</f>
        <v>89</v>
      </c>
      <c r="D113" s="33">
        <f>IF('STATS 17-18'!G114&lt;400,IF(C113&gt;66,66,C113),C113)</f>
        <v>89</v>
      </c>
      <c r="E113" s="33">
        <f>IF('STATS 17-18'!G114&lt;200,IF(D113&gt;60,60,D113),D113)</f>
        <v>89</v>
      </c>
      <c r="F113" s="33">
        <f>VLOOKUP('STATS 17-18'!AE114,'PH - BLOCKED SHOTS'!$A$3:$B$55,2)</f>
        <v>84</v>
      </c>
      <c r="G113" s="33">
        <f>IF('STATS 17-18'!G114&lt;400,IF(F113&gt;66,66,F113),F113)</f>
        <v>84</v>
      </c>
      <c r="H113" s="33">
        <f>IF('STATS 17-18'!G114&lt;200,IF(G113&gt;60,60,G113),G113)</f>
        <v>84</v>
      </c>
      <c r="I113" s="33"/>
      <c r="J113" s="116">
        <f>AVERAGE(B113,E113,E113,H113)</f>
        <v>78.5</v>
      </c>
      <c r="K113" s="116">
        <f>VLOOKUP('STATS 17-18'!M114,'PH - GAME SCORE'!$A$3:$B$55,2)</f>
        <v>78</v>
      </c>
      <c r="L113" s="116">
        <f>AVERAGE(J113,K113)</f>
        <v>78.25</v>
      </c>
      <c r="M113" s="116">
        <f>IF('STATS 17-18'!H114&lt;13.4,IF(L113&gt;73,73,L113),L113)</f>
        <v>73</v>
      </c>
      <c r="N113" s="117">
        <f>IF('STATS 17-18'!H114&lt;11,IF(M113&gt;66,66,M113),M113)</f>
        <v>73</v>
      </c>
    </row>
    <row r="114" ht="20.35" customHeight="1">
      <c r="A114" t="s" s="38">
        <v>182</v>
      </c>
      <c r="B114" s="81">
        <f>'SK - Tableau 1'!F114</f>
        <v>81</v>
      </c>
      <c r="C114" s="33">
        <f>VLOOKUP('STATS 17-18'!X115,'PH - GIVEAWAYS'!$A$3:$B$55,2)</f>
        <v>78</v>
      </c>
      <c r="D114" s="33">
        <f>IF('STATS 17-18'!G115&lt;400,IF(C114&gt;66,66,C114),C114)</f>
        <v>78</v>
      </c>
      <c r="E114" s="33">
        <f>IF('STATS 17-18'!G115&lt;200,IF(D114&gt;60,60,D114),D114)</f>
        <v>78</v>
      </c>
      <c r="F114" s="33">
        <f>VLOOKUP('STATS 17-18'!AE115,'PH - BLOCKED SHOTS'!$A$3:$B$55,2)</f>
        <v>98</v>
      </c>
      <c r="G114" s="33">
        <f>IF('STATS 17-18'!G115&lt;400,IF(F114&gt;66,66,F114),F114)</f>
        <v>98</v>
      </c>
      <c r="H114" s="33">
        <f>IF('STATS 17-18'!G115&lt;200,IF(G114&gt;60,60,G114),G114)</f>
        <v>98</v>
      </c>
      <c r="I114" s="33"/>
      <c r="J114" s="116">
        <f>AVERAGE(B114,E114,E114,H114)</f>
        <v>83.75</v>
      </c>
      <c r="K114" s="116">
        <f>VLOOKUP('STATS 17-18'!M115,'PH - GAME SCORE'!$A$3:$B$55,2)</f>
        <v>64</v>
      </c>
      <c r="L114" s="116">
        <f>AVERAGE(J114,K114)</f>
        <v>73.875</v>
      </c>
      <c r="M114" s="116">
        <f>IF('STATS 17-18'!H115&lt;13.4,IF(L114&gt;73,73,L114),L114)</f>
        <v>73.875</v>
      </c>
      <c r="N114" s="117">
        <f>IF('STATS 17-18'!H115&lt;11,IF(M114&gt;66,66,M114),M114)</f>
        <v>73.875</v>
      </c>
    </row>
    <row r="115" ht="20.35" customHeight="1">
      <c r="A115" t="s" s="38">
        <v>183</v>
      </c>
      <c r="B115" s="81">
        <f>'SK - Tableau 1'!F115</f>
        <v>86</v>
      </c>
      <c r="C115" s="33">
        <f>VLOOKUP('STATS 17-18'!X116,'PH - GIVEAWAYS'!$A$3:$B$55,2)</f>
        <v>94</v>
      </c>
      <c r="D115" s="33">
        <f>IF('STATS 17-18'!G116&lt;400,IF(C115&gt;66,66,C115),C115)</f>
        <v>94</v>
      </c>
      <c r="E115" s="33">
        <f>IF('STATS 17-18'!G116&lt;200,IF(D115&gt;60,60,D115),D115)</f>
        <v>94</v>
      </c>
      <c r="F115" s="33">
        <f>VLOOKUP('STATS 17-18'!AE116,'PH - BLOCKED SHOTS'!$A$3:$B$55,2)</f>
        <v>63</v>
      </c>
      <c r="G115" s="33">
        <f>IF('STATS 17-18'!G116&lt;400,IF(F115&gt;66,66,F115),F115)</f>
        <v>63</v>
      </c>
      <c r="H115" s="33">
        <f>IF('STATS 17-18'!G116&lt;200,IF(G115&gt;60,60,G115),G115)</f>
        <v>63</v>
      </c>
      <c r="I115" s="33"/>
      <c r="J115" s="116">
        <f>AVERAGE(B115,E115,E115,H115)</f>
        <v>84.25</v>
      </c>
      <c r="K115" s="116">
        <f>VLOOKUP('STATS 17-18'!M116,'PH - GAME SCORE'!$A$3:$B$55,2)</f>
        <v>91</v>
      </c>
      <c r="L115" s="116">
        <f>AVERAGE(J115,K115)</f>
        <v>87.625</v>
      </c>
      <c r="M115" s="116">
        <f>IF('STATS 17-18'!H116&lt;13.4,IF(L115&gt;73,73,L115),L115)</f>
        <v>87.625</v>
      </c>
      <c r="N115" s="117">
        <f>IF('STATS 17-18'!H116&lt;11,IF(M115&gt;66,66,M115),M115)</f>
        <v>87.625</v>
      </c>
    </row>
    <row r="116" ht="20.35" customHeight="1">
      <c r="A116" t="s" s="38">
        <v>184</v>
      </c>
      <c r="B116" s="81">
        <f>'SK - Tableau 1'!F116</f>
        <v>82</v>
      </c>
      <c r="C116" s="33">
        <f>VLOOKUP('STATS 17-18'!X117,'PH - GIVEAWAYS'!$A$3:$B$55,2)</f>
        <v>78</v>
      </c>
      <c r="D116" s="33">
        <f>IF('STATS 17-18'!G117&lt;400,IF(C116&gt;66,66,C116),C116)</f>
        <v>78</v>
      </c>
      <c r="E116" s="33">
        <f>IF('STATS 17-18'!G117&lt;200,IF(D116&gt;60,60,D116),D116)</f>
        <v>78</v>
      </c>
      <c r="F116" s="33">
        <f>VLOOKUP('STATS 17-18'!AE117,'PH - BLOCKED SHOTS'!$A$3:$B$55,2)</f>
        <v>53</v>
      </c>
      <c r="G116" s="33">
        <f>IF('STATS 17-18'!G117&lt;400,IF(F116&gt;66,66,F116),F116)</f>
        <v>53</v>
      </c>
      <c r="H116" s="33">
        <f>IF('STATS 17-18'!G117&lt;200,IF(G116&gt;60,60,G116),G116)</f>
        <v>53</v>
      </c>
      <c r="I116" s="33"/>
      <c r="J116" s="116">
        <f>AVERAGE(B116,E116,E116,H116)</f>
        <v>72.75</v>
      </c>
      <c r="K116" s="116">
        <f>VLOOKUP('STATS 17-18'!M117,'PH - GAME SCORE'!$A$3:$B$55,2)</f>
        <v>93</v>
      </c>
      <c r="L116" s="116">
        <f>AVERAGE(J116,K116)</f>
        <v>82.875</v>
      </c>
      <c r="M116" s="116">
        <f>IF('STATS 17-18'!H117&lt;13.4,IF(L116&gt;73,73,L116),L116)</f>
        <v>82.875</v>
      </c>
      <c r="N116" s="117">
        <f>IF('STATS 17-18'!H117&lt;11,IF(M116&gt;66,66,M116),M116)</f>
        <v>82.875</v>
      </c>
    </row>
    <row r="117" ht="20.35" customHeight="1">
      <c r="A117" t="s" s="38">
        <v>185</v>
      </c>
      <c r="B117" s="81">
        <f>'SK - Tableau 1'!F117</f>
        <v>77</v>
      </c>
      <c r="C117" s="33">
        <f>VLOOKUP('STATS 17-18'!X118,'PH - GIVEAWAYS'!$A$3:$B$55,2)</f>
        <v>87</v>
      </c>
      <c r="D117" s="33">
        <f>IF('STATS 17-18'!G118&lt;400,IF(C117&gt;66,66,C117),C117)</f>
        <v>87</v>
      </c>
      <c r="E117" s="33">
        <f>IF('STATS 17-18'!G118&lt;200,IF(D117&gt;60,60,D117),D117)</f>
        <v>87</v>
      </c>
      <c r="F117" s="33">
        <f>VLOOKUP('STATS 17-18'!AE118,'PH - BLOCKED SHOTS'!$A$3:$B$55,2)</f>
        <v>81</v>
      </c>
      <c r="G117" s="33">
        <f>IF('STATS 17-18'!G118&lt;400,IF(F117&gt;66,66,F117),F117)</f>
        <v>81</v>
      </c>
      <c r="H117" s="33">
        <f>IF('STATS 17-18'!G118&lt;200,IF(G117&gt;60,60,G117),G117)</f>
        <v>81</v>
      </c>
      <c r="I117" s="33"/>
      <c r="J117" s="116">
        <f>AVERAGE(B117,E117,E117,H117)</f>
        <v>83</v>
      </c>
      <c r="K117" s="116">
        <f>VLOOKUP('STATS 17-18'!M118,'PH - GAME SCORE'!$A$3:$B$55,2)</f>
        <v>57</v>
      </c>
      <c r="L117" s="116">
        <f>AVERAGE(J117,K117)</f>
        <v>70</v>
      </c>
      <c r="M117" s="116">
        <f>IF('STATS 17-18'!H118&lt;13.4,IF(L117&gt;73,73,L117),L117)</f>
        <v>70</v>
      </c>
      <c r="N117" s="117">
        <f>IF('STATS 17-18'!H118&lt;11,IF(M117&gt;66,66,M117),M117)</f>
        <v>70</v>
      </c>
    </row>
    <row r="118" ht="20.35" customHeight="1">
      <c r="A118" t="s" s="38">
        <v>186</v>
      </c>
      <c r="B118" s="81">
        <f>'SK - Tableau 1'!F118</f>
        <v>59</v>
      </c>
      <c r="C118" s="33">
        <f>VLOOKUP('STATS 17-18'!X119,'PH - GIVEAWAYS'!$A$3:$B$55,2)</f>
        <v>86</v>
      </c>
      <c r="D118" s="33">
        <f>IF('STATS 17-18'!G119&lt;400,IF(C118&gt;66,66,C118),C118)</f>
        <v>86</v>
      </c>
      <c r="E118" s="33">
        <f>IF('STATS 17-18'!G119&lt;200,IF(D118&gt;60,60,D118),D118)</f>
        <v>86</v>
      </c>
      <c r="F118" s="33">
        <f>VLOOKUP('STATS 17-18'!AE119,'PH - BLOCKED SHOTS'!$A$3:$B$55,2)</f>
        <v>60</v>
      </c>
      <c r="G118" s="33">
        <f>IF('STATS 17-18'!G119&lt;400,IF(F118&gt;66,66,F118),F118)</f>
        <v>60</v>
      </c>
      <c r="H118" s="33">
        <f>IF('STATS 17-18'!G119&lt;200,IF(G118&gt;60,60,G118),G118)</f>
        <v>60</v>
      </c>
      <c r="I118" s="33"/>
      <c r="J118" s="116">
        <f>AVERAGE(B118,E118,E118,H118)</f>
        <v>72.75</v>
      </c>
      <c r="K118" s="116">
        <f>VLOOKUP('STATS 17-18'!M119,'PH - GAME SCORE'!$A$3:$B$55,2)</f>
        <v>95</v>
      </c>
      <c r="L118" s="116">
        <f>AVERAGE(J118,K118)</f>
        <v>83.875</v>
      </c>
      <c r="M118" s="116">
        <f>IF('STATS 17-18'!H119&lt;13.4,IF(L118&gt;73,73,L118),L118)</f>
        <v>83.875</v>
      </c>
      <c r="N118" s="117">
        <f>IF('STATS 17-18'!H119&lt;11,IF(M118&gt;66,66,M118),M118)</f>
        <v>83.875</v>
      </c>
    </row>
    <row r="119" ht="20.35" customHeight="1">
      <c r="A119" t="s" s="38">
        <v>187</v>
      </c>
      <c r="B119" s="81">
        <f>'SK - Tableau 1'!F119</f>
        <v>73</v>
      </c>
      <c r="C119" s="33">
        <f>VLOOKUP('STATS 17-18'!X120,'PH - GIVEAWAYS'!$A$3:$B$55,2)</f>
        <v>70</v>
      </c>
      <c r="D119" s="33">
        <f>IF('STATS 17-18'!G120&lt;400,IF(C119&gt;66,66,C119),C119)</f>
        <v>70</v>
      </c>
      <c r="E119" s="33">
        <f>IF('STATS 17-18'!G120&lt;200,IF(D119&gt;60,60,D119),D119)</f>
        <v>70</v>
      </c>
      <c r="F119" s="33">
        <f>VLOOKUP('STATS 17-18'!AE120,'PH - BLOCKED SHOTS'!$A$3:$B$55,2)</f>
        <v>53</v>
      </c>
      <c r="G119" s="33">
        <f>IF('STATS 17-18'!G120&lt;400,IF(F119&gt;66,66,F119),F119)</f>
        <v>53</v>
      </c>
      <c r="H119" s="33">
        <f>IF('STATS 17-18'!G120&lt;200,IF(G119&gt;60,60,G119),G119)</f>
        <v>53</v>
      </c>
      <c r="I119" s="33"/>
      <c r="J119" s="116">
        <f>AVERAGE(B119,E119,E119,H119)</f>
        <v>66.5</v>
      </c>
      <c r="K119" s="116">
        <f>VLOOKUP('STATS 17-18'!M120,'PH - GAME SCORE'!$A$3:$B$55,2)</f>
        <v>55</v>
      </c>
      <c r="L119" s="116">
        <f>AVERAGE(J119,K119)</f>
        <v>60.75</v>
      </c>
      <c r="M119" s="116">
        <f>IF('STATS 17-18'!H120&lt;13.4,IF(L119&gt;73,73,L119),L119)</f>
        <v>60.75</v>
      </c>
      <c r="N119" s="117">
        <f>IF('STATS 17-18'!H120&lt;11,IF(M119&gt;66,66,M119),M119)</f>
        <v>60.75</v>
      </c>
    </row>
    <row r="120" ht="20.35" customHeight="1">
      <c r="A120" t="s" s="38">
        <v>188</v>
      </c>
      <c r="B120" s="81">
        <f>'SK - Tableau 1'!F120</f>
        <v>68</v>
      </c>
      <c r="C120" s="33">
        <f>VLOOKUP('STATS 17-18'!X121,'PH - GIVEAWAYS'!$A$3:$B$55,2)</f>
        <v>76</v>
      </c>
      <c r="D120" s="33">
        <f>IF('STATS 17-18'!G121&lt;400,IF(C120&gt;66,66,C120),C120)</f>
        <v>66</v>
      </c>
      <c r="E120" s="33">
        <f>IF('STATS 17-18'!G121&lt;200,IF(D120&gt;60,60,D120),D120)</f>
        <v>66</v>
      </c>
      <c r="F120" s="33">
        <f>VLOOKUP('STATS 17-18'!AE121,'PH - BLOCKED SHOTS'!$A$3:$B$55,2)</f>
        <v>55</v>
      </c>
      <c r="G120" s="33">
        <f>IF('STATS 17-18'!G121&lt;400,IF(F120&gt;66,66,F120),F120)</f>
        <v>55</v>
      </c>
      <c r="H120" s="33">
        <f>IF('STATS 17-18'!G121&lt;200,IF(G120&gt;60,60,G120),G120)</f>
        <v>55</v>
      </c>
      <c r="I120" s="33"/>
      <c r="J120" s="116">
        <f>AVERAGE(B120,E120,E120,H120)</f>
        <v>63.75</v>
      </c>
      <c r="K120" s="116">
        <f>VLOOKUP('STATS 17-18'!M121,'PH - GAME SCORE'!$A$3:$B$55,2)</f>
        <v>64</v>
      </c>
      <c r="L120" s="116">
        <f>AVERAGE(J120,K120)</f>
        <v>63.875</v>
      </c>
      <c r="M120" s="116">
        <f>IF('STATS 17-18'!H121&lt;13.4,IF(L120&gt;73,73,L120),L120)</f>
        <v>63.875</v>
      </c>
      <c r="N120" s="117">
        <f>IF('STATS 17-18'!H121&lt;11,IF(M120&gt;66,66,M120),M120)</f>
        <v>63.875</v>
      </c>
    </row>
    <row r="121" ht="20.35" customHeight="1">
      <c r="A121" t="s" s="38">
        <v>189</v>
      </c>
      <c r="B121" s="81">
        <f>'SK - Tableau 1'!F121</f>
        <v>73</v>
      </c>
      <c r="C121" s="33">
        <f>VLOOKUP('STATS 17-18'!X122,'PH - GIVEAWAYS'!$A$3:$B$55,2)</f>
        <v>58</v>
      </c>
      <c r="D121" s="33">
        <f>IF('STATS 17-18'!G122&lt;400,IF(C121&gt;66,66,C121),C121)</f>
        <v>58</v>
      </c>
      <c r="E121" s="33">
        <f>IF('STATS 17-18'!G122&lt;200,IF(D121&gt;60,60,D121),D121)</f>
        <v>58</v>
      </c>
      <c r="F121" s="33">
        <f>VLOOKUP('STATS 17-18'!AE122,'PH - BLOCKED SHOTS'!$A$3:$B$55,2)</f>
        <v>59</v>
      </c>
      <c r="G121" s="33">
        <f>IF('STATS 17-18'!G122&lt;400,IF(F121&gt;66,66,F121),F121)</f>
        <v>59</v>
      </c>
      <c r="H121" s="33">
        <f>IF('STATS 17-18'!G122&lt;200,IF(G121&gt;60,60,G121),G121)</f>
        <v>59</v>
      </c>
      <c r="I121" s="33"/>
      <c r="J121" s="116">
        <f>AVERAGE(B121,E121,E121,H121)</f>
        <v>62</v>
      </c>
      <c r="K121" s="116">
        <f>VLOOKUP('STATS 17-18'!M122,'PH - GAME SCORE'!$A$3:$B$55,2)</f>
        <v>75</v>
      </c>
      <c r="L121" s="116">
        <f>AVERAGE(J121,K121)</f>
        <v>68.5</v>
      </c>
      <c r="M121" s="116">
        <f>IF('STATS 17-18'!H122&lt;13.4,IF(L121&gt;73,73,L121),L121)</f>
        <v>68.5</v>
      </c>
      <c r="N121" s="117">
        <f>IF('STATS 17-18'!H122&lt;11,IF(M121&gt;66,66,M121),M121)</f>
        <v>68.5</v>
      </c>
    </row>
    <row r="122" ht="20.35" customHeight="1">
      <c r="A122" t="s" s="38">
        <v>191</v>
      </c>
      <c r="B122" s="81">
        <f>'SK - Tableau 1'!F122</f>
        <v>56</v>
      </c>
      <c r="C122" s="33">
        <f>VLOOKUP('STATS 17-18'!X123,'PH - GIVEAWAYS'!$A$3:$B$55,2)</f>
        <v>75</v>
      </c>
      <c r="D122" s="33">
        <f>IF('STATS 17-18'!G123&lt;400,IF(C122&gt;66,66,C122),C122)</f>
        <v>66</v>
      </c>
      <c r="E122" s="33">
        <f>IF('STATS 17-18'!G123&lt;200,IF(D122&gt;60,60,D122),D122)</f>
        <v>60</v>
      </c>
      <c r="F122" s="33">
        <f>VLOOKUP('STATS 17-18'!AE123,'PH - BLOCKED SHOTS'!$A$3:$B$55,2)</f>
        <v>48</v>
      </c>
      <c r="G122" s="33">
        <f>IF('STATS 17-18'!G123&lt;400,IF(F122&gt;66,66,F122),F122)</f>
        <v>48</v>
      </c>
      <c r="H122" s="33">
        <f>IF('STATS 17-18'!G123&lt;200,IF(G122&gt;60,60,G122),G122)</f>
        <v>48</v>
      </c>
      <c r="I122" s="33"/>
      <c r="J122" s="116">
        <f>AVERAGE(B122,E122,E122,H122)</f>
        <v>56</v>
      </c>
      <c r="K122" s="116">
        <f>VLOOKUP('STATS 17-18'!M123,'PH - GAME SCORE'!$A$3:$B$55,2)</f>
        <v>59</v>
      </c>
      <c r="L122" s="116">
        <f>AVERAGE(J122,K122)</f>
        <v>57.5</v>
      </c>
      <c r="M122" s="116">
        <f>IF('STATS 17-18'!H123&lt;13.4,IF(L122&gt;73,73,L122),L122)</f>
        <v>57.5</v>
      </c>
      <c r="N122" s="117">
        <f>IF('STATS 17-18'!H123&lt;11,IF(M122&gt;66,66,M122),M122)</f>
        <v>57.5</v>
      </c>
    </row>
    <row r="123" ht="20.35" customHeight="1">
      <c r="A123" t="s" s="38">
        <v>192</v>
      </c>
      <c r="B123" s="81">
        <f>'SK - Tableau 1'!F123</f>
        <v>78</v>
      </c>
      <c r="C123" s="33">
        <f>VLOOKUP('STATS 17-18'!X124,'PH - GIVEAWAYS'!$A$3:$B$55,2)</f>
        <v>86</v>
      </c>
      <c r="D123" s="33">
        <f>IF('STATS 17-18'!G124&lt;400,IF(C123&gt;66,66,C123),C123)</f>
        <v>86</v>
      </c>
      <c r="E123" s="33">
        <f>IF('STATS 17-18'!G124&lt;200,IF(D123&gt;60,60,D123),D123)</f>
        <v>86</v>
      </c>
      <c r="F123" s="33">
        <f>VLOOKUP('STATS 17-18'!AE124,'PH - BLOCKED SHOTS'!$A$3:$B$55,2)</f>
        <v>61</v>
      </c>
      <c r="G123" s="33">
        <f>IF('STATS 17-18'!G124&lt;400,IF(F123&gt;66,66,F123),F123)</f>
        <v>61</v>
      </c>
      <c r="H123" s="33">
        <f>IF('STATS 17-18'!G124&lt;200,IF(G123&gt;60,60,G123),G123)</f>
        <v>61</v>
      </c>
      <c r="I123" s="33"/>
      <c r="J123" s="116">
        <f>AVERAGE(B123,E123,E123,H123)</f>
        <v>77.75</v>
      </c>
      <c r="K123" s="116">
        <f>VLOOKUP('STATS 17-18'!M124,'PH - GAME SCORE'!$A$3:$B$55,2)</f>
        <v>70</v>
      </c>
      <c r="L123" s="116">
        <f>AVERAGE(J123,K123)</f>
        <v>73.875</v>
      </c>
      <c r="M123" s="116">
        <f>IF('STATS 17-18'!H124&lt;13.4,IF(L123&gt;73,73,L123),L123)</f>
        <v>73.875</v>
      </c>
      <c r="N123" s="117">
        <f>IF('STATS 17-18'!H124&lt;11,IF(M123&gt;66,66,M123),M123)</f>
        <v>73.875</v>
      </c>
    </row>
    <row r="124" ht="20.35" customHeight="1">
      <c r="A124" t="s" s="38">
        <v>193</v>
      </c>
      <c r="B124" s="81">
        <f>'SK - Tableau 1'!F124</f>
        <v>62</v>
      </c>
      <c r="C124" s="33">
        <f>VLOOKUP('STATS 17-18'!X125,'PH - GIVEAWAYS'!$A$3:$B$55,2)</f>
        <v>49</v>
      </c>
      <c r="D124" s="33">
        <f>IF('STATS 17-18'!G125&lt;400,IF(C124&gt;66,66,C124),C124)</f>
        <v>49</v>
      </c>
      <c r="E124" s="33">
        <f>IF('STATS 17-18'!G125&lt;200,IF(D124&gt;60,60,D124),D124)</f>
        <v>49</v>
      </c>
      <c r="F124" s="33">
        <f>VLOOKUP('STATS 17-18'!AE125,'PH - BLOCKED SHOTS'!$A$3:$B$55,2)</f>
        <v>72</v>
      </c>
      <c r="G124" s="33">
        <f>IF('STATS 17-18'!G125&lt;400,IF(F124&gt;66,66,F124),F124)</f>
        <v>72</v>
      </c>
      <c r="H124" s="33">
        <f>IF('STATS 17-18'!G125&lt;200,IF(G124&gt;60,60,G124),G124)</f>
        <v>72</v>
      </c>
      <c r="I124" s="33"/>
      <c r="J124" s="116">
        <f>AVERAGE(B124,E124,E124,H124)</f>
        <v>58</v>
      </c>
      <c r="K124" s="116">
        <f>VLOOKUP('STATS 17-18'!M125,'PH - GAME SCORE'!$A$3:$B$55,2)</f>
        <v>52</v>
      </c>
      <c r="L124" s="116">
        <f>AVERAGE(J124,K124)</f>
        <v>55</v>
      </c>
      <c r="M124" s="116">
        <f>IF('STATS 17-18'!H125&lt;13.4,IF(L124&gt;73,73,L124),L124)</f>
        <v>55</v>
      </c>
      <c r="N124" s="117">
        <f>IF('STATS 17-18'!H125&lt;11,IF(M124&gt;66,66,M124),M124)</f>
        <v>55</v>
      </c>
    </row>
    <row r="125" ht="20.35" customHeight="1">
      <c r="A125" t="s" s="38">
        <v>194</v>
      </c>
      <c r="B125" s="81">
        <f>'SK - Tableau 1'!F125</f>
        <v>64</v>
      </c>
      <c r="C125" s="33">
        <f>VLOOKUP('STATS 17-18'!X126,'PH - GIVEAWAYS'!$A$3:$B$55,2)</f>
        <v>86</v>
      </c>
      <c r="D125" s="33">
        <f>IF('STATS 17-18'!G126&lt;400,IF(C125&gt;66,66,C125),C125)</f>
        <v>86</v>
      </c>
      <c r="E125" s="33">
        <f>IF('STATS 17-18'!G126&lt;200,IF(D125&gt;60,60,D125),D125)</f>
        <v>86</v>
      </c>
      <c r="F125" s="33">
        <f>VLOOKUP('STATS 17-18'!AE126,'PH - BLOCKED SHOTS'!$A$3:$B$55,2)</f>
        <v>86</v>
      </c>
      <c r="G125" s="33">
        <f>IF('STATS 17-18'!G126&lt;400,IF(F125&gt;66,66,F125),F125)</f>
        <v>86</v>
      </c>
      <c r="H125" s="33">
        <f>IF('STATS 17-18'!G126&lt;200,IF(G125&gt;60,60,G125),G125)</f>
        <v>86</v>
      </c>
      <c r="I125" s="33"/>
      <c r="J125" s="116">
        <f>AVERAGE(B125,E125,E125,H125)</f>
        <v>80.5</v>
      </c>
      <c r="K125" s="116">
        <f>VLOOKUP('STATS 17-18'!M126,'PH - GAME SCORE'!$A$3:$B$55,2)</f>
        <v>63</v>
      </c>
      <c r="L125" s="116">
        <f>AVERAGE(J125,K125)</f>
        <v>71.75</v>
      </c>
      <c r="M125" s="116">
        <f>IF('STATS 17-18'!H126&lt;13.4,IF(L125&gt;73,73,L125),L125)</f>
        <v>71.75</v>
      </c>
      <c r="N125" s="117">
        <f>IF('STATS 17-18'!H126&lt;11,IF(M125&gt;66,66,M125),M125)</f>
        <v>71.75</v>
      </c>
    </row>
    <row r="126" ht="20.35" customHeight="1">
      <c r="A126" t="s" s="38">
        <v>195</v>
      </c>
      <c r="B126" s="81">
        <f>'SK - Tableau 1'!F126</f>
        <v>95</v>
      </c>
      <c r="C126" s="33">
        <f>VLOOKUP('STATS 17-18'!X127,'PH - GIVEAWAYS'!$A$3:$B$55,2)</f>
        <v>49</v>
      </c>
      <c r="D126" s="33">
        <f>IF('STATS 17-18'!G127&lt;400,IF(C126&gt;66,66,C126),C126)</f>
        <v>49</v>
      </c>
      <c r="E126" s="33">
        <f>IF('STATS 17-18'!G127&lt;200,IF(D126&gt;60,60,D126),D126)</f>
        <v>49</v>
      </c>
      <c r="F126" s="33">
        <f>VLOOKUP('STATS 17-18'!AE127,'PH - BLOCKED SHOTS'!$A$3:$B$55,2)</f>
        <v>81</v>
      </c>
      <c r="G126" s="33">
        <f>IF('STATS 17-18'!G127&lt;400,IF(F126&gt;66,66,F126),F126)</f>
        <v>81</v>
      </c>
      <c r="H126" s="33">
        <f>IF('STATS 17-18'!G127&lt;200,IF(G126&gt;60,60,G126),G126)</f>
        <v>81</v>
      </c>
      <c r="I126" s="33"/>
      <c r="J126" s="116">
        <f>AVERAGE(B126,E126,E126,H126)</f>
        <v>68.5</v>
      </c>
      <c r="K126" s="116">
        <f>VLOOKUP('STATS 17-18'!M127,'PH - GAME SCORE'!$A$3:$B$55,2)</f>
        <v>86</v>
      </c>
      <c r="L126" s="116">
        <f>AVERAGE(J126,K126)</f>
        <v>77.25</v>
      </c>
      <c r="M126" s="116">
        <f>IF('STATS 17-18'!H127&lt;13.4,IF(L126&gt;73,73,L126),L126)</f>
        <v>77.25</v>
      </c>
      <c r="N126" s="117">
        <f>IF('STATS 17-18'!H127&lt;11,IF(M126&gt;66,66,M126),M126)</f>
        <v>77.25</v>
      </c>
    </row>
    <row r="127" ht="20.35" customHeight="1">
      <c r="A127" t="s" s="38">
        <v>196</v>
      </c>
      <c r="B127" s="81">
        <f>'SK - Tableau 1'!F127</f>
        <v>83</v>
      </c>
      <c r="C127" s="33">
        <f>VLOOKUP('STATS 17-18'!X128,'PH - GIVEAWAYS'!$A$3:$B$55,2)</f>
        <v>58</v>
      </c>
      <c r="D127" s="33">
        <f>IF('STATS 17-18'!G128&lt;400,IF(C127&gt;66,66,C127),C127)</f>
        <v>58</v>
      </c>
      <c r="E127" s="33">
        <f>IF('STATS 17-18'!G128&lt;200,IF(D127&gt;60,60,D127),D127)</f>
        <v>58</v>
      </c>
      <c r="F127" s="33">
        <f>VLOOKUP('STATS 17-18'!AE128,'PH - BLOCKED SHOTS'!$A$3:$B$55,2)</f>
        <v>95</v>
      </c>
      <c r="G127" s="33">
        <f>IF('STATS 17-18'!G128&lt;400,IF(F127&gt;66,66,F127),F127)</f>
        <v>95</v>
      </c>
      <c r="H127" s="33">
        <f>IF('STATS 17-18'!G128&lt;200,IF(G127&gt;60,60,G127),G127)</f>
        <v>95</v>
      </c>
      <c r="I127" s="33"/>
      <c r="J127" s="116">
        <f>AVERAGE(B127,E127,E127,H127)</f>
        <v>73.5</v>
      </c>
      <c r="K127" s="116">
        <f>VLOOKUP('STATS 17-18'!M128,'PH - GAME SCORE'!$A$3:$B$55,2)</f>
        <v>67</v>
      </c>
      <c r="L127" s="116">
        <f>AVERAGE(J127,K127)</f>
        <v>70.25</v>
      </c>
      <c r="M127" s="116">
        <f>IF('STATS 17-18'!H128&lt;13.4,IF(L127&gt;73,73,L127),L127)</f>
        <v>70.25</v>
      </c>
      <c r="N127" s="117">
        <f>IF('STATS 17-18'!H128&lt;11,IF(M127&gt;66,66,M127),M127)</f>
        <v>70.25</v>
      </c>
    </row>
    <row r="128" ht="20.35" customHeight="1">
      <c r="A128" t="s" s="38">
        <v>197</v>
      </c>
      <c r="B128" s="81">
        <f>'SK - Tableau 1'!F128</f>
        <v>73</v>
      </c>
      <c r="C128" s="33">
        <f>VLOOKUP('STATS 17-18'!X129,'PH - GIVEAWAYS'!$A$3:$B$55,2)</f>
        <v>83</v>
      </c>
      <c r="D128" s="33">
        <f>IF('STATS 17-18'!G129&lt;400,IF(C128&gt;66,66,C128),C128)</f>
        <v>83</v>
      </c>
      <c r="E128" s="33">
        <f>IF('STATS 17-18'!G129&lt;200,IF(D128&gt;60,60,D128),D128)</f>
        <v>83</v>
      </c>
      <c r="F128" s="33">
        <f>VLOOKUP('STATS 17-18'!AE129,'PH - BLOCKED SHOTS'!$A$3:$B$55,2)</f>
        <v>58</v>
      </c>
      <c r="G128" s="33">
        <f>IF('STATS 17-18'!G129&lt;400,IF(F128&gt;66,66,F128),F128)</f>
        <v>58</v>
      </c>
      <c r="H128" s="33">
        <f>IF('STATS 17-18'!G129&lt;200,IF(G128&gt;60,60,G128),G128)</f>
        <v>58</v>
      </c>
      <c r="I128" s="33"/>
      <c r="J128" s="116">
        <f>AVERAGE(B128,E128,E128,H128)</f>
        <v>74.25</v>
      </c>
      <c r="K128" s="116">
        <f>VLOOKUP('STATS 17-18'!M129,'PH - GAME SCORE'!$A$3:$B$55,2)</f>
        <v>68</v>
      </c>
      <c r="L128" s="116">
        <f>AVERAGE(J128,K128)</f>
        <v>71.125</v>
      </c>
      <c r="M128" s="116">
        <f>IF('STATS 17-18'!H129&lt;13.4,IF(L128&gt;73,73,L128),L128)</f>
        <v>71.125</v>
      </c>
      <c r="N128" s="117">
        <f>IF('STATS 17-18'!H129&lt;11,IF(M128&gt;66,66,M128),M128)</f>
        <v>71.125</v>
      </c>
    </row>
    <row r="129" ht="20.35" customHeight="1">
      <c r="A129" t="s" s="38">
        <v>198</v>
      </c>
      <c r="B129" s="81">
        <f>'SK - Tableau 1'!F129</f>
        <v>73</v>
      </c>
      <c r="C129" s="33">
        <f>VLOOKUP('STATS 17-18'!X130,'PH - GIVEAWAYS'!$A$3:$B$55,2)</f>
        <v>78</v>
      </c>
      <c r="D129" s="33">
        <f>IF('STATS 17-18'!G130&lt;400,IF(C129&gt;66,66,C129),C129)</f>
        <v>78</v>
      </c>
      <c r="E129" s="33">
        <f>IF('STATS 17-18'!G130&lt;200,IF(D129&gt;60,60,D129),D129)</f>
        <v>78</v>
      </c>
      <c r="F129" s="33">
        <f>VLOOKUP('STATS 17-18'!AE130,'PH - BLOCKED SHOTS'!$A$3:$B$55,2)</f>
        <v>75</v>
      </c>
      <c r="G129" s="33">
        <f>IF('STATS 17-18'!G130&lt;400,IF(F129&gt;66,66,F129),F129)</f>
        <v>75</v>
      </c>
      <c r="H129" s="33">
        <f>IF('STATS 17-18'!G130&lt;200,IF(G129&gt;60,60,G129),G129)</f>
        <v>75</v>
      </c>
      <c r="I129" s="33"/>
      <c r="J129" s="116">
        <f>AVERAGE(B129,E129,E129,H129)</f>
        <v>76</v>
      </c>
      <c r="K129" s="116">
        <f>VLOOKUP('STATS 17-18'!M130,'PH - GAME SCORE'!$A$3:$B$55,2)</f>
        <v>61</v>
      </c>
      <c r="L129" s="116">
        <f>AVERAGE(J129,K129)</f>
        <v>68.5</v>
      </c>
      <c r="M129" s="116">
        <f>IF('STATS 17-18'!H130&lt;13.4,IF(L129&gt;73,73,L129),L129)</f>
        <v>68.5</v>
      </c>
      <c r="N129" s="117">
        <f>IF('STATS 17-18'!H130&lt;11,IF(M129&gt;66,66,M129),M129)</f>
        <v>68.5</v>
      </c>
    </row>
    <row r="130" ht="20.35" customHeight="1">
      <c r="A130" t="s" s="38">
        <v>199</v>
      </c>
      <c r="B130" s="81">
        <f>'SK - Tableau 1'!F130</f>
        <v>80</v>
      </c>
      <c r="C130" s="33">
        <f>VLOOKUP('STATS 17-18'!X131,'PH - GIVEAWAYS'!$A$3:$B$55,2)</f>
        <v>65</v>
      </c>
      <c r="D130" s="33">
        <f>IF('STATS 17-18'!G131&lt;400,IF(C130&gt;66,66,C130),C130)</f>
        <v>65</v>
      </c>
      <c r="E130" s="33">
        <f>IF('STATS 17-18'!G131&lt;200,IF(D130&gt;60,60,D130),D130)</f>
        <v>65</v>
      </c>
      <c r="F130" s="33">
        <f>VLOOKUP('STATS 17-18'!AE131,'PH - BLOCKED SHOTS'!$A$3:$B$55,2)</f>
        <v>78</v>
      </c>
      <c r="G130" s="33">
        <f>IF('STATS 17-18'!G131&lt;400,IF(F130&gt;66,66,F130),F130)</f>
        <v>66</v>
      </c>
      <c r="H130" s="33">
        <f>IF('STATS 17-18'!G131&lt;200,IF(G130&gt;60,60,G130),G130)</f>
        <v>66</v>
      </c>
      <c r="I130" s="33"/>
      <c r="J130" s="116">
        <f>AVERAGE(B130,E130,E130,H130)</f>
        <v>69</v>
      </c>
      <c r="K130" s="116">
        <f>VLOOKUP('STATS 17-18'!M131,'PH - GAME SCORE'!$A$3:$B$55,2)</f>
        <v>47</v>
      </c>
      <c r="L130" s="116">
        <f>AVERAGE(J130,K130)</f>
        <v>58</v>
      </c>
      <c r="M130" s="116">
        <f>IF('STATS 17-18'!H131&lt;13.4,IF(L130&gt;73,73,L130),L130)</f>
        <v>58</v>
      </c>
      <c r="N130" s="117">
        <f>IF('STATS 17-18'!H131&lt;11,IF(M130&gt;66,66,M130),M130)</f>
        <v>58</v>
      </c>
    </row>
    <row r="131" ht="20.35" customHeight="1">
      <c r="A131" t="s" s="38">
        <v>200</v>
      </c>
      <c r="B131" s="81">
        <f>'SK - Tableau 1'!F131</f>
        <v>79</v>
      </c>
      <c r="C131" s="33">
        <f>VLOOKUP('STATS 17-18'!X132,'PH - GIVEAWAYS'!$A$3:$B$55,2)</f>
        <v>90</v>
      </c>
      <c r="D131" s="33">
        <f>IF('STATS 17-18'!G132&lt;400,IF(C131&gt;66,66,C131),C131)</f>
        <v>90</v>
      </c>
      <c r="E131" s="33">
        <f>IF('STATS 17-18'!G132&lt;200,IF(D131&gt;60,60,D131),D131)</f>
        <v>90</v>
      </c>
      <c r="F131" s="33">
        <f>VLOOKUP('STATS 17-18'!AE132,'PH - BLOCKED SHOTS'!$A$3:$B$55,2)</f>
        <v>85</v>
      </c>
      <c r="G131" s="33">
        <f>IF('STATS 17-18'!G132&lt;400,IF(F131&gt;66,66,F131),F131)</f>
        <v>85</v>
      </c>
      <c r="H131" s="33">
        <f>IF('STATS 17-18'!G132&lt;200,IF(G131&gt;60,60,G131),G131)</f>
        <v>85</v>
      </c>
      <c r="I131" s="33"/>
      <c r="J131" s="116">
        <f>AVERAGE(B131,E131,E131,H131)</f>
        <v>86</v>
      </c>
      <c r="K131" s="116">
        <f>VLOOKUP('STATS 17-18'!M132,'PH - GAME SCORE'!$A$3:$B$55,2)</f>
        <v>67</v>
      </c>
      <c r="L131" s="116">
        <f>AVERAGE(J131,K131)</f>
        <v>76.5</v>
      </c>
      <c r="M131" s="116">
        <f>IF('STATS 17-18'!H132&lt;13.4,IF(L131&gt;73,73,L131),L131)</f>
        <v>76.5</v>
      </c>
      <c r="N131" s="117">
        <f>IF('STATS 17-18'!H132&lt;11,IF(M131&gt;66,66,M131),M131)</f>
        <v>76.5</v>
      </c>
    </row>
    <row r="132" ht="20.35" customHeight="1">
      <c r="A132" t="s" s="38">
        <v>202</v>
      </c>
      <c r="B132" s="81">
        <f>'SK - Tableau 1'!F132</f>
        <v>66</v>
      </c>
      <c r="C132" s="33">
        <f>VLOOKUP('STATS 17-18'!X133,'PH - GIVEAWAYS'!$A$3:$B$55,2)</f>
        <v>86</v>
      </c>
      <c r="D132" s="33">
        <f>IF('STATS 17-18'!G133&lt;400,IF(C132&gt;66,66,C132),C132)</f>
        <v>86</v>
      </c>
      <c r="E132" s="33">
        <f>IF('STATS 17-18'!G133&lt;200,IF(D132&gt;60,60,D132),D132)</f>
        <v>86</v>
      </c>
      <c r="F132" s="33">
        <f>VLOOKUP('STATS 17-18'!AE133,'PH - BLOCKED SHOTS'!$A$3:$B$55,2)</f>
        <v>47</v>
      </c>
      <c r="G132" s="33">
        <f>IF('STATS 17-18'!G133&lt;400,IF(F132&gt;66,66,F132),F132)</f>
        <v>47</v>
      </c>
      <c r="H132" s="33">
        <f>IF('STATS 17-18'!G133&lt;200,IF(G132&gt;60,60,G132),G132)</f>
        <v>47</v>
      </c>
      <c r="I132" s="33"/>
      <c r="J132" s="116">
        <f>AVERAGE(B132,E132,E132,H132)</f>
        <v>71.25</v>
      </c>
      <c r="K132" s="116">
        <f>VLOOKUP('STATS 17-18'!M133,'PH - GAME SCORE'!$A$3:$B$55,2)</f>
        <v>80</v>
      </c>
      <c r="L132" s="116">
        <f>AVERAGE(J132,K132)</f>
        <v>75.625</v>
      </c>
      <c r="M132" s="116">
        <f>IF('STATS 17-18'!H133&lt;13.4,IF(L132&gt;73,73,L132),L132)</f>
        <v>73</v>
      </c>
      <c r="N132" s="117">
        <f>IF('STATS 17-18'!H133&lt;11,IF(M132&gt;66,66,M132),M132)</f>
        <v>66</v>
      </c>
    </row>
    <row r="133" ht="20.35" customHeight="1">
      <c r="A133" t="s" s="38">
        <v>203</v>
      </c>
      <c r="B133" s="81">
        <f>'SK - Tableau 1'!F133</f>
        <v>73</v>
      </c>
      <c r="C133" s="33">
        <f>VLOOKUP('STATS 17-18'!X134,'PH - GIVEAWAYS'!$A$3:$B$55,2)</f>
        <v>87</v>
      </c>
      <c r="D133" s="33">
        <f>IF('STATS 17-18'!G134&lt;400,IF(C133&gt;66,66,C133),C133)</f>
        <v>87</v>
      </c>
      <c r="E133" s="33">
        <f>IF('STATS 17-18'!G134&lt;200,IF(D133&gt;60,60,D133),D133)</f>
        <v>87</v>
      </c>
      <c r="F133" s="33">
        <f>VLOOKUP('STATS 17-18'!AE134,'PH - BLOCKED SHOTS'!$A$3:$B$55,2)</f>
        <v>58</v>
      </c>
      <c r="G133" s="33">
        <f>IF('STATS 17-18'!G134&lt;400,IF(F133&gt;66,66,F133),F133)</f>
        <v>58</v>
      </c>
      <c r="H133" s="33">
        <f>IF('STATS 17-18'!G134&lt;200,IF(G133&gt;60,60,G133),G133)</f>
        <v>58</v>
      </c>
      <c r="I133" s="33"/>
      <c r="J133" s="116">
        <f>AVERAGE(B133,E133,E133,H133)</f>
        <v>76.25</v>
      </c>
      <c r="K133" s="116">
        <f>VLOOKUP('STATS 17-18'!M134,'PH - GAME SCORE'!$A$3:$B$55,2)</f>
        <v>69</v>
      </c>
      <c r="L133" s="116">
        <f>AVERAGE(J133,K133)</f>
        <v>72.625</v>
      </c>
      <c r="M133" s="116">
        <f>IF('STATS 17-18'!H134&lt;13.4,IF(L133&gt;73,73,L133),L133)</f>
        <v>72.625</v>
      </c>
      <c r="N133" s="117">
        <f>IF('STATS 17-18'!H134&lt;11,IF(M133&gt;66,66,M133),M133)</f>
        <v>72.625</v>
      </c>
    </row>
    <row r="134" ht="20.35" customHeight="1">
      <c r="A134" t="s" s="38">
        <v>204</v>
      </c>
      <c r="B134" s="81">
        <f>'SK - Tableau 1'!F134</f>
        <v>63</v>
      </c>
      <c r="C134" s="33">
        <f>VLOOKUP('STATS 17-18'!X135,'PH - GIVEAWAYS'!$A$3:$B$55,2)</f>
        <v>78</v>
      </c>
      <c r="D134" s="33">
        <f>IF('STATS 17-18'!G135&lt;400,IF(C134&gt;66,66,C134),C134)</f>
        <v>78</v>
      </c>
      <c r="E134" s="33">
        <f>IF('STATS 17-18'!G135&lt;200,IF(D134&gt;60,60,D134),D134)</f>
        <v>78</v>
      </c>
      <c r="F134" s="33">
        <f>VLOOKUP('STATS 17-18'!AE135,'PH - BLOCKED SHOTS'!$A$3:$B$55,2)</f>
        <v>88</v>
      </c>
      <c r="G134" s="33">
        <f>IF('STATS 17-18'!G135&lt;400,IF(F134&gt;66,66,F134),F134)</f>
        <v>88</v>
      </c>
      <c r="H134" s="33">
        <f>IF('STATS 17-18'!G135&lt;200,IF(G134&gt;60,60,G134),G134)</f>
        <v>88</v>
      </c>
      <c r="I134" s="33"/>
      <c r="J134" s="116">
        <f>AVERAGE(B134,E134,E134,H134)</f>
        <v>76.75</v>
      </c>
      <c r="K134" s="116">
        <f>VLOOKUP('STATS 17-18'!M135,'PH - GAME SCORE'!$A$3:$B$55,2)</f>
        <v>65</v>
      </c>
      <c r="L134" s="116">
        <f>AVERAGE(J134,K134)</f>
        <v>70.875</v>
      </c>
      <c r="M134" s="116">
        <f>IF('STATS 17-18'!H135&lt;13.4,IF(L134&gt;73,73,L134),L134)</f>
        <v>70.875</v>
      </c>
      <c r="N134" s="117">
        <f>IF('STATS 17-18'!H135&lt;11,IF(M134&gt;66,66,M134),M134)</f>
        <v>70.875</v>
      </c>
    </row>
    <row r="135" ht="20.35" customHeight="1">
      <c r="A135" t="s" s="38">
        <v>206</v>
      </c>
      <c r="B135" s="81">
        <f>'SK - Tableau 1'!F135</f>
        <v>76</v>
      </c>
      <c r="C135" s="33">
        <f>VLOOKUP('STATS 17-18'!X136,'PH - GIVEAWAYS'!$A$3:$B$55,2)</f>
        <v>96</v>
      </c>
      <c r="D135" s="33">
        <f>IF('STATS 17-18'!G136&lt;400,IF(C135&gt;66,66,C135),C135)</f>
        <v>96</v>
      </c>
      <c r="E135" s="33">
        <f>IF('STATS 17-18'!G136&lt;200,IF(D135&gt;60,60,D135),D135)</f>
        <v>96</v>
      </c>
      <c r="F135" s="33">
        <f>VLOOKUP('STATS 17-18'!AE136,'PH - BLOCKED SHOTS'!$A$3:$B$55,2)</f>
        <v>82</v>
      </c>
      <c r="G135" s="33">
        <f>IF('STATS 17-18'!G136&lt;400,IF(F135&gt;66,66,F135),F135)</f>
        <v>82</v>
      </c>
      <c r="H135" s="33">
        <f>IF('STATS 17-18'!G136&lt;200,IF(G135&gt;60,60,G135),G135)</f>
        <v>82</v>
      </c>
      <c r="I135" s="33"/>
      <c r="J135" s="116">
        <f>AVERAGE(B135,E135,E135,H135)</f>
        <v>87.5</v>
      </c>
      <c r="K135" s="116">
        <f>VLOOKUP('STATS 17-18'!M136,'PH - GAME SCORE'!$A$3:$B$55,2)</f>
        <v>71</v>
      </c>
      <c r="L135" s="116">
        <f>AVERAGE(J135,K135)</f>
        <v>79.25</v>
      </c>
      <c r="M135" s="116">
        <f>IF('STATS 17-18'!H136&lt;13.4,IF(L135&gt;73,73,L135),L135)</f>
        <v>79.25</v>
      </c>
      <c r="N135" s="117">
        <f>IF('STATS 17-18'!H136&lt;11,IF(M135&gt;66,66,M135),M135)</f>
        <v>79.25</v>
      </c>
    </row>
    <row r="136" ht="20.35" customHeight="1">
      <c r="A136" t="s" s="38">
        <v>207</v>
      </c>
      <c r="B136" s="81">
        <f>'SK - Tableau 1'!F136</f>
        <v>69</v>
      </c>
      <c r="C136" s="33">
        <f>VLOOKUP('STATS 17-18'!X137,'PH - GIVEAWAYS'!$A$3:$B$55,2)</f>
        <v>99</v>
      </c>
      <c r="D136" s="33">
        <f>IF('STATS 17-18'!G137&lt;400,IF(C136&gt;66,66,C136),C136)</f>
        <v>66</v>
      </c>
      <c r="E136" s="33">
        <f>IF('STATS 17-18'!G137&lt;200,IF(D136&gt;60,60,D136),D136)</f>
        <v>66</v>
      </c>
      <c r="F136" s="33">
        <f>VLOOKUP('STATS 17-18'!AE137,'PH - BLOCKED SHOTS'!$A$3:$B$55,2)</f>
        <v>54</v>
      </c>
      <c r="G136" s="33">
        <f>IF('STATS 17-18'!G137&lt;400,IF(F136&gt;66,66,F136),F136)</f>
        <v>54</v>
      </c>
      <c r="H136" s="33">
        <f>IF('STATS 17-18'!G137&lt;200,IF(G136&gt;60,60,G136),G136)</f>
        <v>54</v>
      </c>
      <c r="I136" s="33"/>
      <c r="J136" s="116">
        <f>AVERAGE(B136,E136,E136,H136)</f>
        <v>63.75</v>
      </c>
      <c r="K136" s="116">
        <f>VLOOKUP('STATS 17-18'!M137,'PH - GAME SCORE'!$A$3:$B$55,2)</f>
        <v>81</v>
      </c>
      <c r="L136" s="116">
        <f>AVERAGE(J136,K136)</f>
        <v>72.375</v>
      </c>
      <c r="M136" s="116">
        <f>IF('STATS 17-18'!H137&lt;13.4,IF(L136&gt;73,73,L136),L136)</f>
        <v>72.375</v>
      </c>
      <c r="N136" s="117">
        <f>IF('STATS 17-18'!H137&lt;11,IF(M136&gt;66,66,M136),M136)</f>
        <v>72.375</v>
      </c>
    </row>
    <row r="137" ht="20.35" customHeight="1">
      <c r="A137" t="s" s="38">
        <v>208</v>
      </c>
      <c r="B137" s="81">
        <f>'SK - Tableau 1'!F137</f>
        <v>60</v>
      </c>
      <c r="C137" s="33">
        <f>VLOOKUP('STATS 17-18'!X138,'PH - GIVEAWAYS'!$A$3:$B$55,2)</f>
        <v>99</v>
      </c>
      <c r="D137" s="33">
        <f>IF('STATS 17-18'!G138&lt;400,IF(C137&gt;66,66,C137),C137)</f>
        <v>66</v>
      </c>
      <c r="E137" s="33">
        <f>IF('STATS 17-18'!G138&lt;200,IF(D137&gt;60,60,D137),D137)</f>
        <v>60</v>
      </c>
      <c r="F137" s="33">
        <f>VLOOKUP('STATS 17-18'!AE138,'PH - BLOCKED SHOTS'!$A$3:$B$55,2)</f>
        <v>47</v>
      </c>
      <c r="G137" s="33">
        <f>IF('STATS 17-18'!G138&lt;400,IF(F137&gt;66,66,F137),F137)</f>
        <v>47</v>
      </c>
      <c r="H137" s="33">
        <f>IF('STATS 17-18'!G138&lt;200,IF(G137&gt;60,60,G137),G137)</f>
        <v>47</v>
      </c>
      <c r="I137" s="33"/>
      <c r="J137" s="116">
        <f>AVERAGE(B137,E137,E137,H137)</f>
        <v>56.75</v>
      </c>
      <c r="K137" s="116">
        <f>VLOOKUP('STATS 17-18'!M138,'PH - GAME SCORE'!$A$3:$B$55,2)</f>
        <v>47</v>
      </c>
      <c r="L137" s="116">
        <f>AVERAGE(J137,K137)</f>
        <v>51.875</v>
      </c>
      <c r="M137" s="116">
        <f>IF('STATS 17-18'!H138&lt;13.4,IF(L137&gt;73,73,L137),L137)</f>
        <v>51.875</v>
      </c>
      <c r="N137" s="117">
        <f>IF('STATS 17-18'!H138&lt;11,IF(M137&gt;66,66,M137),M137)</f>
        <v>51.875</v>
      </c>
    </row>
    <row r="138" ht="20.35" customHeight="1">
      <c r="A138" t="s" s="38">
        <v>209</v>
      </c>
      <c r="B138" s="81">
        <f>'SK - Tableau 1'!F138</f>
        <v>93</v>
      </c>
      <c r="C138" s="33">
        <f>VLOOKUP('STATS 17-18'!X139,'PH - GIVEAWAYS'!$A$3:$B$55,2)</f>
        <v>78</v>
      </c>
      <c r="D138" s="33">
        <f>IF('STATS 17-18'!G139&lt;400,IF(C138&gt;66,66,C138),C138)</f>
        <v>78</v>
      </c>
      <c r="E138" s="33">
        <f>IF('STATS 17-18'!G139&lt;200,IF(D138&gt;60,60,D138),D138)</f>
        <v>78</v>
      </c>
      <c r="F138" s="33">
        <f>VLOOKUP('STATS 17-18'!AE139,'PH - BLOCKED SHOTS'!$A$3:$B$55,2)</f>
        <v>53</v>
      </c>
      <c r="G138" s="33">
        <f>IF('STATS 17-18'!G139&lt;400,IF(F138&gt;66,66,F138),F138)</f>
        <v>53</v>
      </c>
      <c r="H138" s="33">
        <f>IF('STATS 17-18'!G139&lt;200,IF(G138&gt;60,60,G138),G138)</f>
        <v>53</v>
      </c>
      <c r="I138" s="33"/>
      <c r="J138" s="116">
        <f>AVERAGE(B138,E138,E138,H138)</f>
        <v>75.5</v>
      </c>
      <c r="K138" s="116">
        <f>VLOOKUP('STATS 17-18'!M139,'PH - GAME SCORE'!$A$3:$B$55,2)</f>
        <v>92</v>
      </c>
      <c r="L138" s="116">
        <f>AVERAGE(J138,K138)</f>
        <v>83.75</v>
      </c>
      <c r="M138" s="116">
        <f>IF('STATS 17-18'!H139&lt;13.4,IF(L138&gt;73,73,L138),L138)</f>
        <v>83.75</v>
      </c>
      <c r="N138" s="117">
        <f>IF('STATS 17-18'!H139&lt;11,IF(M138&gt;66,66,M138),M138)</f>
        <v>83.75</v>
      </c>
    </row>
    <row r="139" ht="20.35" customHeight="1">
      <c r="A139" t="s" s="38">
        <v>210</v>
      </c>
      <c r="B139" s="81">
        <f>'SK - Tableau 1'!F139</f>
        <v>70</v>
      </c>
      <c r="C139" s="33">
        <f>VLOOKUP('STATS 17-18'!X140,'PH - GIVEAWAYS'!$A$3:$B$55,2)</f>
        <v>73</v>
      </c>
      <c r="D139" s="33">
        <f>IF('STATS 17-18'!G140&lt;400,IF(C139&gt;66,66,C139),C139)</f>
        <v>73</v>
      </c>
      <c r="E139" s="33">
        <f>IF('STATS 17-18'!G140&lt;200,IF(D139&gt;60,60,D139),D139)</f>
        <v>73</v>
      </c>
      <c r="F139" s="33">
        <f>VLOOKUP('STATS 17-18'!AE140,'PH - BLOCKED SHOTS'!$A$3:$B$55,2)</f>
        <v>48</v>
      </c>
      <c r="G139" s="33">
        <f>IF('STATS 17-18'!G140&lt;400,IF(F139&gt;66,66,F139),F139)</f>
        <v>48</v>
      </c>
      <c r="H139" s="33">
        <f>IF('STATS 17-18'!G140&lt;200,IF(G139&gt;60,60,G139),G139)</f>
        <v>48</v>
      </c>
      <c r="I139" s="33"/>
      <c r="J139" s="116">
        <f>AVERAGE(B139,E139,E139,H139)</f>
        <v>66</v>
      </c>
      <c r="K139" s="116">
        <f>VLOOKUP('STATS 17-18'!M140,'PH - GAME SCORE'!$A$3:$B$55,2)</f>
        <v>84</v>
      </c>
      <c r="L139" s="116">
        <f>AVERAGE(J139,K139)</f>
        <v>75</v>
      </c>
      <c r="M139" s="116">
        <f>IF('STATS 17-18'!H140&lt;13.4,IF(L139&gt;73,73,L139),L139)</f>
        <v>75</v>
      </c>
      <c r="N139" s="117">
        <f>IF('STATS 17-18'!H140&lt;11,IF(M139&gt;66,66,M139),M139)</f>
        <v>75</v>
      </c>
    </row>
    <row r="140" ht="20.35" customHeight="1">
      <c r="A140" t="s" s="38">
        <v>211</v>
      </c>
      <c r="B140" s="81">
        <f>'SK - Tableau 1'!F140</f>
        <v>74</v>
      </c>
      <c r="C140" s="33">
        <f>VLOOKUP('STATS 17-18'!X141,'PH - GIVEAWAYS'!$A$3:$B$55,2)</f>
        <v>81</v>
      </c>
      <c r="D140" s="33">
        <f>IF('STATS 17-18'!G141&lt;400,IF(C140&gt;66,66,C140),C140)</f>
        <v>81</v>
      </c>
      <c r="E140" s="33">
        <f>IF('STATS 17-18'!G141&lt;200,IF(D140&gt;60,60,D140),D140)</f>
        <v>81</v>
      </c>
      <c r="F140" s="33">
        <f>VLOOKUP('STATS 17-18'!AE141,'PH - BLOCKED SHOTS'!$A$3:$B$55,2)</f>
        <v>68</v>
      </c>
      <c r="G140" s="33">
        <f>IF('STATS 17-18'!G141&lt;400,IF(F140&gt;66,66,F140),F140)</f>
        <v>68</v>
      </c>
      <c r="H140" s="33">
        <f>IF('STATS 17-18'!G141&lt;200,IF(G140&gt;60,60,G140),G140)</f>
        <v>68</v>
      </c>
      <c r="I140" s="33"/>
      <c r="J140" s="116">
        <f>AVERAGE(B140,E140,E140,H140)</f>
        <v>76</v>
      </c>
      <c r="K140" s="116">
        <f>VLOOKUP('STATS 17-18'!M141,'PH - GAME SCORE'!$A$3:$B$55,2)</f>
        <v>69</v>
      </c>
      <c r="L140" s="116">
        <f>AVERAGE(J140,K140)</f>
        <v>72.5</v>
      </c>
      <c r="M140" s="116">
        <f>IF('STATS 17-18'!H141&lt;13.4,IF(L140&gt;73,73,L140),L140)</f>
        <v>72.5</v>
      </c>
      <c r="N140" s="117">
        <f>IF('STATS 17-18'!H141&lt;11,IF(M140&gt;66,66,M140),M140)</f>
        <v>72.5</v>
      </c>
    </row>
    <row r="141" ht="20.35" customHeight="1">
      <c r="A141" t="s" s="38">
        <v>212</v>
      </c>
      <c r="B141" s="81">
        <f>'SK - Tableau 1'!F141</f>
        <v>51</v>
      </c>
      <c r="C141" s="33">
        <f>VLOOKUP('STATS 17-18'!X142,'PH - GIVEAWAYS'!$A$3:$B$55,2)</f>
        <v>94</v>
      </c>
      <c r="D141" s="33">
        <f>IF('STATS 17-18'!G142&lt;400,IF(C141&gt;66,66,C141),C141)</f>
        <v>66</v>
      </c>
      <c r="E141" s="33">
        <f>IF('STATS 17-18'!G142&lt;200,IF(D141&gt;60,60,D141),D141)</f>
        <v>60</v>
      </c>
      <c r="F141" s="33">
        <f>VLOOKUP('STATS 17-18'!AE142,'PH - BLOCKED SHOTS'!$A$3:$B$55,2)</f>
        <v>64</v>
      </c>
      <c r="G141" s="33">
        <f>IF('STATS 17-18'!G142&lt;400,IF(F141&gt;66,66,F141),F141)</f>
        <v>64</v>
      </c>
      <c r="H141" s="33">
        <f>IF('STATS 17-18'!G142&lt;200,IF(G141&gt;60,60,G141),G141)</f>
        <v>60</v>
      </c>
      <c r="I141" s="33"/>
      <c r="J141" s="116">
        <f>AVERAGE(B141,E141,E141,H141)</f>
        <v>57.75</v>
      </c>
      <c r="K141" s="116">
        <f>VLOOKUP('STATS 17-18'!M142,'PH - GAME SCORE'!$A$3:$B$55,2)</f>
        <v>47</v>
      </c>
      <c r="L141" s="116">
        <f>AVERAGE(J141,K141)</f>
        <v>52.375</v>
      </c>
      <c r="M141" s="116">
        <f>IF('STATS 17-18'!H142&lt;13.4,IF(L141&gt;73,73,L141),L141)</f>
        <v>52.375</v>
      </c>
      <c r="N141" s="117">
        <f>IF('STATS 17-18'!H142&lt;11,IF(M141&gt;66,66,M141),M141)</f>
        <v>52.375</v>
      </c>
    </row>
    <row r="142" ht="20.35" customHeight="1">
      <c r="A142" t="s" s="38">
        <v>213</v>
      </c>
      <c r="B142" s="81">
        <f>'SK - Tableau 1'!F142</f>
        <v>76</v>
      </c>
      <c r="C142" s="33">
        <f>VLOOKUP('STATS 17-18'!X143,'PH - GIVEAWAYS'!$A$3:$B$55,2)</f>
        <v>75</v>
      </c>
      <c r="D142" s="33">
        <f>IF('STATS 17-18'!G143&lt;400,IF(C142&gt;66,66,C142),C142)</f>
        <v>75</v>
      </c>
      <c r="E142" s="33">
        <f>IF('STATS 17-18'!G143&lt;200,IF(D142&gt;60,60,D142),D142)</f>
        <v>75</v>
      </c>
      <c r="F142" s="33">
        <f>VLOOKUP('STATS 17-18'!AE143,'PH - BLOCKED SHOTS'!$A$3:$B$55,2)</f>
        <v>96</v>
      </c>
      <c r="G142" s="33">
        <f>IF('STATS 17-18'!G143&lt;400,IF(F142&gt;66,66,F142),F142)</f>
        <v>96</v>
      </c>
      <c r="H142" s="33">
        <f>IF('STATS 17-18'!G143&lt;200,IF(G142&gt;60,60,G142),G142)</f>
        <v>96</v>
      </c>
      <c r="I142" s="33"/>
      <c r="J142" s="116">
        <f>AVERAGE(B142,E142,E142,H142)</f>
        <v>80.5</v>
      </c>
      <c r="K142" s="116">
        <f>VLOOKUP('STATS 17-18'!M143,'PH - GAME SCORE'!$A$3:$B$55,2)</f>
        <v>47</v>
      </c>
      <c r="L142" s="116">
        <f>AVERAGE(J142,K142)</f>
        <v>63.75</v>
      </c>
      <c r="M142" s="116">
        <f>IF('STATS 17-18'!H143&lt;13.4,IF(L142&gt;73,73,L142),L142)</f>
        <v>63.75</v>
      </c>
      <c r="N142" s="117">
        <f>IF('STATS 17-18'!H143&lt;11,IF(M142&gt;66,66,M142),M142)</f>
        <v>63.75</v>
      </c>
    </row>
    <row r="143" ht="20.35" customHeight="1">
      <c r="A143" t="s" s="38">
        <v>214</v>
      </c>
      <c r="B143" s="81">
        <f>'SK - Tableau 1'!F143</f>
        <v>91</v>
      </c>
      <c r="C143" s="33">
        <f>VLOOKUP('STATS 17-18'!X144,'PH - GIVEAWAYS'!$A$3:$B$55,2)</f>
        <v>94</v>
      </c>
      <c r="D143" s="33">
        <f>IF('STATS 17-18'!G144&lt;400,IF(C143&gt;66,66,C143),C143)</f>
        <v>94</v>
      </c>
      <c r="E143" s="33">
        <f>IF('STATS 17-18'!G144&lt;200,IF(D143&gt;60,60,D143),D143)</f>
        <v>94</v>
      </c>
      <c r="F143" s="33">
        <f>VLOOKUP('STATS 17-18'!AE144,'PH - BLOCKED SHOTS'!$A$3:$B$55,2)</f>
        <v>54</v>
      </c>
      <c r="G143" s="33">
        <f>IF('STATS 17-18'!G144&lt;400,IF(F143&gt;66,66,F143),F143)</f>
        <v>54</v>
      </c>
      <c r="H143" s="33">
        <f>IF('STATS 17-18'!G144&lt;200,IF(G143&gt;60,60,G143),G143)</f>
        <v>54</v>
      </c>
      <c r="I143" s="33"/>
      <c r="J143" s="116">
        <f>AVERAGE(B143,E143,E143,H143)</f>
        <v>83.25</v>
      </c>
      <c r="K143" s="116">
        <f>VLOOKUP('STATS 17-18'!M144,'PH - GAME SCORE'!$A$3:$B$55,2)</f>
        <v>79</v>
      </c>
      <c r="L143" s="116">
        <f>AVERAGE(J143,K143)</f>
        <v>81.125</v>
      </c>
      <c r="M143" s="116">
        <f>IF('STATS 17-18'!H144&lt;13.4,IF(L143&gt;73,73,L143),L143)</f>
        <v>81.125</v>
      </c>
      <c r="N143" s="117">
        <f>IF('STATS 17-18'!H144&lt;11,IF(M143&gt;66,66,M143),M143)</f>
        <v>81.125</v>
      </c>
    </row>
    <row r="144" ht="20.35" customHeight="1">
      <c r="A144" t="s" s="38">
        <v>215</v>
      </c>
      <c r="B144" s="81">
        <f>'SK - Tableau 1'!F144</f>
        <v>57</v>
      </c>
      <c r="C144" s="33">
        <f>VLOOKUP('STATS 17-18'!X145,'PH - GIVEAWAYS'!$A$3:$B$55,2)</f>
        <v>74</v>
      </c>
      <c r="D144" s="33">
        <f>IF('STATS 17-18'!G145&lt;400,IF(C144&gt;66,66,C144),C144)</f>
        <v>74</v>
      </c>
      <c r="E144" s="33">
        <f>IF('STATS 17-18'!G145&lt;200,IF(D144&gt;60,60,D144),D144)</f>
        <v>74</v>
      </c>
      <c r="F144" s="33">
        <f>VLOOKUP('STATS 17-18'!AE145,'PH - BLOCKED SHOTS'!$A$3:$B$55,2)</f>
        <v>64</v>
      </c>
      <c r="G144" s="33">
        <f>IF('STATS 17-18'!G145&lt;400,IF(F144&gt;66,66,F144),F144)</f>
        <v>64</v>
      </c>
      <c r="H144" s="33">
        <f>IF('STATS 17-18'!G145&lt;200,IF(G144&gt;60,60,G144),G144)</f>
        <v>64</v>
      </c>
      <c r="I144" s="33"/>
      <c r="J144" s="116">
        <f>AVERAGE(B144,E144,E144,H144)</f>
        <v>67.25</v>
      </c>
      <c r="K144" s="116">
        <f>VLOOKUP('STATS 17-18'!M145,'PH - GAME SCORE'!$A$3:$B$55,2)</f>
        <v>90</v>
      </c>
      <c r="L144" s="116">
        <f>AVERAGE(J144,K144)</f>
        <v>78.625</v>
      </c>
      <c r="M144" s="116">
        <f>IF('STATS 17-18'!H145&lt;13.4,IF(L144&gt;73,73,L144),L144)</f>
        <v>78.625</v>
      </c>
      <c r="N144" s="117">
        <f>IF('STATS 17-18'!H145&lt;11,IF(M144&gt;66,66,M144),M144)</f>
        <v>78.625</v>
      </c>
    </row>
    <row r="145" ht="20.35" customHeight="1">
      <c r="A145" t="s" s="38">
        <v>216</v>
      </c>
      <c r="B145" s="81">
        <f>'SK - Tableau 1'!F145</f>
        <v>59</v>
      </c>
      <c r="C145" s="33">
        <f>VLOOKUP('STATS 17-18'!X146,'PH - GIVEAWAYS'!$A$3:$B$55,2)</f>
        <v>87</v>
      </c>
      <c r="D145" s="33">
        <f>IF('STATS 17-18'!G146&lt;400,IF(C145&gt;66,66,C145),C145)</f>
        <v>87</v>
      </c>
      <c r="E145" s="33">
        <f>IF('STATS 17-18'!G146&lt;200,IF(D145&gt;60,60,D145),D145)</f>
        <v>87</v>
      </c>
      <c r="F145" s="33">
        <f>VLOOKUP('STATS 17-18'!AE146,'PH - BLOCKED SHOTS'!$A$3:$B$55,2)</f>
        <v>86</v>
      </c>
      <c r="G145" s="33">
        <f>IF('STATS 17-18'!G146&lt;400,IF(F145&gt;66,66,F145),F145)</f>
        <v>86</v>
      </c>
      <c r="H145" s="33">
        <f>IF('STATS 17-18'!G146&lt;200,IF(G145&gt;60,60,G145),G145)</f>
        <v>86</v>
      </c>
      <c r="I145" s="33"/>
      <c r="J145" s="116">
        <f>AVERAGE(B145,E145,E145,H145)</f>
        <v>79.75</v>
      </c>
      <c r="K145" s="116">
        <f>VLOOKUP('STATS 17-18'!M146,'PH - GAME SCORE'!$A$3:$B$55,2)</f>
        <v>59</v>
      </c>
      <c r="L145" s="116">
        <f>AVERAGE(J145,K145)</f>
        <v>69.375</v>
      </c>
      <c r="M145" s="116">
        <f>IF('STATS 17-18'!H146&lt;13.4,IF(L145&gt;73,73,L145),L145)</f>
        <v>69.375</v>
      </c>
      <c r="N145" s="117">
        <f>IF('STATS 17-18'!H146&lt;11,IF(M145&gt;66,66,M145),M145)</f>
        <v>69.375</v>
      </c>
    </row>
    <row r="146" ht="20.35" customHeight="1">
      <c r="A146" t="s" s="38">
        <v>217</v>
      </c>
      <c r="B146" s="81">
        <f>'SK - Tableau 1'!F146</f>
        <v>72</v>
      </c>
      <c r="C146" s="33">
        <f>VLOOKUP('STATS 17-18'!X147,'PH - GIVEAWAYS'!$A$3:$B$55,2)</f>
        <v>70</v>
      </c>
      <c r="D146" s="33">
        <f>IF('STATS 17-18'!G147&lt;400,IF(C146&gt;66,66,C146),C146)</f>
        <v>70</v>
      </c>
      <c r="E146" s="33">
        <f>IF('STATS 17-18'!G147&lt;200,IF(D146&gt;60,60,D146),D146)</f>
        <v>70</v>
      </c>
      <c r="F146" s="33">
        <f>VLOOKUP('STATS 17-18'!AE147,'PH - BLOCKED SHOTS'!$A$3:$B$55,2)</f>
        <v>75</v>
      </c>
      <c r="G146" s="33">
        <f>IF('STATS 17-18'!G147&lt;400,IF(F146&gt;66,66,F146),F146)</f>
        <v>75</v>
      </c>
      <c r="H146" s="33">
        <f>IF('STATS 17-18'!G147&lt;200,IF(G146&gt;60,60,G146),G146)</f>
        <v>75</v>
      </c>
      <c r="I146" s="33"/>
      <c r="J146" s="116">
        <f>AVERAGE(B146,E146,E146,H146)</f>
        <v>71.75</v>
      </c>
      <c r="K146" s="116">
        <f>VLOOKUP('STATS 17-18'!M147,'PH - GAME SCORE'!$A$3:$B$55,2)</f>
        <v>52</v>
      </c>
      <c r="L146" s="116">
        <f>AVERAGE(J146,K146)</f>
        <v>61.875</v>
      </c>
      <c r="M146" s="116">
        <f>IF('STATS 17-18'!H147&lt;13.4,IF(L146&gt;73,73,L146),L146)</f>
        <v>61.875</v>
      </c>
      <c r="N146" s="117">
        <f>IF('STATS 17-18'!H147&lt;11,IF(M146&gt;66,66,M146),M146)</f>
        <v>61.875</v>
      </c>
    </row>
    <row r="147" ht="20.35" customHeight="1">
      <c r="A147" t="s" s="38">
        <v>218</v>
      </c>
      <c r="B147" s="81">
        <f>'SK - Tableau 1'!F147</f>
        <v>60</v>
      </c>
      <c r="C147" s="33">
        <f>VLOOKUP('STATS 17-18'!X148,'PH - GIVEAWAYS'!$A$3:$B$55,2)</f>
        <v>99</v>
      </c>
      <c r="D147" s="33">
        <f>IF('STATS 17-18'!G148&lt;400,IF(C147&gt;66,66,C147),C147)</f>
        <v>66</v>
      </c>
      <c r="E147" s="33">
        <f>IF('STATS 17-18'!G148&lt;200,IF(D147&gt;60,60,D147),D147)</f>
        <v>60</v>
      </c>
      <c r="F147" s="33">
        <f>VLOOKUP('STATS 17-18'!AE148,'PH - BLOCKED SHOTS'!$A$3:$B$55,2)</f>
        <v>98</v>
      </c>
      <c r="G147" s="33">
        <f>IF('STATS 17-18'!G148&lt;400,IF(F147&gt;66,66,F147),F147)</f>
        <v>66</v>
      </c>
      <c r="H147" s="33">
        <f>IF('STATS 17-18'!G148&lt;200,IF(G147&gt;60,60,G147),G147)</f>
        <v>60</v>
      </c>
      <c r="I147" s="33"/>
      <c r="J147" s="116">
        <f>AVERAGE(B147,E147,E147,H147)</f>
        <v>60</v>
      </c>
      <c r="K147" s="116">
        <f>VLOOKUP('STATS 17-18'!M148,'PH - GAME SCORE'!$A$3:$B$55,2)</f>
        <v>47</v>
      </c>
      <c r="L147" s="116">
        <f>AVERAGE(J147,K147)</f>
        <v>53.5</v>
      </c>
      <c r="M147" s="116">
        <f>IF('STATS 17-18'!H148&lt;13.4,IF(L147&gt;73,73,L147),L147)</f>
        <v>53.5</v>
      </c>
      <c r="N147" s="117">
        <f>IF('STATS 17-18'!H148&lt;11,IF(M147&gt;66,66,M147),M147)</f>
        <v>53.5</v>
      </c>
    </row>
    <row r="148" ht="20.35" customHeight="1">
      <c r="A148" t="s" s="38">
        <v>220</v>
      </c>
      <c r="B148" s="81">
        <f>'SK - Tableau 1'!F148</f>
        <v>86</v>
      </c>
      <c r="C148" s="33">
        <f>VLOOKUP('STATS 17-18'!X149,'PH - GIVEAWAYS'!$A$3:$B$55,2)</f>
        <v>98</v>
      </c>
      <c r="D148" s="33">
        <f>IF('STATS 17-18'!G149&lt;400,IF(C148&gt;66,66,C148),C148)</f>
        <v>98</v>
      </c>
      <c r="E148" s="33">
        <f>IF('STATS 17-18'!G149&lt;200,IF(D148&gt;60,60,D148),D148)</f>
        <v>98</v>
      </c>
      <c r="F148" s="33">
        <f>VLOOKUP('STATS 17-18'!AE149,'PH - BLOCKED SHOTS'!$A$3:$B$55,2)</f>
        <v>58</v>
      </c>
      <c r="G148" s="33">
        <f>IF('STATS 17-18'!G149&lt;400,IF(F148&gt;66,66,F148),F148)</f>
        <v>58</v>
      </c>
      <c r="H148" s="33">
        <f>IF('STATS 17-18'!G149&lt;200,IF(G148&gt;60,60,G148),G148)</f>
        <v>58</v>
      </c>
      <c r="I148" s="33"/>
      <c r="J148" s="116">
        <f>AVERAGE(B148,E148,E148,H148)</f>
        <v>85</v>
      </c>
      <c r="K148" s="116">
        <f>VLOOKUP('STATS 17-18'!M149,'PH - GAME SCORE'!$A$3:$B$55,2)</f>
        <v>79</v>
      </c>
      <c r="L148" s="116">
        <f>AVERAGE(J148,K148)</f>
        <v>82</v>
      </c>
      <c r="M148" s="116">
        <f>IF('STATS 17-18'!H149&lt;13.4,IF(L148&gt;73,73,L148),L148)</f>
        <v>82</v>
      </c>
      <c r="N148" s="117">
        <f>IF('STATS 17-18'!H149&lt;11,IF(M148&gt;66,66,M148),M148)</f>
        <v>82</v>
      </c>
    </row>
    <row r="149" ht="20.35" customHeight="1">
      <c r="A149" t="s" s="38">
        <v>221</v>
      </c>
      <c r="B149" s="81">
        <f>'SK - Tableau 1'!F149</f>
        <v>60</v>
      </c>
      <c r="C149" s="33">
        <f>VLOOKUP('STATS 17-18'!X150,'PH - GIVEAWAYS'!$A$3:$B$55,2)</f>
        <v>87</v>
      </c>
      <c r="D149" s="33">
        <f>IF('STATS 17-18'!G150&lt;400,IF(C149&gt;66,66,C149),C149)</f>
        <v>66</v>
      </c>
      <c r="E149" s="33">
        <f>IF('STATS 17-18'!G150&lt;200,IF(D149&gt;60,60,D149),D149)</f>
        <v>60</v>
      </c>
      <c r="F149" s="33">
        <f>VLOOKUP('STATS 17-18'!AE150,'PH - BLOCKED SHOTS'!$A$3:$B$55,2)</f>
        <v>47</v>
      </c>
      <c r="G149" s="33">
        <f>IF('STATS 17-18'!G150&lt;400,IF(F149&gt;66,66,F149),F149)</f>
        <v>47</v>
      </c>
      <c r="H149" s="33">
        <f>IF('STATS 17-18'!G150&lt;200,IF(G149&gt;60,60,G149),G149)</f>
        <v>47</v>
      </c>
      <c r="I149" s="33"/>
      <c r="J149" s="116">
        <f>AVERAGE(B149,E149,E149,H149)</f>
        <v>56.75</v>
      </c>
      <c r="K149" s="116">
        <f>VLOOKUP('STATS 17-18'!M150,'PH - GAME SCORE'!$A$3:$B$55,2)</f>
        <v>69</v>
      </c>
      <c r="L149" s="116">
        <f>AVERAGE(J149,K149)</f>
        <v>62.875</v>
      </c>
      <c r="M149" s="116">
        <f>IF('STATS 17-18'!H150&lt;13.4,IF(L149&gt;73,73,L149),L149)</f>
        <v>62.875</v>
      </c>
      <c r="N149" s="117">
        <f>IF('STATS 17-18'!H150&lt;11,IF(M149&gt;66,66,M149),M149)</f>
        <v>62.875</v>
      </c>
    </row>
    <row r="150" ht="20.35" customHeight="1">
      <c r="A150" t="s" s="38">
        <v>222</v>
      </c>
      <c r="B150" s="81">
        <f>'SK - Tableau 1'!F150</f>
        <v>79</v>
      </c>
      <c r="C150" s="33">
        <f>VLOOKUP('STATS 17-18'!X151,'PH - GIVEAWAYS'!$A$3:$B$55,2)</f>
        <v>62</v>
      </c>
      <c r="D150" s="33">
        <f>IF('STATS 17-18'!G151&lt;400,IF(C150&gt;66,66,C150),C150)</f>
        <v>62</v>
      </c>
      <c r="E150" s="33">
        <f>IF('STATS 17-18'!G151&lt;200,IF(D150&gt;60,60,D150),D150)</f>
        <v>62</v>
      </c>
      <c r="F150" s="33">
        <f>VLOOKUP('STATS 17-18'!AE151,'PH - BLOCKED SHOTS'!$A$3:$B$55,2)</f>
        <v>96</v>
      </c>
      <c r="G150" s="33">
        <f>IF('STATS 17-18'!G151&lt;400,IF(F150&gt;66,66,F150),F150)</f>
        <v>96</v>
      </c>
      <c r="H150" s="33">
        <f>IF('STATS 17-18'!G151&lt;200,IF(G150&gt;60,60,G150),G150)</f>
        <v>96</v>
      </c>
      <c r="I150" s="33"/>
      <c r="J150" s="116">
        <f>AVERAGE(B150,E150,E150,H150)</f>
        <v>74.75</v>
      </c>
      <c r="K150" s="116">
        <f>VLOOKUP('STATS 17-18'!M151,'PH - GAME SCORE'!$A$3:$B$55,2)</f>
        <v>68</v>
      </c>
      <c r="L150" s="116">
        <f>AVERAGE(J150,K150)</f>
        <v>71.375</v>
      </c>
      <c r="M150" s="116">
        <f>IF('STATS 17-18'!H151&lt;13.4,IF(L150&gt;73,73,L150),L150)</f>
        <v>71.375</v>
      </c>
      <c r="N150" s="117">
        <f>IF('STATS 17-18'!H151&lt;11,IF(M150&gt;66,66,M150),M150)</f>
        <v>71.375</v>
      </c>
    </row>
    <row r="151" ht="20.35" customHeight="1">
      <c r="A151" t="s" s="38">
        <v>223</v>
      </c>
      <c r="B151" s="81">
        <f>'SK - Tableau 1'!F151</f>
        <v>99</v>
      </c>
      <c r="C151" s="33">
        <f>VLOOKUP('STATS 17-18'!X152,'PH - GIVEAWAYS'!$A$3:$B$55,2)</f>
        <v>93</v>
      </c>
      <c r="D151" s="33">
        <f>IF('STATS 17-18'!G152&lt;400,IF(C151&gt;66,66,C151),C151)</f>
        <v>93</v>
      </c>
      <c r="E151" s="33">
        <f>IF('STATS 17-18'!G152&lt;200,IF(D151&gt;60,60,D151),D151)</f>
        <v>93</v>
      </c>
      <c r="F151" s="33">
        <f>VLOOKUP('STATS 17-18'!AE152,'PH - BLOCKED SHOTS'!$A$3:$B$55,2)</f>
        <v>54</v>
      </c>
      <c r="G151" s="33">
        <f>IF('STATS 17-18'!G152&lt;400,IF(F151&gt;66,66,F151),F151)</f>
        <v>54</v>
      </c>
      <c r="H151" s="33">
        <f>IF('STATS 17-18'!G152&lt;200,IF(G151&gt;60,60,G151),G151)</f>
        <v>54</v>
      </c>
      <c r="I151" s="33"/>
      <c r="J151" s="116">
        <f>AVERAGE(B151,E151,E151,H151)</f>
        <v>84.75</v>
      </c>
      <c r="K151" s="116">
        <f>VLOOKUP('STATS 17-18'!M152,'PH - GAME SCORE'!$A$3:$B$55,2)</f>
        <v>92</v>
      </c>
      <c r="L151" s="116">
        <f>AVERAGE(J151,K151)</f>
        <v>88.375</v>
      </c>
      <c r="M151" s="116">
        <f>IF('STATS 17-18'!H152&lt;13.4,IF(L151&gt;73,73,L151),L151)</f>
        <v>88.375</v>
      </c>
      <c r="N151" s="117">
        <f>IF('STATS 17-18'!H152&lt;11,IF(M151&gt;66,66,M151),M151)</f>
        <v>88.375</v>
      </c>
    </row>
    <row r="152" ht="20.35" customHeight="1">
      <c r="A152" t="s" s="38">
        <v>224</v>
      </c>
      <c r="B152" s="81">
        <f>'SK - Tableau 1'!F152</f>
        <v>84</v>
      </c>
      <c r="C152" s="33">
        <f>VLOOKUP('STATS 17-18'!X153,'PH - GIVEAWAYS'!$A$3:$B$55,2)</f>
        <v>75</v>
      </c>
      <c r="D152" s="33">
        <f>IF('STATS 17-18'!G153&lt;400,IF(C152&gt;66,66,C152),C152)</f>
        <v>75</v>
      </c>
      <c r="E152" s="33">
        <f>IF('STATS 17-18'!G153&lt;200,IF(D152&gt;60,60,D152),D152)</f>
        <v>75</v>
      </c>
      <c r="F152" s="33">
        <f>VLOOKUP('STATS 17-18'!AE153,'PH - BLOCKED SHOTS'!$A$3:$B$55,2)</f>
        <v>81</v>
      </c>
      <c r="G152" s="33">
        <f>IF('STATS 17-18'!G153&lt;400,IF(F152&gt;66,66,F152),F152)</f>
        <v>81</v>
      </c>
      <c r="H152" s="33">
        <f>IF('STATS 17-18'!G153&lt;200,IF(G152&gt;60,60,G152),G152)</f>
        <v>81</v>
      </c>
      <c r="I152" s="33"/>
      <c r="J152" s="116">
        <f>AVERAGE(B152,E152,E152,H152)</f>
        <v>78.75</v>
      </c>
      <c r="K152" s="116">
        <f>VLOOKUP('STATS 17-18'!M153,'PH - GAME SCORE'!$A$3:$B$55,2)</f>
        <v>62</v>
      </c>
      <c r="L152" s="116">
        <f>AVERAGE(J152,K152)</f>
        <v>70.375</v>
      </c>
      <c r="M152" s="116">
        <f>IF('STATS 17-18'!H153&lt;13.4,IF(L152&gt;73,73,L152),L152)</f>
        <v>70.375</v>
      </c>
      <c r="N152" s="117">
        <f>IF('STATS 17-18'!H153&lt;11,IF(M152&gt;66,66,M152),M152)</f>
        <v>70.375</v>
      </c>
    </row>
    <row r="153" ht="20.35" customHeight="1">
      <c r="A153" t="s" s="38">
        <v>225</v>
      </c>
      <c r="B153" s="81">
        <f>'SK - Tableau 1'!F153</f>
        <v>59</v>
      </c>
      <c r="C153" s="33">
        <f>VLOOKUP('STATS 17-18'!X154,'PH - GIVEAWAYS'!$A$3:$B$55,2)</f>
        <v>65</v>
      </c>
      <c r="D153" s="33">
        <f>IF('STATS 17-18'!G154&lt;400,IF(C153&gt;66,66,C153),C153)</f>
        <v>65</v>
      </c>
      <c r="E153" s="33">
        <f>IF('STATS 17-18'!G154&lt;200,IF(D153&gt;60,60,D153),D153)</f>
        <v>60</v>
      </c>
      <c r="F153" s="33">
        <f>VLOOKUP('STATS 17-18'!AE154,'PH - BLOCKED SHOTS'!$A$3:$B$55,2)</f>
        <v>71</v>
      </c>
      <c r="G153" s="33">
        <f>IF('STATS 17-18'!G154&lt;400,IF(F153&gt;66,66,F153),F153)</f>
        <v>66</v>
      </c>
      <c r="H153" s="33">
        <f>IF('STATS 17-18'!G154&lt;200,IF(G153&gt;60,60,G153),G153)</f>
        <v>60</v>
      </c>
      <c r="I153" s="33"/>
      <c r="J153" s="116">
        <f>AVERAGE(B153,E153,E153,H153)</f>
        <v>59.75</v>
      </c>
      <c r="K153" s="116">
        <f>VLOOKUP('STATS 17-18'!M154,'PH - GAME SCORE'!$A$3:$B$55,2)</f>
        <v>64</v>
      </c>
      <c r="L153" s="116">
        <f>AVERAGE(J153,K153)</f>
        <v>61.875</v>
      </c>
      <c r="M153" s="116">
        <f>IF('STATS 17-18'!H154&lt;13.4,IF(L153&gt;73,73,L153),L153)</f>
        <v>61.875</v>
      </c>
      <c r="N153" s="117">
        <f>IF('STATS 17-18'!H154&lt;11,IF(M153&gt;66,66,M153),M153)</f>
        <v>61.875</v>
      </c>
    </row>
    <row r="154" ht="20.35" customHeight="1">
      <c r="A154" t="s" s="38">
        <v>226</v>
      </c>
      <c r="B154" s="81">
        <f>'SK - Tableau 1'!F154</f>
        <v>65</v>
      </c>
      <c r="C154" s="33">
        <f>VLOOKUP('STATS 17-18'!X155,'PH - GIVEAWAYS'!$A$3:$B$55,2)</f>
        <v>85</v>
      </c>
      <c r="D154" s="33">
        <f>IF('STATS 17-18'!G155&lt;400,IF(C154&gt;66,66,C154),C154)</f>
        <v>85</v>
      </c>
      <c r="E154" s="33">
        <f>IF('STATS 17-18'!G155&lt;200,IF(D154&gt;60,60,D154),D154)</f>
        <v>85</v>
      </c>
      <c r="F154" s="33">
        <f>VLOOKUP('STATS 17-18'!AE155,'PH - BLOCKED SHOTS'!$A$3:$B$55,2)</f>
        <v>95</v>
      </c>
      <c r="G154" s="33">
        <f>IF('STATS 17-18'!G155&lt;400,IF(F154&gt;66,66,F154),F154)</f>
        <v>95</v>
      </c>
      <c r="H154" s="33">
        <f>IF('STATS 17-18'!G155&lt;200,IF(G154&gt;60,60,G154),G154)</f>
        <v>95</v>
      </c>
      <c r="I154" s="33"/>
      <c r="J154" s="116">
        <f>AVERAGE(B154,E154,E154,H154)</f>
        <v>82.5</v>
      </c>
      <c r="K154" s="116">
        <f>VLOOKUP('STATS 17-18'!M155,'PH - GAME SCORE'!$A$3:$B$55,2)</f>
        <v>54</v>
      </c>
      <c r="L154" s="116">
        <f>AVERAGE(J154,K154)</f>
        <v>68.25</v>
      </c>
      <c r="M154" s="116">
        <f>IF('STATS 17-18'!H155&lt;13.4,IF(L154&gt;73,73,L154),L154)</f>
        <v>68.25</v>
      </c>
      <c r="N154" s="117">
        <f>IF('STATS 17-18'!H155&lt;11,IF(M154&gt;66,66,M154),M154)</f>
        <v>68.25</v>
      </c>
    </row>
    <row r="155" ht="20.35" customHeight="1">
      <c r="A155" t="s" s="38">
        <v>227</v>
      </c>
      <c r="B155" s="81">
        <f>'SK - Tableau 1'!F155</f>
        <v>66</v>
      </c>
      <c r="C155" s="33">
        <f>VLOOKUP('STATS 17-18'!X156,'PH - GIVEAWAYS'!$A$3:$B$55,2)</f>
        <v>88</v>
      </c>
      <c r="D155" s="33">
        <f>IF('STATS 17-18'!G156&lt;400,IF(C155&gt;66,66,C155),C155)</f>
        <v>88</v>
      </c>
      <c r="E155" s="33">
        <f>IF('STATS 17-18'!G156&lt;200,IF(D155&gt;60,60,D155),D155)</f>
        <v>88</v>
      </c>
      <c r="F155" s="33">
        <f>VLOOKUP('STATS 17-18'!AE156,'PH - BLOCKED SHOTS'!$A$3:$B$55,2)</f>
        <v>58</v>
      </c>
      <c r="G155" s="33">
        <f>IF('STATS 17-18'!G156&lt;400,IF(F155&gt;66,66,F155),F155)</f>
        <v>58</v>
      </c>
      <c r="H155" s="33">
        <f>IF('STATS 17-18'!G156&lt;200,IF(G155&gt;60,60,G155),G155)</f>
        <v>58</v>
      </c>
      <c r="I155" s="33"/>
      <c r="J155" s="116">
        <f>AVERAGE(B155,E155,E155,H155)</f>
        <v>75</v>
      </c>
      <c r="K155" s="116">
        <f>VLOOKUP('STATS 17-18'!M156,'PH - GAME SCORE'!$A$3:$B$55,2)</f>
        <v>81</v>
      </c>
      <c r="L155" s="116">
        <f>AVERAGE(J155,K155)</f>
        <v>78</v>
      </c>
      <c r="M155" s="116">
        <f>IF('STATS 17-18'!H156&lt;13.4,IF(L155&gt;73,73,L155),L155)</f>
        <v>78</v>
      </c>
      <c r="N155" s="117">
        <f>IF('STATS 17-18'!H156&lt;11,IF(M155&gt;66,66,M155),M155)</f>
        <v>78</v>
      </c>
    </row>
    <row r="156" ht="20.35" customHeight="1">
      <c r="A156" t="s" s="38">
        <v>228</v>
      </c>
      <c r="B156" s="81">
        <f>'SK - Tableau 1'!F156</f>
        <v>90</v>
      </c>
      <c r="C156" s="33">
        <f>VLOOKUP('STATS 17-18'!X157,'PH - GIVEAWAYS'!$A$3:$B$55,2)</f>
        <v>97</v>
      </c>
      <c r="D156" s="33">
        <f>IF('STATS 17-18'!G157&lt;400,IF(C156&gt;66,66,C156),C156)</f>
        <v>97</v>
      </c>
      <c r="E156" s="33">
        <f>IF('STATS 17-18'!G157&lt;200,IF(D156&gt;60,60,D156),D156)</f>
        <v>97</v>
      </c>
      <c r="F156" s="33">
        <f>VLOOKUP('STATS 17-18'!AE157,'PH - BLOCKED SHOTS'!$A$3:$B$55,2)</f>
        <v>72</v>
      </c>
      <c r="G156" s="33">
        <f>IF('STATS 17-18'!G157&lt;400,IF(F156&gt;66,66,F156),F156)</f>
        <v>72</v>
      </c>
      <c r="H156" s="33">
        <f>IF('STATS 17-18'!G157&lt;200,IF(G156&gt;60,60,G156),G156)</f>
        <v>72</v>
      </c>
      <c r="I156" s="33"/>
      <c r="J156" s="116">
        <f>AVERAGE(B156,E156,E156,H156)</f>
        <v>89</v>
      </c>
      <c r="K156" s="116">
        <f>VLOOKUP('STATS 17-18'!M157,'PH - GAME SCORE'!$A$3:$B$55,2)</f>
        <v>69</v>
      </c>
      <c r="L156" s="116">
        <f>AVERAGE(J156,K156)</f>
        <v>79</v>
      </c>
      <c r="M156" s="116">
        <f>IF('STATS 17-18'!H157&lt;13.4,IF(L156&gt;73,73,L156),L156)</f>
        <v>79</v>
      </c>
      <c r="N156" s="117">
        <f>IF('STATS 17-18'!H157&lt;11,IF(M156&gt;66,66,M156),M156)</f>
        <v>79</v>
      </c>
    </row>
    <row r="157" ht="20.35" customHeight="1">
      <c r="A157" t="s" s="38">
        <v>229</v>
      </c>
      <c r="B157" s="81">
        <f>'SK - Tableau 1'!F157</f>
        <v>60</v>
      </c>
      <c r="C157" s="33">
        <f>VLOOKUP('STATS 17-18'!X158,'PH - GIVEAWAYS'!$A$3:$B$55,2)</f>
        <v>99</v>
      </c>
      <c r="D157" s="33">
        <f>IF('STATS 17-18'!G158&lt;400,IF(C157&gt;66,66,C157),C157)</f>
        <v>66</v>
      </c>
      <c r="E157" s="33">
        <f>IF('STATS 17-18'!G158&lt;200,IF(D157&gt;60,60,D157),D157)</f>
        <v>60</v>
      </c>
      <c r="F157" s="33">
        <f>VLOOKUP('STATS 17-18'!AE158,'PH - BLOCKED SHOTS'!$A$3:$B$55,2)</f>
        <v>82</v>
      </c>
      <c r="G157" s="33">
        <f>IF('STATS 17-18'!G158&lt;400,IF(F157&gt;66,66,F157),F157)</f>
        <v>66</v>
      </c>
      <c r="H157" s="33">
        <f>IF('STATS 17-18'!G158&lt;200,IF(G157&gt;60,60,G157),G157)</f>
        <v>60</v>
      </c>
      <c r="I157" s="33"/>
      <c r="J157" s="116">
        <f>AVERAGE(B157,E157,E157,H157)</f>
        <v>60</v>
      </c>
      <c r="K157" s="116">
        <f>VLOOKUP('STATS 17-18'!M158,'PH - GAME SCORE'!$A$3:$B$55,2)</f>
        <v>50</v>
      </c>
      <c r="L157" s="116">
        <f>AVERAGE(J157,K157)</f>
        <v>55</v>
      </c>
      <c r="M157" s="116">
        <f>IF('STATS 17-18'!H158&lt;13.4,IF(L157&gt;73,73,L157),L157)</f>
        <v>55</v>
      </c>
      <c r="N157" s="117">
        <f>IF('STATS 17-18'!H158&lt;11,IF(M157&gt;66,66,M157),M157)</f>
        <v>55</v>
      </c>
    </row>
    <row r="158" ht="20.35" customHeight="1">
      <c r="A158" t="s" s="38">
        <v>230</v>
      </c>
      <c r="B158" s="81">
        <f>'SK - Tableau 1'!F158</f>
        <v>59</v>
      </c>
      <c r="C158" s="33">
        <f>VLOOKUP('STATS 17-18'!X159,'PH - GIVEAWAYS'!$A$3:$B$55,2)</f>
        <v>94</v>
      </c>
      <c r="D158" s="33">
        <f>IF('STATS 17-18'!G159&lt;400,IF(C158&gt;66,66,C158),C158)</f>
        <v>94</v>
      </c>
      <c r="E158" s="33">
        <f>IF('STATS 17-18'!G159&lt;200,IF(D158&gt;60,60,D158),D158)</f>
        <v>94</v>
      </c>
      <c r="F158" s="33">
        <f>VLOOKUP('STATS 17-18'!AE159,'PH - BLOCKED SHOTS'!$A$3:$B$55,2)</f>
        <v>77</v>
      </c>
      <c r="G158" s="33">
        <f>IF('STATS 17-18'!G159&lt;400,IF(F158&gt;66,66,F158),F158)</f>
        <v>77</v>
      </c>
      <c r="H158" s="33">
        <f>IF('STATS 17-18'!G159&lt;200,IF(G158&gt;60,60,G158),G158)</f>
        <v>77</v>
      </c>
      <c r="I158" s="33"/>
      <c r="J158" s="116">
        <f>AVERAGE(B158,E158,E158,H158)</f>
        <v>81</v>
      </c>
      <c r="K158" s="116">
        <f>VLOOKUP('STATS 17-18'!M159,'PH - GAME SCORE'!$A$3:$B$55,2)</f>
        <v>51</v>
      </c>
      <c r="L158" s="116">
        <f>AVERAGE(J158,K158)</f>
        <v>66</v>
      </c>
      <c r="M158" s="116">
        <f>IF('STATS 17-18'!H159&lt;13.4,IF(L158&gt;73,73,L158),L158)</f>
        <v>66</v>
      </c>
      <c r="N158" s="117">
        <f>IF('STATS 17-18'!H159&lt;11,IF(M158&gt;66,66,M158),M158)</f>
        <v>66</v>
      </c>
    </row>
    <row r="159" ht="20.35" customHeight="1">
      <c r="A159" t="s" s="38">
        <v>231</v>
      </c>
      <c r="B159" s="81">
        <f>'SK - Tableau 1'!F159</f>
        <v>69</v>
      </c>
      <c r="C159" s="33">
        <f>VLOOKUP('STATS 17-18'!X160,'PH - GIVEAWAYS'!$A$3:$B$55,2)</f>
        <v>77</v>
      </c>
      <c r="D159" s="33">
        <f>IF('STATS 17-18'!G160&lt;400,IF(C159&gt;66,66,C159),C159)</f>
        <v>77</v>
      </c>
      <c r="E159" s="33">
        <f>IF('STATS 17-18'!G160&lt;200,IF(D159&gt;60,60,D159),D159)</f>
        <v>77</v>
      </c>
      <c r="F159" s="33">
        <f>VLOOKUP('STATS 17-18'!AE160,'PH - BLOCKED SHOTS'!$A$3:$B$55,2)</f>
        <v>80</v>
      </c>
      <c r="G159" s="33">
        <f>IF('STATS 17-18'!G160&lt;400,IF(F159&gt;66,66,F159),F159)</f>
        <v>80</v>
      </c>
      <c r="H159" s="33">
        <f>IF('STATS 17-18'!G160&lt;200,IF(G159&gt;60,60,G159),G159)</f>
        <v>80</v>
      </c>
      <c r="I159" s="33"/>
      <c r="J159" s="116">
        <f>AVERAGE(B159,E159,E159,H159)</f>
        <v>75.75</v>
      </c>
      <c r="K159" s="116">
        <f>VLOOKUP('STATS 17-18'!M160,'PH - GAME SCORE'!$A$3:$B$55,2)</f>
        <v>57</v>
      </c>
      <c r="L159" s="116">
        <f>AVERAGE(J159,K159)</f>
        <v>66.375</v>
      </c>
      <c r="M159" s="116">
        <f>IF('STATS 17-18'!H160&lt;13.4,IF(L159&gt;73,73,L159),L159)</f>
        <v>66.375</v>
      </c>
      <c r="N159" s="117">
        <f>IF('STATS 17-18'!H160&lt;11,IF(M159&gt;66,66,M159),M159)</f>
        <v>66.375</v>
      </c>
    </row>
    <row r="160" ht="20.35" customHeight="1">
      <c r="A160" t="s" s="38">
        <v>232</v>
      </c>
      <c r="B160" s="81">
        <f>'SK - Tableau 1'!F160</f>
        <v>60</v>
      </c>
      <c r="C160" s="33">
        <f>VLOOKUP('STATS 17-18'!X161,'PH - GIVEAWAYS'!$A$3:$B$55,2)</f>
        <v>49</v>
      </c>
      <c r="D160" s="33">
        <f>IF('STATS 17-18'!G161&lt;400,IF(C160&gt;66,66,C160),C160)</f>
        <v>49</v>
      </c>
      <c r="E160" s="33">
        <f>IF('STATS 17-18'!G161&lt;200,IF(D160&gt;60,60,D160),D160)</f>
        <v>49</v>
      </c>
      <c r="F160" s="33">
        <f>VLOOKUP('STATS 17-18'!AE161,'PH - BLOCKED SHOTS'!$A$3:$B$55,2)</f>
        <v>54</v>
      </c>
      <c r="G160" s="33">
        <f>IF('STATS 17-18'!G161&lt;400,IF(F160&gt;66,66,F160),F160)</f>
        <v>54</v>
      </c>
      <c r="H160" s="33">
        <f>IF('STATS 17-18'!G161&lt;200,IF(G160&gt;60,60,G160),G160)</f>
        <v>54</v>
      </c>
      <c r="I160" s="33"/>
      <c r="J160" s="116">
        <f>AVERAGE(B160,E160,E160,H160)</f>
        <v>53</v>
      </c>
      <c r="K160" s="116">
        <f>VLOOKUP('STATS 17-18'!M161,'PH - GAME SCORE'!$A$3:$B$55,2)</f>
        <v>93</v>
      </c>
      <c r="L160" s="116">
        <f>AVERAGE(J160,K160)</f>
        <v>73</v>
      </c>
      <c r="M160" s="116">
        <f>IF('STATS 17-18'!H161&lt;13.4,IF(L160&gt;73,73,L160),L160)</f>
        <v>73</v>
      </c>
      <c r="N160" s="117">
        <f>IF('STATS 17-18'!H161&lt;11,IF(M160&gt;66,66,M160),M160)</f>
        <v>73</v>
      </c>
    </row>
    <row r="161" ht="20.35" customHeight="1">
      <c r="A161" t="s" s="38">
        <v>233</v>
      </c>
      <c r="B161" s="81">
        <f>'SK - Tableau 1'!F161</f>
        <v>73</v>
      </c>
      <c r="C161" s="33">
        <f>VLOOKUP('STATS 17-18'!X162,'PH - GIVEAWAYS'!$A$3:$B$55,2)</f>
        <v>69</v>
      </c>
      <c r="D161" s="33">
        <f>IF('STATS 17-18'!G162&lt;400,IF(C161&gt;66,66,C161),C161)</f>
        <v>69</v>
      </c>
      <c r="E161" s="33">
        <f>IF('STATS 17-18'!G162&lt;200,IF(D161&gt;60,60,D161),D161)</f>
        <v>69</v>
      </c>
      <c r="F161" s="33">
        <f>VLOOKUP('STATS 17-18'!AE162,'PH - BLOCKED SHOTS'!$A$3:$B$55,2)</f>
        <v>75</v>
      </c>
      <c r="G161" s="33">
        <f>IF('STATS 17-18'!G162&lt;400,IF(F161&gt;66,66,F161),F161)</f>
        <v>75</v>
      </c>
      <c r="H161" s="33">
        <f>IF('STATS 17-18'!G162&lt;200,IF(G161&gt;60,60,G161),G161)</f>
        <v>75</v>
      </c>
      <c r="I161" s="33"/>
      <c r="J161" s="116">
        <f>AVERAGE(B161,E161,E161,H161)</f>
        <v>71.5</v>
      </c>
      <c r="K161" s="116">
        <f>VLOOKUP('STATS 17-18'!M162,'PH - GAME SCORE'!$A$3:$B$55,2)</f>
        <v>52</v>
      </c>
      <c r="L161" s="116">
        <f>AVERAGE(J161,K161)</f>
        <v>61.75</v>
      </c>
      <c r="M161" s="116">
        <f>IF('STATS 17-18'!H162&lt;13.4,IF(L161&gt;73,73,L161),L161)</f>
        <v>61.75</v>
      </c>
      <c r="N161" s="117">
        <f>IF('STATS 17-18'!H162&lt;11,IF(M161&gt;66,66,M161),M161)</f>
        <v>61.75</v>
      </c>
    </row>
    <row r="162" ht="20.35" customHeight="1">
      <c r="A162" t="s" s="38">
        <v>234</v>
      </c>
      <c r="B162" s="81">
        <f>'SK - Tableau 1'!F162</f>
        <v>50</v>
      </c>
      <c r="C162" s="33">
        <f>VLOOKUP('STATS 17-18'!X163,'PH - GIVEAWAYS'!$A$3:$B$55,2)</f>
        <v>97</v>
      </c>
      <c r="D162" s="33">
        <f>IF('STATS 17-18'!G163&lt;400,IF(C162&gt;66,66,C162),C162)</f>
        <v>97</v>
      </c>
      <c r="E162" s="33">
        <f>IF('STATS 17-18'!G163&lt;200,IF(D162&gt;60,60,D162),D162)</f>
        <v>97</v>
      </c>
      <c r="F162" s="33">
        <f>VLOOKUP('STATS 17-18'!AE163,'PH - BLOCKED SHOTS'!$A$3:$B$55,2)</f>
        <v>76</v>
      </c>
      <c r="G162" s="33">
        <f>IF('STATS 17-18'!G163&lt;400,IF(F162&gt;66,66,F162),F162)</f>
        <v>76</v>
      </c>
      <c r="H162" s="33">
        <f>IF('STATS 17-18'!G163&lt;200,IF(G162&gt;60,60,G162),G162)</f>
        <v>76</v>
      </c>
      <c r="I162" s="33"/>
      <c r="J162" s="116">
        <f>AVERAGE(B162,E162,E162,H162)</f>
        <v>80</v>
      </c>
      <c r="K162" s="116">
        <f>VLOOKUP('STATS 17-18'!M163,'PH - GAME SCORE'!$A$3:$B$55,2)</f>
        <v>63</v>
      </c>
      <c r="L162" s="116">
        <f>AVERAGE(J162,K162)</f>
        <v>71.5</v>
      </c>
      <c r="M162" s="116">
        <f>IF('STATS 17-18'!H163&lt;13.4,IF(L162&gt;73,73,L162),L162)</f>
        <v>71.5</v>
      </c>
      <c r="N162" s="117">
        <f>IF('STATS 17-18'!H163&lt;11,IF(M162&gt;66,66,M162),M162)</f>
        <v>66</v>
      </c>
    </row>
    <row r="163" ht="20.35" customHeight="1">
      <c r="A163" t="s" s="38">
        <v>235</v>
      </c>
      <c r="B163" s="81">
        <f>'SK - Tableau 1'!F163</f>
        <v>84</v>
      </c>
      <c r="C163" s="33">
        <f>VLOOKUP('STATS 17-18'!X164,'PH - GIVEAWAYS'!$A$3:$B$55,2)</f>
        <v>95</v>
      </c>
      <c r="D163" s="33">
        <f>IF('STATS 17-18'!G164&lt;400,IF(C163&gt;66,66,C163),C163)</f>
        <v>95</v>
      </c>
      <c r="E163" s="33">
        <f>IF('STATS 17-18'!G164&lt;200,IF(D163&gt;60,60,D163),D163)</f>
        <v>95</v>
      </c>
      <c r="F163" s="33">
        <f>VLOOKUP('STATS 17-18'!AE164,'PH - BLOCKED SHOTS'!$A$3:$B$55,2)</f>
        <v>79</v>
      </c>
      <c r="G163" s="33">
        <f>IF('STATS 17-18'!G164&lt;400,IF(F163&gt;66,66,F163),F163)</f>
        <v>79</v>
      </c>
      <c r="H163" s="33">
        <f>IF('STATS 17-18'!G164&lt;200,IF(G163&gt;60,60,G163),G163)</f>
        <v>79</v>
      </c>
      <c r="I163" s="33"/>
      <c r="J163" s="116">
        <f>AVERAGE(B163,E163,E163,H163)</f>
        <v>88.25</v>
      </c>
      <c r="K163" s="116">
        <f>VLOOKUP('STATS 17-18'!M164,'PH - GAME SCORE'!$A$3:$B$55,2)</f>
        <v>63</v>
      </c>
      <c r="L163" s="116">
        <f>AVERAGE(J163,K163)</f>
        <v>75.625</v>
      </c>
      <c r="M163" s="116">
        <f>IF('STATS 17-18'!H164&lt;13.4,IF(L163&gt;73,73,L163),L163)</f>
        <v>75.625</v>
      </c>
      <c r="N163" s="117">
        <f>IF('STATS 17-18'!H164&lt;11,IF(M163&gt;66,66,M163),M163)</f>
        <v>75.625</v>
      </c>
    </row>
    <row r="164" ht="20.35" customHeight="1">
      <c r="A164" t="s" s="38">
        <v>236</v>
      </c>
      <c r="B164" s="81">
        <f>'SK - Tableau 1'!F164</f>
        <v>73</v>
      </c>
      <c r="C164" s="33">
        <f>VLOOKUP('STATS 17-18'!X165,'PH - GIVEAWAYS'!$A$3:$B$55,2)</f>
        <v>87</v>
      </c>
      <c r="D164" s="33">
        <f>IF('STATS 17-18'!G165&lt;400,IF(C164&gt;66,66,C164),C164)</f>
        <v>87</v>
      </c>
      <c r="E164" s="33">
        <f>IF('STATS 17-18'!G165&lt;200,IF(D164&gt;60,60,D164),D164)</f>
        <v>87</v>
      </c>
      <c r="F164" s="33">
        <f>VLOOKUP('STATS 17-18'!AE165,'PH - BLOCKED SHOTS'!$A$3:$B$55,2)</f>
        <v>67</v>
      </c>
      <c r="G164" s="33">
        <f>IF('STATS 17-18'!G165&lt;400,IF(F164&gt;66,66,F164),F164)</f>
        <v>67</v>
      </c>
      <c r="H164" s="33">
        <f>IF('STATS 17-18'!G165&lt;200,IF(G164&gt;60,60,G164),G164)</f>
        <v>67</v>
      </c>
      <c r="I164" s="33"/>
      <c r="J164" s="116">
        <f>AVERAGE(B164,E164,E164,H164)</f>
        <v>78.5</v>
      </c>
      <c r="K164" s="116">
        <f>VLOOKUP('STATS 17-18'!M165,'PH - GAME SCORE'!$A$3:$B$55,2)</f>
        <v>57</v>
      </c>
      <c r="L164" s="116">
        <f>AVERAGE(J164,K164)</f>
        <v>67.75</v>
      </c>
      <c r="M164" s="116">
        <f>IF('STATS 17-18'!H165&lt;13.4,IF(L164&gt;73,73,L164),L164)</f>
        <v>67.75</v>
      </c>
      <c r="N164" s="117">
        <f>IF('STATS 17-18'!H165&lt;11,IF(M164&gt;66,66,M164),M164)</f>
        <v>67.75</v>
      </c>
    </row>
    <row r="165" ht="20.35" customHeight="1">
      <c r="A165" t="s" s="38">
        <v>237</v>
      </c>
      <c r="B165" s="81">
        <f>'SK - Tableau 1'!F165</f>
        <v>71</v>
      </c>
      <c r="C165" s="33">
        <f>VLOOKUP('STATS 17-18'!X166,'PH - GIVEAWAYS'!$A$3:$B$55,2)</f>
        <v>80</v>
      </c>
      <c r="D165" s="33">
        <f>IF('STATS 17-18'!G166&lt;400,IF(C165&gt;66,66,C165),C165)</f>
        <v>80</v>
      </c>
      <c r="E165" s="33">
        <f>IF('STATS 17-18'!G166&lt;200,IF(D165&gt;60,60,D165),D165)</f>
        <v>80</v>
      </c>
      <c r="F165" s="33">
        <f>VLOOKUP('STATS 17-18'!AE166,'PH - BLOCKED SHOTS'!$A$3:$B$55,2)</f>
        <v>65</v>
      </c>
      <c r="G165" s="33">
        <f>IF('STATS 17-18'!G166&lt;400,IF(F165&gt;66,66,F165),F165)</f>
        <v>65</v>
      </c>
      <c r="H165" s="33">
        <f>IF('STATS 17-18'!G166&lt;200,IF(G165&gt;60,60,G165),G165)</f>
        <v>65</v>
      </c>
      <c r="I165" s="33"/>
      <c r="J165" s="116">
        <f>AVERAGE(B165,E165,E165,H165)</f>
        <v>74</v>
      </c>
      <c r="K165" s="116">
        <f>VLOOKUP('STATS 17-18'!M166,'PH - GAME SCORE'!$A$3:$B$55,2)</f>
        <v>83</v>
      </c>
      <c r="L165" s="116">
        <f>AVERAGE(J165,K165)</f>
        <v>78.5</v>
      </c>
      <c r="M165" s="116">
        <f>IF('STATS 17-18'!H166&lt;13.4,IF(L165&gt;73,73,L165),L165)</f>
        <v>78.5</v>
      </c>
      <c r="N165" s="117">
        <f>IF('STATS 17-18'!H166&lt;11,IF(M165&gt;66,66,M165),M165)</f>
        <v>78.5</v>
      </c>
    </row>
    <row r="166" ht="20.35" customHeight="1">
      <c r="A166" t="s" s="38">
        <v>238</v>
      </c>
      <c r="B166" s="81">
        <f>'SK - Tableau 1'!F166</f>
        <v>89</v>
      </c>
      <c r="C166" s="33">
        <f>VLOOKUP('STATS 17-18'!X167,'PH - GIVEAWAYS'!$A$3:$B$55,2)</f>
        <v>82</v>
      </c>
      <c r="D166" s="33">
        <f>IF('STATS 17-18'!G167&lt;400,IF(C166&gt;66,66,C166),C166)</f>
        <v>82</v>
      </c>
      <c r="E166" s="33">
        <f>IF('STATS 17-18'!G167&lt;200,IF(D166&gt;60,60,D166),D166)</f>
        <v>82</v>
      </c>
      <c r="F166" s="33">
        <f>VLOOKUP('STATS 17-18'!AE167,'PH - BLOCKED SHOTS'!$A$3:$B$55,2)</f>
        <v>77</v>
      </c>
      <c r="G166" s="33">
        <f>IF('STATS 17-18'!G167&lt;400,IF(F166&gt;66,66,F166),F166)</f>
        <v>77</v>
      </c>
      <c r="H166" s="33">
        <f>IF('STATS 17-18'!G167&lt;200,IF(G166&gt;60,60,G166),G166)</f>
        <v>77</v>
      </c>
      <c r="I166" s="33"/>
      <c r="J166" s="116">
        <f>AVERAGE(B166,E166,E166,H166)</f>
        <v>82.5</v>
      </c>
      <c r="K166" s="116">
        <f>VLOOKUP('STATS 17-18'!M167,'PH - GAME SCORE'!$A$3:$B$55,2)</f>
        <v>74</v>
      </c>
      <c r="L166" s="116">
        <f>AVERAGE(J166,K166)</f>
        <v>78.25</v>
      </c>
      <c r="M166" s="116">
        <f>IF('STATS 17-18'!H167&lt;13.4,IF(L166&gt;73,73,L166),L166)</f>
        <v>78.25</v>
      </c>
      <c r="N166" s="117">
        <f>IF('STATS 17-18'!H167&lt;11,IF(M166&gt;66,66,M166),M166)</f>
        <v>78.25</v>
      </c>
    </row>
    <row r="167" ht="20.35" customHeight="1">
      <c r="A167" t="s" s="38">
        <v>239</v>
      </c>
      <c r="B167" s="81">
        <f>'SK - Tableau 1'!F167</f>
        <v>54</v>
      </c>
      <c r="C167" s="33">
        <f>VLOOKUP('STATS 17-18'!X168,'PH - GIVEAWAYS'!$A$3:$B$55,2)</f>
        <v>71</v>
      </c>
      <c r="D167" s="33">
        <f>IF('STATS 17-18'!G168&lt;400,IF(C167&gt;66,66,C167),C167)</f>
        <v>71</v>
      </c>
      <c r="E167" s="33">
        <f>IF('STATS 17-18'!G168&lt;200,IF(D167&gt;60,60,D167),D167)</f>
        <v>71</v>
      </c>
      <c r="F167" s="33">
        <f>VLOOKUP('STATS 17-18'!AE168,'PH - BLOCKED SHOTS'!$A$3:$B$55,2)</f>
        <v>77</v>
      </c>
      <c r="G167" s="33">
        <f>IF('STATS 17-18'!G168&lt;400,IF(F167&gt;66,66,F167),F167)</f>
        <v>77</v>
      </c>
      <c r="H167" s="33">
        <f>IF('STATS 17-18'!G168&lt;200,IF(G167&gt;60,60,G167),G167)</f>
        <v>77</v>
      </c>
      <c r="I167" s="33"/>
      <c r="J167" s="116">
        <f>AVERAGE(B167,E167,E167,H167)</f>
        <v>68.25</v>
      </c>
      <c r="K167" s="116">
        <f>VLOOKUP('STATS 17-18'!M168,'PH - GAME SCORE'!$A$3:$B$55,2)</f>
        <v>77</v>
      </c>
      <c r="L167" s="116">
        <f>AVERAGE(J167,K167)</f>
        <v>72.625</v>
      </c>
      <c r="M167" s="116">
        <f>IF('STATS 17-18'!H168&lt;13.4,IF(L167&gt;73,73,L167),L167)</f>
        <v>72.625</v>
      </c>
      <c r="N167" s="117">
        <f>IF('STATS 17-18'!H168&lt;11,IF(M167&gt;66,66,M167),M167)</f>
        <v>72.625</v>
      </c>
    </row>
    <row r="168" ht="20.35" customHeight="1">
      <c r="A168" t="s" s="38">
        <v>240</v>
      </c>
      <c r="B168" s="81">
        <f>'SK - Tableau 1'!F168</f>
        <v>60</v>
      </c>
      <c r="C168" s="33">
        <f>VLOOKUP('STATS 17-18'!X169,'PH - GIVEAWAYS'!$A$3:$B$55,2)</f>
        <v>79</v>
      </c>
      <c r="D168" s="33">
        <f>IF('STATS 17-18'!G169&lt;400,IF(C168&gt;66,66,C168),C168)</f>
        <v>66</v>
      </c>
      <c r="E168" s="33">
        <f>IF('STATS 17-18'!G169&lt;200,IF(D168&gt;60,60,D168),D168)</f>
        <v>60</v>
      </c>
      <c r="F168" s="33">
        <f>VLOOKUP('STATS 17-18'!AE169,'PH - BLOCKED SHOTS'!$A$3:$B$55,2)</f>
        <v>56</v>
      </c>
      <c r="G168" s="33">
        <f>IF('STATS 17-18'!G169&lt;400,IF(F168&gt;66,66,F168),F168)</f>
        <v>56</v>
      </c>
      <c r="H168" s="33">
        <f>IF('STATS 17-18'!G169&lt;200,IF(G168&gt;60,60,G168),G168)</f>
        <v>56</v>
      </c>
      <c r="I168" s="33"/>
      <c r="J168" s="116">
        <f>AVERAGE(B168,E168,E168,H168)</f>
        <v>59</v>
      </c>
      <c r="K168" s="116">
        <f>VLOOKUP('STATS 17-18'!M169,'PH - GAME SCORE'!$A$3:$B$55,2)</f>
        <v>50</v>
      </c>
      <c r="L168" s="116">
        <f>AVERAGE(J168,K168)</f>
        <v>54.5</v>
      </c>
      <c r="M168" s="116">
        <f>IF('STATS 17-18'!H169&lt;13.4,IF(L168&gt;73,73,L168),L168)</f>
        <v>54.5</v>
      </c>
      <c r="N168" s="117">
        <f>IF('STATS 17-18'!H169&lt;11,IF(M168&gt;66,66,M168),M168)</f>
        <v>54.5</v>
      </c>
    </row>
    <row r="169" ht="20.35" customHeight="1">
      <c r="A169" t="s" s="38">
        <v>241</v>
      </c>
      <c r="B169" s="81">
        <f>'SK - Tableau 1'!F169</f>
        <v>80</v>
      </c>
      <c r="C169" s="33">
        <f>VLOOKUP('STATS 17-18'!X170,'PH - GIVEAWAYS'!$A$3:$B$55,2)</f>
        <v>63</v>
      </c>
      <c r="D169" s="33">
        <f>IF('STATS 17-18'!G170&lt;400,IF(C169&gt;66,66,C169),C169)</f>
        <v>63</v>
      </c>
      <c r="E169" s="33">
        <f>IF('STATS 17-18'!G170&lt;200,IF(D169&gt;60,60,D169),D169)</f>
        <v>63</v>
      </c>
      <c r="F169" s="33">
        <f>VLOOKUP('STATS 17-18'!AE170,'PH - BLOCKED SHOTS'!$A$3:$B$55,2)</f>
        <v>84</v>
      </c>
      <c r="G169" s="33">
        <f>IF('STATS 17-18'!G170&lt;400,IF(F169&gt;66,66,F169),F169)</f>
        <v>66</v>
      </c>
      <c r="H169" s="33">
        <f>IF('STATS 17-18'!G170&lt;200,IF(G169&gt;60,60,G169),G169)</f>
        <v>66</v>
      </c>
      <c r="I169" s="33"/>
      <c r="J169" s="116">
        <f>AVERAGE(B169,E169,E169,H169)</f>
        <v>68</v>
      </c>
      <c r="K169" s="116">
        <f>VLOOKUP('STATS 17-18'!M170,'PH - GAME SCORE'!$A$3:$B$55,2)</f>
        <v>47</v>
      </c>
      <c r="L169" s="116">
        <f>AVERAGE(J169,K169)</f>
        <v>57.5</v>
      </c>
      <c r="M169" s="116">
        <f>IF('STATS 17-18'!H170&lt;13.4,IF(L169&gt;73,73,L169),L169)</f>
        <v>57.5</v>
      </c>
      <c r="N169" s="117">
        <f>IF('STATS 17-18'!H170&lt;11,IF(M169&gt;66,66,M169),M169)</f>
        <v>57.5</v>
      </c>
    </row>
    <row r="170" ht="20.35" customHeight="1">
      <c r="A170" t="s" s="38">
        <v>242</v>
      </c>
      <c r="B170" s="81">
        <f>'SK - Tableau 1'!F170</f>
        <v>60</v>
      </c>
      <c r="C170" s="33">
        <f>VLOOKUP('STATS 17-18'!X171,'PH - GIVEAWAYS'!$A$3:$B$55,2)</f>
        <v>80</v>
      </c>
      <c r="D170" s="33">
        <f>IF('STATS 17-18'!G171&lt;400,IF(C170&gt;66,66,C170),C170)</f>
        <v>66</v>
      </c>
      <c r="E170" s="33">
        <f>IF('STATS 17-18'!G171&lt;200,IF(D170&gt;60,60,D170),D170)</f>
        <v>60</v>
      </c>
      <c r="F170" s="33">
        <f>VLOOKUP('STATS 17-18'!AE171,'PH - BLOCKED SHOTS'!$A$3:$B$55,2)</f>
        <v>65</v>
      </c>
      <c r="G170" s="33">
        <f>IF('STATS 17-18'!G171&lt;400,IF(F170&gt;66,66,F170),F170)</f>
        <v>65</v>
      </c>
      <c r="H170" s="33">
        <f>IF('STATS 17-18'!G171&lt;200,IF(G170&gt;60,60,G170),G170)</f>
        <v>60</v>
      </c>
      <c r="I170" s="33"/>
      <c r="J170" s="116">
        <f>AVERAGE(B170,E170,E170,H170)</f>
        <v>60</v>
      </c>
      <c r="K170" s="116">
        <f>VLOOKUP('STATS 17-18'!M171,'PH - GAME SCORE'!$A$3:$B$55,2)</f>
        <v>57</v>
      </c>
      <c r="L170" s="116">
        <f>AVERAGE(J170,K170)</f>
        <v>58.5</v>
      </c>
      <c r="M170" s="116">
        <f>IF('STATS 17-18'!H171&lt;13.4,IF(L170&gt;73,73,L170),L170)</f>
        <v>58.5</v>
      </c>
      <c r="N170" s="117">
        <f>IF('STATS 17-18'!H171&lt;11,IF(M170&gt;66,66,M170),M170)</f>
        <v>58.5</v>
      </c>
    </row>
    <row r="171" ht="20.35" customHeight="1">
      <c r="A171" t="s" s="38">
        <v>243</v>
      </c>
      <c r="B171" s="81">
        <f>'SK - Tableau 1'!F171</f>
        <v>54</v>
      </c>
      <c r="C171" s="33">
        <f>VLOOKUP('STATS 17-18'!X172,'PH - GIVEAWAYS'!$A$3:$B$55,2)</f>
        <v>75</v>
      </c>
      <c r="D171" s="33">
        <f>IF('STATS 17-18'!G172&lt;400,IF(C171&gt;66,66,C171),C171)</f>
        <v>66</v>
      </c>
      <c r="E171" s="33">
        <f>IF('STATS 17-18'!G172&lt;200,IF(D171&gt;60,60,D171),D171)</f>
        <v>66</v>
      </c>
      <c r="F171" s="33">
        <f>VLOOKUP('STATS 17-18'!AE172,'PH - BLOCKED SHOTS'!$A$3:$B$55,2)</f>
        <v>73</v>
      </c>
      <c r="G171" s="33">
        <f>IF('STATS 17-18'!G172&lt;400,IF(F171&gt;66,66,F171),F171)</f>
        <v>66</v>
      </c>
      <c r="H171" s="33">
        <f>IF('STATS 17-18'!G172&lt;200,IF(G171&gt;60,60,G171),G171)</f>
        <v>66</v>
      </c>
      <c r="I171" s="33"/>
      <c r="J171" s="116">
        <f>AVERAGE(B171,E171,E171,H171)</f>
        <v>63</v>
      </c>
      <c r="K171" s="116">
        <f>VLOOKUP('STATS 17-18'!M172,'PH - GAME SCORE'!$A$3:$B$55,2)</f>
        <v>69</v>
      </c>
      <c r="L171" s="116">
        <f>AVERAGE(J171,K171)</f>
        <v>66</v>
      </c>
      <c r="M171" s="116">
        <f>IF('STATS 17-18'!H172&lt;13.4,IF(L171&gt;73,73,L171),L171)</f>
        <v>66</v>
      </c>
      <c r="N171" s="117">
        <f>IF('STATS 17-18'!H172&lt;11,IF(M171&gt;66,66,M171),M171)</f>
        <v>66</v>
      </c>
    </row>
    <row r="172" ht="20.35" customHeight="1">
      <c r="A172" t="s" s="38">
        <v>244</v>
      </c>
      <c r="B172" s="81">
        <f>'SK - Tableau 1'!F172</f>
        <v>60</v>
      </c>
      <c r="C172" s="33">
        <f>VLOOKUP('STATS 17-18'!X173,'PH - GIVEAWAYS'!$A$3:$B$55,2)</f>
        <v>97</v>
      </c>
      <c r="D172" s="33">
        <f>IF('STATS 17-18'!G173&lt;400,IF(C172&gt;66,66,C172),C172)</f>
        <v>66</v>
      </c>
      <c r="E172" s="33">
        <f>IF('STATS 17-18'!G173&lt;200,IF(D172&gt;60,60,D172),D172)</f>
        <v>60</v>
      </c>
      <c r="F172" s="33">
        <f>VLOOKUP('STATS 17-18'!AE173,'PH - BLOCKED SHOTS'!$A$3:$B$55,2)</f>
        <v>81</v>
      </c>
      <c r="G172" s="33">
        <f>IF('STATS 17-18'!G173&lt;400,IF(F172&gt;66,66,F172),F172)</f>
        <v>66</v>
      </c>
      <c r="H172" s="33">
        <f>IF('STATS 17-18'!G173&lt;200,IF(G172&gt;60,60,G172),G172)</f>
        <v>60</v>
      </c>
      <c r="I172" s="33"/>
      <c r="J172" s="116">
        <f>AVERAGE(B172,E172,E172,H172)</f>
        <v>60</v>
      </c>
      <c r="K172" s="116">
        <f>VLOOKUP('STATS 17-18'!M173,'PH - GAME SCORE'!$A$3:$B$55,2)</f>
        <v>54</v>
      </c>
      <c r="L172" s="116">
        <f>AVERAGE(J172,K172)</f>
        <v>57</v>
      </c>
      <c r="M172" s="116">
        <f>IF('STATS 17-18'!H173&lt;13.4,IF(L172&gt;73,73,L172),L172)</f>
        <v>57</v>
      </c>
      <c r="N172" s="117">
        <f>IF('STATS 17-18'!H173&lt;11,IF(M172&gt;66,66,M172),M172)</f>
        <v>57</v>
      </c>
    </row>
    <row r="173" ht="20.35" customHeight="1">
      <c r="A173" t="s" s="38">
        <v>245</v>
      </c>
      <c r="B173" s="81">
        <f>'SK - Tableau 1'!F173</f>
        <v>88</v>
      </c>
      <c r="C173" s="33">
        <f>VLOOKUP('STATS 17-18'!X174,'PH - GIVEAWAYS'!$A$3:$B$55,2)</f>
        <v>58</v>
      </c>
      <c r="D173" s="33">
        <f>IF('STATS 17-18'!G174&lt;400,IF(C173&gt;66,66,C173),C173)</f>
        <v>58</v>
      </c>
      <c r="E173" s="33">
        <f>IF('STATS 17-18'!G174&lt;200,IF(D173&gt;60,60,D173),D173)</f>
        <v>58</v>
      </c>
      <c r="F173" s="33">
        <f>VLOOKUP('STATS 17-18'!AE174,'PH - BLOCKED SHOTS'!$A$3:$B$55,2)</f>
        <v>57</v>
      </c>
      <c r="G173" s="33">
        <f>IF('STATS 17-18'!G174&lt;400,IF(F173&gt;66,66,F173),F173)</f>
        <v>57</v>
      </c>
      <c r="H173" s="33">
        <f>IF('STATS 17-18'!G174&lt;200,IF(G173&gt;60,60,G173),G173)</f>
        <v>57</v>
      </c>
      <c r="I173" s="33"/>
      <c r="J173" s="116">
        <f>AVERAGE(B173,E173,E173,H173)</f>
        <v>65.25</v>
      </c>
      <c r="K173" s="116">
        <f>VLOOKUP('STATS 17-18'!M174,'PH - GAME SCORE'!$A$3:$B$55,2)</f>
        <v>87</v>
      </c>
      <c r="L173" s="116">
        <f>AVERAGE(J173,K173)</f>
        <v>76.125</v>
      </c>
      <c r="M173" s="116">
        <f>IF('STATS 17-18'!H174&lt;13.4,IF(L173&gt;73,73,L173),L173)</f>
        <v>76.125</v>
      </c>
      <c r="N173" s="117">
        <f>IF('STATS 17-18'!H174&lt;11,IF(M173&gt;66,66,M173),M173)</f>
        <v>76.125</v>
      </c>
    </row>
    <row r="174" ht="20.35" customHeight="1">
      <c r="A174" t="s" s="38">
        <v>246</v>
      </c>
      <c r="B174" s="81">
        <f>'SK - Tableau 1'!F174</f>
        <v>70</v>
      </c>
      <c r="C174" s="33">
        <f>VLOOKUP('STATS 17-18'!X175,'PH - GIVEAWAYS'!$A$3:$B$55,2)</f>
        <v>73</v>
      </c>
      <c r="D174" s="33">
        <f>IF('STATS 17-18'!G175&lt;400,IF(C174&gt;66,66,C174),C174)</f>
        <v>73</v>
      </c>
      <c r="E174" s="33">
        <f>IF('STATS 17-18'!G175&lt;200,IF(D174&gt;60,60,D174),D174)</f>
        <v>73</v>
      </c>
      <c r="F174" s="33">
        <f>VLOOKUP('STATS 17-18'!AE175,'PH - BLOCKED SHOTS'!$A$3:$B$55,2)</f>
        <v>59</v>
      </c>
      <c r="G174" s="33">
        <f>IF('STATS 17-18'!G175&lt;400,IF(F174&gt;66,66,F174),F174)</f>
        <v>59</v>
      </c>
      <c r="H174" s="33">
        <f>IF('STATS 17-18'!G175&lt;200,IF(G174&gt;60,60,G174),G174)</f>
        <v>59</v>
      </c>
      <c r="I174" s="33"/>
      <c r="J174" s="116">
        <f>AVERAGE(B174,E174,E174,H174)</f>
        <v>68.75</v>
      </c>
      <c r="K174" s="116">
        <f>VLOOKUP('STATS 17-18'!M175,'PH - GAME SCORE'!$A$3:$B$55,2)</f>
        <v>73</v>
      </c>
      <c r="L174" s="116">
        <f>AVERAGE(J174,K174)</f>
        <v>70.875</v>
      </c>
      <c r="M174" s="116">
        <f>IF('STATS 17-18'!H175&lt;13.4,IF(L174&gt;73,73,L174),L174)</f>
        <v>70.875</v>
      </c>
      <c r="N174" s="117">
        <f>IF('STATS 17-18'!H175&lt;11,IF(M174&gt;66,66,M174),M174)</f>
        <v>70.875</v>
      </c>
    </row>
    <row r="175" ht="20.35" customHeight="1">
      <c r="A175" t="s" s="38">
        <v>247</v>
      </c>
      <c r="B175" s="81">
        <f>'SK - Tableau 1'!F175</f>
        <v>66</v>
      </c>
      <c r="C175" s="33">
        <f>VLOOKUP('STATS 17-18'!X176,'PH - GIVEAWAYS'!$A$3:$B$55,2)</f>
        <v>91</v>
      </c>
      <c r="D175" s="33">
        <f>IF('STATS 17-18'!G176&lt;400,IF(C175&gt;66,66,C175),C175)</f>
        <v>91</v>
      </c>
      <c r="E175" s="33">
        <f>IF('STATS 17-18'!G176&lt;200,IF(D175&gt;60,60,D175),D175)</f>
        <v>91</v>
      </c>
      <c r="F175" s="33">
        <f>VLOOKUP('STATS 17-18'!AE176,'PH - BLOCKED SHOTS'!$A$3:$B$55,2)</f>
        <v>55</v>
      </c>
      <c r="G175" s="33">
        <f>IF('STATS 17-18'!G176&lt;400,IF(F175&gt;66,66,F175),F175)</f>
        <v>55</v>
      </c>
      <c r="H175" s="33">
        <f>IF('STATS 17-18'!G176&lt;200,IF(G175&gt;60,60,G175),G175)</f>
        <v>55</v>
      </c>
      <c r="I175" s="33"/>
      <c r="J175" s="116">
        <f>AVERAGE(B175,E175,E175,H175)</f>
        <v>75.75</v>
      </c>
      <c r="K175" s="116">
        <f>VLOOKUP('STATS 17-18'!M176,'PH - GAME SCORE'!$A$3:$B$55,2)</f>
        <v>57</v>
      </c>
      <c r="L175" s="116">
        <f>AVERAGE(J175,K175)</f>
        <v>66.375</v>
      </c>
      <c r="M175" s="116">
        <f>IF('STATS 17-18'!H176&lt;13.4,IF(L175&gt;73,73,L175),L175)</f>
        <v>66.375</v>
      </c>
      <c r="N175" s="117">
        <f>IF('STATS 17-18'!H176&lt;11,IF(M175&gt;66,66,M175),M175)</f>
        <v>66</v>
      </c>
    </row>
    <row r="176" ht="20.35" customHeight="1">
      <c r="A176" t="s" s="38">
        <v>249</v>
      </c>
      <c r="B176" s="81">
        <f>'SK - Tableau 1'!F176</f>
        <v>71</v>
      </c>
      <c r="C176" s="33">
        <f>VLOOKUP('STATS 17-18'!X177,'PH - GIVEAWAYS'!$A$3:$B$55,2)</f>
        <v>89</v>
      </c>
      <c r="D176" s="33">
        <f>IF('STATS 17-18'!G177&lt;400,IF(C176&gt;66,66,C176),C176)</f>
        <v>89</v>
      </c>
      <c r="E176" s="33">
        <f>IF('STATS 17-18'!G177&lt;200,IF(D176&gt;60,60,D176),D176)</f>
        <v>89</v>
      </c>
      <c r="F176" s="33">
        <f>VLOOKUP('STATS 17-18'!AE177,'PH - BLOCKED SHOTS'!$A$3:$B$55,2)</f>
        <v>90</v>
      </c>
      <c r="G176" s="33">
        <f>IF('STATS 17-18'!G177&lt;400,IF(F176&gt;66,66,F176),F176)</f>
        <v>90</v>
      </c>
      <c r="H176" s="33">
        <f>IF('STATS 17-18'!G177&lt;200,IF(G176&gt;60,60,G176),G176)</f>
        <v>90</v>
      </c>
      <c r="I176" s="33"/>
      <c r="J176" s="116">
        <f>AVERAGE(B176,E176,E176,H176)</f>
        <v>84.75</v>
      </c>
      <c r="K176" s="116">
        <f>VLOOKUP('STATS 17-18'!M177,'PH - GAME SCORE'!$A$3:$B$55,2)</f>
        <v>55</v>
      </c>
      <c r="L176" s="116">
        <f>AVERAGE(J176,K176)</f>
        <v>69.875</v>
      </c>
      <c r="M176" s="116">
        <f>IF('STATS 17-18'!H177&lt;13.4,IF(L176&gt;73,73,L176),L176)</f>
        <v>69.875</v>
      </c>
      <c r="N176" s="117">
        <f>IF('STATS 17-18'!H177&lt;11,IF(M176&gt;66,66,M176),M176)</f>
        <v>69.875</v>
      </c>
    </row>
    <row r="177" ht="20.35" customHeight="1">
      <c r="A177" t="s" s="38">
        <v>250</v>
      </c>
      <c r="B177" s="81">
        <f>'SK - Tableau 1'!F177</f>
        <v>66</v>
      </c>
      <c r="C177" s="33">
        <f>VLOOKUP('STATS 17-18'!X178,'PH - GIVEAWAYS'!$A$3:$B$55,2)</f>
        <v>91</v>
      </c>
      <c r="D177" s="33">
        <f>IF('STATS 17-18'!G178&lt;400,IF(C177&gt;66,66,C177),C177)</f>
        <v>66</v>
      </c>
      <c r="E177" s="33">
        <f>IF('STATS 17-18'!G178&lt;200,IF(D177&gt;60,60,D177),D177)</f>
        <v>66</v>
      </c>
      <c r="F177" s="33">
        <f>VLOOKUP('STATS 17-18'!AE178,'PH - BLOCKED SHOTS'!$A$3:$B$55,2)</f>
        <v>70</v>
      </c>
      <c r="G177" s="33">
        <f>IF('STATS 17-18'!G178&lt;400,IF(F177&gt;66,66,F177),F177)</f>
        <v>66</v>
      </c>
      <c r="H177" s="33">
        <f>IF('STATS 17-18'!G178&lt;200,IF(G177&gt;60,60,G177),G177)</f>
        <v>66</v>
      </c>
      <c r="I177" s="33"/>
      <c r="J177" s="116">
        <f>AVERAGE(B177,E177,E177,H177)</f>
        <v>66</v>
      </c>
      <c r="K177" s="116">
        <f>VLOOKUP('STATS 17-18'!M178,'PH - GAME SCORE'!$A$3:$B$55,2)</f>
        <v>55</v>
      </c>
      <c r="L177" s="116">
        <f>AVERAGE(J177,K177)</f>
        <v>60.5</v>
      </c>
      <c r="M177" s="116">
        <f>IF('STATS 17-18'!H178&lt;13.4,IF(L177&gt;73,73,L177),L177)</f>
        <v>60.5</v>
      </c>
      <c r="N177" s="117">
        <f>IF('STATS 17-18'!H178&lt;11,IF(M177&gt;66,66,M177),M177)</f>
        <v>60.5</v>
      </c>
    </row>
    <row r="178" ht="20.35" customHeight="1">
      <c r="A178" t="s" s="38">
        <v>251</v>
      </c>
      <c r="B178" s="81">
        <f>'SK - Tableau 1'!F178</f>
        <v>86</v>
      </c>
      <c r="C178" s="33">
        <f>VLOOKUP('STATS 17-18'!X179,'PH - GIVEAWAYS'!$A$3:$B$55,2)</f>
        <v>59</v>
      </c>
      <c r="D178" s="33">
        <f>IF('STATS 17-18'!G179&lt;400,IF(C178&gt;66,66,C178),C178)</f>
        <v>59</v>
      </c>
      <c r="E178" s="33">
        <f>IF('STATS 17-18'!G179&lt;200,IF(D178&gt;60,60,D178),D178)</f>
        <v>59</v>
      </c>
      <c r="F178" s="33">
        <f>VLOOKUP('STATS 17-18'!AE179,'PH - BLOCKED SHOTS'!$A$3:$B$55,2)</f>
        <v>63</v>
      </c>
      <c r="G178" s="33">
        <f>IF('STATS 17-18'!G179&lt;400,IF(F178&gt;66,66,F178),F178)</f>
        <v>63</v>
      </c>
      <c r="H178" s="33">
        <f>IF('STATS 17-18'!G179&lt;200,IF(G178&gt;60,60,G178),G178)</f>
        <v>63</v>
      </c>
      <c r="I178" s="33"/>
      <c r="J178" s="116">
        <f>AVERAGE(B178,E178,E178,H178)</f>
        <v>66.75</v>
      </c>
      <c r="K178" s="116">
        <f>VLOOKUP('STATS 17-18'!M179,'PH - GAME SCORE'!$A$3:$B$55,2)</f>
        <v>75</v>
      </c>
      <c r="L178" s="116">
        <f>AVERAGE(J178,K178)</f>
        <v>70.875</v>
      </c>
      <c r="M178" s="116">
        <f>IF('STATS 17-18'!H179&lt;13.4,IF(L178&gt;73,73,L178),L178)</f>
        <v>70.875</v>
      </c>
      <c r="N178" s="117">
        <f>IF('STATS 17-18'!H179&lt;11,IF(M178&gt;66,66,M178),M178)</f>
        <v>70.875</v>
      </c>
    </row>
    <row r="179" ht="20.35" customHeight="1">
      <c r="A179" t="s" s="38">
        <v>252</v>
      </c>
      <c r="B179" s="81">
        <f>'SK - Tableau 1'!F179</f>
        <v>63</v>
      </c>
      <c r="C179" s="33">
        <f>VLOOKUP('STATS 17-18'!X180,'PH - GIVEAWAYS'!$A$3:$B$55,2)</f>
        <v>87</v>
      </c>
      <c r="D179" s="33">
        <f>IF('STATS 17-18'!G180&lt;400,IF(C179&gt;66,66,C179),C179)</f>
        <v>87</v>
      </c>
      <c r="E179" s="33">
        <f>IF('STATS 17-18'!G180&lt;200,IF(D179&gt;60,60,D179),D179)</f>
        <v>87</v>
      </c>
      <c r="F179" s="33">
        <f>VLOOKUP('STATS 17-18'!AE180,'PH - BLOCKED SHOTS'!$A$3:$B$55,2)</f>
        <v>71</v>
      </c>
      <c r="G179" s="33">
        <f>IF('STATS 17-18'!G180&lt;400,IF(F179&gt;66,66,F179),F179)</f>
        <v>71</v>
      </c>
      <c r="H179" s="33">
        <f>IF('STATS 17-18'!G180&lt;200,IF(G179&gt;60,60,G179),G179)</f>
        <v>71</v>
      </c>
      <c r="I179" s="33"/>
      <c r="J179" s="116">
        <f>AVERAGE(B179,E179,E179,H179)</f>
        <v>77</v>
      </c>
      <c r="K179" s="116">
        <f>VLOOKUP('STATS 17-18'!M180,'PH - GAME SCORE'!$A$3:$B$55,2)</f>
        <v>52</v>
      </c>
      <c r="L179" s="116">
        <f>AVERAGE(J179,K179)</f>
        <v>64.5</v>
      </c>
      <c r="M179" s="116">
        <f>IF('STATS 17-18'!H180&lt;13.4,IF(L179&gt;73,73,L179),L179)</f>
        <v>64.5</v>
      </c>
      <c r="N179" s="117">
        <f>IF('STATS 17-18'!H180&lt;11,IF(M179&gt;66,66,M179),M179)</f>
        <v>64.5</v>
      </c>
    </row>
    <row r="180" ht="20.35" customHeight="1">
      <c r="A180" t="s" s="38">
        <v>254</v>
      </c>
      <c r="B180" s="81">
        <f>'SK - Tableau 1'!F180</f>
        <v>50</v>
      </c>
      <c r="C180" s="33">
        <f>VLOOKUP('STATS 17-18'!X181,'PH - GIVEAWAYS'!$A$3:$B$55,2)</f>
        <v>54</v>
      </c>
      <c r="D180" s="33">
        <f>IF('STATS 17-18'!G181&lt;400,IF(C180&gt;66,66,C180),C180)</f>
        <v>54</v>
      </c>
      <c r="E180" s="33">
        <f>IF('STATS 17-18'!G181&lt;200,IF(D180&gt;60,60,D180),D180)</f>
        <v>54</v>
      </c>
      <c r="F180" s="33">
        <f>VLOOKUP('STATS 17-18'!AE181,'PH - BLOCKED SHOTS'!$A$3:$B$55,2)</f>
        <v>72</v>
      </c>
      <c r="G180" s="33">
        <f>IF('STATS 17-18'!G181&lt;400,IF(F180&gt;66,66,F180),F180)</f>
        <v>66</v>
      </c>
      <c r="H180" s="33">
        <f>IF('STATS 17-18'!G181&lt;200,IF(G180&gt;60,60,G180),G180)</f>
        <v>60</v>
      </c>
      <c r="I180" s="33"/>
      <c r="J180" s="116">
        <f>AVERAGE(B180,E180,E180,H180)</f>
        <v>54.5</v>
      </c>
      <c r="K180" s="116">
        <f>VLOOKUP('STATS 17-18'!M181,'PH - GAME SCORE'!$A$3:$B$55,2)</f>
        <v>91</v>
      </c>
      <c r="L180" s="116">
        <f>AVERAGE(J180,K180)</f>
        <v>72.75</v>
      </c>
      <c r="M180" s="116">
        <f>IF('STATS 17-18'!H181&lt;13.4,IF(L180&gt;73,73,L180),L180)</f>
        <v>72.75</v>
      </c>
      <c r="N180" s="117">
        <f>IF('STATS 17-18'!H181&lt;11,IF(M180&gt;66,66,M180),M180)</f>
        <v>72.75</v>
      </c>
    </row>
    <row r="181" ht="20.35" customHeight="1">
      <c r="A181" t="s" s="38">
        <v>255</v>
      </c>
      <c r="B181" s="81">
        <f>'SK - Tableau 1'!F181</f>
        <v>82</v>
      </c>
      <c r="C181" s="33">
        <f>VLOOKUP('STATS 17-18'!X182,'PH - GIVEAWAYS'!$A$3:$B$55,2)</f>
        <v>64</v>
      </c>
      <c r="D181" s="33">
        <f>IF('STATS 17-18'!G182&lt;400,IF(C181&gt;66,66,C181),C181)</f>
        <v>64</v>
      </c>
      <c r="E181" s="33">
        <f>IF('STATS 17-18'!G182&lt;200,IF(D181&gt;60,60,D181),D181)</f>
        <v>64</v>
      </c>
      <c r="F181" s="33">
        <f>VLOOKUP('STATS 17-18'!AE182,'PH - BLOCKED SHOTS'!$A$3:$B$55,2)</f>
        <v>79</v>
      </c>
      <c r="G181" s="33">
        <f>IF('STATS 17-18'!G182&lt;400,IF(F181&gt;66,66,F181),F181)</f>
        <v>79</v>
      </c>
      <c r="H181" s="33">
        <f>IF('STATS 17-18'!G182&lt;200,IF(G181&gt;60,60,G181),G181)</f>
        <v>79</v>
      </c>
      <c r="I181" s="33"/>
      <c r="J181" s="116">
        <f>AVERAGE(B181,E181,E181,H181)</f>
        <v>72.25</v>
      </c>
      <c r="K181" s="116">
        <f>VLOOKUP('STATS 17-18'!M182,'PH - GAME SCORE'!$A$3:$B$55,2)</f>
        <v>69</v>
      </c>
      <c r="L181" s="116">
        <f>AVERAGE(J181,K181)</f>
        <v>70.625</v>
      </c>
      <c r="M181" s="116">
        <f>IF('STATS 17-18'!H182&lt;13.4,IF(L181&gt;73,73,L181),L181)</f>
        <v>70.625</v>
      </c>
      <c r="N181" s="117">
        <f>IF('STATS 17-18'!H182&lt;11,IF(M181&gt;66,66,M181),M181)</f>
        <v>70.625</v>
      </c>
    </row>
    <row r="182" ht="20.35" customHeight="1">
      <c r="A182" t="s" s="38">
        <v>256</v>
      </c>
      <c r="B182" s="81">
        <f>'SK - Tableau 1'!F182</f>
        <v>71</v>
      </c>
      <c r="C182" s="33">
        <f>VLOOKUP('STATS 17-18'!X183,'PH - GIVEAWAYS'!$A$3:$B$55,2)</f>
        <v>87</v>
      </c>
      <c r="D182" s="33">
        <f>IF('STATS 17-18'!G183&lt;400,IF(C182&gt;66,66,C182),C182)</f>
        <v>87</v>
      </c>
      <c r="E182" s="33">
        <f>IF('STATS 17-18'!G183&lt;200,IF(D182&gt;60,60,D182),D182)</f>
        <v>87</v>
      </c>
      <c r="F182" s="33">
        <f>VLOOKUP('STATS 17-18'!AE183,'PH - BLOCKED SHOTS'!$A$3:$B$55,2)</f>
        <v>65</v>
      </c>
      <c r="G182" s="33">
        <f>IF('STATS 17-18'!G183&lt;400,IF(F182&gt;66,66,F182),F182)</f>
        <v>65</v>
      </c>
      <c r="H182" s="33">
        <f>IF('STATS 17-18'!G183&lt;200,IF(G182&gt;60,60,G182),G182)</f>
        <v>65</v>
      </c>
      <c r="I182" s="33"/>
      <c r="J182" s="116">
        <f>AVERAGE(B182,E182,E182,H182)</f>
        <v>77.5</v>
      </c>
      <c r="K182" s="116">
        <f>VLOOKUP('STATS 17-18'!M183,'PH - GAME SCORE'!$A$3:$B$55,2)</f>
        <v>72</v>
      </c>
      <c r="L182" s="116">
        <f>AVERAGE(J182,K182)</f>
        <v>74.75</v>
      </c>
      <c r="M182" s="116">
        <f>IF('STATS 17-18'!H183&lt;13.4,IF(L182&gt;73,73,L182),L182)</f>
        <v>74.75</v>
      </c>
      <c r="N182" s="117">
        <f>IF('STATS 17-18'!H183&lt;11,IF(M182&gt;66,66,M182),M182)</f>
        <v>74.75</v>
      </c>
    </row>
    <row r="183" ht="20.35" customHeight="1">
      <c r="A183" t="s" s="38">
        <v>257</v>
      </c>
      <c r="B183" s="81">
        <f>'SK - Tableau 1'!F183</f>
        <v>65</v>
      </c>
      <c r="C183" s="33">
        <f>VLOOKUP('STATS 17-18'!X184,'PH - GIVEAWAYS'!$A$3:$B$55,2)</f>
        <v>98</v>
      </c>
      <c r="D183" s="33">
        <f>IF('STATS 17-18'!G184&lt;400,IF(C183&gt;66,66,C183),C183)</f>
        <v>98</v>
      </c>
      <c r="E183" s="33">
        <f>IF('STATS 17-18'!G184&lt;200,IF(D183&gt;60,60,D183),D183)</f>
        <v>98</v>
      </c>
      <c r="F183" s="33">
        <f>VLOOKUP('STATS 17-18'!AE184,'PH - BLOCKED SHOTS'!$A$3:$B$55,2)</f>
        <v>52</v>
      </c>
      <c r="G183" s="33">
        <f>IF('STATS 17-18'!G184&lt;400,IF(F183&gt;66,66,F183),F183)</f>
        <v>52</v>
      </c>
      <c r="H183" s="33">
        <f>IF('STATS 17-18'!G184&lt;200,IF(G183&gt;60,60,G183),G183)</f>
        <v>52</v>
      </c>
      <c r="I183" s="33"/>
      <c r="J183" s="116">
        <f>AVERAGE(B183,E183,E183,H183)</f>
        <v>78.25</v>
      </c>
      <c r="K183" s="116">
        <f>VLOOKUP('STATS 17-18'!M184,'PH - GAME SCORE'!$A$3:$B$55,2)</f>
        <v>75</v>
      </c>
      <c r="L183" s="116">
        <f>AVERAGE(J183,K183)</f>
        <v>76.625</v>
      </c>
      <c r="M183" s="116">
        <f>IF('STATS 17-18'!H184&lt;13.4,IF(L183&gt;73,73,L183),L183)</f>
        <v>76.625</v>
      </c>
      <c r="N183" s="117">
        <f>IF('STATS 17-18'!H184&lt;11,IF(M183&gt;66,66,M183),M183)</f>
        <v>76.625</v>
      </c>
    </row>
    <row r="184" ht="20.35" customHeight="1">
      <c r="A184" t="s" s="38">
        <v>258</v>
      </c>
      <c r="B184" s="81">
        <f>'SK - Tableau 1'!F184</f>
        <v>52</v>
      </c>
      <c r="C184" s="33">
        <f>VLOOKUP('STATS 17-18'!X185,'PH - GIVEAWAYS'!$A$3:$B$55,2)</f>
        <v>69</v>
      </c>
      <c r="D184" s="33">
        <f>IF('STATS 17-18'!G185&lt;400,IF(C184&gt;66,66,C184),C184)</f>
        <v>69</v>
      </c>
      <c r="E184" s="33">
        <f>IF('STATS 17-18'!G185&lt;200,IF(D184&gt;60,60,D184),D184)</f>
        <v>69</v>
      </c>
      <c r="F184" s="33">
        <f>VLOOKUP('STATS 17-18'!AE185,'PH - BLOCKED SHOTS'!$A$3:$B$55,2)</f>
        <v>96</v>
      </c>
      <c r="G184" s="33">
        <f>IF('STATS 17-18'!G185&lt;400,IF(F184&gt;66,66,F184),F184)</f>
        <v>96</v>
      </c>
      <c r="H184" s="33">
        <f>IF('STATS 17-18'!G185&lt;200,IF(G184&gt;60,60,G184),G184)</f>
        <v>96</v>
      </c>
      <c r="I184" s="33"/>
      <c r="J184" s="116">
        <f>AVERAGE(B184,E184,E184,H184)</f>
        <v>71.5</v>
      </c>
      <c r="K184" s="116">
        <f>VLOOKUP('STATS 17-18'!M185,'PH - GAME SCORE'!$A$3:$B$55,2)</f>
        <v>61</v>
      </c>
      <c r="L184" s="116">
        <f>AVERAGE(J184,K184)</f>
        <v>66.25</v>
      </c>
      <c r="M184" s="116">
        <f>IF('STATS 17-18'!H185&lt;13.4,IF(L184&gt;73,73,L184),L184)</f>
        <v>66.25</v>
      </c>
      <c r="N184" s="117">
        <f>IF('STATS 17-18'!H185&lt;11,IF(M184&gt;66,66,M184),M184)</f>
        <v>66.25</v>
      </c>
    </row>
    <row r="185" ht="20.35" customHeight="1">
      <c r="A185" t="s" s="38">
        <v>259</v>
      </c>
      <c r="B185" s="81">
        <f>'SK - Tableau 1'!F185</f>
        <v>60</v>
      </c>
      <c r="C185" s="33">
        <f>VLOOKUP('STATS 17-18'!X186,'PH - GIVEAWAYS'!$A$3:$B$55,2)</f>
        <v>99</v>
      </c>
      <c r="D185" s="33">
        <f>IF('STATS 17-18'!G186&lt;400,IF(C185&gt;66,66,C185),C185)</f>
        <v>66</v>
      </c>
      <c r="E185" s="33">
        <f>IF('STATS 17-18'!G186&lt;200,IF(D185&gt;60,60,D185),D185)</f>
        <v>60</v>
      </c>
      <c r="F185" s="33">
        <f>VLOOKUP('STATS 17-18'!AE186,'PH - BLOCKED SHOTS'!$A$3:$B$55,2)</f>
        <v>47</v>
      </c>
      <c r="G185" s="33">
        <f>IF('STATS 17-18'!G186&lt;400,IF(F185&gt;66,66,F185),F185)</f>
        <v>47</v>
      </c>
      <c r="H185" s="33">
        <f>IF('STATS 17-18'!G186&lt;200,IF(G185&gt;60,60,G185),G185)</f>
        <v>47</v>
      </c>
      <c r="I185" s="33"/>
      <c r="J185" s="116">
        <f>AVERAGE(B185,E185,E185,H185)</f>
        <v>56.75</v>
      </c>
      <c r="K185" s="116">
        <f>VLOOKUP('STATS 17-18'!M186,'PH - GAME SCORE'!$A$3:$B$55,2)</f>
        <v>50</v>
      </c>
      <c r="L185" s="116">
        <f>AVERAGE(J185,K185)</f>
        <v>53.375</v>
      </c>
      <c r="M185" s="116">
        <f>IF('STATS 17-18'!H186&lt;13.4,IF(L185&gt;73,73,L185),L185)</f>
        <v>53.375</v>
      </c>
      <c r="N185" s="117">
        <f>IF('STATS 17-18'!H186&lt;11,IF(M185&gt;66,66,M185),M185)</f>
        <v>53.375</v>
      </c>
    </row>
    <row r="186" ht="20.35" customHeight="1">
      <c r="A186" t="s" s="38">
        <v>260</v>
      </c>
      <c r="B186" s="81">
        <f>'SK - Tableau 1'!F186</f>
        <v>60</v>
      </c>
      <c r="C186" s="33">
        <f>VLOOKUP('STATS 17-18'!X187,'PH - GIVEAWAYS'!$A$3:$B$55,2)</f>
        <v>68</v>
      </c>
      <c r="D186" s="33">
        <f>IF('STATS 17-18'!G187&lt;400,IF(C186&gt;66,66,C186),C186)</f>
        <v>66</v>
      </c>
      <c r="E186" s="33">
        <f>IF('STATS 17-18'!G187&lt;200,IF(D186&gt;60,60,D186),D186)</f>
        <v>60</v>
      </c>
      <c r="F186" s="33">
        <f>VLOOKUP('STATS 17-18'!AE187,'PH - BLOCKED SHOTS'!$A$3:$B$55,2)</f>
        <v>62</v>
      </c>
      <c r="G186" s="33">
        <f>IF('STATS 17-18'!G187&lt;400,IF(F186&gt;66,66,F186),F186)</f>
        <v>62</v>
      </c>
      <c r="H186" s="33">
        <f>IF('STATS 17-18'!G187&lt;200,IF(G186&gt;60,60,G186),G186)</f>
        <v>60</v>
      </c>
      <c r="I186" s="33"/>
      <c r="J186" s="116">
        <f>AVERAGE(B186,E186,E186,H186)</f>
        <v>60</v>
      </c>
      <c r="K186" s="116">
        <f>VLOOKUP('STATS 17-18'!M187,'PH - GAME SCORE'!$A$3:$B$55,2)</f>
        <v>70</v>
      </c>
      <c r="L186" s="116">
        <f>AVERAGE(J186,K186)</f>
        <v>65</v>
      </c>
      <c r="M186" s="116">
        <f>IF('STATS 17-18'!H187&lt;13.4,IF(L186&gt;73,73,L186),L186)</f>
        <v>65</v>
      </c>
      <c r="N186" s="117">
        <f>IF('STATS 17-18'!H187&lt;11,IF(M186&gt;66,66,M186),M186)</f>
        <v>65</v>
      </c>
    </row>
    <row r="187" ht="20.35" customHeight="1">
      <c r="A187" t="s" s="38">
        <v>261</v>
      </c>
      <c r="B187" s="81">
        <f>'SK - Tableau 1'!F187</f>
        <v>60</v>
      </c>
      <c r="C187" s="33">
        <f>VLOOKUP('STATS 17-18'!X188,'PH - GIVEAWAYS'!$A$3:$B$55,2)</f>
        <v>47</v>
      </c>
      <c r="D187" s="33">
        <f>IF('STATS 17-18'!G188&lt;400,IF(C187&gt;66,66,C187),C187)</f>
        <v>47</v>
      </c>
      <c r="E187" s="33">
        <f>IF('STATS 17-18'!G188&lt;200,IF(D187&gt;60,60,D187),D187)</f>
        <v>47</v>
      </c>
      <c r="F187" s="33">
        <f>VLOOKUP('STATS 17-18'!AE188,'PH - BLOCKED SHOTS'!$A$3:$B$55,2)</f>
        <v>47</v>
      </c>
      <c r="G187" s="33">
        <f>IF('STATS 17-18'!G188&lt;400,IF(F187&gt;66,66,F187),F187)</f>
        <v>47</v>
      </c>
      <c r="H187" s="33">
        <f>IF('STATS 17-18'!G188&lt;200,IF(G187&gt;60,60,G187),G187)</f>
        <v>47</v>
      </c>
      <c r="I187" s="33"/>
      <c r="J187" s="116">
        <f>AVERAGE(B187,E187,E187,H187)</f>
        <v>50.25</v>
      </c>
      <c r="K187" s="116">
        <f>VLOOKUP('STATS 17-18'!M188,'PH - GAME SCORE'!$A$3:$B$55,2)</f>
        <v>47</v>
      </c>
      <c r="L187" s="116">
        <f>AVERAGE(J187,K187)</f>
        <v>48.625</v>
      </c>
      <c r="M187" s="116">
        <f>IF('STATS 17-18'!H188&lt;13.4,IF(L187&gt;73,73,L187),L187)</f>
        <v>48.625</v>
      </c>
      <c r="N187" s="117">
        <f>IF('STATS 17-18'!H188&lt;11,IF(M187&gt;66,66,M187),M187)</f>
        <v>48.625</v>
      </c>
    </row>
    <row r="188" ht="20.35" customHeight="1">
      <c r="A188" t="s" s="38">
        <v>262</v>
      </c>
      <c r="B188" s="81">
        <f>'SK - Tableau 1'!F188</f>
        <v>97</v>
      </c>
      <c r="C188" s="33">
        <f>VLOOKUP('STATS 17-18'!X189,'PH - GIVEAWAYS'!$A$3:$B$55,2)</f>
        <v>78</v>
      </c>
      <c r="D188" s="33">
        <f>IF('STATS 17-18'!G189&lt;400,IF(C188&gt;66,66,C188),C188)</f>
        <v>78</v>
      </c>
      <c r="E188" s="33">
        <f>IF('STATS 17-18'!G189&lt;200,IF(D188&gt;60,60,D188),D188)</f>
        <v>78</v>
      </c>
      <c r="F188" s="33">
        <f>VLOOKUP('STATS 17-18'!AE189,'PH - BLOCKED SHOTS'!$A$3:$B$55,2)</f>
        <v>48</v>
      </c>
      <c r="G188" s="33">
        <f>IF('STATS 17-18'!G189&lt;400,IF(F188&gt;66,66,F188),F188)</f>
        <v>48</v>
      </c>
      <c r="H188" s="33">
        <f>IF('STATS 17-18'!G189&lt;200,IF(G188&gt;60,60,G188),G188)</f>
        <v>48</v>
      </c>
      <c r="I188" s="33"/>
      <c r="J188" s="116">
        <f>AVERAGE(B188,E188,E188,H188)</f>
        <v>75.25</v>
      </c>
      <c r="K188" s="116">
        <f>VLOOKUP('STATS 17-18'!M189,'PH - GAME SCORE'!$A$3:$B$55,2)</f>
        <v>97</v>
      </c>
      <c r="L188" s="116">
        <f>AVERAGE(J188,K188)</f>
        <v>86.125</v>
      </c>
      <c r="M188" s="116">
        <f>IF('STATS 17-18'!H189&lt;13.4,IF(L188&gt;73,73,L188),L188)</f>
        <v>86.125</v>
      </c>
      <c r="N188" s="117">
        <f>IF('STATS 17-18'!H189&lt;11,IF(M188&gt;66,66,M188),M188)</f>
        <v>86.125</v>
      </c>
    </row>
    <row r="189" ht="20.35" customHeight="1">
      <c r="A189" t="s" s="38">
        <v>263</v>
      </c>
      <c r="B189" s="81">
        <f>'SK - Tableau 1'!F189</f>
        <v>82</v>
      </c>
      <c r="C189" s="33">
        <f>VLOOKUP('STATS 17-18'!X190,'PH - GIVEAWAYS'!$A$3:$B$55,2)</f>
        <v>68</v>
      </c>
      <c r="D189" s="33">
        <f>IF('STATS 17-18'!G190&lt;400,IF(C189&gt;66,66,C189),C189)</f>
        <v>68</v>
      </c>
      <c r="E189" s="33">
        <f>IF('STATS 17-18'!G190&lt;200,IF(D189&gt;60,60,D189),D189)</f>
        <v>68</v>
      </c>
      <c r="F189" s="33">
        <f>VLOOKUP('STATS 17-18'!AE190,'PH - BLOCKED SHOTS'!$A$3:$B$55,2)</f>
        <v>51</v>
      </c>
      <c r="G189" s="33">
        <f>IF('STATS 17-18'!G190&lt;400,IF(F189&gt;66,66,F189),F189)</f>
        <v>51</v>
      </c>
      <c r="H189" s="33">
        <f>IF('STATS 17-18'!G190&lt;200,IF(G189&gt;60,60,G189),G189)</f>
        <v>51</v>
      </c>
      <c r="I189" s="33"/>
      <c r="J189" s="116">
        <f>AVERAGE(B189,E189,E189,H189)</f>
        <v>67.25</v>
      </c>
      <c r="K189" s="116">
        <f>VLOOKUP('STATS 17-18'!M190,'PH - GAME SCORE'!$A$3:$B$55,2)</f>
        <v>86</v>
      </c>
      <c r="L189" s="116">
        <f>AVERAGE(J189,K189)</f>
        <v>76.625</v>
      </c>
      <c r="M189" s="116">
        <f>IF('STATS 17-18'!H190&lt;13.4,IF(L189&gt;73,73,L189),L189)</f>
        <v>76.625</v>
      </c>
      <c r="N189" s="117">
        <f>IF('STATS 17-18'!H190&lt;11,IF(M189&gt;66,66,M189),M189)</f>
        <v>76.625</v>
      </c>
    </row>
    <row r="190" ht="20.35" customHeight="1">
      <c r="A190" t="s" s="38">
        <v>264</v>
      </c>
      <c r="B190" s="81">
        <f>'SK - Tableau 1'!F190</f>
        <v>78</v>
      </c>
      <c r="C190" s="33">
        <f>VLOOKUP('STATS 17-18'!X191,'PH - GIVEAWAYS'!$A$3:$B$55,2)</f>
        <v>86</v>
      </c>
      <c r="D190" s="33">
        <f>IF('STATS 17-18'!G191&lt;400,IF(C190&gt;66,66,C190),C190)</f>
        <v>86</v>
      </c>
      <c r="E190" s="33">
        <f>IF('STATS 17-18'!G191&lt;200,IF(D190&gt;60,60,D190),D190)</f>
        <v>86</v>
      </c>
      <c r="F190" s="33">
        <f>VLOOKUP('STATS 17-18'!AE191,'PH - BLOCKED SHOTS'!$A$3:$B$55,2)</f>
        <v>92</v>
      </c>
      <c r="G190" s="33">
        <f>IF('STATS 17-18'!G191&lt;400,IF(F190&gt;66,66,F190),F190)</f>
        <v>92</v>
      </c>
      <c r="H190" s="33">
        <f>IF('STATS 17-18'!G191&lt;200,IF(G190&gt;60,60,G190),G190)</f>
        <v>92</v>
      </c>
      <c r="I190" s="33"/>
      <c r="J190" s="116">
        <f>AVERAGE(B190,E190,E190,H190)</f>
        <v>85.5</v>
      </c>
      <c r="K190" s="116">
        <f>VLOOKUP('STATS 17-18'!M191,'PH - GAME SCORE'!$A$3:$B$55,2)</f>
        <v>50</v>
      </c>
      <c r="L190" s="116">
        <f>AVERAGE(J190,K190)</f>
        <v>67.75</v>
      </c>
      <c r="M190" s="116">
        <f>IF('STATS 17-18'!H191&lt;13.4,IF(L190&gt;73,73,L190),L190)</f>
        <v>67.75</v>
      </c>
      <c r="N190" s="117">
        <f>IF('STATS 17-18'!H191&lt;11,IF(M190&gt;66,66,M190),M190)</f>
        <v>67.75</v>
      </c>
    </row>
    <row r="191" ht="20.35" customHeight="1">
      <c r="A191" t="s" s="38">
        <v>265</v>
      </c>
      <c r="B191" s="81">
        <f>'SK - Tableau 1'!F191</f>
        <v>68</v>
      </c>
      <c r="C191" s="33">
        <f>VLOOKUP('STATS 17-18'!X192,'PH - GIVEAWAYS'!$A$3:$B$55,2)</f>
        <v>77</v>
      </c>
      <c r="D191" s="33">
        <f>IF('STATS 17-18'!G192&lt;400,IF(C191&gt;66,66,C191),C191)</f>
        <v>77</v>
      </c>
      <c r="E191" s="33">
        <f>IF('STATS 17-18'!G192&lt;200,IF(D191&gt;60,60,D191),D191)</f>
        <v>77</v>
      </c>
      <c r="F191" s="33">
        <f>VLOOKUP('STATS 17-18'!AE192,'PH - BLOCKED SHOTS'!$A$3:$B$55,2)</f>
        <v>65</v>
      </c>
      <c r="G191" s="33">
        <f>IF('STATS 17-18'!G192&lt;400,IF(F191&gt;66,66,F191),F191)</f>
        <v>65</v>
      </c>
      <c r="H191" s="33">
        <f>IF('STATS 17-18'!G192&lt;200,IF(G191&gt;60,60,G191),G191)</f>
        <v>65</v>
      </c>
      <c r="I191" s="33"/>
      <c r="J191" s="116">
        <f>AVERAGE(B191,E191,E191,H191)</f>
        <v>71.75</v>
      </c>
      <c r="K191" s="116">
        <f>VLOOKUP('STATS 17-18'!M192,'PH - GAME SCORE'!$A$3:$B$55,2)</f>
        <v>64</v>
      </c>
      <c r="L191" s="116">
        <f>AVERAGE(J191,K191)</f>
        <v>67.875</v>
      </c>
      <c r="M191" s="116">
        <f>IF('STATS 17-18'!H192&lt;13.4,IF(L191&gt;73,73,L191),L191)</f>
        <v>67.875</v>
      </c>
      <c r="N191" s="117">
        <f>IF('STATS 17-18'!H192&lt;11,IF(M191&gt;66,66,M191),M191)</f>
        <v>67.875</v>
      </c>
    </row>
    <row r="192" ht="20.35" customHeight="1">
      <c r="A192" t="s" s="38">
        <v>266</v>
      </c>
      <c r="B192" s="81">
        <f>'SK - Tableau 1'!F192</f>
        <v>80</v>
      </c>
      <c r="C192" s="33">
        <f>VLOOKUP('STATS 17-18'!X193,'PH - GIVEAWAYS'!$A$3:$B$55,2)</f>
        <v>51</v>
      </c>
      <c r="D192" s="33">
        <f>IF('STATS 17-18'!G193&lt;400,IF(C192&gt;66,66,C192),C192)</f>
        <v>51</v>
      </c>
      <c r="E192" s="33">
        <f>IF('STATS 17-18'!G193&lt;200,IF(D192&gt;60,60,D192),D192)</f>
        <v>51</v>
      </c>
      <c r="F192" s="33">
        <f>VLOOKUP('STATS 17-18'!AE193,'PH - BLOCKED SHOTS'!$A$3:$B$55,2)</f>
        <v>71</v>
      </c>
      <c r="G192" s="33">
        <f>IF('STATS 17-18'!G193&lt;400,IF(F192&gt;66,66,F192),F192)</f>
        <v>66</v>
      </c>
      <c r="H192" s="33">
        <f>IF('STATS 17-18'!G193&lt;200,IF(G192&gt;60,60,G192),G192)</f>
        <v>66</v>
      </c>
      <c r="I192" s="33"/>
      <c r="J192" s="116">
        <f>AVERAGE(B192,E192,E192,H192)</f>
        <v>62</v>
      </c>
      <c r="K192" s="116">
        <f>VLOOKUP('STATS 17-18'!M193,'PH - GAME SCORE'!$A$3:$B$55,2)</f>
        <v>86</v>
      </c>
      <c r="L192" s="116">
        <f>AVERAGE(J192,K192)</f>
        <v>74</v>
      </c>
      <c r="M192" s="116">
        <f>IF('STATS 17-18'!H193&lt;13.4,IF(L192&gt;73,73,L192),L192)</f>
        <v>74</v>
      </c>
      <c r="N192" s="117">
        <f>IF('STATS 17-18'!H193&lt;11,IF(M192&gt;66,66,M192),M192)</f>
        <v>74</v>
      </c>
    </row>
    <row r="193" ht="20.35" customHeight="1">
      <c r="A193" t="s" s="38">
        <v>267</v>
      </c>
      <c r="B193" s="81">
        <f>'SK - Tableau 1'!F193</f>
        <v>59</v>
      </c>
      <c r="C193" s="33">
        <f>VLOOKUP('STATS 17-18'!X194,'PH - GIVEAWAYS'!$A$3:$B$55,2)</f>
        <v>91</v>
      </c>
      <c r="D193" s="33">
        <f>IF('STATS 17-18'!G194&lt;400,IF(C193&gt;66,66,C193),C193)</f>
        <v>66</v>
      </c>
      <c r="E193" s="33">
        <f>IF('STATS 17-18'!G194&lt;200,IF(D193&gt;60,60,D193),D193)</f>
        <v>66</v>
      </c>
      <c r="F193" s="33">
        <f>VLOOKUP('STATS 17-18'!AE194,'PH - BLOCKED SHOTS'!$A$3:$B$55,2)</f>
        <v>75</v>
      </c>
      <c r="G193" s="33">
        <f>IF('STATS 17-18'!G194&lt;400,IF(F193&gt;66,66,F193),F193)</f>
        <v>66</v>
      </c>
      <c r="H193" s="33">
        <f>IF('STATS 17-18'!G194&lt;200,IF(G193&gt;60,60,G193),G193)</f>
        <v>66</v>
      </c>
      <c r="I193" s="33"/>
      <c r="J193" s="116">
        <f>AVERAGE(B193,E193,E193,H193)</f>
        <v>64.25</v>
      </c>
      <c r="K193" s="116">
        <f>VLOOKUP('STATS 17-18'!M194,'PH - GAME SCORE'!$A$3:$B$55,2)</f>
        <v>47</v>
      </c>
      <c r="L193" s="116">
        <f>AVERAGE(J193,K193)</f>
        <v>55.625</v>
      </c>
      <c r="M193" s="116">
        <f>IF('STATS 17-18'!H194&lt;13.4,IF(L193&gt;73,73,L193),L193)</f>
        <v>55.625</v>
      </c>
      <c r="N193" s="117">
        <f>IF('STATS 17-18'!H194&lt;11,IF(M193&gt;66,66,M193),M193)</f>
        <v>55.625</v>
      </c>
    </row>
    <row r="194" ht="20.35" customHeight="1">
      <c r="A194" t="s" s="38">
        <v>269</v>
      </c>
      <c r="B194" s="81">
        <f>'SK - Tableau 1'!F194</f>
        <v>60</v>
      </c>
      <c r="C194" s="33">
        <f>VLOOKUP('STATS 17-18'!X195,'PH - GIVEAWAYS'!$A$3:$B$55,2)</f>
        <v>99</v>
      </c>
      <c r="D194" s="33">
        <f>IF('STATS 17-18'!G195&lt;400,IF(C194&gt;66,66,C194),C194)</f>
        <v>66</v>
      </c>
      <c r="E194" s="33">
        <f>IF('STATS 17-18'!G195&lt;200,IF(D194&gt;60,60,D194),D194)</f>
        <v>60</v>
      </c>
      <c r="F194" s="33">
        <f>VLOOKUP('STATS 17-18'!AE195,'PH - BLOCKED SHOTS'!$A$3:$B$55,2)</f>
        <v>77</v>
      </c>
      <c r="G194" s="33">
        <f>IF('STATS 17-18'!G195&lt;400,IF(F194&gt;66,66,F194),F194)</f>
        <v>66</v>
      </c>
      <c r="H194" s="33">
        <f>IF('STATS 17-18'!G195&lt;200,IF(G194&gt;60,60,G194),G194)</f>
        <v>60</v>
      </c>
      <c r="I194" s="33"/>
      <c r="J194" s="116">
        <f>AVERAGE(B194,E194,E194,H194)</f>
        <v>60</v>
      </c>
      <c r="K194" s="116">
        <f>VLOOKUP('STATS 17-18'!M195,'PH - GAME SCORE'!$A$3:$B$55,2)</f>
        <v>47</v>
      </c>
      <c r="L194" s="116">
        <f>AVERAGE(J194,K194)</f>
        <v>53.5</v>
      </c>
      <c r="M194" s="116">
        <f>IF('STATS 17-18'!H195&lt;13.4,IF(L194&gt;73,73,L194),L194)</f>
        <v>53.5</v>
      </c>
      <c r="N194" s="117">
        <f>IF('STATS 17-18'!H195&lt;11,IF(M194&gt;66,66,M194),M194)</f>
        <v>53.5</v>
      </c>
    </row>
    <row r="195" ht="20.35" customHeight="1">
      <c r="A195" t="s" s="38">
        <v>270</v>
      </c>
      <c r="B195" s="81">
        <f>'SK - Tableau 1'!F195</f>
        <v>74</v>
      </c>
      <c r="C195" s="33">
        <f>VLOOKUP('STATS 17-18'!X196,'PH - GIVEAWAYS'!$A$3:$B$55,2)</f>
        <v>66</v>
      </c>
      <c r="D195" s="33">
        <f>IF('STATS 17-18'!G196&lt;400,IF(C195&gt;66,66,C195),C195)</f>
        <v>66</v>
      </c>
      <c r="E195" s="33">
        <f>IF('STATS 17-18'!G196&lt;200,IF(D195&gt;60,60,D195),D195)</f>
        <v>66</v>
      </c>
      <c r="F195" s="33">
        <f>VLOOKUP('STATS 17-18'!AE196,'PH - BLOCKED SHOTS'!$A$3:$B$55,2)</f>
        <v>67</v>
      </c>
      <c r="G195" s="33">
        <f>IF('STATS 17-18'!G196&lt;400,IF(F195&gt;66,66,F195),F195)</f>
        <v>67</v>
      </c>
      <c r="H195" s="33">
        <f>IF('STATS 17-18'!G196&lt;200,IF(G195&gt;60,60,G195),G195)</f>
        <v>67</v>
      </c>
      <c r="I195" s="33"/>
      <c r="J195" s="116">
        <f>AVERAGE(B195,E195,E195,H195)</f>
        <v>68.25</v>
      </c>
      <c r="K195" s="116">
        <f>VLOOKUP('STATS 17-18'!M196,'PH - GAME SCORE'!$A$3:$B$55,2)</f>
        <v>81</v>
      </c>
      <c r="L195" s="116">
        <f>AVERAGE(J195,K195)</f>
        <v>74.625</v>
      </c>
      <c r="M195" s="116">
        <f>IF('STATS 17-18'!H196&lt;13.4,IF(L195&gt;73,73,L195),L195)</f>
        <v>74.625</v>
      </c>
      <c r="N195" s="117">
        <f>IF('STATS 17-18'!H196&lt;11,IF(M195&gt;66,66,M195),M195)</f>
        <v>74.625</v>
      </c>
    </row>
    <row r="196" ht="20.35" customHeight="1">
      <c r="A196" t="s" s="38">
        <v>271</v>
      </c>
      <c r="B196" s="81">
        <f>'SK - Tableau 1'!F196</f>
        <v>53</v>
      </c>
      <c r="C196" s="33">
        <f>VLOOKUP('STATS 17-18'!X197,'PH - GIVEAWAYS'!$A$3:$B$55,2)</f>
        <v>59</v>
      </c>
      <c r="D196" s="33">
        <f>IF('STATS 17-18'!G197&lt;400,IF(C196&gt;66,66,C196),C196)</f>
        <v>59</v>
      </c>
      <c r="E196" s="33">
        <f>IF('STATS 17-18'!G197&lt;200,IF(D196&gt;60,60,D196),D196)</f>
        <v>59</v>
      </c>
      <c r="F196" s="33">
        <f>VLOOKUP('STATS 17-18'!AE197,'PH - BLOCKED SHOTS'!$A$3:$B$55,2)</f>
        <v>75</v>
      </c>
      <c r="G196" s="33">
        <f>IF('STATS 17-18'!G197&lt;400,IF(F196&gt;66,66,F196),F196)</f>
        <v>66</v>
      </c>
      <c r="H196" s="33">
        <f>IF('STATS 17-18'!G197&lt;200,IF(G196&gt;60,60,G196),G196)</f>
        <v>66</v>
      </c>
      <c r="I196" s="33"/>
      <c r="J196" s="116">
        <f>AVERAGE(B196,E196,E196,H196)</f>
        <v>59.25</v>
      </c>
      <c r="K196" s="116">
        <f>VLOOKUP('STATS 17-18'!M197,'PH - GAME SCORE'!$A$3:$B$55,2)</f>
        <v>55</v>
      </c>
      <c r="L196" s="116">
        <f>AVERAGE(J196,K196)</f>
        <v>57.125</v>
      </c>
      <c r="M196" s="116">
        <f>IF('STATS 17-18'!H197&lt;13.4,IF(L196&gt;73,73,L196),L196)</f>
        <v>57.125</v>
      </c>
      <c r="N196" s="117">
        <f>IF('STATS 17-18'!H197&lt;11,IF(M196&gt;66,66,M196),M196)</f>
        <v>57.125</v>
      </c>
    </row>
    <row r="197" ht="20.35" customHeight="1">
      <c r="A197" t="s" s="38">
        <v>272</v>
      </c>
      <c r="B197" s="81">
        <f>'SK - Tableau 1'!F197</f>
        <v>68</v>
      </c>
      <c r="C197" s="33">
        <f>VLOOKUP('STATS 17-18'!X198,'PH - GIVEAWAYS'!$A$3:$B$55,2)</f>
        <v>90</v>
      </c>
      <c r="D197" s="33">
        <f>IF('STATS 17-18'!G198&lt;400,IF(C197&gt;66,66,C197),C197)</f>
        <v>90</v>
      </c>
      <c r="E197" s="33">
        <f>IF('STATS 17-18'!G198&lt;200,IF(D197&gt;60,60,D197),D197)</f>
        <v>90</v>
      </c>
      <c r="F197" s="33">
        <f>VLOOKUP('STATS 17-18'!AE198,'PH - BLOCKED SHOTS'!$A$3:$B$55,2)</f>
        <v>61</v>
      </c>
      <c r="G197" s="33">
        <f>IF('STATS 17-18'!G198&lt;400,IF(F197&gt;66,66,F197),F197)</f>
        <v>61</v>
      </c>
      <c r="H197" s="33">
        <f>IF('STATS 17-18'!G198&lt;200,IF(G197&gt;60,60,G197),G197)</f>
        <v>61</v>
      </c>
      <c r="I197" s="33"/>
      <c r="J197" s="116">
        <f>AVERAGE(B197,E197,E197,H197)</f>
        <v>77.25</v>
      </c>
      <c r="K197" s="116">
        <f>VLOOKUP('STATS 17-18'!M198,'PH - GAME SCORE'!$A$3:$B$55,2)</f>
        <v>69</v>
      </c>
      <c r="L197" s="116">
        <f>AVERAGE(J197,K197)</f>
        <v>73.125</v>
      </c>
      <c r="M197" s="116">
        <f>IF('STATS 17-18'!H198&lt;13.4,IF(L197&gt;73,73,L197),L197)</f>
        <v>73</v>
      </c>
      <c r="N197" s="117">
        <f>IF('STATS 17-18'!H198&lt;11,IF(M197&gt;66,66,M197),M197)</f>
        <v>73</v>
      </c>
    </row>
    <row r="198" ht="20.35" customHeight="1">
      <c r="A198" t="s" s="38">
        <v>273</v>
      </c>
      <c r="B198" s="81">
        <f>'SK - Tableau 1'!F198</f>
        <v>71</v>
      </c>
      <c r="C198" s="33">
        <f>VLOOKUP('STATS 17-18'!X199,'PH - GIVEAWAYS'!$A$3:$B$55,2)</f>
        <v>83</v>
      </c>
      <c r="D198" s="33">
        <f>IF('STATS 17-18'!G199&lt;400,IF(C198&gt;66,66,C198),C198)</f>
        <v>83</v>
      </c>
      <c r="E198" s="33">
        <f>IF('STATS 17-18'!G199&lt;200,IF(D198&gt;60,60,D198),D198)</f>
        <v>83</v>
      </c>
      <c r="F198" s="33">
        <f>VLOOKUP('STATS 17-18'!AE199,'PH - BLOCKED SHOTS'!$A$3:$B$55,2)</f>
        <v>86</v>
      </c>
      <c r="G198" s="33">
        <f>IF('STATS 17-18'!G199&lt;400,IF(F198&gt;66,66,F198),F198)</f>
        <v>86</v>
      </c>
      <c r="H198" s="33">
        <f>IF('STATS 17-18'!G199&lt;200,IF(G198&gt;60,60,G198),G198)</f>
        <v>86</v>
      </c>
      <c r="I198" s="33"/>
      <c r="J198" s="116">
        <f>AVERAGE(B198,E198,E198,H198)</f>
        <v>80.75</v>
      </c>
      <c r="K198" s="116">
        <f>VLOOKUP('STATS 17-18'!M199,'PH - GAME SCORE'!$A$3:$B$55,2)</f>
        <v>75</v>
      </c>
      <c r="L198" s="116">
        <f>AVERAGE(J198,K198)</f>
        <v>77.875</v>
      </c>
      <c r="M198" s="116">
        <f>IF('STATS 17-18'!H199&lt;13.4,IF(L198&gt;73,73,L198),L198)</f>
        <v>77.875</v>
      </c>
      <c r="N198" s="117">
        <f>IF('STATS 17-18'!H199&lt;11,IF(M198&gt;66,66,M198),M198)</f>
        <v>77.875</v>
      </c>
    </row>
    <row r="199" ht="20.35" customHeight="1">
      <c r="A199" t="s" s="38">
        <v>274</v>
      </c>
      <c r="B199" s="81">
        <f>'SK - Tableau 1'!F199</f>
        <v>62</v>
      </c>
      <c r="C199" s="33">
        <f>VLOOKUP('STATS 17-18'!X200,'PH - GIVEAWAYS'!$A$3:$B$55,2)</f>
        <v>71</v>
      </c>
      <c r="D199" s="33">
        <f>IF('STATS 17-18'!G200&lt;400,IF(C199&gt;66,66,C199),C199)</f>
        <v>71</v>
      </c>
      <c r="E199" s="33">
        <f>IF('STATS 17-18'!G200&lt;200,IF(D199&gt;60,60,D199),D199)</f>
        <v>71</v>
      </c>
      <c r="F199" s="33">
        <f>VLOOKUP('STATS 17-18'!AE200,'PH - BLOCKED SHOTS'!$A$3:$B$55,2)</f>
        <v>82</v>
      </c>
      <c r="G199" s="33">
        <f>IF('STATS 17-18'!G200&lt;400,IF(F199&gt;66,66,F199),F199)</f>
        <v>82</v>
      </c>
      <c r="H199" s="33">
        <f>IF('STATS 17-18'!G200&lt;200,IF(G199&gt;60,60,G199),G199)</f>
        <v>82</v>
      </c>
      <c r="I199" s="33"/>
      <c r="J199" s="116">
        <f>AVERAGE(B199,E199,E199,H199)</f>
        <v>71.5</v>
      </c>
      <c r="K199" s="116">
        <f>VLOOKUP('STATS 17-18'!M200,'PH - GAME SCORE'!$A$3:$B$55,2)</f>
        <v>70</v>
      </c>
      <c r="L199" s="116">
        <f>AVERAGE(J199,K199)</f>
        <v>70.75</v>
      </c>
      <c r="M199" s="116">
        <f>IF('STATS 17-18'!H200&lt;13.4,IF(L199&gt;73,73,L199),L199)</f>
        <v>70.75</v>
      </c>
      <c r="N199" s="117">
        <f>IF('STATS 17-18'!H200&lt;11,IF(M199&gt;66,66,M199),M199)</f>
        <v>70.75</v>
      </c>
    </row>
    <row r="200" ht="20.35" customHeight="1">
      <c r="A200" t="s" s="38">
        <v>275</v>
      </c>
      <c r="B200" s="81">
        <f>'SK - Tableau 1'!F200</f>
        <v>72</v>
      </c>
      <c r="C200" s="33">
        <f>VLOOKUP('STATS 17-18'!X201,'PH - GIVEAWAYS'!$A$3:$B$55,2)</f>
        <v>83</v>
      </c>
      <c r="D200" s="33">
        <f>IF('STATS 17-18'!G201&lt;400,IF(C200&gt;66,66,C200),C200)</f>
        <v>83</v>
      </c>
      <c r="E200" s="33">
        <f>IF('STATS 17-18'!G201&lt;200,IF(D200&gt;60,60,D200),D200)</f>
        <v>83</v>
      </c>
      <c r="F200" s="33">
        <f>VLOOKUP('STATS 17-18'!AE201,'PH - BLOCKED SHOTS'!$A$3:$B$55,2)</f>
        <v>64</v>
      </c>
      <c r="G200" s="33">
        <f>IF('STATS 17-18'!G201&lt;400,IF(F200&gt;66,66,F200),F200)</f>
        <v>64</v>
      </c>
      <c r="H200" s="33">
        <f>IF('STATS 17-18'!G201&lt;200,IF(G200&gt;60,60,G200),G200)</f>
        <v>64</v>
      </c>
      <c r="I200" s="33"/>
      <c r="J200" s="116">
        <f>AVERAGE(B200,E200,E200,H200)</f>
        <v>75.5</v>
      </c>
      <c r="K200" s="116">
        <f>VLOOKUP('STATS 17-18'!M201,'PH - GAME SCORE'!$A$3:$B$55,2)</f>
        <v>67</v>
      </c>
      <c r="L200" s="116">
        <f>AVERAGE(J200,K200)</f>
        <v>71.25</v>
      </c>
      <c r="M200" s="116">
        <f>IF('STATS 17-18'!H201&lt;13.4,IF(L200&gt;73,73,L200),L200)</f>
        <v>71.25</v>
      </c>
      <c r="N200" s="117">
        <f>IF('STATS 17-18'!H201&lt;11,IF(M200&gt;66,66,M200),M200)</f>
        <v>71.25</v>
      </c>
    </row>
    <row r="201" ht="20.35" customHeight="1">
      <c r="A201" t="s" s="38">
        <v>276</v>
      </c>
      <c r="B201" s="81">
        <f>'SK - Tableau 1'!F201</f>
        <v>60</v>
      </c>
      <c r="C201" s="33">
        <f>VLOOKUP('STATS 17-18'!X202,'PH - GIVEAWAYS'!$A$3:$B$55,2)</f>
        <v>70</v>
      </c>
      <c r="D201" s="33">
        <f>IF('STATS 17-18'!G202&lt;400,IF(C201&gt;66,66,C201),C201)</f>
        <v>70</v>
      </c>
      <c r="E201" s="33">
        <f>IF('STATS 17-18'!G202&lt;200,IF(D201&gt;60,60,D201),D201)</f>
        <v>70</v>
      </c>
      <c r="F201" s="33">
        <f>VLOOKUP('STATS 17-18'!AE202,'PH - BLOCKED SHOTS'!$A$3:$B$55,2)</f>
        <v>75</v>
      </c>
      <c r="G201" s="33">
        <f>IF('STATS 17-18'!G202&lt;400,IF(F201&gt;66,66,F201),F201)</f>
        <v>75</v>
      </c>
      <c r="H201" s="33">
        <f>IF('STATS 17-18'!G202&lt;200,IF(G201&gt;60,60,G201),G201)</f>
        <v>75</v>
      </c>
      <c r="I201" s="33"/>
      <c r="J201" s="116">
        <f>AVERAGE(B201,E201,E201,H201)</f>
        <v>68.75</v>
      </c>
      <c r="K201" s="116">
        <f>VLOOKUP('STATS 17-18'!M202,'PH - GAME SCORE'!$A$3:$B$55,2)</f>
        <v>63</v>
      </c>
      <c r="L201" s="116">
        <f>AVERAGE(J201,K201)</f>
        <v>65.875</v>
      </c>
      <c r="M201" s="116">
        <f>IF('STATS 17-18'!H202&lt;13.4,IF(L201&gt;73,73,L201),L201)</f>
        <v>65.875</v>
      </c>
      <c r="N201" s="117">
        <f>IF('STATS 17-18'!H202&lt;11,IF(M201&gt;66,66,M201),M201)</f>
        <v>65.875</v>
      </c>
    </row>
    <row r="202" ht="20.35" customHeight="1">
      <c r="A202" t="s" s="38">
        <v>277</v>
      </c>
      <c r="B202" s="81">
        <f>'SK - Tableau 1'!F202</f>
        <v>78</v>
      </c>
      <c r="C202" s="33">
        <f>VLOOKUP('STATS 17-18'!X203,'PH - GIVEAWAYS'!$A$3:$B$55,2)</f>
        <v>85</v>
      </c>
      <c r="D202" s="33">
        <f>IF('STATS 17-18'!G203&lt;400,IF(C202&gt;66,66,C202),C202)</f>
        <v>85</v>
      </c>
      <c r="E202" s="33">
        <f>IF('STATS 17-18'!G203&lt;200,IF(D202&gt;60,60,D202),D202)</f>
        <v>85</v>
      </c>
      <c r="F202" s="33">
        <f>VLOOKUP('STATS 17-18'!AE203,'PH - BLOCKED SHOTS'!$A$3:$B$55,2)</f>
        <v>53</v>
      </c>
      <c r="G202" s="33">
        <f>IF('STATS 17-18'!G203&lt;400,IF(F202&gt;66,66,F202),F202)</f>
        <v>53</v>
      </c>
      <c r="H202" s="33">
        <f>IF('STATS 17-18'!G203&lt;200,IF(G202&gt;60,60,G202),G202)</f>
        <v>53</v>
      </c>
      <c r="I202" s="33"/>
      <c r="J202" s="116">
        <f>AVERAGE(B202,E202,E202,H202)</f>
        <v>75.25</v>
      </c>
      <c r="K202" s="116">
        <f>VLOOKUP('STATS 17-18'!M203,'PH - GAME SCORE'!$A$3:$B$55,2)</f>
        <v>69</v>
      </c>
      <c r="L202" s="116">
        <f>AVERAGE(J202,K202)</f>
        <v>72.125</v>
      </c>
      <c r="M202" s="116">
        <f>IF('STATS 17-18'!H203&lt;13.4,IF(L202&gt;73,73,L202),L202)</f>
        <v>72.125</v>
      </c>
      <c r="N202" s="117">
        <f>IF('STATS 17-18'!H203&lt;11,IF(M202&gt;66,66,M202),M202)</f>
        <v>72.125</v>
      </c>
    </row>
    <row r="203" ht="20.35" customHeight="1">
      <c r="A203" t="s" s="38">
        <v>278</v>
      </c>
      <c r="B203" s="81">
        <f>'SK - Tableau 1'!F203</f>
        <v>49</v>
      </c>
      <c r="C203" s="33">
        <f>VLOOKUP('STATS 17-18'!X204,'PH - GIVEAWAYS'!$A$3:$B$55,2)</f>
        <v>73</v>
      </c>
      <c r="D203" s="33">
        <f>IF('STATS 17-18'!G204&lt;400,IF(C203&gt;66,66,C203),C203)</f>
        <v>73</v>
      </c>
      <c r="E203" s="33">
        <f>IF('STATS 17-18'!G204&lt;200,IF(D203&gt;60,60,D203),D203)</f>
        <v>73</v>
      </c>
      <c r="F203" s="33">
        <f>VLOOKUP('STATS 17-18'!AE204,'PH - BLOCKED SHOTS'!$A$3:$B$55,2)</f>
        <v>85</v>
      </c>
      <c r="G203" s="33">
        <f>IF('STATS 17-18'!G204&lt;400,IF(F203&gt;66,66,F203),F203)</f>
        <v>85</v>
      </c>
      <c r="H203" s="33">
        <f>IF('STATS 17-18'!G204&lt;200,IF(G203&gt;60,60,G203),G203)</f>
        <v>85</v>
      </c>
      <c r="I203" s="33"/>
      <c r="J203" s="116">
        <f>AVERAGE(B203,E203,E203,H203)</f>
        <v>70</v>
      </c>
      <c r="K203" s="116">
        <f>VLOOKUP('STATS 17-18'!M204,'PH - GAME SCORE'!$A$3:$B$55,2)</f>
        <v>70</v>
      </c>
      <c r="L203" s="116">
        <f>AVERAGE(J203,K203)</f>
        <v>70</v>
      </c>
      <c r="M203" s="116">
        <f>IF('STATS 17-18'!H204&lt;13.4,IF(L203&gt;73,73,L203),L203)</f>
        <v>70</v>
      </c>
      <c r="N203" s="117">
        <f>IF('STATS 17-18'!H204&lt;11,IF(M203&gt;66,66,M203),M203)</f>
        <v>70</v>
      </c>
    </row>
    <row r="204" ht="20.35" customHeight="1">
      <c r="A204" t="s" s="38">
        <v>279</v>
      </c>
      <c r="B204" s="81">
        <f>'SK - Tableau 1'!F204</f>
        <v>79</v>
      </c>
      <c r="C204" s="33">
        <f>VLOOKUP('STATS 17-18'!X205,'PH - GIVEAWAYS'!$A$3:$B$55,2)</f>
        <v>63</v>
      </c>
      <c r="D204" s="33">
        <f>IF('STATS 17-18'!G205&lt;400,IF(C204&gt;66,66,C204),C204)</f>
        <v>63</v>
      </c>
      <c r="E204" s="33">
        <f>IF('STATS 17-18'!G205&lt;200,IF(D204&gt;60,60,D204),D204)</f>
        <v>63</v>
      </c>
      <c r="F204" s="33">
        <f>VLOOKUP('STATS 17-18'!AE205,'PH - BLOCKED SHOTS'!$A$3:$B$55,2)</f>
        <v>56</v>
      </c>
      <c r="G204" s="33">
        <f>IF('STATS 17-18'!G205&lt;400,IF(F204&gt;66,66,F204),F204)</f>
        <v>56</v>
      </c>
      <c r="H204" s="33">
        <f>IF('STATS 17-18'!G205&lt;200,IF(G204&gt;60,60,G204),G204)</f>
        <v>56</v>
      </c>
      <c r="I204" s="33"/>
      <c r="J204" s="116">
        <f>AVERAGE(B204,E204,E204,H204)</f>
        <v>65.25</v>
      </c>
      <c r="K204" s="116">
        <f>VLOOKUP('STATS 17-18'!M205,'PH - GAME SCORE'!$A$3:$B$55,2)</f>
        <v>98</v>
      </c>
      <c r="L204" s="116">
        <f>AVERAGE(J204,K204)</f>
        <v>81.625</v>
      </c>
      <c r="M204" s="116">
        <f>IF('STATS 17-18'!H205&lt;13.4,IF(L204&gt;73,73,L204),L204)</f>
        <v>81.625</v>
      </c>
      <c r="N204" s="117">
        <f>IF('STATS 17-18'!H205&lt;11,IF(M204&gt;66,66,M204),M204)</f>
        <v>81.625</v>
      </c>
    </row>
    <row r="205" ht="20.35" customHeight="1">
      <c r="A205" t="s" s="38">
        <v>280</v>
      </c>
      <c r="B205" s="81">
        <f>'SK - Tableau 1'!F205</f>
        <v>51</v>
      </c>
      <c r="C205" s="33">
        <f>VLOOKUP('STATS 17-18'!X206,'PH - GIVEAWAYS'!$A$3:$B$55,2)</f>
        <v>78</v>
      </c>
      <c r="D205" s="33">
        <f>IF('STATS 17-18'!G206&lt;400,IF(C205&gt;66,66,C205),C205)</f>
        <v>78</v>
      </c>
      <c r="E205" s="33">
        <f>IF('STATS 17-18'!G206&lt;200,IF(D205&gt;60,60,D205),D205)</f>
        <v>78</v>
      </c>
      <c r="F205" s="33">
        <f>VLOOKUP('STATS 17-18'!AE206,'PH - BLOCKED SHOTS'!$A$3:$B$55,2)</f>
        <v>88</v>
      </c>
      <c r="G205" s="33">
        <f>IF('STATS 17-18'!G206&lt;400,IF(F205&gt;66,66,F205),F205)</f>
        <v>88</v>
      </c>
      <c r="H205" s="33">
        <f>IF('STATS 17-18'!G206&lt;200,IF(G205&gt;60,60,G205),G205)</f>
        <v>88</v>
      </c>
      <c r="I205" s="33"/>
      <c r="J205" s="116">
        <f>AVERAGE(B205,E205,E205,H205)</f>
        <v>73.75</v>
      </c>
      <c r="K205" s="116">
        <f>VLOOKUP('STATS 17-18'!M206,'PH - GAME SCORE'!$A$3:$B$55,2)</f>
        <v>68</v>
      </c>
      <c r="L205" s="116">
        <f>AVERAGE(J205,K205)</f>
        <v>70.875</v>
      </c>
      <c r="M205" s="116">
        <f>IF('STATS 17-18'!H206&lt;13.4,IF(L205&gt;73,73,L205),L205)</f>
        <v>70.875</v>
      </c>
      <c r="N205" s="117">
        <f>IF('STATS 17-18'!H206&lt;11,IF(M205&gt;66,66,M205),M205)</f>
        <v>70.875</v>
      </c>
    </row>
    <row r="206" ht="20.35" customHeight="1">
      <c r="A206" t="s" s="38">
        <v>281</v>
      </c>
      <c r="B206" s="81">
        <f>'SK - Tableau 1'!F206</f>
        <v>74</v>
      </c>
      <c r="C206" s="33">
        <f>VLOOKUP('STATS 17-18'!X207,'PH - GIVEAWAYS'!$A$3:$B$55,2)</f>
        <v>69</v>
      </c>
      <c r="D206" s="33">
        <f>IF('STATS 17-18'!G207&lt;400,IF(C206&gt;66,66,C206),C206)</f>
        <v>69</v>
      </c>
      <c r="E206" s="33">
        <f>IF('STATS 17-18'!G207&lt;200,IF(D206&gt;60,60,D206),D206)</f>
        <v>69</v>
      </c>
      <c r="F206" s="33">
        <f>VLOOKUP('STATS 17-18'!AE207,'PH - BLOCKED SHOTS'!$A$3:$B$55,2)</f>
        <v>58</v>
      </c>
      <c r="G206" s="33">
        <f>IF('STATS 17-18'!G207&lt;400,IF(F206&gt;66,66,F206),F206)</f>
        <v>58</v>
      </c>
      <c r="H206" s="33">
        <f>IF('STATS 17-18'!G207&lt;200,IF(G206&gt;60,60,G206),G206)</f>
        <v>58</v>
      </c>
      <c r="I206" s="33"/>
      <c r="J206" s="116">
        <f>AVERAGE(B206,E206,E206,H206)</f>
        <v>67.5</v>
      </c>
      <c r="K206" s="116">
        <f>VLOOKUP('STATS 17-18'!M207,'PH - GAME SCORE'!$A$3:$B$55,2)</f>
        <v>81</v>
      </c>
      <c r="L206" s="116">
        <f>AVERAGE(J206,K206)</f>
        <v>74.25</v>
      </c>
      <c r="M206" s="116">
        <f>IF('STATS 17-18'!H207&lt;13.4,IF(L206&gt;73,73,L206),L206)</f>
        <v>74.25</v>
      </c>
      <c r="N206" s="117">
        <f>IF('STATS 17-18'!H207&lt;11,IF(M206&gt;66,66,M206),M206)</f>
        <v>74.25</v>
      </c>
    </row>
    <row r="207" ht="20.35" customHeight="1">
      <c r="A207" t="s" s="38">
        <v>282</v>
      </c>
      <c r="B207" s="81">
        <f>'SK - Tableau 1'!F207</f>
        <v>83</v>
      </c>
      <c r="C207" s="33">
        <f>VLOOKUP('STATS 17-18'!X208,'PH - GIVEAWAYS'!$A$3:$B$55,2)</f>
        <v>69</v>
      </c>
      <c r="D207" s="33">
        <f>IF('STATS 17-18'!G208&lt;400,IF(C207&gt;66,66,C207),C207)</f>
        <v>69</v>
      </c>
      <c r="E207" s="33">
        <f>IF('STATS 17-18'!G208&lt;200,IF(D207&gt;60,60,D207),D207)</f>
        <v>69</v>
      </c>
      <c r="F207" s="33">
        <f>VLOOKUP('STATS 17-18'!AE208,'PH - BLOCKED SHOTS'!$A$3:$B$55,2)</f>
        <v>58</v>
      </c>
      <c r="G207" s="33">
        <f>IF('STATS 17-18'!G208&lt;400,IF(F207&gt;66,66,F207),F207)</f>
        <v>58</v>
      </c>
      <c r="H207" s="33">
        <f>IF('STATS 17-18'!G208&lt;200,IF(G207&gt;60,60,G207),G207)</f>
        <v>58</v>
      </c>
      <c r="I207" s="33"/>
      <c r="J207" s="116">
        <f>AVERAGE(B207,E207,E207,H207)</f>
        <v>69.75</v>
      </c>
      <c r="K207" s="116">
        <f>VLOOKUP('STATS 17-18'!M208,'PH - GAME SCORE'!$A$3:$B$55,2)</f>
        <v>80</v>
      </c>
      <c r="L207" s="116">
        <f>AVERAGE(J207,K207)</f>
        <v>74.875</v>
      </c>
      <c r="M207" s="116">
        <f>IF('STATS 17-18'!H208&lt;13.4,IF(L207&gt;73,73,L207),L207)</f>
        <v>74.875</v>
      </c>
      <c r="N207" s="117">
        <f>IF('STATS 17-18'!H208&lt;11,IF(M207&gt;66,66,M207),M207)</f>
        <v>74.875</v>
      </c>
    </row>
    <row r="208" ht="20.35" customHeight="1">
      <c r="A208" t="s" s="38">
        <v>283</v>
      </c>
      <c r="B208" s="81">
        <f>'SK - Tableau 1'!F208</f>
        <v>57</v>
      </c>
      <c r="C208" s="33">
        <f>VLOOKUP('STATS 17-18'!X209,'PH - GIVEAWAYS'!$A$3:$B$55,2)</f>
        <v>95</v>
      </c>
      <c r="D208" s="33">
        <f>IF('STATS 17-18'!G209&lt;400,IF(C208&gt;66,66,C208),C208)</f>
        <v>66</v>
      </c>
      <c r="E208" s="33">
        <f>IF('STATS 17-18'!G209&lt;200,IF(D208&gt;60,60,D208),D208)</f>
        <v>66</v>
      </c>
      <c r="F208" s="33">
        <f>VLOOKUP('STATS 17-18'!AE209,'PH - BLOCKED SHOTS'!$A$3:$B$55,2)</f>
        <v>66</v>
      </c>
      <c r="G208" s="33">
        <f>IF('STATS 17-18'!G209&lt;400,IF(F208&gt;66,66,F208),F208)</f>
        <v>66</v>
      </c>
      <c r="H208" s="33">
        <f>IF('STATS 17-18'!G209&lt;200,IF(G208&gt;60,60,G208),G208)</f>
        <v>66</v>
      </c>
      <c r="I208" s="33"/>
      <c r="J208" s="116">
        <f>AVERAGE(B208,E208,E208,H208)</f>
        <v>63.75</v>
      </c>
      <c r="K208" s="116">
        <f>VLOOKUP('STATS 17-18'!M209,'PH - GAME SCORE'!$A$3:$B$55,2)</f>
        <v>84</v>
      </c>
      <c r="L208" s="116">
        <f>AVERAGE(J208,K208)</f>
        <v>73.875</v>
      </c>
      <c r="M208" s="116">
        <f>IF('STATS 17-18'!H209&lt;13.4,IF(L208&gt;73,73,L208),L208)</f>
        <v>73</v>
      </c>
      <c r="N208" s="117">
        <f>IF('STATS 17-18'!H209&lt;11,IF(M208&gt;66,66,M208),M208)</f>
        <v>66</v>
      </c>
    </row>
    <row r="209" ht="20.35" customHeight="1">
      <c r="A209" t="s" s="38">
        <v>284</v>
      </c>
      <c r="B209" s="81">
        <f>'SK - Tableau 1'!F209</f>
        <v>70</v>
      </c>
      <c r="C209" s="33">
        <f>VLOOKUP('STATS 17-18'!X210,'PH - GIVEAWAYS'!$A$3:$B$55,2)</f>
        <v>83</v>
      </c>
      <c r="D209" s="33">
        <f>IF('STATS 17-18'!G210&lt;400,IF(C209&gt;66,66,C209),C209)</f>
        <v>83</v>
      </c>
      <c r="E209" s="33">
        <f>IF('STATS 17-18'!G210&lt;200,IF(D209&gt;60,60,D209),D209)</f>
        <v>83</v>
      </c>
      <c r="F209" s="33">
        <f>VLOOKUP('STATS 17-18'!AE210,'PH - BLOCKED SHOTS'!$A$3:$B$55,2)</f>
        <v>59</v>
      </c>
      <c r="G209" s="33">
        <f>IF('STATS 17-18'!G210&lt;400,IF(F209&gt;66,66,F209),F209)</f>
        <v>59</v>
      </c>
      <c r="H209" s="33">
        <f>IF('STATS 17-18'!G210&lt;200,IF(G209&gt;60,60,G209),G209)</f>
        <v>59</v>
      </c>
      <c r="I209" s="33"/>
      <c r="J209" s="116">
        <f>AVERAGE(B209,E209,E209,H209)</f>
        <v>73.75</v>
      </c>
      <c r="K209" s="116">
        <f>VLOOKUP('STATS 17-18'!M210,'PH - GAME SCORE'!$A$3:$B$55,2)</f>
        <v>97</v>
      </c>
      <c r="L209" s="116">
        <f>AVERAGE(J209,K209)</f>
        <v>85.375</v>
      </c>
      <c r="M209" s="116">
        <f>IF('STATS 17-18'!H210&lt;13.4,IF(L209&gt;73,73,L209),L209)</f>
        <v>85.375</v>
      </c>
      <c r="N209" s="117">
        <f>IF('STATS 17-18'!H210&lt;11,IF(M209&gt;66,66,M209),M209)</f>
        <v>85.375</v>
      </c>
    </row>
    <row r="210" ht="20.35" customHeight="1">
      <c r="A210" t="s" s="38">
        <v>285</v>
      </c>
      <c r="B210" s="81">
        <f>'SK - Tableau 1'!F210</f>
        <v>56</v>
      </c>
      <c r="C210" s="33">
        <f>VLOOKUP('STATS 17-18'!X211,'PH - GIVEAWAYS'!$A$3:$B$55,2)</f>
        <v>75</v>
      </c>
      <c r="D210" s="33">
        <f>IF('STATS 17-18'!G211&lt;400,IF(C210&gt;66,66,C210),C210)</f>
        <v>75</v>
      </c>
      <c r="E210" s="33">
        <f>IF('STATS 17-18'!G211&lt;200,IF(D210&gt;60,60,D210),D210)</f>
        <v>75</v>
      </c>
      <c r="F210" s="33">
        <f>VLOOKUP('STATS 17-18'!AE211,'PH - BLOCKED SHOTS'!$A$3:$B$55,2)</f>
        <v>67</v>
      </c>
      <c r="G210" s="33">
        <f>IF('STATS 17-18'!G211&lt;400,IF(F210&gt;66,66,F210),F210)</f>
        <v>67</v>
      </c>
      <c r="H210" s="33">
        <f>IF('STATS 17-18'!G211&lt;200,IF(G210&gt;60,60,G210),G210)</f>
        <v>67</v>
      </c>
      <c r="I210" s="33"/>
      <c r="J210" s="116">
        <f>AVERAGE(B210,E210,E210,H210)</f>
        <v>68.25</v>
      </c>
      <c r="K210" s="116">
        <f>VLOOKUP('STATS 17-18'!M211,'PH - GAME SCORE'!$A$3:$B$55,2)</f>
        <v>68</v>
      </c>
      <c r="L210" s="116">
        <f>AVERAGE(J210,K210)</f>
        <v>68.125</v>
      </c>
      <c r="M210" s="116">
        <f>IF('STATS 17-18'!H211&lt;13.4,IF(L210&gt;73,73,L210),L210)</f>
        <v>68.125</v>
      </c>
      <c r="N210" s="117">
        <f>IF('STATS 17-18'!H211&lt;11,IF(M210&gt;66,66,M210),M210)</f>
        <v>66</v>
      </c>
    </row>
    <row r="211" ht="20.35" customHeight="1">
      <c r="A211" t="s" s="38">
        <v>286</v>
      </c>
      <c r="B211" s="81">
        <f>'SK - Tableau 1'!F211</f>
        <v>60</v>
      </c>
      <c r="C211" s="33">
        <f>VLOOKUP('STATS 17-18'!X212,'PH - GIVEAWAYS'!$A$3:$B$55,2)</f>
        <v>66</v>
      </c>
      <c r="D211" s="33">
        <f>IF('STATS 17-18'!G212&lt;400,IF(C211&gt;66,66,C211),C211)</f>
        <v>66</v>
      </c>
      <c r="E211" s="33">
        <f>IF('STATS 17-18'!G212&lt;200,IF(D211&gt;60,60,D211),D211)</f>
        <v>60</v>
      </c>
      <c r="F211" s="33">
        <f>VLOOKUP('STATS 17-18'!AE212,'PH - BLOCKED SHOTS'!$A$3:$B$55,2)</f>
        <v>50</v>
      </c>
      <c r="G211" s="33">
        <f>IF('STATS 17-18'!G212&lt;400,IF(F211&gt;66,66,F211),F211)</f>
        <v>50</v>
      </c>
      <c r="H211" s="33">
        <f>IF('STATS 17-18'!G212&lt;200,IF(G211&gt;60,60,G211),G211)</f>
        <v>50</v>
      </c>
      <c r="I211" s="33"/>
      <c r="J211" s="116">
        <f>AVERAGE(B211,E211,E211,H211)</f>
        <v>57.5</v>
      </c>
      <c r="K211" s="116">
        <f>VLOOKUP('STATS 17-18'!M212,'PH - GAME SCORE'!$A$3:$B$55,2)</f>
        <v>95</v>
      </c>
      <c r="L211" s="116">
        <f>AVERAGE(J211,K211)</f>
        <v>76.25</v>
      </c>
      <c r="M211" s="116">
        <f>IF('STATS 17-18'!H212&lt;13.4,IF(L211&gt;73,73,L211),L211)</f>
        <v>73</v>
      </c>
      <c r="N211" s="117">
        <f>IF('STATS 17-18'!H212&lt;11,IF(M211&gt;66,66,M211),M211)</f>
        <v>66</v>
      </c>
    </row>
    <row r="212" ht="20.35" customHeight="1">
      <c r="A212" t="s" s="38">
        <v>287</v>
      </c>
      <c r="B212" s="81">
        <f>'SK - Tableau 1'!F212</f>
        <v>60</v>
      </c>
      <c r="C212" s="33">
        <f>VLOOKUP('STATS 17-18'!X213,'PH - GIVEAWAYS'!$A$3:$B$55,2)</f>
        <v>99</v>
      </c>
      <c r="D212" s="33">
        <f>IF('STATS 17-18'!G213&lt;400,IF(C212&gt;66,66,C212),C212)</f>
        <v>66</v>
      </c>
      <c r="E212" s="33">
        <f>IF('STATS 17-18'!G213&lt;200,IF(D212&gt;60,60,D212),D212)</f>
        <v>60</v>
      </c>
      <c r="F212" s="33">
        <f>VLOOKUP('STATS 17-18'!AE213,'PH - BLOCKED SHOTS'!$A$3:$B$55,2)</f>
        <v>47</v>
      </c>
      <c r="G212" s="33">
        <f>IF('STATS 17-18'!G213&lt;400,IF(F212&gt;66,66,F212),F212)</f>
        <v>47</v>
      </c>
      <c r="H212" s="33">
        <f>IF('STATS 17-18'!G213&lt;200,IF(G212&gt;60,60,G212),G212)</f>
        <v>47</v>
      </c>
      <c r="I212" s="33"/>
      <c r="J212" s="116">
        <f>AVERAGE(B212,E212,E212,H212)</f>
        <v>56.75</v>
      </c>
      <c r="K212" s="116">
        <f>VLOOKUP('STATS 17-18'!M213,'PH - GAME SCORE'!$A$3:$B$55,2)</f>
        <v>47</v>
      </c>
      <c r="L212" s="116">
        <f>AVERAGE(J212,K212)</f>
        <v>51.875</v>
      </c>
      <c r="M212" s="116">
        <f>IF('STATS 17-18'!H213&lt;13.4,IF(L212&gt;73,73,L212),L212)</f>
        <v>51.875</v>
      </c>
      <c r="N212" s="117">
        <f>IF('STATS 17-18'!H213&lt;11,IF(M212&gt;66,66,M212),M212)</f>
        <v>51.875</v>
      </c>
    </row>
    <row r="213" ht="20.35" customHeight="1">
      <c r="A213" t="s" s="38">
        <v>288</v>
      </c>
      <c r="B213" s="81">
        <f>'SK - Tableau 1'!F213</f>
        <v>56</v>
      </c>
      <c r="C213" s="33">
        <f>VLOOKUP('STATS 17-18'!X214,'PH - GIVEAWAYS'!$A$3:$B$55,2)</f>
        <v>97</v>
      </c>
      <c r="D213" s="33">
        <f>IF('STATS 17-18'!G214&lt;400,IF(C213&gt;66,66,C213),C213)</f>
        <v>66</v>
      </c>
      <c r="E213" s="33">
        <f>IF('STATS 17-18'!G214&lt;200,IF(D213&gt;60,60,D213),D213)</f>
        <v>60</v>
      </c>
      <c r="F213" s="33">
        <f>VLOOKUP('STATS 17-18'!AE214,'PH - BLOCKED SHOTS'!$A$3:$B$55,2)</f>
        <v>79</v>
      </c>
      <c r="G213" s="33">
        <f>IF('STATS 17-18'!G214&lt;400,IF(F213&gt;66,66,F213),F213)</f>
        <v>66</v>
      </c>
      <c r="H213" s="33">
        <f>IF('STATS 17-18'!G214&lt;200,IF(G213&gt;60,60,G213),G213)</f>
        <v>60</v>
      </c>
      <c r="I213" s="33"/>
      <c r="J213" s="116">
        <f>AVERAGE(B213,E213,E213,H213)</f>
        <v>59</v>
      </c>
      <c r="K213" s="116">
        <f>VLOOKUP('STATS 17-18'!M214,'PH - GAME SCORE'!$A$3:$B$55,2)</f>
        <v>47</v>
      </c>
      <c r="L213" s="116">
        <f>AVERAGE(J213,K213)</f>
        <v>53</v>
      </c>
      <c r="M213" s="116">
        <f>IF('STATS 17-18'!H214&lt;13.4,IF(L213&gt;73,73,L213),L213)</f>
        <v>53</v>
      </c>
      <c r="N213" s="117">
        <f>IF('STATS 17-18'!H214&lt;11,IF(M213&gt;66,66,M213),M213)</f>
        <v>53</v>
      </c>
    </row>
    <row r="214" ht="20.35" customHeight="1">
      <c r="A214" t="s" s="38">
        <v>289</v>
      </c>
      <c r="B214" s="81">
        <f>'SK - Tableau 1'!F214</f>
        <v>56</v>
      </c>
      <c r="C214" s="33">
        <f>VLOOKUP('STATS 17-18'!X215,'PH - GIVEAWAYS'!$A$3:$B$55,2)</f>
        <v>92</v>
      </c>
      <c r="D214" s="33">
        <f>IF('STATS 17-18'!G215&lt;400,IF(C214&gt;66,66,C214),C214)</f>
        <v>92</v>
      </c>
      <c r="E214" s="33">
        <f>IF('STATS 17-18'!G215&lt;200,IF(D214&gt;60,60,D214),D214)</f>
        <v>92</v>
      </c>
      <c r="F214" s="33">
        <f>VLOOKUP('STATS 17-18'!AE215,'PH - BLOCKED SHOTS'!$A$3:$B$55,2)</f>
        <v>59</v>
      </c>
      <c r="G214" s="33">
        <f>IF('STATS 17-18'!G215&lt;400,IF(F214&gt;66,66,F214),F214)</f>
        <v>59</v>
      </c>
      <c r="H214" s="33">
        <f>IF('STATS 17-18'!G215&lt;200,IF(G214&gt;60,60,G214),G214)</f>
        <v>59</v>
      </c>
      <c r="I214" s="33"/>
      <c r="J214" s="116">
        <f>AVERAGE(B214,E214,E214,H214)</f>
        <v>74.75</v>
      </c>
      <c r="K214" s="116">
        <f>VLOOKUP('STATS 17-18'!M215,'PH - GAME SCORE'!$A$3:$B$55,2)</f>
        <v>51</v>
      </c>
      <c r="L214" s="116">
        <f>AVERAGE(J214,K214)</f>
        <v>62.875</v>
      </c>
      <c r="M214" s="116">
        <f>IF('STATS 17-18'!H215&lt;13.4,IF(L214&gt;73,73,L214),L214)</f>
        <v>62.875</v>
      </c>
      <c r="N214" s="117">
        <f>IF('STATS 17-18'!H215&lt;11,IF(M214&gt;66,66,M214),M214)</f>
        <v>62.875</v>
      </c>
    </row>
    <row r="215" ht="20.35" customHeight="1">
      <c r="A215" t="s" s="38">
        <v>290</v>
      </c>
      <c r="B215" s="81">
        <f>'SK - Tableau 1'!F215</f>
        <v>60</v>
      </c>
      <c r="C215" s="33">
        <f>VLOOKUP('STATS 17-18'!X216,'PH - GIVEAWAYS'!$A$3:$B$55,2)</f>
        <v>47</v>
      </c>
      <c r="D215" s="33">
        <f>IF('STATS 17-18'!G216&lt;400,IF(C215&gt;66,66,C215),C215)</f>
        <v>47</v>
      </c>
      <c r="E215" s="33">
        <f>IF('STATS 17-18'!G216&lt;200,IF(D215&gt;60,60,D215),D215)</f>
        <v>47</v>
      </c>
      <c r="F215" s="33">
        <f>VLOOKUP('STATS 17-18'!AE216,'PH - BLOCKED SHOTS'!$A$3:$B$55,2)</f>
        <v>75</v>
      </c>
      <c r="G215" s="33">
        <f>IF('STATS 17-18'!G216&lt;400,IF(F215&gt;66,66,F215),F215)</f>
        <v>66</v>
      </c>
      <c r="H215" s="33">
        <f>IF('STATS 17-18'!G216&lt;200,IF(G215&gt;60,60,G215),G215)</f>
        <v>60</v>
      </c>
      <c r="I215" s="33"/>
      <c r="J215" s="116">
        <f>AVERAGE(B215,E215,E215,H215)</f>
        <v>53.5</v>
      </c>
      <c r="K215" s="116">
        <f>VLOOKUP('STATS 17-18'!M216,'PH - GAME SCORE'!$A$3:$B$55,2)</f>
        <v>47</v>
      </c>
      <c r="L215" s="116">
        <f>AVERAGE(J215,K215)</f>
        <v>50.25</v>
      </c>
      <c r="M215" s="116">
        <f>IF('STATS 17-18'!H216&lt;13.4,IF(L215&gt;73,73,L215),L215)</f>
        <v>50.25</v>
      </c>
      <c r="N215" s="117">
        <f>IF('STATS 17-18'!H216&lt;11,IF(M215&gt;66,66,M215),M215)</f>
        <v>50.25</v>
      </c>
    </row>
    <row r="216" ht="20.35" customHeight="1">
      <c r="A216" t="s" s="38">
        <v>291</v>
      </c>
      <c r="B216" s="81">
        <f>'SK - Tableau 1'!F216</f>
        <v>94</v>
      </c>
      <c r="C216" s="33">
        <f>VLOOKUP('STATS 17-18'!X217,'PH - GIVEAWAYS'!$A$3:$B$55,2)</f>
        <v>69</v>
      </c>
      <c r="D216" s="33">
        <f>IF('STATS 17-18'!G217&lt;400,IF(C216&gt;66,66,C216),C216)</f>
        <v>69</v>
      </c>
      <c r="E216" s="33">
        <f>IF('STATS 17-18'!G217&lt;200,IF(D216&gt;60,60,D216),D216)</f>
        <v>69</v>
      </c>
      <c r="F216" s="33">
        <f>VLOOKUP('STATS 17-18'!AE217,'PH - BLOCKED SHOTS'!$A$3:$B$55,2)</f>
        <v>67</v>
      </c>
      <c r="G216" s="33">
        <f>IF('STATS 17-18'!G217&lt;400,IF(F216&gt;66,66,F216),F216)</f>
        <v>67</v>
      </c>
      <c r="H216" s="33">
        <f>IF('STATS 17-18'!G217&lt;200,IF(G216&gt;60,60,G216),G216)</f>
        <v>67</v>
      </c>
      <c r="I216" s="33"/>
      <c r="J216" s="116">
        <f>AVERAGE(B216,E216,E216,H216)</f>
        <v>74.75</v>
      </c>
      <c r="K216" s="116">
        <f>VLOOKUP('STATS 17-18'!M217,'PH - GAME SCORE'!$A$3:$B$55,2)</f>
        <v>60</v>
      </c>
      <c r="L216" s="116">
        <f>AVERAGE(J216,K216)</f>
        <v>67.375</v>
      </c>
      <c r="M216" s="116">
        <f>IF('STATS 17-18'!H217&lt;13.4,IF(L216&gt;73,73,L216),L216)</f>
        <v>67.375</v>
      </c>
      <c r="N216" s="117">
        <f>IF('STATS 17-18'!H217&lt;11,IF(M216&gt;66,66,M216),M216)</f>
        <v>67.375</v>
      </c>
    </row>
    <row r="217" ht="20.35" customHeight="1">
      <c r="A217" t="s" s="38">
        <v>292</v>
      </c>
      <c r="B217" s="81">
        <f>'SK - Tableau 1'!F217</f>
        <v>76</v>
      </c>
      <c r="C217" s="33">
        <f>VLOOKUP('STATS 17-18'!X218,'PH - GIVEAWAYS'!$A$3:$B$55,2)</f>
        <v>87</v>
      </c>
      <c r="D217" s="33">
        <f>IF('STATS 17-18'!G218&lt;400,IF(C217&gt;66,66,C217),C217)</f>
        <v>87</v>
      </c>
      <c r="E217" s="33">
        <f>IF('STATS 17-18'!G218&lt;200,IF(D217&gt;60,60,D217),D217)</f>
        <v>87</v>
      </c>
      <c r="F217" s="33">
        <f>VLOOKUP('STATS 17-18'!AE218,'PH - BLOCKED SHOTS'!$A$3:$B$55,2)</f>
        <v>98</v>
      </c>
      <c r="G217" s="33">
        <f>IF('STATS 17-18'!G218&lt;400,IF(F217&gt;66,66,F217),F217)</f>
        <v>98</v>
      </c>
      <c r="H217" s="33">
        <f>IF('STATS 17-18'!G218&lt;200,IF(G217&gt;60,60,G217),G217)</f>
        <v>98</v>
      </c>
      <c r="I217" s="33"/>
      <c r="J217" s="116">
        <f>AVERAGE(B217,E217,E217,H217)</f>
        <v>87</v>
      </c>
      <c r="K217" s="116">
        <f>VLOOKUP('STATS 17-18'!M218,'PH - GAME SCORE'!$A$3:$B$55,2)</f>
        <v>63</v>
      </c>
      <c r="L217" s="116">
        <f>AVERAGE(J217,K217)</f>
        <v>75</v>
      </c>
      <c r="M217" s="116">
        <f>IF('STATS 17-18'!H218&lt;13.4,IF(L217&gt;73,73,L217),L217)</f>
        <v>75</v>
      </c>
      <c r="N217" s="117">
        <f>IF('STATS 17-18'!H218&lt;11,IF(M217&gt;66,66,M217),M217)</f>
        <v>75</v>
      </c>
    </row>
    <row r="218" ht="20.35" customHeight="1">
      <c r="A218" t="s" s="38">
        <v>293</v>
      </c>
      <c r="B218" s="81">
        <f>'SK - Tableau 1'!F218</f>
        <v>87</v>
      </c>
      <c r="C218" s="33">
        <f>VLOOKUP('STATS 17-18'!X219,'PH - GIVEAWAYS'!$A$3:$B$55,2)</f>
        <v>89</v>
      </c>
      <c r="D218" s="33">
        <f>IF('STATS 17-18'!G219&lt;400,IF(C218&gt;66,66,C218),C218)</f>
        <v>89</v>
      </c>
      <c r="E218" s="33">
        <f>IF('STATS 17-18'!G219&lt;200,IF(D218&gt;60,60,D218),D218)</f>
        <v>89</v>
      </c>
      <c r="F218" s="33">
        <f>VLOOKUP('STATS 17-18'!AE219,'PH - BLOCKED SHOTS'!$A$3:$B$55,2)</f>
        <v>83</v>
      </c>
      <c r="G218" s="33">
        <f>IF('STATS 17-18'!G219&lt;400,IF(F218&gt;66,66,F218),F218)</f>
        <v>83</v>
      </c>
      <c r="H218" s="33">
        <f>IF('STATS 17-18'!G219&lt;200,IF(G218&gt;60,60,G218),G218)</f>
        <v>83</v>
      </c>
      <c r="I218" s="33"/>
      <c r="J218" s="116">
        <f>AVERAGE(B218,E218,E218,H218)</f>
        <v>87</v>
      </c>
      <c r="K218" s="116">
        <f>VLOOKUP('STATS 17-18'!M219,'PH - GAME SCORE'!$A$3:$B$55,2)</f>
        <v>56</v>
      </c>
      <c r="L218" s="116">
        <f>AVERAGE(J218,K218)</f>
        <v>71.5</v>
      </c>
      <c r="M218" s="116">
        <f>IF('STATS 17-18'!H219&lt;13.4,IF(L218&gt;73,73,L218),L218)</f>
        <v>71.5</v>
      </c>
      <c r="N218" s="117">
        <f>IF('STATS 17-18'!H219&lt;11,IF(M218&gt;66,66,M218),M218)</f>
        <v>71.5</v>
      </c>
    </row>
    <row r="219" ht="20.35" customHeight="1">
      <c r="A219" t="s" s="38">
        <v>294</v>
      </c>
      <c r="B219" s="81">
        <f>'SK - Tableau 1'!F219</f>
        <v>60</v>
      </c>
      <c r="C219" s="33">
        <f>VLOOKUP('STATS 17-18'!X220,'PH - GIVEAWAYS'!$A$3:$B$55,2)</f>
        <v>99</v>
      </c>
      <c r="D219" s="33">
        <f>IF('STATS 17-18'!G220&lt;400,IF(C219&gt;66,66,C219),C219)</f>
        <v>66</v>
      </c>
      <c r="E219" s="33">
        <f>IF('STATS 17-18'!G220&lt;200,IF(D219&gt;60,60,D219),D219)</f>
        <v>60</v>
      </c>
      <c r="F219" s="33">
        <f>VLOOKUP('STATS 17-18'!AE220,'PH - BLOCKED SHOTS'!$A$3:$B$55,2)</f>
        <v>99</v>
      </c>
      <c r="G219" s="33">
        <f>IF('STATS 17-18'!G220&lt;400,IF(F219&gt;66,66,F219),F219)</f>
        <v>66</v>
      </c>
      <c r="H219" s="33">
        <f>IF('STATS 17-18'!G220&lt;200,IF(G219&gt;60,60,G219),G219)</f>
        <v>60</v>
      </c>
      <c r="I219" s="33"/>
      <c r="J219" s="116">
        <f>AVERAGE(B219,E219,E219,H219)</f>
        <v>60</v>
      </c>
      <c r="K219" s="116">
        <f>VLOOKUP('STATS 17-18'!M220,'PH - GAME SCORE'!$A$3:$B$55,2)</f>
        <v>47</v>
      </c>
      <c r="L219" s="116">
        <f>AVERAGE(J219,K219)</f>
        <v>53.5</v>
      </c>
      <c r="M219" s="116">
        <f>IF('STATS 17-18'!H220&lt;13.4,IF(L219&gt;73,73,L219),L219)</f>
        <v>53.5</v>
      </c>
      <c r="N219" s="117">
        <f>IF('STATS 17-18'!H220&lt;11,IF(M219&gt;66,66,M219),M219)</f>
        <v>53.5</v>
      </c>
    </row>
    <row r="220" ht="20.35" customHeight="1">
      <c r="A220" t="s" s="38">
        <v>295</v>
      </c>
      <c r="B220" s="81">
        <f>'SK - Tableau 1'!F220</f>
        <v>60</v>
      </c>
      <c r="C220" s="33">
        <f>VLOOKUP('STATS 17-18'!X221,'PH - GIVEAWAYS'!$A$3:$B$55,2)</f>
        <v>99</v>
      </c>
      <c r="D220" s="33">
        <f>IF('STATS 17-18'!G221&lt;400,IF(C220&gt;66,66,C220),C220)</f>
        <v>66</v>
      </c>
      <c r="E220" s="33">
        <f>IF('STATS 17-18'!G221&lt;200,IF(D220&gt;60,60,D220),D220)</f>
        <v>60</v>
      </c>
      <c r="F220" s="33">
        <f>VLOOKUP('STATS 17-18'!AE221,'PH - BLOCKED SHOTS'!$A$3:$B$55,2)</f>
        <v>93</v>
      </c>
      <c r="G220" s="33">
        <f>IF('STATS 17-18'!G221&lt;400,IF(F220&gt;66,66,F220),F220)</f>
        <v>66</v>
      </c>
      <c r="H220" s="33">
        <f>IF('STATS 17-18'!G221&lt;200,IF(G220&gt;60,60,G220),G220)</f>
        <v>60</v>
      </c>
      <c r="I220" s="33"/>
      <c r="J220" s="116">
        <f>AVERAGE(B220,E220,E220,H220)</f>
        <v>60</v>
      </c>
      <c r="K220" s="116">
        <f>VLOOKUP('STATS 17-18'!M221,'PH - GAME SCORE'!$A$3:$B$55,2)</f>
        <v>99</v>
      </c>
      <c r="L220" s="116">
        <f>AVERAGE(J220,K220)</f>
        <v>79.5</v>
      </c>
      <c r="M220" s="116">
        <f>IF('STATS 17-18'!H221&lt;13.4,IF(L220&gt;73,73,L220),L220)</f>
        <v>73</v>
      </c>
      <c r="N220" s="117">
        <f>IF('STATS 17-18'!H221&lt;11,IF(M220&gt;66,66,M220),M220)</f>
        <v>66</v>
      </c>
    </row>
    <row r="221" ht="20.35" customHeight="1">
      <c r="A221" t="s" s="38">
        <v>296</v>
      </c>
      <c r="B221" s="81">
        <f>'SK - Tableau 1'!F221</f>
        <v>48</v>
      </c>
      <c r="C221" s="33">
        <f>VLOOKUP('STATS 17-18'!X222,'PH - GIVEAWAYS'!$A$3:$B$55,2)</f>
        <v>78</v>
      </c>
      <c r="D221" s="33">
        <f>IF('STATS 17-18'!G222&lt;400,IF(C221&gt;66,66,C221),C221)</f>
        <v>78</v>
      </c>
      <c r="E221" s="33">
        <f>IF('STATS 17-18'!G222&lt;200,IF(D221&gt;60,60,D221),D221)</f>
        <v>78</v>
      </c>
      <c r="F221" s="33">
        <f>VLOOKUP('STATS 17-18'!AE222,'PH - BLOCKED SHOTS'!$A$3:$B$55,2)</f>
        <v>63</v>
      </c>
      <c r="G221" s="33">
        <f>IF('STATS 17-18'!G222&lt;400,IF(F221&gt;66,66,F221),F221)</f>
        <v>63</v>
      </c>
      <c r="H221" s="33">
        <f>IF('STATS 17-18'!G222&lt;200,IF(G221&gt;60,60,G221),G221)</f>
        <v>63</v>
      </c>
      <c r="I221" s="33"/>
      <c r="J221" s="116">
        <f>AVERAGE(B221,E221,E221,H221)</f>
        <v>66.75</v>
      </c>
      <c r="K221" s="116">
        <f>VLOOKUP('STATS 17-18'!M222,'PH - GAME SCORE'!$A$3:$B$55,2)</f>
        <v>74</v>
      </c>
      <c r="L221" s="116">
        <f>AVERAGE(J221,K221)</f>
        <v>70.375</v>
      </c>
      <c r="M221" s="116">
        <f>IF('STATS 17-18'!H222&lt;13.4,IF(L221&gt;73,73,L221),L221)</f>
        <v>70.375</v>
      </c>
      <c r="N221" s="117">
        <f>IF('STATS 17-18'!H222&lt;11,IF(M221&gt;66,66,M221),M221)</f>
        <v>70.375</v>
      </c>
    </row>
    <row r="222" ht="20.35" customHeight="1">
      <c r="A222" t="s" s="38">
        <v>297</v>
      </c>
      <c r="B222" s="81">
        <f>'SK - Tableau 1'!F222</f>
        <v>47</v>
      </c>
      <c r="C222" s="33">
        <f>VLOOKUP('STATS 17-18'!X223,'PH - GIVEAWAYS'!$A$3:$B$55,2)</f>
        <v>99</v>
      </c>
      <c r="D222" s="33">
        <f>IF('STATS 17-18'!G223&lt;400,IF(C222&gt;66,66,C222),C222)</f>
        <v>66</v>
      </c>
      <c r="E222" s="33">
        <f>IF('STATS 17-18'!G223&lt;200,IF(D222&gt;60,60,D222),D222)</f>
        <v>60</v>
      </c>
      <c r="F222" s="33">
        <f>VLOOKUP('STATS 17-18'!AE223,'PH - BLOCKED SHOTS'!$A$3:$B$55,2)</f>
        <v>92</v>
      </c>
      <c r="G222" s="33">
        <f>IF('STATS 17-18'!G223&lt;400,IF(F222&gt;66,66,F222),F222)</f>
        <v>66</v>
      </c>
      <c r="H222" s="33">
        <f>IF('STATS 17-18'!G223&lt;200,IF(G222&gt;60,60,G222),G222)</f>
        <v>60</v>
      </c>
      <c r="I222" s="33"/>
      <c r="J222" s="116">
        <f>AVERAGE(B222,E222,E222,H222)</f>
        <v>56.75</v>
      </c>
      <c r="K222" s="116">
        <f>VLOOKUP('STATS 17-18'!M223,'PH - GAME SCORE'!$A$3:$B$55,2)</f>
        <v>47</v>
      </c>
      <c r="L222" s="116">
        <f>AVERAGE(J222,K222)</f>
        <v>51.875</v>
      </c>
      <c r="M222" s="116">
        <f>IF('STATS 17-18'!H223&lt;13.4,IF(L222&gt;73,73,L222),L222)</f>
        <v>51.875</v>
      </c>
      <c r="N222" s="117">
        <f>IF('STATS 17-18'!H223&lt;11,IF(M222&gt;66,66,M222),M222)</f>
        <v>51.875</v>
      </c>
    </row>
    <row r="223" ht="20.35" customHeight="1">
      <c r="A223" t="s" s="38">
        <v>298</v>
      </c>
      <c r="B223" s="81">
        <f>'SK - Tableau 1'!F223</f>
        <v>53</v>
      </c>
      <c r="C223" s="33">
        <f>VLOOKUP('STATS 17-18'!X224,'PH - GIVEAWAYS'!$A$3:$B$55,2)</f>
        <v>71</v>
      </c>
      <c r="D223" s="33">
        <f>IF('STATS 17-18'!G224&lt;400,IF(C223&gt;66,66,C223),C223)</f>
        <v>66</v>
      </c>
      <c r="E223" s="33">
        <f>IF('STATS 17-18'!G224&lt;200,IF(D223&gt;60,60,D223),D223)</f>
        <v>60</v>
      </c>
      <c r="F223" s="33">
        <f>VLOOKUP('STATS 17-18'!AE224,'PH - BLOCKED SHOTS'!$A$3:$B$55,2)</f>
        <v>61</v>
      </c>
      <c r="G223" s="33">
        <f>IF('STATS 17-18'!G224&lt;400,IF(F223&gt;66,66,F223),F223)</f>
        <v>61</v>
      </c>
      <c r="H223" s="33">
        <f>IF('STATS 17-18'!G224&lt;200,IF(G223&gt;60,60,G223),G223)</f>
        <v>60</v>
      </c>
      <c r="I223" s="33"/>
      <c r="J223" s="116">
        <f>AVERAGE(B223,E223,E223,H223)</f>
        <v>58.25</v>
      </c>
      <c r="K223" s="116">
        <f>VLOOKUP('STATS 17-18'!M224,'PH - GAME SCORE'!$A$3:$B$55,2)</f>
        <v>50</v>
      </c>
      <c r="L223" s="116">
        <f>AVERAGE(J223,K223)</f>
        <v>54.125</v>
      </c>
      <c r="M223" s="116">
        <f>IF('STATS 17-18'!H224&lt;13.4,IF(L223&gt;73,73,L223),L223)</f>
        <v>54.125</v>
      </c>
      <c r="N223" s="117">
        <f>IF('STATS 17-18'!H224&lt;11,IF(M223&gt;66,66,M223),M223)</f>
        <v>54.125</v>
      </c>
    </row>
    <row r="224" ht="20.35" customHeight="1">
      <c r="A224" t="s" s="38">
        <v>299</v>
      </c>
      <c r="B224" s="81">
        <f>'SK - Tableau 1'!F224</f>
        <v>94</v>
      </c>
      <c r="C224" s="33">
        <f>VLOOKUP('STATS 17-18'!X225,'PH - GIVEAWAYS'!$A$3:$B$55,2)</f>
        <v>72</v>
      </c>
      <c r="D224" s="33">
        <f>IF('STATS 17-18'!G225&lt;400,IF(C224&gt;66,66,C224),C224)</f>
        <v>72</v>
      </c>
      <c r="E224" s="33">
        <f>IF('STATS 17-18'!G225&lt;200,IF(D224&gt;60,60,D224),D224)</f>
        <v>72</v>
      </c>
      <c r="F224" s="33">
        <f>VLOOKUP('STATS 17-18'!AE225,'PH - BLOCKED SHOTS'!$A$3:$B$55,2)</f>
        <v>47</v>
      </c>
      <c r="G224" s="33">
        <f>IF('STATS 17-18'!G225&lt;400,IF(F224&gt;66,66,F224),F224)</f>
        <v>47</v>
      </c>
      <c r="H224" s="33">
        <f>IF('STATS 17-18'!G225&lt;200,IF(G224&gt;60,60,G224),G224)</f>
        <v>47</v>
      </c>
      <c r="I224" s="33"/>
      <c r="J224" s="116">
        <f>AVERAGE(B224,E224,E224,H224)</f>
        <v>71.25</v>
      </c>
      <c r="K224" s="116">
        <f>VLOOKUP('STATS 17-18'!M225,'PH - GAME SCORE'!$A$3:$B$55,2)</f>
        <v>88</v>
      </c>
      <c r="L224" s="116">
        <f>AVERAGE(J224,K224)</f>
        <v>79.625</v>
      </c>
      <c r="M224" s="116">
        <f>IF('STATS 17-18'!H225&lt;13.4,IF(L224&gt;73,73,L224),L224)</f>
        <v>79.625</v>
      </c>
      <c r="N224" s="117">
        <f>IF('STATS 17-18'!H225&lt;11,IF(M224&gt;66,66,M224),M224)</f>
        <v>79.625</v>
      </c>
    </row>
    <row r="225" ht="20.35" customHeight="1">
      <c r="A225" t="s" s="38">
        <v>300</v>
      </c>
      <c r="B225" s="81">
        <f>'SK - Tableau 1'!F225</f>
        <v>60</v>
      </c>
      <c r="C225" s="33">
        <f>VLOOKUP('STATS 17-18'!X226,'PH - GIVEAWAYS'!$A$3:$B$55,2)</f>
        <v>90</v>
      </c>
      <c r="D225" s="33">
        <f>IF('STATS 17-18'!G226&lt;400,IF(C225&gt;66,66,C225),C225)</f>
        <v>66</v>
      </c>
      <c r="E225" s="33">
        <f>IF('STATS 17-18'!G226&lt;200,IF(D225&gt;60,60,D225),D225)</f>
        <v>60</v>
      </c>
      <c r="F225" s="33">
        <f>VLOOKUP('STATS 17-18'!AE226,'PH - BLOCKED SHOTS'!$A$3:$B$55,2)</f>
        <v>64</v>
      </c>
      <c r="G225" s="33">
        <f>IF('STATS 17-18'!G226&lt;400,IF(F225&gt;66,66,F225),F225)</f>
        <v>64</v>
      </c>
      <c r="H225" s="33">
        <f>IF('STATS 17-18'!G226&lt;200,IF(G225&gt;60,60,G225),G225)</f>
        <v>60</v>
      </c>
      <c r="I225" s="33"/>
      <c r="J225" s="116">
        <f>AVERAGE(B225,E225,E225,H225)</f>
        <v>60</v>
      </c>
      <c r="K225" s="116">
        <f>VLOOKUP('STATS 17-18'!M226,'PH - GAME SCORE'!$A$3:$B$55,2)</f>
        <v>99</v>
      </c>
      <c r="L225" s="116">
        <f>AVERAGE(J225,K225)</f>
        <v>79.5</v>
      </c>
      <c r="M225" s="116">
        <f>IF('STATS 17-18'!H226&lt;13.4,IF(L225&gt;73,73,L225),L225)</f>
        <v>79.5</v>
      </c>
      <c r="N225" s="117">
        <f>IF('STATS 17-18'!H226&lt;11,IF(M225&gt;66,66,M225),M225)</f>
        <v>79.5</v>
      </c>
    </row>
    <row r="226" ht="20.35" customHeight="1">
      <c r="A226" t="s" s="38">
        <v>301</v>
      </c>
      <c r="B226" s="81">
        <f>'SK - Tableau 1'!F226</f>
        <v>80</v>
      </c>
      <c r="C226" s="33">
        <f>VLOOKUP('STATS 17-18'!X227,'PH - GIVEAWAYS'!$A$3:$B$55,2)</f>
        <v>98</v>
      </c>
      <c r="D226" s="33">
        <f>IF('STATS 17-18'!G227&lt;400,IF(C226&gt;66,66,C226),C226)</f>
        <v>98</v>
      </c>
      <c r="E226" s="33">
        <f>IF('STATS 17-18'!G227&lt;200,IF(D226&gt;60,60,D226),D226)</f>
        <v>98</v>
      </c>
      <c r="F226" s="33">
        <f>VLOOKUP('STATS 17-18'!AE227,'PH - BLOCKED SHOTS'!$A$3:$B$55,2)</f>
        <v>72</v>
      </c>
      <c r="G226" s="33">
        <f>IF('STATS 17-18'!G227&lt;400,IF(F226&gt;66,66,F226),F226)</f>
        <v>72</v>
      </c>
      <c r="H226" s="33">
        <f>IF('STATS 17-18'!G227&lt;200,IF(G226&gt;60,60,G226),G226)</f>
        <v>72</v>
      </c>
      <c r="I226" s="33"/>
      <c r="J226" s="116">
        <f>AVERAGE(B226,E226,E226,H226)</f>
        <v>87</v>
      </c>
      <c r="K226" s="116">
        <f>VLOOKUP('STATS 17-18'!M227,'PH - GAME SCORE'!$A$3:$B$55,2)</f>
        <v>57</v>
      </c>
      <c r="L226" s="116">
        <f>AVERAGE(J226,K226)</f>
        <v>72</v>
      </c>
      <c r="M226" s="116">
        <f>IF('STATS 17-18'!H227&lt;13.4,IF(L226&gt;73,73,L226),L226)</f>
        <v>72</v>
      </c>
      <c r="N226" s="117">
        <f>IF('STATS 17-18'!H227&lt;11,IF(M226&gt;66,66,M226),M226)</f>
        <v>72</v>
      </c>
    </row>
    <row r="227" ht="20.35" customHeight="1">
      <c r="A227" t="s" s="38">
        <v>302</v>
      </c>
      <c r="B227" s="81">
        <f>'SK - Tableau 1'!F227</f>
        <v>80</v>
      </c>
      <c r="C227" s="33">
        <f>VLOOKUP('STATS 17-18'!X228,'PH - GIVEAWAYS'!$A$3:$B$55,2)</f>
        <v>82</v>
      </c>
      <c r="D227" s="33">
        <f>IF('STATS 17-18'!G228&lt;400,IF(C227&gt;66,66,C227),C227)</f>
        <v>82</v>
      </c>
      <c r="E227" s="33">
        <f>IF('STATS 17-18'!G228&lt;200,IF(D227&gt;60,60,D227),D227)</f>
        <v>82</v>
      </c>
      <c r="F227" s="33">
        <f>VLOOKUP('STATS 17-18'!AE228,'PH - BLOCKED SHOTS'!$A$3:$B$55,2)</f>
        <v>93</v>
      </c>
      <c r="G227" s="33">
        <f>IF('STATS 17-18'!G228&lt;400,IF(F227&gt;66,66,F227),F227)</f>
        <v>93</v>
      </c>
      <c r="H227" s="33">
        <f>IF('STATS 17-18'!G228&lt;200,IF(G227&gt;60,60,G227),G227)</f>
        <v>93</v>
      </c>
      <c r="I227" s="33"/>
      <c r="J227" s="116">
        <f>AVERAGE(B227,E227,E227,H227)</f>
        <v>84.25</v>
      </c>
      <c r="K227" s="116">
        <f>VLOOKUP('STATS 17-18'!M228,'PH - GAME SCORE'!$A$3:$B$55,2)</f>
        <v>55</v>
      </c>
      <c r="L227" s="116">
        <f>AVERAGE(J227,K227)</f>
        <v>69.625</v>
      </c>
      <c r="M227" s="116">
        <f>IF('STATS 17-18'!H228&lt;13.4,IF(L227&gt;73,73,L227),L227)</f>
        <v>69.625</v>
      </c>
      <c r="N227" s="117">
        <f>IF('STATS 17-18'!H228&lt;11,IF(M227&gt;66,66,M227),M227)</f>
        <v>69.625</v>
      </c>
    </row>
    <row r="228" ht="20.35" customHeight="1">
      <c r="A228" t="s" s="38">
        <v>304</v>
      </c>
      <c r="B228" s="81">
        <f>'SK - Tableau 1'!F228</f>
        <v>80</v>
      </c>
      <c r="C228" s="33">
        <f>VLOOKUP('STATS 17-18'!X230,'PH - GIVEAWAYS'!$A$3:$B$55,2)</f>
        <v>84</v>
      </c>
      <c r="D228" s="33">
        <f>IF('STATS 17-18'!G230&lt;400,IF(C228&gt;66,66,C228),C228)</f>
        <v>84</v>
      </c>
      <c r="E228" s="33">
        <f>IF('STATS 17-18'!G230&lt;200,IF(D228&gt;60,60,D228),D228)</f>
        <v>84</v>
      </c>
      <c r="F228" s="33">
        <f>VLOOKUP('STATS 17-18'!AE230,'PH - BLOCKED SHOTS'!$A$3:$B$55,2)</f>
        <v>58</v>
      </c>
      <c r="G228" s="33">
        <f>IF('STATS 17-18'!G230&lt;400,IF(F228&gt;66,66,F228),F228)</f>
        <v>58</v>
      </c>
      <c r="H228" s="33">
        <f>IF('STATS 17-18'!G230&lt;200,IF(G228&gt;60,60,G228),G228)</f>
        <v>58</v>
      </c>
      <c r="I228" s="33"/>
      <c r="J228" s="116">
        <f>AVERAGE(B228,E228,E228,H228)</f>
        <v>76.5</v>
      </c>
      <c r="K228" s="116">
        <f>VLOOKUP('STATS 17-18'!M230,'PH - GAME SCORE'!$A$3:$B$55,2)</f>
        <v>92</v>
      </c>
      <c r="L228" s="116">
        <f>AVERAGE(J228,K228)</f>
        <v>84.25</v>
      </c>
      <c r="M228" s="116">
        <f>IF('STATS 17-18'!H230&lt;13.4,IF(L228&gt;73,73,L228),L228)</f>
        <v>84.25</v>
      </c>
      <c r="N228" s="117">
        <f>IF('STATS 17-18'!H230&lt;11,IF(M228&gt;66,66,M228),M228)</f>
        <v>84.25</v>
      </c>
    </row>
    <row r="229" ht="20.35" customHeight="1">
      <c r="A229" t="s" s="38">
        <v>305</v>
      </c>
      <c r="B229" s="81">
        <f>'SK - Tableau 1'!F229</f>
        <v>95</v>
      </c>
      <c r="C229" s="33">
        <f>VLOOKUP('STATS 17-18'!X231,'PH - GIVEAWAYS'!$A$3:$B$55,2)</f>
        <v>61</v>
      </c>
      <c r="D229" s="33">
        <f>IF('STATS 17-18'!G231&lt;400,IF(C229&gt;66,66,C229),C229)</f>
        <v>61</v>
      </c>
      <c r="E229" s="33">
        <f>IF('STATS 17-18'!G231&lt;200,IF(D229&gt;60,60,D229),D229)</f>
        <v>61</v>
      </c>
      <c r="F229" s="33">
        <f>VLOOKUP('STATS 17-18'!AE231,'PH - BLOCKED SHOTS'!$A$3:$B$55,2)</f>
        <v>89</v>
      </c>
      <c r="G229" s="33">
        <f>IF('STATS 17-18'!G231&lt;400,IF(F229&gt;66,66,F229),F229)</f>
        <v>89</v>
      </c>
      <c r="H229" s="33">
        <f>IF('STATS 17-18'!G231&lt;200,IF(G229&gt;60,60,G229),G229)</f>
        <v>89</v>
      </c>
      <c r="I229" s="33"/>
      <c r="J229" s="116">
        <f>AVERAGE(B229,E229,E229,H229)</f>
        <v>76.5</v>
      </c>
      <c r="K229" s="116">
        <f>VLOOKUP('STATS 17-18'!M231,'PH - GAME SCORE'!$A$3:$B$55,2)</f>
        <v>66</v>
      </c>
      <c r="L229" s="116">
        <f>AVERAGE(J229,K229)</f>
        <v>71.25</v>
      </c>
      <c r="M229" s="116">
        <f>IF('STATS 17-18'!H231&lt;13.4,IF(L229&gt;73,73,L229),L229)</f>
        <v>71.25</v>
      </c>
      <c r="N229" s="117">
        <f>IF('STATS 17-18'!H231&lt;11,IF(M229&gt;66,66,M229),M229)</f>
        <v>71.25</v>
      </c>
    </row>
    <row r="230" ht="20.35" customHeight="1">
      <c r="A230" t="s" s="38">
        <v>306</v>
      </c>
      <c r="B230" s="81">
        <f>'SK - Tableau 1'!F230</f>
        <v>67</v>
      </c>
      <c r="C230" s="33">
        <f>VLOOKUP('STATS 17-18'!X232,'PH - GIVEAWAYS'!$A$3:$B$55,2)</f>
        <v>99</v>
      </c>
      <c r="D230" s="33">
        <f>IF('STATS 17-18'!G232&lt;400,IF(C230&gt;66,66,C230),C230)</f>
        <v>99</v>
      </c>
      <c r="E230" s="33">
        <f>IF('STATS 17-18'!G232&lt;200,IF(D230&gt;60,60,D230),D230)</f>
        <v>99</v>
      </c>
      <c r="F230" s="33">
        <f>VLOOKUP('STATS 17-18'!AE232,'PH - BLOCKED SHOTS'!$A$3:$B$55,2)</f>
        <v>63</v>
      </c>
      <c r="G230" s="33">
        <f>IF('STATS 17-18'!G232&lt;400,IF(F230&gt;66,66,F230),F230)</f>
        <v>63</v>
      </c>
      <c r="H230" s="33">
        <f>IF('STATS 17-18'!G232&lt;200,IF(G230&gt;60,60,G230),G230)</f>
        <v>63</v>
      </c>
      <c r="I230" s="33"/>
      <c r="J230" s="116">
        <f>AVERAGE(B230,E230,E230,H230)</f>
        <v>82</v>
      </c>
      <c r="K230" s="116">
        <f>VLOOKUP('STATS 17-18'!M232,'PH - GAME SCORE'!$A$3:$B$55,2)</f>
        <v>53</v>
      </c>
      <c r="L230" s="116">
        <f>AVERAGE(J230,K230)</f>
        <v>67.5</v>
      </c>
      <c r="M230" s="116">
        <f>IF('STATS 17-18'!H232&lt;13.4,IF(L230&gt;73,73,L230),L230)</f>
        <v>67.5</v>
      </c>
      <c r="N230" s="117">
        <f>IF('STATS 17-18'!H232&lt;11,IF(M230&gt;66,66,M230),M230)</f>
        <v>67.5</v>
      </c>
    </row>
    <row r="231" ht="20.35" customHeight="1">
      <c r="A231" t="s" s="38">
        <v>307</v>
      </c>
      <c r="B231" s="81">
        <f>'SK - Tableau 1'!F231</f>
        <v>81</v>
      </c>
      <c r="C231" s="33">
        <f>VLOOKUP('STATS 17-18'!X233,'PH - GIVEAWAYS'!$A$3:$B$55,2)</f>
        <v>74</v>
      </c>
      <c r="D231" s="33">
        <f>IF('STATS 17-18'!G233&lt;400,IF(C231&gt;66,66,C231),C231)</f>
        <v>74</v>
      </c>
      <c r="E231" s="33">
        <f>IF('STATS 17-18'!G233&lt;200,IF(D231&gt;60,60,D231),D231)</f>
        <v>74</v>
      </c>
      <c r="F231" s="33">
        <f>VLOOKUP('STATS 17-18'!AE233,'PH - BLOCKED SHOTS'!$A$3:$B$55,2)</f>
        <v>60</v>
      </c>
      <c r="G231" s="33">
        <f>IF('STATS 17-18'!G233&lt;400,IF(F231&gt;66,66,F231),F231)</f>
        <v>60</v>
      </c>
      <c r="H231" s="33">
        <f>IF('STATS 17-18'!G233&lt;200,IF(G231&gt;60,60,G231),G231)</f>
        <v>60</v>
      </c>
      <c r="I231" s="33"/>
      <c r="J231" s="116">
        <f>AVERAGE(B231,E231,E231,H231)</f>
        <v>72.25</v>
      </c>
      <c r="K231" s="116">
        <f>VLOOKUP('STATS 17-18'!M233,'PH - GAME SCORE'!$A$3:$B$55,2)</f>
        <v>67</v>
      </c>
      <c r="L231" s="116">
        <f>AVERAGE(J231,K231)</f>
        <v>69.625</v>
      </c>
      <c r="M231" s="116">
        <f>IF('STATS 17-18'!H233&lt;13.4,IF(L231&gt;73,73,L231),L231)</f>
        <v>69.625</v>
      </c>
      <c r="N231" s="117">
        <f>IF('STATS 17-18'!H233&lt;11,IF(M231&gt;66,66,M231),M231)</f>
        <v>69.625</v>
      </c>
    </row>
    <row r="232" ht="20.35" customHeight="1">
      <c r="A232" t="s" s="38">
        <v>308</v>
      </c>
      <c r="B232" s="81">
        <f>'SK - Tableau 1'!F232</f>
        <v>62</v>
      </c>
      <c r="C232" s="33">
        <f>VLOOKUP('STATS 17-18'!X234,'PH - GIVEAWAYS'!$A$3:$B$55,2)</f>
        <v>81</v>
      </c>
      <c r="D232" s="33">
        <f>IF('STATS 17-18'!G234&lt;400,IF(C232&gt;66,66,C232),C232)</f>
        <v>81</v>
      </c>
      <c r="E232" s="33">
        <f>IF('STATS 17-18'!G234&lt;200,IF(D232&gt;60,60,D232),D232)</f>
        <v>81</v>
      </c>
      <c r="F232" s="33">
        <f>VLOOKUP('STATS 17-18'!AE234,'PH - BLOCKED SHOTS'!$A$3:$B$55,2)</f>
        <v>58</v>
      </c>
      <c r="G232" s="33">
        <f>IF('STATS 17-18'!G234&lt;400,IF(F232&gt;66,66,F232),F232)</f>
        <v>58</v>
      </c>
      <c r="H232" s="33">
        <f>IF('STATS 17-18'!G234&lt;200,IF(G232&gt;60,60,G232),G232)</f>
        <v>58</v>
      </c>
      <c r="I232" s="33"/>
      <c r="J232" s="116">
        <f>AVERAGE(B232,E232,E232,H232)</f>
        <v>70.5</v>
      </c>
      <c r="K232" s="116">
        <f>VLOOKUP('STATS 17-18'!M234,'PH - GAME SCORE'!$A$3:$B$55,2)</f>
        <v>92</v>
      </c>
      <c r="L232" s="116">
        <f>AVERAGE(J232,K232)</f>
        <v>81.25</v>
      </c>
      <c r="M232" s="116">
        <f>IF('STATS 17-18'!H234&lt;13.4,IF(L232&gt;73,73,L232),L232)</f>
        <v>81.25</v>
      </c>
      <c r="N232" s="117">
        <f>IF('STATS 17-18'!H234&lt;11,IF(M232&gt;66,66,M232),M232)</f>
        <v>81.25</v>
      </c>
    </row>
    <row r="233" ht="20.35" customHeight="1">
      <c r="A233" t="s" s="38">
        <v>309</v>
      </c>
      <c r="B233" s="81">
        <f>'SK - Tableau 1'!F233</f>
        <v>60</v>
      </c>
      <c r="C233" s="33">
        <f>VLOOKUP('STATS 17-18'!X235,'PH - GIVEAWAYS'!$A$3:$B$55,2)</f>
        <v>56</v>
      </c>
      <c r="D233" s="33">
        <f>IF('STATS 17-18'!G235&lt;400,IF(C233&gt;66,66,C233),C233)</f>
        <v>56</v>
      </c>
      <c r="E233" s="33">
        <f>IF('STATS 17-18'!G235&lt;200,IF(D233&gt;60,60,D233),D233)</f>
        <v>56</v>
      </c>
      <c r="F233" s="33">
        <f>VLOOKUP('STATS 17-18'!AE235,'PH - BLOCKED SHOTS'!$A$3:$B$55,2)</f>
        <v>64</v>
      </c>
      <c r="G233" s="33">
        <f>IF('STATS 17-18'!G235&lt;400,IF(F233&gt;66,66,F233),F233)</f>
        <v>64</v>
      </c>
      <c r="H233" s="33">
        <f>IF('STATS 17-18'!G235&lt;200,IF(G233&gt;60,60,G233),G233)</f>
        <v>60</v>
      </c>
      <c r="I233" s="33"/>
      <c r="J233" s="116">
        <f>AVERAGE(B233,E233,E233,H233)</f>
        <v>58</v>
      </c>
      <c r="K233" s="116">
        <f>VLOOKUP('STATS 17-18'!M235,'PH - GAME SCORE'!$A$3:$B$55,2)</f>
        <v>53</v>
      </c>
      <c r="L233" s="116">
        <f>AVERAGE(J233,K233)</f>
        <v>55.5</v>
      </c>
      <c r="M233" s="116">
        <f>IF('STATS 17-18'!H235&lt;13.4,IF(L233&gt;73,73,L233),L233)</f>
        <v>55.5</v>
      </c>
      <c r="N233" s="117">
        <f>IF('STATS 17-18'!H235&lt;11,IF(M233&gt;66,66,M233),M233)</f>
        <v>55.5</v>
      </c>
    </row>
    <row r="234" ht="20.35" customHeight="1">
      <c r="A234" t="s" s="38">
        <v>310</v>
      </c>
      <c r="B234" s="81">
        <f>'SK - Tableau 1'!F234</f>
        <v>71</v>
      </c>
      <c r="C234" s="33">
        <f>VLOOKUP('STATS 17-18'!X236,'PH - GIVEAWAYS'!$A$3:$B$55,2)</f>
        <v>75</v>
      </c>
      <c r="D234" s="33">
        <f>IF('STATS 17-18'!G236&lt;400,IF(C234&gt;66,66,C234),C234)</f>
        <v>75</v>
      </c>
      <c r="E234" s="33">
        <f>IF('STATS 17-18'!G236&lt;200,IF(D234&gt;60,60,D234),D234)</f>
        <v>75</v>
      </c>
      <c r="F234" s="33">
        <f>VLOOKUP('STATS 17-18'!AE236,'PH - BLOCKED SHOTS'!$A$3:$B$55,2)</f>
        <v>66</v>
      </c>
      <c r="G234" s="33">
        <f>IF('STATS 17-18'!G236&lt;400,IF(F234&gt;66,66,F234),F234)</f>
        <v>66</v>
      </c>
      <c r="H234" s="33">
        <f>IF('STATS 17-18'!G236&lt;200,IF(G234&gt;60,60,G234),G234)</f>
        <v>66</v>
      </c>
      <c r="I234" s="33"/>
      <c r="J234" s="116">
        <f>AVERAGE(B234,E234,E234,H234)</f>
        <v>71.75</v>
      </c>
      <c r="K234" s="116">
        <f>VLOOKUP('STATS 17-18'!M236,'PH - GAME SCORE'!$A$3:$B$55,2)</f>
        <v>56</v>
      </c>
      <c r="L234" s="116">
        <f>AVERAGE(J234,K234)</f>
        <v>63.875</v>
      </c>
      <c r="M234" s="116">
        <f>IF('STATS 17-18'!H236&lt;13.4,IF(L234&gt;73,73,L234),L234)</f>
        <v>63.875</v>
      </c>
      <c r="N234" s="117">
        <f>IF('STATS 17-18'!H236&lt;11,IF(M234&gt;66,66,M234),M234)</f>
        <v>63.875</v>
      </c>
    </row>
    <row r="235" ht="20.35" customHeight="1">
      <c r="A235" t="s" s="38">
        <v>311</v>
      </c>
      <c r="B235" s="81">
        <f>'SK - Tableau 1'!F235</f>
        <v>51</v>
      </c>
      <c r="C235" s="33">
        <f>VLOOKUP('STATS 17-18'!X237,'PH - GIVEAWAYS'!$A$3:$B$55,2)</f>
        <v>95</v>
      </c>
      <c r="D235" s="33">
        <f>IF('STATS 17-18'!G237&lt;400,IF(C235&gt;66,66,C235),C235)</f>
        <v>95</v>
      </c>
      <c r="E235" s="33">
        <f>IF('STATS 17-18'!G237&lt;200,IF(D235&gt;60,60,D235),D235)</f>
        <v>95</v>
      </c>
      <c r="F235" s="33">
        <f>VLOOKUP('STATS 17-18'!AE237,'PH - BLOCKED SHOTS'!$A$3:$B$55,2)</f>
        <v>66</v>
      </c>
      <c r="G235" s="33">
        <f>IF('STATS 17-18'!G237&lt;400,IF(F235&gt;66,66,F235),F235)</f>
        <v>66</v>
      </c>
      <c r="H235" s="33">
        <f>IF('STATS 17-18'!G237&lt;200,IF(G235&gt;60,60,G235),G235)</f>
        <v>66</v>
      </c>
      <c r="I235" s="33"/>
      <c r="J235" s="116">
        <f>AVERAGE(B235,E235,E235,H235)</f>
        <v>76.75</v>
      </c>
      <c r="K235" s="116">
        <f>VLOOKUP('STATS 17-18'!M237,'PH - GAME SCORE'!$A$3:$B$55,2)</f>
        <v>67</v>
      </c>
      <c r="L235" s="116">
        <f>AVERAGE(J235,K235)</f>
        <v>71.875</v>
      </c>
      <c r="M235" s="116">
        <f>IF('STATS 17-18'!H237&lt;13.4,IF(L235&gt;73,73,L235),L235)</f>
        <v>71.875</v>
      </c>
      <c r="N235" s="117">
        <f>IF('STATS 17-18'!H237&lt;11,IF(M235&gt;66,66,M235),M235)</f>
        <v>71.875</v>
      </c>
    </row>
    <row r="236" ht="20.35" customHeight="1">
      <c r="A236" t="s" s="38">
        <v>312</v>
      </c>
      <c r="B236" s="81">
        <f>'SK - Tableau 1'!F236</f>
        <v>70</v>
      </c>
      <c r="C236" s="33">
        <f>VLOOKUP('STATS 17-18'!X238,'PH - GIVEAWAYS'!$A$3:$B$55,2)</f>
        <v>76</v>
      </c>
      <c r="D236" s="33">
        <f>IF('STATS 17-18'!G238&lt;400,IF(C236&gt;66,66,C236),C236)</f>
        <v>76</v>
      </c>
      <c r="E236" s="33">
        <f>IF('STATS 17-18'!G238&lt;200,IF(D236&gt;60,60,D236),D236)</f>
        <v>76</v>
      </c>
      <c r="F236" s="33">
        <f>VLOOKUP('STATS 17-18'!AE238,'PH - BLOCKED SHOTS'!$A$3:$B$55,2)</f>
        <v>61</v>
      </c>
      <c r="G236" s="33">
        <f>IF('STATS 17-18'!G238&lt;400,IF(F236&gt;66,66,F236),F236)</f>
        <v>61</v>
      </c>
      <c r="H236" s="33">
        <f>IF('STATS 17-18'!G238&lt;200,IF(G236&gt;60,60,G236),G236)</f>
        <v>61</v>
      </c>
      <c r="I236" s="33"/>
      <c r="J236" s="116">
        <f>AVERAGE(B236,E236,E236,H236)</f>
        <v>70.75</v>
      </c>
      <c r="K236" s="116">
        <f>VLOOKUP('STATS 17-18'!M238,'PH - GAME SCORE'!$A$3:$B$55,2)</f>
        <v>91</v>
      </c>
      <c r="L236" s="116">
        <f>AVERAGE(J236,K236)</f>
        <v>80.875</v>
      </c>
      <c r="M236" s="116">
        <f>IF('STATS 17-18'!H238&lt;13.4,IF(L236&gt;73,73,L236),L236)</f>
        <v>80.875</v>
      </c>
      <c r="N236" s="117">
        <f>IF('STATS 17-18'!H238&lt;11,IF(M236&gt;66,66,M236),M236)</f>
        <v>80.875</v>
      </c>
    </row>
    <row r="237" ht="20.35" customHeight="1">
      <c r="A237" t="s" s="38">
        <v>313</v>
      </c>
      <c r="B237" s="81">
        <f>'SK - Tableau 1'!F237</f>
        <v>67</v>
      </c>
      <c r="C237" s="33">
        <f>VLOOKUP('STATS 17-18'!X239,'PH - GIVEAWAYS'!$A$3:$B$55,2)</f>
        <v>52</v>
      </c>
      <c r="D237" s="33">
        <f>IF('STATS 17-18'!G239&lt;400,IF(C237&gt;66,66,C237),C237)</f>
        <v>52</v>
      </c>
      <c r="E237" s="33">
        <f>IF('STATS 17-18'!G239&lt;200,IF(D237&gt;60,60,D237),D237)</f>
        <v>52</v>
      </c>
      <c r="F237" s="33">
        <f>VLOOKUP('STATS 17-18'!AE239,'PH - BLOCKED SHOTS'!$A$3:$B$55,2)</f>
        <v>52</v>
      </c>
      <c r="G237" s="33">
        <f>IF('STATS 17-18'!G239&lt;400,IF(F237&gt;66,66,F237),F237)</f>
        <v>52</v>
      </c>
      <c r="H237" s="33">
        <f>IF('STATS 17-18'!G239&lt;200,IF(G237&gt;60,60,G237),G237)</f>
        <v>52</v>
      </c>
      <c r="I237" s="33"/>
      <c r="J237" s="116">
        <f>AVERAGE(B237,E237,E237,H237)</f>
        <v>55.75</v>
      </c>
      <c r="K237" s="116">
        <f>VLOOKUP('STATS 17-18'!M239,'PH - GAME SCORE'!$A$3:$B$55,2)</f>
        <v>99</v>
      </c>
      <c r="L237" s="116">
        <f>AVERAGE(J237,K237)</f>
        <v>77.375</v>
      </c>
      <c r="M237" s="116">
        <f>IF('STATS 17-18'!H239&lt;13.4,IF(L237&gt;73,73,L237),L237)</f>
        <v>77.375</v>
      </c>
      <c r="N237" s="117">
        <f>IF('STATS 17-18'!H239&lt;11,IF(M237&gt;66,66,M237),M237)</f>
        <v>77.375</v>
      </c>
    </row>
    <row r="238" ht="20.35" customHeight="1">
      <c r="A238" t="s" s="38">
        <v>314</v>
      </c>
      <c r="B238" s="81">
        <f>'SK - Tableau 1'!F238</f>
        <v>61</v>
      </c>
      <c r="C238" s="33">
        <f>VLOOKUP('STATS 17-18'!X240,'PH - GIVEAWAYS'!$A$3:$B$55,2)</f>
        <v>78</v>
      </c>
      <c r="D238" s="33">
        <f>IF('STATS 17-18'!G240&lt;400,IF(C238&gt;66,66,C238),C238)</f>
        <v>78</v>
      </c>
      <c r="E238" s="33">
        <f>IF('STATS 17-18'!G240&lt;200,IF(D238&gt;60,60,D238),D238)</f>
        <v>78</v>
      </c>
      <c r="F238" s="33">
        <f>VLOOKUP('STATS 17-18'!AE240,'PH - BLOCKED SHOTS'!$A$3:$B$55,2)</f>
        <v>49</v>
      </c>
      <c r="G238" s="33">
        <f>IF('STATS 17-18'!G240&lt;400,IF(F238&gt;66,66,F238),F238)</f>
        <v>49</v>
      </c>
      <c r="H238" s="33">
        <f>IF('STATS 17-18'!G240&lt;200,IF(G238&gt;60,60,G238),G238)</f>
        <v>49</v>
      </c>
      <c r="I238" s="33"/>
      <c r="J238" s="116">
        <f>AVERAGE(B238,E238,E238,H238)</f>
        <v>66.5</v>
      </c>
      <c r="K238" s="116">
        <f>VLOOKUP('STATS 17-18'!M240,'PH - GAME SCORE'!$A$3:$B$55,2)</f>
        <v>87</v>
      </c>
      <c r="L238" s="116">
        <f>AVERAGE(J238,K238)</f>
        <v>76.75</v>
      </c>
      <c r="M238" s="116">
        <f>IF('STATS 17-18'!H240&lt;13.4,IF(L238&gt;73,73,L238),L238)</f>
        <v>76.75</v>
      </c>
      <c r="N238" s="117">
        <f>IF('STATS 17-18'!H240&lt;11,IF(M238&gt;66,66,M238),M238)</f>
        <v>76.75</v>
      </c>
    </row>
    <row r="239" ht="20.35" customHeight="1">
      <c r="A239" t="s" s="38">
        <v>315</v>
      </c>
      <c r="B239" s="81">
        <f>'SK - Tableau 1'!F239</f>
        <v>79</v>
      </c>
      <c r="C239" s="33">
        <f>VLOOKUP('STATS 17-18'!X241,'PH - GIVEAWAYS'!$A$3:$B$55,2)</f>
        <v>91</v>
      </c>
      <c r="D239" s="33">
        <f>IF('STATS 17-18'!G241&lt;400,IF(C239&gt;66,66,C239),C239)</f>
        <v>91</v>
      </c>
      <c r="E239" s="33">
        <f>IF('STATS 17-18'!G241&lt;200,IF(D239&gt;60,60,D239),D239)</f>
        <v>91</v>
      </c>
      <c r="F239" s="33">
        <f>VLOOKUP('STATS 17-18'!AE241,'PH - BLOCKED SHOTS'!$A$3:$B$55,2)</f>
        <v>92</v>
      </c>
      <c r="G239" s="33">
        <f>IF('STATS 17-18'!G241&lt;400,IF(F239&gt;66,66,F239),F239)</f>
        <v>92</v>
      </c>
      <c r="H239" s="33">
        <f>IF('STATS 17-18'!G241&lt;200,IF(G239&gt;60,60,G239),G239)</f>
        <v>92</v>
      </c>
      <c r="I239" s="33"/>
      <c r="J239" s="116">
        <f>AVERAGE(B239,E239,E239,H239)</f>
        <v>88.25</v>
      </c>
      <c r="K239" s="116">
        <f>VLOOKUP('STATS 17-18'!M241,'PH - GAME SCORE'!$A$3:$B$55,2)</f>
        <v>60</v>
      </c>
      <c r="L239" s="116">
        <f>AVERAGE(J239,K239)</f>
        <v>74.125</v>
      </c>
      <c r="M239" s="116">
        <f>IF('STATS 17-18'!H241&lt;13.4,IF(L239&gt;73,73,L239),L239)</f>
        <v>74.125</v>
      </c>
      <c r="N239" s="117">
        <f>IF('STATS 17-18'!H241&lt;11,IF(M239&gt;66,66,M239),M239)</f>
        <v>74.125</v>
      </c>
    </row>
    <row r="240" ht="20.35" customHeight="1">
      <c r="A240" t="s" s="38">
        <v>316</v>
      </c>
      <c r="B240" s="81">
        <f>'SK - Tableau 1'!F240</f>
        <v>53</v>
      </c>
      <c r="C240" s="33">
        <f>VLOOKUP('STATS 17-18'!X242,'PH - GIVEAWAYS'!$A$3:$B$55,2)</f>
        <v>60</v>
      </c>
      <c r="D240" s="33">
        <f>IF('STATS 17-18'!G242&lt;400,IF(C240&gt;66,66,C240),C240)</f>
        <v>60</v>
      </c>
      <c r="E240" s="33">
        <f>IF('STATS 17-18'!G242&lt;200,IF(D240&gt;60,60,D240),D240)</f>
        <v>60</v>
      </c>
      <c r="F240" s="33">
        <f>VLOOKUP('STATS 17-18'!AE242,'PH - BLOCKED SHOTS'!$A$3:$B$55,2)</f>
        <v>96</v>
      </c>
      <c r="G240" s="33">
        <f>IF('STATS 17-18'!G242&lt;400,IF(F240&gt;66,66,F240),F240)</f>
        <v>96</v>
      </c>
      <c r="H240" s="33">
        <f>IF('STATS 17-18'!G242&lt;200,IF(G240&gt;60,60,G240),G240)</f>
        <v>96</v>
      </c>
      <c r="I240" s="33"/>
      <c r="J240" s="116">
        <f>AVERAGE(B240,E240,E240,H240)</f>
        <v>67.25</v>
      </c>
      <c r="K240" s="116">
        <f>VLOOKUP('STATS 17-18'!M242,'PH - GAME SCORE'!$A$3:$B$55,2)</f>
        <v>57</v>
      </c>
      <c r="L240" s="116">
        <f>AVERAGE(J240,K240)</f>
        <v>62.125</v>
      </c>
      <c r="M240" s="116">
        <f>IF('STATS 17-18'!H242&lt;13.4,IF(L240&gt;73,73,L240),L240)</f>
        <v>62.125</v>
      </c>
      <c r="N240" s="117">
        <f>IF('STATS 17-18'!H242&lt;11,IF(M240&gt;66,66,M240),M240)</f>
        <v>62.125</v>
      </c>
    </row>
    <row r="241" ht="20.35" customHeight="1">
      <c r="A241" t="s" s="38">
        <v>317</v>
      </c>
      <c r="B241" s="81">
        <f>'SK - Tableau 1'!F241</f>
        <v>73</v>
      </c>
      <c r="C241" s="33">
        <f>VLOOKUP('STATS 17-18'!X243,'PH - GIVEAWAYS'!$A$3:$B$55,2)</f>
        <v>70</v>
      </c>
      <c r="D241" s="33">
        <f>IF('STATS 17-18'!G243&lt;400,IF(C241&gt;66,66,C241),C241)</f>
        <v>66</v>
      </c>
      <c r="E241" s="33">
        <f>IF('STATS 17-18'!G243&lt;200,IF(D241&gt;60,60,D241),D241)</f>
        <v>66</v>
      </c>
      <c r="F241" s="33">
        <f>VLOOKUP('STATS 17-18'!AE243,'PH - BLOCKED SHOTS'!$A$3:$B$55,2)</f>
        <v>95</v>
      </c>
      <c r="G241" s="33">
        <f>IF('STATS 17-18'!G243&lt;400,IF(F241&gt;66,66,F241),F241)</f>
        <v>66</v>
      </c>
      <c r="H241" s="33">
        <f>IF('STATS 17-18'!G243&lt;200,IF(G241&gt;60,60,G241),G241)</f>
        <v>66</v>
      </c>
      <c r="I241" s="33"/>
      <c r="J241" s="116">
        <f>AVERAGE(B241,E241,E241,H241)</f>
        <v>67.75</v>
      </c>
      <c r="K241" s="116">
        <f>VLOOKUP('STATS 17-18'!M243,'PH - GAME SCORE'!$A$3:$B$55,2)</f>
        <v>70</v>
      </c>
      <c r="L241" s="116">
        <f>AVERAGE(J241,K241)</f>
        <v>68.875</v>
      </c>
      <c r="M241" s="116">
        <f>IF('STATS 17-18'!H243&lt;13.4,IF(L241&gt;73,73,L241),L241)</f>
        <v>68.875</v>
      </c>
      <c r="N241" s="117">
        <f>IF('STATS 17-18'!H243&lt;11,IF(M241&gt;66,66,M241),M241)</f>
        <v>68.875</v>
      </c>
    </row>
    <row r="242" ht="20.35" customHeight="1">
      <c r="A242" t="s" s="38">
        <v>318</v>
      </c>
      <c r="B242" s="81">
        <f>'SK - Tableau 1'!F242</f>
        <v>60</v>
      </c>
      <c r="C242" s="33">
        <f>VLOOKUP('STATS 17-18'!X244,'PH - GIVEAWAYS'!$A$3:$B$55,2)</f>
        <v>84</v>
      </c>
      <c r="D242" s="33">
        <f>IF('STATS 17-18'!G244&lt;400,IF(C242&gt;66,66,C242),C242)</f>
        <v>66</v>
      </c>
      <c r="E242" s="33">
        <f>IF('STATS 17-18'!G244&lt;200,IF(D242&gt;60,60,D242),D242)</f>
        <v>60</v>
      </c>
      <c r="F242" s="33">
        <f>VLOOKUP('STATS 17-18'!AE244,'PH - BLOCKED SHOTS'!$A$3:$B$55,2)</f>
        <v>85</v>
      </c>
      <c r="G242" s="33">
        <f>IF('STATS 17-18'!G244&lt;400,IF(F242&gt;66,66,F242),F242)</f>
        <v>66</v>
      </c>
      <c r="H242" s="33">
        <f>IF('STATS 17-18'!G244&lt;200,IF(G242&gt;60,60,G242),G242)</f>
        <v>60</v>
      </c>
      <c r="I242" s="33"/>
      <c r="J242" s="116">
        <f>AVERAGE(B242,E242,E242,H242)</f>
        <v>60</v>
      </c>
      <c r="K242" s="116">
        <f>VLOOKUP('STATS 17-18'!M244,'PH - GAME SCORE'!$A$3:$B$55,2)</f>
        <v>90</v>
      </c>
      <c r="L242" s="116">
        <f>AVERAGE(J242,K242)</f>
        <v>75</v>
      </c>
      <c r="M242" s="116">
        <f>IF('STATS 17-18'!H244&lt;13.4,IF(L242&gt;73,73,L242),L242)</f>
        <v>73</v>
      </c>
      <c r="N242" s="117">
        <f>IF('STATS 17-18'!H244&lt;11,IF(M242&gt;66,66,M242),M242)</f>
        <v>73</v>
      </c>
    </row>
    <row r="243" ht="20.35" customHeight="1">
      <c r="A243" t="s" s="38">
        <v>319</v>
      </c>
      <c r="B243" s="81">
        <f>'SK - Tableau 1'!F243</f>
        <v>77</v>
      </c>
      <c r="C243" s="33">
        <f>VLOOKUP('STATS 17-18'!X245,'PH - GIVEAWAYS'!$A$3:$B$55,2)</f>
        <v>73</v>
      </c>
      <c r="D243" s="33">
        <f>IF('STATS 17-18'!G245&lt;400,IF(C243&gt;66,66,C243),C243)</f>
        <v>73</v>
      </c>
      <c r="E243" s="33">
        <f>IF('STATS 17-18'!G245&lt;200,IF(D243&gt;60,60,D243),D243)</f>
        <v>73</v>
      </c>
      <c r="F243" s="33">
        <f>VLOOKUP('STATS 17-18'!AE245,'PH - BLOCKED SHOTS'!$A$3:$B$55,2)</f>
        <v>62</v>
      </c>
      <c r="G243" s="33">
        <f>IF('STATS 17-18'!G245&lt;400,IF(F243&gt;66,66,F243),F243)</f>
        <v>62</v>
      </c>
      <c r="H243" s="33">
        <f>IF('STATS 17-18'!G245&lt;200,IF(G243&gt;60,60,G243),G243)</f>
        <v>62</v>
      </c>
      <c r="I243" s="33"/>
      <c r="J243" s="116">
        <f>AVERAGE(B243,E243,E243,H243)</f>
        <v>71.25</v>
      </c>
      <c r="K243" s="116">
        <f>VLOOKUP('STATS 17-18'!M245,'PH - GAME SCORE'!$A$3:$B$55,2)</f>
        <v>82</v>
      </c>
      <c r="L243" s="116">
        <f>AVERAGE(J243,K243)</f>
        <v>76.625</v>
      </c>
      <c r="M243" s="116">
        <f>IF('STATS 17-18'!H245&lt;13.4,IF(L243&gt;73,73,L243),L243)</f>
        <v>76.625</v>
      </c>
      <c r="N243" s="117">
        <f>IF('STATS 17-18'!H245&lt;11,IF(M243&gt;66,66,M243),M243)</f>
        <v>76.625</v>
      </c>
    </row>
    <row r="244" ht="20.35" customHeight="1">
      <c r="A244" t="s" s="38">
        <v>320</v>
      </c>
      <c r="B244" s="81">
        <f>'SK - Tableau 1'!F244</f>
        <v>66</v>
      </c>
      <c r="C244" s="33">
        <f>VLOOKUP('STATS 17-18'!X246,'PH - GIVEAWAYS'!$A$3:$B$55,2)</f>
        <v>92</v>
      </c>
      <c r="D244" s="33">
        <f>IF('STATS 17-18'!G246&lt;400,IF(C244&gt;66,66,C244),C244)</f>
        <v>66</v>
      </c>
      <c r="E244" s="33">
        <f>IF('STATS 17-18'!G246&lt;200,IF(D244&gt;60,60,D244),D244)</f>
        <v>66</v>
      </c>
      <c r="F244" s="33">
        <f>VLOOKUP('STATS 17-18'!AE246,'PH - BLOCKED SHOTS'!$A$3:$B$55,2)</f>
        <v>79</v>
      </c>
      <c r="G244" s="33">
        <f>IF('STATS 17-18'!G246&lt;400,IF(F244&gt;66,66,F244),F244)</f>
        <v>66</v>
      </c>
      <c r="H244" s="33">
        <f>IF('STATS 17-18'!G246&lt;200,IF(G244&gt;60,60,G244),G244)</f>
        <v>66</v>
      </c>
      <c r="I244" s="33"/>
      <c r="J244" s="116">
        <f>AVERAGE(B244,E244,E244,H244)</f>
        <v>66</v>
      </c>
      <c r="K244" s="116">
        <f>VLOOKUP('STATS 17-18'!M246,'PH - GAME SCORE'!$A$3:$B$55,2)</f>
        <v>51</v>
      </c>
      <c r="L244" s="116">
        <f>AVERAGE(J244,K244)</f>
        <v>58.5</v>
      </c>
      <c r="M244" s="116">
        <f>IF('STATS 17-18'!H246&lt;13.4,IF(L244&gt;73,73,L244),L244)</f>
        <v>58.5</v>
      </c>
      <c r="N244" s="117">
        <f>IF('STATS 17-18'!H246&lt;11,IF(M244&gt;66,66,M244),M244)</f>
        <v>58.5</v>
      </c>
    </row>
    <row r="245" ht="20.35" customHeight="1">
      <c r="A245" t="s" s="38">
        <v>321</v>
      </c>
      <c r="B245" s="81">
        <f>'SK - Tableau 1'!F245</f>
        <v>67</v>
      </c>
      <c r="C245" s="33">
        <f>VLOOKUP('STATS 17-18'!X247,'PH - GIVEAWAYS'!$A$3:$B$55,2)</f>
        <v>66</v>
      </c>
      <c r="D245" s="33">
        <f>IF('STATS 17-18'!G247&lt;400,IF(C245&gt;66,66,C245),C245)</f>
        <v>66</v>
      </c>
      <c r="E245" s="33">
        <f>IF('STATS 17-18'!G247&lt;200,IF(D245&gt;60,60,D245),D245)</f>
        <v>66</v>
      </c>
      <c r="F245" s="33">
        <f>VLOOKUP('STATS 17-18'!AE247,'PH - BLOCKED SHOTS'!$A$3:$B$55,2)</f>
        <v>90</v>
      </c>
      <c r="G245" s="33">
        <f>IF('STATS 17-18'!G247&lt;400,IF(F245&gt;66,66,F245),F245)</f>
        <v>90</v>
      </c>
      <c r="H245" s="33">
        <f>IF('STATS 17-18'!G247&lt;200,IF(G245&gt;60,60,G245),G245)</f>
        <v>90</v>
      </c>
      <c r="I245" s="33"/>
      <c r="J245" s="116">
        <f>AVERAGE(B245,E245,E245,H245)</f>
        <v>72.25</v>
      </c>
      <c r="K245" s="116">
        <f>VLOOKUP('STATS 17-18'!M247,'PH - GAME SCORE'!$A$3:$B$55,2)</f>
        <v>47</v>
      </c>
      <c r="L245" s="116">
        <f>AVERAGE(J245,K245)</f>
        <v>59.625</v>
      </c>
      <c r="M245" s="116">
        <f>IF('STATS 17-18'!H247&lt;13.4,IF(L245&gt;73,73,L245),L245)</f>
        <v>59.625</v>
      </c>
      <c r="N245" s="117">
        <f>IF('STATS 17-18'!H247&lt;11,IF(M245&gt;66,66,M245),M245)</f>
        <v>59.625</v>
      </c>
    </row>
    <row r="246" ht="20.35" customHeight="1">
      <c r="A246" t="s" s="38">
        <v>322</v>
      </c>
      <c r="B246" s="81">
        <f>'SK - Tableau 1'!F246</f>
        <v>80</v>
      </c>
      <c r="C246" s="33">
        <f>VLOOKUP('STATS 17-18'!X248,'PH - GIVEAWAYS'!$A$3:$B$55,2)</f>
        <v>99</v>
      </c>
      <c r="D246" s="33">
        <f>IF('STATS 17-18'!G248&lt;400,IF(C246&gt;66,66,C246),C246)</f>
        <v>66</v>
      </c>
      <c r="E246" s="33">
        <f>IF('STATS 17-18'!G248&lt;200,IF(D246&gt;60,60,D246),D246)</f>
        <v>66</v>
      </c>
      <c r="F246" s="33">
        <f>VLOOKUP('STATS 17-18'!AE248,'PH - BLOCKED SHOTS'!$A$3:$B$55,2)</f>
        <v>69</v>
      </c>
      <c r="G246" s="33">
        <f>IF('STATS 17-18'!G248&lt;400,IF(F246&gt;66,66,F246),F246)</f>
        <v>66</v>
      </c>
      <c r="H246" s="33">
        <f>IF('STATS 17-18'!G248&lt;200,IF(G246&gt;60,60,G246),G246)</f>
        <v>66</v>
      </c>
      <c r="I246" s="33"/>
      <c r="J246" s="116">
        <f>AVERAGE(B246,E246,E246,H246)</f>
        <v>69.5</v>
      </c>
      <c r="K246" s="116">
        <f>VLOOKUP('STATS 17-18'!M248,'PH - GAME SCORE'!$A$3:$B$55,2)</f>
        <v>66</v>
      </c>
      <c r="L246" s="116">
        <f>AVERAGE(J246,K246)</f>
        <v>67.75</v>
      </c>
      <c r="M246" s="116">
        <f>IF('STATS 17-18'!H248&lt;13.4,IF(L246&gt;73,73,L246),L246)</f>
        <v>67.75</v>
      </c>
      <c r="N246" s="117">
        <f>IF('STATS 17-18'!H248&lt;11,IF(M246&gt;66,66,M246),M246)</f>
        <v>67.75</v>
      </c>
    </row>
    <row r="247" ht="20.35" customHeight="1">
      <c r="A247" t="s" s="38">
        <v>323</v>
      </c>
      <c r="B247" s="81">
        <f>'SK - Tableau 1'!F247</f>
        <v>68</v>
      </c>
      <c r="C247" s="33">
        <f>VLOOKUP('STATS 17-18'!X249,'PH - GIVEAWAYS'!$A$3:$B$55,2)</f>
        <v>54</v>
      </c>
      <c r="D247" s="33">
        <f>IF('STATS 17-18'!G249&lt;400,IF(C247&gt;66,66,C247),C247)</f>
        <v>54</v>
      </c>
      <c r="E247" s="33">
        <f>IF('STATS 17-18'!G249&lt;200,IF(D247&gt;60,60,D247),D247)</f>
        <v>54</v>
      </c>
      <c r="F247" s="33">
        <f>VLOOKUP('STATS 17-18'!AE249,'PH - BLOCKED SHOTS'!$A$3:$B$55,2)</f>
        <v>94</v>
      </c>
      <c r="G247" s="33">
        <f>IF('STATS 17-18'!G249&lt;400,IF(F247&gt;66,66,F247),F247)</f>
        <v>94</v>
      </c>
      <c r="H247" s="33">
        <f>IF('STATS 17-18'!G249&lt;200,IF(G247&gt;60,60,G247),G247)</f>
        <v>94</v>
      </c>
      <c r="I247" s="33"/>
      <c r="J247" s="116">
        <f>AVERAGE(B247,E247,E247,H247)</f>
        <v>67.5</v>
      </c>
      <c r="K247" s="116">
        <f>VLOOKUP('STATS 17-18'!M249,'PH - GAME SCORE'!$A$3:$B$55,2)</f>
        <v>59</v>
      </c>
      <c r="L247" s="116">
        <f>AVERAGE(J247,K247)</f>
        <v>63.25</v>
      </c>
      <c r="M247" s="116">
        <f>IF('STATS 17-18'!H249&lt;13.4,IF(L247&gt;73,73,L247),L247)</f>
        <v>63.25</v>
      </c>
      <c r="N247" s="117">
        <f>IF('STATS 17-18'!H249&lt;11,IF(M247&gt;66,66,M247),M247)</f>
        <v>63.25</v>
      </c>
    </row>
    <row r="248" ht="20.35" customHeight="1">
      <c r="A248" t="s" s="38">
        <v>324</v>
      </c>
      <c r="B248" s="81">
        <f>'SK - Tableau 1'!F248</f>
        <v>71</v>
      </c>
      <c r="C248" s="33">
        <f>VLOOKUP('STATS 17-18'!X250,'PH - GIVEAWAYS'!$A$3:$B$55,2)</f>
        <v>90</v>
      </c>
      <c r="D248" s="33">
        <f>IF('STATS 17-18'!G250&lt;400,IF(C248&gt;66,66,C248),C248)</f>
        <v>90</v>
      </c>
      <c r="E248" s="33">
        <f>IF('STATS 17-18'!G250&lt;200,IF(D248&gt;60,60,D248),D248)</f>
        <v>90</v>
      </c>
      <c r="F248" s="33">
        <f>VLOOKUP('STATS 17-18'!AE250,'PH - BLOCKED SHOTS'!$A$3:$B$55,2)</f>
        <v>75</v>
      </c>
      <c r="G248" s="33">
        <f>IF('STATS 17-18'!G250&lt;400,IF(F248&gt;66,66,F248),F248)</f>
        <v>75</v>
      </c>
      <c r="H248" s="33">
        <f>IF('STATS 17-18'!G250&lt;200,IF(G248&gt;60,60,G248),G248)</f>
        <v>75</v>
      </c>
      <c r="I248" s="33"/>
      <c r="J248" s="116">
        <f>AVERAGE(B248,E248,E248,H248)</f>
        <v>81.5</v>
      </c>
      <c r="K248" s="116">
        <f>VLOOKUP('STATS 17-18'!M250,'PH - GAME SCORE'!$A$3:$B$55,2)</f>
        <v>73</v>
      </c>
      <c r="L248" s="116">
        <f>AVERAGE(J248,K248)</f>
        <v>77.25</v>
      </c>
      <c r="M248" s="116">
        <f>IF('STATS 17-18'!H250&lt;13.4,IF(L248&gt;73,73,L248),L248)</f>
        <v>73</v>
      </c>
      <c r="N248" s="117">
        <f>IF('STATS 17-18'!H250&lt;11,IF(M248&gt;66,66,M248),M248)</f>
        <v>73</v>
      </c>
    </row>
    <row r="249" ht="20.35" customHeight="1">
      <c r="A249" t="s" s="38">
        <v>325</v>
      </c>
      <c r="B249" s="81">
        <f>'SK - Tableau 1'!F249</f>
        <v>73</v>
      </c>
      <c r="C249" s="33">
        <f>VLOOKUP('STATS 17-18'!X251,'PH - GIVEAWAYS'!$A$3:$B$55,2)</f>
        <v>92</v>
      </c>
      <c r="D249" s="33">
        <f>IF('STATS 17-18'!G251&lt;400,IF(C249&gt;66,66,C249),C249)</f>
        <v>92</v>
      </c>
      <c r="E249" s="33">
        <f>IF('STATS 17-18'!G251&lt;200,IF(D249&gt;60,60,D249),D249)</f>
        <v>92</v>
      </c>
      <c r="F249" s="33">
        <f>VLOOKUP('STATS 17-18'!AE251,'PH - BLOCKED SHOTS'!$A$3:$B$55,2)</f>
        <v>75</v>
      </c>
      <c r="G249" s="33">
        <f>IF('STATS 17-18'!G251&lt;400,IF(F249&gt;66,66,F249),F249)</f>
        <v>75</v>
      </c>
      <c r="H249" s="33">
        <f>IF('STATS 17-18'!G251&lt;200,IF(G249&gt;60,60,G249),G249)</f>
        <v>75</v>
      </c>
      <c r="I249" s="33"/>
      <c r="J249" s="116">
        <f>AVERAGE(B249,E249,E249,H249)</f>
        <v>83</v>
      </c>
      <c r="K249" s="116">
        <f>VLOOKUP('STATS 17-18'!M251,'PH - GAME SCORE'!$A$3:$B$55,2)</f>
        <v>59</v>
      </c>
      <c r="L249" s="116">
        <f>AVERAGE(J249,K249)</f>
        <v>71</v>
      </c>
      <c r="M249" s="116">
        <f>IF('STATS 17-18'!H251&lt;13.4,IF(L249&gt;73,73,L249),L249)</f>
        <v>71</v>
      </c>
      <c r="N249" s="117">
        <f>IF('STATS 17-18'!H251&lt;11,IF(M249&gt;66,66,M249),M249)</f>
        <v>71</v>
      </c>
    </row>
    <row r="250" ht="20.35" customHeight="1">
      <c r="A250" t="s" s="38">
        <v>326</v>
      </c>
      <c r="B250" s="81">
        <f>'SK - Tableau 1'!F250</f>
        <v>69</v>
      </c>
      <c r="C250" s="33">
        <f>VLOOKUP('STATS 17-18'!X252,'PH - GIVEAWAYS'!$A$3:$B$55,2)</f>
        <v>63</v>
      </c>
      <c r="D250" s="33">
        <f>IF('STATS 17-18'!G252&lt;400,IF(C250&gt;66,66,C250),C250)</f>
        <v>63</v>
      </c>
      <c r="E250" s="33">
        <f>IF('STATS 17-18'!G252&lt;200,IF(D250&gt;60,60,D250),D250)</f>
        <v>63</v>
      </c>
      <c r="F250" s="33">
        <f>VLOOKUP('STATS 17-18'!AE252,'PH - BLOCKED SHOTS'!$A$3:$B$55,2)</f>
        <v>52</v>
      </c>
      <c r="G250" s="33">
        <f>IF('STATS 17-18'!G252&lt;400,IF(F250&gt;66,66,F250),F250)</f>
        <v>52</v>
      </c>
      <c r="H250" s="33">
        <f>IF('STATS 17-18'!G252&lt;200,IF(G250&gt;60,60,G250),G250)</f>
        <v>52</v>
      </c>
      <c r="I250" s="33"/>
      <c r="J250" s="116">
        <f>AVERAGE(B250,E250,E250,H250)</f>
        <v>61.75</v>
      </c>
      <c r="K250" s="116">
        <f>VLOOKUP('STATS 17-18'!M252,'PH - GAME SCORE'!$A$3:$B$55,2)</f>
        <v>86</v>
      </c>
      <c r="L250" s="116">
        <f>AVERAGE(J250,K250)</f>
        <v>73.875</v>
      </c>
      <c r="M250" s="116">
        <f>IF('STATS 17-18'!H252&lt;13.4,IF(L250&gt;73,73,L250),L250)</f>
        <v>73.875</v>
      </c>
      <c r="N250" s="117">
        <f>IF('STATS 17-18'!H252&lt;11,IF(M250&gt;66,66,M250),M250)</f>
        <v>73.875</v>
      </c>
    </row>
    <row r="251" ht="20.35" customHeight="1">
      <c r="A251" t="s" s="38">
        <v>327</v>
      </c>
      <c r="B251" s="81">
        <f>'SK - Tableau 1'!F251</f>
        <v>87</v>
      </c>
      <c r="C251" s="33">
        <f>VLOOKUP('STATS 17-18'!X253,'PH - GIVEAWAYS'!$A$3:$B$55,2)</f>
        <v>90</v>
      </c>
      <c r="D251" s="33">
        <f>IF('STATS 17-18'!G253&lt;400,IF(C251&gt;66,66,C251),C251)</f>
        <v>90</v>
      </c>
      <c r="E251" s="33">
        <f>IF('STATS 17-18'!G253&lt;200,IF(D251&gt;60,60,D251),D251)</f>
        <v>90</v>
      </c>
      <c r="F251" s="33">
        <f>VLOOKUP('STATS 17-18'!AE253,'PH - BLOCKED SHOTS'!$A$3:$B$55,2)</f>
        <v>62</v>
      </c>
      <c r="G251" s="33">
        <f>IF('STATS 17-18'!G253&lt;400,IF(F251&gt;66,66,F251),F251)</f>
        <v>62</v>
      </c>
      <c r="H251" s="33">
        <f>IF('STATS 17-18'!G253&lt;200,IF(G251&gt;60,60,G251),G251)</f>
        <v>62</v>
      </c>
      <c r="I251" s="33"/>
      <c r="J251" s="116">
        <f>AVERAGE(B251,E251,E251,H251)</f>
        <v>82.25</v>
      </c>
      <c r="K251" s="116">
        <f>VLOOKUP('STATS 17-18'!M253,'PH - GAME SCORE'!$A$3:$B$55,2)</f>
        <v>79</v>
      </c>
      <c r="L251" s="116">
        <f>AVERAGE(J251,K251)</f>
        <v>80.625</v>
      </c>
      <c r="M251" s="116">
        <f>IF('STATS 17-18'!H253&lt;13.4,IF(L251&gt;73,73,L251),L251)</f>
        <v>80.625</v>
      </c>
      <c r="N251" s="117">
        <f>IF('STATS 17-18'!H253&lt;11,IF(M251&gt;66,66,M251),M251)</f>
        <v>80.625</v>
      </c>
    </row>
    <row r="252" ht="20.35" customHeight="1">
      <c r="A252" t="s" s="38">
        <v>328</v>
      </c>
      <c r="B252" s="81">
        <f>'SK - Tableau 1'!F252</f>
        <v>92</v>
      </c>
      <c r="C252" s="33">
        <f>VLOOKUP('STATS 17-18'!X254,'PH - GIVEAWAYS'!$A$3:$B$55,2)</f>
        <v>71</v>
      </c>
      <c r="D252" s="33">
        <f>IF('STATS 17-18'!G254&lt;400,IF(C252&gt;66,66,C252),C252)</f>
        <v>71</v>
      </c>
      <c r="E252" s="33">
        <f>IF('STATS 17-18'!G254&lt;200,IF(D252&gt;60,60,D252),D252)</f>
        <v>71</v>
      </c>
      <c r="F252" s="33">
        <f>VLOOKUP('STATS 17-18'!AE254,'PH - BLOCKED SHOTS'!$A$3:$B$55,2)</f>
        <v>51</v>
      </c>
      <c r="G252" s="33">
        <f>IF('STATS 17-18'!G254&lt;400,IF(F252&gt;66,66,F252),F252)</f>
        <v>51</v>
      </c>
      <c r="H252" s="33">
        <f>IF('STATS 17-18'!G254&lt;200,IF(G252&gt;60,60,G252),G252)</f>
        <v>51</v>
      </c>
      <c r="I252" s="33"/>
      <c r="J252" s="116">
        <f>AVERAGE(B252,E252,E252,H252)</f>
        <v>71.25</v>
      </c>
      <c r="K252" s="116">
        <f>VLOOKUP('STATS 17-18'!M254,'PH - GAME SCORE'!$A$3:$B$55,2)</f>
        <v>83</v>
      </c>
      <c r="L252" s="116">
        <f>AVERAGE(J252,K252)</f>
        <v>77.125</v>
      </c>
      <c r="M252" s="116">
        <f>IF('STATS 17-18'!H254&lt;13.4,IF(L252&gt;73,73,L252),L252)</f>
        <v>77.125</v>
      </c>
      <c r="N252" s="117">
        <f>IF('STATS 17-18'!H254&lt;11,IF(M252&gt;66,66,M252),M252)</f>
        <v>77.125</v>
      </c>
    </row>
    <row r="253" ht="20.35" customHeight="1">
      <c r="A253" t="s" s="38">
        <v>330</v>
      </c>
      <c r="B253" s="81">
        <f>'SK - Tableau 1'!F253</f>
        <v>82</v>
      </c>
      <c r="C253" s="33">
        <f>VLOOKUP('STATS 17-18'!X255,'PH - GIVEAWAYS'!$A$3:$B$55,2)</f>
        <v>51</v>
      </c>
      <c r="D253" s="33">
        <f>IF('STATS 17-18'!G255&lt;400,IF(C253&gt;66,66,C253),C253)</f>
        <v>51</v>
      </c>
      <c r="E253" s="33">
        <f>IF('STATS 17-18'!G255&lt;200,IF(D253&gt;60,60,D253),D253)</f>
        <v>51</v>
      </c>
      <c r="F253" s="33">
        <f>VLOOKUP('STATS 17-18'!AE255,'PH - BLOCKED SHOTS'!$A$3:$B$55,2)</f>
        <v>93</v>
      </c>
      <c r="G253" s="33">
        <f>IF('STATS 17-18'!G255&lt;400,IF(F253&gt;66,66,F253),F253)</f>
        <v>93</v>
      </c>
      <c r="H253" s="33">
        <f>IF('STATS 17-18'!G255&lt;200,IF(G253&gt;60,60,G253),G253)</f>
        <v>93</v>
      </c>
      <c r="I253" s="33"/>
      <c r="J253" s="116">
        <f>AVERAGE(B253,E253,E253,H253)</f>
        <v>69.25</v>
      </c>
      <c r="K253" s="116">
        <f>VLOOKUP('STATS 17-18'!M255,'PH - GAME SCORE'!$A$3:$B$55,2)</f>
        <v>61</v>
      </c>
      <c r="L253" s="116">
        <f>AVERAGE(J253,K253)</f>
        <v>65.125</v>
      </c>
      <c r="M253" s="116">
        <f>IF('STATS 17-18'!H255&lt;13.4,IF(L253&gt;73,73,L253),L253)</f>
        <v>65.125</v>
      </c>
      <c r="N253" s="117">
        <f>IF('STATS 17-18'!H255&lt;11,IF(M253&gt;66,66,M253),M253)</f>
        <v>65.125</v>
      </c>
    </row>
    <row r="254" ht="20.35" customHeight="1">
      <c r="A254" t="s" s="38">
        <v>331</v>
      </c>
      <c r="B254" s="81">
        <f>'SK - Tableau 1'!F254</f>
        <v>71</v>
      </c>
      <c r="C254" s="33">
        <f>VLOOKUP('STATS 17-18'!X256,'PH - GIVEAWAYS'!$A$3:$B$55,2)</f>
        <v>69</v>
      </c>
      <c r="D254" s="33">
        <f>IF('STATS 17-18'!G256&lt;400,IF(C254&gt;66,66,C254),C254)</f>
        <v>69</v>
      </c>
      <c r="E254" s="33">
        <f>IF('STATS 17-18'!G256&lt;200,IF(D254&gt;60,60,D254),D254)</f>
        <v>69</v>
      </c>
      <c r="F254" s="33">
        <f>VLOOKUP('STATS 17-18'!AE256,'PH - BLOCKED SHOTS'!$A$3:$B$55,2)</f>
        <v>93</v>
      </c>
      <c r="G254" s="33">
        <f>IF('STATS 17-18'!G256&lt;400,IF(F254&gt;66,66,F254),F254)</f>
        <v>93</v>
      </c>
      <c r="H254" s="33">
        <f>IF('STATS 17-18'!G256&lt;200,IF(G254&gt;60,60,G254),G254)</f>
        <v>93</v>
      </c>
      <c r="I254" s="33"/>
      <c r="J254" s="116">
        <f>AVERAGE(B254,E254,E254,H254)</f>
        <v>75.5</v>
      </c>
      <c r="K254" s="116">
        <f>VLOOKUP('STATS 17-18'!M256,'PH - GAME SCORE'!$A$3:$B$55,2)</f>
        <v>60</v>
      </c>
      <c r="L254" s="116">
        <f>AVERAGE(J254,K254)</f>
        <v>67.75</v>
      </c>
      <c r="M254" s="116">
        <f>IF('STATS 17-18'!H256&lt;13.4,IF(L254&gt;73,73,L254),L254)</f>
        <v>67.75</v>
      </c>
      <c r="N254" s="117">
        <f>IF('STATS 17-18'!H256&lt;11,IF(M254&gt;66,66,M254),M254)</f>
        <v>67.75</v>
      </c>
    </row>
    <row r="255" ht="20.35" customHeight="1">
      <c r="A255" t="s" s="38">
        <v>332</v>
      </c>
      <c r="B255" s="81">
        <f>'SK - Tableau 1'!F255</f>
        <v>63</v>
      </c>
      <c r="C255" s="33">
        <f>VLOOKUP('STATS 17-18'!X257,'PH - GIVEAWAYS'!$A$3:$B$55,2)</f>
        <v>87</v>
      </c>
      <c r="D255" s="33">
        <f>IF('STATS 17-18'!G257&lt;400,IF(C255&gt;66,66,C255),C255)</f>
        <v>87</v>
      </c>
      <c r="E255" s="33">
        <f>IF('STATS 17-18'!G257&lt;200,IF(D255&gt;60,60,D255),D255)</f>
        <v>87</v>
      </c>
      <c r="F255" s="33">
        <f>VLOOKUP('STATS 17-18'!AE257,'PH - BLOCKED SHOTS'!$A$3:$B$55,2)</f>
        <v>82</v>
      </c>
      <c r="G255" s="33">
        <f>IF('STATS 17-18'!G257&lt;400,IF(F255&gt;66,66,F255),F255)</f>
        <v>82</v>
      </c>
      <c r="H255" s="33">
        <f>IF('STATS 17-18'!G257&lt;200,IF(G255&gt;60,60,G255),G255)</f>
        <v>82</v>
      </c>
      <c r="I255" s="33"/>
      <c r="J255" s="116">
        <f>AVERAGE(B255,E255,E255,H255)</f>
        <v>79.75</v>
      </c>
      <c r="K255" s="116">
        <f>VLOOKUP('STATS 17-18'!M257,'PH - GAME SCORE'!$A$3:$B$55,2)</f>
        <v>55</v>
      </c>
      <c r="L255" s="116">
        <f>AVERAGE(J255,K255)</f>
        <v>67.375</v>
      </c>
      <c r="M255" s="116">
        <f>IF('STATS 17-18'!H257&lt;13.4,IF(L255&gt;73,73,L255),L255)</f>
        <v>67.375</v>
      </c>
      <c r="N255" s="117">
        <f>IF('STATS 17-18'!H257&lt;11,IF(M255&gt;66,66,M255),M255)</f>
        <v>67.375</v>
      </c>
    </row>
    <row r="256" ht="20.35" customHeight="1">
      <c r="A256" t="s" s="38">
        <v>333</v>
      </c>
      <c r="B256" s="81">
        <f>'SK - Tableau 1'!F256</f>
        <v>74</v>
      </c>
      <c r="C256" s="33">
        <f>VLOOKUP('STATS 17-18'!X258,'PH - GIVEAWAYS'!$A$3:$B$55,2)</f>
        <v>94</v>
      </c>
      <c r="D256" s="33">
        <f>IF('STATS 17-18'!G258&lt;400,IF(C256&gt;66,66,C256),C256)</f>
        <v>94</v>
      </c>
      <c r="E256" s="33">
        <f>IF('STATS 17-18'!G258&lt;200,IF(D256&gt;60,60,D256),D256)</f>
        <v>94</v>
      </c>
      <c r="F256" s="33">
        <f>VLOOKUP('STATS 17-18'!AE258,'PH - BLOCKED SHOTS'!$A$3:$B$55,2)</f>
        <v>70</v>
      </c>
      <c r="G256" s="33">
        <f>IF('STATS 17-18'!G258&lt;400,IF(F256&gt;66,66,F256),F256)</f>
        <v>70</v>
      </c>
      <c r="H256" s="33">
        <f>IF('STATS 17-18'!G258&lt;200,IF(G256&gt;60,60,G256),G256)</f>
        <v>70</v>
      </c>
      <c r="I256" s="33"/>
      <c r="J256" s="116">
        <f>AVERAGE(B256,E256,E256,H256)</f>
        <v>83</v>
      </c>
      <c r="K256" s="116">
        <f>VLOOKUP('STATS 17-18'!M258,'PH - GAME SCORE'!$A$3:$B$55,2)</f>
        <v>67</v>
      </c>
      <c r="L256" s="116">
        <f>AVERAGE(J256,K256)</f>
        <v>75</v>
      </c>
      <c r="M256" s="116">
        <f>IF('STATS 17-18'!H258&lt;13.4,IF(L256&gt;73,73,L256),L256)</f>
        <v>75</v>
      </c>
      <c r="N256" s="117">
        <f>IF('STATS 17-18'!H258&lt;11,IF(M256&gt;66,66,M256),M256)</f>
        <v>75</v>
      </c>
    </row>
    <row r="257" ht="20.35" customHeight="1">
      <c r="A257" t="s" s="38">
        <v>334</v>
      </c>
      <c r="B257" s="81">
        <f>'SK - Tableau 1'!F257</f>
        <v>60</v>
      </c>
      <c r="C257" s="33">
        <f>VLOOKUP('STATS 17-18'!X259,'PH - GIVEAWAYS'!$A$3:$B$55,2)</f>
        <v>93</v>
      </c>
      <c r="D257" s="33">
        <f>IF('STATS 17-18'!G259&lt;400,IF(C257&gt;66,66,C257),C257)</f>
        <v>66</v>
      </c>
      <c r="E257" s="33">
        <f>IF('STATS 17-18'!G259&lt;200,IF(D257&gt;60,60,D257),D257)</f>
        <v>60</v>
      </c>
      <c r="F257" s="33">
        <f>VLOOKUP('STATS 17-18'!AE259,'PH - BLOCKED SHOTS'!$A$3:$B$55,2)</f>
        <v>60</v>
      </c>
      <c r="G257" s="33">
        <f>IF('STATS 17-18'!G259&lt;400,IF(F257&gt;66,66,F257),F257)</f>
        <v>60</v>
      </c>
      <c r="H257" s="33">
        <f>IF('STATS 17-18'!G259&lt;200,IF(G257&gt;60,60,G257),G257)</f>
        <v>60</v>
      </c>
      <c r="I257" s="33"/>
      <c r="J257" s="116">
        <f>AVERAGE(B257,E257,E257,H257)</f>
        <v>60</v>
      </c>
      <c r="K257" s="116">
        <f>VLOOKUP('STATS 17-18'!M259,'PH - GAME SCORE'!$A$3:$B$55,2)</f>
        <v>56</v>
      </c>
      <c r="L257" s="116">
        <f>AVERAGE(J257,K257)</f>
        <v>58</v>
      </c>
      <c r="M257" s="116">
        <f>IF('STATS 17-18'!H259&lt;13.4,IF(L257&gt;73,73,L257),L257)</f>
        <v>58</v>
      </c>
      <c r="N257" s="117">
        <f>IF('STATS 17-18'!H259&lt;11,IF(M257&gt;66,66,M257),M257)</f>
        <v>58</v>
      </c>
    </row>
    <row r="258" ht="20.35" customHeight="1">
      <c r="A258" t="s" s="38">
        <v>335</v>
      </c>
      <c r="B258" s="81">
        <f>'SK - Tableau 1'!F258</f>
        <v>93</v>
      </c>
      <c r="C258" s="33">
        <f>VLOOKUP('STATS 17-18'!X260,'PH - GIVEAWAYS'!$A$3:$B$55,2)</f>
        <v>69</v>
      </c>
      <c r="D258" s="33">
        <f>IF('STATS 17-18'!G260&lt;400,IF(C258&gt;66,66,C258),C258)</f>
        <v>69</v>
      </c>
      <c r="E258" s="33">
        <f>IF('STATS 17-18'!G260&lt;200,IF(D258&gt;60,60,D258),D258)</f>
        <v>69</v>
      </c>
      <c r="F258" s="33">
        <f>VLOOKUP('STATS 17-18'!AE260,'PH - BLOCKED SHOTS'!$A$3:$B$55,2)</f>
        <v>94</v>
      </c>
      <c r="G258" s="33">
        <f>IF('STATS 17-18'!G260&lt;400,IF(F258&gt;66,66,F258),F258)</f>
        <v>94</v>
      </c>
      <c r="H258" s="33">
        <f>IF('STATS 17-18'!G260&lt;200,IF(G258&gt;60,60,G258),G258)</f>
        <v>94</v>
      </c>
      <c r="I258" s="33"/>
      <c r="J258" s="116">
        <f>AVERAGE(B258,E258,E258,H258)</f>
        <v>81.25</v>
      </c>
      <c r="K258" s="116">
        <f>VLOOKUP('STATS 17-18'!M260,'PH - GAME SCORE'!$A$3:$B$55,2)</f>
        <v>53</v>
      </c>
      <c r="L258" s="116">
        <f>AVERAGE(J258,K258)</f>
        <v>67.125</v>
      </c>
      <c r="M258" s="116">
        <f>IF('STATS 17-18'!H260&lt;13.4,IF(L258&gt;73,73,L258),L258)</f>
        <v>67.125</v>
      </c>
      <c r="N258" s="117">
        <f>IF('STATS 17-18'!H260&lt;11,IF(M258&gt;66,66,M258),M258)</f>
        <v>67.125</v>
      </c>
    </row>
    <row r="259" ht="20.35" customHeight="1">
      <c r="A259" t="s" s="38">
        <v>337</v>
      </c>
      <c r="B259" s="81">
        <f>'SK - Tableau 1'!F259</f>
        <v>51</v>
      </c>
      <c r="C259" s="33">
        <f>VLOOKUP('STATS 17-18'!X261,'PH - GIVEAWAYS'!$A$3:$B$55,2)</f>
        <v>90</v>
      </c>
      <c r="D259" s="33">
        <f>IF('STATS 17-18'!G261&lt;400,IF(C259&gt;66,66,C259),C259)</f>
        <v>90</v>
      </c>
      <c r="E259" s="33">
        <f>IF('STATS 17-18'!G261&lt;200,IF(D259&gt;60,60,D259),D259)</f>
        <v>90</v>
      </c>
      <c r="F259" s="33">
        <f>VLOOKUP('STATS 17-18'!AE261,'PH - BLOCKED SHOTS'!$A$3:$B$55,2)</f>
        <v>72</v>
      </c>
      <c r="G259" s="33">
        <f>IF('STATS 17-18'!G261&lt;400,IF(F259&gt;66,66,F259),F259)</f>
        <v>72</v>
      </c>
      <c r="H259" s="33">
        <f>IF('STATS 17-18'!G261&lt;200,IF(G259&gt;60,60,G259),G259)</f>
        <v>72</v>
      </c>
      <c r="I259" s="33"/>
      <c r="J259" s="116">
        <f>AVERAGE(B259,E259,E259,H259)</f>
        <v>75.75</v>
      </c>
      <c r="K259" s="116">
        <f>VLOOKUP('STATS 17-18'!M261,'PH - GAME SCORE'!$A$3:$B$55,2)</f>
        <v>76</v>
      </c>
      <c r="L259" s="116">
        <f>AVERAGE(J259,K259)</f>
        <v>75.875</v>
      </c>
      <c r="M259" s="116">
        <f>IF('STATS 17-18'!H261&lt;13.4,IF(L259&gt;73,73,L259),L259)</f>
        <v>73</v>
      </c>
      <c r="N259" s="117">
        <f>IF('STATS 17-18'!H261&lt;11,IF(M259&gt;66,66,M259),M259)</f>
        <v>73</v>
      </c>
    </row>
    <row r="260" ht="20.35" customHeight="1">
      <c r="A260" t="s" s="38">
        <v>338</v>
      </c>
      <c r="B260" s="81">
        <f>'SK - Tableau 1'!F260</f>
        <v>62</v>
      </c>
      <c r="C260" s="33">
        <f>VLOOKUP('STATS 17-18'!X262,'PH - GIVEAWAYS'!$A$3:$B$55,2)</f>
        <v>53</v>
      </c>
      <c r="D260" s="33">
        <f>IF('STATS 17-18'!G262&lt;400,IF(C260&gt;66,66,C260),C260)</f>
        <v>53</v>
      </c>
      <c r="E260" s="33">
        <f>IF('STATS 17-18'!G262&lt;200,IF(D260&gt;60,60,D260),D260)</f>
        <v>53</v>
      </c>
      <c r="F260" s="33">
        <f>VLOOKUP('STATS 17-18'!AE262,'PH - BLOCKED SHOTS'!$A$3:$B$55,2)</f>
        <v>85</v>
      </c>
      <c r="G260" s="33">
        <f>IF('STATS 17-18'!G262&lt;400,IF(F260&gt;66,66,F260),F260)</f>
        <v>85</v>
      </c>
      <c r="H260" s="33">
        <f>IF('STATS 17-18'!G262&lt;200,IF(G260&gt;60,60,G260),G260)</f>
        <v>85</v>
      </c>
      <c r="I260" s="33"/>
      <c r="J260" s="116">
        <f>AVERAGE(B260,E260,E260,H260)</f>
        <v>63.25</v>
      </c>
      <c r="K260" s="116">
        <f>VLOOKUP('STATS 17-18'!M262,'PH - GAME SCORE'!$A$3:$B$55,2)</f>
        <v>57</v>
      </c>
      <c r="L260" s="116">
        <f>AVERAGE(J260,K260)</f>
        <v>60.125</v>
      </c>
      <c r="M260" s="116">
        <f>IF('STATS 17-18'!H262&lt;13.4,IF(L260&gt;73,73,L260),L260)</f>
        <v>60.125</v>
      </c>
      <c r="N260" s="117">
        <f>IF('STATS 17-18'!H262&lt;11,IF(M260&gt;66,66,M260),M260)</f>
        <v>60.125</v>
      </c>
    </row>
    <row r="261" ht="20.35" customHeight="1">
      <c r="A261" t="s" s="38">
        <v>339</v>
      </c>
      <c r="B261" s="81">
        <f>'SK - Tableau 1'!F261</f>
        <v>94</v>
      </c>
      <c r="C261" s="33">
        <f>VLOOKUP('STATS 17-18'!X263,'PH - GIVEAWAYS'!$A$3:$B$55,2)</f>
        <v>77</v>
      </c>
      <c r="D261" s="33">
        <f>IF('STATS 17-18'!G263&lt;400,IF(C261&gt;66,66,C261),C261)</f>
        <v>77</v>
      </c>
      <c r="E261" s="33">
        <f>IF('STATS 17-18'!G263&lt;200,IF(D261&gt;60,60,D261),D261)</f>
        <v>77</v>
      </c>
      <c r="F261" s="33">
        <f>VLOOKUP('STATS 17-18'!AE263,'PH - BLOCKED SHOTS'!$A$3:$B$55,2)</f>
        <v>79</v>
      </c>
      <c r="G261" s="33">
        <f>IF('STATS 17-18'!G263&lt;400,IF(F261&gt;66,66,F261),F261)</f>
        <v>79</v>
      </c>
      <c r="H261" s="33">
        <f>IF('STATS 17-18'!G263&lt;200,IF(G261&gt;60,60,G261),G261)</f>
        <v>79</v>
      </c>
      <c r="I261" s="33"/>
      <c r="J261" s="116">
        <f>AVERAGE(B261,E261,E261,H261)</f>
        <v>81.75</v>
      </c>
      <c r="K261" s="116">
        <f>VLOOKUP('STATS 17-18'!M263,'PH - GAME SCORE'!$A$3:$B$55,2)</f>
        <v>62</v>
      </c>
      <c r="L261" s="116">
        <f>AVERAGE(J261,K261)</f>
        <v>71.875</v>
      </c>
      <c r="M261" s="116">
        <f>IF('STATS 17-18'!H263&lt;13.4,IF(L261&gt;73,73,L261),L261)</f>
        <v>71.875</v>
      </c>
      <c r="N261" s="117">
        <f>IF('STATS 17-18'!H263&lt;11,IF(M261&gt;66,66,M261),M261)</f>
        <v>71.875</v>
      </c>
    </row>
    <row r="262" ht="20.35" customHeight="1">
      <c r="A262" t="s" s="38">
        <v>340</v>
      </c>
      <c r="B262" s="81">
        <f>'SK - Tableau 1'!F262</f>
        <v>61</v>
      </c>
      <c r="C262" s="33">
        <f>VLOOKUP('STATS 17-18'!X264,'PH - GIVEAWAYS'!$A$3:$B$55,2)</f>
        <v>65</v>
      </c>
      <c r="D262" s="33">
        <f>IF('STATS 17-18'!G264&lt;400,IF(C262&gt;66,66,C262),C262)</f>
        <v>65</v>
      </c>
      <c r="E262" s="33">
        <f>IF('STATS 17-18'!G264&lt;200,IF(D262&gt;60,60,D262),D262)</f>
        <v>65</v>
      </c>
      <c r="F262" s="33">
        <f>VLOOKUP('STATS 17-18'!AE264,'PH - BLOCKED SHOTS'!$A$3:$B$55,2)</f>
        <v>64</v>
      </c>
      <c r="G262" s="33">
        <f>IF('STATS 17-18'!G264&lt;400,IF(F262&gt;66,66,F262),F262)</f>
        <v>64</v>
      </c>
      <c r="H262" s="33">
        <f>IF('STATS 17-18'!G264&lt;200,IF(G262&gt;60,60,G262),G262)</f>
        <v>64</v>
      </c>
      <c r="I262" s="33"/>
      <c r="J262" s="116">
        <f>AVERAGE(B262,E262,E262,H262)</f>
        <v>63.75</v>
      </c>
      <c r="K262" s="116">
        <f>VLOOKUP('STATS 17-18'!M264,'PH - GAME SCORE'!$A$3:$B$55,2)</f>
        <v>68</v>
      </c>
      <c r="L262" s="116">
        <f>AVERAGE(J262,K262)</f>
        <v>65.875</v>
      </c>
      <c r="M262" s="116">
        <f>IF('STATS 17-18'!H264&lt;13.4,IF(L262&gt;73,73,L262),L262)</f>
        <v>65.875</v>
      </c>
      <c r="N262" s="117">
        <f>IF('STATS 17-18'!H264&lt;11,IF(M262&gt;66,66,M262),M262)</f>
        <v>65.875</v>
      </c>
    </row>
    <row r="263" ht="20.35" customHeight="1">
      <c r="A263" t="s" s="38">
        <v>341</v>
      </c>
      <c r="B263" s="81">
        <f>'SK - Tableau 1'!F263</f>
        <v>47</v>
      </c>
      <c r="C263" s="33">
        <f>VLOOKUP('STATS 17-18'!X265,'PH - GIVEAWAYS'!$A$3:$B$55,2)</f>
        <v>95</v>
      </c>
      <c r="D263" s="33">
        <f>IF('STATS 17-18'!G265&lt;400,IF(C263&gt;66,66,C263),C263)</f>
        <v>66</v>
      </c>
      <c r="E263" s="33">
        <f>IF('STATS 17-18'!G265&lt;200,IF(D263&gt;60,60,D263),D263)</f>
        <v>66</v>
      </c>
      <c r="F263" s="33">
        <f>VLOOKUP('STATS 17-18'!AE265,'PH - BLOCKED SHOTS'!$A$3:$B$55,2)</f>
        <v>72</v>
      </c>
      <c r="G263" s="33">
        <f>IF('STATS 17-18'!G265&lt;400,IF(F263&gt;66,66,F263),F263)</f>
        <v>66</v>
      </c>
      <c r="H263" s="33">
        <f>IF('STATS 17-18'!G265&lt;200,IF(G263&gt;60,60,G263),G263)</f>
        <v>66</v>
      </c>
      <c r="I263" s="33"/>
      <c r="J263" s="116">
        <f>AVERAGE(B263,E263,E263,H263)</f>
        <v>61.25</v>
      </c>
      <c r="K263" s="116">
        <f>VLOOKUP('STATS 17-18'!M265,'PH - GAME SCORE'!$A$3:$B$55,2)</f>
        <v>54</v>
      </c>
      <c r="L263" s="116">
        <f>AVERAGE(J263,K263)</f>
        <v>57.625</v>
      </c>
      <c r="M263" s="116">
        <f>IF('STATS 17-18'!H265&lt;13.4,IF(L263&gt;73,73,L263),L263)</f>
        <v>57.625</v>
      </c>
      <c r="N263" s="117">
        <f>IF('STATS 17-18'!H265&lt;11,IF(M263&gt;66,66,M263),M263)</f>
        <v>57.625</v>
      </c>
    </row>
    <row r="264" ht="20.35" customHeight="1">
      <c r="A264" t="s" s="38">
        <v>342</v>
      </c>
      <c r="B264" s="81">
        <f>'SK - Tableau 1'!F264</f>
        <v>51</v>
      </c>
      <c r="C264" s="33">
        <f>VLOOKUP('STATS 17-18'!X266,'PH - GIVEAWAYS'!$A$3:$B$55,2)</f>
        <v>58</v>
      </c>
      <c r="D264" s="33">
        <f>IF('STATS 17-18'!G266&lt;400,IF(C264&gt;66,66,C264),C264)</f>
        <v>58</v>
      </c>
      <c r="E264" s="33">
        <f>IF('STATS 17-18'!G266&lt;200,IF(D264&gt;60,60,D264),D264)</f>
        <v>58</v>
      </c>
      <c r="F264" s="33">
        <f>VLOOKUP('STATS 17-18'!AE266,'PH - BLOCKED SHOTS'!$A$3:$B$55,2)</f>
        <v>99</v>
      </c>
      <c r="G264" s="33">
        <f>IF('STATS 17-18'!G266&lt;400,IF(F264&gt;66,66,F264),F264)</f>
        <v>66</v>
      </c>
      <c r="H264" s="33">
        <f>IF('STATS 17-18'!G266&lt;200,IF(G264&gt;60,60,G264),G264)</f>
        <v>60</v>
      </c>
      <c r="I264" s="33"/>
      <c r="J264" s="116">
        <f>AVERAGE(B264,E264,E264,H264)</f>
        <v>56.75</v>
      </c>
      <c r="K264" s="116">
        <f>VLOOKUP('STATS 17-18'!M266,'PH - GAME SCORE'!$A$3:$B$55,2)</f>
        <v>47</v>
      </c>
      <c r="L264" s="116">
        <f>AVERAGE(J264,K264)</f>
        <v>51.875</v>
      </c>
      <c r="M264" s="116">
        <f>IF('STATS 17-18'!H266&lt;13.4,IF(L264&gt;73,73,L264),L264)</f>
        <v>51.875</v>
      </c>
      <c r="N264" s="117">
        <f>IF('STATS 17-18'!H266&lt;11,IF(M264&gt;66,66,M264),M264)</f>
        <v>51.875</v>
      </c>
    </row>
    <row r="265" ht="20.35" customHeight="1">
      <c r="A265" t="s" s="38">
        <v>343</v>
      </c>
      <c r="B265" s="81">
        <f>'SK - Tableau 1'!F265</f>
        <v>70</v>
      </c>
      <c r="C265" s="33">
        <f>VLOOKUP('STATS 17-18'!X267,'PH - GIVEAWAYS'!$A$3:$B$55,2)</f>
        <v>67</v>
      </c>
      <c r="D265" s="33">
        <f>IF('STATS 17-18'!G267&lt;400,IF(C265&gt;66,66,C265),C265)</f>
        <v>66</v>
      </c>
      <c r="E265" s="33">
        <f>IF('STATS 17-18'!G267&lt;200,IF(D265&gt;60,60,D265),D265)</f>
        <v>66</v>
      </c>
      <c r="F265" s="33">
        <f>VLOOKUP('STATS 17-18'!AE267,'PH - BLOCKED SHOTS'!$A$3:$B$55,2)</f>
        <v>72</v>
      </c>
      <c r="G265" s="33">
        <f>IF('STATS 17-18'!G267&lt;400,IF(F265&gt;66,66,F265),F265)</f>
        <v>66</v>
      </c>
      <c r="H265" s="33">
        <f>IF('STATS 17-18'!G267&lt;200,IF(G265&gt;60,60,G265),G265)</f>
        <v>66</v>
      </c>
      <c r="I265" s="33"/>
      <c r="J265" s="116">
        <f>AVERAGE(B265,E265,E265,H265)</f>
        <v>67</v>
      </c>
      <c r="K265" s="116">
        <f>VLOOKUP('STATS 17-18'!M267,'PH - GAME SCORE'!$A$3:$B$55,2)</f>
        <v>83</v>
      </c>
      <c r="L265" s="116">
        <f>AVERAGE(J265,K265)</f>
        <v>75</v>
      </c>
      <c r="M265" s="116">
        <f>IF('STATS 17-18'!H267&lt;13.4,IF(L265&gt;73,73,L265),L265)</f>
        <v>73</v>
      </c>
      <c r="N265" s="117">
        <f>IF('STATS 17-18'!H267&lt;11,IF(M265&gt;66,66,M265),M265)</f>
        <v>73</v>
      </c>
    </row>
    <row r="266" ht="20.35" customHeight="1">
      <c r="A266" t="s" s="38">
        <v>344</v>
      </c>
      <c r="B266" s="81">
        <f>'SK - Tableau 1'!F266</f>
        <v>97</v>
      </c>
      <c r="C266" s="33">
        <f>VLOOKUP('STATS 17-18'!X268,'PH - GIVEAWAYS'!$A$3:$B$55,2)</f>
        <v>61</v>
      </c>
      <c r="D266" s="33">
        <f>IF('STATS 17-18'!G268&lt;400,IF(C266&gt;66,66,C266),C266)</f>
        <v>61</v>
      </c>
      <c r="E266" s="33">
        <f>IF('STATS 17-18'!G268&lt;200,IF(D266&gt;60,60,D266),D266)</f>
        <v>61</v>
      </c>
      <c r="F266" s="33">
        <f>VLOOKUP('STATS 17-18'!AE268,'PH - BLOCKED SHOTS'!$A$3:$B$55,2)</f>
        <v>70</v>
      </c>
      <c r="G266" s="33">
        <f>IF('STATS 17-18'!G268&lt;400,IF(F266&gt;66,66,F266),F266)</f>
        <v>70</v>
      </c>
      <c r="H266" s="33">
        <f>IF('STATS 17-18'!G268&lt;200,IF(G266&gt;60,60,G266),G266)</f>
        <v>70</v>
      </c>
      <c r="I266" s="33"/>
      <c r="J266" s="116">
        <f>AVERAGE(B266,E266,E266,H266)</f>
        <v>72.25</v>
      </c>
      <c r="K266" s="116">
        <f>VLOOKUP('STATS 17-18'!M268,'PH - GAME SCORE'!$A$3:$B$55,2)</f>
        <v>87</v>
      </c>
      <c r="L266" s="116">
        <f>AVERAGE(J266,K266)</f>
        <v>79.625</v>
      </c>
      <c r="M266" s="116">
        <f>IF('STATS 17-18'!H268&lt;13.4,IF(L266&gt;73,73,L266),L266)</f>
        <v>79.625</v>
      </c>
      <c r="N266" s="117">
        <f>IF('STATS 17-18'!H268&lt;11,IF(M266&gt;66,66,M266),M266)</f>
        <v>79.625</v>
      </c>
    </row>
    <row r="267" ht="20.35" customHeight="1">
      <c r="A267" t="s" s="38">
        <v>345</v>
      </c>
      <c r="B267" s="81">
        <f>'SK - Tableau 1'!F267</f>
        <v>60</v>
      </c>
      <c r="C267" s="33">
        <f>VLOOKUP('STATS 17-18'!X269,'PH - GIVEAWAYS'!$A$3:$B$55,2)</f>
        <v>72</v>
      </c>
      <c r="D267" s="33">
        <f>IF('STATS 17-18'!G269&lt;400,IF(C267&gt;66,66,C267),C267)</f>
        <v>72</v>
      </c>
      <c r="E267" s="33">
        <f>IF('STATS 17-18'!G269&lt;200,IF(D267&gt;60,60,D267),D267)</f>
        <v>72</v>
      </c>
      <c r="F267" s="33">
        <f>VLOOKUP('STATS 17-18'!AE269,'PH - BLOCKED SHOTS'!$A$3:$B$55,2)</f>
        <v>64</v>
      </c>
      <c r="G267" s="33">
        <f>IF('STATS 17-18'!G269&lt;400,IF(F267&gt;66,66,F267),F267)</f>
        <v>64</v>
      </c>
      <c r="H267" s="33">
        <f>IF('STATS 17-18'!G269&lt;200,IF(G267&gt;60,60,G267),G267)</f>
        <v>64</v>
      </c>
      <c r="I267" s="33"/>
      <c r="J267" s="116">
        <f>AVERAGE(B267,E267,E267,H267)</f>
        <v>67</v>
      </c>
      <c r="K267" s="116">
        <f>VLOOKUP('STATS 17-18'!M269,'PH - GAME SCORE'!$A$3:$B$55,2)</f>
        <v>62</v>
      </c>
      <c r="L267" s="116">
        <f>AVERAGE(J267,K267)</f>
        <v>64.5</v>
      </c>
      <c r="M267" s="116">
        <f>IF('STATS 17-18'!H269&lt;13.4,IF(L267&gt;73,73,L267),L267)</f>
        <v>64.5</v>
      </c>
      <c r="N267" s="117">
        <f>IF('STATS 17-18'!H269&lt;11,IF(M267&gt;66,66,M267),M267)</f>
        <v>64.5</v>
      </c>
    </row>
    <row r="268" ht="20.35" customHeight="1">
      <c r="A268" t="s" s="38">
        <v>346</v>
      </c>
      <c r="B268" s="81">
        <f>'SK - Tableau 1'!F268</f>
        <v>78</v>
      </c>
      <c r="C268" s="33">
        <f>VLOOKUP('STATS 17-18'!X270,'PH - GIVEAWAYS'!$A$3:$B$55,2)</f>
        <v>66</v>
      </c>
      <c r="D268" s="33">
        <f>IF('STATS 17-18'!G270&lt;400,IF(C268&gt;66,66,C268),C268)</f>
        <v>66</v>
      </c>
      <c r="E268" s="33">
        <f>IF('STATS 17-18'!G270&lt;200,IF(D268&gt;60,60,D268),D268)</f>
        <v>66</v>
      </c>
      <c r="F268" s="33">
        <f>VLOOKUP('STATS 17-18'!AE270,'PH - BLOCKED SHOTS'!$A$3:$B$55,2)</f>
        <v>77</v>
      </c>
      <c r="G268" s="33">
        <f>IF('STATS 17-18'!G270&lt;400,IF(F268&gt;66,66,F268),F268)</f>
        <v>77</v>
      </c>
      <c r="H268" s="33">
        <f>IF('STATS 17-18'!G270&lt;200,IF(G268&gt;60,60,G268),G268)</f>
        <v>77</v>
      </c>
      <c r="I268" s="33"/>
      <c r="J268" s="116">
        <f>AVERAGE(B268,E268,E268,H268)</f>
        <v>71.75</v>
      </c>
      <c r="K268" s="116">
        <f>VLOOKUP('STATS 17-18'!M270,'PH - GAME SCORE'!$A$3:$B$55,2)</f>
        <v>77</v>
      </c>
      <c r="L268" s="116">
        <f>AVERAGE(J268,K268)</f>
        <v>74.375</v>
      </c>
      <c r="M268" s="116">
        <f>IF('STATS 17-18'!H270&lt;13.4,IF(L268&gt;73,73,L268),L268)</f>
        <v>74.375</v>
      </c>
      <c r="N268" s="117">
        <f>IF('STATS 17-18'!H270&lt;11,IF(M268&gt;66,66,M268),M268)</f>
        <v>74.375</v>
      </c>
    </row>
    <row r="269" ht="20.35" customHeight="1">
      <c r="A269" t="s" s="38">
        <v>347</v>
      </c>
      <c r="B269" s="81">
        <f>'SK - Tableau 1'!F269</f>
        <v>68</v>
      </c>
      <c r="C269" s="33">
        <f>VLOOKUP('STATS 17-18'!X271,'PH - GIVEAWAYS'!$A$3:$B$55,2)</f>
        <v>91</v>
      </c>
      <c r="D269" s="33">
        <f>IF('STATS 17-18'!G271&lt;400,IF(C269&gt;66,66,C269),C269)</f>
        <v>91</v>
      </c>
      <c r="E269" s="33">
        <f>IF('STATS 17-18'!G271&lt;200,IF(D269&gt;60,60,D269),D269)</f>
        <v>91</v>
      </c>
      <c r="F269" s="33">
        <f>VLOOKUP('STATS 17-18'!AE271,'PH - BLOCKED SHOTS'!$A$3:$B$55,2)</f>
        <v>50</v>
      </c>
      <c r="G269" s="33">
        <f>IF('STATS 17-18'!G271&lt;400,IF(F269&gt;66,66,F269),F269)</f>
        <v>50</v>
      </c>
      <c r="H269" s="33">
        <f>IF('STATS 17-18'!G271&lt;200,IF(G269&gt;60,60,G269),G269)</f>
        <v>50</v>
      </c>
      <c r="I269" s="33"/>
      <c r="J269" s="116">
        <f>AVERAGE(B269,E269,E269,H269)</f>
        <v>75</v>
      </c>
      <c r="K269" s="116">
        <f>VLOOKUP('STATS 17-18'!M271,'PH - GAME SCORE'!$A$3:$B$55,2)</f>
        <v>59</v>
      </c>
      <c r="L269" s="116">
        <f>AVERAGE(J269,K269)</f>
        <v>67</v>
      </c>
      <c r="M269" s="116">
        <f>IF('STATS 17-18'!H271&lt;13.4,IF(L269&gt;73,73,L269),L269)</f>
        <v>67</v>
      </c>
      <c r="N269" s="117">
        <f>IF('STATS 17-18'!H271&lt;11,IF(M269&gt;66,66,M269),M269)</f>
        <v>67</v>
      </c>
    </row>
    <row r="270" ht="20.35" customHeight="1">
      <c r="A270" t="s" s="38">
        <v>348</v>
      </c>
      <c r="B270" s="81">
        <f>'SK - Tableau 1'!F270</f>
        <v>47</v>
      </c>
      <c r="C270" s="33">
        <f>VLOOKUP('STATS 17-18'!X272,'PH - GIVEAWAYS'!$A$3:$B$55,2)</f>
        <v>67</v>
      </c>
      <c r="D270" s="33">
        <f>IF('STATS 17-18'!G272&lt;400,IF(C270&gt;66,66,C270),C270)</f>
        <v>66</v>
      </c>
      <c r="E270" s="33">
        <f>IF('STATS 17-18'!G272&lt;200,IF(D270&gt;60,60,D270),D270)</f>
        <v>60</v>
      </c>
      <c r="F270" s="33">
        <f>VLOOKUP('STATS 17-18'!AE272,'PH - BLOCKED SHOTS'!$A$3:$B$55,2)</f>
        <v>63</v>
      </c>
      <c r="G270" s="33">
        <f>IF('STATS 17-18'!G272&lt;400,IF(F270&gt;66,66,F270),F270)</f>
        <v>63</v>
      </c>
      <c r="H270" s="33">
        <f>IF('STATS 17-18'!G272&lt;200,IF(G270&gt;60,60,G270),G270)</f>
        <v>60</v>
      </c>
      <c r="I270" s="33"/>
      <c r="J270" s="116">
        <f>AVERAGE(B270,E270,E270,H270)</f>
        <v>56.75</v>
      </c>
      <c r="K270" s="116">
        <f>VLOOKUP('STATS 17-18'!M272,'PH - GAME SCORE'!$A$3:$B$55,2)</f>
        <v>48</v>
      </c>
      <c r="L270" s="116">
        <f>AVERAGE(J270,K270)</f>
        <v>52.375</v>
      </c>
      <c r="M270" s="116">
        <f>IF('STATS 17-18'!H272&lt;13.4,IF(L270&gt;73,73,L270),L270)</f>
        <v>52.375</v>
      </c>
      <c r="N270" s="117">
        <f>IF('STATS 17-18'!H272&lt;11,IF(M270&gt;66,66,M270),M270)</f>
        <v>52.375</v>
      </c>
    </row>
    <row r="271" ht="20.35" customHeight="1">
      <c r="A271" t="s" s="38">
        <v>349</v>
      </c>
      <c r="B271" s="81">
        <f>'SK - Tableau 1'!F271</f>
        <v>92</v>
      </c>
      <c r="C271" s="33">
        <f>VLOOKUP('STATS 17-18'!X273,'PH - GIVEAWAYS'!$A$3:$B$55,2)</f>
        <v>64</v>
      </c>
      <c r="D271" s="33">
        <f>IF('STATS 17-18'!G273&lt;400,IF(C271&gt;66,66,C271),C271)</f>
        <v>64</v>
      </c>
      <c r="E271" s="33">
        <f>IF('STATS 17-18'!G273&lt;200,IF(D271&gt;60,60,D271),D271)</f>
        <v>64</v>
      </c>
      <c r="F271" s="33">
        <f>VLOOKUP('STATS 17-18'!AE273,'PH - BLOCKED SHOTS'!$A$3:$B$55,2)</f>
        <v>90</v>
      </c>
      <c r="G271" s="33">
        <f>IF('STATS 17-18'!G273&lt;400,IF(F271&gt;66,66,F271),F271)</f>
        <v>90</v>
      </c>
      <c r="H271" s="33">
        <f>IF('STATS 17-18'!G273&lt;200,IF(G271&gt;60,60,G271),G271)</f>
        <v>90</v>
      </c>
      <c r="I271" s="33"/>
      <c r="J271" s="116">
        <f>AVERAGE(B271,E271,E271,H271)</f>
        <v>77.5</v>
      </c>
      <c r="K271" s="116">
        <f>VLOOKUP('STATS 17-18'!M273,'PH - GAME SCORE'!$A$3:$B$55,2)</f>
        <v>64</v>
      </c>
      <c r="L271" s="116">
        <f>AVERAGE(J271,K271)</f>
        <v>70.75</v>
      </c>
      <c r="M271" s="116">
        <f>IF('STATS 17-18'!H273&lt;13.4,IF(L271&gt;73,73,L271),L271)</f>
        <v>70.75</v>
      </c>
      <c r="N271" s="117">
        <f>IF('STATS 17-18'!H273&lt;11,IF(M271&gt;66,66,M271),M271)</f>
        <v>70.75</v>
      </c>
    </row>
    <row r="272" ht="20.35" customHeight="1">
      <c r="A272" t="s" s="38">
        <v>350</v>
      </c>
      <c r="B272" s="81">
        <f>'SK - Tableau 1'!F272</f>
        <v>52</v>
      </c>
      <c r="C272" s="33">
        <f>VLOOKUP('STATS 17-18'!X274,'PH - GIVEAWAYS'!$A$3:$B$55,2)</f>
        <v>79</v>
      </c>
      <c r="D272" s="33">
        <f>IF('STATS 17-18'!G274&lt;400,IF(C272&gt;66,66,C272),C272)</f>
        <v>66</v>
      </c>
      <c r="E272" s="33">
        <f>IF('STATS 17-18'!G274&lt;200,IF(D272&gt;60,60,D272),D272)</f>
        <v>60</v>
      </c>
      <c r="F272" s="33">
        <f>VLOOKUP('STATS 17-18'!AE274,'PH - BLOCKED SHOTS'!$A$3:$B$55,2)</f>
        <v>96</v>
      </c>
      <c r="G272" s="33">
        <f>IF('STATS 17-18'!G274&lt;400,IF(F272&gt;66,66,F272),F272)</f>
        <v>66</v>
      </c>
      <c r="H272" s="33">
        <f>IF('STATS 17-18'!G274&lt;200,IF(G272&gt;60,60,G272),G272)</f>
        <v>60</v>
      </c>
      <c r="I272" s="33"/>
      <c r="J272" s="116">
        <f>AVERAGE(B272,E272,E272,H272)</f>
        <v>58</v>
      </c>
      <c r="K272" s="116">
        <f>VLOOKUP('STATS 17-18'!M274,'PH - GAME SCORE'!$A$3:$B$55,2)</f>
        <v>56</v>
      </c>
      <c r="L272" s="116">
        <f>AVERAGE(J272,K272)</f>
        <v>57</v>
      </c>
      <c r="M272" s="116">
        <f>IF('STATS 17-18'!H274&lt;13.4,IF(L272&gt;73,73,L272),L272)</f>
        <v>57</v>
      </c>
      <c r="N272" s="117">
        <f>IF('STATS 17-18'!H274&lt;11,IF(M272&gt;66,66,M272),M272)</f>
        <v>57</v>
      </c>
    </row>
    <row r="273" ht="20.35" customHeight="1">
      <c r="A273" t="s" s="38">
        <v>351</v>
      </c>
      <c r="B273" s="81">
        <f>'SK - Tableau 1'!F273</f>
        <v>68</v>
      </c>
      <c r="C273" s="33">
        <f>VLOOKUP('STATS 17-18'!X275,'PH - GIVEAWAYS'!$A$3:$B$55,2)</f>
        <v>68</v>
      </c>
      <c r="D273" s="33">
        <f>IF('STATS 17-18'!G275&lt;400,IF(C273&gt;66,66,C273),C273)</f>
        <v>68</v>
      </c>
      <c r="E273" s="33">
        <f>IF('STATS 17-18'!G275&lt;200,IF(D273&gt;60,60,D273),D273)</f>
        <v>68</v>
      </c>
      <c r="F273" s="33">
        <f>VLOOKUP('STATS 17-18'!AE275,'PH - BLOCKED SHOTS'!$A$3:$B$55,2)</f>
        <v>52</v>
      </c>
      <c r="G273" s="33">
        <f>IF('STATS 17-18'!G275&lt;400,IF(F273&gt;66,66,F273),F273)</f>
        <v>52</v>
      </c>
      <c r="H273" s="33">
        <f>IF('STATS 17-18'!G275&lt;200,IF(G273&gt;60,60,G273),G273)</f>
        <v>52</v>
      </c>
      <c r="I273" s="33"/>
      <c r="J273" s="116">
        <f>AVERAGE(B273,E273,E273,H273)</f>
        <v>64</v>
      </c>
      <c r="K273" s="116">
        <f>VLOOKUP('STATS 17-18'!M275,'PH - GAME SCORE'!$A$3:$B$55,2)</f>
        <v>89</v>
      </c>
      <c r="L273" s="116">
        <f>AVERAGE(J273,K273)</f>
        <v>76.5</v>
      </c>
      <c r="M273" s="116">
        <f>IF('STATS 17-18'!H275&lt;13.4,IF(L273&gt;73,73,L273),L273)</f>
        <v>76.5</v>
      </c>
      <c r="N273" s="117">
        <f>IF('STATS 17-18'!H275&lt;11,IF(M273&gt;66,66,M273),M273)</f>
        <v>76.5</v>
      </c>
    </row>
    <row r="274" ht="20.35" customHeight="1">
      <c r="A274" t="s" s="38">
        <v>352</v>
      </c>
      <c r="B274" s="81">
        <f>'SK - Tableau 1'!F274</f>
        <v>97</v>
      </c>
      <c r="C274" s="33">
        <f>VLOOKUP('STATS 17-18'!X276,'PH - GIVEAWAYS'!$A$3:$B$55,2)</f>
        <v>55</v>
      </c>
      <c r="D274" s="33">
        <f>IF('STATS 17-18'!G276&lt;400,IF(C274&gt;66,66,C274),C274)</f>
        <v>55</v>
      </c>
      <c r="E274" s="33">
        <f>IF('STATS 17-18'!G276&lt;200,IF(D274&gt;60,60,D274),D274)</f>
        <v>55</v>
      </c>
      <c r="F274" s="33">
        <f>VLOOKUP('STATS 17-18'!AE276,'PH - BLOCKED SHOTS'!$A$3:$B$55,2)</f>
        <v>78</v>
      </c>
      <c r="G274" s="33">
        <f>IF('STATS 17-18'!G276&lt;400,IF(F274&gt;66,66,F274),F274)</f>
        <v>78</v>
      </c>
      <c r="H274" s="33">
        <f>IF('STATS 17-18'!G276&lt;200,IF(G274&gt;60,60,G274),G274)</f>
        <v>78</v>
      </c>
      <c r="I274" s="33"/>
      <c r="J274" s="116">
        <f>AVERAGE(B274,E274,E274,H274)</f>
        <v>71.25</v>
      </c>
      <c r="K274" s="116">
        <f>VLOOKUP('STATS 17-18'!M276,'PH - GAME SCORE'!$A$3:$B$55,2)</f>
        <v>75</v>
      </c>
      <c r="L274" s="116">
        <f>AVERAGE(J274,K274)</f>
        <v>73.125</v>
      </c>
      <c r="M274" s="116">
        <f>IF('STATS 17-18'!H276&lt;13.4,IF(L274&gt;73,73,L274),L274)</f>
        <v>73.125</v>
      </c>
      <c r="N274" s="117">
        <f>IF('STATS 17-18'!H276&lt;11,IF(M274&gt;66,66,M274),M274)</f>
        <v>73.125</v>
      </c>
    </row>
    <row r="275" ht="20.35" customHeight="1">
      <c r="A275" t="s" s="38">
        <v>353</v>
      </c>
      <c r="B275" s="81">
        <f>'SK - Tableau 1'!F275</f>
        <v>48</v>
      </c>
      <c r="C275" s="33">
        <f>VLOOKUP('STATS 17-18'!X277,'PH - GIVEAWAYS'!$A$3:$B$55,2)</f>
        <v>90</v>
      </c>
      <c r="D275" s="33">
        <f>IF('STATS 17-18'!G277&lt;400,IF(C275&gt;66,66,C275),C275)</f>
        <v>90</v>
      </c>
      <c r="E275" s="33">
        <f>IF('STATS 17-18'!G277&lt;200,IF(D275&gt;60,60,D275),D275)</f>
        <v>90</v>
      </c>
      <c r="F275" s="33">
        <f>VLOOKUP('STATS 17-18'!AE277,'PH - BLOCKED SHOTS'!$A$3:$B$55,2)</f>
        <v>87</v>
      </c>
      <c r="G275" s="33">
        <f>IF('STATS 17-18'!G277&lt;400,IF(F275&gt;66,66,F275),F275)</f>
        <v>87</v>
      </c>
      <c r="H275" s="33">
        <f>IF('STATS 17-18'!G277&lt;200,IF(G275&gt;60,60,G275),G275)</f>
        <v>87</v>
      </c>
      <c r="I275" s="33"/>
      <c r="J275" s="116">
        <f>AVERAGE(B275,E275,E275,H275)</f>
        <v>78.75</v>
      </c>
      <c r="K275" s="116">
        <f>VLOOKUP('STATS 17-18'!M277,'PH - GAME SCORE'!$A$3:$B$55,2)</f>
        <v>65</v>
      </c>
      <c r="L275" s="116">
        <f>AVERAGE(J275,K275)</f>
        <v>71.875</v>
      </c>
      <c r="M275" s="116">
        <f>IF('STATS 17-18'!H277&lt;13.4,IF(L275&gt;73,73,L275),L275)</f>
        <v>71.875</v>
      </c>
      <c r="N275" s="117">
        <f>IF('STATS 17-18'!H277&lt;11,IF(M275&gt;66,66,M275),M275)</f>
        <v>71.875</v>
      </c>
    </row>
    <row r="276" ht="20.35" customHeight="1">
      <c r="A276" t="s" s="38">
        <v>354</v>
      </c>
      <c r="B276" s="81">
        <f>'SK - Tableau 1'!F276</f>
        <v>60</v>
      </c>
      <c r="C276" s="33">
        <f>VLOOKUP('STATS 17-18'!X278,'PH - GIVEAWAYS'!$A$3:$B$55,2)</f>
        <v>99</v>
      </c>
      <c r="D276" s="33">
        <f>IF('STATS 17-18'!G278&lt;400,IF(C276&gt;66,66,C276),C276)</f>
        <v>66</v>
      </c>
      <c r="E276" s="33">
        <f>IF('STATS 17-18'!G278&lt;200,IF(D276&gt;60,60,D276),D276)</f>
        <v>60</v>
      </c>
      <c r="F276" s="33">
        <f>VLOOKUP('STATS 17-18'!AE278,'PH - BLOCKED SHOTS'!$A$3:$B$55,2)</f>
        <v>80</v>
      </c>
      <c r="G276" s="33">
        <f>IF('STATS 17-18'!G278&lt;400,IF(F276&gt;66,66,F276),F276)</f>
        <v>66</v>
      </c>
      <c r="H276" s="33">
        <f>IF('STATS 17-18'!G278&lt;200,IF(G276&gt;60,60,G276),G276)</f>
        <v>60</v>
      </c>
      <c r="I276" s="33"/>
      <c r="J276" s="116">
        <f>AVERAGE(B276,E276,E276,H276)</f>
        <v>60</v>
      </c>
      <c r="K276" s="116">
        <f>VLOOKUP('STATS 17-18'!M278,'PH - GAME SCORE'!$A$3:$B$55,2)</f>
        <v>47</v>
      </c>
      <c r="L276" s="116">
        <f>AVERAGE(J276,K276)</f>
        <v>53.5</v>
      </c>
      <c r="M276" s="116">
        <f>IF('STATS 17-18'!H278&lt;13.4,IF(L276&gt;73,73,L276),L276)</f>
        <v>53.5</v>
      </c>
      <c r="N276" s="117">
        <f>IF('STATS 17-18'!H278&lt;11,IF(M276&gt;66,66,M276),M276)</f>
        <v>53.5</v>
      </c>
    </row>
    <row r="277" ht="20.35" customHeight="1">
      <c r="A277" t="s" s="38">
        <v>355</v>
      </c>
      <c r="B277" s="81">
        <f>'SK - Tableau 1'!F277</f>
        <v>82</v>
      </c>
      <c r="C277" s="33">
        <f>VLOOKUP('STATS 17-18'!X279,'PH - GIVEAWAYS'!$A$3:$B$55,2)</f>
        <v>53</v>
      </c>
      <c r="D277" s="33">
        <f>IF('STATS 17-18'!G279&lt;400,IF(C277&gt;66,66,C277),C277)</f>
        <v>53</v>
      </c>
      <c r="E277" s="33">
        <f>IF('STATS 17-18'!G279&lt;200,IF(D277&gt;60,60,D277),D277)</f>
        <v>53</v>
      </c>
      <c r="F277" s="33">
        <f>VLOOKUP('STATS 17-18'!AE279,'PH - BLOCKED SHOTS'!$A$3:$B$55,2)</f>
        <v>56</v>
      </c>
      <c r="G277" s="33">
        <f>IF('STATS 17-18'!G279&lt;400,IF(F277&gt;66,66,F277),F277)</f>
        <v>56</v>
      </c>
      <c r="H277" s="33">
        <f>IF('STATS 17-18'!G279&lt;200,IF(G277&gt;60,60,G277),G277)</f>
        <v>56</v>
      </c>
      <c r="I277" s="33"/>
      <c r="J277" s="116">
        <f>AVERAGE(B277,E277,E277,H277)</f>
        <v>61</v>
      </c>
      <c r="K277" s="116">
        <f>VLOOKUP('STATS 17-18'!M279,'PH - GAME SCORE'!$A$3:$B$55,2)</f>
        <v>83</v>
      </c>
      <c r="L277" s="116">
        <f>AVERAGE(J277,K277)</f>
        <v>72</v>
      </c>
      <c r="M277" s="116">
        <f>IF('STATS 17-18'!H279&lt;13.4,IF(L277&gt;73,73,L277),L277)</f>
        <v>72</v>
      </c>
      <c r="N277" s="117">
        <f>IF('STATS 17-18'!H279&lt;11,IF(M277&gt;66,66,M277),M277)</f>
        <v>72</v>
      </c>
    </row>
    <row r="278" ht="20.35" customHeight="1">
      <c r="A278" t="s" s="38">
        <v>356</v>
      </c>
      <c r="B278" s="81">
        <f>'SK - Tableau 1'!F278</f>
        <v>60</v>
      </c>
      <c r="C278" s="33">
        <f>VLOOKUP('STATS 17-18'!X280,'PH - GIVEAWAYS'!$A$3:$B$55,2)</f>
        <v>99</v>
      </c>
      <c r="D278" s="33">
        <f>IF('STATS 17-18'!G280&lt;400,IF(C278&gt;66,66,C278),C278)</f>
        <v>66</v>
      </c>
      <c r="E278" s="33">
        <f>IF('STATS 17-18'!G280&lt;200,IF(D278&gt;60,60,D278),D278)</f>
        <v>60</v>
      </c>
      <c r="F278" s="33">
        <f>VLOOKUP('STATS 17-18'!AE280,'PH - BLOCKED SHOTS'!$A$3:$B$55,2)</f>
        <v>59</v>
      </c>
      <c r="G278" s="33">
        <f>IF('STATS 17-18'!G280&lt;400,IF(F278&gt;66,66,F278),F278)</f>
        <v>59</v>
      </c>
      <c r="H278" s="33">
        <f>IF('STATS 17-18'!G280&lt;200,IF(G278&gt;60,60,G278),G278)</f>
        <v>59</v>
      </c>
      <c r="I278" s="33"/>
      <c r="J278" s="116">
        <f>AVERAGE(B278,E278,E278,H278)</f>
        <v>59.75</v>
      </c>
      <c r="K278" s="116">
        <f>VLOOKUP('STATS 17-18'!M280,'PH - GAME SCORE'!$A$3:$B$55,2)</f>
        <v>79</v>
      </c>
      <c r="L278" s="116">
        <f>AVERAGE(J278,K278)</f>
        <v>69.375</v>
      </c>
      <c r="M278" s="116">
        <f>IF('STATS 17-18'!H280&lt;13.4,IF(L278&gt;73,73,L278),L278)</f>
        <v>69.375</v>
      </c>
      <c r="N278" s="117">
        <f>IF('STATS 17-18'!H280&lt;11,IF(M278&gt;66,66,M278),M278)</f>
        <v>69.375</v>
      </c>
    </row>
    <row r="279" ht="20.35" customHeight="1">
      <c r="A279" t="s" s="38">
        <v>357</v>
      </c>
      <c r="B279" s="81">
        <f>'SK - Tableau 1'!F279</f>
        <v>73</v>
      </c>
      <c r="C279" s="33">
        <f>VLOOKUP('STATS 17-18'!X281,'PH - GIVEAWAYS'!$A$3:$B$55,2)</f>
        <v>99</v>
      </c>
      <c r="D279" s="33">
        <f>IF('STATS 17-18'!G281&lt;400,IF(C279&gt;66,66,C279),C279)</f>
        <v>66</v>
      </c>
      <c r="E279" s="33">
        <f>IF('STATS 17-18'!G281&lt;200,IF(D279&gt;60,60,D279),D279)</f>
        <v>66</v>
      </c>
      <c r="F279" s="33">
        <f>VLOOKUP('STATS 17-18'!AE281,'PH - BLOCKED SHOTS'!$A$3:$B$55,2)</f>
        <v>69</v>
      </c>
      <c r="G279" s="33">
        <f>IF('STATS 17-18'!G281&lt;400,IF(F279&gt;66,66,F279),F279)</f>
        <v>66</v>
      </c>
      <c r="H279" s="33">
        <f>IF('STATS 17-18'!G281&lt;200,IF(G279&gt;60,60,G279),G279)</f>
        <v>66</v>
      </c>
      <c r="I279" s="33"/>
      <c r="J279" s="116">
        <f>AVERAGE(B279,E279,E279,H279)</f>
        <v>67.75</v>
      </c>
      <c r="K279" s="116">
        <f>VLOOKUP('STATS 17-18'!M281,'PH - GAME SCORE'!$A$3:$B$55,2)</f>
        <v>69</v>
      </c>
      <c r="L279" s="116">
        <f>AVERAGE(J279,K279)</f>
        <v>68.375</v>
      </c>
      <c r="M279" s="116">
        <f>IF('STATS 17-18'!H281&lt;13.4,IF(L279&gt;73,73,L279),L279)</f>
        <v>68.375</v>
      </c>
      <c r="N279" s="117">
        <f>IF('STATS 17-18'!H281&lt;11,IF(M279&gt;66,66,M279),M279)</f>
        <v>68.375</v>
      </c>
    </row>
    <row r="280" ht="20.35" customHeight="1">
      <c r="A280" t="s" s="38">
        <v>358</v>
      </c>
      <c r="B280" s="81">
        <f>'SK - Tableau 1'!F280</f>
        <v>57</v>
      </c>
      <c r="C280" s="33">
        <f>VLOOKUP('STATS 17-18'!X282,'PH - GIVEAWAYS'!$A$3:$B$55,2)</f>
        <v>76</v>
      </c>
      <c r="D280" s="33">
        <f>IF('STATS 17-18'!G282&lt;400,IF(C280&gt;66,66,C280),C280)</f>
        <v>66</v>
      </c>
      <c r="E280" s="33">
        <f>IF('STATS 17-18'!G282&lt;200,IF(D280&gt;60,60,D280),D280)</f>
        <v>60</v>
      </c>
      <c r="F280" s="33">
        <f>VLOOKUP('STATS 17-18'!AE282,'PH - BLOCKED SHOTS'!$A$3:$B$55,2)</f>
        <v>57</v>
      </c>
      <c r="G280" s="33">
        <f>IF('STATS 17-18'!G282&lt;400,IF(F280&gt;66,66,F280),F280)</f>
        <v>57</v>
      </c>
      <c r="H280" s="33">
        <f>IF('STATS 17-18'!G282&lt;200,IF(G280&gt;60,60,G280),G280)</f>
        <v>57</v>
      </c>
      <c r="I280" s="33"/>
      <c r="J280" s="116">
        <f>AVERAGE(B280,E280,E280,H280)</f>
        <v>58.5</v>
      </c>
      <c r="K280" s="116">
        <f>VLOOKUP('STATS 17-18'!M282,'PH - GAME SCORE'!$A$3:$B$55,2)</f>
        <v>47</v>
      </c>
      <c r="L280" s="116">
        <f>AVERAGE(J280,K280)</f>
        <v>52.75</v>
      </c>
      <c r="M280" s="116">
        <f>IF('STATS 17-18'!H282&lt;13.4,IF(L280&gt;73,73,L280),L280)</f>
        <v>52.75</v>
      </c>
      <c r="N280" s="117">
        <f>IF('STATS 17-18'!H282&lt;11,IF(M280&gt;66,66,M280),M280)</f>
        <v>52.75</v>
      </c>
    </row>
    <row r="281" ht="20.35" customHeight="1">
      <c r="A281" t="s" s="38">
        <v>359</v>
      </c>
      <c r="B281" s="81">
        <f>'SK - Tableau 1'!F281</f>
        <v>85</v>
      </c>
      <c r="C281" s="33">
        <f>VLOOKUP('STATS 17-18'!X283,'PH - GIVEAWAYS'!$A$3:$B$55,2)</f>
        <v>82</v>
      </c>
      <c r="D281" s="33">
        <f>IF('STATS 17-18'!G283&lt;400,IF(C281&gt;66,66,C281),C281)</f>
        <v>82</v>
      </c>
      <c r="E281" s="33">
        <f>IF('STATS 17-18'!G283&lt;200,IF(D281&gt;60,60,D281),D281)</f>
        <v>82</v>
      </c>
      <c r="F281" s="33">
        <f>VLOOKUP('STATS 17-18'!AE283,'PH - BLOCKED SHOTS'!$A$3:$B$55,2)</f>
        <v>58</v>
      </c>
      <c r="G281" s="33">
        <f>IF('STATS 17-18'!G283&lt;400,IF(F281&gt;66,66,F281),F281)</f>
        <v>58</v>
      </c>
      <c r="H281" s="33">
        <f>IF('STATS 17-18'!G283&lt;200,IF(G281&gt;60,60,G281),G281)</f>
        <v>58</v>
      </c>
      <c r="I281" s="33"/>
      <c r="J281" s="116">
        <f>AVERAGE(B281,E281,E281,H281)</f>
        <v>76.75</v>
      </c>
      <c r="K281" s="116">
        <f>VLOOKUP('STATS 17-18'!M283,'PH - GAME SCORE'!$A$3:$B$55,2)</f>
        <v>81</v>
      </c>
      <c r="L281" s="116">
        <f>AVERAGE(J281,K281)</f>
        <v>78.875</v>
      </c>
      <c r="M281" s="116">
        <f>IF('STATS 17-18'!H283&lt;13.4,IF(L281&gt;73,73,L281),L281)</f>
        <v>78.875</v>
      </c>
      <c r="N281" s="117">
        <f>IF('STATS 17-18'!H283&lt;11,IF(M281&gt;66,66,M281),M281)</f>
        <v>78.875</v>
      </c>
    </row>
    <row r="282" ht="20.35" customHeight="1">
      <c r="A282" t="s" s="38">
        <v>360</v>
      </c>
      <c r="B282" s="81">
        <f>'SK - Tableau 1'!F282</f>
        <v>73</v>
      </c>
      <c r="C282" s="33">
        <f>VLOOKUP('STATS 17-18'!X284,'PH - GIVEAWAYS'!$A$3:$B$55,2)</f>
        <v>88</v>
      </c>
      <c r="D282" s="33">
        <f>IF('STATS 17-18'!G284&lt;400,IF(C282&gt;66,66,C282),C282)</f>
        <v>66</v>
      </c>
      <c r="E282" s="33">
        <f>IF('STATS 17-18'!G284&lt;200,IF(D282&gt;60,60,D282),D282)</f>
        <v>66</v>
      </c>
      <c r="F282" s="33">
        <f>VLOOKUP('STATS 17-18'!AE284,'PH - BLOCKED SHOTS'!$A$3:$B$55,2)</f>
        <v>81</v>
      </c>
      <c r="G282" s="33">
        <f>IF('STATS 17-18'!G284&lt;400,IF(F282&gt;66,66,F282),F282)</f>
        <v>66</v>
      </c>
      <c r="H282" s="33">
        <f>IF('STATS 17-18'!G284&lt;200,IF(G282&gt;60,60,G282),G282)</f>
        <v>66</v>
      </c>
      <c r="I282" s="33"/>
      <c r="J282" s="116">
        <f>AVERAGE(B282,E282,E282,H282)</f>
        <v>67.75</v>
      </c>
      <c r="K282" s="116">
        <f>VLOOKUP('STATS 17-18'!M284,'PH - GAME SCORE'!$A$3:$B$55,2)</f>
        <v>75</v>
      </c>
      <c r="L282" s="116">
        <f>AVERAGE(J282,K282)</f>
        <v>71.375</v>
      </c>
      <c r="M282" s="116">
        <f>IF('STATS 17-18'!H284&lt;13.4,IF(L282&gt;73,73,L282),L282)</f>
        <v>71.375</v>
      </c>
      <c r="N282" s="117">
        <f>IF('STATS 17-18'!H284&lt;11,IF(M282&gt;66,66,M282),M282)</f>
        <v>71.375</v>
      </c>
    </row>
    <row r="283" ht="20.35" customHeight="1">
      <c r="A283" t="s" s="38">
        <v>362</v>
      </c>
      <c r="B283" s="81">
        <f>'SK - Tableau 1'!F283</f>
        <v>60</v>
      </c>
      <c r="C283" s="33">
        <f>VLOOKUP('STATS 17-18'!X285,'PH - GIVEAWAYS'!$A$3:$B$55,2)</f>
        <v>66</v>
      </c>
      <c r="D283" s="33">
        <f>IF('STATS 17-18'!G285&lt;400,IF(C283&gt;66,66,C283),C283)</f>
        <v>66</v>
      </c>
      <c r="E283" s="33">
        <f>IF('STATS 17-18'!G285&lt;200,IF(D283&gt;60,60,D283),D283)</f>
        <v>66</v>
      </c>
      <c r="F283" s="33">
        <f>VLOOKUP('STATS 17-18'!AE285,'PH - BLOCKED SHOTS'!$A$3:$B$55,2)</f>
        <v>79</v>
      </c>
      <c r="G283" s="33">
        <f>IF('STATS 17-18'!G285&lt;400,IF(F283&gt;66,66,F283),F283)</f>
        <v>66</v>
      </c>
      <c r="H283" s="33">
        <f>IF('STATS 17-18'!G285&lt;200,IF(G283&gt;60,60,G283),G283)</f>
        <v>66</v>
      </c>
      <c r="I283" s="33"/>
      <c r="J283" s="116">
        <f>AVERAGE(B283,E283,E283,H283)</f>
        <v>64.5</v>
      </c>
      <c r="K283" s="116">
        <f>VLOOKUP('STATS 17-18'!M285,'PH - GAME SCORE'!$A$3:$B$55,2)</f>
        <v>61</v>
      </c>
      <c r="L283" s="116">
        <f>AVERAGE(J283,K283)</f>
        <v>62.75</v>
      </c>
      <c r="M283" s="116">
        <f>IF('STATS 17-18'!H285&lt;13.4,IF(L283&gt;73,73,L283),L283)</f>
        <v>62.75</v>
      </c>
      <c r="N283" s="117">
        <f>IF('STATS 17-18'!H285&lt;11,IF(M283&gt;66,66,M283),M283)</f>
        <v>62.75</v>
      </c>
    </row>
    <row r="284" ht="20.35" customHeight="1">
      <c r="A284" t="s" s="38">
        <v>363</v>
      </c>
      <c r="B284" s="81">
        <f>'SK - Tableau 1'!F284</f>
        <v>47</v>
      </c>
      <c r="C284" s="33">
        <f>VLOOKUP('STATS 17-18'!X286,'PH - GIVEAWAYS'!$A$3:$B$55,2)</f>
        <v>99</v>
      </c>
      <c r="D284" s="33">
        <f>IF('STATS 17-18'!G286&lt;400,IF(C284&gt;66,66,C284),C284)</f>
        <v>66</v>
      </c>
      <c r="E284" s="33">
        <f>IF('STATS 17-18'!G286&lt;200,IF(D284&gt;60,60,D284),D284)</f>
        <v>60</v>
      </c>
      <c r="F284" s="33">
        <f>VLOOKUP('STATS 17-18'!AE286,'PH - BLOCKED SHOTS'!$A$3:$B$55,2)</f>
        <v>47</v>
      </c>
      <c r="G284" s="33">
        <f>IF('STATS 17-18'!G286&lt;400,IF(F284&gt;66,66,F284),F284)</f>
        <v>47</v>
      </c>
      <c r="H284" s="33">
        <f>IF('STATS 17-18'!G286&lt;200,IF(G284&gt;60,60,G284),G284)</f>
        <v>47</v>
      </c>
      <c r="I284" s="33"/>
      <c r="J284" s="116">
        <f>AVERAGE(B284,E284,E284,H284)</f>
        <v>53.5</v>
      </c>
      <c r="K284" s="116">
        <f>VLOOKUP('STATS 17-18'!M286,'PH - GAME SCORE'!$A$3:$B$55,2)</f>
        <v>89</v>
      </c>
      <c r="L284" s="116">
        <f>AVERAGE(J284,K284)</f>
        <v>71.25</v>
      </c>
      <c r="M284" s="116">
        <f>IF('STATS 17-18'!H286&lt;13.4,IF(L284&gt;73,73,L284),L284)</f>
        <v>71.25</v>
      </c>
      <c r="N284" s="117">
        <f>IF('STATS 17-18'!H286&lt;11,IF(M284&gt;66,66,M284),M284)</f>
        <v>71.25</v>
      </c>
    </row>
    <row r="285" ht="20.35" customHeight="1">
      <c r="A285" t="s" s="38">
        <v>364</v>
      </c>
      <c r="B285" s="81">
        <f>'SK - Tableau 1'!F285</f>
        <v>93</v>
      </c>
      <c r="C285" s="33">
        <f>VLOOKUP('STATS 17-18'!X287,'PH - GIVEAWAYS'!$A$3:$B$55,2)</f>
        <v>90</v>
      </c>
      <c r="D285" s="33">
        <f>IF('STATS 17-18'!G287&lt;400,IF(C285&gt;66,66,C285),C285)</f>
        <v>90</v>
      </c>
      <c r="E285" s="33">
        <f>IF('STATS 17-18'!G287&lt;200,IF(D285&gt;60,60,D285),D285)</f>
        <v>90</v>
      </c>
      <c r="F285" s="33">
        <f>VLOOKUP('STATS 17-18'!AE287,'PH - BLOCKED SHOTS'!$A$3:$B$55,2)</f>
        <v>62</v>
      </c>
      <c r="G285" s="33">
        <f>IF('STATS 17-18'!G287&lt;400,IF(F285&gt;66,66,F285),F285)</f>
        <v>62</v>
      </c>
      <c r="H285" s="33">
        <f>IF('STATS 17-18'!G287&lt;200,IF(G285&gt;60,60,G285),G285)</f>
        <v>62</v>
      </c>
      <c r="I285" s="33"/>
      <c r="J285" s="116">
        <f>AVERAGE(B285,E285,E285,H285)</f>
        <v>83.75</v>
      </c>
      <c r="K285" s="116">
        <f>VLOOKUP('STATS 17-18'!M287,'PH - GAME SCORE'!$A$3:$B$55,2)</f>
        <v>94</v>
      </c>
      <c r="L285" s="116">
        <f>AVERAGE(J285,K285)</f>
        <v>88.875</v>
      </c>
      <c r="M285" s="116">
        <f>IF('STATS 17-18'!H287&lt;13.4,IF(L285&gt;73,73,L285),L285)</f>
        <v>88.875</v>
      </c>
      <c r="N285" s="117">
        <f>IF('STATS 17-18'!H287&lt;11,IF(M285&gt;66,66,M285),M285)</f>
        <v>88.875</v>
      </c>
    </row>
    <row r="286" ht="20.35" customHeight="1">
      <c r="A286" t="s" s="38">
        <v>365</v>
      </c>
      <c r="B286" s="81">
        <f>'SK - Tableau 1'!F286</f>
        <v>48</v>
      </c>
      <c r="C286" s="33">
        <f>VLOOKUP('STATS 17-18'!X288,'PH - GIVEAWAYS'!$A$3:$B$55,2)</f>
        <v>99</v>
      </c>
      <c r="D286" s="33">
        <f>IF('STATS 17-18'!G288&lt;400,IF(C286&gt;66,66,C286),C286)</f>
        <v>66</v>
      </c>
      <c r="E286" s="33">
        <f>IF('STATS 17-18'!G288&lt;200,IF(D286&gt;60,60,D286),D286)</f>
        <v>60</v>
      </c>
      <c r="F286" s="33">
        <f>VLOOKUP('STATS 17-18'!AE288,'PH - BLOCKED SHOTS'!$A$3:$B$55,2)</f>
        <v>85</v>
      </c>
      <c r="G286" s="33">
        <f>IF('STATS 17-18'!G288&lt;400,IF(F286&gt;66,66,F286),F286)</f>
        <v>66</v>
      </c>
      <c r="H286" s="33">
        <f>IF('STATS 17-18'!G288&lt;200,IF(G286&gt;60,60,G286),G286)</f>
        <v>60</v>
      </c>
      <c r="I286" s="33"/>
      <c r="J286" s="116">
        <f>AVERAGE(B286,E286,E286,H286)</f>
        <v>57</v>
      </c>
      <c r="K286" s="116">
        <f>VLOOKUP('STATS 17-18'!M288,'PH - GAME SCORE'!$A$3:$B$55,2)</f>
        <v>80</v>
      </c>
      <c r="L286" s="116">
        <f>AVERAGE(J286,K286)</f>
        <v>68.5</v>
      </c>
      <c r="M286" s="116">
        <f>IF('STATS 17-18'!H288&lt;13.4,IF(L286&gt;73,73,L286),L286)</f>
        <v>68.5</v>
      </c>
      <c r="N286" s="117">
        <f>IF('STATS 17-18'!H288&lt;11,IF(M286&gt;66,66,M286),M286)</f>
        <v>68.5</v>
      </c>
    </row>
    <row r="287" ht="20.35" customHeight="1">
      <c r="A287" t="s" s="38">
        <v>366</v>
      </c>
      <c r="B287" s="81">
        <f>'SK - Tableau 1'!F287</f>
        <v>68</v>
      </c>
      <c r="C287" s="33">
        <f>VLOOKUP('STATS 17-18'!X289,'PH - GIVEAWAYS'!$A$3:$B$55,2)</f>
        <v>76</v>
      </c>
      <c r="D287" s="33">
        <f>IF('STATS 17-18'!G289&lt;400,IF(C287&gt;66,66,C287),C287)</f>
        <v>76</v>
      </c>
      <c r="E287" s="33">
        <f>IF('STATS 17-18'!G289&lt;200,IF(D287&gt;60,60,D287),D287)</f>
        <v>76</v>
      </c>
      <c r="F287" s="33">
        <f>VLOOKUP('STATS 17-18'!AE289,'PH - BLOCKED SHOTS'!$A$3:$B$55,2)</f>
        <v>89</v>
      </c>
      <c r="G287" s="33">
        <f>IF('STATS 17-18'!G289&lt;400,IF(F287&gt;66,66,F287),F287)</f>
        <v>89</v>
      </c>
      <c r="H287" s="33">
        <f>IF('STATS 17-18'!G289&lt;200,IF(G287&gt;60,60,G287),G287)</f>
        <v>89</v>
      </c>
      <c r="I287" s="33"/>
      <c r="J287" s="116">
        <f>AVERAGE(B287,E287,E287,H287)</f>
        <v>77.25</v>
      </c>
      <c r="K287" s="116">
        <f>VLOOKUP('STATS 17-18'!M289,'PH - GAME SCORE'!$A$3:$B$55,2)</f>
        <v>47</v>
      </c>
      <c r="L287" s="116">
        <f>AVERAGE(J287,K287)</f>
        <v>62.125</v>
      </c>
      <c r="M287" s="116">
        <f>IF('STATS 17-18'!H289&lt;13.4,IF(L287&gt;73,73,L287),L287)</f>
        <v>62.125</v>
      </c>
      <c r="N287" s="117">
        <f>IF('STATS 17-18'!H289&lt;11,IF(M287&gt;66,66,M287),M287)</f>
        <v>62.125</v>
      </c>
    </row>
    <row r="288" ht="20.35" customHeight="1">
      <c r="A288" t="s" s="38">
        <v>367</v>
      </c>
      <c r="B288" s="81">
        <f>'SK - Tableau 1'!F288</f>
        <v>62</v>
      </c>
      <c r="C288" s="33">
        <f>VLOOKUP('STATS 17-18'!X290,'PH - GIVEAWAYS'!$A$3:$B$55,2)</f>
        <v>66</v>
      </c>
      <c r="D288" s="33">
        <f>IF('STATS 17-18'!G290&lt;400,IF(C288&gt;66,66,C288),C288)</f>
        <v>66</v>
      </c>
      <c r="E288" s="33">
        <f>IF('STATS 17-18'!G290&lt;200,IF(D288&gt;60,60,D288),D288)</f>
        <v>66</v>
      </c>
      <c r="F288" s="33">
        <f>VLOOKUP('STATS 17-18'!AE290,'PH - BLOCKED SHOTS'!$A$3:$B$55,2)</f>
        <v>83</v>
      </c>
      <c r="G288" s="33">
        <f>IF('STATS 17-18'!G290&lt;400,IF(F288&gt;66,66,F288),F288)</f>
        <v>83</v>
      </c>
      <c r="H288" s="33">
        <f>IF('STATS 17-18'!G290&lt;200,IF(G288&gt;60,60,G288),G288)</f>
        <v>83</v>
      </c>
      <c r="I288" s="33"/>
      <c r="J288" s="116">
        <f>AVERAGE(B288,E288,E288,H288)</f>
        <v>69.25</v>
      </c>
      <c r="K288" s="116">
        <f>VLOOKUP('STATS 17-18'!M290,'PH - GAME SCORE'!$A$3:$B$55,2)</f>
        <v>84</v>
      </c>
      <c r="L288" s="116">
        <f>AVERAGE(J288,K288)</f>
        <v>76.625</v>
      </c>
      <c r="M288" s="116">
        <f>IF('STATS 17-18'!H290&lt;13.4,IF(L288&gt;73,73,L288),L288)</f>
        <v>76.625</v>
      </c>
      <c r="N288" s="117">
        <f>IF('STATS 17-18'!H290&lt;11,IF(M288&gt;66,66,M288),M288)</f>
        <v>76.625</v>
      </c>
    </row>
    <row r="289" ht="20.35" customHeight="1">
      <c r="A289" t="s" s="38">
        <v>368</v>
      </c>
      <c r="B289" s="81">
        <f>'SK - Tableau 1'!F289</f>
        <v>73</v>
      </c>
      <c r="C289" s="33">
        <f>VLOOKUP('STATS 17-18'!X291,'PH - GIVEAWAYS'!$A$3:$B$55,2)</f>
        <v>75</v>
      </c>
      <c r="D289" s="33">
        <f>IF('STATS 17-18'!G291&lt;400,IF(C289&gt;66,66,C289),C289)</f>
        <v>75</v>
      </c>
      <c r="E289" s="33">
        <f>IF('STATS 17-18'!G291&lt;200,IF(D289&gt;60,60,D289),D289)</f>
        <v>75</v>
      </c>
      <c r="F289" s="33">
        <f>VLOOKUP('STATS 17-18'!AE291,'PH - BLOCKED SHOTS'!$A$3:$B$55,2)</f>
        <v>61</v>
      </c>
      <c r="G289" s="33">
        <f>IF('STATS 17-18'!G291&lt;400,IF(F289&gt;66,66,F289),F289)</f>
        <v>61</v>
      </c>
      <c r="H289" s="33">
        <f>IF('STATS 17-18'!G291&lt;200,IF(G289&gt;60,60,G289),G289)</f>
        <v>61</v>
      </c>
      <c r="I289" s="33"/>
      <c r="J289" s="116">
        <f>AVERAGE(B289,E289,E289,H289)</f>
        <v>71</v>
      </c>
      <c r="K289" s="116">
        <f>VLOOKUP('STATS 17-18'!M291,'PH - GAME SCORE'!$A$3:$B$55,2)</f>
        <v>84</v>
      </c>
      <c r="L289" s="116">
        <f>AVERAGE(J289,K289)</f>
        <v>77.5</v>
      </c>
      <c r="M289" s="116">
        <f>IF('STATS 17-18'!H291&lt;13.4,IF(L289&gt;73,73,L289),L289)</f>
        <v>77.5</v>
      </c>
      <c r="N289" s="117">
        <f>IF('STATS 17-18'!H291&lt;11,IF(M289&gt;66,66,M289),M289)</f>
        <v>77.5</v>
      </c>
    </row>
    <row r="290" ht="20.35" customHeight="1">
      <c r="A290" t="s" s="38">
        <v>369</v>
      </c>
      <c r="B290" s="81">
        <f>'SK - Tableau 1'!F290</f>
        <v>93</v>
      </c>
      <c r="C290" s="33">
        <f>VLOOKUP('STATS 17-18'!X292,'PH - GIVEAWAYS'!$A$3:$B$55,2)</f>
        <v>80</v>
      </c>
      <c r="D290" s="33">
        <f>IF('STATS 17-18'!G292&lt;400,IF(C290&gt;66,66,C290),C290)</f>
        <v>80</v>
      </c>
      <c r="E290" s="33">
        <f>IF('STATS 17-18'!G292&lt;200,IF(D290&gt;60,60,D290),D290)</f>
        <v>80</v>
      </c>
      <c r="F290" s="33">
        <f>VLOOKUP('STATS 17-18'!AE292,'PH - BLOCKED SHOTS'!$A$3:$B$55,2)</f>
        <v>90</v>
      </c>
      <c r="G290" s="33">
        <f>IF('STATS 17-18'!G292&lt;400,IF(F290&gt;66,66,F290),F290)</f>
        <v>90</v>
      </c>
      <c r="H290" s="33">
        <f>IF('STATS 17-18'!G292&lt;200,IF(G290&gt;60,60,G290),G290)</f>
        <v>90</v>
      </c>
      <c r="I290" s="33"/>
      <c r="J290" s="116">
        <f>AVERAGE(B290,E290,E290,H290)</f>
        <v>85.75</v>
      </c>
      <c r="K290" s="116">
        <f>VLOOKUP('STATS 17-18'!M292,'PH - GAME SCORE'!$A$3:$B$55,2)</f>
        <v>62</v>
      </c>
      <c r="L290" s="116">
        <f>AVERAGE(J290,K290)</f>
        <v>73.875</v>
      </c>
      <c r="M290" s="116">
        <f>IF('STATS 17-18'!H292&lt;13.4,IF(L290&gt;73,73,L290),L290)</f>
        <v>73.875</v>
      </c>
      <c r="N290" s="117">
        <f>IF('STATS 17-18'!H292&lt;11,IF(M290&gt;66,66,M290),M290)</f>
        <v>73.875</v>
      </c>
    </row>
    <row r="291" ht="20.35" customHeight="1">
      <c r="A291" t="s" s="38">
        <v>370</v>
      </c>
      <c r="B291" s="81">
        <f>'SK - Tableau 1'!F291</f>
        <v>86</v>
      </c>
      <c r="C291" s="33">
        <f>VLOOKUP('STATS 17-18'!X293,'PH - GIVEAWAYS'!$A$3:$B$55,2)</f>
        <v>57</v>
      </c>
      <c r="D291" s="33">
        <f>IF('STATS 17-18'!G293&lt;400,IF(C291&gt;66,66,C291),C291)</f>
        <v>57</v>
      </c>
      <c r="E291" s="33">
        <f>IF('STATS 17-18'!G293&lt;200,IF(D291&gt;60,60,D291),D291)</f>
        <v>57</v>
      </c>
      <c r="F291" s="33">
        <f>VLOOKUP('STATS 17-18'!AE293,'PH - BLOCKED SHOTS'!$A$3:$B$55,2)</f>
        <v>80</v>
      </c>
      <c r="G291" s="33">
        <f>IF('STATS 17-18'!G293&lt;400,IF(F291&gt;66,66,F291),F291)</f>
        <v>80</v>
      </c>
      <c r="H291" s="33">
        <f>IF('STATS 17-18'!G293&lt;200,IF(G291&gt;60,60,G291),G291)</f>
        <v>80</v>
      </c>
      <c r="I291" s="33"/>
      <c r="J291" s="116">
        <f>AVERAGE(B291,E291,E291,H291)</f>
        <v>70</v>
      </c>
      <c r="K291" s="116">
        <f>VLOOKUP('STATS 17-18'!M293,'PH - GAME SCORE'!$A$3:$B$55,2)</f>
        <v>78</v>
      </c>
      <c r="L291" s="116">
        <f>AVERAGE(J291,K291)</f>
        <v>74</v>
      </c>
      <c r="M291" s="116">
        <f>IF('STATS 17-18'!H293&lt;13.4,IF(L291&gt;73,73,L291),L291)</f>
        <v>74</v>
      </c>
      <c r="N291" s="117">
        <f>IF('STATS 17-18'!H293&lt;11,IF(M291&gt;66,66,M291),M291)</f>
        <v>74</v>
      </c>
    </row>
    <row r="292" ht="20.35" customHeight="1">
      <c r="A292" t="s" s="38">
        <v>371</v>
      </c>
      <c r="B292" s="81">
        <f>'SK - Tableau 1'!F292</f>
        <v>71</v>
      </c>
      <c r="C292" s="33">
        <f>VLOOKUP('STATS 17-18'!X294,'PH - GIVEAWAYS'!$A$3:$B$55,2)</f>
        <v>75</v>
      </c>
      <c r="D292" s="33">
        <f>IF('STATS 17-18'!G294&lt;400,IF(C292&gt;66,66,C292),C292)</f>
        <v>75</v>
      </c>
      <c r="E292" s="33">
        <f>IF('STATS 17-18'!G294&lt;200,IF(D292&gt;60,60,D292),D292)</f>
        <v>75</v>
      </c>
      <c r="F292" s="33">
        <f>VLOOKUP('STATS 17-18'!AE294,'PH - BLOCKED SHOTS'!$A$3:$B$55,2)</f>
        <v>83</v>
      </c>
      <c r="G292" s="33">
        <f>IF('STATS 17-18'!G294&lt;400,IF(F292&gt;66,66,F292),F292)</f>
        <v>83</v>
      </c>
      <c r="H292" s="33">
        <f>IF('STATS 17-18'!G294&lt;200,IF(G292&gt;60,60,G292),G292)</f>
        <v>83</v>
      </c>
      <c r="I292" s="33"/>
      <c r="J292" s="116">
        <f>AVERAGE(B292,E292,E292,H292)</f>
        <v>76</v>
      </c>
      <c r="K292" s="116">
        <f>VLOOKUP('STATS 17-18'!M294,'PH - GAME SCORE'!$A$3:$B$55,2)</f>
        <v>68</v>
      </c>
      <c r="L292" s="116">
        <f>AVERAGE(J292,K292)</f>
        <v>72</v>
      </c>
      <c r="M292" s="116">
        <f>IF('STATS 17-18'!H294&lt;13.4,IF(L292&gt;73,73,L292),L292)</f>
        <v>72</v>
      </c>
      <c r="N292" s="117">
        <f>IF('STATS 17-18'!H294&lt;11,IF(M292&gt;66,66,M292),M292)</f>
        <v>72</v>
      </c>
    </row>
    <row r="293" ht="20.35" customHeight="1">
      <c r="A293" t="s" s="38">
        <v>372</v>
      </c>
      <c r="B293" s="81">
        <f>'SK - Tableau 1'!F293</f>
        <v>80</v>
      </c>
      <c r="C293" s="33">
        <f>VLOOKUP('STATS 17-18'!X295,'PH - GIVEAWAYS'!$A$3:$B$55,2)</f>
        <v>51</v>
      </c>
      <c r="D293" s="33">
        <f>IF('STATS 17-18'!G295&lt;400,IF(C293&gt;66,66,C293),C293)</f>
        <v>51</v>
      </c>
      <c r="E293" s="33">
        <f>IF('STATS 17-18'!G295&lt;200,IF(D293&gt;60,60,D293),D293)</f>
        <v>51</v>
      </c>
      <c r="F293" s="33">
        <f>VLOOKUP('STATS 17-18'!AE295,'PH - BLOCKED SHOTS'!$A$3:$B$55,2)</f>
        <v>89</v>
      </c>
      <c r="G293" s="33">
        <f>IF('STATS 17-18'!G295&lt;400,IF(F293&gt;66,66,F293),F293)</f>
        <v>66</v>
      </c>
      <c r="H293" s="33">
        <f>IF('STATS 17-18'!G295&lt;200,IF(G293&gt;60,60,G293),G293)</f>
        <v>66</v>
      </c>
      <c r="I293" s="33"/>
      <c r="J293" s="116">
        <f>AVERAGE(B293,E293,E293,H293)</f>
        <v>62</v>
      </c>
      <c r="K293" s="116">
        <f>VLOOKUP('STATS 17-18'!M295,'PH - GAME SCORE'!$A$3:$B$55,2)</f>
        <v>47</v>
      </c>
      <c r="L293" s="116">
        <f>AVERAGE(J293,K293)</f>
        <v>54.5</v>
      </c>
      <c r="M293" s="116">
        <f>IF('STATS 17-18'!H295&lt;13.4,IF(L293&gt;73,73,L293),L293)</f>
        <v>54.5</v>
      </c>
      <c r="N293" s="117">
        <f>IF('STATS 17-18'!H295&lt;11,IF(M293&gt;66,66,M293),M293)</f>
        <v>54.5</v>
      </c>
    </row>
    <row r="294" ht="20.35" customHeight="1">
      <c r="A294" t="s" s="38">
        <v>373</v>
      </c>
      <c r="B294" s="81">
        <f>'SK - Tableau 1'!F294</f>
        <v>84</v>
      </c>
      <c r="C294" s="33">
        <f>VLOOKUP('STATS 17-18'!X296,'PH - GIVEAWAYS'!$A$3:$B$55,2)</f>
        <v>90</v>
      </c>
      <c r="D294" s="33">
        <f>IF('STATS 17-18'!G296&lt;400,IF(C294&gt;66,66,C294),C294)</f>
        <v>90</v>
      </c>
      <c r="E294" s="33">
        <f>IF('STATS 17-18'!G296&lt;200,IF(D294&gt;60,60,D294),D294)</f>
        <v>90</v>
      </c>
      <c r="F294" s="33">
        <f>VLOOKUP('STATS 17-18'!AE296,'PH - BLOCKED SHOTS'!$A$3:$B$55,2)</f>
        <v>63</v>
      </c>
      <c r="G294" s="33">
        <f>IF('STATS 17-18'!G296&lt;400,IF(F294&gt;66,66,F294),F294)</f>
        <v>63</v>
      </c>
      <c r="H294" s="33">
        <f>IF('STATS 17-18'!G296&lt;200,IF(G294&gt;60,60,G294),G294)</f>
        <v>63</v>
      </c>
      <c r="I294" s="33"/>
      <c r="J294" s="116">
        <f>AVERAGE(B294,E294,E294,H294)</f>
        <v>81.75</v>
      </c>
      <c r="K294" s="116">
        <f>VLOOKUP('STATS 17-18'!M296,'PH - GAME SCORE'!$A$3:$B$55,2)</f>
        <v>82</v>
      </c>
      <c r="L294" s="116">
        <f>AVERAGE(J294,K294)</f>
        <v>81.875</v>
      </c>
      <c r="M294" s="116">
        <f>IF('STATS 17-18'!H296&lt;13.4,IF(L294&gt;73,73,L294),L294)</f>
        <v>81.875</v>
      </c>
      <c r="N294" s="117">
        <f>IF('STATS 17-18'!H296&lt;11,IF(M294&gt;66,66,M294),M294)</f>
        <v>81.875</v>
      </c>
    </row>
    <row r="295" ht="20.35" customHeight="1">
      <c r="A295" t="s" s="38">
        <v>374</v>
      </c>
      <c r="B295" s="81">
        <f>'SK - Tableau 1'!F295</f>
        <v>80</v>
      </c>
      <c r="C295" s="33">
        <f>VLOOKUP('STATS 17-18'!X297,'PH - GIVEAWAYS'!$A$3:$B$55,2)</f>
        <v>70</v>
      </c>
      <c r="D295" s="33">
        <f>IF('STATS 17-18'!G297&lt;400,IF(C295&gt;66,66,C295),C295)</f>
        <v>70</v>
      </c>
      <c r="E295" s="33">
        <f>IF('STATS 17-18'!G297&lt;200,IF(D295&gt;60,60,D295),D295)</f>
        <v>70</v>
      </c>
      <c r="F295" s="33">
        <f>VLOOKUP('STATS 17-18'!AE297,'PH - BLOCKED SHOTS'!$A$3:$B$55,2)</f>
        <v>53</v>
      </c>
      <c r="G295" s="33">
        <f>IF('STATS 17-18'!G297&lt;400,IF(F295&gt;66,66,F295),F295)</f>
        <v>53</v>
      </c>
      <c r="H295" s="33">
        <f>IF('STATS 17-18'!G297&lt;200,IF(G295&gt;60,60,G295),G295)</f>
        <v>53</v>
      </c>
      <c r="I295" s="33"/>
      <c r="J295" s="116">
        <f>AVERAGE(B295,E295,E295,H295)</f>
        <v>68.25</v>
      </c>
      <c r="K295" s="116">
        <f>VLOOKUP('STATS 17-18'!M297,'PH - GAME SCORE'!$A$3:$B$55,2)</f>
        <v>86</v>
      </c>
      <c r="L295" s="116">
        <f>AVERAGE(J295,K295)</f>
        <v>77.125</v>
      </c>
      <c r="M295" s="116">
        <f>IF('STATS 17-18'!H297&lt;13.4,IF(L295&gt;73,73,L295),L295)</f>
        <v>77.125</v>
      </c>
      <c r="N295" s="117">
        <f>IF('STATS 17-18'!H297&lt;11,IF(M295&gt;66,66,M295),M295)</f>
        <v>77.125</v>
      </c>
    </row>
    <row r="296" ht="20.35" customHeight="1">
      <c r="A296" t="s" s="38">
        <v>376</v>
      </c>
      <c r="B296" s="81">
        <f>'SK - Tableau 1'!F296</f>
        <v>80</v>
      </c>
      <c r="C296" s="33">
        <f>VLOOKUP('STATS 17-18'!X298,'PH - GIVEAWAYS'!$A$3:$B$55,2)</f>
        <v>53</v>
      </c>
      <c r="D296" s="33">
        <f>IF('STATS 17-18'!G298&lt;400,IF(C296&gt;66,66,C296),C296)</f>
        <v>53</v>
      </c>
      <c r="E296" s="33">
        <f>IF('STATS 17-18'!G298&lt;200,IF(D296&gt;60,60,D296),D296)</f>
        <v>53</v>
      </c>
      <c r="F296" s="33">
        <f>VLOOKUP('STATS 17-18'!AE298,'PH - BLOCKED SHOTS'!$A$3:$B$55,2)</f>
        <v>52</v>
      </c>
      <c r="G296" s="33">
        <f>IF('STATS 17-18'!G298&lt;400,IF(F296&gt;66,66,F296),F296)</f>
        <v>52</v>
      </c>
      <c r="H296" s="33">
        <f>IF('STATS 17-18'!G298&lt;200,IF(G296&gt;60,60,G296),G296)</f>
        <v>52</v>
      </c>
      <c r="I296" s="33"/>
      <c r="J296" s="116">
        <f>AVERAGE(B296,E296,E296,H296)</f>
        <v>59.5</v>
      </c>
      <c r="K296" s="116">
        <f>VLOOKUP('STATS 17-18'!M298,'PH - GAME SCORE'!$A$3:$B$55,2)</f>
        <v>98</v>
      </c>
      <c r="L296" s="116">
        <f>AVERAGE(J296,K296)</f>
        <v>78.75</v>
      </c>
      <c r="M296" s="116">
        <f>IF('STATS 17-18'!H298&lt;13.4,IF(L296&gt;73,73,L296),L296)</f>
        <v>78.75</v>
      </c>
      <c r="N296" s="117">
        <f>IF('STATS 17-18'!H298&lt;11,IF(M296&gt;66,66,M296),M296)</f>
        <v>78.75</v>
      </c>
    </row>
    <row r="297" ht="20.35" customHeight="1">
      <c r="A297" t="s" s="38">
        <v>377</v>
      </c>
      <c r="B297" s="81">
        <f>'SK - Tableau 1'!F297</f>
        <v>88</v>
      </c>
      <c r="C297" s="33">
        <f>VLOOKUP('STATS 17-18'!X299,'PH - GIVEAWAYS'!$A$3:$B$55,2)</f>
        <v>70</v>
      </c>
      <c r="D297" s="33">
        <f>IF('STATS 17-18'!G299&lt;400,IF(C297&gt;66,66,C297),C297)</f>
        <v>70</v>
      </c>
      <c r="E297" s="33">
        <f>IF('STATS 17-18'!G299&lt;200,IF(D297&gt;60,60,D297),D297)</f>
        <v>70</v>
      </c>
      <c r="F297" s="33">
        <f>VLOOKUP('STATS 17-18'!AE299,'PH - BLOCKED SHOTS'!$A$3:$B$55,2)</f>
        <v>54</v>
      </c>
      <c r="G297" s="33">
        <f>IF('STATS 17-18'!G299&lt;400,IF(F297&gt;66,66,F297),F297)</f>
        <v>54</v>
      </c>
      <c r="H297" s="33">
        <f>IF('STATS 17-18'!G299&lt;200,IF(G297&gt;60,60,G297),G297)</f>
        <v>54</v>
      </c>
      <c r="I297" s="33"/>
      <c r="J297" s="116">
        <f>AVERAGE(B297,E297,E297,H297)</f>
        <v>70.5</v>
      </c>
      <c r="K297" s="116">
        <f>VLOOKUP('STATS 17-18'!M299,'PH - GAME SCORE'!$A$3:$B$55,2)</f>
        <v>94</v>
      </c>
      <c r="L297" s="116">
        <f>AVERAGE(J297,K297)</f>
        <v>82.25</v>
      </c>
      <c r="M297" s="116">
        <f>IF('STATS 17-18'!H299&lt;13.4,IF(L297&gt;73,73,L297),L297)</f>
        <v>82.25</v>
      </c>
      <c r="N297" s="117">
        <f>IF('STATS 17-18'!H299&lt;11,IF(M297&gt;66,66,M297),M297)</f>
        <v>82.25</v>
      </c>
    </row>
    <row r="298" ht="20.35" customHeight="1">
      <c r="A298" t="s" s="38">
        <v>378</v>
      </c>
      <c r="B298" s="81">
        <f>'SK - Tableau 1'!F298</f>
        <v>97</v>
      </c>
      <c r="C298" s="33">
        <f>VLOOKUP('STATS 17-18'!X300,'PH - GIVEAWAYS'!$A$3:$B$55,2)</f>
        <v>57</v>
      </c>
      <c r="D298" s="33">
        <f>IF('STATS 17-18'!G300&lt;400,IF(C298&gt;66,66,C298),C298)</f>
        <v>57</v>
      </c>
      <c r="E298" s="33">
        <f>IF('STATS 17-18'!G300&lt;200,IF(D298&gt;60,60,D298),D298)</f>
        <v>57</v>
      </c>
      <c r="F298" s="33">
        <f>VLOOKUP('STATS 17-18'!AE300,'PH - BLOCKED SHOTS'!$A$3:$B$55,2)</f>
        <v>50</v>
      </c>
      <c r="G298" s="33">
        <f>IF('STATS 17-18'!G300&lt;400,IF(F298&gt;66,66,F298),F298)</f>
        <v>50</v>
      </c>
      <c r="H298" s="33">
        <f>IF('STATS 17-18'!G300&lt;200,IF(G298&gt;60,60,G298),G298)</f>
        <v>50</v>
      </c>
      <c r="I298" s="33"/>
      <c r="J298" s="116">
        <f>AVERAGE(B298,E298,E298,H298)</f>
        <v>65.25</v>
      </c>
      <c r="K298" s="116">
        <f>VLOOKUP('STATS 17-18'!M300,'PH - GAME SCORE'!$A$3:$B$55,2)</f>
        <v>89</v>
      </c>
      <c r="L298" s="116">
        <f>AVERAGE(J298,K298)</f>
        <v>77.125</v>
      </c>
      <c r="M298" s="116">
        <f>IF('STATS 17-18'!H300&lt;13.4,IF(L298&gt;73,73,L298),L298)</f>
        <v>77.125</v>
      </c>
      <c r="N298" s="117">
        <f>IF('STATS 17-18'!H300&lt;11,IF(M298&gt;66,66,M298),M298)</f>
        <v>77.125</v>
      </c>
    </row>
    <row r="299" ht="20.35" customHeight="1">
      <c r="A299" t="s" s="38">
        <v>379</v>
      </c>
      <c r="B299" s="81">
        <f>'SK - Tableau 1'!F299</f>
        <v>47</v>
      </c>
      <c r="C299" s="33">
        <f>VLOOKUP('STATS 17-18'!X301,'PH - GIVEAWAYS'!$A$3:$B$55,2)</f>
        <v>60</v>
      </c>
      <c r="D299" s="33">
        <f>IF('STATS 17-18'!G301&lt;400,IF(C299&gt;66,66,C299),C299)</f>
        <v>60</v>
      </c>
      <c r="E299" s="33">
        <f>IF('STATS 17-18'!G301&lt;200,IF(D299&gt;60,60,D299),D299)</f>
        <v>60</v>
      </c>
      <c r="F299" s="33">
        <f>VLOOKUP('STATS 17-18'!AE301,'PH - BLOCKED SHOTS'!$A$3:$B$55,2)</f>
        <v>72</v>
      </c>
      <c r="G299" s="33">
        <f>IF('STATS 17-18'!G301&lt;400,IF(F299&gt;66,66,F299),F299)</f>
        <v>66</v>
      </c>
      <c r="H299" s="33">
        <f>IF('STATS 17-18'!G301&lt;200,IF(G299&gt;60,60,G299),G299)</f>
        <v>60</v>
      </c>
      <c r="I299" s="33"/>
      <c r="J299" s="116">
        <f>AVERAGE(B299,E299,E299,H299)</f>
        <v>56.75</v>
      </c>
      <c r="K299" s="116">
        <f>VLOOKUP('STATS 17-18'!M301,'PH - GAME SCORE'!$A$3:$B$55,2)</f>
        <v>81</v>
      </c>
      <c r="L299" s="116">
        <f>AVERAGE(J299,K299)</f>
        <v>68.875</v>
      </c>
      <c r="M299" s="116">
        <f>IF('STATS 17-18'!H301&lt;13.4,IF(L299&gt;73,73,L299),L299)</f>
        <v>68.875</v>
      </c>
      <c r="N299" s="117">
        <f>IF('STATS 17-18'!H301&lt;11,IF(M299&gt;66,66,M299),M299)</f>
        <v>66</v>
      </c>
    </row>
    <row r="300" ht="20.35" customHeight="1">
      <c r="A300" t="s" s="38">
        <v>380</v>
      </c>
      <c r="B300" s="81">
        <f>'SK - Tableau 1'!F300</f>
        <v>53</v>
      </c>
      <c r="C300" s="33">
        <f>VLOOKUP('STATS 17-18'!X302,'PH - GIVEAWAYS'!$A$3:$B$55,2)</f>
        <v>80</v>
      </c>
      <c r="D300" s="33">
        <f>IF('STATS 17-18'!G302&lt;400,IF(C300&gt;66,66,C300),C300)</f>
        <v>66</v>
      </c>
      <c r="E300" s="33">
        <f>IF('STATS 17-18'!G302&lt;200,IF(D300&gt;60,60,D300),D300)</f>
        <v>66</v>
      </c>
      <c r="F300" s="33">
        <f>VLOOKUP('STATS 17-18'!AE302,'PH - BLOCKED SHOTS'!$A$3:$B$55,2)</f>
        <v>83</v>
      </c>
      <c r="G300" s="33">
        <f>IF('STATS 17-18'!G302&lt;400,IF(F300&gt;66,66,F300),F300)</f>
        <v>66</v>
      </c>
      <c r="H300" s="33">
        <f>IF('STATS 17-18'!G302&lt;200,IF(G300&gt;60,60,G300),G300)</f>
        <v>66</v>
      </c>
      <c r="I300" s="33"/>
      <c r="J300" s="116">
        <f>AVERAGE(B300,E300,E300,H300)</f>
        <v>62.75</v>
      </c>
      <c r="K300" s="116">
        <f>VLOOKUP('STATS 17-18'!M302,'PH - GAME SCORE'!$A$3:$B$55,2)</f>
        <v>64</v>
      </c>
      <c r="L300" s="116">
        <f>AVERAGE(J300,K300)</f>
        <v>63.375</v>
      </c>
      <c r="M300" s="116">
        <f>IF('STATS 17-18'!H302&lt;13.4,IF(L300&gt;73,73,L300),L300)</f>
        <v>63.375</v>
      </c>
      <c r="N300" s="117">
        <f>IF('STATS 17-18'!H302&lt;11,IF(M300&gt;66,66,M300),M300)</f>
        <v>63.375</v>
      </c>
    </row>
    <row r="301" ht="20.35" customHeight="1">
      <c r="A301" t="s" s="38">
        <v>381</v>
      </c>
      <c r="B301" s="81">
        <f>'SK - Tableau 1'!F301</f>
        <v>53</v>
      </c>
      <c r="C301" s="33">
        <f>VLOOKUP('STATS 17-18'!X303,'PH - GIVEAWAYS'!$A$3:$B$55,2)</f>
        <v>81</v>
      </c>
      <c r="D301" s="33">
        <f>IF('STATS 17-18'!G303&lt;400,IF(C301&gt;66,66,C301),C301)</f>
        <v>66</v>
      </c>
      <c r="E301" s="33">
        <f>IF('STATS 17-18'!G303&lt;200,IF(D301&gt;60,60,D301),D301)</f>
        <v>60</v>
      </c>
      <c r="F301" s="33">
        <f>VLOOKUP('STATS 17-18'!AE303,'PH - BLOCKED SHOTS'!$A$3:$B$55,2)</f>
        <v>47</v>
      </c>
      <c r="G301" s="33">
        <f>IF('STATS 17-18'!G303&lt;400,IF(F301&gt;66,66,F301),F301)</f>
        <v>47</v>
      </c>
      <c r="H301" s="33">
        <f>IF('STATS 17-18'!G303&lt;200,IF(G301&gt;60,60,G301),G301)</f>
        <v>47</v>
      </c>
      <c r="I301" s="33"/>
      <c r="J301" s="116">
        <f>AVERAGE(B301,E301,E301,H301)</f>
        <v>55</v>
      </c>
      <c r="K301" s="116">
        <f>VLOOKUP('STATS 17-18'!M303,'PH - GAME SCORE'!$A$3:$B$55,2)</f>
        <v>50</v>
      </c>
      <c r="L301" s="116">
        <f>AVERAGE(J301,K301)</f>
        <v>52.5</v>
      </c>
      <c r="M301" s="116">
        <f>IF('STATS 17-18'!H303&lt;13.4,IF(L301&gt;73,73,L301),L301)</f>
        <v>52.5</v>
      </c>
      <c r="N301" s="117">
        <f>IF('STATS 17-18'!H303&lt;11,IF(M301&gt;66,66,M301),M301)</f>
        <v>52.5</v>
      </c>
    </row>
    <row r="302" ht="20.35" customHeight="1">
      <c r="A302" t="s" s="38">
        <v>382</v>
      </c>
      <c r="B302" s="81">
        <f>'SK - Tableau 1'!F302</f>
        <v>80</v>
      </c>
      <c r="C302" s="33">
        <f>VLOOKUP('STATS 17-18'!X304,'PH - GIVEAWAYS'!$A$3:$B$55,2)</f>
        <v>51</v>
      </c>
      <c r="D302" s="33">
        <f>IF('STATS 17-18'!G304&lt;400,IF(C302&gt;66,66,C302),C302)</f>
        <v>51</v>
      </c>
      <c r="E302" s="33">
        <f>IF('STATS 17-18'!G304&lt;200,IF(D302&gt;60,60,D302),D302)</f>
        <v>51</v>
      </c>
      <c r="F302" s="33">
        <f>VLOOKUP('STATS 17-18'!AE304,'PH - BLOCKED SHOTS'!$A$3:$B$55,2)</f>
        <v>61</v>
      </c>
      <c r="G302" s="33">
        <f>IF('STATS 17-18'!G304&lt;400,IF(F302&gt;66,66,F302),F302)</f>
        <v>61</v>
      </c>
      <c r="H302" s="33">
        <f>IF('STATS 17-18'!G304&lt;200,IF(G302&gt;60,60,G302),G302)</f>
        <v>61</v>
      </c>
      <c r="I302" s="33"/>
      <c r="J302" s="116">
        <f>AVERAGE(B302,E302,E302,H302)</f>
        <v>60.75</v>
      </c>
      <c r="K302" s="116">
        <f>VLOOKUP('STATS 17-18'!M304,'PH - GAME SCORE'!$A$3:$B$55,2)</f>
        <v>98</v>
      </c>
      <c r="L302" s="116">
        <f>AVERAGE(J302,K302)</f>
        <v>79.375</v>
      </c>
      <c r="M302" s="116">
        <f>IF('STATS 17-18'!H304&lt;13.4,IF(L302&gt;73,73,L302),L302)</f>
        <v>79.375</v>
      </c>
      <c r="N302" s="117">
        <f>IF('STATS 17-18'!H304&lt;11,IF(M302&gt;66,66,M302),M302)</f>
        <v>79.375</v>
      </c>
    </row>
    <row r="303" ht="20.35" customHeight="1">
      <c r="A303" t="s" s="38">
        <v>383</v>
      </c>
      <c r="B303" s="81">
        <f>'SK - Tableau 1'!F303</f>
        <v>87</v>
      </c>
      <c r="C303" s="33">
        <f>VLOOKUP('STATS 17-18'!X305,'PH - GIVEAWAYS'!$A$3:$B$55,2)</f>
        <v>60</v>
      </c>
      <c r="D303" s="33">
        <f>IF('STATS 17-18'!G305&lt;400,IF(C303&gt;66,66,C303),C303)</f>
        <v>60</v>
      </c>
      <c r="E303" s="33">
        <f>IF('STATS 17-18'!G305&lt;200,IF(D303&gt;60,60,D303),D303)</f>
        <v>60</v>
      </c>
      <c r="F303" s="33">
        <f>VLOOKUP('STATS 17-18'!AE305,'PH - BLOCKED SHOTS'!$A$3:$B$55,2)</f>
        <v>96</v>
      </c>
      <c r="G303" s="33">
        <f>IF('STATS 17-18'!G305&lt;400,IF(F303&gt;66,66,F303),F303)</f>
        <v>96</v>
      </c>
      <c r="H303" s="33">
        <f>IF('STATS 17-18'!G305&lt;200,IF(G303&gt;60,60,G303),G303)</f>
        <v>96</v>
      </c>
      <c r="I303" s="33"/>
      <c r="J303" s="116">
        <f>AVERAGE(B303,E303,E303,H303)</f>
        <v>75.75</v>
      </c>
      <c r="K303" s="116">
        <f>VLOOKUP('STATS 17-18'!M305,'PH - GAME SCORE'!$A$3:$B$55,2)</f>
        <v>60</v>
      </c>
      <c r="L303" s="116">
        <f>AVERAGE(J303,K303)</f>
        <v>67.875</v>
      </c>
      <c r="M303" s="116">
        <f>IF('STATS 17-18'!H305&lt;13.4,IF(L303&gt;73,73,L303),L303)</f>
        <v>67.875</v>
      </c>
      <c r="N303" s="117">
        <f>IF('STATS 17-18'!H305&lt;11,IF(M303&gt;66,66,M303),M303)</f>
        <v>67.875</v>
      </c>
    </row>
    <row r="304" ht="20.35" customHeight="1">
      <c r="A304" t="s" s="38">
        <v>384</v>
      </c>
      <c r="B304" s="81">
        <f>'SK - Tableau 1'!F304</f>
        <v>50</v>
      </c>
      <c r="C304" s="33">
        <f>VLOOKUP('STATS 17-18'!X306,'PH - GIVEAWAYS'!$A$3:$B$55,2)</f>
        <v>91</v>
      </c>
      <c r="D304" s="33">
        <f>IF('STATS 17-18'!G306&lt;400,IF(C304&gt;66,66,C304),C304)</f>
        <v>66</v>
      </c>
      <c r="E304" s="33">
        <f>IF('STATS 17-18'!G306&lt;200,IF(D304&gt;60,60,D304),D304)</f>
        <v>60</v>
      </c>
      <c r="F304" s="33">
        <f>VLOOKUP('STATS 17-18'!AE306,'PH - BLOCKED SHOTS'!$A$3:$B$55,2)</f>
        <v>96</v>
      </c>
      <c r="G304" s="33">
        <f>IF('STATS 17-18'!G306&lt;400,IF(F304&gt;66,66,F304),F304)</f>
        <v>66</v>
      </c>
      <c r="H304" s="33">
        <f>IF('STATS 17-18'!G306&lt;200,IF(G304&gt;60,60,G304),G304)</f>
        <v>60</v>
      </c>
      <c r="I304" s="33"/>
      <c r="J304" s="116">
        <f>AVERAGE(B304,E304,E304,H304)</f>
        <v>57.5</v>
      </c>
      <c r="K304" s="116">
        <f>VLOOKUP('STATS 17-18'!M306,'PH - GAME SCORE'!$A$3:$B$55,2)</f>
        <v>50</v>
      </c>
      <c r="L304" s="116">
        <f>AVERAGE(J304,K304)</f>
        <v>53.75</v>
      </c>
      <c r="M304" s="116">
        <f>IF('STATS 17-18'!H306&lt;13.4,IF(L304&gt;73,73,L304),L304)</f>
        <v>53.75</v>
      </c>
      <c r="N304" s="117">
        <f>IF('STATS 17-18'!H306&lt;11,IF(M304&gt;66,66,M304),M304)</f>
        <v>53.75</v>
      </c>
    </row>
    <row r="305" ht="20.35" customHeight="1">
      <c r="A305" t="s" s="38">
        <v>385</v>
      </c>
      <c r="B305" s="81">
        <f>'SK - Tableau 1'!F305</f>
        <v>66</v>
      </c>
      <c r="C305" s="33">
        <f>VLOOKUP('STATS 17-18'!X307,'PH - GIVEAWAYS'!$A$3:$B$55,2)</f>
        <v>77</v>
      </c>
      <c r="D305" s="33">
        <f>IF('STATS 17-18'!G307&lt;400,IF(C305&gt;66,66,C305),C305)</f>
        <v>77</v>
      </c>
      <c r="E305" s="33">
        <f>IF('STATS 17-18'!G307&lt;200,IF(D305&gt;60,60,D305),D305)</f>
        <v>77</v>
      </c>
      <c r="F305" s="33">
        <f>VLOOKUP('STATS 17-18'!AE307,'PH - BLOCKED SHOTS'!$A$3:$B$55,2)</f>
        <v>62</v>
      </c>
      <c r="G305" s="33">
        <f>IF('STATS 17-18'!G307&lt;400,IF(F305&gt;66,66,F305),F305)</f>
        <v>62</v>
      </c>
      <c r="H305" s="33">
        <f>IF('STATS 17-18'!G307&lt;200,IF(G305&gt;60,60,G305),G305)</f>
        <v>62</v>
      </c>
      <c r="I305" s="33"/>
      <c r="J305" s="116">
        <f>AVERAGE(B305,E305,E305,H305)</f>
        <v>70.5</v>
      </c>
      <c r="K305" s="116">
        <f>VLOOKUP('STATS 17-18'!M307,'PH - GAME SCORE'!$A$3:$B$55,2)</f>
        <v>83</v>
      </c>
      <c r="L305" s="116">
        <f>AVERAGE(J305,K305)</f>
        <v>76.75</v>
      </c>
      <c r="M305" s="116">
        <f>IF('STATS 17-18'!H307&lt;13.4,IF(L305&gt;73,73,L305),L305)</f>
        <v>73</v>
      </c>
      <c r="N305" s="117">
        <f>IF('STATS 17-18'!H307&lt;11,IF(M305&gt;66,66,M305),M305)</f>
        <v>66</v>
      </c>
    </row>
    <row r="306" ht="20.35" customHeight="1">
      <c r="A306" t="s" s="38">
        <v>387</v>
      </c>
      <c r="B306" s="81">
        <f>'SK - Tableau 1'!F306</f>
        <v>83</v>
      </c>
      <c r="C306" s="33">
        <f>VLOOKUP('STATS 17-18'!X308,'PH - GIVEAWAYS'!$A$3:$B$55,2)</f>
        <v>87</v>
      </c>
      <c r="D306" s="33">
        <f>IF('STATS 17-18'!G308&lt;400,IF(C306&gt;66,66,C306),C306)</f>
        <v>87</v>
      </c>
      <c r="E306" s="33">
        <f>IF('STATS 17-18'!G308&lt;200,IF(D306&gt;60,60,D306),D306)</f>
        <v>87</v>
      </c>
      <c r="F306" s="33">
        <f>VLOOKUP('STATS 17-18'!AE308,'PH - BLOCKED SHOTS'!$A$3:$B$55,2)</f>
        <v>73</v>
      </c>
      <c r="G306" s="33">
        <f>IF('STATS 17-18'!G308&lt;400,IF(F306&gt;66,66,F306),F306)</f>
        <v>73</v>
      </c>
      <c r="H306" s="33">
        <f>IF('STATS 17-18'!G308&lt;200,IF(G306&gt;60,60,G306),G306)</f>
        <v>73</v>
      </c>
      <c r="I306" s="33"/>
      <c r="J306" s="116">
        <f>AVERAGE(B306,E306,E306,H306)</f>
        <v>82.5</v>
      </c>
      <c r="K306" s="116">
        <f>VLOOKUP('STATS 17-18'!M308,'PH - GAME SCORE'!$A$3:$B$55,2)</f>
        <v>72</v>
      </c>
      <c r="L306" s="116">
        <f>AVERAGE(J306,K306)</f>
        <v>77.25</v>
      </c>
      <c r="M306" s="116">
        <f>IF('STATS 17-18'!H308&lt;13.4,IF(L306&gt;73,73,L306),L306)</f>
        <v>77.25</v>
      </c>
      <c r="N306" s="117">
        <f>IF('STATS 17-18'!H308&lt;11,IF(M306&gt;66,66,M306),M306)</f>
        <v>77.25</v>
      </c>
    </row>
    <row r="307" ht="20.35" customHeight="1">
      <c r="A307" t="s" s="38">
        <v>388</v>
      </c>
      <c r="B307" s="81">
        <f>'SK - Tableau 1'!F307</f>
        <v>59</v>
      </c>
      <c r="C307" s="33">
        <f>VLOOKUP('STATS 17-18'!X309,'PH - GIVEAWAYS'!$A$3:$B$55,2)</f>
        <v>67</v>
      </c>
      <c r="D307" s="33">
        <f>IF('STATS 17-18'!G309&lt;400,IF(C307&gt;66,66,C307),C307)</f>
        <v>66</v>
      </c>
      <c r="E307" s="33">
        <f>IF('STATS 17-18'!G309&lt;200,IF(D307&gt;60,60,D307),D307)</f>
        <v>60</v>
      </c>
      <c r="F307" s="33">
        <f>VLOOKUP('STATS 17-18'!AE309,'PH - BLOCKED SHOTS'!$A$3:$B$55,2)</f>
        <v>47</v>
      </c>
      <c r="G307" s="33">
        <f>IF('STATS 17-18'!G309&lt;400,IF(F307&gt;66,66,F307),F307)</f>
        <v>47</v>
      </c>
      <c r="H307" s="33">
        <f>IF('STATS 17-18'!G309&lt;200,IF(G307&gt;60,60,G307),G307)</f>
        <v>47</v>
      </c>
      <c r="I307" s="33"/>
      <c r="J307" s="116">
        <f>AVERAGE(B307,E307,E307,H307)</f>
        <v>56.5</v>
      </c>
      <c r="K307" s="116">
        <f>VLOOKUP('STATS 17-18'!M309,'PH - GAME SCORE'!$A$3:$B$55,2)</f>
        <v>50</v>
      </c>
      <c r="L307" s="116">
        <f>AVERAGE(J307,K307)</f>
        <v>53.25</v>
      </c>
      <c r="M307" s="116">
        <f>IF('STATS 17-18'!H309&lt;13.4,IF(L307&gt;73,73,L307),L307)</f>
        <v>53.25</v>
      </c>
      <c r="N307" s="117">
        <f>IF('STATS 17-18'!H309&lt;11,IF(M307&gt;66,66,M307),M307)</f>
        <v>53.25</v>
      </c>
    </row>
    <row r="308" ht="20.35" customHeight="1">
      <c r="A308" t="s" s="38">
        <v>390</v>
      </c>
      <c r="B308" s="81">
        <f>'SK - Tableau 1'!F308</f>
        <v>60</v>
      </c>
      <c r="C308" s="33">
        <f>VLOOKUP('STATS 17-18'!X310,'PH - GIVEAWAYS'!$A$3:$B$55,2)</f>
        <v>97</v>
      </c>
      <c r="D308" s="33">
        <f>IF('STATS 17-18'!G310&lt;400,IF(C308&gt;66,66,C308),C308)</f>
        <v>66</v>
      </c>
      <c r="E308" s="33">
        <f>IF('STATS 17-18'!G310&lt;200,IF(D308&gt;60,60,D308),D308)</f>
        <v>60</v>
      </c>
      <c r="F308" s="33">
        <f>VLOOKUP('STATS 17-18'!AE310,'PH - BLOCKED SHOTS'!$A$3:$B$55,2)</f>
        <v>69</v>
      </c>
      <c r="G308" s="33">
        <f>IF('STATS 17-18'!G310&lt;400,IF(F308&gt;66,66,F308),F308)</f>
        <v>66</v>
      </c>
      <c r="H308" s="33">
        <f>IF('STATS 17-18'!G310&lt;200,IF(G308&gt;60,60,G308),G308)</f>
        <v>60</v>
      </c>
      <c r="I308" s="33"/>
      <c r="J308" s="116">
        <f>AVERAGE(B308,E308,E308,H308)</f>
        <v>60</v>
      </c>
      <c r="K308" s="116">
        <f>VLOOKUP('STATS 17-18'!M310,'PH - GAME SCORE'!$A$3:$B$55,2)</f>
        <v>57</v>
      </c>
      <c r="L308" s="116">
        <f>AVERAGE(J308,K308)</f>
        <v>58.5</v>
      </c>
      <c r="M308" s="116">
        <f>IF('STATS 17-18'!H310&lt;13.4,IF(L308&gt;73,73,L308),L308)</f>
        <v>58.5</v>
      </c>
      <c r="N308" s="117">
        <f>IF('STATS 17-18'!H310&lt;11,IF(M308&gt;66,66,M308),M308)</f>
        <v>58.5</v>
      </c>
    </row>
    <row r="309" ht="20.35" customHeight="1">
      <c r="A309" t="s" s="38">
        <v>391</v>
      </c>
      <c r="B309" s="81">
        <f>'SK - Tableau 1'!F309</f>
        <v>60</v>
      </c>
      <c r="C309" s="33">
        <f>VLOOKUP('STATS 17-18'!X311,'PH - GIVEAWAYS'!$A$3:$B$55,2)</f>
        <v>48</v>
      </c>
      <c r="D309" s="33">
        <f>IF('STATS 17-18'!G311&lt;400,IF(C309&gt;66,66,C309),C309)</f>
        <v>48</v>
      </c>
      <c r="E309" s="33">
        <f>IF('STATS 17-18'!G311&lt;200,IF(D309&gt;60,60,D309),D309)</f>
        <v>48</v>
      </c>
      <c r="F309" s="33">
        <f>VLOOKUP('STATS 17-18'!AE311,'PH - BLOCKED SHOTS'!$A$3:$B$55,2)</f>
        <v>80</v>
      </c>
      <c r="G309" s="33">
        <f>IF('STATS 17-18'!G311&lt;400,IF(F309&gt;66,66,F309),F309)</f>
        <v>66</v>
      </c>
      <c r="H309" s="33">
        <f>IF('STATS 17-18'!G311&lt;200,IF(G309&gt;60,60,G309),G309)</f>
        <v>60</v>
      </c>
      <c r="I309" s="33"/>
      <c r="J309" s="116">
        <f>AVERAGE(B309,E309,E309,H309)</f>
        <v>54</v>
      </c>
      <c r="K309" s="116">
        <f>VLOOKUP('STATS 17-18'!M311,'PH - GAME SCORE'!$A$3:$B$55,2)</f>
        <v>47</v>
      </c>
      <c r="L309" s="116">
        <f>AVERAGE(J309,K309)</f>
        <v>50.5</v>
      </c>
      <c r="M309" s="116">
        <f>IF('STATS 17-18'!H311&lt;13.4,IF(L309&gt;73,73,L309),L309)</f>
        <v>50.5</v>
      </c>
      <c r="N309" s="117">
        <f>IF('STATS 17-18'!H311&lt;11,IF(M309&gt;66,66,M309),M309)</f>
        <v>50.5</v>
      </c>
    </row>
    <row r="310" ht="20.35" customHeight="1">
      <c r="A310" t="s" s="38">
        <v>392</v>
      </c>
      <c r="B310" s="81">
        <f>'SK - Tableau 1'!F310</f>
        <v>69</v>
      </c>
      <c r="C310" s="33">
        <f>VLOOKUP('STATS 17-18'!X312,'PH - GIVEAWAYS'!$A$3:$B$55,2)</f>
        <v>68</v>
      </c>
      <c r="D310" s="33">
        <f>IF('STATS 17-18'!G312&lt;400,IF(C310&gt;66,66,C310),C310)</f>
        <v>68</v>
      </c>
      <c r="E310" s="33">
        <f>IF('STATS 17-18'!G312&lt;200,IF(D310&gt;60,60,D310),D310)</f>
        <v>68</v>
      </c>
      <c r="F310" s="33">
        <f>VLOOKUP('STATS 17-18'!AE312,'PH - BLOCKED SHOTS'!$A$3:$B$55,2)</f>
        <v>90</v>
      </c>
      <c r="G310" s="33">
        <f>IF('STATS 17-18'!G312&lt;400,IF(F310&gt;66,66,F310),F310)</f>
        <v>90</v>
      </c>
      <c r="H310" s="33">
        <f>IF('STATS 17-18'!G312&lt;200,IF(G310&gt;60,60,G310),G310)</f>
        <v>90</v>
      </c>
      <c r="I310" s="33"/>
      <c r="J310" s="116">
        <f>AVERAGE(B310,E310,E310,H310)</f>
        <v>73.75</v>
      </c>
      <c r="K310" s="116">
        <f>VLOOKUP('STATS 17-18'!M312,'PH - GAME SCORE'!$A$3:$B$55,2)</f>
        <v>51</v>
      </c>
      <c r="L310" s="116">
        <f>AVERAGE(J310,K310)</f>
        <v>62.375</v>
      </c>
      <c r="M310" s="116">
        <f>IF('STATS 17-18'!H312&lt;13.4,IF(L310&gt;73,73,L310),L310)</f>
        <v>62.375</v>
      </c>
      <c r="N310" s="117">
        <f>IF('STATS 17-18'!H312&lt;11,IF(M310&gt;66,66,M310),M310)</f>
        <v>62.375</v>
      </c>
    </row>
    <row r="311" ht="20.35" customHeight="1">
      <c r="A311" t="s" s="38">
        <v>393</v>
      </c>
      <c r="B311" s="81">
        <f>'SK - Tableau 1'!F311</f>
        <v>59</v>
      </c>
      <c r="C311" s="33">
        <f>VLOOKUP('STATS 17-18'!X313,'PH - GIVEAWAYS'!$A$3:$B$55,2)</f>
        <v>99</v>
      </c>
      <c r="D311" s="33">
        <f>IF('STATS 17-18'!G313&lt;400,IF(C311&gt;66,66,C311),C311)</f>
        <v>99</v>
      </c>
      <c r="E311" s="33">
        <f>IF('STATS 17-18'!G313&lt;200,IF(D311&gt;60,60,D311),D311)</f>
        <v>99</v>
      </c>
      <c r="F311" s="33">
        <f>VLOOKUP('STATS 17-18'!AE313,'PH - BLOCKED SHOTS'!$A$3:$B$55,2)</f>
        <v>93</v>
      </c>
      <c r="G311" s="33">
        <f>IF('STATS 17-18'!G313&lt;400,IF(F311&gt;66,66,F311),F311)</f>
        <v>93</v>
      </c>
      <c r="H311" s="33">
        <f>IF('STATS 17-18'!G313&lt;200,IF(G311&gt;60,60,G311),G311)</f>
        <v>93</v>
      </c>
      <c r="I311" s="33"/>
      <c r="J311" s="116">
        <f>AVERAGE(B311,E311,E311,H311)</f>
        <v>87.5</v>
      </c>
      <c r="K311" s="116">
        <f>VLOOKUP('STATS 17-18'!M313,'PH - GAME SCORE'!$A$3:$B$55,2)</f>
        <v>49</v>
      </c>
      <c r="L311" s="116">
        <f>AVERAGE(J311,K311)</f>
        <v>68.25</v>
      </c>
      <c r="M311" s="116">
        <f>IF('STATS 17-18'!H313&lt;13.4,IF(L311&gt;73,73,L311),L311)</f>
        <v>68.25</v>
      </c>
      <c r="N311" s="117">
        <f>IF('STATS 17-18'!H313&lt;11,IF(M311&gt;66,66,M311),M311)</f>
        <v>66</v>
      </c>
    </row>
    <row r="312" ht="20.35" customHeight="1">
      <c r="A312" t="s" s="38">
        <v>394</v>
      </c>
      <c r="B312" s="81">
        <f>'SK - Tableau 1'!F312</f>
        <v>60</v>
      </c>
      <c r="C312" s="33">
        <f>VLOOKUP('STATS 17-18'!X314,'PH - GIVEAWAYS'!$A$3:$B$55,2)</f>
        <v>80</v>
      </c>
      <c r="D312" s="33">
        <f>IF('STATS 17-18'!G314&lt;400,IF(C312&gt;66,66,C312),C312)</f>
        <v>66</v>
      </c>
      <c r="E312" s="33">
        <f>IF('STATS 17-18'!G314&lt;200,IF(D312&gt;60,60,D312),D312)</f>
        <v>60</v>
      </c>
      <c r="F312" s="33">
        <f>VLOOKUP('STATS 17-18'!AE314,'PH - BLOCKED SHOTS'!$A$3:$B$55,2)</f>
        <v>80</v>
      </c>
      <c r="G312" s="33">
        <f>IF('STATS 17-18'!G314&lt;400,IF(F312&gt;66,66,F312),F312)</f>
        <v>66</v>
      </c>
      <c r="H312" s="33">
        <f>IF('STATS 17-18'!G314&lt;200,IF(G312&gt;60,60,G312),G312)</f>
        <v>60</v>
      </c>
      <c r="I312" s="33"/>
      <c r="J312" s="116">
        <f>AVERAGE(B312,E312,E312,H312)</f>
        <v>60</v>
      </c>
      <c r="K312" s="116">
        <f>VLOOKUP('STATS 17-18'!M314,'PH - GAME SCORE'!$A$3:$B$55,2)</f>
        <v>56</v>
      </c>
      <c r="L312" s="116">
        <f>AVERAGE(J312,K312)</f>
        <v>58</v>
      </c>
      <c r="M312" s="116">
        <f>IF('STATS 17-18'!H314&lt;13.4,IF(L312&gt;73,73,L312),L312)</f>
        <v>58</v>
      </c>
      <c r="N312" s="117">
        <f>IF('STATS 17-18'!H314&lt;11,IF(M312&gt;66,66,M312),M312)</f>
        <v>58</v>
      </c>
    </row>
    <row r="313" ht="20.35" customHeight="1">
      <c r="A313" t="s" s="38">
        <v>395</v>
      </c>
      <c r="B313" s="81">
        <f>'SK - Tableau 1'!F313</f>
        <v>47</v>
      </c>
      <c r="C313" s="33">
        <f>VLOOKUP('STATS 17-18'!X315,'PH - GIVEAWAYS'!$A$3:$B$55,2)</f>
        <v>97</v>
      </c>
      <c r="D313" s="33">
        <f>IF('STATS 17-18'!G315&lt;400,IF(C313&gt;66,66,C313),C313)</f>
        <v>66</v>
      </c>
      <c r="E313" s="33">
        <f>IF('STATS 17-18'!G315&lt;200,IF(D313&gt;60,60,D313),D313)</f>
        <v>66</v>
      </c>
      <c r="F313" s="33">
        <f>VLOOKUP('STATS 17-18'!AE315,'PH - BLOCKED SHOTS'!$A$3:$B$55,2)</f>
        <v>78</v>
      </c>
      <c r="G313" s="33">
        <f>IF('STATS 17-18'!G315&lt;400,IF(F313&gt;66,66,F313),F313)</f>
        <v>66</v>
      </c>
      <c r="H313" s="33">
        <f>IF('STATS 17-18'!G315&lt;200,IF(G313&gt;60,60,G313),G313)</f>
        <v>66</v>
      </c>
      <c r="I313" s="33"/>
      <c r="J313" s="116">
        <f>AVERAGE(B313,E313,E313,H313)</f>
        <v>61.25</v>
      </c>
      <c r="K313" s="116">
        <f>VLOOKUP('STATS 17-18'!M315,'PH - GAME SCORE'!$A$3:$B$55,2)</f>
        <v>54</v>
      </c>
      <c r="L313" s="116">
        <f>AVERAGE(J313,K313)</f>
        <v>57.625</v>
      </c>
      <c r="M313" s="116">
        <f>IF('STATS 17-18'!H315&lt;13.4,IF(L313&gt;73,73,L313),L313)</f>
        <v>57.625</v>
      </c>
      <c r="N313" s="117">
        <f>IF('STATS 17-18'!H315&lt;11,IF(M313&gt;66,66,M313),M313)</f>
        <v>57.625</v>
      </c>
    </row>
    <row r="314" ht="20.35" customHeight="1">
      <c r="A314" t="s" s="38">
        <v>397</v>
      </c>
      <c r="B314" s="81">
        <f>'SK - Tableau 1'!F314</f>
        <v>78</v>
      </c>
      <c r="C314" s="33">
        <f>VLOOKUP('STATS 17-18'!X316,'PH - GIVEAWAYS'!$A$3:$B$55,2)</f>
        <v>87</v>
      </c>
      <c r="D314" s="33">
        <f>IF('STATS 17-18'!G316&lt;400,IF(C314&gt;66,66,C314),C314)</f>
        <v>87</v>
      </c>
      <c r="E314" s="33">
        <f>IF('STATS 17-18'!G316&lt;200,IF(D314&gt;60,60,D314),D314)</f>
        <v>87</v>
      </c>
      <c r="F314" s="33">
        <f>VLOOKUP('STATS 17-18'!AE316,'PH - BLOCKED SHOTS'!$A$3:$B$55,2)</f>
        <v>61</v>
      </c>
      <c r="G314" s="33">
        <f>IF('STATS 17-18'!G316&lt;400,IF(F314&gt;66,66,F314),F314)</f>
        <v>61</v>
      </c>
      <c r="H314" s="33">
        <f>IF('STATS 17-18'!G316&lt;200,IF(G314&gt;60,60,G314),G314)</f>
        <v>61</v>
      </c>
      <c r="I314" s="33"/>
      <c r="J314" s="116">
        <f>AVERAGE(B314,E314,E314,H314)</f>
        <v>78.25</v>
      </c>
      <c r="K314" s="116">
        <f>VLOOKUP('STATS 17-18'!M316,'PH - GAME SCORE'!$A$3:$B$55,2)</f>
        <v>85</v>
      </c>
      <c r="L314" s="116">
        <f>AVERAGE(J314,K314)</f>
        <v>81.625</v>
      </c>
      <c r="M314" s="116">
        <f>IF('STATS 17-18'!H316&lt;13.4,IF(L314&gt;73,73,L314),L314)</f>
        <v>81.625</v>
      </c>
      <c r="N314" s="117">
        <f>IF('STATS 17-18'!H316&lt;11,IF(M314&gt;66,66,M314),M314)</f>
        <v>81.625</v>
      </c>
    </row>
    <row r="315" ht="20.35" customHeight="1">
      <c r="A315" t="s" s="38">
        <v>398</v>
      </c>
      <c r="B315" s="81">
        <f>'SK - Tableau 1'!F315</f>
        <v>53</v>
      </c>
      <c r="C315" s="33">
        <f>VLOOKUP('STATS 17-18'!X317,'PH - GIVEAWAYS'!$A$3:$B$55,2)</f>
        <v>80</v>
      </c>
      <c r="D315" s="33">
        <f>IF('STATS 17-18'!G317&lt;400,IF(C315&gt;66,66,C315),C315)</f>
        <v>80</v>
      </c>
      <c r="E315" s="33">
        <f>IF('STATS 17-18'!G317&lt;200,IF(D315&gt;60,60,D315),D315)</f>
        <v>80</v>
      </c>
      <c r="F315" s="33">
        <f>VLOOKUP('STATS 17-18'!AE317,'PH - BLOCKED SHOTS'!$A$3:$B$55,2)</f>
        <v>71</v>
      </c>
      <c r="G315" s="33">
        <f>IF('STATS 17-18'!G317&lt;400,IF(F315&gt;66,66,F315),F315)</f>
        <v>71</v>
      </c>
      <c r="H315" s="33">
        <f>IF('STATS 17-18'!G317&lt;200,IF(G315&gt;60,60,G315),G315)</f>
        <v>71</v>
      </c>
      <c r="I315" s="33"/>
      <c r="J315" s="116">
        <f>AVERAGE(B315,E315,E315,H315)</f>
        <v>71</v>
      </c>
      <c r="K315" s="116">
        <f>VLOOKUP('STATS 17-18'!M317,'PH - GAME SCORE'!$A$3:$B$55,2)</f>
        <v>74</v>
      </c>
      <c r="L315" s="116">
        <f>AVERAGE(J315,K315)</f>
        <v>72.5</v>
      </c>
      <c r="M315" s="116">
        <f>IF('STATS 17-18'!H317&lt;13.4,IF(L315&gt;73,73,L315),L315)</f>
        <v>72.5</v>
      </c>
      <c r="N315" s="117">
        <f>IF('STATS 17-18'!H317&lt;11,IF(M315&gt;66,66,M315),M315)</f>
        <v>72.5</v>
      </c>
    </row>
    <row r="316" ht="20.35" customHeight="1">
      <c r="A316" t="s" s="38">
        <v>399</v>
      </c>
      <c r="B316" s="81">
        <f>'SK - Tableau 1'!F316</f>
        <v>66</v>
      </c>
      <c r="C316" s="33">
        <f>VLOOKUP('STATS 17-18'!X318,'PH - GIVEAWAYS'!$A$3:$B$55,2)</f>
        <v>96</v>
      </c>
      <c r="D316" s="33">
        <f>IF('STATS 17-18'!G318&lt;400,IF(C316&gt;66,66,C316),C316)</f>
        <v>96</v>
      </c>
      <c r="E316" s="33">
        <f>IF('STATS 17-18'!G318&lt;200,IF(D316&gt;60,60,D316),D316)</f>
        <v>96</v>
      </c>
      <c r="F316" s="33">
        <f>VLOOKUP('STATS 17-18'!AE318,'PH - BLOCKED SHOTS'!$A$3:$B$55,2)</f>
        <v>60</v>
      </c>
      <c r="G316" s="33">
        <f>IF('STATS 17-18'!G318&lt;400,IF(F316&gt;66,66,F316),F316)</f>
        <v>60</v>
      </c>
      <c r="H316" s="33">
        <f>IF('STATS 17-18'!G318&lt;200,IF(G316&gt;60,60,G316),G316)</f>
        <v>60</v>
      </c>
      <c r="I316" s="33"/>
      <c r="J316" s="116">
        <f>AVERAGE(B316,E316,E316,H316)</f>
        <v>79.5</v>
      </c>
      <c r="K316" s="116">
        <f>VLOOKUP('STATS 17-18'!M318,'PH - GAME SCORE'!$A$3:$B$55,2)</f>
        <v>81</v>
      </c>
      <c r="L316" s="116">
        <f>AVERAGE(J316,K316)</f>
        <v>80.25</v>
      </c>
      <c r="M316" s="116">
        <f>IF('STATS 17-18'!H318&lt;13.4,IF(L316&gt;73,73,L316),L316)</f>
        <v>73</v>
      </c>
      <c r="N316" s="117">
        <f>IF('STATS 17-18'!H318&lt;11,IF(M316&gt;66,66,M316),M316)</f>
        <v>66</v>
      </c>
    </row>
    <row r="317" ht="20.35" customHeight="1">
      <c r="A317" t="s" s="38">
        <v>400</v>
      </c>
      <c r="B317" s="81">
        <f>'SK - Tableau 1'!F317</f>
        <v>60</v>
      </c>
      <c r="C317" s="33">
        <f>VLOOKUP('STATS 17-18'!X319,'PH - GIVEAWAYS'!$A$3:$B$55,2)</f>
        <v>47</v>
      </c>
      <c r="D317" s="33">
        <f>IF('STATS 17-18'!G319&lt;400,IF(C317&gt;66,66,C317),C317)</f>
        <v>47</v>
      </c>
      <c r="E317" s="33">
        <f>IF('STATS 17-18'!G319&lt;200,IF(D317&gt;60,60,D317),D317)</f>
        <v>47</v>
      </c>
      <c r="F317" s="33">
        <f>VLOOKUP('STATS 17-18'!AE319,'PH - BLOCKED SHOTS'!$A$3:$B$55,2)</f>
        <v>47</v>
      </c>
      <c r="G317" s="33">
        <f>IF('STATS 17-18'!G319&lt;400,IF(F317&gt;66,66,F317),F317)</f>
        <v>47</v>
      </c>
      <c r="H317" s="33">
        <f>IF('STATS 17-18'!G319&lt;200,IF(G317&gt;60,60,G317),G317)</f>
        <v>47</v>
      </c>
      <c r="I317" s="33"/>
      <c r="J317" s="116">
        <f>AVERAGE(B317,E317,E317,H317)</f>
        <v>50.25</v>
      </c>
      <c r="K317" s="116">
        <f>VLOOKUP('STATS 17-18'!M319,'PH - GAME SCORE'!$A$3:$B$55,2)</f>
        <v>47</v>
      </c>
      <c r="L317" s="116">
        <f>AVERAGE(J317,K317)</f>
        <v>48.625</v>
      </c>
      <c r="M317" s="116">
        <f>IF('STATS 17-18'!H319&lt;13.4,IF(L317&gt;73,73,L317),L317)</f>
        <v>48.625</v>
      </c>
      <c r="N317" s="117">
        <f>IF('STATS 17-18'!H319&lt;11,IF(M317&gt;66,66,M317),M317)</f>
        <v>48.625</v>
      </c>
    </row>
    <row r="318" ht="20.35" customHeight="1">
      <c r="A318" t="s" s="38">
        <v>401</v>
      </c>
      <c r="B318" s="81">
        <f>'SK - Tableau 1'!F318</f>
        <v>63</v>
      </c>
      <c r="C318" s="33">
        <f>VLOOKUP('STATS 17-18'!X320,'PH - GIVEAWAYS'!$A$3:$B$55,2)</f>
        <v>96</v>
      </c>
      <c r="D318" s="33">
        <f>IF('STATS 17-18'!G320&lt;400,IF(C318&gt;66,66,C318),C318)</f>
        <v>66</v>
      </c>
      <c r="E318" s="33">
        <f>IF('STATS 17-18'!G320&lt;200,IF(D318&gt;60,60,D318),D318)</f>
        <v>66</v>
      </c>
      <c r="F318" s="33">
        <f>VLOOKUP('STATS 17-18'!AE320,'PH - BLOCKED SHOTS'!$A$3:$B$55,2)</f>
        <v>66</v>
      </c>
      <c r="G318" s="33">
        <f>IF('STATS 17-18'!G320&lt;400,IF(F318&gt;66,66,F318),F318)</f>
        <v>66</v>
      </c>
      <c r="H318" s="33">
        <f>IF('STATS 17-18'!G320&lt;200,IF(G318&gt;60,60,G318),G318)</f>
        <v>66</v>
      </c>
      <c r="I318" s="33"/>
      <c r="J318" s="116">
        <f>AVERAGE(B318,E318,E318,H318)</f>
        <v>65.25</v>
      </c>
      <c r="K318" s="116">
        <f>VLOOKUP('STATS 17-18'!M320,'PH - GAME SCORE'!$A$3:$B$55,2)</f>
        <v>54</v>
      </c>
      <c r="L318" s="116">
        <f>AVERAGE(J318,K318)</f>
        <v>59.625</v>
      </c>
      <c r="M318" s="116">
        <f>IF('STATS 17-18'!H320&lt;13.4,IF(L318&gt;73,73,L318),L318)</f>
        <v>59.625</v>
      </c>
      <c r="N318" s="117">
        <f>IF('STATS 17-18'!H320&lt;11,IF(M318&gt;66,66,M318),M318)</f>
        <v>59.625</v>
      </c>
    </row>
    <row r="319" ht="20.35" customHeight="1">
      <c r="A319" t="s" s="38">
        <v>402</v>
      </c>
      <c r="B319" s="81">
        <f>'SK - Tableau 1'!F319</f>
        <v>77</v>
      </c>
      <c r="C319" s="33">
        <f>VLOOKUP('STATS 17-18'!X321,'PH - GIVEAWAYS'!$A$3:$B$55,2)</f>
        <v>78</v>
      </c>
      <c r="D319" s="33">
        <f>IF('STATS 17-18'!G321&lt;400,IF(C319&gt;66,66,C319),C319)</f>
        <v>78</v>
      </c>
      <c r="E319" s="33">
        <f>IF('STATS 17-18'!G321&lt;200,IF(D319&gt;60,60,D319),D319)</f>
        <v>78</v>
      </c>
      <c r="F319" s="33">
        <f>VLOOKUP('STATS 17-18'!AE321,'PH - BLOCKED SHOTS'!$A$3:$B$55,2)</f>
        <v>95</v>
      </c>
      <c r="G319" s="33">
        <f>IF('STATS 17-18'!G321&lt;400,IF(F319&gt;66,66,F319),F319)</f>
        <v>95</v>
      </c>
      <c r="H319" s="33">
        <f>IF('STATS 17-18'!G321&lt;200,IF(G319&gt;60,60,G319),G319)</f>
        <v>95</v>
      </c>
      <c r="I319" s="33"/>
      <c r="J319" s="116">
        <f>AVERAGE(B319,E319,E319,H319)</f>
        <v>82</v>
      </c>
      <c r="K319" s="116">
        <f>VLOOKUP('STATS 17-18'!M321,'PH - GAME SCORE'!$A$3:$B$55,2)</f>
        <v>58</v>
      </c>
      <c r="L319" s="116">
        <f>AVERAGE(J319,K319)</f>
        <v>70</v>
      </c>
      <c r="M319" s="116">
        <f>IF('STATS 17-18'!H321&lt;13.4,IF(L319&gt;73,73,L319),L319)</f>
        <v>70</v>
      </c>
      <c r="N319" s="117">
        <f>IF('STATS 17-18'!H321&lt;11,IF(M319&gt;66,66,M319),M319)</f>
        <v>70</v>
      </c>
    </row>
    <row r="320" ht="20.35" customHeight="1">
      <c r="A320" t="s" s="38">
        <v>403</v>
      </c>
      <c r="B320" s="81">
        <f>'SK - Tableau 1'!F320</f>
        <v>66</v>
      </c>
      <c r="C320" s="33">
        <f>VLOOKUP('STATS 17-18'!X322,'PH - GIVEAWAYS'!$A$3:$B$55,2)</f>
        <v>54</v>
      </c>
      <c r="D320" s="33">
        <f>IF('STATS 17-18'!G322&lt;400,IF(C320&gt;66,66,C320),C320)</f>
        <v>54</v>
      </c>
      <c r="E320" s="33">
        <f>IF('STATS 17-18'!G322&lt;200,IF(D320&gt;60,60,D320),D320)</f>
        <v>54</v>
      </c>
      <c r="F320" s="33">
        <f>VLOOKUP('STATS 17-18'!AE322,'PH - BLOCKED SHOTS'!$A$3:$B$55,2)</f>
        <v>84</v>
      </c>
      <c r="G320" s="33">
        <f>IF('STATS 17-18'!G322&lt;400,IF(F320&gt;66,66,F320),F320)</f>
        <v>84</v>
      </c>
      <c r="H320" s="33">
        <f>IF('STATS 17-18'!G322&lt;200,IF(G320&gt;60,60,G320),G320)</f>
        <v>84</v>
      </c>
      <c r="I320" s="33"/>
      <c r="J320" s="116">
        <f>AVERAGE(B320,E320,E320,H320)</f>
        <v>64.5</v>
      </c>
      <c r="K320" s="116">
        <f>VLOOKUP('STATS 17-18'!M322,'PH - GAME SCORE'!$A$3:$B$55,2)</f>
        <v>64</v>
      </c>
      <c r="L320" s="116">
        <f>AVERAGE(J320,K320)</f>
        <v>64.25</v>
      </c>
      <c r="M320" s="116">
        <f>IF('STATS 17-18'!H322&lt;13.4,IF(L320&gt;73,73,L320),L320)</f>
        <v>64.25</v>
      </c>
      <c r="N320" s="117">
        <f>IF('STATS 17-18'!H322&lt;11,IF(M320&gt;66,66,M320),M320)</f>
        <v>64.25</v>
      </c>
    </row>
    <row r="321" ht="20.35" customHeight="1">
      <c r="A321" t="s" s="38">
        <v>404</v>
      </c>
      <c r="B321" s="81">
        <f>'SK - Tableau 1'!F321</f>
        <v>89</v>
      </c>
      <c r="C321" s="33">
        <f>VLOOKUP('STATS 17-18'!X323,'PH - GIVEAWAYS'!$A$3:$B$55,2)</f>
        <v>72</v>
      </c>
      <c r="D321" s="33">
        <f>IF('STATS 17-18'!G323&lt;400,IF(C321&gt;66,66,C321),C321)</f>
        <v>72</v>
      </c>
      <c r="E321" s="33">
        <f>IF('STATS 17-18'!G323&lt;200,IF(D321&gt;60,60,D321),D321)</f>
        <v>72</v>
      </c>
      <c r="F321" s="33">
        <f>VLOOKUP('STATS 17-18'!AE323,'PH - BLOCKED SHOTS'!$A$3:$B$55,2)</f>
        <v>55</v>
      </c>
      <c r="G321" s="33">
        <f>IF('STATS 17-18'!G323&lt;400,IF(F321&gt;66,66,F321),F321)</f>
        <v>55</v>
      </c>
      <c r="H321" s="33">
        <f>IF('STATS 17-18'!G323&lt;200,IF(G321&gt;60,60,G321),G321)</f>
        <v>55</v>
      </c>
      <c r="I321" s="33"/>
      <c r="J321" s="116">
        <f>AVERAGE(B321,E321,E321,H321)</f>
        <v>72</v>
      </c>
      <c r="K321" s="116">
        <f>VLOOKUP('STATS 17-18'!M323,'PH - GAME SCORE'!$A$3:$B$55,2)</f>
        <v>80</v>
      </c>
      <c r="L321" s="116">
        <f>AVERAGE(J321,K321)</f>
        <v>76</v>
      </c>
      <c r="M321" s="116">
        <f>IF('STATS 17-18'!H323&lt;13.4,IF(L321&gt;73,73,L321),L321)</f>
        <v>76</v>
      </c>
      <c r="N321" s="117">
        <f>IF('STATS 17-18'!H323&lt;11,IF(M321&gt;66,66,M321),M321)</f>
        <v>76</v>
      </c>
    </row>
    <row r="322" ht="20.35" customHeight="1">
      <c r="A322" t="s" s="38">
        <v>405</v>
      </c>
      <c r="B322" s="81">
        <f>'SK - Tableau 1'!F322</f>
        <v>59</v>
      </c>
      <c r="C322" s="33">
        <f>VLOOKUP('STATS 17-18'!X324,'PH - GIVEAWAYS'!$A$3:$B$55,2)</f>
        <v>83</v>
      </c>
      <c r="D322" s="33">
        <f>IF('STATS 17-18'!G324&lt;400,IF(C322&gt;66,66,C322),C322)</f>
        <v>83</v>
      </c>
      <c r="E322" s="33">
        <f>IF('STATS 17-18'!G324&lt;200,IF(D322&gt;60,60,D322),D322)</f>
        <v>83</v>
      </c>
      <c r="F322" s="33">
        <f>VLOOKUP('STATS 17-18'!AE324,'PH - BLOCKED SHOTS'!$A$3:$B$55,2)</f>
        <v>89</v>
      </c>
      <c r="G322" s="33">
        <f>IF('STATS 17-18'!G324&lt;400,IF(F322&gt;66,66,F322),F322)</f>
        <v>89</v>
      </c>
      <c r="H322" s="33">
        <f>IF('STATS 17-18'!G324&lt;200,IF(G322&gt;60,60,G322),G322)</f>
        <v>89</v>
      </c>
      <c r="I322" s="33"/>
      <c r="J322" s="116">
        <f>AVERAGE(B322,E322,E322,H322)</f>
        <v>78.5</v>
      </c>
      <c r="K322" s="116">
        <f>VLOOKUP('STATS 17-18'!M324,'PH - GAME SCORE'!$A$3:$B$55,2)</f>
        <v>52</v>
      </c>
      <c r="L322" s="116">
        <f>AVERAGE(J322,K322)</f>
        <v>65.25</v>
      </c>
      <c r="M322" s="116">
        <f>IF('STATS 17-18'!H324&lt;13.4,IF(L322&gt;73,73,L322),L322)</f>
        <v>65.25</v>
      </c>
      <c r="N322" s="117">
        <f>IF('STATS 17-18'!H324&lt;11,IF(M322&gt;66,66,M322),M322)</f>
        <v>65.25</v>
      </c>
    </row>
    <row r="323" ht="20.35" customHeight="1">
      <c r="A323" t="s" s="38">
        <v>406</v>
      </c>
      <c r="B323" s="81">
        <f>'SK - Tableau 1'!F323</f>
        <v>73</v>
      </c>
      <c r="C323" s="33">
        <f>VLOOKUP('STATS 17-18'!X325,'PH - GIVEAWAYS'!$A$3:$B$55,2)</f>
        <v>61</v>
      </c>
      <c r="D323" s="33">
        <f>IF('STATS 17-18'!G325&lt;400,IF(C323&gt;66,66,C323),C323)</f>
        <v>61</v>
      </c>
      <c r="E323" s="33">
        <f>IF('STATS 17-18'!G325&lt;200,IF(D323&gt;60,60,D323),D323)</f>
        <v>61</v>
      </c>
      <c r="F323" s="33">
        <f>VLOOKUP('STATS 17-18'!AE325,'PH - BLOCKED SHOTS'!$A$3:$B$55,2)</f>
        <v>79</v>
      </c>
      <c r="G323" s="33">
        <f>IF('STATS 17-18'!G325&lt;400,IF(F323&gt;66,66,F323),F323)</f>
        <v>79</v>
      </c>
      <c r="H323" s="33">
        <f>IF('STATS 17-18'!G325&lt;200,IF(G323&gt;60,60,G323),G323)</f>
        <v>79</v>
      </c>
      <c r="I323" s="33"/>
      <c r="J323" s="116">
        <f>AVERAGE(B323,E323,E323,H323)</f>
        <v>68.5</v>
      </c>
      <c r="K323" s="116">
        <f>VLOOKUP('STATS 17-18'!M325,'PH - GAME SCORE'!$A$3:$B$55,2)</f>
        <v>72</v>
      </c>
      <c r="L323" s="116">
        <f>AVERAGE(J323,K323)</f>
        <v>70.25</v>
      </c>
      <c r="M323" s="116">
        <f>IF('STATS 17-18'!H325&lt;13.4,IF(L323&gt;73,73,L323),L323)</f>
        <v>70.25</v>
      </c>
      <c r="N323" s="117">
        <f>IF('STATS 17-18'!H325&lt;11,IF(M323&gt;66,66,M323),M323)</f>
        <v>70.25</v>
      </c>
    </row>
    <row r="324" ht="20.35" customHeight="1">
      <c r="A324" t="s" s="38">
        <v>407</v>
      </c>
      <c r="B324" s="81">
        <f>'SK - Tableau 1'!F324</f>
        <v>53</v>
      </c>
      <c r="C324" s="33">
        <f>VLOOKUP('STATS 17-18'!X326,'PH - GIVEAWAYS'!$A$3:$B$55,2)</f>
        <v>73</v>
      </c>
      <c r="D324" s="33">
        <f>IF('STATS 17-18'!G326&lt;400,IF(C324&gt;66,66,C324),C324)</f>
        <v>73</v>
      </c>
      <c r="E324" s="33">
        <f>IF('STATS 17-18'!G326&lt;200,IF(D324&gt;60,60,D324),D324)</f>
        <v>73</v>
      </c>
      <c r="F324" s="33">
        <f>VLOOKUP('STATS 17-18'!AE326,'PH - BLOCKED SHOTS'!$A$3:$B$55,2)</f>
        <v>89</v>
      </c>
      <c r="G324" s="33">
        <f>IF('STATS 17-18'!G326&lt;400,IF(F324&gt;66,66,F324),F324)</f>
        <v>89</v>
      </c>
      <c r="H324" s="33">
        <f>IF('STATS 17-18'!G326&lt;200,IF(G324&gt;60,60,G324),G324)</f>
        <v>89</v>
      </c>
      <c r="I324" s="33"/>
      <c r="J324" s="116">
        <f>AVERAGE(B324,E324,E324,H324)</f>
        <v>72</v>
      </c>
      <c r="K324" s="116">
        <f>VLOOKUP('STATS 17-18'!M326,'PH - GAME SCORE'!$A$3:$B$55,2)</f>
        <v>59</v>
      </c>
      <c r="L324" s="116">
        <f>AVERAGE(J324,K324)</f>
        <v>65.5</v>
      </c>
      <c r="M324" s="116">
        <f>IF('STATS 17-18'!H326&lt;13.4,IF(L324&gt;73,73,L324),L324)</f>
        <v>65.5</v>
      </c>
      <c r="N324" s="117">
        <f>IF('STATS 17-18'!H326&lt;11,IF(M324&gt;66,66,M324),M324)</f>
        <v>65.5</v>
      </c>
    </row>
    <row r="325" ht="20.35" customHeight="1">
      <c r="A325" t="s" s="38">
        <v>408</v>
      </c>
      <c r="B325" s="81">
        <f>'SK - Tableau 1'!F325</f>
        <v>60</v>
      </c>
      <c r="C325" s="33">
        <f>VLOOKUP('STATS 17-18'!X327,'PH - GIVEAWAYS'!$A$3:$B$55,2)</f>
        <v>61</v>
      </c>
      <c r="D325" s="33">
        <f>IF('STATS 17-18'!G327&lt;400,IF(C325&gt;66,66,C325),C325)</f>
        <v>61</v>
      </c>
      <c r="E325" s="33">
        <f>IF('STATS 17-18'!G327&lt;200,IF(D325&gt;60,60,D325),D325)</f>
        <v>60</v>
      </c>
      <c r="F325" s="33">
        <f>VLOOKUP('STATS 17-18'!AE327,'PH - BLOCKED SHOTS'!$A$3:$B$55,2)</f>
        <v>51</v>
      </c>
      <c r="G325" s="33">
        <f>IF('STATS 17-18'!G327&lt;400,IF(F325&gt;66,66,F325),F325)</f>
        <v>51</v>
      </c>
      <c r="H325" s="33">
        <f>IF('STATS 17-18'!G327&lt;200,IF(G325&gt;60,60,G325),G325)</f>
        <v>51</v>
      </c>
      <c r="I325" s="33"/>
      <c r="J325" s="116">
        <f>AVERAGE(B325,E325,E325,H325)</f>
        <v>57.75</v>
      </c>
      <c r="K325" s="116">
        <f>VLOOKUP('STATS 17-18'!M327,'PH - GAME SCORE'!$A$3:$B$55,2)</f>
        <v>48</v>
      </c>
      <c r="L325" s="116">
        <f>AVERAGE(J325,K325)</f>
        <v>52.875</v>
      </c>
      <c r="M325" s="116">
        <f>IF('STATS 17-18'!H327&lt;13.4,IF(L325&gt;73,73,L325),L325)</f>
        <v>52.875</v>
      </c>
      <c r="N325" s="117">
        <f>IF('STATS 17-18'!H327&lt;11,IF(M325&gt;66,66,M325),M325)</f>
        <v>52.875</v>
      </c>
    </row>
    <row r="326" ht="20.35" customHeight="1">
      <c r="A326" t="s" s="38">
        <v>409</v>
      </c>
      <c r="B326" s="81">
        <f>'SK - Tableau 1'!F326</f>
        <v>60</v>
      </c>
      <c r="C326" s="33">
        <f>VLOOKUP('STATS 17-18'!X328,'PH - GIVEAWAYS'!$A$3:$B$55,2)</f>
        <v>50</v>
      </c>
      <c r="D326" s="33">
        <f>IF('STATS 17-18'!G328&lt;400,IF(C326&gt;66,66,C326),C326)</f>
        <v>50</v>
      </c>
      <c r="E326" s="33">
        <f>IF('STATS 17-18'!G328&lt;200,IF(D326&gt;60,60,D326),D326)</f>
        <v>50</v>
      </c>
      <c r="F326" s="33">
        <f>VLOOKUP('STATS 17-18'!AE328,'PH - BLOCKED SHOTS'!$A$3:$B$55,2)</f>
        <v>69</v>
      </c>
      <c r="G326" s="33">
        <f>IF('STATS 17-18'!G328&lt;400,IF(F326&gt;66,66,F326),F326)</f>
        <v>66</v>
      </c>
      <c r="H326" s="33">
        <f>IF('STATS 17-18'!G328&lt;200,IF(G326&gt;60,60,G326),G326)</f>
        <v>60</v>
      </c>
      <c r="I326" s="33"/>
      <c r="J326" s="116">
        <f>AVERAGE(B326,E326,E326,H326)</f>
        <v>55</v>
      </c>
      <c r="K326" s="116">
        <f>VLOOKUP('STATS 17-18'!M328,'PH - GAME SCORE'!$A$3:$B$55,2)</f>
        <v>47</v>
      </c>
      <c r="L326" s="116">
        <f>AVERAGE(J326,K326)</f>
        <v>51</v>
      </c>
      <c r="M326" s="116">
        <f>IF('STATS 17-18'!H328&lt;13.4,IF(L326&gt;73,73,L326),L326)</f>
        <v>51</v>
      </c>
      <c r="N326" s="117">
        <f>IF('STATS 17-18'!H328&lt;11,IF(M326&gt;66,66,M326),M326)</f>
        <v>51</v>
      </c>
    </row>
    <row r="327" ht="20.35" customHeight="1">
      <c r="A327" t="s" s="38">
        <v>410</v>
      </c>
      <c r="B327" s="81">
        <f>'SK - Tableau 1'!F327</f>
        <v>99</v>
      </c>
      <c r="C327" s="33">
        <f>VLOOKUP('STATS 17-18'!X329,'PH - GIVEAWAYS'!$A$3:$B$55,2)</f>
        <v>85</v>
      </c>
      <c r="D327" s="33">
        <f>IF('STATS 17-18'!G329&lt;400,IF(C327&gt;66,66,C327),C327)</f>
        <v>85</v>
      </c>
      <c r="E327" s="33">
        <f>IF('STATS 17-18'!G329&lt;200,IF(D327&gt;60,60,D327),D327)</f>
        <v>85</v>
      </c>
      <c r="F327" s="33">
        <f>VLOOKUP('STATS 17-18'!AE329,'PH - BLOCKED SHOTS'!$A$3:$B$55,2)</f>
        <v>49</v>
      </c>
      <c r="G327" s="33">
        <f>IF('STATS 17-18'!G329&lt;400,IF(F327&gt;66,66,F327),F327)</f>
        <v>49</v>
      </c>
      <c r="H327" s="33">
        <f>IF('STATS 17-18'!G329&lt;200,IF(G327&gt;60,60,G327),G327)</f>
        <v>49</v>
      </c>
      <c r="I327" s="33"/>
      <c r="J327" s="116">
        <f>AVERAGE(B327,E327,E327,H327)</f>
        <v>79.5</v>
      </c>
      <c r="K327" s="116">
        <f>VLOOKUP('STATS 17-18'!M329,'PH - GAME SCORE'!$A$3:$B$55,2)</f>
        <v>73</v>
      </c>
      <c r="L327" s="116">
        <f>AVERAGE(J327,K327)</f>
        <v>76.25</v>
      </c>
      <c r="M327" s="116">
        <f>IF('STATS 17-18'!H329&lt;13.4,IF(L327&gt;73,73,L327),L327)</f>
        <v>76.25</v>
      </c>
      <c r="N327" s="117">
        <f>IF('STATS 17-18'!H329&lt;11,IF(M327&gt;66,66,M327),M327)</f>
        <v>76.25</v>
      </c>
    </row>
    <row r="328" ht="20.35" customHeight="1">
      <c r="A328" t="s" s="38">
        <v>411</v>
      </c>
      <c r="B328" s="81">
        <f>'SK - Tableau 1'!F328</f>
        <v>90</v>
      </c>
      <c r="C328" s="33">
        <f>VLOOKUP('STATS 17-18'!X330,'PH - GIVEAWAYS'!$A$3:$B$55,2)</f>
        <v>66</v>
      </c>
      <c r="D328" s="33">
        <f>IF('STATS 17-18'!G330&lt;400,IF(C328&gt;66,66,C328),C328)</f>
        <v>66</v>
      </c>
      <c r="E328" s="33">
        <f>IF('STATS 17-18'!G330&lt;200,IF(D328&gt;60,60,D328),D328)</f>
        <v>66</v>
      </c>
      <c r="F328" s="33">
        <f>VLOOKUP('STATS 17-18'!AE330,'PH - BLOCKED SHOTS'!$A$3:$B$55,2)</f>
        <v>52</v>
      </c>
      <c r="G328" s="33">
        <f>IF('STATS 17-18'!G330&lt;400,IF(F328&gt;66,66,F328),F328)</f>
        <v>52</v>
      </c>
      <c r="H328" s="33">
        <f>IF('STATS 17-18'!G330&lt;200,IF(G328&gt;60,60,G328),G328)</f>
        <v>52</v>
      </c>
      <c r="I328" s="33"/>
      <c r="J328" s="116">
        <f>AVERAGE(B328,E328,E328,H328)</f>
        <v>68.5</v>
      </c>
      <c r="K328" s="116">
        <f>VLOOKUP('STATS 17-18'!M330,'PH - GAME SCORE'!$A$3:$B$55,2)</f>
        <v>81</v>
      </c>
      <c r="L328" s="116">
        <f>AVERAGE(J328,K328)</f>
        <v>74.75</v>
      </c>
      <c r="M328" s="116">
        <f>IF('STATS 17-18'!H330&lt;13.4,IF(L328&gt;73,73,L328),L328)</f>
        <v>74.75</v>
      </c>
      <c r="N328" s="117">
        <f>IF('STATS 17-18'!H330&lt;11,IF(M328&gt;66,66,M328),M328)</f>
        <v>74.75</v>
      </c>
    </row>
    <row r="329" ht="20.35" customHeight="1">
      <c r="A329" t="s" s="38">
        <v>412</v>
      </c>
      <c r="B329" s="81">
        <f>'SK - Tableau 1'!F329</f>
        <v>60</v>
      </c>
      <c r="C329" s="33">
        <f>VLOOKUP('STATS 17-18'!X331,'PH - GIVEAWAYS'!$A$3:$B$55,2)</f>
        <v>99</v>
      </c>
      <c r="D329" s="33">
        <f>IF('STATS 17-18'!G331&lt;400,IF(C329&gt;66,66,C329),C329)</f>
        <v>66</v>
      </c>
      <c r="E329" s="33">
        <f>IF('STATS 17-18'!G331&lt;200,IF(D329&gt;60,60,D329),D329)</f>
        <v>60</v>
      </c>
      <c r="F329" s="33">
        <f>VLOOKUP('STATS 17-18'!AE331,'PH - BLOCKED SHOTS'!$A$3:$B$55,2)</f>
        <v>67</v>
      </c>
      <c r="G329" s="33">
        <f>IF('STATS 17-18'!G331&lt;400,IF(F329&gt;66,66,F329),F329)</f>
        <v>66</v>
      </c>
      <c r="H329" s="33">
        <f>IF('STATS 17-18'!G331&lt;200,IF(G329&gt;60,60,G329),G329)</f>
        <v>60</v>
      </c>
      <c r="I329" s="33"/>
      <c r="J329" s="116">
        <f>AVERAGE(B329,E329,E329,H329)</f>
        <v>60</v>
      </c>
      <c r="K329" s="116">
        <f>VLOOKUP('STATS 17-18'!M331,'PH - GAME SCORE'!$A$3:$B$55,2)</f>
        <v>47</v>
      </c>
      <c r="L329" s="116">
        <f>AVERAGE(J329,K329)</f>
        <v>53.5</v>
      </c>
      <c r="M329" s="116">
        <f>IF('STATS 17-18'!H331&lt;13.4,IF(L329&gt;73,73,L329),L329)</f>
        <v>53.5</v>
      </c>
      <c r="N329" s="117">
        <f>IF('STATS 17-18'!H331&lt;11,IF(M329&gt;66,66,M329),M329)</f>
        <v>53.5</v>
      </c>
    </row>
    <row r="330" ht="20.35" customHeight="1">
      <c r="A330" t="s" s="38">
        <v>413</v>
      </c>
      <c r="B330" s="81">
        <f>'SK - Tableau 1'!F330</f>
        <v>59</v>
      </c>
      <c r="C330" s="33">
        <f>VLOOKUP('STATS 17-18'!X332,'PH - GIVEAWAYS'!$A$3:$B$55,2)</f>
        <v>83</v>
      </c>
      <c r="D330" s="33">
        <f>IF('STATS 17-18'!G332&lt;400,IF(C330&gt;66,66,C330),C330)</f>
        <v>83</v>
      </c>
      <c r="E330" s="33">
        <f>IF('STATS 17-18'!G332&lt;200,IF(D330&gt;60,60,D330),D330)</f>
        <v>83</v>
      </c>
      <c r="F330" s="33">
        <f>VLOOKUP('STATS 17-18'!AE332,'PH - BLOCKED SHOTS'!$A$3:$B$55,2)</f>
        <v>94</v>
      </c>
      <c r="G330" s="33">
        <f>IF('STATS 17-18'!G332&lt;400,IF(F330&gt;66,66,F330),F330)</f>
        <v>94</v>
      </c>
      <c r="H330" s="33">
        <f>IF('STATS 17-18'!G332&lt;200,IF(G330&gt;60,60,G330),G330)</f>
        <v>94</v>
      </c>
      <c r="I330" s="33"/>
      <c r="J330" s="116">
        <f>AVERAGE(B330,E330,E330,H330)</f>
        <v>79.75</v>
      </c>
      <c r="K330" s="116">
        <f>VLOOKUP('STATS 17-18'!M332,'PH - GAME SCORE'!$A$3:$B$55,2)</f>
        <v>66</v>
      </c>
      <c r="L330" s="116">
        <f>AVERAGE(J330,K330)</f>
        <v>72.875</v>
      </c>
      <c r="M330" s="116">
        <f>IF('STATS 17-18'!H332&lt;13.4,IF(L330&gt;73,73,L330),L330)</f>
        <v>72.875</v>
      </c>
      <c r="N330" s="117">
        <f>IF('STATS 17-18'!H332&lt;11,IF(M330&gt;66,66,M330),M330)</f>
        <v>72.875</v>
      </c>
    </row>
    <row r="331" ht="20.35" customHeight="1">
      <c r="A331" t="s" s="38">
        <v>415</v>
      </c>
      <c r="B331" s="81">
        <f>'SK - Tableau 1'!F331</f>
        <v>88</v>
      </c>
      <c r="C331" s="33">
        <f>VLOOKUP('STATS 17-18'!X333,'PH - GIVEAWAYS'!$A$3:$B$55,2)</f>
        <v>51</v>
      </c>
      <c r="D331" s="33">
        <f>IF('STATS 17-18'!G333&lt;400,IF(C331&gt;66,66,C331),C331)</f>
        <v>51</v>
      </c>
      <c r="E331" s="33">
        <f>IF('STATS 17-18'!G333&lt;200,IF(D331&gt;60,60,D331),D331)</f>
        <v>51</v>
      </c>
      <c r="F331" s="33">
        <f>VLOOKUP('STATS 17-18'!AE333,'PH - BLOCKED SHOTS'!$A$3:$B$55,2)</f>
        <v>86</v>
      </c>
      <c r="G331" s="33">
        <f>IF('STATS 17-18'!G333&lt;400,IF(F331&gt;66,66,F331),F331)</f>
        <v>86</v>
      </c>
      <c r="H331" s="33">
        <f>IF('STATS 17-18'!G333&lt;200,IF(G331&gt;60,60,G331),G331)</f>
        <v>86</v>
      </c>
      <c r="I331" s="33"/>
      <c r="J331" s="116">
        <f>AVERAGE(B331,E331,E331,H331)</f>
        <v>69</v>
      </c>
      <c r="K331" s="116">
        <f>VLOOKUP('STATS 17-18'!M333,'PH - GAME SCORE'!$A$3:$B$55,2)</f>
        <v>48</v>
      </c>
      <c r="L331" s="116">
        <f>AVERAGE(J331,K331)</f>
        <v>58.5</v>
      </c>
      <c r="M331" s="116">
        <f>IF('STATS 17-18'!H333&lt;13.4,IF(L331&gt;73,73,L331),L331)</f>
        <v>58.5</v>
      </c>
      <c r="N331" s="117">
        <f>IF('STATS 17-18'!H333&lt;11,IF(M331&gt;66,66,M331),M331)</f>
        <v>58.5</v>
      </c>
    </row>
    <row r="332" ht="20.35" customHeight="1">
      <c r="A332" t="s" s="38">
        <v>416</v>
      </c>
      <c r="B332" s="81">
        <f>'SK - Tableau 1'!F332</f>
        <v>66</v>
      </c>
      <c r="C332" s="33">
        <f>VLOOKUP('STATS 17-18'!X334,'PH - GIVEAWAYS'!$A$3:$B$55,2)</f>
        <v>71</v>
      </c>
      <c r="D332" s="33">
        <f>IF('STATS 17-18'!G334&lt;400,IF(C332&gt;66,66,C332),C332)</f>
        <v>71</v>
      </c>
      <c r="E332" s="33">
        <f>IF('STATS 17-18'!G334&lt;200,IF(D332&gt;60,60,D332),D332)</f>
        <v>71</v>
      </c>
      <c r="F332" s="33">
        <f>VLOOKUP('STATS 17-18'!AE334,'PH - BLOCKED SHOTS'!$A$3:$B$55,2)</f>
        <v>67</v>
      </c>
      <c r="G332" s="33">
        <f>IF('STATS 17-18'!G334&lt;400,IF(F332&gt;66,66,F332),F332)</f>
        <v>67</v>
      </c>
      <c r="H332" s="33">
        <f>IF('STATS 17-18'!G334&lt;200,IF(G332&gt;60,60,G332),G332)</f>
        <v>67</v>
      </c>
      <c r="I332" s="33"/>
      <c r="J332" s="116">
        <f>AVERAGE(B332,E332,E332,H332)</f>
        <v>68.75</v>
      </c>
      <c r="K332" s="116">
        <f>VLOOKUP('STATS 17-18'!M334,'PH - GAME SCORE'!$A$3:$B$55,2)</f>
        <v>54</v>
      </c>
      <c r="L332" s="116">
        <f>AVERAGE(J332,K332)</f>
        <v>61.375</v>
      </c>
      <c r="M332" s="116">
        <f>IF('STATS 17-18'!H334&lt;13.4,IF(L332&gt;73,73,L332),L332)</f>
        <v>61.375</v>
      </c>
      <c r="N332" s="117">
        <f>IF('STATS 17-18'!H334&lt;11,IF(M332&gt;66,66,M332),M332)</f>
        <v>61.375</v>
      </c>
    </row>
    <row r="333" ht="20.35" customHeight="1">
      <c r="A333" t="s" s="38">
        <v>417</v>
      </c>
      <c r="B333" s="81">
        <f>'SK - Tableau 1'!F333</f>
        <v>71</v>
      </c>
      <c r="C333" s="33">
        <f>VLOOKUP('STATS 17-18'!X335,'PH - GIVEAWAYS'!$A$3:$B$55,2)</f>
        <v>89</v>
      </c>
      <c r="D333" s="33">
        <f>IF('STATS 17-18'!G335&lt;400,IF(C333&gt;66,66,C333),C333)</f>
        <v>89</v>
      </c>
      <c r="E333" s="33">
        <f>IF('STATS 17-18'!G335&lt;200,IF(D333&gt;60,60,D333),D333)</f>
        <v>89</v>
      </c>
      <c r="F333" s="33">
        <f>VLOOKUP('STATS 17-18'!AE335,'PH - BLOCKED SHOTS'!$A$3:$B$55,2)</f>
        <v>65</v>
      </c>
      <c r="G333" s="33">
        <f>IF('STATS 17-18'!G335&lt;400,IF(F333&gt;66,66,F333),F333)</f>
        <v>65</v>
      </c>
      <c r="H333" s="33">
        <f>IF('STATS 17-18'!G335&lt;200,IF(G333&gt;60,60,G333),G333)</f>
        <v>65</v>
      </c>
      <c r="I333" s="33"/>
      <c r="J333" s="116">
        <f>AVERAGE(B333,E333,E333,H333)</f>
        <v>78.5</v>
      </c>
      <c r="K333" s="116">
        <f>VLOOKUP('STATS 17-18'!M335,'PH - GAME SCORE'!$A$3:$B$55,2)</f>
        <v>67</v>
      </c>
      <c r="L333" s="116">
        <f>AVERAGE(J333,K333)</f>
        <v>72.75</v>
      </c>
      <c r="M333" s="116">
        <f>IF('STATS 17-18'!H335&lt;13.4,IF(L333&gt;73,73,L333),L333)</f>
        <v>72.75</v>
      </c>
      <c r="N333" s="117">
        <f>IF('STATS 17-18'!H335&lt;11,IF(M333&gt;66,66,M333),M333)</f>
        <v>72.75</v>
      </c>
    </row>
    <row r="334" ht="20.35" customHeight="1">
      <c r="A334" t="s" s="38">
        <v>418</v>
      </c>
      <c r="B334" s="81">
        <f>'SK - Tableau 1'!F334</f>
        <v>80</v>
      </c>
      <c r="C334" s="33">
        <f>VLOOKUP('STATS 17-18'!X336,'PH - GIVEAWAYS'!$A$3:$B$55,2)</f>
        <v>56</v>
      </c>
      <c r="D334" s="33">
        <f>IF('STATS 17-18'!G336&lt;400,IF(C334&gt;66,66,C334),C334)</f>
        <v>56</v>
      </c>
      <c r="E334" s="33">
        <f>IF('STATS 17-18'!G336&lt;200,IF(D334&gt;60,60,D334),D334)</f>
        <v>56</v>
      </c>
      <c r="F334" s="33">
        <f>VLOOKUP('STATS 17-18'!AE336,'PH - BLOCKED SHOTS'!$A$3:$B$55,2)</f>
        <v>90</v>
      </c>
      <c r="G334" s="33">
        <f>IF('STATS 17-18'!G336&lt;400,IF(F334&gt;66,66,F334),F334)</f>
        <v>90</v>
      </c>
      <c r="H334" s="33">
        <f>IF('STATS 17-18'!G336&lt;200,IF(G334&gt;60,60,G334),G334)</f>
        <v>90</v>
      </c>
      <c r="I334" s="33"/>
      <c r="J334" s="116">
        <f>AVERAGE(B334,E334,E334,H334)</f>
        <v>70.5</v>
      </c>
      <c r="K334" s="116">
        <f>VLOOKUP('STATS 17-18'!M336,'PH - GAME SCORE'!$A$3:$B$55,2)</f>
        <v>70</v>
      </c>
      <c r="L334" s="116">
        <f>AVERAGE(J334,K334)</f>
        <v>70.25</v>
      </c>
      <c r="M334" s="116">
        <f>IF('STATS 17-18'!H336&lt;13.4,IF(L334&gt;73,73,L334),L334)</f>
        <v>70.25</v>
      </c>
      <c r="N334" s="117">
        <f>IF('STATS 17-18'!H336&lt;11,IF(M334&gt;66,66,M334),M334)</f>
        <v>70.25</v>
      </c>
    </row>
    <row r="335" ht="20.35" customHeight="1">
      <c r="A335" t="s" s="38">
        <v>419</v>
      </c>
      <c r="B335" s="81">
        <f>'SK - Tableau 1'!F335</f>
        <v>64</v>
      </c>
      <c r="C335" s="33">
        <f>VLOOKUP('STATS 17-18'!X337,'PH - GIVEAWAYS'!$A$3:$B$55,2)</f>
        <v>79</v>
      </c>
      <c r="D335" s="33">
        <f>IF('STATS 17-18'!G337&lt;400,IF(C335&gt;66,66,C335),C335)</f>
        <v>79</v>
      </c>
      <c r="E335" s="33">
        <f>IF('STATS 17-18'!G337&lt;200,IF(D335&gt;60,60,D335),D335)</f>
        <v>79</v>
      </c>
      <c r="F335" s="33">
        <f>VLOOKUP('STATS 17-18'!AE337,'PH - BLOCKED SHOTS'!$A$3:$B$55,2)</f>
        <v>75</v>
      </c>
      <c r="G335" s="33">
        <f>IF('STATS 17-18'!G337&lt;400,IF(F335&gt;66,66,F335),F335)</f>
        <v>75</v>
      </c>
      <c r="H335" s="33">
        <f>IF('STATS 17-18'!G337&lt;200,IF(G335&gt;60,60,G335),G335)</f>
        <v>75</v>
      </c>
      <c r="I335" s="33"/>
      <c r="J335" s="116">
        <f>AVERAGE(B335,E335,E335,H335)</f>
        <v>74.25</v>
      </c>
      <c r="K335" s="116">
        <f>VLOOKUP('STATS 17-18'!M337,'PH - GAME SCORE'!$A$3:$B$55,2)</f>
        <v>64</v>
      </c>
      <c r="L335" s="116">
        <f>AVERAGE(J335,K335)</f>
        <v>69.125</v>
      </c>
      <c r="M335" s="116">
        <f>IF('STATS 17-18'!H337&lt;13.4,IF(L335&gt;73,73,L335),L335)</f>
        <v>69.125</v>
      </c>
      <c r="N335" s="117">
        <f>IF('STATS 17-18'!H337&lt;11,IF(M335&gt;66,66,M335),M335)</f>
        <v>66</v>
      </c>
    </row>
    <row r="336" ht="20.35" customHeight="1">
      <c r="A336" t="s" s="38">
        <v>421</v>
      </c>
      <c r="B336" s="81">
        <f>'SK - Tableau 1'!F336</f>
        <v>83</v>
      </c>
      <c r="C336" s="33">
        <f>VLOOKUP('STATS 17-18'!X338,'PH - GIVEAWAYS'!$A$3:$B$55,2)</f>
        <v>96</v>
      </c>
      <c r="D336" s="33">
        <f>IF('STATS 17-18'!G338&lt;400,IF(C336&gt;66,66,C336),C336)</f>
        <v>96</v>
      </c>
      <c r="E336" s="33">
        <f>IF('STATS 17-18'!G338&lt;200,IF(D336&gt;60,60,D336),D336)</f>
        <v>96</v>
      </c>
      <c r="F336" s="33">
        <f>VLOOKUP('STATS 17-18'!AE338,'PH - BLOCKED SHOTS'!$A$3:$B$55,2)</f>
        <v>78</v>
      </c>
      <c r="G336" s="33">
        <f>IF('STATS 17-18'!G338&lt;400,IF(F336&gt;66,66,F336),F336)</f>
        <v>78</v>
      </c>
      <c r="H336" s="33">
        <f>IF('STATS 17-18'!G338&lt;200,IF(G336&gt;60,60,G336),G336)</f>
        <v>78</v>
      </c>
      <c r="I336" s="33"/>
      <c r="J336" s="116">
        <f>AVERAGE(B336,E336,E336,H336)</f>
        <v>88.25</v>
      </c>
      <c r="K336" s="116">
        <f>VLOOKUP('STATS 17-18'!M338,'PH - GAME SCORE'!$A$3:$B$55,2)</f>
        <v>64</v>
      </c>
      <c r="L336" s="116">
        <f>AVERAGE(J336,K336)</f>
        <v>76.125</v>
      </c>
      <c r="M336" s="116">
        <f>IF('STATS 17-18'!H338&lt;13.4,IF(L336&gt;73,73,L336),L336)</f>
        <v>76.125</v>
      </c>
      <c r="N336" s="117">
        <f>IF('STATS 17-18'!H338&lt;11,IF(M336&gt;66,66,M336),M336)</f>
        <v>76.125</v>
      </c>
    </row>
    <row r="337" ht="20.35" customHeight="1">
      <c r="A337" t="s" s="38">
        <v>422</v>
      </c>
      <c r="B337" s="81">
        <f>'SK - Tableau 1'!F337</f>
        <v>75</v>
      </c>
      <c r="C337" s="33">
        <f>VLOOKUP('STATS 17-18'!X339,'PH - GIVEAWAYS'!$A$3:$B$55,2)</f>
        <v>52</v>
      </c>
      <c r="D337" s="33">
        <f>IF('STATS 17-18'!G339&lt;400,IF(C337&gt;66,66,C337),C337)</f>
        <v>52</v>
      </c>
      <c r="E337" s="33">
        <f>IF('STATS 17-18'!G339&lt;200,IF(D337&gt;60,60,D337),D337)</f>
        <v>52</v>
      </c>
      <c r="F337" s="33">
        <f>VLOOKUP('STATS 17-18'!AE339,'PH - BLOCKED SHOTS'!$A$3:$B$55,2)</f>
        <v>51</v>
      </c>
      <c r="G337" s="33">
        <f>IF('STATS 17-18'!G339&lt;400,IF(F337&gt;66,66,F337),F337)</f>
        <v>51</v>
      </c>
      <c r="H337" s="33">
        <f>IF('STATS 17-18'!G339&lt;200,IF(G337&gt;60,60,G337),G337)</f>
        <v>51</v>
      </c>
      <c r="I337" s="33"/>
      <c r="J337" s="116">
        <f>AVERAGE(B337,E337,E337,H337)</f>
        <v>57.5</v>
      </c>
      <c r="K337" s="116">
        <f>VLOOKUP('STATS 17-18'!M339,'PH - GAME SCORE'!$A$3:$B$55,2)</f>
        <v>80</v>
      </c>
      <c r="L337" s="116">
        <f>AVERAGE(J337,K337)</f>
        <v>68.75</v>
      </c>
      <c r="M337" s="116">
        <f>IF('STATS 17-18'!H339&lt;13.4,IF(L337&gt;73,73,L337),L337)</f>
        <v>68.75</v>
      </c>
      <c r="N337" s="117">
        <f>IF('STATS 17-18'!H339&lt;11,IF(M337&gt;66,66,M337),M337)</f>
        <v>68.75</v>
      </c>
    </row>
    <row r="338" ht="20.35" customHeight="1">
      <c r="A338" t="s" s="38">
        <v>424</v>
      </c>
      <c r="B338" s="81">
        <f>'SK - Tableau 1'!F338</f>
        <v>74</v>
      </c>
      <c r="C338" s="33">
        <f>VLOOKUP('STATS 17-18'!X340,'PH - GIVEAWAYS'!$A$3:$B$55,2)</f>
        <v>85</v>
      </c>
      <c r="D338" s="33">
        <f>IF('STATS 17-18'!G340&lt;400,IF(C338&gt;66,66,C338),C338)</f>
        <v>85</v>
      </c>
      <c r="E338" s="33">
        <f>IF('STATS 17-18'!G340&lt;200,IF(D338&gt;60,60,D338),D338)</f>
        <v>85</v>
      </c>
      <c r="F338" s="33">
        <f>VLOOKUP('STATS 17-18'!AE340,'PH - BLOCKED SHOTS'!$A$3:$B$55,2)</f>
        <v>89</v>
      </c>
      <c r="G338" s="33">
        <f>IF('STATS 17-18'!G340&lt;400,IF(F338&gt;66,66,F338),F338)</f>
        <v>89</v>
      </c>
      <c r="H338" s="33">
        <f>IF('STATS 17-18'!G340&lt;200,IF(G338&gt;60,60,G338),G338)</f>
        <v>89</v>
      </c>
      <c r="I338" s="33"/>
      <c r="J338" s="116">
        <f>AVERAGE(B338,E338,E338,H338)</f>
        <v>83.25</v>
      </c>
      <c r="K338" s="116">
        <f>VLOOKUP('STATS 17-18'!M340,'PH - GAME SCORE'!$A$3:$B$55,2)</f>
        <v>75</v>
      </c>
      <c r="L338" s="116">
        <f>AVERAGE(J338,K338)</f>
        <v>79.125</v>
      </c>
      <c r="M338" s="116">
        <f>IF('STATS 17-18'!H340&lt;13.4,IF(L338&gt;73,73,L338),L338)</f>
        <v>79.125</v>
      </c>
      <c r="N338" s="117">
        <f>IF('STATS 17-18'!H340&lt;11,IF(M338&gt;66,66,M338),M338)</f>
        <v>79.125</v>
      </c>
    </row>
    <row r="339" ht="20.35" customHeight="1">
      <c r="A339" t="s" s="38">
        <v>425</v>
      </c>
      <c r="B339" s="81">
        <f>'SK - Tableau 1'!F339</f>
        <v>92</v>
      </c>
      <c r="C339" s="33">
        <f>VLOOKUP('STATS 17-18'!X341,'PH - GIVEAWAYS'!$A$3:$B$55,2)</f>
        <v>57</v>
      </c>
      <c r="D339" s="33">
        <f>IF('STATS 17-18'!G341&lt;400,IF(C339&gt;66,66,C339),C339)</f>
        <v>57</v>
      </c>
      <c r="E339" s="33">
        <f>IF('STATS 17-18'!G341&lt;200,IF(D339&gt;60,60,D339),D339)</f>
        <v>57</v>
      </c>
      <c r="F339" s="33">
        <f>VLOOKUP('STATS 17-18'!AE341,'PH - BLOCKED SHOTS'!$A$3:$B$55,2)</f>
        <v>56</v>
      </c>
      <c r="G339" s="33">
        <f>IF('STATS 17-18'!G341&lt;400,IF(F339&gt;66,66,F339),F339)</f>
        <v>56</v>
      </c>
      <c r="H339" s="33">
        <f>IF('STATS 17-18'!G341&lt;200,IF(G339&gt;60,60,G339),G339)</f>
        <v>56</v>
      </c>
      <c r="I339" s="33"/>
      <c r="J339" s="116">
        <f>AVERAGE(B339,E339,E339,H339)</f>
        <v>65.5</v>
      </c>
      <c r="K339" s="116">
        <f>VLOOKUP('STATS 17-18'!M341,'PH - GAME SCORE'!$A$3:$B$55,2)</f>
        <v>90</v>
      </c>
      <c r="L339" s="116">
        <f>AVERAGE(J339,K339)</f>
        <v>77.75</v>
      </c>
      <c r="M339" s="116">
        <f>IF('STATS 17-18'!H341&lt;13.4,IF(L339&gt;73,73,L339),L339)</f>
        <v>77.75</v>
      </c>
      <c r="N339" s="117">
        <f>IF('STATS 17-18'!H341&lt;11,IF(M339&gt;66,66,M339),M339)</f>
        <v>77.75</v>
      </c>
    </row>
    <row r="340" ht="20.35" customHeight="1">
      <c r="A340" t="s" s="38">
        <v>426</v>
      </c>
      <c r="B340" s="81">
        <f>'SK - Tableau 1'!F340</f>
        <v>84</v>
      </c>
      <c r="C340" s="33">
        <f>VLOOKUP('STATS 17-18'!X342,'PH - GIVEAWAYS'!$A$3:$B$55,2)</f>
        <v>93</v>
      </c>
      <c r="D340" s="33">
        <f>IF('STATS 17-18'!G342&lt;400,IF(C340&gt;66,66,C340),C340)</f>
        <v>93</v>
      </c>
      <c r="E340" s="33">
        <f>IF('STATS 17-18'!G342&lt;200,IF(D340&gt;60,60,D340),D340)</f>
        <v>93</v>
      </c>
      <c r="F340" s="33">
        <f>VLOOKUP('STATS 17-18'!AE342,'PH - BLOCKED SHOTS'!$A$3:$B$55,2)</f>
        <v>92</v>
      </c>
      <c r="G340" s="33">
        <f>IF('STATS 17-18'!G342&lt;400,IF(F340&gt;66,66,F340),F340)</f>
        <v>92</v>
      </c>
      <c r="H340" s="33">
        <f>IF('STATS 17-18'!G342&lt;200,IF(G340&gt;60,60,G340),G340)</f>
        <v>92</v>
      </c>
      <c r="I340" s="33"/>
      <c r="J340" s="116">
        <f>AVERAGE(B340,E340,E340,H340)</f>
        <v>90.5</v>
      </c>
      <c r="K340" s="116">
        <f>VLOOKUP('STATS 17-18'!M342,'PH - GAME SCORE'!$A$3:$B$55,2)</f>
        <v>52</v>
      </c>
      <c r="L340" s="116">
        <f>AVERAGE(J340,K340)</f>
        <v>71.25</v>
      </c>
      <c r="M340" s="116">
        <f>IF('STATS 17-18'!H342&lt;13.4,IF(L340&gt;73,73,L340),L340)</f>
        <v>71.25</v>
      </c>
      <c r="N340" s="117">
        <f>IF('STATS 17-18'!H342&lt;11,IF(M340&gt;66,66,M340),M340)</f>
        <v>71.25</v>
      </c>
    </row>
    <row r="341" ht="20.35" customHeight="1">
      <c r="A341" t="s" s="38">
        <v>427</v>
      </c>
      <c r="B341" s="81">
        <f>'SK - Tableau 1'!F341</f>
        <v>60</v>
      </c>
      <c r="C341" s="33">
        <f>VLOOKUP('STATS 17-18'!X343,'PH - GIVEAWAYS'!$A$3:$B$55,2)</f>
        <v>47</v>
      </c>
      <c r="D341" s="33">
        <f>IF('STATS 17-18'!G343&lt;400,IF(C341&gt;66,66,C341),C341)</f>
        <v>47</v>
      </c>
      <c r="E341" s="33">
        <f>IF('STATS 17-18'!G343&lt;200,IF(D341&gt;60,60,D341),D341)</f>
        <v>47</v>
      </c>
      <c r="F341" s="33">
        <f>VLOOKUP('STATS 17-18'!AE343,'PH - BLOCKED SHOTS'!$A$3:$B$55,2)</f>
        <v>83</v>
      </c>
      <c r="G341" s="33">
        <f>IF('STATS 17-18'!G343&lt;400,IF(F341&gt;66,66,F341),F341)</f>
        <v>66</v>
      </c>
      <c r="H341" s="33">
        <f>IF('STATS 17-18'!G343&lt;200,IF(G341&gt;60,60,G341),G341)</f>
        <v>60</v>
      </c>
      <c r="I341" s="33"/>
      <c r="J341" s="116">
        <f>AVERAGE(B341,E341,E341,H341)</f>
        <v>53.5</v>
      </c>
      <c r="K341" s="116">
        <f>VLOOKUP('STATS 17-18'!M343,'PH - GAME SCORE'!$A$3:$B$55,2)</f>
        <v>47</v>
      </c>
      <c r="L341" s="116">
        <f>AVERAGE(J341,K341)</f>
        <v>50.25</v>
      </c>
      <c r="M341" s="116">
        <f>IF('STATS 17-18'!H343&lt;13.4,IF(L341&gt;73,73,L341),L341)</f>
        <v>50.25</v>
      </c>
      <c r="N341" s="117">
        <f>IF('STATS 17-18'!H343&lt;11,IF(M341&gt;66,66,M341),M341)</f>
        <v>50.25</v>
      </c>
    </row>
    <row r="342" ht="20.35" customHeight="1">
      <c r="A342" t="s" s="38">
        <v>428</v>
      </c>
      <c r="B342" s="81">
        <f>'SK - Tableau 1'!F342</f>
        <v>69</v>
      </c>
      <c r="C342" s="33">
        <f>VLOOKUP('STATS 17-18'!X344,'PH - GIVEAWAYS'!$A$3:$B$55,2)</f>
        <v>71</v>
      </c>
      <c r="D342" s="33">
        <f>IF('STATS 17-18'!G344&lt;400,IF(C342&gt;66,66,C342),C342)</f>
        <v>66</v>
      </c>
      <c r="E342" s="33">
        <f>IF('STATS 17-18'!G344&lt;200,IF(D342&gt;60,60,D342),D342)</f>
        <v>66</v>
      </c>
      <c r="F342" s="33">
        <f>VLOOKUP('STATS 17-18'!AE344,'PH - BLOCKED SHOTS'!$A$3:$B$55,2)</f>
        <v>54</v>
      </c>
      <c r="G342" s="33">
        <f>IF('STATS 17-18'!G344&lt;400,IF(F342&gt;66,66,F342),F342)</f>
        <v>54</v>
      </c>
      <c r="H342" s="33">
        <f>IF('STATS 17-18'!G344&lt;200,IF(G342&gt;60,60,G342),G342)</f>
        <v>54</v>
      </c>
      <c r="I342" s="33"/>
      <c r="J342" s="116">
        <f>AVERAGE(B342,E342,E342,H342)</f>
        <v>63.75</v>
      </c>
      <c r="K342" s="116">
        <f>VLOOKUP('STATS 17-18'!M344,'PH - GAME SCORE'!$A$3:$B$55,2)</f>
        <v>81</v>
      </c>
      <c r="L342" s="116">
        <f>AVERAGE(J342,K342)</f>
        <v>72.375</v>
      </c>
      <c r="M342" s="116">
        <f>IF('STATS 17-18'!H344&lt;13.4,IF(L342&gt;73,73,L342),L342)</f>
        <v>72.375</v>
      </c>
      <c r="N342" s="117">
        <f>IF('STATS 17-18'!H344&lt;11,IF(M342&gt;66,66,M342),M342)</f>
        <v>72.375</v>
      </c>
    </row>
    <row r="343" ht="20.35" customHeight="1">
      <c r="A343" t="s" s="38">
        <v>429</v>
      </c>
      <c r="B343" s="81">
        <f>'SK - Tableau 1'!F343</f>
        <v>59</v>
      </c>
      <c r="C343" s="33">
        <f>VLOOKUP('STATS 17-18'!X345,'PH - GIVEAWAYS'!$A$3:$B$55,2)</f>
        <v>74</v>
      </c>
      <c r="D343" s="33">
        <f>IF('STATS 17-18'!G345&lt;400,IF(C343&gt;66,66,C343),C343)</f>
        <v>74</v>
      </c>
      <c r="E343" s="33">
        <f>IF('STATS 17-18'!G345&lt;200,IF(D343&gt;60,60,D343),D343)</f>
        <v>74</v>
      </c>
      <c r="F343" s="33">
        <f>VLOOKUP('STATS 17-18'!AE345,'PH - BLOCKED SHOTS'!$A$3:$B$55,2)</f>
        <v>75</v>
      </c>
      <c r="G343" s="33">
        <f>IF('STATS 17-18'!G345&lt;400,IF(F343&gt;66,66,F343),F343)</f>
        <v>75</v>
      </c>
      <c r="H343" s="33">
        <f>IF('STATS 17-18'!G345&lt;200,IF(G343&gt;60,60,G343),G343)</f>
        <v>75</v>
      </c>
      <c r="I343" s="33"/>
      <c r="J343" s="116">
        <f>AVERAGE(B343,E343,E343,H343)</f>
        <v>70.5</v>
      </c>
      <c r="K343" s="116">
        <f>VLOOKUP('STATS 17-18'!M345,'PH - GAME SCORE'!$A$3:$B$55,2)</f>
        <v>58</v>
      </c>
      <c r="L343" s="116">
        <f>AVERAGE(J343,K343)</f>
        <v>64.25</v>
      </c>
      <c r="M343" s="116">
        <f>IF('STATS 17-18'!H345&lt;13.4,IF(L343&gt;73,73,L343),L343)</f>
        <v>64.25</v>
      </c>
      <c r="N343" s="117">
        <f>IF('STATS 17-18'!H345&lt;11,IF(M343&gt;66,66,M343),M343)</f>
        <v>64.25</v>
      </c>
    </row>
    <row r="344" ht="20.35" customHeight="1">
      <c r="A344" t="s" s="38">
        <v>430</v>
      </c>
      <c r="B344" s="81">
        <f>'SK - Tableau 1'!F344</f>
        <v>67</v>
      </c>
      <c r="C344" s="33">
        <f>VLOOKUP('STATS 17-18'!X346,'PH - GIVEAWAYS'!$A$3:$B$55,2)</f>
        <v>90</v>
      </c>
      <c r="D344" s="33">
        <f>IF('STATS 17-18'!G346&lt;400,IF(C344&gt;66,66,C344),C344)</f>
        <v>90</v>
      </c>
      <c r="E344" s="33">
        <f>IF('STATS 17-18'!G346&lt;200,IF(D344&gt;60,60,D344),D344)</f>
        <v>90</v>
      </c>
      <c r="F344" s="33">
        <f>VLOOKUP('STATS 17-18'!AE346,'PH - BLOCKED SHOTS'!$A$3:$B$55,2)</f>
        <v>85</v>
      </c>
      <c r="G344" s="33">
        <f>IF('STATS 17-18'!G346&lt;400,IF(F344&gt;66,66,F344),F344)</f>
        <v>85</v>
      </c>
      <c r="H344" s="33">
        <f>IF('STATS 17-18'!G346&lt;200,IF(G344&gt;60,60,G344),G344)</f>
        <v>85</v>
      </c>
      <c r="I344" s="33"/>
      <c r="J344" s="116">
        <f>AVERAGE(B344,E344,E344,H344)</f>
        <v>83</v>
      </c>
      <c r="K344" s="116">
        <f>VLOOKUP('STATS 17-18'!M346,'PH - GAME SCORE'!$A$3:$B$55,2)</f>
        <v>47</v>
      </c>
      <c r="L344" s="116">
        <f>AVERAGE(J344,K344)</f>
        <v>65</v>
      </c>
      <c r="M344" s="116">
        <f>IF('STATS 17-18'!H346&lt;13.4,IF(L344&gt;73,73,L344),L344)</f>
        <v>65</v>
      </c>
      <c r="N344" s="117">
        <f>IF('STATS 17-18'!H346&lt;11,IF(M344&gt;66,66,M344),M344)</f>
        <v>65</v>
      </c>
    </row>
    <row r="345" ht="20.35" customHeight="1">
      <c r="A345" t="s" s="38">
        <v>431</v>
      </c>
      <c r="B345" s="81">
        <f>'SK - Tableau 1'!F345</f>
        <v>91</v>
      </c>
      <c r="C345" s="33">
        <f>VLOOKUP('STATS 17-18'!X347,'PH - GIVEAWAYS'!$A$3:$B$55,2)</f>
        <v>57</v>
      </c>
      <c r="D345" s="33">
        <f>IF('STATS 17-18'!G347&lt;400,IF(C345&gt;66,66,C345),C345)</f>
        <v>57</v>
      </c>
      <c r="E345" s="33">
        <f>IF('STATS 17-18'!G347&lt;200,IF(D345&gt;60,60,D345),D345)</f>
        <v>57</v>
      </c>
      <c r="F345" s="33">
        <f>VLOOKUP('STATS 17-18'!AE347,'PH - BLOCKED SHOTS'!$A$3:$B$55,2)</f>
        <v>89</v>
      </c>
      <c r="G345" s="33">
        <f>IF('STATS 17-18'!G347&lt;400,IF(F345&gt;66,66,F345),F345)</f>
        <v>89</v>
      </c>
      <c r="H345" s="33">
        <f>IF('STATS 17-18'!G347&lt;200,IF(G345&gt;60,60,G345),G345)</f>
        <v>89</v>
      </c>
      <c r="I345" s="33"/>
      <c r="J345" s="116">
        <f>AVERAGE(B345,E345,E345,H345)</f>
        <v>73.5</v>
      </c>
      <c r="K345" s="116">
        <f>VLOOKUP('STATS 17-18'!M347,'PH - GAME SCORE'!$A$3:$B$55,2)</f>
        <v>73</v>
      </c>
      <c r="L345" s="116">
        <f>AVERAGE(J345,K345)</f>
        <v>73.25</v>
      </c>
      <c r="M345" s="116">
        <f>IF('STATS 17-18'!H347&lt;13.4,IF(L345&gt;73,73,L345),L345)</f>
        <v>73.25</v>
      </c>
      <c r="N345" s="117">
        <f>IF('STATS 17-18'!H347&lt;11,IF(M345&gt;66,66,M345),M345)</f>
        <v>73.25</v>
      </c>
    </row>
    <row r="346" ht="20.35" customHeight="1">
      <c r="A346" t="s" s="38">
        <v>432</v>
      </c>
      <c r="B346" s="81">
        <f>'SK - Tableau 1'!F346</f>
        <v>82</v>
      </c>
      <c r="C346" s="33">
        <f>VLOOKUP('STATS 17-18'!X348,'PH - GIVEAWAYS'!$A$3:$B$55,2)</f>
        <v>94</v>
      </c>
      <c r="D346" s="33">
        <f>IF('STATS 17-18'!G348&lt;400,IF(C346&gt;66,66,C346),C346)</f>
        <v>94</v>
      </c>
      <c r="E346" s="33">
        <f>IF('STATS 17-18'!G348&lt;200,IF(D346&gt;60,60,D346),D346)</f>
        <v>94</v>
      </c>
      <c r="F346" s="33">
        <f>VLOOKUP('STATS 17-18'!AE348,'PH - BLOCKED SHOTS'!$A$3:$B$55,2)</f>
        <v>55</v>
      </c>
      <c r="G346" s="33">
        <f>IF('STATS 17-18'!G348&lt;400,IF(F346&gt;66,66,F346),F346)</f>
        <v>55</v>
      </c>
      <c r="H346" s="33">
        <f>IF('STATS 17-18'!G348&lt;200,IF(G346&gt;60,60,G346),G346)</f>
        <v>55</v>
      </c>
      <c r="I346" s="33"/>
      <c r="J346" s="116">
        <f>AVERAGE(B346,E346,E346,H346)</f>
        <v>81.25</v>
      </c>
      <c r="K346" s="116">
        <f>VLOOKUP('STATS 17-18'!M348,'PH - GAME SCORE'!$A$3:$B$55,2)</f>
        <v>97</v>
      </c>
      <c r="L346" s="116">
        <f>AVERAGE(J346,K346)</f>
        <v>89.125</v>
      </c>
      <c r="M346" s="116">
        <f>IF('STATS 17-18'!H348&lt;13.4,IF(L346&gt;73,73,L346),L346)</f>
        <v>89.125</v>
      </c>
      <c r="N346" s="117">
        <f>IF('STATS 17-18'!H348&lt;11,IF(M346&gt;66,66,M346),M346)</f>
        <v>89.125</v>
      </c>
    </row>
    <row r="347" ht="20.35" customHeight="1">
      <c r="A347" t="s" s="38">
        <v>433</v>
      </c>
      <c r="B347" s="81">
        <f>'SK - Tableau 1'!F347</f>
        <v>61</v>
      </c>
      <c r="C347" s="33">
        <f>VLOOKUP('STATS 17-18'!X349,'PH - GIVEAWAYS'!$A$3:$B$55,2)</f>
        <v>86</v>
      </c>
      <c r="D347" s="33">
        <f>IF('STATS 17-18'!G349&lt;400,IF(C347&gt;66,66,C347),C347)</f>
        <v>86</v>
      </c>
      <c r="E347" s="33">
        <f>IF('STATS 17-18'!G349&lt;200,IF(D347&gt;60,60,D347),D347)</f>
        <v>86</v>
      </c>
      <c r="F347" s="33">
        <f>VLOOKUP('STATS 17-18'!AE349,'PH - BLOCKED SHOTS'!$A$3:$B$55,2)</f>
        <v>56</v>
      </c>
      <c r="G347" s="33">
        <f>IF('STATS 17-18'!G349&lt;400,IF(F347&gt;66,66,F347),F347)</f>
        <v>56</v>
      </c>
      <c r="H347" s="33">
        <f>IF('STATS 17-18'!G349&lt;200,IF(G347&gt;60,60,G347),G347)</f>
        <v>56</v>
      </c>
      <c r="I347" s="33"/>
      <c r="J347" s="116">
        <f>AVERAGE(B347,E347,E347,H347)</f>
        <v>72.25</v>
      </c>
      <c r="K347" s="116">
        <f>VLOOKUP('STATS 17-18'!M349,'PH - GAME SCORE'!$A$3:$B$55,2)</f>
        <v>95</v>
      </c>
      <c r="L347" s="116">
        <f>AVERAGE(J347,K347)</f>
        <v>83.625</v>
      </c>
      <c r="M347" s="116">
        <f>IF('STATS 17-18'!H349&lt;13.4,IF(L347&gt;73,73,L347),L347)</f>
        <v>83.625</v>
      </c>
      <c r="N347" s="117">
        <f>IF('STATS 17-18'!H349&lt;11,IF(M347&gt;66,66,M347),M347)</f>
        <v>83.625</v>
      </c>
    </row>
    <row r="348" ht="20.35" customHeight="1">
      <c r="A348" t="s" s="38">
        <v>434</v>
      </c>
      <c r="B348" s="81">
        <f>'SK - Tableau 1'!F348</f>
        <v>71</v>
      </c>
      <c r="C348" s="33">
        <f>VLOOKUP('STATS 17-18'!X350,'PH - GIVEAWAYS'!$A$3:$B$55,2)</f>
        <v>59</v>
      </c>
      <c r="D348" s="33">
        <f>IF('STATS 17-18'!G350&lt;400,IF(C348&gt;66,66,C348),C348)</f>
        <v>59</v>
      </c>
      <c r="E348" s="33">
        <f>IF('STATS 17-18'!G350&lt;200,IF(D348&gt;60,60,D348),D348)</f>
        <v>59</v>
      </c>
      <c r="F348" s="33">
        <f>VLOOKUP('STATS 17-18'!AE350,'PH - BLOCKED SHOTS'!$A$3:$B$55,2)</f>
        <v>87</v>
      </c>
      <c r="G348" s="33">
        <f>IF('STATS 17-18'!G350&lt;400,IF(F348&gt;66,66,F348),F348)</f>
        <v>87</v>
      </c>
      <c r="H348" s="33">
        <f>IF('STATS 17-18'!G350&lt;200,IF(G348&gt;60,60,G348),G348)</f>
        <v>87</v>
      </c>
      <c r="I348" s="33"/>
      <c r="J348" s="116">
        <f>AVERAGE(B348,E348,E348,H348)</f>
        <v>69</v>
      </c>
      <c r="K348" s="116">
        <f>VLOOKUP('STATS 17-18'!M350,'PH - GAME SCORE'!$A$3:$B$55,2)</f>
        <v>68</v>
      </c>
      <c r="L348" s="116">
        <f>AVERAGE(J348,K348)</f>
        <v>68.5</v>
      </c>
      <c r="M348" s="116">
        <f>IF('STATS 17-18'!H350&lt;13.4,IF(L348&gt;73,73,L348),L348)</f>
        <v>68.5</v>
      </c>
      <c r="N348" s="117">
        <f>IF('STATS 17-18'!H350&lt;11,IF(M348&gt;66,66,M348),M348)</f>
        <v>68.5</v>
      </c>
    </row>
    <row r="349" ht="20.35" customHeight="1">
      <c r="A349" t="s" s="38">
        <v>435</v>
      </c>
      <c r="B349" s="81">
        <f>'SK - Tableau 1'!F349</f>
        <v>75</v>
      </c>
      <c r="C349" s="33">
        <f>VLOOKUP('STATS 17-18'!X351,'PH - GIVEAWAYS'!$A$3:$B$55,2)</f>
        <v>50</v>
      </c>
      <c r="D349" s="33">
        <f>IF('STATS 17-18'!G351&lt;400,IF(C349&gt;66,66,C349),C349)</f>
        <v>50</v>
      </c>
      <c r="E349" s="33">
        <f>IF('STATS 17-18'!G351&lt;200,IF(D349&gt;60,60,D349),D349)</f>
        <v>50</v>
      </c>
      <c r="F349" s="33">
        <f>VLOOKUP('STATS 17-18'!AE351,'PH - BLOCKED SHOTS'!$A$3:$B$55,2)</f>
        <v>76</v>
      </c>
      <c r="G349" s="33">
        <f>IF('STATS 17-18'!G351&lt;400,IF(F349&gt;66,66,F349),F349)</f>
        <v>76</v>
      </c>
      <c r="H349" s="33">
        <f>IF('STATS 17-18'!G351&lt;200,IF(G349&gt;60,60,G349),G349)</f>
        <v>76</v>
      </c>
      <c r="I349" s="33"/>
      <c r="J349" s="116">
        <f>AVERAGE(B349,E349,E349,H349)</f>
        <v>62.75</v>
      </c>
      <c r="K349" s="116">
        <f>VLOOKUP('STATS 17-18'!M351,'PH - GAME SCORE'!$A$3:$B$55,2)</f>
        <v>71</v>
      </c>
      <c r="L349" s="116">
        <f>AVERAGE(J349,K349)</f>
        <v>66.875</v>
      </c>
      <c r="M349" s="116">
        <f>IF('STATS 17-18'!H351&lt;13.4,IF(L349&gt;73,73,L349),L349)</f>
        <v>66.875</v>
      </c>
      <c r="N349" s="117">
        <f>IF('STATS 17-18'!H351&lt;11,IF(M349&gt;66,66,M349),M349)</f>
        <v>66.875</v>
      </c>
    </row>
    <row r="350" ht="20.35" customHeight="1">
      <c r="A350" t="s" s="38">
        <v>436</v>
      </c>
      <c r="B350" s="81">
        <f>'SK - Tableau 1'!F350</f>
        <v>53</v>
      </c>
      <c r="C350" s="33">
        <f>VLOOKUP('STATS 17-18'!X352,'PH - GIVEAWAYS'!$A$3:$B$55,2)</f>
        <v>95</v>
      </c>
      <c r="D350" s="33">
        <f>IF('STATS 17-18'!G352&lt;400,IF(C350&gt;66,66,C350),C350)</f>
        <v>95</v>
      </c>
      <c r="E350" s="33">
        <f>IF('STATS 17-18'!G352&lt;200,IF(D350&gt;60,60,D350),D350)</f>
        <v>95</v>
      </c>
      <c r="F350" s="33">
        <f>VLOOKUP('STATS 17-18'!AE352,'PH - BLOCKED SHOTS'!$A$3:$B$55,2)</f>
        <v>62</v>
      </c>
      <c r="G350" s="33">
        <f>IF('STATS 17-18'!G352&lt;400,IF(F350&gt;66,66,F350),F350)</f>
        <v>62</v>
      </c>
      <c r="H350" s="33">
        <f>IF('STATS 17-18'!G352&lt;200,IF(G350&gt;60,60,G350),G350)</f>
        <v>62</v>
      </c>
      <c r="I350" s="33"/>
      <c r="J350" s="116">
        <f>AVERAGE(B350,E350,E350,H350)</f>
        <v>76.25</v>
      </c>
      <c r="K350" s="116">
        <f>VLOOKUP('STATS 17-18'!M352,'PH - GAME SCORE'!$A$3:$B$55,2)</f>
        <v>86</v>
      </c>
      <c r="L350" s="116">
        <f>AVERAGE(J350,K350)</f>
        <v>81.125</v>
      </c>
      <c r="M350" s="116">
        <f>IF('STATS 17-18'!H352&lt;13.4,IF(L350&gt;73,73,L350),L350)</f>
        <v>81.125</v>
      </c>
      <c r="N350" s="117">
        <f>IF('STATS 17-18'!H352&lt;11,IF(M350&gt;66,66,M350),M350)</f>
        <v>81.125</v>
      </c>
    </row>
    <row r="351" ht="20.35" customHeight="1">
      <c r="A351" t="s" s="38">
        <v>437</v>
      </c>
      <c r="B351" s="81">
        <f>'SK - Tableau 1'!F351</f>
        <v>65</v>
      </c>
      <c r="C351" s="33">
        <f>VLOOKUP('STATS 17-18'!X353,'PH - GIVEAWAYS'!$A$3:$B$55,2)</f>
        <v>80</v>
      </c>
      <c r="D351" s="33">
        <f>IF('STATS 17-18'!G353&lt;400,IF(C351&gt;66,66,C351),C351)</f>
        <v>80</v>
      </c>
      <c r="E351" s="33">
        <f>IF('STATS 17-18'!G353&lt;200,IF(D351&gt;60,60,D351),D351)</f>
        <v>80</v>
      </c>
      <c r="F351" s="33">
        <f>VLOOKUP('STATS 17-18'!AE353,'PH - BLOCKED SHOTS'!$A$3:$B$55,2)</f>
        <v>86</v>
      </c>
      <c r="G351" s="33">
        <f>IF('STATS 17-18'!G353&lt;400,IF(F351&gt;66,66,F351),F351)</f>
        <v>86</v>
      </c>
      <c r="H351" s="33">
        <f>IF('STATS 17-18'!G353&lt;200,IF(G351&gt;60,60,G351),G351)</f>
        <v>86</v>
      </c>
      <c r="I351" s="33"/>
      <c r="J351" s="116">
        <f>AVERAGE(B351,E351,E351,H351)</f>
        <v>77.75</v>
      </c>
      <c r="K351" s="116">
        <f>VLOOKUP('STATS 17-18'!M353,'PH - GAME SCORE'!$A$3:$B$55,2)</f>
        <v>54</v>
      </c>
      <c r="L351" s="116">
        <f>AVERAGE(J351,K351)</f>
        <v>65.875</v>
      </c>
      <c r="M351" s="116">
        <f>IF('STATS 17-18'!H353&lt;13.4,IF(L351&gt;73,73,L351),L351)</f>
        <v>65.875</v>
      </c>
      <c r="N351" s="117">
        <f>IF('STATS 17-18'!H353&lt;11,IF(M351&gt;66,66,M351),M351)</f>
        <v>65.875</v>
      </c>
    </row>
    <row r="352" ht="20.35" customHeight="1">
      <c r="A352" t="s" s="38">
        <v>438</v>
      </c>
      <c r="B352" s="81">
        <f>'SK - Tableau 1'!F352</f>
        <v>60</v>
      </c>
      <c r="C352" s="33">
        <f>VLOOKUP('STATS 17-18'!X354,'PH - GIVEAWAYS'!$A$3:$B$55,2)</f>
        <v>65</v>
      </c>
      <c r="D352" s="33">
        <f>IF('STATS 17-18'!G354&lt;400,IF(C352&gt;66,66,C352),C352)</f>
        <v>65</v>
      </c>
      <c r="E352" s="33">
        <f>IF('STATS 17-18'!G354&lt;200,IF(D352&gt;60,60,D352),D352)</f>
        <v>65</v>
      </c>
      <c r="F352" s="33">
        <f>VLOOKUP('STATS 17-18'!AE354,'PH - BLOCKED SHOTS'!$A$3:$B$55,2)</f>
        <v>86</v>
      </c>
      <c r="G352" s="33">
        <f>IF('STATS 17-18'!G354&lt;400,IF(F352&gt;66,66,F352),F352)</f>
        <v>86</v>
      </c>
      <c r="H352" s="33">
        <f>IF('STATS 17-18'!G354&lt;200,IF(G352&gt;60,60,G352),G352)</f>
        <v>86</v>
      </c>
      <c r="I352" s="33"/>
      <c r="J352" s="116">
        <f>AVERAGE(B352,E352,E352,H352)</f>
        <v>69</v>
      </c>
      <c r="K352" s="116">
        <f>VLOOKUP('STATS 17-18'!M354,'PH - GAME SCORE'!$A$3:$B$55,2)</f>
        <v>76</v>
      </c>
      <c r="L352" s="116">
        <f>AVERAGE(J352,K352)</f>
        <v>72.5</v>
      </c>
      <c r="M352" s="116">
        <f>IF('STATS 17-18'!H354&lt;13.4,IF(L352&gt;73,73,L352),L352)</f>
        <v>72.5</v>
      </c>
      <c r="N352" s="117">
        <f>IF('STATS 17-18'!H354&lt;11,IF(M352&gt;66,66,M352),M352)</f>
        <v>72.5</v>
      </c>
    </row>
    <row r="353" ht="20.35" customHeight="1">
      <c r="A353" t="s" s="38">
        <v>439</v>
      </c>
      <c r="B353" s="81">
        <f>'SK - Tableau 1'!F353</f>
        <v>65</v>
      </c>
      <c r="C353" s="33">
        <f>VLOOKUP('STATS 17-18'!X355,'PH - GIVEAWAYS'!$A$3:$B$55,2)</f>
        <v>66</v>
      </c>
      <c r="D353" s="33">
        <f>IF('STATS 17-18'!G355&lt;400,IF(C353&gt;66,66,C353),C353)</f>
        <v>66</v>
      </c>
      <c r="E353" s="33">
        <f>IF('STATS 17-18'!G355&lt;200,IF(D353&gt;60,60,D353),D353)</f>
        <v>66</v>
      </c>
      <c r="F353" s="33">
        <f>VLOOKUP('STATS 17-18'!AE355,'PH - BLOCKED SHOTS'!$A$3:$B$55,2)</f>
        <v>61</v>
      </c>
      <c r="G353" s="33">
        <f>IF('STATS 17-18'!G355&lt;400,IF(F353&gt;66,66,F353),F353)</f>
        <v>61</v>
      </c>
      <c r="H353" s="33">
        <f>IF('STATS 17-18'!G355&lt;200,IF(G353&gt;60,60,G353),G353)</f>
        <v>61</v>
      </c>
      <c r="I353" s="33"/>
      <c r="J353" s="116">
        <f>AVERAGE(B353,E353,E353,H353)</f>
        <v>64.5</v>
      </c>
      <c r="K353" s="116">
        <f>VLOOKUP('STATS 17-18'!M355,'PH - GAME SCORE'!$A$3:$B$55,2)</f>
        <v>69</v>
      </c>
      <c r="L353" s="116">
        <f>AVERAGE(J353,K353)</f>
        <v>66.75</v>
      </c>
      <c r="M353" s="116">
        <f>IF('STATS 17-18'!H355&lt;13.4,IF(L353&gt;73,73,L353),L353)</f>
        <v>66.75</v>
      </c>
      <c r="N353" s="117">
        <f>IF('STATS 17-18'!H355&lt;11,IF(M353&gt;66,66,M353),M353)</f>
        <v>66.75</v>
      </c>
    </row>
    <row r="354" ht="20.35" customHeight="1">
      <c r="A354" t="s" s="38">
        <v>440</v>
      </c>
      <c r="B354" s="81">
        <f>'SK - Tableau 1'!F354</f>
        <v>75</v>
      </c>
      <c r="C354" s="33">
        <f>VLOOKUP('STATS 17-18'!X356,'PH - GIVEAWAYS'!$A$3:$B$55,2)</f>
        <v>77</v>
      </c>
      <c r="D354" s="33">
        <f>IF('STATS 17-18'!G356&lt;400,IF(C354&gt;66,66,C354),C354)</f>
        <v>77</v>
      </c>
      <c r="E354" s="33">
        <f>IF('STATS 17-18'!G356&lt;200,IF(D354&gt;60,60,D354),D354)</f>
        <v>77</v>
      </c>
      <c r="F354" s="33">
        <f>VLOOKUP('STATS 17-18'!AE356,'PH - BLOCKED SHOTS'!$A$3:$B$55,2)</f>
        <v>84</v>
      </c>
      <c r="G354" s="33">
        <f>IF('STATS 17-18'!G356&lt;400,IF(F354&gt;66,66,F354),F354)</f>
        <v>84</v>
      </c>
      <c r="H354" s="33">
        <f>IF('STATS 17-18'!G356&lt;200,IF(G354&gt;60,60,G354),G354)</f>
        <v>84</v>
      </c>
      <c r="I354" s="33"/>
      <c r="J354" s="116">
        <f>AVERAGE(B354,E354,E354,H354)</f>
        <v>78.25</v>
      </c>
      <c r="K354" s="116">
        <f>VLOOKUP('STATS 17-18'!M356,'PH - GAME SCORE'!$A$3:$B$55,2)</f>
        <v>60</v>
      </c>
      <c r="L354" s="116">
        <f>AVERAGE(J354,K354)</f>
        <v>69.125</v>
      </c>
      <c r="M354" s="116">
        <f>IF('STATS 17-18'!H356&lt;13.4,IF(L354&gt;73,73,L354),L354)</f>
        <v>69.125</v>
      </c>
      <c r="N354" s="117">
        <f>IF('STATS 17-18'!H356&lt;11,IF(M354&gt;66,66,M354),M354)</f>
        <v>69.125</v>
      </c>
    </row>
    <row r="355" ht="20.35" customHeight="1">
      <c r="A355" t="s" s="38">
        <v>441</v>
      </c>
      <c r="B355" s="81">
        <f>'SK - Tableau 1'!F355</f>
        <v>69</v>
      </c>
      <c r="C355" s="33">
        <f>VLOOKUP('STATS 17-18'!X357,'PH - GIVEAWAYS'!$A$3:$B$55,2)</f>
        <v>71</v>
      </c>
      <c r="D355" s="33">
        <f>IF('STATS 17-18'!G357&lt;400,IF(C355&gt;66,66,C355),C355)</f>
        <v>71</v>
      </c>
      <c r="E355" s="33">
        <f>IF('STATS 17-18'!G357&lt;200,IF(D355&gt;60,60,D355),D355)</f>
        <v>71</v>
      </c>
      <c r="F355" s="33">
        <f>VLOOKUP('STATS 17-18'!AE357,'PH - BLOCKED SHOTS'!$A$3:$B$55,2)</f>
        <v>69</v>
      </c>
      <c r="G355" s="33">
        <f>IF('STATS 17-18'!G357&lt;400,IF(F355&gt;66,66,F355),F355)</f>
        <v>69</v>
      </c>
      <c r="H355" s="33">
        <f>IF('STATS 17-18'!G357&lt;200,IF(G355&gt;60,60,G355),G355)</f>
        <v>69</v>
      </c>
      <c r="I355" s="33"/>
      <c r="J355" s="116">
        <f>AVERAGE(B355,E355,E355,H355)</f>
        <v>70</v>
      </c>
      <c r="K355" s="116">
        <f>VLOOKUP('STATS 17-18'!M357,'PH - GAME SCORE'!$A$3:$B$55,2)</f>
        <v>79</v>
      </c>
      <c r="L355" s="116">
        <f>AVERAGE(J355,K355)</f>
        <v>74.5</v>
      </c>
      <c r="M355" s="116">
        <f>IF('STATS 17-18'!H357&lt;13.4,IF(L355&gt;73,73,L355),L355)</f>
        <v>74.5</v>
      </c>
      <c r="N355" s="117">
        <f>IF('STATS 17-18'!H357&lt;11,IF(M355&gt;66,66,M355),M355)</f>
        <v>74.5</v>
      </c>
    </row>
    <row r="356" ht="20.35" customHeight="1">
      <c r="A356" t="s" s="38">
        <v>442</v>
      </c>
      <c r="B356" s="81">
        <f>'SK - Tableau 1'!F356</f>
        <v>58</v>
      </c>
      <c r="C356" s="33">
        <f>VLOOKUP('STATS 17-18'!X358,'PH - GIVEAWAYS'!$A$3:$B$55,2)</f>
        <v>51</v>
      </c>
      <c r="D356" s="33">
        <f>IF('STATS 17-18'!G358&lt;400,IF(C356&gt;66,66,C356),C356)</f>
        <v>51</v>
      </c>
      <c r="E356" s="33">
        <f>IF('STATS 17-18'!G358&lt;200,IF(D356&gt;60,60,D356),D356)</f>
        <v>51</v>
      </c>
      <c r="F356" s="33">
        <f>VLOOKUP('STATS 17-18'!AE358,'PH - BLOCKED SHOTS'!$A$3:$B$55,2)</f>
        <v>88</v>
      </c>
      <c r="G356" s="33">
        <f>IF('STATS 17-18'!G358&lt;400,IF(F356&gt;66,66,F356),F356)</f>
        <v>88</v>
      </c>
      <c r="H356" s="33">
        <f>IF('STATS 17-18'!G358&lt;200,IF(G356&gt;60,60,G356),G356)</f>
        <v>88</v>
      </c>
      <c r="I356" s="33"/>
      <c r="J356" s="116">
        <f>AVERAGE(B356,E356,E356,H356)</f>
        <v>62</v>
      </c>
      <c r="K356" s="116">
        <f>VLOOKUP('STATS 17-18'!M358,'PH - GAME SCORE'!$A$3:$B$55,2)</f>
        <v>58</v>
      </c>
      <c r="L356" s="116">
        <f>AVERAGE(J356,K356)</f>
        <v>60</v>
      </c>
      <c r="M356" s="116">
        <f>IF('STATS 17-18'!H358&lt;13.4,IF(L356&gt;73,73,L356),L356)</f>
        <v>60</v>
      </c>
      <c r="N356" s="117">
        <f>IF('STATS 17-18'!H358&lt;11,IF(M356&gt;66,66,M356),M356)</f>
        <v>60</v>
      </c>
    </row>
    <row r="357" ht="20.35" customHeight="1">
      <c r="A357" t="s" s="38">
        <v>444</v>
      </c>
      <c r="B357" s="81">
        <f>'SK - Tableau 1'!F357</f>
        <v>86</v>
      </c>
      <c r="C357" s="33">
        <f>VLOOKUP('STATS 17-18'!X359,'PH - GIVEAWAYS'!$A$3:$B$55,2)</f>
        <v>60</v>
      </c>
      <c r="D357" s="33">
        <f>IF('STATS 17-18'!G359&lt;400,IF(C357&gt;66,66,C357),C357)</f>
        <v>60</v>
      </c>
      <c r="E357" s="33">
        <f>IF('STATS 17-18'!G359&lt;200,IF(D357&gt;60,60,D357),D357)</f>
        <v>60</v>
      </c>
      <c r="F357" s="33">
        <f>VLOOKUP('STATS 17-18'!AE359,'PH - BLOCKED SHOTS'!$A$3:$B$55,2)</f>
        <v>51</v>
      </c>
      <c r="G357" s="33">
        <f>IF('STATS 17-18'!G359&lt;400,IF(F357&gt;66,66,F357),F357)</f>
        <v>51</v>
      </c>
      <c r="H357" s="33">
        <f>IF('STATS 17-18'!G359&lt;200,IF(G357&gt;60,60,G357),G357)</f>
        <v>51</v>
      </c>
      <c r="I357" s="33"/>
      <c r="J357" s="116">
        <f>AVERAGE(B357,E357,E357,H357)</f>
        <v>64.25</v>
      </c>
      <c r="K357" s="116">
        <f>VLOOKUP('STATS 17-18'!M359,'PH - GAME SCORE'!$A$3:$B$55,2)</f>
        <v>93</v>
      </c>
      <c r="L357" s="116">
        <f>AVERAGE(J357,K357)</f>
        <v>78.625</v>
      </c>
      <c r="M357" s="116">
        <f>IF('STATS 17-18'!H359&lt;13.4,IF(L357&gt;73,73,L357),L357)</f>
        <v>78.625</v>
      </c>
      <c r="N357" s="117">
        <f>IF('STATS 17-18'!H359&lt;11,IF(M357&gt;66,66,M357),M357)</f>
        <v>78.625</v>
      </c>
    </row>
    <row r="358" ht="20.35" customHeight="1">
      <c r="A358" t="s" s="38">
        <v>445</v>
      </c>
      <c r="B358" s="81">
        <f>'SK - Tableau 1'!F358</f>
        <v>73</v>
      </c>
      <c r="C358" s="33">
        <f>VLOOKUP('STATS 17-18'!X360,'PH - GIVEAWAYS'!$A$3:$B$55,2)</f>
        <v>60</v>
      </c>
      <c r="D358" s="33">
        <f>IF('STATS 17-18'!G360&lt;400,IF(C358&gt;66,66,C358),C358)</f>
        <v>60</v>
      </c>
      <c r="E358" s="33">
        <f>IF('STATS 17-18'!G360&lt;200,IF(D358&gt;60,60,D358),D358)</f>
        <v>60</v>
      </c>
      <c r="F358" s="33">
        <f>VLOOKUP('STATS 17-18'!AE360,'PH - BLOCKED SHOTS'!$A$3:$B$55,2)</f>
        <v>50</v>
      </c>
      <c r="G358" s="33">
        <f>IF('STATS 17-18'!G360&lt;400,IF(F358&gt;66,66,F358),F358)</f>
        <v>50</v>
      </c>
      <c r="H358" s="33">
        <f>IF('STATS 17-18'!G360&lt;200,IF(G358&gt;60,60,G358),G358)</f>
        <v>50</v>
      </c>
      <c r="I358" s="33"/>
      <c r="J358" s="116">
        <f>AVERAGE(B358,E358,E358,H358)</f>
        <v>60.75</v>
      </c>
      <c r="K358" s="116">
        <f>VLOOKUP('STATS 17-18'!M360,'PH - GAME SCORE'!$A$3:$B$55,2)</f>
        <v>81</v>
      </c>
      <c r="L358" s="116">
        <f>AVERAGE(J358,K358)</f>
        <v>70.875</v>
      </c>
      <c r="M358" s="116">
        <f>IF('STATS 17-18'!H360&lt;13.4,IF(L358&gt;73,73,L358),L358)</f>
        <v>70.875</v>
      </c>
      <c r="N358" s="117">
        <f>IF('STATS 17-18'!H360&lt;11,IF(M358&gt;66,66,M358),M358)</f>
        <v>70.875</v>
      </c>
    </row>
    <row r="359" ht="20.35" customHeight="1">
      <c r="A359" t="s" s="38">
        <v>446</v>
      </c>
      <c r="B359" s="81">
        <f>'SK - Tableau 1'!F359</f>
        <v>88</v>
      </c>
      <c r="C359" s="33">
        <f>VLOOKUP('STATS 17-18'!X361,'PH - GIVEAWAYS'!$A$3:$B$55,2)</f>
        <v>79</v>
      </c>
      <c r="D359" s="33">
        <f>IF('STATS 17-18'!G361&lt;400,IF(C359&gt;66,66,C359),C359)</f>
        <v>79</v>
      </c>
      <c r="E359" s="33">
        <f>IF('STATS 17-18'!G361&lt;200,IF(D359&gt;60,60,D359),D359)</f>
        <v>79</v>
      </c>
      <c r="F359" s="33">
        <f>VLOOKUP('STATS 17-18'!AE361,'PH - BLOCKED SHOTS'!$A$3:$B$55,2)</f>
        <v>55</v>
      </c>
      <c r="G359" s="33">
        <f>IF('STATS 17-18'!G361&lt;400,IF(F359&gt;66,66,F359),F359)</f>
        <v>55</v>
      </c>
      <c r="H359" s="33">
        <f>IF('STATS 17-18'!G361&lt;200,IF(G359&gt;60,60,G359),G359)</f>
        <v>55</v>
      </c>
      <c r="I359" s="33"/>
      <c r="J359" s="116">
        <f>AVERAGE(B359,E359,E359,H359)</f>
        <v>75.25</v>
      </c>
      <c r="K359" s="116">
        <f>VLOOKUP('STATS 17-18'!M361,'PH - GAME SCORE'!$A$3:$B$55,2)</f>
        <v>86</v>
      </c>
      <c r="L359" s="116">
        <f>AVERAGE(J359,K359)</f>
        <v>80.625</v>
      </c>
      <c r="M359" s="116">
        <f>IF('STATS 17-18'!H361&lt;13.4,IF(L359&gt;73,73,L359),L359)</f>
        <v>80.625</v>
      </c>
      <c r="N359" s="117">
        <f>IF('STATS 17-18'!H361&lt;11,IF(M359&gt;66,66,M359),M359)</f>
        <v>80.625</v>
      </c>
    </row>
    <row r="360" ht="20.35" customHeight="1">
      <c r="A360" t="s" s="38">
        <v>447</v>
      </c>
      <c r="B360" s="81">
        <f>'SK - Tableau 1'!F360</f>
        <v>80</v>
      </c>
      <c r="C360" s="33">
        <f>VLOOKUP('STATS 17-18'!X362,'PH - GIVEAWAYS'!$A$3:$B$55,2)</f>
        <v>71</v>
      </c>
      <c r="D360" s="33">
        <f>IF('STATS 17-18'!G362&lt;400,IF(C360&gt;66,66,C360),C360)</f>
        <v>71</v>
      </c>
      <c r="E360" s="33">
        <f>IF('STATS 17-18'!G362&lt;200,IF(D360&gt;60,60,D360),D360)</f>
        <v>71</v>
      </c>
      <c r="F360" s="33">
        <f>VLOOKUP('STATS 17-18'!AE362,'PH - BLOCKED SHOTS'!$A$3:$B$55,2)</f>
        <v>51</v>
      </c>
      <c r="G360" s="33">
        <f>IF('STATS 17-18'!G362&lt;400,IF(F360&gt;66,66,F360),F360)</f>
        <v>51</v>
      </c>
      <c r="H360" s="33">
        <f>IF('STATS 17-18'!G362&lt;200,IF(G360&gt;60,60,G360),G360)</f>
        <v>51</v>
      </c>
      <c r="I360" s="33"/>
      <c r="J360" s="116">
        <f>AVERAGE(B360,E360,E360,H360)</f>
        <v>68.25</v>
      </c>
      <c r="K360" s="116">
        <f>VLOOKUP('STATS 17-18'!M362,'PH - GAME SCORE'!$A$3:$B$55,2)</f>
        <v>96</v>
      </c>
      <c r="L360" s="116">
        <f>AVERAGE(J360,K360)</f>
        <v>82.125</v>
      </c>
      <c r="M360" s="116">
        <f>IF('STATS 17-18'!H362&lt;13.4,IF(L360&gt;73,73,L360),L360)</f>
        <v>82.125</v>
      </c>
      <c r="N360" s="117">
        <f>IF('STATS 17-18'!H362&lt;11,IF(M360&gt;66,66,M360),M360)</f>
        <v>82.125</v>
      </c>
    </row>
    <row r="361" ht="20.35" customHeight="1">
      <c r="A361" t="s" s="38">
        <v>448</v>
      </c>
      <c r="B361" s="81">
        <f>'SK - Tableau 1'!F361</f>
        <v>94</v>
      </c>
      <c r="C361" s="33">
        <f>VLOOKUP('STATS 17-18'!X363,'PH - GIVEAWAYS'!$A$3:$B$55,2)</f>
        <v>61</v>
      </c>
      <c r="D361" s="33">
        <f>IF('STATS 17-18'!G363&lt;400,IF(C361&gt;66,66,C361),C361)</f>
        <v>61</v>
      </c>
      <c r="E361" s="33">
        <f>IF('STATS 17-18'!G363&lt;200,IF(D361&gt;60,60,D361),D361)</f>
        <v>61</v>
      </c>
      <c r="F361" s="33">
        <f>VLOOKUP('STATS 17-18'!AE363,'PH - BLOCKED SHOTS'!$A$3:$B$55,2)</f>
        <v>65</v>
      </c>
      <c r="G361" s="33">
        <f>IF('STATS 17-18'!G363&lt;400,IF(F361&gt;66,66,F361),F361)</f>
        <v>65</v>
      </c>
      <c r="H361" s="33">
        <f>IF('STATS 17-18'!G363&lt;200,IF(G361&gt;60,60,G361),G361)</f>
        <v>65</v>
      </c>
      <c r="I361" s="33"/>
      <c r="J361" s="116">
        <f>AVERAGE(B361,E361,E361,H361)</f>
        <v>70.25</v>
      </c>
      <c r="K361" s="116">
        <f>VLOOKUP('STATS 17-18'!M363,'PH - GAME SCORE'!$A$3:$B$55,2)</f>
        <v>93</v>
      </c>
      <c r="L361" s="116">
        <f>AVERAGE(J361,K361)</f>
        <v>81.625</v>
      </c>
      <c r="M361" s="116">
        <f>IF('STATS 17-18'!H363&lt;13.4,IF(L361&gt;73,73,L361),L361)</f>
        <v>81.625</v>
      </c>
      <c r="N361" s="117">
        <f>IF('STATS 17-18'!H363&lt;11,IF(M361&gt;66,66,M361),M361)</f>
        <v>81.625</v>
      </c>
    </row>
    <row r="362" ht="20.35" customHeight="1">
      <c r="A362" t="s" s="38">
        <v>449</v>
      </c>
      <c r="B362" s="81">
        <f>'SK - Tableau 1'!F362</f>
        <v>73</v>
      </c>
      <c r="C362" s="33">
        <f>VLOOKUP('STATS 17-18'!X364,'PH - GIVEAWAYS'!$A$3:$B$55,2)</f>
        <v>68</v>
      </c>
      <c r="D362" s="33">
        <f>IF('STATS 17-18'!G364&lt;400,IF(C362&gt;66,66,C362),C362)</f>
        <v>68</v>
      </c>
      <c r="E362" s="33">
        <f>IF('STATS 17-18'!G364&lt;200,IF(D362&gt;60,60,D362),D362)</f>
        <v>68</v>
      </c>
      <c r="F362" s="33">
        <f>VLOOKUP('STATS 17-18'!AE364,'PH - BLOCKED SHOTS'!$A$3:$B$55,2)</f>
        <v>52</v>
      </c>
      <c r="G362" s="33">
        <f>IF('STATS 17-18'!G364&lt;400,IF(F362&gt;66,66,F362),F362)</f>
        <v>52</v>
      </c>
      <c r="H362" s="33">
        <f>IF('STATS 17-18'!G364&lt;200,IF(G362&gt;60,60,G362),G362)</f>
        <v>52</v>
      </c>
      <c r="I362" s="33"/>
      <c r="J362" s="116">
        <f>AVERAGE(B362,E362,E362,H362)</f>
        <v>65.25</v>
      </c>
      <c r="K362" s="116">
        <f>VLOOKUP('STATS 17-18'!M364,'PH - GAME SCORE'!$A$3:$B$55,2)</f>
        <v>68</v>
      </c>
      <c r="L362" s="116">
        <f>AVERAGE(J362,K362)</f>
        <v>66.625</v>
      </c>
      <c r="M362" s="116">
        <f>IF('STATS 17-18'!H364&lt;13.4,IF(L362&gt;73,73,L362),L362)</f>
        <v>66.625</v>
      </c>
      <c r="N362" s="117">
        <f>IF('STATS 17-18'!H364&lt;11,IF(M362&gt;66,66,M362),M362)</f>
        <v>66.625</v>
      </c>
    </row>
    <row r="363" ht="20.35" customHeight="1">
      <c r="A363" t="s" s="38">
        <v>450</v>
      </c>
      <c r="B363" s="81">
        <f>'SK - Tableau 1'!F363</f>
        <v>70</v>
      </c>
      <c r="C363" s="33">
        <f>VLOOKUP('STATS 17-18'!X365,'PH - GIVEAWAYS'!$A$3:$B$55,2)</f>
        <v>70</v>
      </c>
      <c r="D363" s="33">
        <f>IF('STATS 17-18'!G365&lt;400,IF(C363&gt;66,66,C363),C363)</f>
        <v>70</v>
      </c>
      <c r="E363" s="33">
        <f>IF('STATS 17-18'!G365&lt;200,IF(D363&gt;60,60,D363),D363)</f>
        <v>70</v>
      </c>
      <c r="F363" s="33">
        <f>VLOOKUP('STATS 17-18'!AE365,'PH - BLOCKED SHOTS'!$A$3:$B$55,2)</f>
        <v>82</v>
      </c>
      <c r="G363" s="33">
        <f>IF('STATS 17-18'!G365&lt;400,IF(F363&gt;66,66,F363),F363)</f>
        <v>82</v>
      </c>
      <c r="H363" s="33">
        <f>IF('STATS 17-18'!G365&lt;200,IF(G363&gt;60,60,G363),G363)</f>
        <v>82</v>
      </c>
      <c r="I363" s="33"/>
      <c r="J363" s="116">
        <f>AVERAGE(B363,E363,E363,H363)</f>
        <v>73</v>
      </c>
      <c r="K363" s="116">
        <f>VLOOKUP('STATS 17-18'!M365,'PH - GAME SCORE'!$A$3:$B$55,2)</f>
        <v>61</v>
      </c>
      <c r="L363" s="116">
        <f>AVERAGE(J363,K363)</f>
        <v>67</v>
      </c>
      <c r="M363" s="116">
        <f>IF('STATS 17-18'!H365&lt;13.4,IF(L363&gt;73,73,L363),L363)</f>
        <v>67</v>
      </c>
      <c r="N363" s="117">
        <f>IF('STATS 17-18'!H365&lt;11,IF(M363&gt;66,66,M363),M363)</f>
        <v>67</v>
      </c>
    </row>
    <row r="364" ht="20.35" customHeight="1">
      <c r="A364" t="s" s="38">
        <v>452</v>
      </c>
      <c r="B364" s="81">
        <f>'SK - Tableau 1'!F364</f>
        <v>78</v>
      </c>
      <c r="C364" s="33">
        <f>VLOOKUP('STATS 17-18'!X366,'PH - GIVEAWAYS'!$A$3:$B$55,2)</f>
        <v>68</v>
      </c>
      <c r="D364" s="33">
        <f>IF('STATS 17-18'!G366&lt;400,IF(C364&gt;66,66,C364),C364)</f>
        <v>68</v>
      </c>
      <c r="E364" s="33">
        <f>IF('STATS 17-18'!G366&lt;200,IF(D364&gt;60,60,D364),D364)</f>
        <v>68</v>
      </c>
      <c r="F364" s="33">
        <f>VLOOKUP('STATS 17-18'!AE366,'PH - BLOCKED SHOTS'!$A$3:$B$55,2)</f>
        <v>77</v>
      </c>
      <c r="G364" s="33">
        <f>IF('STATS 17-18'!G366&lt;400,IF(F364&gt;66,66,F364),F364)</f>
        <v>77</v>
      </c>
      <c r="H364" s="33">
        <f>IF('STATS 17-18'!G366&lt;200,IF(G364&gt;60,60,G364),G364)</f>
        <v>77</v>
      </c>
      <c r="I364" s="33"/>
      <c r="J364" s="116">
        <f>AVERAGE(B364,E364,E364,H364)</f>
        <v>72.75</v>
      </c>
      <c r="K364" s="116">
        <f>VLOOKUP('STATS 17-18'!M366,'PH - GAME SCORE'!$A$3:$B$55,2)</f>
        <v>62</v>
      </c>
      <c r="L364" s="116">
        <f>AVERAGE(J364,K364)</f>
        <v>67.375</v>
      </c>
      <c r="M364" s="116">
        <f>IF('STATS 17-18'!H366&lt;13.4,IF(L364&gt;73,73,L364),L364)</f>
        <v>67.375</v>
      </c>
      <c r="N364" s="117">
        <f>IF('STATS 17-18'!H366&lt;11,IF(M364&gt;66,66,M364),M364)</f>
        <v>67.375</v>
      </c>
    </row>
    <row r="365" ht="20.35" customHeight="1">
      <c r="A365" t="s" s="38">
        <v>453</v>
      </c>
      <c r="B365" s="81">
        <f>'SK - Tableau 1'!F365</f>
        <v>47</v>
      </c>
      <c r="C365" s="33">
        <f>VLOOKUP('STATS 17-18'!X367,'PH - GIVEAWAYS'!$A$3:$B$55,2)</f>
        <v>57</v>
      </c>
      <c r="D365" s="33">
        <f>IF('STATS 17-18'!G367&lt;400,IF(C365&gt;66,66,C365),C365)</f>
        <v>57</v>
      </c>
      <c r="E365" s="33">
        <f>IF('STATS 17-18'!G367&lt;200,IF(D365&gt;60,60,D365),D365)</f>
        <v>57</v>
      </c>
      <c r="F365" s="33">
        <f>VLOOKUP('STATS 17-18'!AE367,'PH - BLOCKED SHOTS'!$A$3:$B$55,2)</f>
        <v>53</v>
      </c>
      <c r="G365" s="33">
        <f>IF('STATS 17-18'!G367&lt;400,IF(F365&gt;66,66,F365),F365)</f>
        <v>53</v>
      </c>
      <c r="H365" s="33">
        <f>IF('STATS 17-18'!G367&lt;200,IF(G365&gt;60,60,G365),G365)</f>
        <v>53</v>
      </c>
      <c r="I365" s="33"/>
      <c r="J365" s="116">
        <f>AVERAGE(B365,E365,E365,H365)</f>
        <v>53.5</v>
      </c>
      <c r="K365" s="116">
        <f>VLOOKUP('STATS 17-18'!M367,'PH - GAME SCORE'!$A$3:$B$55,2)</f>
        <v>86</v>
      </c>
      <c r="L365" s="116">
        <f>AVERAGE(J365,K365)</f>
        <v>69.75</v>
      </c>
      <c r="M365" s="116">
        <f>IF('STATS 17-18'!H367&lt;13.4,IF(L365&gt;73,73,L365),L365)</f>
        <v>69.75</v>
      </c>
      <c r="N365" s="117">
        <f>IF('STATS 17-18'!H367&lt;11,IF(M365&gt;66,66,M365),M365)</f>
        <v>69.75</v>
      </c>
    </row>
    <row r="366" ht="20.35" customHeight="1">
      <c r="A366" t="s" s="38">
        <v>454</v>
      </c>
      <c r="B366" s="81">
        <f>'SK - Tableau 1'!F366</f>
        <v>73</v>
      </c>
      <c r="C366" s="33">
        <f>VLOOKUP('STATS 17-18'!X368,'PH - GIVEAWAYS'!$A$3:$B$55,2)</f>
        <v>54</v>
      </c>
      <c r="D366" s="33">
        <f>IF('STATS 17-18'!G368&lt;400,IF(C366&gt;66,66,C366),C366)</f>
        <v>54</v>
      </c>
      <c r="E366" s="33">
        <f>IF('STATS 17-18'!G368&lt;200,IF(D366&gt;60,60,D366),D366)</f>
        <v>54</v>
      </c>
      <c r="F366" s="33">
        <f>VLOOKUP('STATS 17-18'!AE368,'PH - BLOCKED SHOTS'!$A$3:$B$55,2)</f>
        <v>63</v>
      </c>
      <c r="G366" s="33">
        <f>IF('STATS 17-18'!G368&lt;400,IF(F366&gt;66,66,F366),F366)</f>
        <v>63</v>
      </c>
      <c r="H366" s="33">
        <f>IF('STATS 17-18'!G368&lt;200,IF(G366&gt;60,60,G366),G366)</f>
        <v>63</v>
      </c>
      <c r="I366" s="33"/>
      <c r="J366" s="116">
        <f>AVERAGE(B366,E366,E366,H366)</f>
        <v>61</v>
      </c>
      <c r="K366" s="116">
        <f>VLOOKUP('STATS 17-18'!M368,'PH - GAME SCORE'!$A$3:$B$55,2)</f>
        <v>75</v>
      </c>
      <c r="L366" s="116">
        <f>AVERAGE(J366,K366)</f>
        <v>68</v>
      </c>
      <c r="M366" s="116">
        <f>IF('STATS 17-18'!H368&lt;13.4,IF(L366&gt;73,73,L366),L366)</f>
        <v>68</v>
      </c>
      <c r="N366" s="117">
        <f>IF('STATS 17-18'!H368&lt;11,IF(M366&gt;66,66,M366),M366)</f>
        <v>68</v>
      </c>
    </row>
    <row r="367" ht="20.35" customHeight="1">
      <c r="A367" t="s" s="38">
        <v>455</v>
      </c>
      <c r="B367" s="81">
        <f>'SK - Tableau 1'!F367</f>
        <v>47</v>
      </c>
      <c r="C367" s="33">
        <f>VLOOKUP('STATS 17-18'!X369,'PH - GIVEAWAYS'!$A$3:$B$55,2)</f>
        <v>99</v>
      </c>
      <c r="D367" s="33">
        <f>IF('STATS 17-18'!G369&lt;400,IF(C367&gt;66,66,C367),C367)</f>
        <v>66</v>
      </c>
      <c r="E367" s="33">
        <f>IF('STATS 17-18'!G369&lt;200,IF(D367&gt;60,60,D367),D367)</f>
        <v>60</v>
      </c>
      <c r="F367" s="33">
        <f>VLOOKUP('STATS 17-18'!AE369,'PH - BLOCKED SHOTS'!$A$3:$B$55,2)</f>
        <v>47</v>
      </c>
      <c r="G367" s="33">
        <f>IF('STATS 17-18'!G369&lt;400,IF(F367&gt;66,66,F367),F367)</f>
        <v>47</v>
      </c>
      <c r="H367" s="33">
        <f>IF('STATS 17-18'!G369&lt;200,IF(G367&gt;60,60,G367),G367)</f>
        <v>47</v>
      </c>
      <c r="I367" s="33"/>
      <c r="J367" s="116">
        <f>AVERAGE(B367,E367,E367,H367)</f>
        <v>53.5</v>
      </c>
      <c r="K367" s="116">
        <f>VLOOKUP('STATS 17-18'!M369,'PH - GAME SCORE'!$A$3:$B$55,2)</f>
        <v>51</v>
      </c>
      <c r="L367" s="116">
        <f>AVERAGE(J367,K367)</f>
        <v>52.25</v>
      </c>
      <c r="M367" s="116">
        <f>IF('STATS 17-18'!H369&lt;13.4,IF(L367&gt;73,73,L367),L367)</f>
        <v>52.25</v>
      </c>
      <c r="N367" s="117">
        <f>IF('STATS 17-18'!H369&lt;11,IF(M367&gt;66,66,M367),M367)</f>
        <v>52.25</v>
      </c>
    </row>
    <row r="368" ht="20.35" customHeight="1">
      <c r="A368" t="s" s="38">
        <v>456</v>
      </c>
      <c r="B368" s="81">
        <f>'SK - Tableau 1'!F368</f>
        <v>73</v>
      </c>
      <c r="C368" s="33">
        <f>VLOOKUP('STATS 17-18'!X370,'PH - GIVEAWAYS'!$A$3:$B$55,2)</f>
        <v>72</v>
      </c>
      <c r="D368" s="33">
        <f>IF('STATS 17-18'!G370&lt;400,IF(C368&gt;66,66,C368),C368)</f>
        <v>72</v>
      </c>
      <c r="E368" s="33">
        <f>IF('STATS 17-18'!G370&lt;200,IF(D368&gt;60,60,D368),D368)</f>
        <v>72</v>
      </c>
      <c r="F368" s="33">
        <f>VLOOKUP('STATS 17-18'!AE370,'PH - BLOCKED SHOTS'!$A$3:$B$55,2)</f>
        <v>63</v>
      </c>
      <c r="G368" s="33">
        <f>IF('STATS 17-18'!G370&lt;400,IF(F368&gt;66,66,F368),F368)</f>
        <v>63</v>
      </c>
      <c r="H368" s="33">
        <f>IF('STATS 17-18'!G370&lt;200,IF(G368&gt;60,60,G368),G368)</f>
        <v>63</v>
      </c>
      <c r="I368" s="33"/>
      <c r="J368" s="116">
        <f>AVERAGE(B368,E368,E368,H368)</f>
        <v>70</v>
      </c>
      <c r="K368" s="116">
        <f>VLOOKUP('STATS 17-18'!M370,'PH - GAME SCORE'!$A$3:$B$55,2)</f>
        <v>79</v>
      </c>
      <c r="L368" s="116">
        <f>AVERAGE(J368,K368)</f>
        <v>74.5</v>
      </c>
      <c r="M368" s="116">
        <f>IF('STATS 17-18'!H370&lt;13.4,IF(L368&gt;73,73,L368),L368)</f>
        <v>73</v>
      </c>
      <c r="N368" s="117">
        <f>IF('STATS 17-18'!H370&lt;11,IF(M368&gt;66,66,M368),M368)</f>
        <v>73</v>
      </c>
    </row>
    <row r="369" ht="20.35" customHeight="1">
      <c r="A369" t="s" s="38">
        <v>457</v>
      </c>
      <c r="B369" s="81">
        <f>'SK - Tableau 1'!F369</f>
        <v>95</v>
      </c>
      <c r="C369" s="33">
        <f>VLOOKUP('STATS 17-18'!X371,'PH - GIVEAWAYS'!$A$3:$B$55,2)</f>
        <v>95</v>
      </c>
      <c r="D369" s="33">
        <f>IF('STATS 17-18'!G371&lt;400,IF(C369&gt;66,66,C369),C369)</f>
        <v>95</v>
      </c>
      <c r="E369" s="33">
        <f>IF('STATS 17-18'!G371&lt;200,IF(D369&gt;60,60,D369),D369)</f>
        <v>95</v>
      </c>
      <c r="F369" s="33">
        <f>VLOOKUP('STATS 17-18'!AE371,'PH - BLOCKED SHOTS'!$A$3:$B$55,2)</f>
        <v>90</v>
      </c>
      <c r="G369" s="33">
        <f>IF('STATS 17-18'!G371&lt;400,IF(F369&gt;66,66,F369),F369)</f>
        <v>90</v>
      </c>
      <c r="H369" s="33">
        <f>IF('STATS 17-18'!G371&lt;200,IF(G369&gt;60,60,G369),G369)</f>
        <v>90</v>
      </c>
      <c r="I369" s="33"/>
      <c r="J369" s="116">
        <f>AVERAGE(B369,E369,E369,H369)</f>
        <v>93.75</v>
      </c>
      <c r="K369" s="116">
        <f>VLOOKUP('STATS 17-18'!M371,'PH - GAME SCORE'!$A$3:$B$55,2)</f>
        <v>69</v>
      </c>
      <c r="L369" s="116">
        <f>AVERAGE(J369,K369)</f>
        <v>81.375</v>
      </c>
      <c r="M369" s="116">
        <f>IF('STATS 17-18'!H371&lt;13.4,IF(L369&gt;73,73,L369),L369)</f>
        <v>81.375</v>
      </c>
      <c r="N369" s="117">
        <f>IF('STATS 17-18'!H371&lt;11,IF(M369&gt;66,66,M369),M369)</f>
        <v>81.375</v>
      </c>
    </row>
    <row r="370" ht="20.35" customHeight="1">
      <c r="A370" t="s" s="38">
        <v>458</v>
      </c>
      <c r="B370" s="81">
        <f>'SK - Tableau 1'!F370</f>
        <v>73</v>
      </c>
      <c r="C370" s="33">
        <f>VLOOKUP('STATS 17-18'!X372,'PH - GIVEAWAYS'!$A$3:$B$55,2)</f>
        <v>59</v>
      </c>
      <c r="D370" s="33">
        <f>IF('STATS 17-18'!G372&lt;400,IF(C370&gt;66,66,C370),C370)</f>
        <v>59</v>
      </c>
      <c r="E370" s="33">
        <f>IF('STATS 17-18'!G372&lt;200,IF(D370&gt;60,60,D370),D370)</f>
        <v>59</v>
      </c>
      <c r="F370" s="33">
        <f>VLOOKUP('STATS 17-18'!AE372,'PH - BLOCKED SHOTS'!$A$3:$B$55,2)</f>
        <v>58</v>
      </c>
      <c r="G370" s="33">
        <f>IF('STATS 17-18'!G372&lt;400,IF(F370&gt;66,66,F370),F370)</f>
        <v>58</v>
      </c>
      <c r="H370" s="33">
        <f>IF('STATS 17-18'!G372&lt;200,IF(G370&gt;60,60,G370),G370)</f>
        <v>58</v>
      </c>
      <c r="I370" s="33"/>
      <c r="J370" s="116">
        <f>AVERAGE(B370,E370,E370,H370)</f>
        <v>62.25</v>
      </c>
      <c r="K370" s="116">
        <f>VLOOKUP('STATS 17-18'!M372,'PH - GAME SCORE'!$A$3:$B$55,2)</f>
        <v>77</v>
      </c>
      <c r="L370" s="116">
        <f>AVERAGE(J370,K370)</f>
        <v>69.625</v>
      </c>
      <c r="M370" s="116">
        <f>IF('STATS 17-18'!H372&lt;13.4,IF(L370&gt;73,73,L370),L370)</f>
        <v>69.625</v>
      </c>
      <c r="N370" s="117">
        <f>IF('STATS 17-18'!H372&lt;11,IF(M370&gt;66,66,M370),M370)</f>
        <v>69.625</v>
      </c>
    </row>
    <row r="371" ht="20.35" customHeight="1">
      <c r="A371" t="s" s="38">
        <v>459</v>
      </c>
      <c r="B371" s="81">
        <f>'SK - Tableau 1'!F371</f>
        <v>66</v>
      </c>
      <c r="C371" s="33">
        <f>VLOOKUP('STATS 17-18'!X373,'PH - GIVEAWAYS'!$A$3:$B$55,2)</f>
        <v>69</v>
      </c>
      <c r="D371" s="33">
        <f>IF('STATS 17-18'!G373&lt;400,IF(C371&gt;66,66,C371),C371)</f>
        <v>69</v>
      </c>
      <c r="E371" s="33">
        <f>IF('STATS 17-18'!G373&lt;200,IF(D371&gt;60,60,D371),D371)</f>
        <v>69</v>
      </c>
      <c r="F371" s="33">
        <f>VLOOKUP('STATS 17-18'!AE373,'PH - BLOCKED SHOTS'!$A$3:$B$55,2)</f>
        <v>53</v>
      </c>
      <c r="G371" s="33">
        <f>IF('STATS 17-18'!G373&lt;400,IF(F371&gt;66,66,F371),F371)</f>
        <v>53</v>
      </c>
      <c r="H371" s="33">
        <f>IF('STATS 17-18'!G373&lt;200,IF(G371&gt;60,60,G371),G371)</f>
        <v>53</v>
      </c>
      <c r="I371" s="33"/>
      <c r="J371" s="116">
        <f>AVERAGE(B371,E371,E371,H371)</f>
        <v>64.25</v>
      </c>
      <c r="K371" s="116">
        <f>VLOOKUP('STATS 17-18'!M373,'PH - GAME SCORE'!$A$3:$B$55,2)</f>
        <v>48</v>
      </c>
      <c r="L371" s="116">
        <f>AVERAGE(J371,K371)</f>
        <v>56.125</v>
      </c>
      <c r="M371" s="116">
        <f>IF('STATS 17-18'!H373&lt;13.4,IF(L371&gt;73,73,L371),L371)</f>
        <v>56.125</v>
      </c>
      <c r="N371" s="117">
        <f>IF('STATS 17-18'!H373&lt;11,IF(M371&gt;66,66,M371),M371)</f>
        <v>56.125</v>
      </c>
    </row>
    <row r="372" ht="20.35" customHeight="1">
      <c r="A372" t="s" s="38">
        <v>461</v>
      </c>
      <c r="B372" s="81">
        <f>'SK - Tableau 1'!F372</f>
        <v>91</v>
      </c>
      <c r="C372" s="33">
        <f>VLOOKUP('STATS 17-18'!X374,'PH - GIVEAWAYS'!$A$3:$B$55,2)</f>
        <v>80</v>
      </c>
      <c r="D372" s="33">
        <f>IF('STATS 17-18'!G374&lt;400,IF(C372&gt;66,66,C372),C372)</f>
        <v>80</v>
      </c>
      <c r="E372" s="33">
        <f>IF('STATS 17-18'!G374&lt;200,IF(D372&gt;60,60,D372),D372)</f>
        <v>80</v>
      </c>
      <c r="F372" s="33">
        <f>VLOOKUP('STATS 17-18'!AE374,'PH - BLOCKED SHOTS'!$A$3:$B$55,2)</f>
        <v>75</v>
      </c>
      <c r="G372" s="33">
        <f>IF('STATS 17-18'!G374&lt;400,IF(F372&gt;66,66,F372),F372)</f>
        <v>75</v>
      </c>
      <c r="H372" s="33">
        <f>IF('STATS 17-18'!G374&lt;200,IF(G372&gt;60,60,G372),G372)</f>
        <v>75</v>
      </c>
      <c r="I372" s="33"/>
      <c r="J372" s="116">
        <f>AVERAGE(B372,E372,E372,H372)</f>
        <v>81.5</v>
      </c>
      <c r="K372" s="116">
        <f>VLOOKUP('STATS 17-18'!M374,'PH - GAME SCORE'!$A$3:$B$55,2)</f>
        <v>61</v>
      </c>
      <c r="L372" s="116">
        <f>AVERAGE(J372,K372)</f>
        <v>71.25</v>
      </c>
      <c r="M372" s="116">
        <f>IF('STATS 17-18'!H374&lt;13.4,IF(L372&gt;73,73,L372),L372)</f>
        <v>71.25</v>
      </c>
      <c r="N372" s="117">
        <f>IF('STATS 17-18'!H374&lt;11,IF(M372&gt;66,66,M372),M372)</f>
        <v>71.25</v>
      </c>
    </row>
    <row r="373" ht="20.35" customHeight="1">
      <c r="A373" t="s" s="38">
        <v>462</v>
      </c>
      <c r="B373" s="81">
        <f>'SK - Tableau 1'!F373</f>
        <v>51</v>
      </c>
      <c r="C373" s="33">
        <f>VLOOKUP('STATS 17-18'!X375,'PH - GIVEAWAYS'!$A$3:$B$55,2)</f>
        <v>85</v>
      </c>
      <c r="D373" s="33">
        <f>IF('STATS 17-18'!G375&lt;400,IF(C373&gt;66,66,C373),C373)</f>
        <v>66</v>
      </c>
      <c r="E373" s="33">
        <f>IF('STATS 17-18'!G375&lt;200,IF(D373&gt;60,60,D373),D373)</f>
        <v>66</v>
      </c>
      <c r="F373" s="33">
        <f>VLOOKUP('STATS 17-18'!AE375,'PH - BLOCKED SHOTS'!$A$3:$B$55,2)</f>
        <v>52</v>
      </c>
      <c r="G373" s="33">
        <f>IF('STATS 17-18'!G375&lt;400,IF(F373&gt;66,66,F373),F373)</f>
        <v>52</v>
      </c>
      <c r="H373" s="33">
        <f>IF('STATS 17-18'!G375&lt;200,IF(G373&gt;60,60,G373),G373)</f>
        <v>52</v>
      </c>
      <c r="I373" s="33"/>
      <c r="J373" s="116">
        <f>AVERAGE(B373,E373,E373,H373)</f>
        <v>58.75</v>
      </c>
      <c r="K373" s="116">
        <f>VLOOKUP('STATS 17-18'!M375,'PH - GAME SCORE'!$A$3:$B$55,2)</f>
        <v>52</v>
      </c>
      <c r="L373" s="116">
        <f>AVERAGE(J373,K373)</f>
        <v>55.375</v>
      </c>
      <c r="M373" s="116">
        <f>IF('STATS 17-18'!H375&lt;13.4,IF(L373&gt;73,73,L373),L373)</f>
        <v>55.375</v>
      </c>
      <c r="N373" s="117">
        <f>IF('STATS 17-18'!H375&lt;11,IF(M373&gt;66,66,M373),M373)</f>
        <v>55.375</v>
      </c>
    </row>
    <row r="374" ht="20.35" customHeight="1">
      <c r="A374" t="s" s="38">
        <v>463</v>
      </c>
      <c r="B374" s="81">
        <f>'SK - Tableau 1'!F374</f>
        <v>60</v>
      </c>
      <c r="C374" s="33">
        <f>VLOOKUP('STATS 17-18'!X376,'PH - GIVEAWAYS'!$A$3:$B$55,2)</f>
        <v>56</v>
      </c>
      <c r="D374" s="33">
        <f>IF('STATS 17-18'!G376&lt;400,IF(C374&gt;66,66,C374),C374)</f>
        <v>56</v>
      </c>
      <c r="E374" s="33">
        <f>IF('STATS 17-18'!G376&lt;200,IF(D374&gt;60,60,D374),D374)</f>
        <v>56</v>
      </c>
      <c r="F374" s="33">
        <f>VLOOKUP('STATS 17-18'!AE376,'PH - BLOCKED SHOTS'!$A$3:$B$55,2)</f>
        <v>99</v>
      </c>
      <c r="G374" s="33">
        <f>IF('STATS 17-18'!G376&lt;400,IF(F374&gt;66,66,F374),F374)</f>
        <v>66</v>
      </c>
      <c r="H374" s="33">
        <f>IF('STATS 17-18'!G376&lt;200,IF(G374&gt;60,60,G374),G374)</f>
        <v>60</v>
      </c>
      <c r="I374" s="33"/>
      <c r="J374" s="116">
        <f>AVERAGE(B374,E374,E374,H374)</f>
        <v>58</v>
      </c>
      <c r="K374" s="116">
        <f>VLOOKUP('STATS 17-18'!M376,'PH - GAME SCORE'!$A$3:$B$55,2)</f>
        <v>50</v>
      </c>
      <c r="L374" s="116">
        <f>AVERAGE(J374,K374)</f>
        <v>54</v>
      </c>
      <c r="M374" s="116">
        <f>IF('STATS 17-18'!H376&lt;13.4,IF(L374&gt;73,73,L374),L374)</f>
        <v>54</v>
      </c>
      <c r="N374" s="117">
        <f>IF('STATS 17-18'!H376&lt;11,IF(M374&gt;66,66,M374),M374)</f>
        <v>54</v>
      </c>
    </row>
    <row r="375" ht="20.35" customHeight="1">
      <c r="A375" t="s" s="38">
        <v>464</v>
      </c>
      <c r="B375" s="81">
        <f>'SK - Tableau 1'!F375</f>
        <v>94</v>
      </c>
      <c r="C375" s="33">
        <f>VLOOKUP('STATS 17-18'!X377,'PH - GIVEAWAYS'!$A$3:$B$55,2)</f>
        <v>92</v>
      </c>
      <c r="D375" s="33">
        <f>IF('STATS 17-18'!G377&lt;400,IF(C375&gt;66,66,C375),C375)</f>
        <v>92</v>
      </c>
      <c r="E375" s="33">
        <f>IF('STATS 17-18'!G377&lt;200,IF(D375&gt;60,60,D375),D375)</f>
        <v>92</v>
      </c>
      <c r="F375" s="33">
        <f>VLOOKUP('STATS 17-18'!AE377,'PH - BLOCKED SHOTS'!$A$3:$B$55,2)</f>
        <v>58</v>
      </c>
      <c r="G375" s="33">
        <f>IF('STATS 17-18'!G377&lt;400,IF(F375&gt;66,66,F375),F375)</f>
        <v>58</v>
      </c>
      <c r="H375" s="33">
        <f>IF('STATS 17-18'!G377&lt;200,IF(G375&gt;60,60,G375),G375)</f>
        <v>58</v>
      </c>
      <c r="I375" s="33"/>
      <c r="J375" s="116">
        <f>AVERAGE(B375,E375,E375,H375)</f>
        <v>84</v>
      </c>
      <c r="K375" s="116">
        <f>VLOOKUP('STATS 17-18'!M377,'PH - GAME SCORE'!$A$3:$B$55,2)</f>
        <v>78</v>
      </c>
      <c r="L375" s="116">
        <f>AVERAGE(J375,K375)</f>
        <v>81</v>
      </c>
      <c r="M375" s="116">
        <f>IF('STATS 17-18'!H377&lt;13.4,IF(L375&gt;73,73,L375),L375)</f>
        <v>81</v>
      </c>
      <c r="N375" s="117">
        <f>IF('STATS 17-18'!H377&lt;11,IF(M375&gt;66,66,M375),M375)</f>
        <v>81</v>
      </c>
    </row>
    <row r="376" ht="20.35" customHeight="1">
      <c r="A376" t="s" s="38">
        <v>465</v>
      </c>
      <c r="B376" s="81">
        <f>'SK - Tableau 1'!F376</f>
        <v>73</v>
      </c>
      <c r="C376" s="33">
        <f>VLOOKUP('STATS 17-18'!X378,'PH - GIVEAWAYS'!$A$3:$B$55,2)</f>
        <v>66</v>
      </c>
      <c r="D376" s="33">
        <f>IF('STATS 17-18'!G378&lt;400,IF(C376&gt;66,66,C376),C376)</f>
        <v>66</v>
      </c>
      <c r="E376" s="33">
        <f>IF('STATS 17-18'!G378&lt;200,IF(D376&gt;60,60,D376),D376)</f>
        <v>66</v>
      </c>
      <c r="F376" s="33">
        <f>VLOOKUP('STATS 17-18'!AE378,'PH - BLOCKED SHOTS'!$A$3:$B$55,2)</f>
        <v>56</v>
      </c>
      <c r="G376" s="33">
        <f>IF('STATS 17-18'!G378&lt;400,IF(F376&gt;66,66,F376),F376)</f>
        <v>56</v>
      </c>
      <c r="H376" s="33">
        <f>IF('STATS 17-18'!G378&lt;200,IF(G376&gt;60,60,G376),G376)</f>
        <v>56</v>
      </c>
      <c r="I376" s="33"/>
      <c r="J376" s="116">
        <f>AVERAGE(B376,E376,E376,H376)</f>
        <v>65.25</v>
      </c>
      <c r="K376" s="116">
        <f>VLOOKUP('STATS 17-18'!M378,'PH - GAME SCORE'!$A$3:$B$55,2)</f>
        <v>80</v>
      </c>
      <c r="L376" s="116">
        <f>AVERAGE(J376,K376)</f>
        <v>72.625</v>
      </c>
      <c r="M376" s="116">
        <f>IF('STATS 17-18'!H378&lt;13.4,IF(L376&gt;73,73,L376),L376)</f>
        <v>72.625</v>
      </c>
      <c r="N376" s="117">
        <f>IF('STATS 17-18'!H378&lt;11,IF(M376&gt;66,66,M376),M376)</f>
        <v>72.625</v>
      </c>
    </row>
    <row r="377" ht="20.35" customHeight="1">
      <c r="A377" t="s" s="38">
        <v>466</v>
      </c>
      <c r="B377" s="81">
        <f>'SK - Tableau 1'!F377</f>
        <v>83</v>
      </c>
      <c r="C377" s="33">
        <f>VLOOKUP('STATS 17-18'!X379,'PH - GIVEAWAYS'!$A$3:$B$55,2)</f>
        <v>77</v>
      </c>
      <c r="D377" s="33">
        <f>IF('STATS 17-18'!G379&lt;400,IF(C377&gt;66,66,C377),C377)</f>
        <v>77</v>
      </c>
      <c r="E377" s="33">
        <f>IF('STATS 17-18'!G379&lt;200,IF(D377&gt;60,60,D377),D377)</f>
        <v>77</v>
      </c>
      <c r="F377" s="33">
        <f>VLOOKUP('STATS 17-18'!AE379,'PH - BLOCKED SHOTS'!$A$3:$B$55,2)</f>
        <v>62</v>
      </c>
      <c r="G377" s="33">
        <f>IF('STATS 17-18'!G379&lt;400,IF(F377&gt;66,66,F377),F377)</f>
        <v>62</v>
      </c>
      <c r="H377" s="33">
        <f>IF('STATS 17-18'!G379&lt;200,IF(G377&gt;60,60,G377),G377)</f>
        <v>62</v>
      </c>
      <c r="I377" s="33"/>
      <c r="J377" s="116">
        <f>AVERAGE(B377,E377,E377,H377)</f>
        <v>74.75</v>
      </c>
      <c r="K377" s="116">
        <f>VLOOKUP('STATS 17-18'!M379,'PH - GAME SCORE'!$A$3:$B$55,2)</f>
        <v>92</v>
      </c>
      <c r="L377" s="116">
        <f>AVERAGE(J377,K377)</f>
        <v>83.375</v>
      </c>
      <c r="M377" s="116">
        <f>IF('STATS 17-18'!H379&lt;13.4,IF(L377&gt;73,73,L377),L377)</f>
        <v>83.375</v>
      </c>
      <c r="N377" s="117">
        <f>IF('STATS 17-18'!H379&lt;11,IF(M377&gt;66,66,M377),M377)</f>
        <v>83.375</v>
      </c>
    </row>
    <row r="378" ht="20.35" customHeight="1">
      <c r="A378" t="s" s="38">
        <v>467</v>
      </c>
      <c r="B378" s="81">
        <f>'SK - Tableau 1'!F378</f>
        <v>73</v>
      </c>
      <c r="C378" s="33">
        <f>VLOOKUP('STATS 17-18'!X380,'PH - GIVEAWAYS'!$A$3:$B$55,2)</f>
        <v>97</v>
      </c>
      <c r="D378" s="33">
        <f>IF('STATS 17-18'!G380&lt;400,IF(C378&gt;66,66,C378),C378)</f>
        <v>97</v>
      </c>
      <c r="E378" s="33">
        <f>IF('STATS 17-18'!G380&lt;200,IF(D378&gt;60,60,D378),D378)</f>
        <v>97</v>
      </c>
      <c r="F378" s="33">
        <f>VLOOKUP('STATS 17-18'!AE380,'PH - BLOCKED SHOTS'!$A$3:$B$55,2)</f>
        <v>69</v>
      </c>
      <c r="G378" s="33">
        <f>IF('STATS 17-18'!G380&lt;400,IF(F378&gt;66,66,F378),F378)</f>
        <v>69</v>
      </c>
      <c r="H378" s="33">
        <f>IF('STATS 17-18'!G380&lt;200,IF(G378&gt;60,60,G378),G378)</f>
        <v>69</v>
      </c>
      <c r="I378" s="33"/>
      <c r="J378" s="116">
        <f>AVERAGE(B378,E378,E378,H378)</f>
        <v>84</v>
      </c>
      <c r="K378" s="116">
        <f>VLOOKUP('STATS 17-18'!M380,'PH - GAME SCORE'!$A$3:$B$55,2)</f>
        <v>52</v>
      </c>
      <c r="L378" s="116">
        <f>AVERAGE(J378,K378)</f>
        <v>68</v>
      </c>
      <c r="M378" s="116">
        <f>IF('STATS 17-18'!H380&lt;13.4,IF(L378&gt;73,73,L378),L378)</f>
        <v>68</v>
      </c>
      <c r="N378" s="117">
        <f>IF('STATS 17-18'!H380&lt;11,IF(M378&gt;66,66,M378),M378)</f>
        <v>68</v>
      </c>
    </row>
    <row r="379" ht="20.35" customHeight="1">
      <c r="A379" t="s" s="38">
        <v>468</v>
      </c>
      <c r="B379" s="81">
        <f>'SK - Tableau 1'!F379</f>
        <v>73</v>
      </c>
      <c r="C379" s="33">
        <f>VLOOKUP('STATS 17-18'!X381,'PH - GIVEAWAYS'!$A$3:$B$55,2)</f>
        <v>87</v>
      </c>
      <c r="D379" s="33">
        <f>IF('STATS 17-18'!G381&lt;400,IF(C379&gt;66,66,C379),C379)</f>
        <v>87</v>
      </c>
      <c r="E379" s="33">
        <f>IF('STATS 17-18'!G381&lt;200,IF(D379&gt;60,60,D379),D379)</f>
        <v>87</v>
      </c>
      <c r="F379" s="33">
        <f>VLOOKUP('STATS 17-18'!AE381,'PH - BLOCKED SHOTS'!$A$3:$B$55,2)</f>
        <v>89</v>
      </c>
      <c r="G379" s="33">
        <f>IF('STATS 17-18'!G381&lt;400,IF(F379&gt;66,66,F379),F379)</f>
        <v>89</v>
      </c>
      <c r="H379" s="33">
        <f>IF('STATS 17-18'!G381&lt;200,IF(G379&gt;60,60,G379),G379)</f>
        <v>89</v>
      </c>
      <c r="I379" s="33"/>
      <c r="J379" s="116">
        <f>AVERAGE(B379,E379,E379,H379)</f>
        <v>84</v>
      </c>
      <c r="K379" s="116">
        <f>VLOOKUP('STATS 17-18'!M381,'PH - GAME SCORE'!$A$3:$B$55,2)</f>
        <v>57</v>
      </c>
      <c r="L379" s="116">
        <f>AVERAGE(J379,K379)</f>
        <v>70.5</v>
      </c>
      <c r="M379" s="116">
        <f>IF('STATS 17-18'!H381&lt;13.4,IF(L379&gt;73,73,L379),L379)</f>
        <v>70.5</v>
      </c>
      <c r="N379" s="117">
        <f>IF('STATS 17-18'!H381&lt;11,IF(M379&gt;66,66,M379),M379)</f>
        <v>70.5</v>
      </c>
    </row>
    <row r="380" ht="20.35" customHeight="1">
      <c r="A380" t="s" s="38">
        <v>469</v>
      </c>
      <c r="B380" s="81">
        <f>'SK - Tableau 1'!F380</f>
        <v>70</v>
      </c>
      <c r="C380" s="33">
        <f>VLOOKUP('STATS 17-18'!X382,'PH - GIVEAWAYS'!$A$3:$B$55,2)</f>
        <v>83</v>
      </c>
      <c r="D380" s="33">
        <f>IF('STATS 17-18'!G382&lt;400,IF(C380&gt;66,66,C380),C380)</f>
        <v>66</v>
      </c>
      <c r="E380" s="33">
        <f>IF('STATS 17-18'!G382&lt;200,IF(D380&gt;60,60,D380),D380)</f>
        <v>66</v>
      </c>
      <c r="F380" s="33">
        <f>VLOOKUP('STATS 17-18'!AE382,'PH - BLOCKED SHOTS'!$A$3:$B$55,2)</f>
        <v>99</v>
      </c>
      <c r="G380" s="33">
        <f>IF('STATS 17-18'!G382&lt;400,IF(F380&gt;66,66,F380),F380)</f>
        <v>66</v>
      </c>
      <c r="H380" s="33">
        <f>IF('STATS 17-18'!G382&lt;200,IF(G380&gt;60,60,G380),G380)</f>
        <v>66</v>
      </c>
      <c r="I380" s="33"/>
      <c r="J380" s="116">
        <f>AVERAGE(B380,E380,E380,H380)</f>
        <v>67</v>
      </c>
      <c r="K380" s="116">
        <f>VLOOKUP('STATS 17-18'!M382,'PH - GAME SCORE'!$A$3:$B$55,2)</f>
        <v>47</v>
      </c>
      <c r="L380" s="116">
        <f>AVERAGE(J380,K380)</f>
        <v>57</v>
      </c>
      <c r="M380" s="116">
        <f>IF('STATS 17-18'!H382&lt;13.4,IF(L380&gt;73,73,L380),L380)</f>
        <v>57</v>
      </c>
      <c r="N380" s="117">
        <f>IF('STATS 17-18'!H382&lt;11,IF(M380&gt;66,66,M380),M380)</f>
        <v>57</v>
      </c>
    </row>
    <row r="381" ht="20.35" customHeight="1">
      <c r="A381" t="s" s="38">
        <v>470</v>
      </c>
      <c r="B381" s="81">
        <f>'SK - Tableau 1'!F381</f>
        <v>60</v>
      </c>
      <c r="C381" s="33">
        <f>VLOOKUP('STATS 17-18'!X383,'PH - GIVEAWAYS'!$A$3:$B$55,2)</f>
        <v>99</v>
      </c>
      <c r="D381" s="33">
        <f>IF('STATS 17-18'!G383&lt;400,IF(C381&gt;66,66,C381),C381)</f>
        <v>66</v>
      </c>
      <c r="E381" s="33">
        <f>IF('STATS 17-18'!G383&lt;200,IF(D381&gt;60,60,D381),D381)</f>
        <v>60</v>
      </c>
      <c r="F381" s="33">
        <f>VLOOKUP('STATS 17-18'!AE383,'PH - BLOCKED SHOTS'!$A$3:$B$55,2)</f>
        <v>47</v>
      </c>
      <c r="G381" s="33">
        <f>IF('STATS 17-18'!G383&lt;400,IF(F381&gt;66,66,F381),F381)</f>
        <v>47</v>
      </c>
      <c r="H381" s="33">
        <f>IF('STATS 17-18'!G383&lt;200,IF(G381&gt;60,60,G381),G381)</f>
        <v>47</v>
      </c>
      <c r="I381" s="33"/>
      <c r="J381" s="116">
        <f>AVERAGE(B381,E381,E381,H381)</f>
        <v>56.75</v>
      </c>
      <c r="K381" s="116">
        <f>VLOOKUP('STATS 17-18'!M383,'PH - GAME SCORE'!$A$3:$B$55,2)</f>
        <v>47</v>
      </c>
      <c r="L381" s="116">
        <f>AVERAGE(J381,K381)</f>
        <v>51.875</v>
      </c>
      <c r="M381" s="116">
        <f>IF('STATS 17-18'!H383&lt;13.4,IF(L381&gt;73,73,L381),L381)</f>
        <v>51.875</v>
      </c>
      <c r="N381" s="117">
        <f>IF('STATS 17-18'!H383&lt;11,IF(M381&gt;66,66,M381),M381)</f>
        <v>51.875</v>
      </c>
    </row>
    <row r="382" ht="20.35" customHeight="1">
      <c r="A382" t="s" s="38">
        <v>471</v>
      </c>
      <c r="B382" s="81">
        <f>'SK - Tableau 1'!F382</f>
        <v>73</v>
      </c>
      <c r="C382" s="33">
        <f>VLOOKUP('STATS 17-18'!X384,'PH - GIVEAWAYS'!$A$3:$B$55,2)</f>
        <v>71</v>
      </c>
      <c r="D382" s="33">
        <f>IF('STATS 17-18'!G384&lt;400,IF(C382&gt;66,66,C382),C382)</f>
        <v>71</v>
      </c>
      <c r="E382" s="33">
        <f>IF('STATS 17-18'!G384&lt;200,IF(D382&gt;60,60,D382),D382)</f>
        <v>71</v>
      </c>
      <c r="F382" s="33">
        <f>VLOOKUP('STATS 17-18'!AE384,'PH - BLOCKED SHOTS'!$A$3:$B$55,2)</f>
        <v>74</v>
      </c>
      <c r="G382" s="33">
        <f>IF('STATS 17-18'!G384&lt;400,IF(F382&gt;66,66,F382),F382)</f>
        <v>74</v>
      </c>
      <c r="H382" s="33">
        <f>IF('STATS 17-18'!G384&lt;200,IF(G382&gt;60,60,G382),G382)</f>
        <v>74</v>
      </c>
      <c r="I382" s="33"/>
      <c r="J382" s="116">
        <f>AVERAGE(B382,E382,E382,H382)</f>
        <v>72.25</v>
      </c>
      <c r="K382" s="116">
        <f>VLOOKUP('STATS 17-18'!M384,'PH - GAME SCORE'!$A$3:$B$55,2)</f>
        <v>63</v>
      </c>
      <c r="L382" s="116">
        <f>AVERAGE(J382,K382)</f>
        <v>67.625</v>
      </c>
      <c r="M382" s="116">
        <f>IF('STATS 17-18'!H384&lt;13.4,IF(L382&gt;73,73,L382),L382)</f>
        <v>67.625</v>
      </c>
      <c r="N382" s="117">
        <f>IF('STATS 17-18'!H384&lt;11,IF(M382&gt;66,66,M382),M382)</f>
        <v>67.625</v>
      </c>
    </row>
    <row r="383" ht="20.35" customHeight="1">
      <c r="A383" t="s" s="38">
        <v>472</v>
      </c>
      <c r="B383" s="81">
        <f>'SK - Tableau 1'!F383</f>
        <v>60</v>
      </c>
      <c r="C383" s="33">
        <f>VLOOKUP('STATS 17-18'!X385,'PH - GIVEAWAYS'!$A$3:$B$55,2)</f>
        <v>65</v>
      </c>
      <c r="D383" s="33">
        <f>IF('STATS 17-18'!G385&lt;400,IF(C383&gt;66,66,C383),C383)</f>
        <v>65</v>
      </c>
      <c r="E383" s="33">
        <f>IF('STATS 17-18'!G385&lt;200,IF(D383&gt;60,60,D383),D383)</f>
        <v>60</v>
      </c>
      <c r="F383" s="33">
        <f>VLOOKUP('STATS 17-18'!AE385,'PH - BLOCKED SHOTS'!$A$3:$B$55,2)</f>
        <v>64</v>
      </c>
      <c r="G383" s="33">
        <f>IF('STATS 17-18'!G385&lt;400,IF(F383&gt;66,66,F383),F383)</f>
        <v>64</v>
      </c>
      <c r="H383" s="33">
        <f>IF('STATS 17-18'!G385&lt;200,IF(G383&gt;60,60,G383),G383)</f>
        <v>60</v>
      </c>
      <c r="I383" s="33"/>
      <c r="J383" s="116">
        <f>AVERAGE(B383,E383,E383,H383)</f>
        <v>60</v>
      </c>
      <c r="K383" s="116">
        <f>VLOOKUP('STATS 17-18'!M385,'PH - GAME SCORE'!$A$3:$B$55,2)</f>
        <v>51</v>
      </c>
      <c r="L383" s="116">
        <f>AVERAGE(J383,K383)</f>
        <v>55.5</v>
      </c>
      <c r="M383" s="116">
        <f>IF('STATS 17-18'!H385&lt;13.4,IF(L383&gt;73,73,L383),L383)</f>
        <v>55.5</v>
      </c>
      <c r="N383" s="117">
        <f>IF('STATS 17-18'!H385&lt;11,IF(M383&gt;66,66,M383),M383)</f>
        <v>55.5</v>
      </c>
    </row>
    <row r="384" ht="20.35" customHeight="1">
      <c r="A384" t="s" s="38">
        <v>473</v>
      </c>
      <c r="B384" s="81">
        <f>'SK - Tableau 1'!F384</f>
        <v>98</v>
      </c>
      <c r="C384" s="33">
        <f>VLOOKUP('STATS 17-18'!X386,'PH - GIVEAWAYS'!$A$3:$B$55,2)</f>
        <v>89</v>
      </c>
      <c r="D384" s="33">
        <f>IF('STATS 17-18'!G386&lt;400,IF(C384&gt;66,66,C384),C384)</f>
        <v>89</v>
      </c>
      <c r="E384" s="33">
        <f>IF('STATS 17-18'!G386&lt;200,IF(D384&gt;60,60,D384),D384)</f>
        <v>89</v>
      </c>
      <c r="F384" s="33">
        <f>VLOOKUP('STATS 17-18'!AE386,'PH - BLOCKED SHOTS'!$A$3:$B$55,2)</f>
        <v>53</v>
      </c>
      <c r="G384" s="33">
        <f>IF('STATS 17-18'!G386&lt;400,IF(F384&gt;66,66,F384),F384)</f>
        <v>53</v>
      </c>
      <c r="H384" s="33">
        <f>IF('STATS 17-18'!G386&lt;200,IF(G384&gt;60,60,G384),G384)</f>
        <v>53</v>
      </c>
      <c r="I384" s="33"/>
      <c r="J384" s="116">
        <f>AVERAGE(B384,E384,E384,H384)</f>
        <v>82.25</v>
      </c>
      <c r="K384" s="116">
        <f>VLOOKUP('STATS 17-18'!M386,'PH - GAME SCORE'!$A$3:$B$55,2)</f>
        <v>92</v>
      </c>
      <c r="L384" s="116">
        <f>AVERAGE(J384,K384)</f>
        <v>87.125</v>
      </c>
      <c r="M384" s="116">
        <f>IF('STATS 17-18'!H386&lt;13.4,IF(L384&gt;73,73,L384),L384)</f>
        <v>87.125</v>
      </c>
      <c r="N384" s="117">
        <f>IF('STATS 17-18'!H386&lt;11,IF(M384&gt;66,66,M384),M384)</f>
        <v>87.125</v>
      </c>
    </row>
    <row r="385" ht="20.35" customHeight="1">
      <c r="A385" t="s" s="38">
        <v>474</v>
      </c>
      <c r="B385" s="81">
        <f>'SK - Tableau 1'!F385</f>
        <v>78</v>
      </c>
      <c r="C385" s="33">
        <f>VLOOKUP('STATS 17-18'!X387,'PH - GIVEAWAYS'!$A$3:$B$55,2)</f>
        <v>52</v>
      </c>
      <c r="D385" s="33">
        <f>IF('STATS 17-18'!G387&lt;400,IF(C385&gt;66,66,C385),C385)</f>
        <v>52</v>
      </c>
      <c r="E385" s="33">
        <f>IF('STATS 17-18'!G387&lt;200,IF(D385&gt;60,60,D385),D385)</f>
        <v>52</v>
      </c>
      <c r="F385" s="33">
        <f>VLOOKUP('STATS 17-18'!AE387,'PH - BLOCKED SHOTS'!$A$3:$B$55,2)</f>
        <v>84</v>
      </c>
      <c r="G385" s="33">
        <f>IF('STATS 17-18'!G387&lt;400,IF(F385&gt;66,66,F385),F385)</f>
        <v>84</v>
      </c>
      <c r="H385" s="33">
        <f>IF('STATS 17-18'!G387&lt;200,IF(G385&gt;60,60,G385),G385)</f>
        <v>84</v>
      </c>
      <c r="I385" s="33"/>
      <c r="J385" s="116">
        <f>AVERAGE(B385,E385,E385,H385)</f>
        <v>66.5</v>
      </c>
      <c r="K385" s="116">
        <f>VLOOKUP('STATS 17-18'!M387,'PH - GAME SCORE'!$A$3:$B$55,2)</f>
        <v>73</v>
      </c>
      <c r="L385" s="116">
        <f>AVERAGE(J385,K385)</f>
        <v>69.75</v>
      </c>
      <c r="M385" s="116">
        <f>IF('STATS 17-18'!H387&lt;13.4,IF(L385&gt;73,73,L385),L385)</f>
        <v>69.75</v>
      </c>
      <c r="N385" s="117">
        <f>IF('STATS 17-18'!H387&lt;11,IF(M385&gt;66,66,M385),M385)</f>
        <v>69.75</v>
      </c>
    </row>
    <row r="386" ht="20.35" customHeight="1">
      <c r="A386" t="s" s="38">
        <v>475</v>
      </c>
      <c r="B386" s="81">
        <f>'SK - Tableau 1'!F386</f>
        <v>80</v>
      </c>
      <c r="C386" s="33">
        <f>VLOOKUP('STATS 17-18'!X388,'PH - GIVEAWAYS'!$A$3:$B$55,2)</f>
        <v>57</v>
      </c>
      <c r="D386" s="33">
        <f>IF('STATS 17-18'!G388&lt;400,IF(C386&gt;66,66,C386),C386)</f>
        <v>57</v>
      </c>
      <c r="E386" s="33">
        <f>IF('STATS 17-18'!G388&lt;200,IF(D386&gt;60,60,D386),D386)</f>
        <v>57</v>
      </c>
      <c r="F386" s="33">
        <f>VLOOKUP('STATS 17-18'!AE388,'PH - BLOCKED SHOTS'!$A$3:$B$55,2)</f>
        <v>50</v>
      </c>
      <c r="G386" s="33">
        <f>IF('STATS 17-18'!G388&lt;400,IF(F386&gt;66,66,F386),F386)</f>
        <v>50</v>
      </c>
      <c r="H386" s="33">
        <f>IF('STATS 17-18'!G388&lt;200,IF(G386&gt;60,60,G386),G386)</f>
        <v>50</v>
      </c>
      <c r="I386" s="33"/>
      <c r="J386" s="116">
        <f>AVERAGE(B386,E386,E386,H386)</f>
        <v>61</v>
      </c>
      <c r="K386" s="116">
        <f>VLOOKUP('STATS 17-18'!M388,'PH - GAME SCORE'!$A$3:$B$55,2)</f>
        <v>92</v>
      </c>
      <c r="L386" s="116">
        <f>AVERAGE(J386,K386)</f>
        <v>76.5</v>
      </c>
      <c r="M386" s="116">
        <f>IF('STATS 17-18'!H388&lt;13.4,IF(L386&gt;73,73,L386),L386)</f>
        <v>76.5</v>
      </c>
      <c r="N386" s="117">
        <f>IF('STATS 17-18'!H388&lt;11,IF(M386&gt;66,66,M386),M386)</f>
        <v>76.5</v>
      </c>
    </row>
    <row r="387" ht="20.35" customHeight="1">
      <c r="A387" t="s" s="38">
        <v>476</v>
      </c>
      <c r="B387" s="81">
        <f>'SK - Tableau 1'!F387</f>
        <v>84</v>
      </c>
      <c r="C387" s="33">
        <f>VLOOKUP('STATS 17-18'!X389,'PH - GIVEAWAYS'!$A$3:$B$55,2)</f>
        <v>77</v>
      </c>
      <c r="D387" s="33">
        <f>IF('STATS 17-18'!G389&lt;400,IF(C387&gt;66,66,C387),C387)</f>
        <v>77</v>
      </c>
      <c r="E387" s="33">
        <f>IF('STATS 17-18'!G389&lt;200,IF(D387&gt;60,60,D387),D387)</f>
        <v>77</v>
      </c>
      <c r="F387" s="33">
        <f>VLOOKUP('STATS 17-18'!AE389,'PH - BLOCKED SHOTS'!$A$3:$B$55,2)</f>
        <v>51</v>
      </c>
      <c r="G387" s="33">
        <f>IF('STATS 17-18'!G389&lt;400,IF(F387&gt;66,66,F387),F387)</f>
        <v>51</v>
      </c>
      <c r="H387" s="33">
        <f>IF('STATS 17-18'!G389&lt;200,IF(G387&gt;60,60,G387),G387)</f>
        <v>51</v>
      </c>
      <c r="I387" s="33"/>
      <c r="J387" s="116">
        <f>AVERAGE(B387,E387,E387,H387)</f>
        <v>72.25</v>
      </c>
      <c r="K387" s="116">
        <f>VLOOKUP('STATS 17-18'!M389,'PH - GAME SCORE'!$A$3:$B$55,2)</f>
        <v>65</v>
      </c>
      <c r="L387" s="116">
        <f>AVERAGE(J387,K387)</f>
        <v>68.625</v>
      </c>
      <c r="M387" s="116">
        <f>IF('STATS 17-18'!H389&lt;13.4,IF(L387&gt;73,73,L387),L387)</f>
        <v>68.625</v>
      </c>
      <c r="N387" s="117">
        <f>IF('STATS 17-18'!H389&lt;11,IF(M387&gt;66,66,M387),M387)</f>
        <v>68.625</v>
      </c>
    </row>
    <row r="388" ht="20.35" customHeight="1">
      <c r="A388" t="s" s="38">
        <v>477</v>
      </c>
      <c r="B388" s="81">
        <f>'SK - Tableau 1'!F388</f>
        <v>61</v>
      </c>
      <c r="C388" s="33">
        <f>VLOOKUP('STATS 17-18'!X390,'PH - GIVEAWAYS'!$A$3:$B$55,2)</f>
        <v>79</v>
      </c>
      <c r="D388" s="33">
        <f>IF('STATS 17-18'!G390&lt;400,IF(C388&gt;66,66,C388),C388)</f>
        <v>79</v>
      </c>
      <c r="E388" s="33">
        <f>IF('STATS 17-18'!G390&lt;200,IF(D388&gt;60,60,D388),D388)</f>
        <v>79</v>
      </c>
      <c r="F388" s="33">
        <f>VLOOKUP('STATS 17-18'!AE390,'PH - BLOCKED SHOTS'!$A$3:$B$55,2)</f>
        <v>67</v>
      </c>
      <c r="G388" s="33">
        <f>IF('STATS 17-18'!G390&lt;400,IF(F388&gt;66,66,F388),F388)</f>
        <v>67</v>
      </c>
      <c r="H388" s="33">
        <f>IF('STATS 17-18'!G390&lt;200,IF(G388&gt;60,60,G388),G388)</f>
        <v>67</v>
      </c>
      <c r="I388" s="33"/>
      <c r="J388" s="116">
        <f>AVERAGE(B388,E388,E388,H388)</f>
        <v>71.5</v>
      </c>
      <c r="K388" s="116">
        <f>VLOOKUP('STATS 17-18'!M390,'PH - GAME SCORE'!$A$3:$B$55,2)</f>
        <v>66</v>
      </c>
      <c r="L388" s="116">
        <f>AVERAGE(J388,K388)</f>
        <v>68.75</v>
      </c>
      <c r="M388" s="116">
        <f>IF('STATS 17-18'!H390&lt;13.4,IF(L388&gt;73,73,L388),L388)</f>
        <v>68.75</v>
      </c>
      <c r="N388" s="117">
        <f>IF('STATS 17-18'!H390&lt;11,IF(M388&gt;66,66,M388),M388)</f>
        <v>68.75</v>
      </c>
    </row>
    <row r="389" ht="20.35" customHeight="1">
      <c r="A389" t="s" s="38">
        <v>478</v>
      </c>
      <c r="B389" s="81">
        <f>'SK - Tableau 1'!F389</f>
        <v>67</v>
      </c>
      <c r="C389" s="33">
        <f>VLOOKUP('STATS 17-18'!X391,'PH - GIVEAWAYS'!$A$3:$B$55,2)</f>
        <v>56</v>
      </c>
      <c r="D389" s="33">
        <f>IF('STATS 17-18'!G391&lt;400,IF(C389&gt;66,66,C389),C389)</f>
        <v>56</v>
      </c>
      <c r="E389" s="33">
        <f>IF('STATS 17-18'!G391&lt;200,IF(D389&gt;60,60,D389),D389)</f>
        <v>56</v>
      </c>
      <c r="F389" s="33">
        <f>VLOOKUP('STATS 17-18'!AE391,'PH - BLOCKED SHOTS'!$A$3:$B$55,2)</f>
        <v>57</v>
      </c>
      <c r="G389" s="33">
        <f>IF('STATS 17-18'!G391&lt;400,IF(F389&gt;66,66,F389),F389)</f>
        <v>57</v>
      </c>
      <c r="H389" s="33">
        <f>IF('STATS 17-18'!G391&lt;200,IF(G389&gt;60,60,G389),G389)</f>
        <v>57</v>
      </c>
      <c r="I389" s="33"/>
      <c r="J389" s="116">
        <f>AVERAGE(B389,E389,E389,H389)</f>
        <v>59</v>
      </c>
      <c r="K389" s="116">
        <f>VLOOKUP('STATS 17-18'!M391,'PH - GAME SCORE'!$A$3:$B$55,2)</f>
        <v>78</v>
      </c>
      <c r="L389" s="116">
        <f>AVERAGE(J389,K389)</f>
        <v>68.5</v>
      </c>
      <c r="M389" s="116">
        <f>IF('STATS 17-18'!H391&lt;13.4,IF(L389&gt;73,73,L389),L389)</f>
        <v>68.5</v>
      </c>
      <c r="N389" s="117">
        <f>IF('STATS 17-18'!H391&lt;11,IF(M389&gt;66,66,M389),M389)</f>
        <v>68.5</v>
      </c>
    </row>
    <row r="390" ht="20.35" customHeight="1">
      <c r="A390" t="s" s="38">
        <v>479</v>
      </c>
      <c r="B390" s="81">
        <f>'SK - Tableau 1'!F390</f>
        <v>47</v>
      </c>
      <c r="C390" s="33">
        <f>VLOOKUP('STATS 17-18'!X392,'PH - GIVEAWAYS'!$A$3:$B$55,2)</f>
        <v>83</v>
      </c>
      <c r="D390" s="33">
        <f>IF('STATS 17-18'!G392&lt;400,IF(C390&gt;66,66,C390),C390)</f>
        <v>66</v>
      </c>
      <c r="E390" s="33">
        <f>IF('STATS 17-18'!G392&lt;200,IF(D390&gt;60,60,D390),D390)</f>
        <v>60</v>
      </c>
      <c r="F390" s="33">
        <f>VLOOKUP('STATS 17-18'!AE392,'PH - BLOCKED SHOTS'!$A$3:$B$55,2)</f>
        <v>77</v>
      </c>
      <c r="G390" s="33">
        <f>IF('STATS 17-18'!G392&lt;400,IF(F390&gt;66,66,F390),F390)</f>
        <v>66</v>
      </c>
      <c r="H390" s="33">
        <f>IF('STATS 17-18'!G392&lt;200,IF(G390&gt;60,60,G390),G390)</f>
        <v>60</v>
      </c>
      <c r="I390" s="33"/>
      <c r="J390" s="116">
        <f>AVERAGE(B390,E390,E390,H390)</f>
        <v>56.75</v>
      </c>
      <c r="K390" s="116">
        <f>VLOOKUP('STATS 17-18'!M392,'PH - GAME SCORE'!$A$3:$B$55,2)</f>
        <v>58</v>
      </c>
      <c r="L390" s="116">
        <f>AVERAGE(J390,K390)</f>
        <v>57.375</v>
      </c>
      <c r="M390" s="116">
        <f>IF('STATS 17-18'!H392&lt;13.4,IF(L390&gt;73,73,L390),L390)</f>
        <v>57.375</v>
      </c>
      <c r="N390" s="117">
        <f>IF('STATS 17-18'!H392&lt;11,IF(M390&gt;66,66,M390),M390)</f>
        <v>57.375</v>
      </c>
    </row>
    <row r="391" ht="20.35" customHeight="1">
      <c r="A391" t="s" s="38">
        <v>480</v>
      </c>
      <c r="B391" s="81">
        <f>'SK - Tableau 1'!F391</f>
        <v>61</v>
      </c>
      <c r="C391" s="33">
        <f>VLOOKUP('STATS 17-18'!X393,'PH - GIVEAWAYS'!$A$3:$B$55,2)</f>
        <v>86</v>
      </c>
      <c r="D391" s="33">
        <f>IF('STATS 17-18'!G393&lt;400,IF(C391&gt;66,66,C391),C391)</f>
        <v>66</v>
      </c>
      <c r="E391" s="33">
        <f>IF('STATS 17-18'!G393&lt;200,IF(D391&gt;60,60,D391),D391)</f>
        <v>66</v>
      </c>
      <c r="F391" s="33">
        <f>VLOOKUP('STATS 17-18'!AE393,'PH - BLOCKED SHOTS'!$A$3:$B$55,2)</f>
        <v>49</v>
      </c>
      <c r="G391" s="33">
        <f>IF('STATS 17-18'!G393&lt;400,IF(F391&gt;66,66,F391),F391)</f>
        <v>49</v>
      </c>
      <c r="H391" s="33">
        <f>IF('STATS 17-18'!G393&lt;200,IF(G391&gt;60,60,G391),G391)</f>
        <v>49</v>
      </c>
      <c r="I391" s="33"/>
      <c r="J391" s="116">
        <f>AVERAGE(B391,E391,E391,H391)</f>
        <v>60.5</v>
      </c>
      <c r="K391" s="116">
        <f>VLOOKUP('STATS 17-18'!M393,'PH - GAME SCORE'!$A$3:$B$55,2)</f>
        <v>56</v>
      </c>
      <c r="L391" s="116">
        <f>AVERAGE(J391,K391)</f>
        <v>58.25</v>
      </c>
      <c r="M391" s="116">
        <f>IF('STATS 17-18'!H393&lt;13.4,IF(L391&gt;73,73,L391),L391)</f>
        <v>58.25</v>
      </c>
      <c r="N391" s="117">
        <f>IF('STATS 17-18'!H393&lt;11,IF(M391&gt;66,66,M391),M391)</f>
        <v>58.25</v>
      </c>
    </row>
    <row r="392" ht="20.35" customHeight="1">
      <c r="A392" t="s" s="38">
        <v>481</v>
      </c>
      <c r="B392" s="81">
        <f>'SK - Tableau 1'!F392</f>
        <v>84</v>
      </c>
      <c r="C392" s="33">
        <f>VLOOKUP('STATS 17-18'!X394,'PH - GIVEAWAYS'!$A$3:$B$55,2)</f>
        <v>60</v>
      </c>
      <c r="D392" s="33">
        <f>IF('STATS 17-18'!G394&lt;400,IF(C392&gt;66,66,C392),C392)</f>
        <v>60</v>
      </c>
      <c r="E392" s="33">
        <f>IF('STATS 17-18'!G394&lt;200,IF(D392&gt;60,60,D392),D392)</f>
        <v>60</v>
      </c>
      <c r="F392" s="33">
        <f>VLOOKUP('STATS 17-18'!AE394,'PH - BLOCKED SHOTS'!$A$3:$B$55,2)</f>
        <v>60</v>
      </c>
      <c r="G392" s="33">
        <f>IF('STATS 17-18'!G394&lt;400,IF(F392&gt;66,66,F392),F392)</f>
        <v>60</v>
      </c>
      <c r="H392" s="33">
        <f>IF('STATS 17-18'!G394&lt;200,IF(G392&gt;60,60,G392),G392)</f>
        <v>60</v>
      </c>
      <c r="I392" s="33"/>
      <c r="J392" s="116">
        <f>AVERAGE(B392,E392,E392,H392)</f>
        <v>66</v>
      </c>
      <c r="K392" s="116">
        <f>VLOOKUP('STATS 17-18'!M394,'PH - GAME SCORE'!$A$3:$B$55,2)</f>
        <v>64</v>
      </c>
      <c r="L392" s="116">
        <f>AVERAGE(J392,K392)</f>
        <v>65</v>
      </c>
      <c r="M392" s="116">
        <f>IF('STATS 17-18'!H394&lt;13.4,IF(L392&gt;73,73,L392),L392)</f>
        <v>65</v>
      </c>
      <c r="N392" s="117">
        <f>IF('STATS 17-18'!H394&lt;11,IF(M392&gt;66,66,M392),M392)</f>
        <v>65</v>
      </c>
    </row>
    <row r="393" ht="20.35" customHeight="1">
      <c r="A393" t="s" s="38">
        <v>482</v>
      </c>
      <c r="B393" s="81">
        <f>'SK - Tableau 1'!F393</f>
        <v>50</v>
      </c>
      <c r="C393" s="33">
        <f>VLOOKUP('STATS 17-18'!X395,'PH - GIVEAWAYS'!$A$3:$B$55,2)</f>
        <v>80</v>
      </c>
      <c r="D393" s="33">
        <f>IF('STATS 17-18'!G395&lt;400,IF(C393&gt;66,66,C393),C393)</f>
        <v>80</v>
      </c>
      <c r="E393" s="33">
        <f>IF('STATS 17-18'!G395&lt;200,IF(D393&gt;60,60,D393),D393)</f>
        <v>80</v>
      </c>
      <c r="F393" s="33">
        <f>VLOOKUP('STATS 17-18'!AE395,'PH - BLOCKED SHOTS'!$A$3:$B$55,2)</f>
        <v>74</v>
      </c>
      <c r="G393" s="33">
        <f>IF('STATS 17-18'!G395&lt;400,IF(F393&gt;66,66,F393),F393)</f>
        <v>74</v>
      </c>
      <c r="H393" s="33">
        <f>IF('STATS 17-18'!G395&lt;200,IF(G393&gt;60,60,G393),G393)</f>
        <v>74</v>
      </c>
      <c r="I393" s="33"/>
      <c r="J393" s="116">
        <f>AVERAGE(B393,E393,E393,H393)</f>
        <v>71</v>
      </c>
      <c r="K393" s="116">
        <f>VLOOKUP('STATS 17-18'!M395,'PH - GAME SCORE'!$A$3:$B$55,2)</f>
        <v>64</v>
      </c>
      <c r="L393" s="116">
        <f>AVERAGE(J393,K393)</f>
        <v>67.5</v>
      </c>
      <c r="M393" s="116">
        <f>IF('STATS 17-18'!H395&lt;13.4,IF(L393&gt;73,73,L393),L393)</f>
        <v>67.5</v>
      </c>
      <c r="N393" s="117">
        <f>IF('STATS 17-18'!H395&lt;11,IF(M393&gt;66,66,M393),M393)</f>
        <v>66</v>
      </c>
    </row>
    <row r="394" ht="20.35" customHeight="1">
      <c r="A394" t="s" s="38">
        <v>483</v>
      </c>
      <c r="B394" s="81">
        <f>'SK - Tableau 1'!F394</f>
        <v>67</v>
      </c>
      <c r="C394" s="33">
        <f>VLOOKUP('STATS 17-18'!X396,'PH - GIVEAWAYS'!$A$3:$B$55,2)</f>
        <v>93</v>
      </c>
      <c r="D394" s="33">
        <f>IF('STATS 17-18'!G396&lt;400,IF(C394&gt;66,66,C394),C394)</f>
        <v>93</v>
      </c>
      <c r="E394" s="33">
        <f>IF('STATS 17-18'!G396&lt;200,IF(D394&gt;60,60,D394),D394)</f>
        <v>93</v>
      </c>
      <c r="F394" s="33">
        <f>VLOOKUP('STATS 17-18'!AE396,'PH - BLOCKED SHOTS'!$A$3:$B$55,2)</f>
        <v>93</v>
      </c>
      <c r="G394" s="33">
        <f>IF('STATS 17-18'!G396&lt;400,IF(F394&gt;66,66,F394),F394)</f>
        <v>93</v>
      </c>
      <c r="H394" s="33">
        <f>IF('STATS 17-18'!G396&lt;200,IF(G394&gt;60,60,G394),G394)</f>
        <v>93</v>
      </c>
      <c r="I394" s="33"/>
      <c r="J394" s="116">
        <f>AVERAGE(B394,E394,E394,H394)</f>
        <v>86.5</v>
      </c>
      <c r="K394" s="116">
        <f>VLOOKUP('STATS 17-18'!M396,'PH - GAME SCORE'!$A$3:$B$55,2)</f>
        <v>69</v>
      </c>
      <c r="L394" s="116">
        <f>AVERAGE(J394,K394)</f>
        <v>77.75</v>
      </c>
      <c r="M394" s="116">
        <f>IF('STATS 17-18'!H396&lt;13.4,IF(L394&gt;73,73,L394),L394)</f>
        <v>77.75</v>
      </c>
      <c r="N394" s="117">
        <f>IF('STATS 17-18'!H396&lt;11,IF(M394&gt;66,66,M394),M394)</f>
        <v>77.75</v>
      </c>
    </row>
    <row r="395" ht="20.35" customHeight="1">
      <c r="A395" t="s" s="38">
        <v>484</v>
      </c>
      <c r="B395" s="81">
        <f>'SK - Tableau 1'!F395</f>
        <v>59</v>
      </c>
      <c r="C395" s="33">
        <f>VLOOKUP('STATS 17-18'!X397,'PH - GIVEAWAYS'!$A$3:$B$55,2)</f>
        <v>50</v>
      </c>
      <c r="D395" s="33">
        <f>IF('STATS 17-18'!G397&lt;400,IF(C395&gt;66,66,C395),C395)</f>
        <v>50</v>
      </c>
      <c r="E395" s="33">
        <f>IF('STATS 17-18'!G397&lt;200,IF(D395&gt;60,60,D395),D395)</f>
        <v>50</v>
      </c>
      <c r="F395" s="33">
        <f>VLOOKUP('STATS 17-18'!AE397,'PH - BLOCKED SHOTS'!$A$3:$B$55,2)</f>
        <v>99</v>
      </c>
      <c r="G395" s="33">
        <f>IF('STATS 17-18'!G397&lt;400,IF(F395&gt;66,66,F395),F395)</f>
        <v>66</v>
      </c>
      <c r="H395" s="33">
        <f>IF('STATS 17-18'!G397&lt;200,IF(G395&gt;60,60,G395),G395)</f>
        <v>60</v>
      </c>
      <c r="I395" s="33"/>
      <c r="J395" s="116">
        <f>AVERAGE(B395,E395,E395,H395)</f>
        <v>54.75</v>
      </c>
      <c r="K395" s="116">
        <f>VLOOKUP('STATS 17-18'!M397,'PH - GAME SCORE'!$A$3:$B$55,2)</f>
        <v>83</v>
      </c>
      <c r="L395" s="116">
        <f>AVERAGE(J395,K395)</f>
        <v>68.875</v>
      </c>
      <c r="M395" s="116">
        <f>IF('STATS 17-18'!H397&lt;13.4,IF(L395&gt;73,73,L395),L395)</f>
        <v>68.875</v>
      </c>
      <c r="N395" s="117">
        <f>IF('STATS 17-18'!H397&lt;11,IF(M395&gt;66,66,M395),M395)</f>
        <v>68.875</v>
      </c>
    </row>
    <row r="396" ht="20.35" customHeight="1">
      <c r="A396" t="s" s="38">
        <v>485</v>
      </c>
      <c r="B396" s="81">
        <f>'SK - Tableau 1'!F396</f>
        <v>81</v>
      </c>
      <c r="C396" s="33">
        <f>VLOOKUP('STATS 17-18'!X398,'PH - GIVEAWAYS'!$A$3:$B$55,2)</f>
        <v>53</v>
      </c>
      <c r="D396" s="33">
        <f>IF('STATS 17-18'!G398&lt;400,IF(C396&gt;66,66,C396),C396)</f>
        <v>53</v>
      </c>
      <c r="E396" s="33">
        <f>IF('STATS 17-18'!G398&lt;200,IF(D396&gt;60,60,D396),D396)</f>
        <v>53</v>
      </c>
      <c r="F396" s="33">
        <f>VLOOKUP('STATS 17-18'!AE398,'PH - BLOCKED SHOTS'!$A$3:$B$55,2)</f>
        <v>84</v>
      </c>
      <c r="G396" s="33">
        <f>IF('STATS 17-18'!G398&lt;400,IF(F396&gt;66,66,F396),F396)</f>
        <v>84</v>
      </c>
      <c r="H396" s="33">
        <f>IF('STATS 17-18'!G398&lt;200,IF(G396&gt;60,60,G396),G396)</f>
        <v>84</v>
      </c>
      <c r="I396" s="33"/>
      <c r="J396" s="116">
        <f>AVERAGE(B396,E396,E396,H396)</f>
        <v>67.75</v>
      </c>
      <c r="K396" s="116">
        <f>VLOOKUP('STATS 17-18'!M398,'PH - GAME SCORE'!$A$3:$B$55,2)</f>
        <v>64</v>
      </c>
      <c r="L396" s="116">
        <f>AVERAGE(J396,K396)</f>
        <v>65.875</v>
      </c>
      <c r="M396" s="116">
        <f>IF('STATS 17-18'!H398&lt;13.4,IF(L396&gt;73,73,L396),L396)</f>
        <v>65.875</v>
      </c>
      <c r="N396" s="117">
        <f>IF('STATS 17-18'!H398&lt;11,IF(M396&gt;66,66,M396),M396)</f>
        <v>65.875</v>
      </c>
    </row>
    <row r="397" ht="20.35" customHeight="1">
      <c r="A397" t="s" s="38">
        <v>487</v>
      </c>
      <c r="B397" s="81">
        <f>'SK - Tableau 1'!F397</f>
        <v>90</v>
      </c>
      <c r="C397" s="33">
        <f>VLOOKUP('STATS 17-18'!X399,'PH - GIVEAWAYS'!$A$3:$B$55,2)</f>
        <v>67</v>
      </c>
      <c r="D397" s="33">
        <f>IF('STATS 17-18'!G399&lt;400,IF(C397&gt;66,66,C397),C397)</f>
        <v>67</v>
      </c>
      <c r="E397" s="33">
        <f>IF('STATS 17-18'!G399&lt;200,IF(D397&gt;60,60,D397),D397)</f>
        <v>67</v>
      </c>
      <c r="F397" s="33">
        <f>VLOOKUP('STATS 17-18'!AE399,'PH - BLOCKED SHOTS'!$A$3:$B$55,2)</f>
        <v>69</v>
      </c>
      <c r="G397" s="33">
        <f>IF('STATS 17-18'!G399&lt;400,IF(F397&gt;66,66,F397),F397)</f>
        <v>69</v>
      </c>
      <c r="H397" s="33">
        <f>IF('STATS 17-18'!G399&lt;200,IF(G397&gt;60,60,G397),G397)</f>
        <v>69</v>
      </c>
      <c r="I397" s="33"/>
      <c r="J397" s="116">
        <f>AVERAGE(B397,E397,E397,H397)</f>
        <v>73.25</v>
      </c>
      <c r="K397" s="116">
        <f>VLOOKUP('STATS 17-18'!M399,'PH - GAME SCORE'!$A$3:$B$55,2)</f>
        <v>91</v>
      </c>
      <c r="L397" s="116">
        <f>AVERAGE(J397,K397)</f>
        <v>82.125</v>
      </c>
      <c r="M397" s="116">
        <f>IF('STATS 17-18'!H399&lt;13.4,IF(L397&gt;73,73,L397),L397)</f>
        <v>82.125</v>
      </c>
      <c r="N397" s="117">
        <f>IF('STATS 17-18'!H399&lt;11,IF(M397&gt;66,66,M397),M397)</f>
        <v>82.125</v>
      </c>
    </row>
    <row r="398" ht="20.35" customHeight="1">
      <c r="A398" t="s" s="38">
        <v>488</v>
      </c>
      <c r="B398" s="81">
        <f>'SK - Tableau 1'!F398</f>
        <v>97</v>
      </c>
      <c r="C398" s="33">
        <f>VLOOKUP('STATS 17-18'!X400,'PH - GIVEAWAYS'!$A$3:$B$55,2)</f>
        <v>48</v>
      </c>
      <c r="D398" s="33">
        <f>IF('STATS 17-18'!G400&lt;400,IF(C398&gt;66,66,C398),C398)</f>
        <v>48</v>
      </c>
      <c r="E398" s="33">
        <f>IF('STATS 17-18'!G400&lt;200,IF(D398&gt;60,60,D398),D398)</f>
        <v>48</v>
      </c>
      <c r="F398" s="33">
        <f>VLOOKUP('STATS 17-18'!AE400,'PH - BLOCKED SHOTS'!$A$3:$B$55,2)</f>
        <v>52</v>
      </c>
      <c r="G398" s="33">
        <f>IF('STATS 17-18'!G400&lt;400,IF(F398&gt;66,66,F398),F398)</f>
        <v>52</v>
      </c>
      <c r="H398" s="33">
        <f>IF('STATS 17-18'!G400&lt;200,IF(G398&gt;60,60,G398),G398)</f>
        <v>52</v>
      </c>
      <c r="I398" s="33"/>
      <c r="J398" s="116">
        <f>AVERAGE(B398,E398,E398,H398)</f>
        <v>61.25</v>
      </c>
      <c r="K398" s="116">
        <f>VLOOKUP('STATS 17-18'!M400,'PH - GAME SCORE'!$A$3:$B$55,2)</f>
        <v>87</v>
      </c>
      <c r="L398" s="116">
        <f>AVERAGE(J398,K398)</f>
        <v>74.125</v>
      </c>
      <c r="M398" s="116">
        <f>IF('STATS 17-18'!H400&lt;13.4,IF(L398&gt;73,73,L398),L398)</f>
        <v>74.125</v>
      </c>
      <c r="N398" s="117">
        <f>IF('STATS 17-18'!H400&lt;11,IF(M398&gt;66,66,M398),M398)</f>
        <v>74.125</v>
      </c>
    </row>
    <row r="399" ht="20.35" customHeight="1">
      <c r="A399" t="s" s="38">
        <v>489</v>
      </c>
      <c r="B399" s="81">
        <f>'SK - Tableau 1'!F399</f>
        <v>73</v>
      </c>
      <c r="C399" s="33">
        <f>VLOOKUP('STATS 17-18'!X401,'PH - GIVEAWAYS'!$A$3:$B$55,2)</f>
        <v>92</v>
      </c>
      <c r="D399" s="33">
        <f>IF('STATS 17-18'!G401&lt;400,IF(C399&gt;66,66,C399),C399)</f>
        <v>92</v>
      </c>
      <c r="E399" s="33">
        <f>IF('STATS 17-18'!G401&lt;200,IF(D399&gt;60,60,D399),D399)</f>
        <v>92</v>
      </c>
      <c r="F399" s="33">
        <f>VLOOKUP('STATS 17-18'!AE401,'PH - BLOCKED SHOTS'!$A$3:$B$55,2)</f>
        <v>66</v>
      </c>
      <c r="G399" s="33">
        <f>IF('STATS 17-18'!G401&lt;400,IF(F399&gt;66,66,F399),F399)</f>
        <v>66</v>
      </c>
      <c r="H399" s="33">
        <f>IF('STATS 17-18'!G401&lt;200,IF(G399&gt;60,60,G399),G399)</f>
        <v>66</v>
      </c>
      <c r="I399" s="33"/>
      <c r="J399" s="116">
        <f>AVERAGE(B399,E399,E399,H399)</f>
        <v>80.75</v>
      </c>
      <c r="K399" s="116">
        <f>VLOOKUP('STATS 17-18'!M401,'PH - GAME SCORE'!$A$3:$B$55,2)</f>
        <v>82</v>
      </c>
      <c r="L399" s="116">
        <f>AVERAGE(J399,K399)</f>
        <v>81.375</v>
      </c>
      <c r="M399" s="116">
        <f>IF('STATS 17-18'!H401&lt;13.4,IF(L399&gt;73,73,L399),L399)</f>
        <v>73</v>
      </c>
      <c r="N399" s="117">
        <f>IF('STATS 17-18'!H401&lt;11,IF(M399&gt;66,66,M399),M399)</f>
        <v>73</v>
      </c>
    </row>
    <row r="400" ht="20.35" customHeight="1">
      <c r="A400" t="s" s="38">
        <v>490</v>
      </c>
      <c r="B400" s="81">
        <f>'SK - Tableau 1'!F400</f>
        <v>92</v>
      </c>
      <c r="C400" s="33">
        <f>VLOOKUP('STATS 17-18'!X402,'PH - GIVEAWAYS'!$A$3:$B$55,2)</f>
        <v>87</v>
      </c>
      <c r="D400" s="33">
        <f>IF('STATS 17-18'!G402&lt;400,IF(C400&gt;66,66,C400),C400)</f>
        <v>87</v>
      </c>
      <c r="E400" s="33">
        <f>IF('STATS 17-18'!G402&lt;200,IF(D400&gt;60,60,D400),D400)</f>
        <v>87</v>
      </c>
      <c r="F400" s="33">
        <f>VLOOKUP('STATS 17-18'!AE402,'PH - BLOCKED SHOTS'!$A$3:$B$55,2)</f>
        <v>96</v>
      </c>
      <c r="G400" s="33">
        <f>IF('STATS 17-18'!G402&lt;400,IF(F400&gt;66,66,F400),F400)</f>
        <v>96</v>
      </c>
      <c r="H400" s="33">
        <f>IF('STATS 17-18'!G402&lt;200,IF(G400&gt;60,60,G400),G400)</f>
        <v>96</v>
      </c>
      <c r="I400" s="33"/>
      <c r="J400" s="116">
        <f>AVERAGE(B400,E400,E400,H400)</f>
        <v>90.5</v>
      </c>
      <c r="K400" s="116">
        <f>VLOOKUP('STATS 17-18'!M402,'PH - GAME SCORE'!$A$3:$B$55,2)</f>
        <v>66</v>
      </c>
      <c r="L400" s="116">
        <f>AVERAGE(J400,K400)</f>
        <v>78.25</v>
      </c>
      <c r="M400" s="116">
        <f>IF('STATS 17-18'!H402&lt;13.4,IF(L400&gt;73,73,L400),L400)</f>
        <v>78.25</v>
      </c>
      <c r="N400" s="117">
        <f>IF('STATS 17-18'!H402&lt;11,IF(M400&gt;66,66,M400),M400)</f>
        <v>78.25</v>
      </c>
    </row>
    <row r="401" ht="20.35" customHeight="1">
      <c r="A401" t="s" s="38">
        <v>491</v>
      </c>
      <c r="B401" s="81">
        <f>'SK - Tableau 1'!F401</f>
        <v>55</v>
      </c>
      <c r="C401" s="33">
        <f>VLOOKUP('STATS 17-18'!X403,'PH - GIVEAWAYS'!$A$3:$B$55,2)</f>
        <v>97</v>
      </c>
      <c r="D401" s="33">
        <f>IF('STATS 17-18'!G403&lt;400,IF(C401&gt;66,66,C401),C401)</f>
        <v>97</v>
      </c>
      <c r="E401" s="33">
        <f>IF('STATS 17-18'!G403&lt;200,IF(D401&gt;60,60,D401),D401)</f>
        <v>97</v>
      </c>
      <c r="F401" s="33">
        <f>VLOOKUP('STATS 17-18'!AE403,'PH - BLOCKED SHOTS'!$A$3:$B$55,2)</f>
        <v>72</v>
      </c>
      <c r="G401" s="33">
        <f>IF('STATS 17-18'!G403&lt;400,IF(F401&gt;66,66,F401),F401)</f>
        <v>72</v>
      </c>
      <c r="H401" s="33">
        <f>IF('STATS 17-18'!G403&lt;200,IF(G401&gt;60,60,G401),G401)</f>
        <v>72</v>
      </c>
      <c r="I401" s="33"/>
      <c r="J401" s="116">
        <f>AVERAGE(B401,E401,E401,H401)</f>
        <v>80.25</v>
      </c>
      <c r="K401" s="116">
        <f>VLOOKUP('STATS 17-18'!M403,'PH - GAME SCORE'!$A$3:$B$55,2)</f>
        <v>63</v>
      </c>
      <c r="L401" s="116">
        <f>AVERAGE(J401,K401)</f>
        <v>71.625</v>
      </c>
      <c r="M401" s="116">
        <f>IF('STATS 17-18'!H403&lt;13.4,IF(L401&gt;73,73,L401),L401)</f>
        <v>71.625</v>
      </c>
      <c r="N401" s="117">
        <f>IF('STATS 17-18'!H403&lt;11,IF(M401&gt;66,66,M401),M401)</f>
        <v>71.625</v>
      </c>
    </row>
    <row r="402" ht="20.35" customHeight="1">
      <c r="A402" t="s" s="38">
        <v>492</v>
      </c>
      <c r="B402" s="81">
        <f>'SK - Tableau 1'!F402</f>
        <v>60</v>
      </c>
      <c r="C402" s="33">
        <f>VLOOKUP('STATS 17-18'!X404,'PH - GIVEAWAYS'!$A$3:$B$55,2)</f>
        <v>99</v>
      </c>
      <c r="D402" s="33">
        <f>IF('STATS 17-18'!G404&lt;400,IF(C402&gt;66,66,C402),C402)</f>
        <v>66</v>
      </c>
      <c r="E402" s="33">
        <f>IF('STATS 17-18'!G404&lt;200,IF(D402&gt;60,60,D402),D402)</f>
        <v>60</v>
      </c>
      <c r="F402" s="33">
        <f>VLOOKUP('STATS 17-18'!AE404,'PH - BLOCKED SHOTS'!$A$3:$B$55,2)</f>
        <v>84</v>
      </c>
      <c r="G402" s="33">
        <f>IF('STATS 17-18'!G404&lt;400,IF(F402&gt;66,66,F402),F402)</f>
        <v>66</v>
      </c>
      <c r="H402" s="33">
        <f>IF('STATS 17-18'!G404&lt;200,IF(G402&gt;60,60,G402),G402)</f>
        <v>60</v>
      </c>
      <c r="I402" s="33"/>
      <c r="J402" s="116">
        <f>AVERAGE(B402,E402,E402,H402)</f>
        <v>60</v>
      </c>
      <c r="K402" s="116">
        <f>VLOOKUP('STATS 17-18'!M404,'PH - GAME SCORE'!$A$3:$B$55,2)</f>
        <v>51</v>
      </c>
      <c r="L402" s="116">
        <f>AVERAGE(J402,K402)</f>
        <v>55.5</v>
      </c>
      <c r="M402" s="116">
        <f>IF('STATS 17-18'!H404&lt;13.4,IF(L402&gt;73,73,L402),L402)</f>
        <v>55.5</v>
      </c>
      <c r="N402" s="117">
        <f>IF('STATS 17-18'!H404&lt;11,IF(M402&gt;66,66,M402),M402)</f>
        <v>55.5</v>
      </c>
    </row>
    <row r="403" ht="20.35" customHeight="1">
      <c r="A403" t="s" s="38">
        <v>493</v>
      </c>
      <c r="B403" s="81">
        <f>'SK - Tableau 1'!F403</f>
        <v>65</v>
      </c>
      <c r="C403" s="33">
        <f>VLOOKUP('STATS 17-18'!X405,'PH - GIVEAWAYS'!$A$3:$B$55,2)</f>
        <v>86</v>
      </c>
      <c r="D403" s="33">
        <f>IF('STATS 17-18'!G405&lt;400,IF(C403&gt;66,66,C403),C403)</f>
        <v>86</v>
      </c>
      <c r="E403" s="33">
        <f>IF('STATS 17-18'!G405&lt;200,IF(D403&gt;60,60,D403),D403)</f>
        <v>86</v>
      </c>
      <c r="F403" s="33">
        <f>VLOOKUP('STATS 17-18'!AE405,'PH - BLOCKED SHOTS'!$A$3:$B$55,2)</f>
        <v>69</v>
      </c>
      <c r="G403" s="33">
        <f>IF('STATS 17-18'!G405&lt;400,IF(F403&gt;66,66,F403),F403)</f>
        <v>69</v>
      </c>
      <c r="H403" s="33">
        <f>IF('STATS 17-18'!G405&lt;200,IF(G403&gt;60,60,G403),G403)</f>
        <v>69</v>
      </c>
      <c r="I403" s="33"/>
      <c r="J403" s="116">
        <f>AVERAGE(B403,E403,E403,H403)</f>
        <v>76.5</v>
      </c>
      <c r="K403" s="116">
        <f>VLOOKUP('STATS 17-18'!M405,'PH - GAME SCORE'!$A$3:$B$55,2)</f>
        <v>59</v>
      </c>
      <c r="L403" s="116">
        <f>AVERAGE(J403,K403)</f>
        <v>67.75</v>
      </c>
      <c r="M403" s="116">
        <f>IF('STATS 17-18'!H405&lt;13.4,IF(L403&gt;73,73,L403),L403)</f>
        <v>67.75</v>
      </c>
      <c r="N403" s="117">
        <f>IF('STATS 17-18'!H405&lt;11,IF(M403&gt;66,66,M403),M403)</f>
        <v>67.75</v>
      </c>
    </row>
    <row r="404" ht="20.35" customHeight="1">
      <c r="A404" t="s" s="38">
        <v>494</v>
      </c>
      <c r="B404" s="81">
        <f>'SK - Tableau 1'!F404</f>
        <v>60</v>
      </c>
      <c r="C404" s="33">
        <f>VLOOKUP('STATS 17-18'!X406,'PH - GIVEAWAYS'!$A$3:$B$55,2)</f>
        <v>84</v>
      </c>
      <c r="D404" s="33">
        <f>IF('STATS 17-18'!G406&lt;400,IF(C404&gt;66,66,C404),C404)</f>
        <v>84</v>
      </c>
      <c r="E404" s="33">
        <f>IF('STATS 17-18'!G406&lt;200,IF(D404&gt;60,60,D404),D404)</f>
        <v>84</v>
      </c>
      <c r="F404" s="33">
        <f>VLOOKUP('STATS 17-18'!AE406,'PH - BLOCKED SHOTS'!$A$3:$B$55,2)</f>
        <v>67</v>
      </c>
      <c r="G404" s="33">
        <f>IF('STATS 17-18'!G406&lt;400,IF(F404&gt;66,66,F404),F404)</f>
        <v>67</v>
      </c>
      <c r="H404" s="33">
        <f>IF('STATS 17-18'!G406&lt;200,IF(G404&gt;60,60,G404),G404)</f>
        <v>67</v>
      </c>
      <c r="I404" s="33"/>
      <c r="J404" s="116">
        <f>AVERAGE(B404,E404,E404,H404)</f>
        <v>73.75</v>
      </c>
      <c r="K404" s="116">
        <f>VLOOKUP('STATS 17-18'!M406,'PH - GAME SCORE'!$A$3:$B$55,2)</f>
        <v>48</v>
      </c>
      <c r="L404" s="116">
        <f>AVERAGE(J404,K404)</f>
        <v>60.875</v>
      </c>
      <c r="M404" s="116">
        <f>IF('STATS 17-18'!H406&lt;13.4,IF(L404&gt;73,73,L404),L404)</f>
        <v>60.875</v>
      </c>
      <c r="N404" s="117">
        <f>IF('STATS 17-18'!H406&lt;11,IF(M404&gt;66,66,M404),M404)</f>
        <v>60.875</v>
      </c>
    </row>
    <row r="405" ht="20.35" customHeight="1">
      <c r="A405" t="s" s="38">
        <v>495</v>
      </c>
      <c r="B405" s="81">
        <f>'SK - Tableau 1'!F405</f>
        <v>94</v>
      </c>
      <c r="C405" s="33">
        <f>VLOOKUP('STATS 17-18'!X407,'PH - GIVEAWAYS'!$A$3:$B$55,2)</f>
        <v>55</v>
      </c>
      <c r="D405" s="33">
        <f>IF('STATS 17-18'!G407&lt;400,IF(C405&gt;66,66,C405),C405)</f>
        <v>55</v>
      </c>
      <c r="E405" s="33">
        <f>IF('STATS 17-18'!G407&lt;200,IF(D405&gt;60,60,D405),D405)</f>
        <v>55</v>
      </c>
      <c r="F405" s="33">
        <f>VLOOKUP('STATS 17-18'!AE407,'PH - BLOCKED SHOTS'!$A$3:$B$55,2)</f>
        <v>84</v>
      </c>
      <c r="G405" s="33">
        <f>IF('STATS 17-18'!G407&lt;400,IF(F405&gt;66,66,F405),F405)</f>
        <v>84</v>
      </c>
      <c r="H405" s="33">
        <f>IF('STATS 17-18'!G407&lt;200,IF(G405&gt;60,60,G405),G405)</f>
        <v>84</v>
      </c>
      <c r="I405" s="33"/>
      <c r="J405" s="116">
        <f>AVERAGE(B405,E405,E405,H405)</f>
        <v>72</v>
      </c>
      <c r="K405" s="116">
        <f>VLOOKUP('STATS 17-18'!M407,'PH - GAME SCORE'!$A$3:$B$55,2)</f>
        <v>78</v>
      </c>
      <c r="L405" s="116">
        <f>AVERAGE(J405,K405)</f>
        <v>75</v>
      </c>
      <c r="M405" s="116">
        <f>IF('STATS 17-18'!H407&lt;13.4,IF(L405&gt;73,73,L405),L405)</f>
        <v>75</v>
      </c>
      <c r="N405" s="117">
        <f>IF('STATS 17-18'!H407&lt;11,IF(M405&gt;66,66,M405),M405)</f>
        <v>75</v>
      </c>
    </row>
    <row r="406" ht="20.35" customHeight="1">
      <c r="A406" t="s" s="38">
        <v>496</v>
      </c>
      <c r="B406" s="81">
        <f>'SK - Tableau 1'!F406</f>
        <v>81</v>
      </c>
      <c r="C406" s="33">
        <f>VLOOKUP('STATS 17-18'!X408,'PH - GIVEAWAYS'!$A$3:$B$55,2)</f>
        <v>49</v>
      </c>
      <c r="D406" s="33">
        <f>IF('STATS 17-18'!G408&lt;400,IF(C406&gt;66,66,C406),C406)</f>
        <v>49</v>
      </c>
      <c r="E406" s="33">
        <f>IF('STATS 17-18'!G408&lt;200,IF(D406&gt;60,60,D406),D406)</f>
        <v>49</v>
      </c>
      <c r="F406" s="33">
        <f>VLOOKUP('STATS 17-18'!AE408,'PH - BLOCKED SHOTS'!$A$3:$B$55,2)</f>
        <v>76</v>
      </c>
      <c r="G406" s="33">
        <f>IF('STATS 17-18'!G408&lt;400,IF(F406&gt;66,66,F406),F406)</f>
        <v>76</v>
      </c>
      <c r="H406" s="33">
        <f>IF('STATS 17-18'!G408&lt;200,IF(G406&gt;60,60,G406),G406)</f>
        <v>76</v>
      </c>
      <c r="I406" s="33"/>
      <c r="J406" s="116">
        <f>AVERAGE(B406,E406,E406,H406)</f>
        <v>63.75</v>
      </c>
      <c r="K406" s="116">
        <f>VLOOKUP('STATS 17-18'!M408,'PH - GAME SCORE'!$A$3:$B$55,2)</f>
        <v>58</v>
      </c>
      <c r="L406" s="116">
        <f>AVERAGE(J406,K406)</f>
        <v>60.875</v>
      </c>
      <c r="M406" s="116">
        <f>IF('STATS 17-18'!H408&lt;13.4,IF(L406&gt;73,73,L406),L406)</f>
        <v>60.875</v>
      </c>
      <c r="N406" s="117">
        <f>IF('STATS 17-18'!H408&lt;11,IF(M406&gt;66,66,M406),M406)</f>
        <v>60.875</v>
      </c>
    </row>
    <row r="407" ht="20.35" customHeight="1">
      <c r="A407" t="s" s="38">
        <v>497</v>
      </c>
      <c r="B407" s="81">
        <f>'SK - Tableau 1'!F407</f>
        <v>53</v>
      </c>
      <c r="C407" s="33">
        <f>VLOOKUP('STATS 17-18'!X409,'PH - GIVEAWAYS'!$A$3:$B$55,2)</f>
        <v>93</v>
      </c>
      <c r="D407" s="33">
        <f>IF('STATS 17-18'!G409&lt;400,IF(C407&gt;66,66,C407),C407)</f>
        <v>93</v>
      </c>
      <c r="E407" s="33">
        <f>IF('STATS 17-18'!G409&lt;200,IF(D407&gt;60,60,D407),D407)</f>
        <v>93</v>
      </c>
      <c r="F407" s="33">
        <f>VLOOKUP('STATS 17-18'!AE409,'PH - BLOCKED SHOTS'!$A$3:$B$55,2)</f>
        <v>70</v>
      </c>
      <c r="G407" s="33">
        <f>IF('STATS 17-18'!G409&lt;400,IF(F407&gt;66,66,F407),F407)</f>
        <v>70</v>
      </c>
      <c r="H407" s="33">
        <f>IF('STATS 17-18'!G409&lt;200,IF(G407&gt;60,60,G407),G407)</f>
        <v>70</v>
      </c>
      <c r="I407" s="33"/>
      <c r="J407" s="116">
        <f>AVERAGE(B407,E407,E407,H407)</f>
        <v>77.25</v>
      </c>
      <c r="K407" s="116">
        <f>VLOOKUP('STATS 17-18'!M409,'PH - GAME SCORE'!$A$3:$B$55,2)</f>
        <v>68</v>
      </c>
      <c r="L407" s="116">
        <f>AVERAGE(J407,K407)</f>
        <v>72.625</v>
      </c>
      <c r="M407" s="116">
        <f>IF('STATS 17-18'!H409&lt;13.4,IF(L407&gt;73,73,L407),L407)</f>
        <v>72.625</v>
      </c>
      <c r="N407" s="117">
        <f>IF('STATS 17-18'!H409&lt;11,IF(M407&gt;66,66,M407),M407)</f>
        <v>66</v>
      </c>
    </row>
    <row r="408" ht="20.35" customHeight="1">
      <c r="A408" t="s" s="38">
        <v>498</v>
      </c>
      <c r="B408" s="81">
        <f>'SK - Tableau 1'!F408</f>
        <v>67</v>
      </c>
      <c r="C408" s="33">
        <f>VLOOKUP('STATS 17-18'!X410,'PH - GIVEAWAYS'!$A$3:$B$55,2)</f>
        <v>55</v>
      </c>
      <c r="D408" s="33">
        <f>IF('STATS 17-18'!G410&lt;400,IF(C408&gt;66,66,C408),C408)</f>
        <v>55</v>
      </c>
      <c r="E408" s="33">
        <f>IF('STATS 17-18'!G410&lt;200,IF(D408&gt;60,60,D408),D408)</f>
        <v>55</v>
      </c>
      <c r="F408" s="33">
        <f>VLOOKUP('STATS 17-18'!AE410,'PH - BLOCKED SHOTS'!$A$3:$B$55,2)</f>
        <v>76</v>
      </c>
      <c r="G408" s="33">
        <f>IF('STATS 17-18'!G410&lt;400,IF(F408&gt;66,66,F408),F408)</f>
        <v>76</v>
      </c>
      <c r="H408" s="33">
        <f>IF('STATS 17-18'!G410&lt;200,IF(G408&gt;60,60,G408),G408)</f>
        <v>76</v>
      </c>
      <c r="I408" s="33"/>
      <c r="J408" s="116">
        <f>AVERAGE(B408,E408,E408,H408)</f>
        <v>63.25</v>
      </c>
      <c r="K408" s="116">
        <f>VLOOKUP('STATS 17-18'!M410,'PH - GAME SCORE'!$A$3:$B$55,2)</f>
        <v>84</v>
      </c>
      <c r="L408" s="116">
        <f>AVERAGE(J408,K408)</f>
        <v>73.625</v>
      </c>
      <c r="M408" s="116">
        <f>IF('STATS 17-18'!H410&lt;13.4,IF(L408&gt;73,73,L408),L408)</f>
        <v>73.625</v>
      </c>
      <c r="N408" s="117">
        <f>IF('STATS 17-18'!H410&lt;11,IF(M408&gt;66,66,M408),M408)</f>
        <v>73.625</v>
      </c>
    </row>
    <row r="409" ht="20.35" customHeight="1">
      <c r="A409" t="s" s="38">
        <v>499</v>
      </c>
      <c r="B409" s="81">
        <f>'SK - Tableau 1'!F409</f>
        <v>70</v>
      </c>
      <c r="C409" s="33">
        <f>VLOOKUP('STATS 17-18'!X411,'PH - GIVEAWAYS'!$A$3:$B$55,2)</f>
        <v>73</v>
      </c>
      <c r="D409" s="33">
        <f>IF('STATS 17-18'!G411&lt;400,IF(C409&gt;66,66,C409),C409)</f>
        <v>73</v>
      </c>
      <c r="E409" s="33">
        <f>IF('STATS 17-18'!G411&lt;200,IF(D409&gt;60,60,D409),D409)</f>
        <v>73</v>
      </c>
      <c r="F409" s="33">
        <f>VLOOKUP('STATS 17-18'!AE411,'PH - BLOCKED SHOTS'!$A$3:$B$55,2)</f>
        <v>80</v>
      </c>
      <c r="G409" s="33">
        <f>IF('STATS 17-18'!G411&lt;400,IF(F409&gt;66,66,F409),F409)</f>
        <v>80</v>
      </c>
      <c r="H409" s="33">
        <f>IF('STATS 17-18'!G411&lt;200,IF(G409&gt;60,60,G409),G409)</f>
        <v>80</v>
      </c>
      <c r="I409" s="33"/>
      <c r="J409" s="116">
        <f>AVERAGE(B409,E409,E409,H409)</f>
        <v>74</v>
      </c>
      <c r="K409" s="116">
        <f>VLOOKUP('STATS 17-18'!M411,'PH - GAME SCORE'!$A$3:$B$55,2)</f>
        <v>57</v>
      </c>
      <c r="L409" s="116">
        <f>AVERAGE(J409,K409)</f>
        <v>65.5</v>
      </c>
      <c r="M409" s="116">
        <f>IF('STATS 17-18'!H411&lt;13.4,IF(L409&gt;73,73,L409),L409)</f>
        <v>65.5</v>
      </c>
      <c r="N409" s="117">
        <f>IF('STATS 17-18'!H411&lt;11,IF(M409&gt;66,66,M409),M409)</f>
        <v>65.5</v>
      </c>
    </row>
    <row r="410" ht="20.35" customHeight="1">
      <c r="A410" t="s" s="38">
        <v>500</v>
      </c>
      <c r="B410" s="81">
        <f>'SK - Tableau 1'!F410</f>
        <v>60</v>
      </c>
      <c r="C410" s="33">
        <f>VLOOKUP('STATS 17-18'!X412,'PH - GIVEAWAYS'!$A$3:$B$55,2)</f>
        <v>64</v>
      </c>
      <c r="D410" s="33">
        <f>IF('STATS 17-18'!G412&lt;400,IF(C410&gt;66,66,C410),C410)</f>
        <v>64</v>
      </c>
      <c r="E410" s="33">
        <f>IF('STATS 17-18'!G412&lt;200,IF(D410&gt;60,60,D410),D410)</f>
        <v>60</v>
      </c>
      <c r="F410" s="33">
        <f>VLOOKUP('STATS 17-18'!AE412,'PH - BLOCKED SHOTS'!$A$3:$B$55,2)</f>
        <v>47</v>
      </c>
      <c r="G410" s="33">
        <f>IF('STATS 17-18'!G412&lt;400,IF(F410&gt;66,66,F410),F410)</f>
        <v>47</v>
      </c>
      <c r="H410" s="33">
        <f>IF('STATS 17-18'!G412&lt;200,IF(G410&gt;60,60,G410),G410)</f>
        <v>47</v>
      </c>
      <c r="I410" s="33"/>
      <c r="J410" s="116">
        <f>AVERAGE(B410,E410,E410,H410)</f>
        <v>56.75</v>
      </c>
      <c r="K410" s="116">
        <f>VLOOKUP('STATS 17-18'!M412,'PH - GAME SCORE'!$A$3:$B$55,2)</f>
        <v>52</v>
      </c>
      <c r="L410" s="116">
        <f>AVERAGE(J410,K410)</f>
        <v>54.375</v>
      </c>
      <c r="M410" s="116">
        <f>IF('STATS 17-18'!H412&lt;13.4,IF(L410&gt;73,73,L410),L410)</f>
        <v>54.375</v>
      </c>
      <c r="N410" s="117">
        <f>IF('STATS 17-18'!H412&lt;11,IF(M410&gt;66,66,M410),M410)</f>
        <v>54.375</v>
      </c>
    </row>
    <row r="411" ht="20.35" customHeight="1">
      <c r="A411" t="s" s="38">
        <v>501</v>
      </c>
      <c r="B411" s="81">
        <f>'SK - Tableau 1'!F411</f>
        <v>95</v>
      </c>
      <c r="C411" s="33">
        <f>VLOOKUP('STATS 17-18'!X413,'PH - GIVEAWAYS'!$A$3:$B$55,2)</f>
        <v>55</v>
      </c>
      <c r="D411" s="33">
        <f>IF('STATS 17-18'!G413&lt;400,IF(C411&gt;66,66,C411),C411)</f>
        <v>55</v>
      </c>
      <c r="E411" s="33">
        <f>IF('STATS 17-18'!G413&lt;200,IF(D411&gt;60,60,D411),D411)</f>
        <v>55</v>
      </c>
      <c r="F411" s="33">
        <f>VLOOKUP('STATS 17-18'!AE413,'PH - BLOCKED SHOTS'!$A$3:$B$55,2)</f>
        <v>52</v>
      </c>
      <c r="G411" s="33">
        <f>IF('STATS 17-18'!G413&lt;400,IF(F411&gt;66,66,F411),F411)</f>
        <v>52</v>
      </c>
      <c r="H411" s="33">
        <f>IF('STATS 17-18'!G413&lt;200,IF(G411&gt;60,60,G411),G411)</f>
        <v>52</v>
      </c>
      <c r="I411" s="33"/>
      <c r="J411" s="116">
        <f>AVERAGE(B411,E411,E411,H411)</f>
        <v>64.25</v>
      </c>
      <c r="K411" s="116">
        <f>VLOOKUP('STATS 17-18'!M413,'PH - GAME SCORE'!$A$3:$B$55,2)</f>
        <v>92</v>
      </c>
      <c r="L411" s="116">
        <f>AVERAGE(J411,K411)</f>
        <v>78.125</v>
      </c>
      <c r="M411" s="116">
        <f>IF('STATS 17-18'!H413&lt;13.4,IF(L411&gt;73,73,L411),L411)</f>
        <v>78.125</v>
      </c>
      <c r="N411" s="117">
        <f>IF('STATS 17-18'!H413&lt;11,IF(M411&gt;66,66,M411),M411)</f>
        <v>78.125</v>
      </c>
    </row>
    <row r="412" ht="20.35" customHeight="1">
      <c r="A412" t="s" s="38">
        <v>502</v>
      </c>
      <c r="B412" s="81">
        <f>'SK - Tableau 1'!F412</f>
        <v>74</v>
      </c>
      <c r="C412" s="33">
        <f>VLOOKUP('STATS 17-18'!X414,'PH - GIVEAWAYS'!$A$3:$B$55,2)</f>
        <v>62</v>
      </c>
      <c r="D412" s="33">
        <f>IF('STATS 17-18'!G414&lt;400,IF(C412&gt;66,66,C412),C412)</f>
        <v>62</v>
      </c>
      <c r="E412" s="33">
        <f>IF('STATS 17-18'!G414&lt;200,IF(D412&gt;60,60,D412),D412)</f>
        <v>62</v>
      </c>
      <c r="F412" s="33">
        <f>VLOOKUP('STATS 17-18'!AE414,'PH - BLOCKED SHOTS'!$A$3:$B$55,2)</f>
        <v>93</v>
      </c>
      <c r="G412" s="33">
        <f>IF('STATS 17-18'!G414&lt;400,IF(F412&gt;66,66,F412),F412)</f>
        <v>93</v>
      </c>
      <c r="H412" s="33">
        <f>IF('STATS 17-18'!G414&lt;200,IF(G412&gt;60,60,G412),G412)</f>
        <v>93</v>
      </c>
      <c r="I412" s="33"/>
      <c r="J412" s="116">
        <f>AVERAGE(B412,E412,E412,H412)</f>
        <v>72.75</v>
      </c>
      <c r="K412" s="116">
        <f>VLOOKUP('STATS 17-18'!M414,'PH - GAME SCORE'!$A$3:$B$55,2)</f>
        <v>61</v>
      </c>
      <c r="L412" s="116">
        <f>AVERAGE(J412,K412)</f>
        <v>66.875</v>
      </c>
      <c r="M412" s="116">
        <f>IF('STATS 17-18'!H414&lt;13.4,IF(L412&gt;73,73,L412),L412)</f>
        <v>66.875</v>
      </c>
      <c r="N412" s="117">
        <f>IF('STATS 17-18'!H414&lt;11,IF(M412&gt;66,66,M412),M412)</f>
        <v>66.875</v>
      </c>
    </row>
    <row r="413" ht="20.35" customHeight="1">
      <c r="A413" t="s" s="38">
        <v>503</v>
      </c>
      <c r="B413" s="81">
        <f>'SK - Tableau 1'!F413</f>
        <v>99</v>
      </c>
      <c r="C413" s="33">
        <f>VLOOKUP('STATS 17-18'!X415,'PH - GIVEAWAYS'!$A$3:$B$55,2)</f>
        <v>48</v>
      </c>
      <c r="D413" s="33">
        <f>IF('STATS 17-18'!G415&lt;400,IF(C413&gt;66,66,C413),C413)</f>
        <v>48</v>
      </c>
      <c r="E413" s="33">
        <f>IF('STATS 17-18'!G415&lt;200,IF(D413&gt;60,60,D413),D413)</f>
        <v>48</v>
      </c>
      <c r="F413" s="33">
        <f>VLOOKUP('STATS 17-18'!AE415,'PH - BLOCKED SHOTS'!$A$3:$B$55,2)</f>
        <v>47</v>
      </c>
      <c r="G413" s="33">
        <f>IF('STATS 17-18'!G415&lt;400,IF(F413&gt;66,66,F413),F413)</f>
        <v>47</v>
      </c>
      <c r="H413" s="33">
        <f>IF('STATS 17-18'!G415&lt;200,IF(G413&gt;60,60,G413),G413)</f>
        <v>47</v>
      </c>
      <c r="I413" s="33"/>
      <c r="J413" s="116">
        <f>AVERAGE(B413,E413,E413,H413)</f>
        <v>60.5</v>
      </c>
      <c r="K413" s="116">
        <f>VLOOKUP('STATS 17-18'!M415,'PH - GAME SCORE'!$A$3:$B$55,2)</f>
        <v>96</v>
      </c>
      <c r="L413" s="116">
        <f>AVERAGE(J413,K413)</f>
        <v>78.25</v>
      </c>
      <c r="M413" s="116">
        <f>IF('STATS 17-18'!H415&lt;13.4,IF(L413&gt;73,73,L413),L413)</f>
        <v>78.25</v>
      </c>
      <c r="N413" s="117">
        <f>IF('STATS 17-18'!H415&lt;11,IF(M413&gt;66,66,M413),M413)</f>
        <v>78.25</v>
      </c>
    </row>
    <row r="414" ht="20.35" customHeight="1">
      <c r="A414" t="s" s="38">
        <v>504</v>
      </c>
      <c r="B414" s="81">
        <f>'SK - Tableau 1'!F414</f>
        <v>75</v>
      </c>
      <c r="C414" s="33">
        <f>VLOOKUP('STATS 17-18'!X416,'PH - GIVEAWAYS'!$A$3:$B$55,2)</f>
        <v>63</v>
      </c>
      <c r="D414" s="33">
        <f>IF('STATS 17-18'!G416&lt;400,IF(C414&gt;66,66,C414),C414)</f>
        <v>63</v>
      </c>
      <c r="E414" s="33">
        <f>IF('STATS 17-18'!G416&lt;200,IF(D414&gt;60,60,D414),D414)</f>
        <v>63</v>
      </c>
      <c r="F414" s="33">
        <f>VLOOKUP('STATS 17-18'!AE416,'PH - BLOCKED SHOTS'!$A$3:$B$55,2)</f>
        <v>90</v>
      </c>
      <c r="G414" s="33">
        <f>IF('STATS 17-18'!G416&lt;400,IF(F414&gt;66,66,F414),F414)</f>
        <v>90</v>
      </c>
      <c r="H414" s="33">
        <f>IF('STATS 17-18'!G416&lt;200,IF(G414&gt;60,60,G414),G414)</f>
        <v>90</v>
      </c>
      <c r="I414" s="33"/>
      <c r="J414" s="116">
        <f>AVERAGE(B414,E414,E414,H414)</f>
        <v>72.75</v>
      </c>
      <c r="K414" s="116">
        <f>VLOOKUP('STATS 17-18'!M416,'PH - GAME SCORE'!$A$3:$B$55,2)</f>
        <v>55</v>
      </c>
      <c r="L414" s="116">
        <f>AVERAGE(J414,K414)</f>
        <v>63.875</v>
      </c>
      <c r="M414" s="116">
        <f>IF('STATS 17-18'!H416&lt;13.4,IF(L414&gt;73,73,L414),L414)</f>
        <v>63.875</v>
      </c>
      <c r="N414" s="117">
        <f>IF('STATS 17-18'!H416&lt;11,IF(M414&gt;66,66,M414),M414)</f>
        <v>63.875</v>
      </c>
    </row>
    <row r="415" ht="20.35" customHeight="1">
      <c r="A415" t="s" s="38">
        <v>506</v>
      </c>
      <c r="B415" s="81">
        <f>'SK - Tableau 1'!F415</f>
        <v>49</v>
      </c>
      <c r="C415" s="33">
        <f>VLOOKUP('STATS 17-18'!X417,'PH - GIVEAWAYS'!$A$3:$B$55,2)</f>
        <v>69</v>
      </c>
      <c r="D415" s="33">
        <f>IF('STATS 17-18'!G417&lt;400,IF(C415&gt;66,66,C415),C415)</f>
        <v>69</v>
      </c>
      <c r="E415" s="33">
        <f>IF('STATS 17-18'!G417&lt;200,IF(D415&gt;60,60,D415),D415)</f>
        <v>69</v>
      </c>
      <c r="F415" s="33">
        <f>VLOOKUP('STATS 17-18'!AE417,'PH - BLOCKED SHOTS'!$A$3:$B$55,2)</f>
        <v>86</v>
      </c>
      <c r="G415" s="33">
        <f>IF('STATS 17-18'!G417&lt;400,IF(F415&gt;66,66,F415),F415)</f>
        <v>86</v>
      </c>
      <c r="H415" s="33">
        <f>IF('STATS 17-18'!G417&lt;200,IF(G415&gt;60,60,G415),G415)</f>
        <v>86</v>
      </c>
      <c r="I415" s="33"/>
      <c r="J415" s="116">
        <f>AVERAGE(B415,E415,E415,H415)</f>
        <v>68.25</v>
      </c>
      <c r="K415" s="116">
        <f>VLOOKUP('STATS 17-18'!M417,'PH - GAME SCORE'!$A$3:$B$55,2)</f>
        <v>54</v>
      </c>
      <c r="L415" s="116">
        <f>AVERAGE(J415,K415)</f>
        <v>61.125</v>
      </c>
      <c r="M415" s="116">
        <f>IF('STATS 17-18'!H417&lt;13.4,IF(L415&gt;73,73,L415),L415)</f>
        <v>61.125</v>
      </c>
      <c r="N415" s="117">
        <f>IF('STATS 17-18'!H417&lt;11,IF(M415&gt;66,66,M415),M415)</f>
        <v>61.125</v>
      </c>
    </row>
    <row r="416" ht="20.35" customHeight="1">
      <c r="A416" t="s" s="38">
        <v>507</v>
      </c>
      <c r="B416" s="81">
        <f>'SK - Tableau 1'!F416</f>
        <v>85</v>
      </c>
      <c r="C416" s="33">
        <f>VLOOKUP('STATS 17-18'!X418,'PH - GIVEAWAYS'!$A$3:$B$55,2)</f>
        <v>94</v>
      </c>
      <c r="D416" s="33">
        <f>IF('STATS 17-18'!G418&lt;400,IF(C416&gt;66,66,C416),C416)</f>
        <v>94</v>
      </c>
      <c r="E416" s="33">
        <f>IF('STATS 17-18'!G418&lt;200,IF(D416&gt;60,60,D416),D416)</f>
        <v>94</v>
      </c>
      <c r="F416" s="33">
        <f>VLOOKUP('STATS 17-18'!AE418,'PH - BLOCKED SHOTS'!$A$3:$B$55,2)</f>
        <v>91</v>
      </c>
      <c r="G416" s="33">
        <f>IF('STATS 17-18'!G418&lt;400,IF(F416&gt;66,66,F416),F416)</f>
        <v>91</v>
      </c>
      <c r="H416" s="33">
        <f>IF('STATS 17-18'!G418&lt;200,IF(G416&gt;60,60,G416),G416)</f>
        <v>91</v>
      </c>
      <c r="I416" s="33"/>
      <c r="J416" s="116">
        <f>AVERAGE(B416,E416,E416,H416)</f>
        <v>91</v>
      </c>
      <c r="K416" s="116">
        <f>VLOOKUP('STATS 17-18'!M418,'PH - GAME SCORE'!$A$3:$B$55,2)</f>
        <v>55</v>
      </c>
      <c r="L416" s="116">
        <f>AVERAGE(J416,K416)</f>
        <v>73</v>
      </c>
      <c r="M416" s="116">
        <f>IF('STATS 17-18'!H418&lt;13.4,IF(L416&gt;73,73,L416),L416)</f>
        <v>73</v>
      </c>
      <c r="N416" s="117">
        <f>IF('STATS 17-18'!H418&lt;11,IF(M416&gt;66,66,M416),M416)</f>
        <v>73</v>
      </c>
    </row>
    <row r="417" ht="20.35" customHeight="1">
      <c r="A417" t="s" s="38">
        <v>508</v>
      </c>
      <c r="B417" s="81">
        <f>'SK - Tableau 1'!F417</f>
        <v>91</v>
      </c>
      <c r="C417" s="33">
        <f>VLOOKUP('STATS 17-18'!X419,'PH - GIVEAWAYS'!$A$3:$B$55,2)</f>
        <v>59</v>
      </c>
      <c r="D417" s="33">
        <f>IF('STATS 17-18'!G419&lt;400,IF(C417&gt;66,66,C417),C417)</f>
        <v>59</v>
      </c>
      <c r="E417" s="33">
        <f>IF('STATS 17-18'!G419&lt;200,IF(D417&gt;60,60,D417),D417)</f>
        <v>59</v>
      </c>
      <c r="F417" s="33">
        <f>VLOOKUP('STATS 17-18'!AE419,'PH - BLOCKED SHOTS'!$A$3:$B$55,2)</f>
        <v>51</v>
      </c>
      <c r="G417" s="33">
        <f>IF('STATS 17-18'!G419&lt;400,IF(F417&gt;66,66,F417),F417)</f>
        <v>51</v>
      </c>
      <c r="H417" s="33">
        <f>IF('STATS 17-18'!G419&lt;200,IF(G417&gt;60,60,G417),G417)</f>
        <v>51</v>
      </c>
      <c r="I417" s="33"/>
      <c r="J417" s="116">
        <f>AVERAGE(B417,E417,E417,H417)</f>
        <v>65</v>
      </c>
      <c r="K417" s="116">
        <f>VLOOKUP('STATS 17-18'!M419,'PH - GAME SCORE'!$A$3:$B$55,2)</f>
        <v>77</v>
      </c>
      <c r="L417" s="116">
        <f>AVERAGE(J417,K417)</f>
        <v>71</v>
      </c>
      <c r="M417" s="116">
        <f>IF('STATS 17-18'!H419&lt;13.4,IF(L417&gt;73,73,L417),L417)</f>
        <v>71</v>
      </c>
      <c r="N417" s="117">
        <f>IF('STATS 17-18'!H419&lt;11,IF(M417&gt;66,66,M417),M417)</f>
        <v>71</v>
      </c>
    </row>
    <row r="418" ht="20.35" customHeight="1">
      <c r="A418" t="s" s="38">
        <v>509</v>
      </c>
      <c r="B418" s="81">
        <f>'SK - Tableau 1'!F418</f>
        <v>88</v>
      </c>
      <c r="C418" s="33">
        <f>VLOOKUP('STATS 17-18'!X420,'PH - GIVEAWAYS'!$A$3:$B$55,2)</f>
        <v>57</v>
      </c>
      <c r="D418" s="33">
        <f>IF('STATS 17-18'!G420&lt;400,IF(C418&gt;66,66,C418),C418)</f>
        <v>57</v>
      </c>
      <c r="E418" s="33">
        <f>IF('STATS 17-18'!G420&lt;200,IF(D418&gt;60,60,D418),D418)</f>
        <v>57</v>
      </c>
      <c r="F418" s="33">
        <f>VLOOKUP('STATS 17-18'!AE420,'PH - BLOCKED SHOTS'!$A$3:$B$55,2)</f>
        <v>75</v>
      </c>
      <c r="G418" s="33">
        <f>IF('STATS 17-18'!G420&lt;400,IF(F418&gt;66,66,F418),F418)</f>
        <v>75</v>
      </c>
      <c r="H418" s="33">
        <f>IF('STATS 17-18'!G420&lt;200,IF(G418&gt;60,60,G418),G418)</f>
        <v>75</v>
      </c>
      <c r="I418" s="33"/>
      <c r="J418" s="116">
        <f>AVERAGE(B418,E418,E418,H418)</f>
        <v>69.25</v>
      </c>
      <c r="K418" s="116">
        <f>VLOOKUP('STATS 17-18'!M420,'PH - GAME SCORE'!$A$3:$B$55,2)</f>
        <v>50</v>
      </c>
      <c r="L418" s="116">
        <f>AVERAGE(J418,K418)</f>
        <v>59.625</v>
      </c>
      <c r="M418" s="116">
        <f>IF('STATS 17-18'!H420&lt;13.4,IF(L418&gt;73,73,L418),L418)</f>
        <v>59.625</v>
      </c>
      <c r="N418" s="117">
        <f>IF('STATS 17-18'!H420&lt;11,IF(M418&gt;66,66,M418),M418)</f>
        <v>59.625</v>
      </c>
    </row>
    <row r="419" ht="20.35" customHeight="1">
      <c r="A419" t="s" s="38">
        <v>510</v>
      </c>
      <c r="B419" s="81">
        <f>'SK - Tableau 1'!F419</f>
        <v>89</v>
      </c>
      <c r="C419" s="33">
        <f>VLOOKUP('STATS 17-18'!X421,'PH - GIVEAWAYS'!$A$3:$B$55,2)</f>
        <v>50</v>
      </c>
      <c r="D419" s="33">
        <f>IF('STATS 17-18'!G421&lt;400,IF(C419&gt;66,66,C419),C419)</f>
        <v>50</v>
      </c>
      <c r="E419" s="33">
        <f>IF('STATS 17-18'!G421&lt;200,IF(D419&gt;60,60,D419),D419)</f>
        <v>50</v>
      </c>
      <c r="F419" s="33">
        <f>VLOOKUP('STATS 17-18'!AE421,'PH - BLOCKED SHOTS'!$A$3:$B$55,2)</f>
        <v>57</v>
      </c>
      <c r="G419" s="33">
        <f>IF('STATS 17-18'!G421&lt;400,IF(F419&gt;66,66,F419),F419)</f>
        <v>57</v>
      </c>
      <c r="H419" s="33">
        <f>IF('STATS 17-18'!G421&lt;200,IF(G419&gt;60,60,G419),G419)</f>
        <v>57</v>
      </c>
      <c r="I419" s="33"/>
      <c r="J419" s="116">
        <f>AVERAGE(B419,E419,E419,H419)</f>
        <v>61.5</v>
      </c>
      <c r="K419" s="116">
        <f>VLOOKUP('STATS 17-18'!M421,'PH - GAME SCORE'!$A$3:$B$55,2)</f>
        <v>89</v>
      </c>
      <c r="L419" s="116">
        <f>AVERAGE(J419,K419)</f>
        <v>75.25</v>
      </c>
      <c r="M419" s="116">
        <f>IF('STATS 17-18'!H421&lt;13.4,IF(L419&gt;73,73,L419),L419)</f>
        <v>75.25</v>
      </c>
      <c r="N419" s="117">
        <f>IF('STATS 17-18'!H421&lt;11,IF(M419&gt;66,66,M419),M419)</f>
        <v>75.25</v>
      </c>
    </row>
    <row r="420" ht="20.35" customHeight="1">
      <c r="A420" t="s" s="38">
        <v>511</v>
      </c>
      <c r="B420" s="81">
        <f>'SK - Tableau 1'!F420</f>
        <v>80</v>
      </c>
      <c r="C420" s="33">
        <f>VLOOKUP('STATS 17-18'!X422,'PH - GIVEAWAYS'!$A$3:$B$55,2)</f>
        <v>66</v>
      </c>
      <c r="D420" s="33">
        <f>IF('STATS 17-18'!G422&lt;400,IF(C420&gt;66,66,C420),C420)</f>
        <v>66</v>
      </c>
      <c r="E420" s="33">
        <f>IF('STATS 17-18'!G422&lt;200,IF(D420&gt;60,60,D420),D420)</f>
        <v>66</v>
      </c>
      <c r="F420" s="33">
        <f>VLOOKUP('STATS 17-18'!AE422,'PH - BLOCKED SHOTS'!$A$3:$B$55,2)</f>
        <v>51</v>
      </c>
      <c r="G420" s="33">
        <f>IF('STATS 17-18'!G422&lt;400,IF(F420&gt;66,66,F420),F420)</f>
        <v>51</v>
      </c>
      <c r="H420" s="33">
        <f>IF('STATS 17-18'!G422&lt;200,IF(G420&gt;60,60,G420),G420)</f>
        <v>51</v>
      </c>
      <c r="I420" s="33"/>
      <c r="J420" s="116">
        <f>AVERAGE(B420,E420,E420,H420)</f>
        <v>65.75</v>
      </c>
      <c r="K420" s="116">
        <f>VLOOKUP('STATS 17-18'!M422,'PH - GAME SCORE'!$A$3:$B$55,2)</f>
        <v>98</v>
      </c>
      <c r="L420" s="116">
        <f>AVERAGE(J420,K420)</f>
        <v>81.875</v>
      </c>
      <c r="M420" s="116">
        <f>IF('STATS 17-18'!H422&lt;13.4,IF(L420&gt;73,73,L420),L420)</f>
        <v>81.875</v>
      </c>
      <c r="N420" s="117">
        <f>IF('STATS 17-18'!H422&lt;11,IF(M420&gt;66,66,M420),M420)</f>
        <v>81.875</v>
      </c>
    </row>
    <row r="421" ht="20.35" customHeight="1">
      <c r="A421" t="s" s="38">
        <v>512</v>
      </c>
      <c r="B421" s="81">
        <f>'SK - Tableau 1'!F421</f>
        <v>74</v>
      </c>
      <c r="C421" s="33">
        <f>VLOOKUP('STATS 17-18'!X423,'PH - GIVEAWAYS'!$A$3:$B$55,2)</f>
        <v>74</v>
      </c>
      <c r="D421" s="33">
        <f>IF('STATS 17-18'!G423&lt;400,IF(C421&gt;66,66,C421),C421)</f>
        <v>74</v>
      </c>
      <c r="E421" s="33">
        <f>IF('STATS 17-18'!G423&lt;200,IF(D421&gt;60,60,D421),D421)</f>
        <v>74</v>
      </c>
      <c r="F421" s="33">
        <f>VLOOKUP('STATS 17-18'!AE423,'PH - BLOCKED SHOTS'!$A$3:$B$55,2)</f>
        <v>49</v>
      </c>
      <c r="G421" s="33">
        <f>IF('STATS 17-18'!G423&lt;400,IF(F421&gt;66,66,F421),F421)</f>
        <v>49</v>
      </c>
      <c r="H421" s="33">
        <f>IF('STATS 17-18'!G423&lt;200,IF(G421&gt;60,60,G421),G421)</f>
        <v>49</v>
      </c>
      <c r="I421" s="33"/>
      <c r="J421" s="116">
        <f>AVERAGE(B421,E421,E421,H421)</f>
        <v>67.75</v>
      </c>
      <c r="K421" s="116">
        <f>VLOOKUP('STATS 17-18'!M423,'PH - GAME SCORE'!$A$3:$B$55,2)</f>
        <v>91</v>
      </c>
      <c r="L421" s="116">
        <f>AVERAGE(J421,K421)</f>
        <v>79.375</v>
      </c>
      <c r="M421" s="116">
        <f>IF('STATS 17-18'!H423&lt;13.4,IF(L421&gt;73,73,L421),L421)</f>
        <v>79.375</v>
      </c>
      <c r="N421" s="117">
        <f>IF('STATS 17-18'!H423&lt;11,IF(M421&gt;66,66,M421),M421)</f>
        <v>79.375</v>
      </c>
    </row>
    <row r="422" ht="20.35" customHeight="1">
      <c r="A422" t="s" s="38">
        <v>513</v>
      </c>
      <c r="B422" s="81">
        <f>'SK - Tableau 1'!F422</f>
        <v>66</v>
      </c>
      <c r="C422" s="33">
        <f>VLOOKUP('STATS 17-18'!X424,'PH - GIVEAWAYS'!$A$3:$B$55,2)</f>
        <v>90</v>
      </c>
      <c r="D422" s="33">
        <f>IF('STATS 17-18'!G424&lt;400,IF(C422&gt;66,66,C422),C422)</f>
        <v>66</v>
      </c>
      <c r="E422" s="33">
        <f>IF('STATS 17-18'!G424&lt;200,IF(D422&gt;60,60,D422),D422)</f>
        <v>66</v>
      </c>
      <c r="F422" s="33">
        <f>VLOOKUP('STATS 17-18'!AE424,'PH - BLOCKED SHOTS'!$A$3:$B$55,2)</f>
        <v>57</v>
      </c>
      <c r="G422" s="33">
        <f>IF('STATS 17-18'!G424&lt;400,IF(F422&gt;66,66,F422),F422)</f>
        <v>57</v>
      </c>
      <c r="H422" s="33">
        <f>IF('STATS 17-18'!G424&lt;200,IF(G422&gt;60,60,G422),G422)</f>
        <v>57</v>
      </c>
      <c r="I422" s="33"/>
      <c r="J422" s="116">
        <f>AVERAGE(B422,E422,E422,H422)</f>
        <v>63.75</v>
      </c>
      <c r="K422" s="116">
        <f>VLOOKUP('STATS 17-18'!M424,'PH - GAME SCORE'!$A$3:$B$55,2)</f>
        <v>65</v>
      </c>
      <c r="L422" s="116">
        <f>AVERAGE(J422,K422)</f>
        <v>64.375</v>
      </c>
      <c r="M422" s="116">
        <f>IF('STATS 17-18'!H424&lt;13.4,IF(L422&gt;73,73,L422),L422)</f>
        <v>64.375</v>
      </c>
      <c r="N422" s="117">
        <f>IF('STATS 17-18'!H424&lt;11,IF(M422&gt;66,66,M422),M422)</f>
        <v>64.375</v>
      </c>
    </row>
    <row r="423" ht="20.35" customHeight="1">
      <c r="A423" t="s" s="38">
        <v>514</v>
      </c>
      <c r="B423" s="81">
        <f>'SK - Tableau 1'!F423</f>
        <v>47</v>
      </c>
      <c r="C423" s="33">
        <f>VLOOKUP('STATS 17-18'!X425,'PH - GIVEAWAYS'!$A$3:$B$55,2)</f>
        <v>69</v>
      </c>
      <c r="D423" s="33">
        <f>IF('STATS 17-18'!G425&lt;400,IF(C423&gt;66,66,C423),C423)</f>
        <v>69</v>
      </c>
      <c r="E423" s="33">
        <f>IF('STATS 17-18'!G425&lt;200,IF(D423&gt;60,60,D423),D423)</f>
        <v>69</v>
      </c>
      <c r="F423" s="33">
        <f>VLOOKUP('STATS 17-18'!AE425,'PH - BLOCKED SHOTS'!$A$3:$B$55,2)</f>
        <v>58</v>
      </c>
      <c r="G423" s="33">
        <f>IF('STATS 17-18'!G425&lt;400,IF(F423&gt;66,66,F423),F423)</f>
        <v>58</v>
      </c>
      <c r="H423" s="33">
        <f>IF('STATS 17-18'!G425&lt;200,IF(G423&gt;60,60,G423),G423)</f>
        <v>58</v>
      </c>
      <c r="I423" s="33"/>
      <c r="J423" s="116">
        <f>AVERAGE(B423,E423,E423,H423)</f>
        <v>60.75</v>
      </c>
      <c r="K423" s="116">
        <f>VLOOKUP('STATS 17-18'!M425,'PH - GAME SCORE'!$A$3:$B$55,2)</f>
        <v>89</v>
      </c>
      <c r="L423" s="116">
        <f>AVERAGE(J423,K423)</f>
        <v>74.875</v>
      </c>
      <c r="M423" s="116">
        <f>IF('STATS 17-18'!H425&lt;13.4,IF(L423&gt;73,73,L423),L423)</f>
        <v>74.875</v>
      </c>
      <c r="N423" s="117">
        <f>IF('STATS 17-18'!H425&lt;11,IF(M423&gt;66,66,M423),M423)</f>
        <v>74.875</v>
      </c>
    </row>
    <row r="424" ht="20.35" customHeight="1">
      <c r="A424" t="s" s="38">
        <v>515</v>
      </c>
      <c r="B424" s="81">
        <f>'SK - Tableau 1'!F424</f>
        <v>69</v>
      </c>
      <c r="C424" s="33">
        <f>VLOOKUP('STATS 17-18'!X426,'PH - GIVEAWAYS'!$A$3:$B$55,2)</f>
        <v>74</v>
      </c>
      <c r="D424" s="33">
        <f>IF('STATS 17-18'!G426&lt;400,IF(C424&gt;66,66,C424),C424)</f>
        <v>74</v>
      </c>
      <c r="E424" s="33">
        <f>IF('STATS 17-18'!G426&lt;200,IF(D424&gt;60,60,D424),D424)</f>
        <v>74</v>
      </c>
      <c r="F424" s="33">
        <f>VLOOKUP('STATS 17-18'!AE426,'PH - BLOCKED SHOTS'!$A$3:$B$55,2)</f>
        <v>54</v>
      </c>
      <c r="G424" s="33">
        <f>IF('STATS 17-18'!G426&lt;400,IF(F424&gt;66,66,F424),F424)</f>
        <v>54</v>
      </c>
      <c r="H424" s="33">
        <f>IF('STATS 17-18'!G426&lt;200,IF(G424&gt;60,60,G424),G424)</f>
        <v>54</v>
      </c>
      <c r="I424" s="33"/>
      <c r="J424" s="116">
        <f>AVERAGE(B424,E424,E424,H424)</f>
        <v>67.75</v>
      </c>
      <c r="K424" s="116">
        <f>VLOOKUP('STATS 17-18'!M426,'PH - GAME SCORE'!$A$3:$B$55,2)</f>
        <v>94</v>
      </c>
      <c r="L424" s="116">
        <f>AVERAGE(J424,K424)</f>
        <v>80.875</v>
      </c>
      <c r="M424" s="116">
        <f>IF('STATS 17-18'!H426&lt;13.4,IF(L424&gt;73,73,L424),L424)</f>
        <v>80.875</v>
      </c>
      <c r="N424" s="117">
        <f>IF('STATS 17-18'!H426&lt;11,IF(M424&gt;66,66,M424),M424)</f>
        <v>80.875</v>
      </c>
    </row>
    <row r="425" ht="20.35" customHeight="1">
      <c r="A425" t="s" s="38">
        <v>516</v>
      </c>
      <c r="B425" s="81">
        <f>'SK - Tableau 1'!F425</f>
        <v>47</v>
      </c>
      <c r="C425" s="33">
        <f>VLOOKUP('STATS 17-18'!X427,'PH - GIVEAWAYS'!$A$3:$B$55,2)</f>
        <v>74</v>
      </c>
      <c r="D425" s="33">
        <f>IF('STATS 17-18'!G427&lt;400,IF(C425&gt;66,66,C425),C425)</f>
        <v>66</v>
      </c>
      <c r="E425" s="33">
        <f>IF('STATS 17-18'!G427&lt;200,IF(D425&gt;60,60,D425),D425)</f>
        <v>60</v>
      </c>
      <c r="F425" s="33">
        <f>VLOOKUP('STATS 17-18'!AE427,'PH - BLOCKED SHOTS'!$A$3:$B$55,2)</f>
        <v>69</v>
      </c>
      <c r="G425" s="33">
        <f>IF('STATS 17-18'!G427&lt;400,IF(F425&gt;66,66,F425),F425)</f>
        <v>66</v>
      </c>
      <c r="H425" s="33">
        <f>IF('STATS 17-18'!G427&lt;200,IF(G425&gt;60,60,G425),G425)</f>
        <v>60</v>
      </c>
      <c r="I425" s="33"/>
      <c r="J425" s="116">
        <f>AVERAGE(B425,E425,E425,H425)</f>
        <v>56.75</v>
      </c>
      <c r="K425" s="116">
        <f>VLOOKUP('STATS 17-18'!M427,'PH - GAME SCORE'!$A$3:$B$55,2)</f>
        <v>50</v>
      </c>
      <c r="L425" s="116">
        <f>AVERAGE(J425,K425)</f>
        <v>53.375</v>
      </c>
      <c r="M425" s="116">
        <f>IF('STATS 17-18'!H427&lt;13.4,IF(L425&gt;73,73,L425),L425)</f>
        <v>53.375</v>
      </c>
      <c r="N425" s="117">
        <f>IF('STATS 17-18'!H427&lt;11,IF(M425&gt;66,66,M425),M425)</f>
        <v>53.375</v>
      </c>
    </row>
    <row r="426" ht="20.35" customHeight="1">
      <c r="A426" t="s" s="38">
        <v>517</v>
      </c>
      <c r="B426" s="81">
        <f>'SK - Tableau 1'!F426</f>
        <v>64</v>
      </c>
      <c r="C426" s="33">
        <f>VLOOKUP('STATS 17-18'!X428,'PH - GIVEAWAYS'!$A$3:$B$55,2)</f>
        <v>99</v>
      </c>
      <c r="D426" s="33">
        <f>IF('STATS 17-18'!G428&lt;400,IF(C426&gt;66,66,C426),C426)</f>
        <v>99</v>
      </c>
      <c r="E426" s="33">
        <f>IF('STATS 17-18'!G428&lt;200,IF(D426&gt;60,60,D426),D426)</f>
        <v>99</v>
      </c>
      <c r="F426" s="33">
        <f>VLOOKUP('STATS 17-18'!AE428,'PH - BLOCKED SHOTS'!$A$3:$B$55,2)</f>
        <v>64</v>
      </c>
      <c r="G426" s="33">
        <f>IF('STATS 17-18'!G428&lt;400,IF(F426&gt;66,66,F426),F426)</f>
        <v>64</v>
      </c>
      <c r="H426" s="33">
        <f>IF('STATS 17-18'!G428&lt;200,IF(G426&gt;60,60,G426),G426)</f>
        <v>64</v>
      </c>
      <c r="I426" s="33"/>
      <c r="J426" s="116">
        <f>AVERAGE(B426,E426,E426,H426)</f>
        <v>81.5</v>
      </c>
      <c r="K426" s="116">
        <f>VLOOKUP('STATS 17-18'!M428,'PH - GAME SCORE'!$A$3:$B$55,2)</f>
        <v>57</v>
      </c>
      <c r="L426" s="116">
        <f>AVERAGE(J426,K426)</f>
        <v>69.25</v>
      </c>
      <c r="M426" s="116">
        <f>IF('STATS 17-18'!H428&lt;13.4,IF(L426&gt;73,73,L426),L426)</f>
        <v>69.25</v>
      </c>
      <c r="N426" s="117">
        <f>IF('STATS 17-18'!H428&lt;11,IF(M426&gt;66,66,M426),M426)</f>
        <v>69.25</v>
      </c>
    </row>
    <row r="427" ht="20.35" customHeight="1">
      <c r="A427" t="s" s="38">
        <v>518</v>
      </c>
      <c r="B427" s="81">
        <f>'SK - Tableau 1'!F427</f>
        <v>66</v>
      </c>
      <c r="C427" s="33">
        <f>VLOOKUP('STATS 17-18'!X429,'PH - GIVEAWAYS'!$A$3:$B$55,2)</f>
        <v>84</v>
      </c>
      <c r="D427" s="33">
        <f>IF('STATS 17-18'!G429&lt;400,IF(C427&gt;66,66,C427),C427)</f>
        <v>84</v>
      </c>
      <c r="E427" s="33">
        <f>IF('STATS 17-18'!G429&lt;200,IF(D427&gt;60,60,D427),D427)</f>
        <v>84</v>
      </c>
      <c r="F427" s="33">
        <f>VLOOKUP('STATS 17-18'!AE429,'PH - BLOCKED SHOTS'!$A$3:$B$55,2)</f>
        <v>55</v>
      </c>
      <c r="G427" s="33">
        <f>IF('STATS 17-18'!G429&lt;400,IF(F427&gt;66,66,F427),F427)</f>
        <v>55</v>
      </c>
      <c r="H427" s="33">
        <f>IF('STATS 17-18'!G429&lt;200,IF(G427&gt;60,60,G427),G427)</f>
        <v>55</v>
      </c>
      <c r="I427" s="33"/>
      <c r="J427" s="116">
        <f>AVERAGE(B427,E427,E427,H427)</f>
        <v>72.25</v>
      </c>
      <c r="K427" s="116">
        <f>VLOOKUP('STATS 17-18'!M429,'PH - GAME SCORE'!$A$3:$B$55,2)</f>
        <v>47</v>
      </c>
      <c r="L427" s="116">
        <f>AVERAGE(J427,K427)</f>
        <v>59.625</v>
      </c>
      <c r="M427" s="116">
        <f>IF('STATS 17-18'!H429&lt;13.4,IF(L427&gt;73,73,L427),L427)</f>
        <v>59.625</v>
      </c>
      <c r="N427" s="117">
        <f>IF('STATS 17-18'!H429&lt;11,IF(M427&gt;66,66,M427),M427)</f>
        <v>59.625</v>
      </c>
    </row>
    <row r="428" ht="20.35" customHeight="1">
      <c r="A428" t="s" s="38">
        <v>519</v>
      </c>
      <c r="B428" s="81">
        <f>'SK - Tableau 1'!F428</f>
        <v>55</v>
      </c>
      <c r="C428" s="33">
        <f>VLOOKUP('STATS 17-18'!X430,'PH - GIVEAWAYS'!$A$3:$B$55,2)</f>
        <v>60</v>
      </c>
      <c r="D428" s="33">
        <f>IF('STATS 17-18'!G430&lt;400,IF(C428&gt;66,66,C428),C428)</f>
        <v>60</v>
      </c>
      <c r="E428" s="33">
        <f>IF('STATS 17-18'!G430&lt;200,IF(D428&gt;60,60,D428),D428)</f>
        <v>60</v>
      </c>
      <c r="F428" s="33">
        <f>VLOOKUP('STATS 17-18'!AE430,'PH - BLOCKED SHOTS'!$A$3:$B$55,2)</f>
        <v>90</v>
      </c>
      <c r="G428" s="33">
        <f>IF('STATS 17-18'!G430&lt;400,IF(F428&gt;66,66,F428),F428)</f>
        <v>90</v>
      </c>
      <c r="H428" s="33">
        <f>IF('STATS 17-18'!G430&lt;200,IF(G428&gt;60,60,G428),G428)</f>
        <v>90</v>
      </c>
      <c r="I428" s="33"/>
      <c r="J428" s="116">
        <f>AVERAGE(B428,E428,E428,H428)</f>
        <v>66.25</v>
      </c>
      <c r="K428" s="116">
        <f>VLOOKUP('STATS 17-18'!M430,'PH - GAME SCORE'!$A$3:$B$55,2)</f>
        <v>67</v>
      </c>
      <c r="L428" s="116">
        <f>AVERAGE(J428,K428)</f>
        <v>66.625</v>
      </c>
      <c r="M428" s="116">
        <f>IF('STATS 17-18'!H430&lt;13.4,IF(L428&gt;73,73,L428),L428)</f>
        <v>66.625</v>
      </c>
      <c r="N428" s="117">
        <f>IF('STATS 17-18'!H430&lt;11,IF(M428&gt;66,66,M428),M428)</f>
        <v>66.625</v>
      </c>
    </row>
    <row r="429" ht="20.35" customHeight="1">
      <c r="A429" t="s" s="38">
        <v>520</v>
      </c>
      <c r="B429" s="81">
        <f>'SK - Tableau 1'!F429</f>
        <v>60</v>
      </c>
      <c r="C429" s="33">
        <f>VLOOKUP('STATS 17-18'!X431,'PH - GIVEAWAYS'!$A$3:$B$55,2)</f>
        <v>75</v>
      </c>
      <c r="D429" s="33">
        <f>IF('STATS 17-18'!G431&lt;400,IF(C429&gt;66,66,C429),C429)</f>
        <v>66</v>
      </c>
      <c r="E429" s="33">
        <f>IF('STATS 17-18'!G431&lt;200,IF(D429&gt;60,60,D429),D429)</f>
        <v>60</v>
      </c>
      <c r="F429" s="33">
        <f>VLOOKUP('STATS 17-18'!AE431,'PH - BLOCKED SHOTS'!$A$3:$B$55,2)</f>
        <v>90</v>
      </c>
      <c r="G429" s="33">
        <f>IF('STATS 17-18'!G431&lt;400,IF(F429&gt;66,66,F429),F429)</f>
        <v>66</v>
      </c>
      <c r="H429" s="33">
        <f>IF('STATS 17-18'!G431&lt;200,IF(G429&gt;60,60,G429),G429)</f>
        <v>60</v>
      </c>
      <c r="I429" s="33"/>
      <c r="J429" s="116">
        <f>AVERAGE(B429,E429,E429,H429)</f>
        <v>60</v>
      </c>
      <c r="K429" s="116">
        <f>VLOOKUP('STATS 17-18'!M431,'PH - GAME SCORE'!$A$3:$B$55,2)</f>
        <v>56</v>
      </c>
      <c r="L429" s="116">
        <f>AVERAGE(J429,K429)</f>
        <v>58</v>
      </c>
      <c r="M429" s="116">
        <f>IF('STATS 17-18'!H431&lt;13.4,IF(L429&gt;73,73,L429),L429)</f>
        <v>58</v>
      </c>
      <c r="N429" s="117">
        <f>IF('STATS 17-18'!H431&lt;11,IF(M429&gt;66,66,M429),M429)</f>
        <v>58</v>
      </c>
    </row>
    <row r="430" ht="20.35" customHeight="1">
      <c r="A430" t="s" s="38">
        <v>521</v>
      </c>
      <c r="B430" s="81">
        <f>'SK - Tableau 1'!F430</f>
        <v>60</v>
      </c>
      <c r="C430" s="33">
        <f>VLOOKUP('STATS 17-18'!X432,'PH - GIVEAWAYS'!$A$3:$B$55,2)</f>
        <v>96</v>
      </c>
      <c r="D430" s="33">
        <f>IF('STATS 17-18'!G432&lt;400,IF(C430&gt;66,66,C430),C430)</f>
        <v>66</v>
      </c>
      <c r="E430" s="33">
        <f>IF('STATS 17-18'!G432&lt;200,IF(D430&gt;60,60,D430),D430)</f>
        <v>60</v>
      </c>
      <c r="F430" s="33">
        <f>VLOOKUP('STATS 17-18'!AE432,'PH - BLOCKED SHOTS'!$A$3:$B$55,2)</f>
        <v>47</v>
      </c>
      <c r="G430" s="33">
        <f>IF('STATS 17-18'!G432&lt;400,IF(F430&gt;66,66,F430),F430)</f>
        <v>47</v>
      </c>
      <c r="H430" s="33">
        <f>IF('STATS 17-18'!G432&lt;200,IF(G430&gt;60,60,G430),G430)</f>
        <v>47</v>
      </c>
      <c r="I430" s="33"/>
      <c r="J430" s="116">
        <f>AVERAGE(B430,E430,E430,H430)</f>
        <v>56.75</v>
      </c>
      <c r="K430" s="116">
        <f>VLOOKUP('STATS 17-18'!M432,'PH - GAME SCORE'!$A$3:$B$55,2)</f>
        <v>52</v>
      </c>
      <c r="L430" s="116">
        <f>AVERAGE(J430,K430)</f>
        <v>54.375</v>
      </c>
      <c r="M430" s="116">
        <f>IF('STATS 17-18'!H432&lt;13.4,IF(L430&gt;73,73,L430),L430)</f>
        <v>54.375</v>
      </c>
      <c r="N430" s="117">
        <f>IF('STATS 17-18'!H432&lt;11,IF(M430&gt;66,66,M430),M430)</f>
        <v>54.375</v>
      </c>
    </row>
    <row r="431" ht="20.35" customHeight="1">
      <c r="A431" t="s" s="38">
        <v>522</v>
      </c>
      <c r="B431" s="81">
        <f>'SK - Tableau 1'!F431</f>
        <v>70</v>
      </c>
      <c r="C431" s="33">
        <f>VLOOKUP('STATS 17-18'!X433,'PH - GIVEAWAYS'!$A$3:$B$55,2)</f>
        <v>74</v>
      </c>
      <c r="D431" s="33">
        <f>IF('STATS 17-18'!G433&lt;400,IF(C431&gt;66,66,C431),C431)</f>
        <v>74</v>
      </c>
      <c r="E431" s="33">
        <f>IF('STATS 17-18'!G433&lt;200,IF(D431&gt;60,60,D431),D431)</f>
        <v>74</v>
      </c>
      <c r="F431" s="33">
        <f>VLOOKUP('STATS 17-18'!AE433,'PH - BLOCKED SHOTS'!$A$3:$B$55,2)</f>
        <v>52</v>
      </c>
      <c r="G431" s="33">
        <f>IF('STATS 17-18'!G433&lt;400,IF(F431&gt;66,66,F431),F431)</f>
        <v>52</v>
      </c>
      <c r="H431" s="33">
        <f>IF('STATS 17-18'!G433&lt;200,IF(G431&gt;60,60,G431),G431)</f>
        <v>52</v>
      </c>
      <c r="I431" s="33"/>
      <c r="J431" s="116">
        <f>AVERAGE(B431,E431,E431,H431)</f>
        <v>67.5</v>
      </c>
      <c r="K431" s="116">
        <f>VLOOKUP('STATS 17-18'!M433,'PH - GAME SCORE'!$A$3:$B$55,2)</f>
        <v>83</v>
      </c>
      <c r="L431" s="116">
        <f>AVERAGE(J431,K431)</f>
        <v>75.25</v>
      </c>
      <c r="M431" s="116">
        <f>IF('STATS 17-18'!H433&lt;13.4,IF(L431&gt;73,73,L431),L431)</f>
        <v>75.25</v>
      </c>
      <c r="N431" s="117">
        <f>IF('STATS 17-18'!H433&lt;11,IF(M431&gt;66,66,M431),M431)</f>
        <v>75.25</v>
      </c>
    </row>
    <row r="432" ht="20.35" customHeight="1">
      <c r="A432" t="s" s="38">
        <v>523</v>
      </c>
      <c r="B432" s="81">
        <f>'SK - Tableau 1'!F432</f>
        <v>47</v>
      </c>
      <c r="C432" s="33">
        <f>VLOOKUP('STATS 17-18'!X434,'PH - GIVEAWAYS'!$A$3:$B$55,2)</f>
        <v>99</v>
      </c>
      <c r="D432" s="33">
        <f>IF('STATS 17-18'!G434&lt;400,IF(C432&gt;66,66,C432),C432)</f>
        <v>66</v>
      </c>
      <c r="E432" s="33">
        <f>IF('STATS 17-18'!G434&lt;200,IF(D432&gt;60,60,D432),D432)</f>
        <v>60</v>
      </c>
      <c r="F432" s="33">
        <f>VLOOKUP('STATS 17-18'!AE434,'PH - BLOCKED SHOTS'!$A$3:$B$55,2)</f>
        <v>77</v>
      </c>
      <c r="G432" s="33">
        <f>IF('STATS 17-18'!G434&lt;400,IF(F432&gt;66,66,F432),F432)</f>
        <v>66</v>
      </c>
      <c r="H432" s="33">
        <f>IF('STATS 17-18'!G434&lt;200,IF(G432&gt;60,60,G432),G432)</f>
        <v>60</v>
      </c>
      <c r="I432" s="33"/>
      <c r="J432" s="116">
        <f>AVERAGE(B432,E432,E432,H432)</f>
        <v>56.75</v>
      </c>
      <c r="K432" s="116">
        <f>VLOOKUP('STATS 17-18'!M434,'PH - GAME SCORE'!$A$3:$B$55,2)</f>
        <v>58</v>
      </c>
      <c r="L432" s="116">
        <f>AVERAGE(J432,K432)</f>
        <v>57.375</v>
      </c>
      <c r="M432" s="116">
        <f>IF('STATS 17-18'!H434&lt;13.4,IF(L432&gt;73,73,L432),L432)</f>
        <v>57.375</v>
      </c>
      <c r="N432" s="117">
        <f>IF('STATS 17-18'!H434&lt;11,IF(M432&gt;66,66,M432),M432)</f>
        <v>57.375</v>
      </c>
    </row>
    <row r="433" ht="20.35" customHeight="1">
      <c r="A433" t="s" s="38">
        <v>524</v>
      </c>
      <c r="B433" s="81">
        <f>'SK - Tableau 1'!F433</f>
        <v>70</v>
      </c>
      <c r="C433" s="33">
        <f>VLOOKUP('STATS 17-18'!X435,'PH - GIVEAWAYS'!$A$3:$B$55,2)</f>
        <v>91</v>
      </c>
      <c r="D433" s="33">
        <f>IF('STATS 17-18'!G435&lt;400,IF(C433&gt;66,66,C433),C433)</f>
        <v>91</v>
      </c>
      <c r="E433" s="33">
        <f>IF('STATS 17-18'!G435&lt;200,IF(D433&gt;60,60,D433),D433)</f>
        <v>91</v>
      </c>
      <c r="F433" s="33">
        <f>VLOOKUP('STATS 17-18'!AE435,'PH - BLOCKED SHOTS'!$A$3:$B$55,2)</f>
        <v>58</v>
      </c>
      <c r="G433" s="33">
        <f>IF('STATS 17-18'!G435&lt;400,IF(F433&gt;66,66,F433),F433)</f>
        <v>58</v>
      </c>
      <c r="H433" s="33">
        <f>IF('STATS 17-18'!G435&lt;200,IF(G433&gt;60,60,G433),G433)</f>
        <v>58</v>
      </c>
      <c r="I433" s="33"/>
      <c r="J433" s="116">
        <f>AVERAGE(B433,E433,E433,H433)</f>
        <v>77.5</v>
      </c>
      <c r="K433" s="116">
        <f>VLOOKUP('STATS 17-18'!M435,'PH - GAME SCORE'!$A$3:$B$55,2)</f>
        <v>70</v>
      </c>
      <c r="L433" s="116">
        <f>AVERAGE(J433,K433)</f>
        <v>73.75</v>
      </c>
      <c r="M433" s="116">
        <f>IF('STATS 17-18'!H435&lt;13.4,IF(L433&gt;73,73,L433),L433)</f>
        <v>73</v>
      </c>
      <c r="N433" s="117">
        <f>IF('STATS 17-18'!H435&lt;11,IF(M433&gt;66,66,M433),M433)</f>
        <v>73</v>
      </c>
    </row>
    <row r="434" ht="20.35" customHeight="1">
      <c r="A434" t="s" s="38">
        <v>525</v>
      </c>
      <c r="B434" s="81">
        <f>'SK - Tableau 1'!F434</f>
        <v>65</v>
      </c>
      <c r="C434" s="33">
        <f>VLOOKUP('STATS 17-18'!X436,'PH - GIVEAWAYS'!$A$3:$B$55,2)</f>
        <v>53</v>
      </c>
      <c r="D434" s="33">
        <f>IF('STATS 17-18'!G436&lt;400,IF(C434&gt;66,66,C434),C434)</f>
        <v>53</v>
      </c>
      <c r="E434" s="33">
        <f>IF('STATS 17-18'!G436&lt;200,IF(D434&gt;60,60,D434),D434)</f>
        <v>53</v>
      </c>
      <c r="F434" s="33">
        <f>VLOOKUP('STATS 17-18'!AE436,'PH - BLOCKED SHOTS'!$A$3:$B$55,2)</f>
        <v>96</v>
      </c>
      <c r="G434" s="33">
        <f>IF('STATS 17-18'!G436&lt;400,IF(F434&gt;66,66,F434),F434)</f>
        <v>96</v>
      </c>
      <c r="H434" s="33">
        <f>IF('STATS 17-18'!G436&lt;200,IF(G434&gt;60,60,G434),G434)</f>
        <v>96</v>
      </c>
      <c r="I434" s="33"/>
      <c r="J434" s="116">
        <f>AVERAGE(B434,E434,E434,H434)</f>
        <v>66.75</v>
      </c>
      <c r="K434" s="116">
        <f>VLOOKUP('STATS 17-18'!M436,'PH - GAME SCORE'!$A$3:$B$55,2)</f>
        <v>57</v>
      </c>
      <c r="L434" s="116">
        <f>AVERAGE(J434,K434)</f>
        <v>61.875</v>
      </c>
      <c r="M434" s="116">
        <f>IF('STATS 17-18'!H436&lt;13.4,IF(L434&gt;73,73,L434),L434)</f>
        <v>61.875</v>
      </c>
      <c r="N434" s="117">
        <f>IF('STATS 17-18'!H436&lt;11,IF(M434&gt;66,66,M434),M434)</f>
        <v>61.875</v>
      </c>
    </row>
    <row r="435" ht="20.35" customHeight="1">
      <c r="A435" t="s" s="38">
        <v>526</v>
      </c>
      <c r="B435" s="81">
        <f>'SK - Tableau 1'!F435</f>
        <v>54</v>
      </c>
      <c r="C435" s="33">
        <f>VLOOKUP('STATS 17-18'!X437,'PH - GIVEAWAYS'!$A$3:$B$55,2)</f>
        <v>87</v>
      </c>
      <c r="D435" s="33">
        <f>IF('STATS 17-18'!G437&lt;400,IF(C435&gt;66,66,C435),C435)</f>
        <v>87</v>
      </c>
      <c r="E435" s="33">
        <f>IF('STATS 17-18'!G437&lt;200,IF(D435&gt;60,60,D435),D435)</f>
        <v>87</v>
      </c>
      <c r="F435" s="33">
        <f>VLOOKUP('STATS 17-18'!AE437,'PH - BLOCKED SHOTS'!$A$3:$B$55,2)</f>
        <v>61</v>
      </c>
      <c r="G435" s="33">
        <f>IF('STATS 17-18'!G437&lt;400,IF(F435&gt;66,66,F435),F435)</f>
        <v>61</v>
      </c>
      <c r="H435" s="33">
        <f>IF('STATS 17-18'!G437&lt;200,IF(G435&gt;60,60,G435),G435)</f>
        <v>61</v>
      </c>
      <c r="I435" s="33"/>
      <c r="J435" s="116">
        <f>AVERAGE(B435,E435,E435,H435)</f>
        <v>72.25</v>
      </c>
      <c r="K435" s="116">
        <f>VLOOKUP('STATS 17-18'!M437,'PH - GAME SCORE'!$A$3:$B$55,2)</f>
        <v>55</v>
      </c>
      <c r="L435" s="116">
        <f>AVERAGE(J435,K435)</f>
        <v>63.625</v>
      </c>
      <c r="M435" s="116">
        <f>IF('STATS 17-18'!H437&lt;13.4,IF(L435&gt;73,73,L435),L435)</f>
        <v>63.625</v>
      </c>
      <c r="N435" s="117">
        <f>IF('STATS 17-18'!H437&lt;11,IF(M435&gt;66,66,M435),M435)</f>
        <v>63.625</v>
      </c>
    </row>
    <row r="436" ht="20.35" customHeight="1">
      <c r="A436" t="s" s="38">
        <v>527</v>
      </c>
      <c r="B436" s="81">
        <f>'SK - Tableau 1'!F436</f>
        <v>60</v>
      </c>
      <c r="C436" s="33">
        <f>VLOOKUP('STATS 17-18'!X438,'PH - GIVEAWAYS'!$A$3:$B$55,2)</f>
        <v>99</v>
      </c>
      <c r="D436" s="33">
        <f>IF('STATS 17-18'!G438&lt;400,IF(C436&gt;66,66,C436),C436)</f>
        <v>66</v>
      </c>
      <c r="E436" s="33">
        <f>IF('STATS 17-18'!G438&lt;200,IF(D436&gt;60,60,D436),D436)</f>
        <v>60</v>
      </c>
      <c r="F436" s="33">
        <f>VLOOKUP('STATS 17-18'!AE438,'PH - BLOCKED SHOTS'!$A$3:$B$55,2)</f>
        <v>77</v>
      </c>
      <c r="G436" s="33">
        <f>IF('STATS 17-18'!G438&lt;400,IF(F436&gt;66,66,F436),F436)</f>
        <v>66</v>
      </c>
      <c r="H436" s="33">
        <f>IF('STATS 17-18'!G438&lt;200,IF(G436&gt;60,60,G436),G436)</f>
        <v>60</v>
      </c>
      <c r="I436" s="33"/>
      <c r="J436" s="116">
        <f>AVERAGE(B436,E436,E436,H436)</f>
        <v>60</v>
      </c>
      <c r="K436" s="116">
        <f>VLOOKUP('STATS 17-18'!M438,'PH - GAME SCORE'!$A$3:$B$55,2)</f>
        <v>58</v>
      </c>
      <c r="L436" s="116">
        <f>AVERAGE(J436,K436)</f>
        <v>59</v>
      </c>
      <c r="M436" s="116">
        <f>IF('STATS 17-18'!H438&lt;13.4,IF(L436&gt;73,73,L436),L436)</f>
        <v>59</v>
      </c>
      <c r="N436" s="117">
        <f>IF('STATS 17-18'!H438&lt;11,IF(M436&gt;66,66,M436),M436)</f>
        <v>59</v>
      </c>
    </row>
    <row r="437" ht="20.35" customHeight="1">
      <c r="A437" t="s" s="38">
        <v>528</v>
      </c>
      <c r="B437" s="81">
        <f>'SK - Tableau 1'!F437</f>
        <v>72</v>
      </c>
      <c r="C437" s="33">
        <f>VLOOKUP('STATS 17-18'!X439,'PH - GIVEAWAYS'!$A$3:$B$55,2)</f>
        <v>90</v>
      </c>
      <c r="D437" s="33">
        <f>IF('STATS 17-18'!G439&lt;400,IF(C437&gt;66,66,C437),C437)</f>
        <v>90</v>
      </c>
      <c r="E437" s="33">
        <f>IF('STATS 17-18'!G439&lt;200,IF(D437&gt;60,60,D437),D437)</f>
        <v>90</v>
      </c>
      <c r="F437" s="33">
        <f>VLOOKUP('STATS 17-18'!AE439,'PH - BLOCKED SHOTS'!$A$3:$B$55,2)</f>
        <v>52</v>
      </c>
      <c r="G437" s="33">
        <f>IF('STATS 17-18'!G439&lt;400,IF(F437&gt;66,66,F437),F437)</f>
        <v>52</v>
      </c>
      <c r="H437" s="33">
        <f>IF('STATS 17-18'!G439&lt;200,IF(G437&gt;60,60,G437),G437)</f>
        <v>52</v>
      </c>
      <c r="I437" s="33"/>
      <c r="J437" s="116">
        <f>AVERAGE(B437,E437,E437,H437)</f>
        <v>76</v>
      </c>
      <c r="K437" s="116">
        <f>VLOOKUP('STATS 17-18'!M439,'PH - GAME SCORE'!$A$3:$B$55,2)</f>
        <v>86</v>
      </c>
      <c r="L437" s="116">
        <f>AVERAGE(J437,K437)</f>
        <v>81</v>
      </c>
      <c r="M437" s="116">
        <f>IF('STATS 17-18'!H439&lt;13.4,IF(L437&gt;73,73,L437),L437)</f>
        <v>81</v>
      </c>
      <c r="N437" s="117">
        <f>IF('STATS 17-18'!H439&lt;11,IF(M437&gt;66,66,M437),M437)</f>
        <v>81</v>
      </c>
    </row>
    <row r="438" ht="20.35" customHeight="1">
      <c r="A438" t="s" s="38">
        <v>529</v>
      </c>
      <c r="B438" s="81">
        <f>'SK - Tableau 1'!F438</f>
        <v>60</v>
      </c>
      <c r="C438" s="33">
        <f>VLOOKUP('STATS 17-18'!X440,'PH - GIVEAWAYS'!$A$3:$B$55,2)</f>
        <v>99</v>
      </c>
      <c r="D438" s="33">
        <f>IF('STATS 17-18'!G440&lt;400,IF(C438&gt;66,66,C438),C438)</f>
        <v>99</v>
      </c>
      <c r="E438" s="33">
        <f>IF('STATS 17-18'!G440&lt;200,IF(D438&gt;60,60,D438),D438)</f>
        <v>99</v>
      </c>
      <c r="F438" s="33">
        <f>VLOOKUP('STATS 17-18'!AE440,'PH - BLOCKED SHOTS'!$A$3:$B$55,2)</f>
        <v>61</v>
      </c>
      <c r="G438" s="33">
        <f>IF('STATS 17-18'!G440&lt;400,IF(F438&gt;66,66,F438),F438)</f>
        <v>61</v>
      </c>
      <c r="H438" s="33">
        <f>IF('STATS 17-18'!G440&lt;200,IF(G438&gt;60,60,G438),G438)</f>
        <v>61</v>
      </c>
      <c r="I438" s="33"/>
      <c r="J438" s="116">
        <f>AVERAGE(B438,E438,E438,H438)</f>
        <v>79.75</v>
      </c>
      <c r="K438" s="116">
        <f>VLOOKUP('STATS 17-18'!M440,'PH - GAME SCORE'!$A$3:$B$55,2)</f>
        <v>61</v>
      </c>
      <c r="L438" s="116">
        <f>AVERAGE(J438,K438)</f>
        <v>70.375</v>
      </c>
      <c r="M438" s="116">
        <f>IF('STATS 17-18'!H440&lt;13.4,IF(L438&gt;73,73,L438),L438)</f>
        <v>70.375</v>
      </c>
      <c r="N438" s="117">
        <f>IF('STATS 17-18'!H440&lt;11,IF(M438&gt;66,66,M438),M438)</f>
        <v>70.375</v>
      </c>
    </row>
    <row r="439" ht="20.35" customHeight="1">
      <c r="A439" t="s" s="38">
        <v>531</v>
      </c>
      <c r="B439" s="81">
        <f>'SK - Tableau 1'!F439</f>
        <v>97</v>
      </c>
      <c r="C439" s="33">
        <f>VLOOKUP('STATS 17-18'!X441,'PH - GIVEAWAYS'!$A$3:$B$55,2)</f>
        <v>56</v>
      </c>
      <c r="D439" s="33">
        <f>IF('STATS 17-18'!G441&lt;400,IF(C439&gt;66,66,C439),C439)</f>
        <v>56</v>
      </c>
      <c r="E439" s="33">
        <f>IF('STATS 17-18'!G441&lt;200,IF(D439&gt;60,60,D439),D439)</f>
        <v>56</v>
      </c>
      <c r="F439" s="33">
        <f>VLOOKUP('STATS 17-18'!AE441,'PH - BLOCKED SHOTS'!$A$3:$B$55,2)</f>
        <v>55</v>
      </c>
      <c r="G439" s="33">
        <f>IF('STATS 17-18'!G441&lt;400,IF(F439&gt;66,66,F439),F439)</f>
        <v>55</v>
      </c>
      <c r="H439" s="33">
        <f>IF('STATS 17-18'!G441&lt;200,IF(G439&gt;60,60,G439),G439)</f>
        <v>55</v>
      </c>
      <c r="I439" s="33"/>
      <c r="J439" s="116">
        <f>AVERAGE(B439,E439,E439,H439)</f>
        <v>66</v>
      </c>
      <c r="K439" s="116">
        <f>VLOOKUP('STATS 17-18'!M441,'PH - GAME SCORE'!$A$3:$B$55,2)</f>
        <v>82</v>
      </c>
      <c r="L439" s="116">
        <f>AVERAGE(J439,K439)</f>
        <v>74</v>
      </c>
      <c r="M439" s="116">
        <f>IF('STATS 17-18'!H441&lt;13.4,IF(L439&gt;73,73,L439),L439)</f>
        <v>74</v>
      </c>
      <c r="N439" s="117">
        <f>IF('STATS 17-18'!H441&lt;11,IF(M439&gt;66,66,M439),M439)</f>
        <v>74</v>
      </c>
    </row>
    <row r="440" ht="20.35" customHeight="1">
      <c r="A440" t="s" s="38">
        <v>532</v>
      </c>
      <c r="B440" s="81">
        <f>'SK - Tableau 1'!F440</f>
        <v>55</v>
      </c>
      <c r="C440" s="33">
        <f>VLOOKUP('STATS 17-18'!X442,'PH - GIVEAWAYS'!$A$3:$B$55,2)</f>
        <v>95</v>
      </c>
      <c r="D440" s="33">
        <f>IF('STATS 17-18'!G442&lt;400,IF(C440&gt;66,66,C440),C440)</f>
        <v>95</v>
      </c>
      <c r="E440" s="33">
        <f>IF('STATS 17-18'!G442&lt;200,IF(D440&gt;60,60,D440),D440)</f>
        <v>95</v>
      </c>
      <c r="F440" s="33">
        <f>VLOOKUP('STATS 17-18'!AE442,'PH - BLOCKED SHOTS'!$A$3:$B$55,2)</f>
        <v>96</v>
      </c>
      <c r="G440" s="33">
        <f>IF('STATS 17-18'!G442&lt;400,IF(F440&gt;66,66,F440),F440)</f>
        <v>96</v>
      </c>
      <c r="H440" s="33">
        <f>IF('STATS 17-18'!G442&lt;200,IF(G440&gt;60,60,G440),G440)</f>
        <v>96</v>
      </c>
      <c r="I440" s="33"/>
      <c r="J440" s="116">
        <f>AVERAGE(B440,E440,E440,H440)</f>
        <v>85.25</v>
      </c>
      <c r="K440" s="116">
        <f>VLOOKUP('STATS 17-18'!M442,'PH - GAME SCORE'!$A$3:$B$55,2)</f>
        <v>47</v>
      </c>
      <c r="L440" s="116">
        <f>AVERAGE(J440,K440)</f>
        <v>66.125</v>
      </c>
      <c r="M440" s="116">
        <f>IF('STATS 17-18'!H442&lt;13.4,IF(L440&gt;73,73,L440),L440)</f>
        <v>66.125</v>
      </c>
      <c r="N440" s="117">
        <f>IF('STATS 17-18'!H442&lt;11,IF(M440&gt;66,66,M440),M440)</f>
        <v>66.125</v>
      </c>
    </row>
    <row r="441" ht="20.35" customHeight="1">
      <c r="A441" t="s" s="38">
        <v>533</v>
      </c>
      <c r="B441" s="81">
        <f>'SK - Tableau 1'!F441</f>
        <v>56</v>
      </c>
      <c r="C441" s="33">
        <f>VLOOKUP('STATS 17-18'!X443,'PH - GIVEAWAYS'!$A$3:$B$55,2)</f>
        <v>99</v>
      </c>
      <c r="D441" s="33">
        <f>IF('STATS 17-18'!G443&lt;400,IF(C441&gt;66,66,C441),C441)</f>
        <v>66</v>
      </c>
      <c r="E441" s="33">
        <f>IF('STATS 17-18'!G443&lt;200,IF(D441&gt;60,60,D441),D441)</f>
        <v>66</v>
      </c>
      <c r="F441" s="33">
        <f>VLOOKUP('STATS 17-18'!AE443,'PH - BLOCKED SHOTS'!$A$3:$B$55,2)</f>
        <v>58</v>
      </c>
      <c r="G441" s="33">
        <f>IF('STATS 17-18'!G443&lt;400,IF(F441&gt;66,66,F441),F441)</f>
        <v>58</v>
      </c>
      <c r="H441" s="33">
        <f>IF('STATS 17-18'!G443&lt;200,IF(G441&gt;60,60,G441),G441)</f>
        <v>58</v>
      </c>
      <c r="I441" s="33"/>
      <c r="J441" s="116">
        <f>AVERAGE(B441,E441,E441,H441)</f>
        <v>61.5</v>
      </c>
      <c r="K441" s="116">
        <f>VLOOKUP('STATS 17-18'!M443,'PH - GAME SCORE'!$A$3:$B$55,2)</f>
        <v>66</v>
      </c>
      <c r="L441" s="116">
        <f>AVERAGE(J441,K441)</f>
        <v>63.75</v>
      </c>
      <c r="M441" s="116">
        <f>IF('STATS 17-18'!H443&lt;13.4,IF(L441&gt;73,73,L441),L441)</f>
        <v>63.75</v>
      </c>
      <c r="N441" s="117">
        <f>IF('STATS 17-18'!H443&lt;11,IF(M441&gt;66,66,M441),M441)</f>
        <v>63.75</v>
      </c>
    </row>
    <row r="442" ht="20.35" customHeight="1">
      <c r="A442" t="s" s="38">
        <v>535</v>
      </c>
      <c r="B442" s="81">
        <f>'SK - Tableau 1'!F442</f>
        <v>58</v>
      </c>
      <c r="C442" s="33">
        <f>VLOOKUP('STATS 17-18'!X444,'PH - GIVEAWAYS'!$A$3:$B$55,2)</f>
        <v>66</v>
      </c>
      <c r="D442" s="33">
        <f>IF('STATS 17-18'!G444&lt;400,IF(C442&gt;66,66,C442),C442)</f>
        <v>66</v>
      </c>
      <c r="E442" s="33">
        <f>IF('STATS 17-18'!G444&lt;200,IF(D442&gt;60,60,D442),D442)</f>
        <v>60</v>
      </c>
      <c r="F442" s="33">
        <f>VLOOKUP('STATS 17-18'!AE444,'PH - BLOCKED SHOTS'!$A$3:$B$55,2)</f>
        <v>59</v>
      </c>
      <c r="G442" s="33">
        <f>IF('STATS 17-18'!G444&lt;400,IF(F442&gt;66,66,F442),F442)</f>
        <v>59</v>
      </c>
      <c r="H442" s="33">
        <f>IF('STATS 17-18'!G444&lt;200,IF(G442&gt;60,60,G442),G442)</f>
        <v>59</v>
      </c>
      <c r="I442" s="33"/>
      <c r="J442" s="116">
        <f>AVERAGE(B442,E442,E442,H442)</f>
        <v>59.25</v>
      </c>
      <c r="K442" s="116">
        <f>VLOOKUP('STATS 17-18'!M444,'PH - GAME SCORE'!$A$3:$B$55,2)</f>
        <v>71</v>
      </c>
      <c r="L442" s="116">
        <f>AVERAGE(J442,K442)</f>
        <v>65.125</v>
      </c>
      <c r="M442" s="116">
        <f>IF('STATS 17-18'!H444&lt;13.4,IF(L442&gt;73,73,L442),L442)</f>
        <v>65.125</v>
      </c>
      <c r="N442" s="117">
        <f>IF('STATS 17-18'!H444&lt;11,IF(M442&gt;66,66,M442),M442)</f>
        <v>65.125</v>
      </c>
    </row>
    <row r="443" ht="20.35" customHeight="1">
      <c r="A443" t="s" s="38">
        <v>536</v>
      </c>
      <c r="B443" s="81">
        <f>'SK - Tableau 1'!F443</f>
        <v>76</v>
      </c>
      <c r="C443" s="33">
        <f>VLOOKUP('STATS 17-18'!X445,'PH - GIVEAWAYS'!$A$3:$B$55,2)</f>
        <v>65</v>
      </c>
      <c r="D443" s="33">
        <f>IF('STATS 17-18'!G445&lt;400,IF(C443&gt;66,66,C443),C443)</f>
        <v>65</v>
      </c>
      <c r="E443" s="33">
        <f>IF('STATS 17-18'!G445&lt;200,IF(D443&gt;60,60,D443),D443)</f>
        <v>65</v>
      </c>
      <c r="F443" s="33">
        <f>VLOOKUP('STATS 17-18'!AE445,'PH - BLOCKED SHOTS'!$A$3:$B$55,2)</f>
        <v>79</v>
      </c>
      <c r="G443" s="33">
        <f>IF('STATS 17-18'!G445&lt;400,IF(F443&gt;66,66,F443),F443)</f>
        <v>79</v>
      </c>
      <c r="H443" s="33">
        <f>IF('STATS 17-18'!G445&lt;200,IF(G443&gt;60,60,G443),G443)</f>
        <v>79</v>
      </c>
      <c r="I443" s="33"/>
      <c r="J443" s="116">
        <f>AVERAGE(B443,E443,E443,H443)</f>
        <v>71.25</v>
      </c>
      <c r="K443" s="116">
        <f>VLOOKUP('STATS 17-18'!M445,'PH - GAME SCORE'!$A$3:$B$55,2)</f>
        <v>70</v>
      </c>
      <c r="L443" s="116">
        <f>AVERAGE(J443,K443)</f>
        <v>70.625</v>
      </c>
      <c r="M443" s="116">
        <f>IF('STATS 17-18'!H445&lt;13.4,IF(L443&gt;73,73,L443),L443)</f>
        <v>70.625</v>
      </c>
      <c r="N443" s="117">
        <f>IF('STATS 17-18'!H445&lt;11,IF(M443&gt;66,66,M443),M443)</f>
        <v>70.625</v>
      </c>
    </row>
    <row r="444" ht="20.35" customHeight="1">
      <c r="A444" t="s" s="38">
        <v>537</v>
      </c>
      <c r="B444" s="81">
        <f>'SK - Tableau 1'!F444</f>
        <v>68</v>
      </c>
      <c r="C444" s="33">
        <f>VLOOKUP('STATS 17-18'!X446,'PH - GIVEAWAYS'!$A$3:$B$55,2)</f>
        <v>74</v>
      </c>
      <c r="D444" s="33">
        <f>IF('STATS 17-18'!G446&lt;400,IF(C444&gt;66,66,C444),C444)</f>
        <v>74</v>
      </c>
      <c r="E444" s="33">
        <f>IF('STATS 17-18'!G446&lt;200,IF(D444&gt;60,60,D444),D444)</f>
        <v>74</v>
      </c>
      <c r="F444" s="33">
        <f>VLOOKUP('STATS 17-18'!AE446,'PH - BLOCKED SHOTS'!$A$3:$B$55,2)</f>
        <v>95</v>
      </c>
      <c r="G444" s="33">
        <f>IF('STATS 17-18'!G446&lt;400,IF(F444&gt;66,66,F444),F444)</f>
        <v>95</v>
      </c>
      <c r="H444" s="33">
        <f>IF('STATS 17-18'!G446&lt;200,IF(G444&gt;60,60,G444),G444)</f>
        <v>95</v>
      </c>
      <c r="I444" s="33"/>
      <c r="J444" s="116">
        <f>AVERAGE(B444,E444,E444,H444)</f>
        <v>77.75</v>
      </c>
      <c r="K444" s="116">
        <f>VLOOKUP('STATS 17-18'!M446,'PH - GAME SCORE'!$A$3:$B$55,2)</f>
        <v>64</v>
      </c>
      <c r="L444" s="116">
        <f>AVERAGE(J444,K444)</f>
        <v>70.875</v>
      </c>
      <c r="M444" s="116">
        <f>IF('STATS 17-18'!H446&lt;13.4,IF(L444&gt;73,73,L444),L444)</f>
        <v>70.875</v>
      </c>
      <c r="N444" s="117">
        <f>IF('STATS 17-18'!H446&lt;11,IF(M444&gt;66,66,M444),M444)</f>
        <v>70.875</v>
      </c>
    </row>
    <row r="445" ht="20.35" customHeight="1">
      <c r="A445" t="s" s="38">
        <v>538</v>
      </c>
      <c r="B445" s="81">
        <f>'SK - Tableau 1'!F445</f>
        <v>57</v>
      </c>
      <c r="C445" s="33">
        <f>VLOOKUP('STATS 17-18'!X447,'PH - GIVEAWAYS'!$A$3:$B$55,2)</f>
        <v>47</v>
      </c>
      <c r="D445" s="33">
        <f>IF('STATS 17-18'!G447&lt;400,IF(C445&gt;66,66,C445),C445)</f>
        <v>47</v>
      </c>
      <c r="E445" s="33">
        <f>IF('STATS 17-18'!G447&lt;200,IF(D445&gt;60,60,D445),D445)</f>
        <v>47</v>
      </c>
      <c r="F445" s="33">
        <f>VLOOKUP('STATS 17-18'!AE447,'PH - BLOCKED SHOTS'!$A$3:$B$55,2)</f>
        <v>47</v>
      </c>
      <c r="G445" s="33">
        <f>IF('STATS 17-18'!G447&lt;400,IF(F445&gt;66,66,F445),F445)</f>
        <v>47</v>
      </c>
      <c r="H445" s="33">
        <f>IF('STATS 17-18'!G447&lt;200,IF(G445&gt;60,60,G445),G445)</f>
        <v>47</v>
      </c>
      <c r="I445" s="33"/>
      <c r="J445" s="116">
        <f>AVERAGE(B445,E445,E445,H445)</f>
        <v>49.5</v>
      </c>
      <c r="K445" s="116">
        <f>VLOOKUP('STATS 17-18'!M447,'PH - GAME SCORE'!$A$3:$B$55,2)</f>
        <v>71</v>
      </c>
      <c r="L445" s="116">
        <f>AVERAGE(J445,K445)</f>
        <v>60.25</v>
      </c>
      <c r="M445" s="116">
        <f>IF('STATS 17-18'!H447&lt;13.4,IF(L445&gt;73,73,L445),L445)</f>
        <v>60.25</v>
      </c>
      <c r="N445" s="117">
        <f>IF('STATS 17-18'!H447&lt;11,IF(M445&gt;66,66,M445),M445)</f>
        <v>60.25</v>
      </c>
    </row>
    <row r="446" ht="20.35" customHeight="1">
      <c r="A446" t="s" s="38">
        <v>539</v>
      </c>
      <c r="B446" s="81">
        <f>'SK - Tableau 1'!F446</f>
        <v>55</v>
      </c>
      <c r="C446" s="33">
        <f>VLOOKUP('STATS 17-18'!X448,'PH - GIVEAWAYS'!$A$3:$B$55,2)</f>
        <v>65</v>
      </c>
      <c r="D446" s="33">
        <f>IF('STATS 17-18'!G448&lt;400,IF(C446&gt;66,66,C446),C446)</f>
        <v>65</v>
      </c>
      <c r="E446" s="33">
        <f>IF('STATS 17-18'!G448&lt;200,IF(D446&gt;60,60,D446),D446)</f>
        <v>65</v>
      </c>
      <c r="F446" s="33">
        <f>VLOOKUP('STATS 17-18'!AE448,'PH - BLOCKED SHOTS'!$A$3:$B$55,2)</f>
        <v>69</v>
      </c>
      <c r="G446" s="33">
        <f>IF('STATS 17-18'!G448&lt;400,IF(F446&gt;66,66,F446),F446)</f>
        <v>69</v>
      </c>
      <c r="H446" s="33">
        <f>IF('STATS 17-18'!G448&lt;200,IF(G446&gt;60,60,G446),G446)</f>
        <v>69</v>
      </c>
      <c r="I446" s="33"/>
      <c r="J446" s="116">
        <f>AVERAGE(B446,E446,E446,H446)</f>
        <v>63.5</v>
      </c>
      <c r="K446" s="116">
        <f>VLOOKUP('STATS 17-18'!M448,'PH - GAME SCORE'!$A$3:$B$55,2)</f>
        <v>67</v>
      </c>
      <c r="L446" s="116">
        <f>AVERAGE(J446,K446)</f>
        <v>65.25</v>
      </c>
      <c r="M446" s="116">
        <f>IF('STATS 17-18'!H448&lt;13.4,IF(L446&gt;73,73,L446),L446)</f>
        <v>65.25</v>
      </c>
      <c r="N446" s="117">
        <f>IF('STATS 17-18'!H448&lt;11,IF(M446&gt;66,66,M446),M446)</f>
        <v>65.25</v>
      </c>
    </row>
    <row r="447" ht="20.35" customHeight="1">
      <c r="A447" t="s" s="38">
        <v>540</v>
      </c>
      <c r="B447" s="81">
        <f>'SK - Tableau 1'!F447</f>
        <v>57</v>
      </c>
      <c r="C447" s="33">
        <f>VLOOKUP('STATS 17-18'!X449,'PH - GIVEAWAYS'!$A$3:$B$55,2)</f>
        <v>69</v>
      </c>
      <c r="D447" s="33">
        <f>IF('STATS 17-18'!G449&lt;400,IF(C447&gt;66,66,C447),C447)</f>
        <v>69</v>
      </c>
      <c r="E447" s="33">
        <f>IF('STATS 17-18'!G449&lt;200,IF(D447&gt;60,60,D447),D447)</f>
        <v>69</v>
      </c>
      <c r="F447" s="33">
        <f>VLOOKUP('STATS 17-18'!AE449,'PH - BLOCKED SHOTS'!$A$3:$B$55,2)</f>
        <v>74</v>
      </c>
      <c r="G447" s="33">
        <f>IF('STATS 17-18'!G449&lt;400,IF(F447&gt;66,66,F447),F447)</f>
        <v>74</v>
      </c>
      <c r="H447" s="33">
        <f>IF('STATS 17-18'!G449&lt;200,IF(G447&gt;60,60,G447),G447)</f>
        <v>74</v>
      </c>
      <c r="I447" s="33"/>
      <c r="J447" s="116">
        <f>AVERAGE(B447,E447,E447,H447)</f>
        <v>67.25</v>
      </c>
      <c r="K447" s="116">
        <f>VLOOKUP('STATS 17-18'!M449,'PH - GAME SCORE'!$A$3:$B$55,2)</f>
        <v>60</v>
      </c>
      <c r="L447" s="116">
        <f>AVERAGE(J447,K447)</f>
        <v>63.625</v>
      </c>
      <c r="M447" s="116">
        <f>IF('STATS 17-18'!H449&lt;13.4,IF(L447&gt;73,73,L447),L447)</f>
        <v>63.625</v>
      </c>
      <c r="N447" s="117">
        <f>IF('STATS 17-18'!H449&lt;11,IF(M447&gt;66,66,M447),M447)</f>
        <v>63.625</v>
      </c>
    </row>
    <row r="448" ht="20.35" customHeight="1">
      <c r="A448" t="s" s="38">
        <v>541</v>
      </c>
      <c r="B448" s="81">
        <f>'SK - Tableau 1'!F448</f>
        <v>73</v>
      </c>
      <c r="C448" s="33">
        <f>VLOOKUP('STATS 17-18'!X450,'PH - GIVEAWAYS'!$A$3:$B$55,2)</f>
        <v>83</v>
      </c>
      <c r="D448" s="33">
        <f>IF('STATS 17-18'!G450&lt;400,IF(C448&gt;66,66,C448),C448)</f>
        <v>83</v>
      </c>
      <c r="E448" s="33">
        <f>IF('STATS 17-18'!G450&lt;200,IF(D448&gt;60,60,D448),D448)</f>
        <v>83</v>
      </c>
      <c r="F448" s="33">
        <f>VLOOKUP('STATS 17-18'!AE450,'PH - BLOCKED SHOTS'!$A$3:$B$55,2)</f>
        <v>61</v>
      </c>
      <c r="G448" s="33">
        <f>IF('STATS 17-18'!G450&lt;400,IF(F448&gt;66,66,F448),F448)</f>
        <v>61</v>
      </c>
      <c r="H448" s="33">
        <f>IF('STATS 17-18'!G450&lt;200,IF(G448&gt;60,60,G448),G448)</f>
        <v>61</v>
      </c>
      <c r="I448" s="33"/>
      <c r="J448" s="116">
        <f>AVERAGE(B448,E448,E448,H448)</f>
        <v>75</v>
      </c>
      <c r="K448" s="116">
        <f>VLOOKUP('STATS 17-18'!M450,'PH - GAME SCORE'!$A$3:$B$55,2)</f>
        <v>74</v>
      </c>
      <c r="L448" s="116">
        <f>AVERAGE(J448,K448)</f>
        <v>74.5</v>
      </c>
      <c r="M448" s="116">
        <f>IF('STATS 17-18'!H450&lt;13.4,IF(L448&gt;73,73,L448),L448)</f>
        <v>73</v>
      </c>
      <c r="N448" s="117">
        <f>IF('STATS 17-18'!H450&lt;11,IF(M448&gt;66,66,M448),M448)</f>
        <v>73</v>
      </c>
    </row>
    <row r="449" ht="20.35" customHeight="1">
      <c r="A449" t="s" s="38">
        <v>543</v>
      </c>
      <c r="B449" s="81">
        <f>'SK - Tableau 1'!F449</f>
        <v>82</v>
      </c>
      <c r="C449" s="33">
        <f>VLOOKUP('STATS 17-18'!X451,'PH - GIVEAWAYS'!$A$3:$B$55,2)</f>
        <v>76</v>
      </c>
      <c r="D449" s="33">
        <f>IF('STATS 17-18'!G451&lt;400,IF(C449&gt;66,66,C449),C449)</f>
        <v>76</v>
      </c>
      <c r="E449" s="33">
        <f>IF('STATS 17-18'!G451&lt;200,IF(D449&gt;60,60,D449),D449)</f>
        <v>76</v>
      </c>
      <c r="F449" s="33">
        <f>VLOOKUP('STATS 17-18'!AE451,'PH - BLOCKED SHOTS'!$A$3:$B$55,2)</f>
        <v>60</v>
      </c>
      <c r="G449" s="33">
        <f>IF('STATS 17-18'!G451&lt;400,IF(F449&gt;66,66,F449),F449)</f>
        <v>60</v>
      </c>
      <c r="H449" s="33">
        <f>IF('STATS 17-18'!G451&lt;200,IF(G449&gt;60,60,G449),G449)</f>
        <v>60</v>
      </c>
      <c r="I449" s="33"/>
      <c r="J449" s="116">
        <f>AVERAGE(B449,E449,E449,H449)</f>
        <v>73.5</v>
      </c>
      <c r="K449" s="116">
        <f>VLOOKUP('STATS 17-18'!M451,'PH - GAME SCORE'!$A$3:$B$55,2)</f>
        <v>66</v>
      </c>
      <c r="L449" s="116">
        <f>AVERAGE(J449,K449)</f>
        <v>69.75</v>
      </c>
      <c r="M449" s="116">
        <f>IF('STATS 17-18'!H451&lt;13.4,IF(L449&gt;73,73,L449),L449)</f>
        <v>69.75</v>
      </c>
      <c r="N449" s="117">
        <f>IF('STATS 17-18'!H451&lt;11,IF(M449&gt;66,66,M449),M449)</f>
        <v>69.75</v>
      </c>
    </row>
    <row r="450" ht="20.35" customHeight="1">
      <c r="A450" t="s" s="38">
        <v>544</v>
      </c>
      <c r="B450" s="81">
        <f>'SK - Tableau 1'!F450</f>
        <v>60</v>
      </c>
      <c r="C450" s="33">
        <f>VLOOKUP('STATS 17-18'!X452,'PH - GIVEAWAYS'!$A$3:$B$55,2)</f>
        <v>99</v>
      </c>
      <c r="D450" s="33">
        <f>IF('STATS 17-18'!G452&lt;400,IF(C450&gt;66,66,C450),C450)</f>
        <v>66</v>
      </c>
      <c r="E450" s="33">
        <f>IF('STATS 17-18'!G452&lt;200,IF(D450&gt;60,60,D450),D450)</f>
        <v>60</v>
      </c>
      <c r="F450" s="33">
        <f>VLOOKUP('STATS 17-18'!AE452,'PH - BLOCKED SHOTS'!$A$3:$B$55,2)</f>
        <v>99</v>
      </c>
      <c r="G450" s="33">
        <f>IF('STATS 17-18'!G452&lt;400,IF(F450&gt;66,66,F450),F450)</f>
        <v>66</v>
      </c>
      <c r="H450" s="33">
        <f>IF('STATS 17-18'!G452&lt;200,IF(G450&gt;60,60,G450),G450)</f>
        <v>60</v>
      </c>
      <c r="I450" s="33"/>
      <c r="J450" s="116">
        <f>AVERAGE(B450,E450,E450,H450)</f>
        <v>60</v>
      </c>
      <c r="K450" s="116">
        <f>VLOOKUP('STATS 17-18'!M452,'PH - GAME SCORE'!$A$3:$B$55,2)</f>
        <v>47</v>
      </c>
      <c r="L450" s="116">
        <f>AVERAGE(J450,K450)</f>
        <v>53.5</v>
      </c>
      <c r="M450" s="116">
        <f>IF('STATS 17-18'!H452&lt;13.4,IF(L450&gt;73,73,L450),L450)</f>
        <v>53.5</v>
      </c>
      <c r="N450" s="117">
        <f>IF('STATS 17-18'!H452&lt;11,IF(M450&gt;66,66,M450),M450)</f>
        <v>53.5</v>
      </c>
    </row>
    <row r="451" ht="20.35" customHeight="1">
      <c r="A451" t="s" s="38">
        <v>545</v>
      </c>
      <c r="B451" s="81">
        <f>'SK - Tableau 1'!F451</f>
        <v>60</v>
      </c>
      <c r="C451" s="33">
        <f>VLOOKUP('STATS 17-18'!X453,'PH - GIVEAWAYS'!$A$3:$B$55,2)</f>
        <v>94</v>
      </c>
      <c r="D451" s="33">
        <f>IF('STATS 17-18'!G453&lt;400,IF(C451&gt;66,66,C451),C451)</f>
        <v>66</v>
      </c>
      <c r="E451" s="33">
        <f>IF('STATS 17-18'!G453&lt;200,IF(D451&gt;60,60,D451),D451)</f>
        <v>60</v>
      </c>
      <c r="F451" s="33">
        <f>VLOOKUP('STATS 17-18'!AE453,'PH - BLOCKED SHOTS'!$A$3:$B$55,2)</f>
        <v>82</v>
      </c>
      <c r="G451" s="33">
        <f>IF('STATS 17-18'!G453&lt;400,IF(F451&gt;66,66,F451),F451)</f>
        <v>66</v>
      </c>
      <c r="H451" s="33">
        <f>IF('STATS 17-18'!G453&lt;200,IF(G451&gt;60,60,G451),G451)</f>
        <v>60</v>
      </c>
      <c r="I451" s="33"/>
      <c r="J451" s="116">
        <f>AVERAGE(B451,E451,E451,H451)</f>
        <v>60</v>
      </c>
      <c r="K451" s="116">
        <f>VLOOKUP('STATS 17-18'!M453,'PH - GAME SCORE'!$A$3:$B$55,2)</f>
        <v>70</v>
      </c>
      <c r="L451" s="116">
        <f>AVERAGE(J451,K451)</f>
        <v>65</v>
      </c>
      <c r="M451" s="116">
        <f>IF('STATS 17-18'!H453&lt;13.4,IF(L451&gt;73,73,L451),L451)</f>
        <v>65</v>
      </c>
      <c r="N451" s="117">
        <f>IF('STATS 17-18'!H453&lt;11,IF(M451&gt;66,66,M451),M451)</f>
        <v>65</v>
      </c>
    </row>
    <row r="452" ht="20.35" customHeight="1">
      <c r="A452" t="s" s="38">
        <v>546</v>
      </c>
      <c r="B452" s="81">
        <f>'SK - Tableau 1'!F452</f>
        <v>62</v>
      </c>
      <c r="C452" s="33">
        <f>VLOOKUP('STATS 17-18'!X454,'PH - GIVEAWAYS'!$A$3:$B$55,2)</f>
        <v>86</v>
      </c>
      <c r="D452" s="33">
        <f>IF('STATS 17-18'!G454&lt;400,IF(C452&gt;66,66,C452),C452)</f>
        <v>86</v>
      </c>
      <c r="E452" s="33">
        <f>IF('STATS 17-18'!G454&lt;200,IF(D452&gt;60,60,D452),D452)</f>
        <v>86</v>
      </c>
      <c r="F452" s="33">
        <f>VLOOKUP('STATS 17-18'!AE454,'PH - BLOCKED SHOTS'!$A$3:$B$55,2)</f>
        <v>91</v>
      </c>
      <c r="G452" s="33">
        <f>IF('STATS 17-18'!G454&lt;400,IF(F452&gt;66,66,F452),F452)</f>
        <v>91</v>
      </c>
      <c r="H452" s="33">
        <f>IF('STATS 17-18'!G454&lt;200,IF(G452&gt;60,60,G452),G452)</f>
        <v>91</v>
      </c>
      <c r="I452" s="33"/>
      <c r="J452" s="116">
        <f>AVERAGE(B452,E452,E452,H452)</f>
        <v>81.25</v>
      </c>
      <c r="K452" s="116">
        <f>VLOOKUP('STATS 17-18'!M454,'PH - GAME SCORE'!$A$3:$B$55,2)</f>
        <v>57</v>
      </c>
      <c r="L452" s="116">
        <f>AVERAGE(J452,K452)</f>
        <v>69.125</v>
      </c>
      <c r="M452" s="116">
        <f>IF('STATS 17-18'!H454&lt;13.4,IF(L452&gt;73,73,L452),L452)</f>
        <v>69.125</v>
      </c>
      <c r="N452" s="117">
        <f>IF('STATS 17-18'!H454&lt;11,IF(M452&gt;66,66,M452),M452)</f>
        <v>69.125</v>
      </c>
    </row>
    <row r="453" ht="20.35" customHeight="1">
      <c r="A453" t="s" s="38">
        <v>547</v>
      </c>
      <c r="B453" s="81">
        <f>'SK - Tableau 1'!F453</f>
        <v>81</v>
      </c>
      <c r="C453" s="33">
        <f>VLOOKUP('STATS 17-18'!X455,'PH - GIVEAWAYS'!$A$3:$B$55,2)</f>
        <v>92</v>
      </c>
      <c r="D453" s="33">
        <f>IF('STATS 17-18'!G455&lt;400,IF(C453&gt;66,66,C453),C453)</f>
        <v>92</v>
      </c>
      <c r="E453" s="33">
        <f>IF('STATS 17-18'!G455&lt;200,IF(D453&gt;60,60,D453),D453)</f>
        <v>92</v>
      </c>
      <c r="F453" s="33">
        <f>VLOOKUP('STATS 17-18'!AE455,'PH - BLOCKED SHOTS'!$A$3:$B$55,2)</f>
        <v>89</v>
      </c>
      <c r="G453" s="33">
        <f>IF('STATS 17-18'!G455&lt;400,IF(F453&gt;66,66,F453),F453)</f>
        <v>89</v>
      </c>
      <c r="H453" s="33">
        <f>IF('STATS 17-18'!G455&lt;200,IF(G453&gt;60,60,G453),G453)</f>
        <v>89</v>
      </c>
      <c r="I453" s="33"/>
      <c r="J453" s="116">
        <f>AVERAGE(B453,E453,E453,H453)</f>
        <v>88.5</v>
      </c>
      <c r="K453" s="116">
        <f>VLOOKUP('STATS 17-18'!M455,'PH - GAME SCORE'!$A$3:$B$55,2)</f>
        <v>47</v>
      </c>
      <c r="L453" s="116">
        <f>AVERAGE(J453,K453)</f>
        <v>67.75</v>
      </c>
      <c r="M453" s="116">
        <f>IF('STATS 17-18'!H455&lt;13.4,IF(L453&gt;73,73,L453),L453)</f>
        <v>67.75</v>
      </c>
      <c r="N453" s="117">
        <f>IF('STATS 17-18'!H455&lt;11,IF(M453&gt;66,66,M453),M453)</f>
        <v>67.75</v>
      </c>
    </row>
    <row r="454" ht="20.35" customHeight="1">
      <c r="A454" t="s" s="38">
        <v>548</v>
      </c>
      <c r="B454" s="81">
        <f>'SK - Tableau 1'!F454</f>
        <v>87</v>
      </c>
      <c r="C454" s="33">
        <f>VLOOKUP('STATS 17-18'!X456,'PH - GIVEAWAYS'!$A$3:$B$55,2)</f>
        <v>62</v>
      </c>
      <c r="D454" s="33">
        <f>IF('STATS 17-18'!G456&lt;400,IF(C454&gt;66,66,C454),C454)</f>
        <v>62</v>
      </c>
      <c r="E454" s="33">
        <f>IF('STATS 17-18'!G456&lt;200,IF(D454&gt;60,60,D454),D454)</f>
        <v>62</v>
      </c>
      <c r="F454" s="33">
        <f>VLOOKUP('STATS 17-18'!AE456,'PH - BLOCKED SHOTS'!$A$3:$B$55,2)</f>
        <v>75</v>
      </c>
      <c r="G454" s="33">
        <f>IF('STATS 17-18'!G456&lt;400,IF(F454&gt;66,66,F454),F454)</f>
        <v>75</v>
      </c>
      <c r="H454" s="33">
        <f>IF('STATS 17-18'!G456&lt;200,IF(G454&gt;60,60,G454),G454)</f>
        <v>75</v>
      </c>
      <c r="I454" s="33"/>
      <c r="J454" s="116">
        <f>AVERAGE(B454,E454,E454,H454)</f>
        <v>71.5</v>
      </c>
      <c r="K454" s="116">
        <f>VLOOKUP('STATS 17-18'!M456,'PH - GAME SCORE'!$A$3:$B$55,2)</f>
        <v>76</v>
      </c>
      <c r="L454" s="116">
        <f>AVERAGE(J454,K454)</f>
        <v>73.75</v>
      </c>
      <c r="M454" s="116">
        <f>IF('STATS 17-18'!H456&lt;13.4,IF(L454&gt;73,73,L454),L454)</f>
        <v>73.75</v>
      </c>
      <c r="N454" s="117">
        <f>IF('STATS 17-18'!H456&lt;11,IF(M454&gt;66,66,M454),M454)</f>
        <v>73.75</v>
      </c>
    </row>
    <row r="455" ht="20.35" customHeight="1">
      <c r="A455" t="s" s="38">
        <v>549</v>
      </c>
      <c r="B455" s="81">
        <f>'SK - Tableau 1'!F455</f>
        <v>47</v>
      </c>
      <c r="C455" s="33">
        <f>VLOOKUP('STATS 17-18'!X457,'PH - GIVEAWAYS'!$A$3:$B$55,2)</f>
        <v>74</v>
      </c>
      <c r="D455" s="33">
        <f>IF('STATS 17-18'!G457&lt;400,IF(C455&gt;66,66,C455),C455)</f>
        <v>66</v>
      </c>
      <c r="E455" s="33">
        <f>IF('STATS 17-18'!G457&lt;200,IF(D455&gt;60,60,D455),D455)</f>
        <v>60</v>
      </c>
      <c r="F455" s="33">
        <f>VLOOKUP('STATS 17-18'!AE457,'PH - BLOCKED SHOTS'!$A$3:$B$55,2)</f>
        <v>90</v>
      </c>
      <c r="G455" s="33">
        <f>IF('STATS 17-18'!G457&lt;400,IF(F455&gt;66,66,F455),F455)</f>
        <v>66</v>
      </c>
      <c r="H455" s="33">
        <f>IF('STATS 17-18'!G457&lt;200,IF(G455&gt;60,60,G455),G455)</f>
        <v>60</v>
      </c>
      <c r="I455" s="33"/>
      <c r="J455" s="116">
        <f>AVERAGE(B455,E455,E455,H455)</f>
        <v>56.75</v>
      </c>
      <c r="K455" s="116">
        <f>VLOOKUP('STATS 17-18'!M457,'PH - GAME SCORE'!$A$3:$B$55,2)</f>
        <v>99</v>
      </c>
      <c r="L455" s="116">
        <f>AVERAGE(J455,K455)</f>
        <v>77.875</v>
      </c>
      <c r="M455" s="116">
        <f>IF('STATS 17-18'!H457&lt;13.4,IF(L455&gt;73,73,L455),L455)</f>
        <v>77.875</v>
      </c>
      <c r="N455" s="117">
        <f>IF('STATS 17-18'!H457&lt;11,IF(M455&gt;66,66,M455),M455)</f>
        <v>77.875</v>
      </c>
    </row>
    <row r="456" ht="20.35" customHeight="1">
      <c r="A456" t="s" s="38">
        <v>550</v>
      </c>
      <c r="B456" s="81">
        <f>'SK - Tableau 1'!F456</f>
        <v>55</v>
      </c>
      <c r="C456" s="33">
        <f>VLOOKUP('STATS 17-18'!X458,'PH - GIVEAWAYS'!$A$3:$B$55,2)</f>
        <v>47</v>
      </c>
      <c r="D456" s="33">
        <f>IF('STATS 17-18'!G458&lt;400,IF(C456&gt;66,66,C456),C456)</f>
        <v>47</v>
      </c>
      <c r="E456" s="33">
        <f>IF('STATS 17-18'!G458&lt;200,IF(D456&gt;60,60,D456),D456)</f>
        <v>47</v>
      </c>
      <c r="F456" s="33">
        <f>VLOOKUP('STATS 17-18'!AE458,'PH - BLOCKED SHOTS'!$A$3:$B$55,2)</f>
        <v>47</v>
      </c>
      <c r="G456" s="33">
        <f>IF('STATS 17-18'!G458&lt;400,IF(F456&gt;66,66,F456),F456)</f>
        <v>47</v>
      </c>
      <c r="H456" s="33">
        <f>IF('STATS 17-18'!G458&lt;200,IF(G456&gt;60,60,G456),G456)</f>
        <v>47</v>
      </c>
      <c r="I456" s="33"/>
      <c r="J456" s="116">
        <f>AVERAGE(B456,E456,E456,H456)</f>
        <v>49</v>
      </c>
      <c r="K456" s="116">
        <f>VLOOKUP('STATS 17-18'!M458,'PH - GAME SCORE'!$A$3:$B$55,2)</f>
        <v>47</v>
      </c>
      <c r="L456" s="116">
        <f>AVERAGE(J456,K456)</f>
        <v>48</v>
      </c>
      <c r="M456" s="116">
        <f>IF('STATS 17-18'!H458&lt;13.4,IF(L456&gt;73,73,L456),L456)</f>
        <v>48</v>
      </c>
      <c r="N456" s="117">
        <f>IF('STATS 17-18'!H458&lt;11,IF(M456&gt;66,66,M456),M456)</f>
        <v>48</v>
      </c>
    </row>
    <row r="457" ht="20.35" customHeight="1">
      <c r="A457" t="s" s="38">
        <v>551</v>
      </c>
      <c r="B457" s="81">
        <f>'SK - Tableau 1'!F457</f>
        <v>63</v>
      </c>
      <c r="C457" s="33">
        <f>VLOOKUP('STATS 17-18'!X459,'PH - GIVEAWAYS'!$A$3:$B$55,2)</f>
        <v>84</v>
      </c>
      <c r="D457" s="33">
        <f>IF('STATS 17-18'!G459&lt;400,IF(C457&gt;66,66,C457),C457)</f>
        <v>84</v>
      </c>
      <c r="E457" s="33">
        <f>IF('STATS 17-18'!G459&lt;200,IF(D457&gt;60,60,D457),D457)</f>
        <v>84</v>
      </c>
      <c r="F457" s="33">
        <f>VLOOKUP('STATS 17-18'!AE459,'PH - BLOCKED SHOTS'!$A$3:$B$55,2)</f>
        <v>86</v>
      </c>
      <c r="G457" s="33">
        <f>IF('STATS 17-18'!G459&lt;400,IF(F457&gt;66,66,F457),F457)</f>
        <v>86</v>
      </c>
      <c r="H457" s="33">
        <f>IF('STATS 17-18'!G459&lt;200,IF(G457&gt;60,60,G457),G457)</f>
        <v>86</v>
      </c>
      <c r="I457" s="33"/>
      <c r="J457" s="116">
        <f>AVERAGE(B457,E457,E457,H457)</f>
        <v>79.25</v>
      </c>
      <c r="K457" s="116">
        <f>VLOOKUP('STATS 17-18'!M459,'PH - GAME SCORE'!$A$3:$B$55,2)</f>
        <v>72</v>
      </c>
      <c r="L457" s="116">
        <f>AVERAGE(J457,K457)</f>
        <v>75.625</v>
      </c>
      <c r="M457" s="116">
        <f>IF('STATS 17-18'!H459&lt;13.4,IF(L457&gt;73,73,L457),L457)</f>
        <v>75.625</v>
      </c>
      <c r="N457" s="117">
        <f>IF('STATS 17-18'!H459&lt;11,IF(M457&gt;66,66,M457),M457)</f>
        <v>75.625</v>
      </c>
    </row>
    <row r="458" ht="20.35" customHeight="1">
      <c r="A458" t="s" s="38">
        <v>552</v>
      </c>
      <c r="B458" s="81">
        <f>'SK - Tableau 1'!F458</f>
        <v>58</v>
      </c>
      <c r="C458" s="33">
        <f>VLOOKUP('STATS 17-18'!X460,'PH - GIVEAWAYS'!$A$3:$B$55,2)</f>
        <v>48</v>
      </c>
      <c r="D458" s="33">
        <f>IF('STATS 17-18'!G460&lt;400,IF(C458&gt;66,66,C458),C458)</f>
        <v>48</v>
      </c>
      <c r="E458" s="33">
        <f>IF('STATS 17-18'!G460&lt;200,IF(D458&gt;60,60,D458),D458)</f>
        <v>48</v>
      </c>
      <c r="F458" s="33">
        <f>VLOOKUP('STATS 17-18'!AE460,'PH - BLOCKED SHOTS'!$A$3:$B$55,2)</f>
        <v>60</v>
      </c>
      <c r="G458" s="33">
        <f>IF('STATS 17-18'!G460&lt;400,IF(F458&gt;66,66,F458),F458)</f>
        <v>60</v>
      </c>
      <c r="H458" s="33">
        <f>IF('STATS 17-18'!G460&lt;200,IF(G458&gt;60,60,G458),G458)</f>
        <v>60</v>
      </c>
      <c r="I458" s="33"/>
      <c r="J458" s="116">
        <f>AVERAGE(B458,E458,E458,H458)</f>
        <v>53.5</v>
      </c>
      <c r="K458" s="116">
        <f>VLOOKUP('STATS 17-18'!M460,'PH - GAME SCORE'!$A$3:$B$55,2)</f>
        <v>90</v>
      </c>
      <c r="L458" s="116">
        <f>AVERAGE(J458,K458)</f>
        <v>71.75</v>
      </c>
      <c r="M458" s="116">
        <f>IF('STATS 17-18'!H460&lt;13.4,IF(L458&gt;73,73,L458),L458)</f>
        <v>71.75</v>
      </c>
      <c r="N458" s="117">
        <f>IF('STATS 17-18'!H460&lt;11,IF(M458&gt;66,66,M458),M458)</f>
        <v>71.75</v>
      </c>
    </row>
    <row r="459" ht="20.35" customHeight="1">
      <c r="A459" t="s" s="38">
        <v>553</v>
      </c>
      <c r="B459" s="81">
        <f>'SK - Tableau 1'!F459</f>
        <v>60</v>
      </c>
      <c r="C459" s="33">
        <f>VLOOKUP('STATS 17-18'!X461,'PH - GIVEAWAYS'!$A$3:$B$55,2)</f>
        <v>49</v>
      </c>
      <c r="D459" s="33">
        <f>IF('STATS 17-18'!G461&lt;400,IF(C459&gt;66,66,C459),C459)</f>
        <v>49</v>
      </c>
      <c r="E459" s="33">
        <f>IF('STATS 17-18'!G461&lt;200,IF(D459&gt;60,60,D459),D459)</f>
        <v>49</v>
      </c>
      <c r="F459" s="33">
        <f>VLOOKUP('STATS 17-18'!AE461,'PH - BLOCKED SHOTS'!$A$3:$B$55,2)</f>
        <v>53</v>
      </c>
      <c r="G459" s="33">
        <f>IF('STATS 17-18'!G461&lt;400,IF(F459&gt;66,66,F459),F459)</f>
        <v>53</v>
      </c>
      <c r="H459" s="33">
        <f>IF('STATS 17-18'!G461&lt;200,IF(G459&gt;60,60,G459),G459)</f>
        <v>53</v>
      </c>
      <c r="I459" s="33"/>
      <c r="J459" s="116">
        <f>AVERAGE(B459,E459,E459,H459)</f>
        <v>52.75</v>
      </c>
      <c r="K459" s="116">
        <f>VLOOKUP('STATS 17-18'!M461,'PH - GAME SCORE'!$A$3:$B$55,2)</f>
        <v>89</v>
      </c>
      <c r="L459" s="116">
        <f>AVERAGE(J459,K459)</f>
        <v>70.875</v>
      </c>
      <c r="M459" s="116">
        <f>IF('STATS 17-18'!H461&lt;13.4,IF(L459&gt;73,73,L459),L459)</f>
        <v>70.875</v>
      </c>
      <c r="N459" s="117">
        <f>IF('STATS 17-18'!H461&lt;11,IF(M459&gt;66,66,M459),M459)</f>
        <v>70.875</v>
      </c>
    </row>
    <row r="460" ht="20.35" customHeight="1">
      <c r="A460" t="s" s="38">
        <v>554</v>
      </c>
      <c r="B460" s="81">
        <f>'SK - Tableau 1'!F460</f>
        <v>53</v>
      </c>
      <c r="C460" s="33">
        <f>VLOOKUP('STATS 17-18'!X462,'PH - GIVEAWAYS'!$A$3:$B$55,2)</f>
        <v>69</v>
      </c>
      <c r="D460" s="33">
        <f>IF('STATS 17-18'!G462&lt;400,IF(C460&gt;66,66,C460),C460)</f>
        <v>66</v>
      </c>
      <c r="E460" s="33">
        <f>IF('STATS 17-18'!G462&lt;200,IF(D460&gt;60,60,D460),D460)</f>
        <v>60</v>
      </c>
      <c r="F460" s="33">
        <f>VLOOKUP('STATS 17-18'!AE462,'PH - BLOCKED SHOTS'!$A$3:$B$55,2)</f>
        <v>69</v>
      </c>
      <c r="G460" s="33">
        <f>IF('STATS 17-18'!G462&lt;400,IF(F460&gt;66,66,F460),F460)</f>
        <v>66</v>
      </c>
      <c r="H460" s="33">
        <f>IF('STATS 17-18'!G462&lt;200,IF(G460&gt;60,60,G460),G460)</f>
        <v>60</v>
      </c>
      <c r="I460" s="33"/>
      <c r="J460" s="116">
        <f>AVERAGE(B460,E460,E460,H460)</f>
        <v>58.25</v>
      </c>
      <c r="K460" s="116">
        <f>VLOOKUP('STATS 17-18'!M462,'PH - GAME SCORE'!$A$3:$B$55,2)</f>
        <v>64</v>
      </c>
      <c r="L460" s="116">
        <f>AVERAGE(J460,K460)</f>
        <v>61.125</v>
      </c>
      <c r="M460" s="116">
        <f>IF('STATS 17-18'!H462&lt;13.4,IF(L460&gt;73,73,L460),L460)</f>
        <v>61.125</v>
      </c>
      <c r="N460" s="117">
        <f>IF('STATS 17-18'!H462&lt;11,IF(M460&gt;66,66,M460),M460)</f>
        <v>61.125</v>
      </c>
    </row>
    <row r="461" ht="20.35" customHeight="1">
      <c r="A461" t="s" s="38">
        <v>555</v>
      </c>
      <c r="B461" s="81">
        <f>'SK - Tableau 1'!F461</f>
        <v>61</v>
      </c>
      <c r="C461" s="33">
        <f>VLOOKUP('STATS 17-18'!X463,'PH - GIVEAWAYS'!$A$3:$B$55,2)</f>
        <v>51</v>
      </c>
      <c r="D461" s="33">
        <f>IF('STATS 17-18'!G463&lt;400,IF(C461&gt;66,66,C461),C461)</f>
        <v>51</v>
      </c>
      <c r="E461" s="33">
        <f>IF('STATS 17-18'!G463&lt;200,IF(D461&gt;60,60,D461),D461)</f>
        <v>51</v>
      </c>
      <c r="F461" s="33">
        <f>VLOOKUP('STATS 17-18'!AE463,'PH - BLOCKED SHOTS'!$A$3:$B$55,2)</f>
        <v>91</v>
      </c>
      <c r="G461" s="33">
        <f>IF('STATS 17-18'!G463&lt;400,IF(F461&gt;66,66,F461),F461)</f>
        <v>91</v>
      </c>
      <c r="H461" s="33">
        <f>IF('STATS 17-18'!G463&lt;200,IF(G461&gt;60,60,G461),G461)</f>
        <v>91</v>
      </c>
      <c r="I461" s="33"/>
      <c r="J461" s="116">
        <f>AVERAGE(B461,E461,E461,H461)</f>
        <v>63.5</v>
      </c>
      <c r="K461" s="116">
        <f>VLOOKUP('STATS 17-18'!M463,'PH - GAME SCORE'!$A$3:$B$55,2)</f>
        <v>56</v>
      </c>
      <c r="L461" s="116">
        <f>AVERAGE(J461,K461)</f>
        <v>59.75</v>
      </c>
      <c r="M461" s="116">
        <f>IF('STATS 17-18'!H463&lt;13.4,IF(L461&gt;73,73,L461),L461)</f>
        <v>59.75</v>
      </c>
      <c r="N461" s="117">
        <f>IF('STATS 17-18'!H463&lt;11,IF(M461&gt;66,66,M461),M461)</f>
        <v>59.75</v>
      </c>
    </row>
    <row r="462" ht="20.35" customHeight="1">
      <c r="A462" t="s" s="38">
        <v>556</v>
      </c>
      <c r="B462" s="81">
        <f>'SK - Tableau 1'!F462</f>
        <v>68</v>
      </c>
      <c r="C462" s="33">
        <f>VLOOKUP('STATS 17-18'!X464,'PH - GIVEAWAYS'!$A$3:$B$55,2)</f>
        <v>94</v>
      </c>
      <c r="D462" s="33">
        <f>IF('STATS 17-18'!G464&lt;400,IF(C462&gt;66,66,C462),C462)</f>
        <v>94</v>
      </c>
      <c r="E462" s="33">
        <f>IF('STATS 17-18'!G464&lt;200,IF(D462&gt;60,60,D462),D462)</f>
        <v>94</v>
      </c>
      <c r="F462" s="33">
        <f>VLOOKUP('STATS 17-18'!AE464,'PH - BLOCKED SHOTS'!$A$3:$B$55,2)</f>
        <v>52</v>
      </c>
      <c r="G462" s="33">
        <f>IF('STATS 17-18'!G464&lt;400,IF(F462&gt;66,66,F462),F462)</f>
        <v>52</v>
      </c>
      <c r="H462" s="33">
        <f>IF('STATS 17-18'!G464&lt;200,IF(G462&gt;60,60,G462),G462)</f>
        <v>52</v>
      </c>
      <c r="I462" s="33"/>
      <c r="J462" s="116">
        <f>AVERAGE(B462,E462,E462,H462)</f>
        <v>77</v>
      </c>
      <c r="K462" s="116">
        <f>VLOOKUP('STATS 17-18'!M464,'PH - GAME SCORE'!$A$3:$B$55,2)</f>
        <v>70</v>
      </c>
      <c r="L462" s="116">
        <f>AVERAGE(J462,K462)</f>
        <v>73.5</v>
      </c>
      <c r="M462" s="116">
        <f>IF('STATS 17-18'!H464&lt;13.4,IF(L462&gt;73,73,L462),L462)</f>
        <v>73</v>
      </c>
      <c r="N462" s="117">
        <f>IF('STATS 17-18'!H464&lt;11,IF(M462&gt;66,66,M462),M462)</f>
        <v>73</v>
      </c>
    </row>
    <row r="463" ht="20.35" customHeight="1">
      <c r="A463" t="s" s="38">
        <v>557</v>
      </c>
      <c r="B463" s="81">
        <f>'SK - Tableau 1'!F463</f>
        <v>49</v>
      </c>
      <c r="C463" s="33">
        <f>VLOOKUP('STATS 17-18'!X465,'PH - GIVEAWAYS'!$A$3:$B$55,2)</f>
        <v>66</v>
      </c>
      <c r="D463" s="33">
        <f>IF('STATS 17-18'!G465&lt;400,IF(C463&gt;66,66,C463),C463)</f>
        <v>66</v>
      </c>
      <c r="E463" s="33">
        <f>IF('STATS 17-18'!G465&lt;200,IF(D463&gt;60,60,D463),D463)</f>
        <v>60</v>
      </c>
      <c r="F463" s="33">
        <f>VLOOKUP('STATS 17-18'!AE465,'PH - BLOCKED SHOTS'!$A$3:$B$55,2)</f>
        <v>64</v>
      </c>
      <c r="G463" s="33">
        <f>IF('STATS 17-18'!G465&lt;400,IF(F463&gt;66,66,F463),F463)</f>
        <v>64</v>
      </c>
      <c r="H463" s="33">
        <f>IF('STATS 17-18'!G465&lt;200,IF(G463&gt;60,60,G463),G463)</f>
        <v>60</v>
      </c>
      <c r="I463" s="33"/>
      <c r="J463" s="116">
        <f>AVERAGE(B463,E463,E463,H463)</f>
        <v>57.25</v>
      </c>
      <c r="K463" s="116">
        <f>VLOOKUP('STATS 17-18'!M465,'PH - GAME SCORE'!$A$3:$B$55,2)</f>
        <v>48</v>
      </c>
      <c r="L463" s="116">
        <f>AVERAGE(J463,K463)</f>
        <v>52.625</v>
      </c>
      <c r="M463" s="116">
        <f>IF('STATS 17-18'!H465&lt;13.4,IF(L463&gt;73,73,L463),L463)</f>
        <v>52.625</v>
      </c>
      <c r="N463" s="117">
        <f>IF('STATS 17-18'!H465&lt;11,IF(M463&gt;66,66,M463),M463)</f>
        <v>52.625</v>
      </c>
    </row>
    <row r="464" ht="20.35" customHeight="1">
      <c r="A464" t="s" s="38">
        <v>558</v>
      </c>
      <c r="B464" s="81">
        <f>'SK - Tableau 1'!F464</f>
        <v>99</v>
      </c>
      <c r="C464" s="33">
        <f>VLOOKUP('STATS 17-18'!X466,'PH - GIVEAWAYS'!$A$3:$B$55,2)</f>
        <v>48</v>
      </c>
      <c r="D464" s="33">
        <f>IF('STATS 17-18'!G466&lt;400,IF(C464&gt;66,66,C464),C464)</f>
        <v>48</v>
      </c>
      <c r="E464" s="33">
        <f>IF('STATS 17-18'!G466&lt;200,IF(D464&gt;60,60,D464),D464)</f>
        <v>48</v>
      </c>
      <c r="F464" s="33">
        <f>VLOOKUP('STATS 17-18'!AE466,'PH - BLOCKED SHOTS'!$A$3:$B$55,2)</f>
        <v>73</v>
      </c>
      <c r="G464" s="33">
        <f>IF('STATS 17-18'!G466&lt;400,IF(F464&gt;66,66,F464),F464)</f>
        <v>73</v>
      </c>
      <c r="H464" s="33">
        <f>IF('STATS 17-18'!G466&lt;200,IF(G464&gt;60,60,G464),G464)</f>
        <v>73</v>
      </c>
      <c r="I464" s="33"/>
      <c r="J464" s="116">
        <f>AVERAGE(B464,E464,E464,H464)</f>
        <v>67</v>
      </c>
      <c r="K464" s="116">
        <f>VLOOKUP('STATS 17-18'!M466,'PH - GAME SCORE'!$A$3:$B$55,2)</f>
        <v>69</v>
      </c>
      <c r="L464" s="116">
        <f>AVERAGE(J464,K464)</f>
        <v>68</v>
      </c>
      <c r="M464" s="116">
        <f>IF('STATS 17-18'!H466&lt;13.4,IF(L464&gt;73,73,L464),L464)</f>
        <v>68</v>
      </c>
      <c r="N464" s="117">
        <f>IF('STATS 17-18'!H466&lt;11,IF(M464&gt;66,66,M464),M464)</f>
        <v>68</v>
      </c>
    </row>
    <row r="465" ht="20.35" customHeight="1">
      <c r="A465" t="s" s="38">
        <v>559</v>
      </c>
      <c r="B465" s="81">
        <f>'SK - Tableau 1'!F465</f>
        <v>51</v>
      </c>
      <c r="C465" s="33">
        <f>VLOOKUP('STATS 17-18'!X467,'PH - GIVEAWAYS'!$A$3:$B$55,2)</f>
        <v>99</v>
      </c>
      <c r="D465" s="33">
        <f>IF('STATS 17-18'!G467&lt;400,IF(C465&gt;66,66,C465),C465)</f>
        <v>66</v>
      </c>
      <c r="E465" s="33">
        <f>IF('STATS 17-18'!G467&lt;200,IF(D465&gt;60,60,D465),D465)</f>
        <v>60</v>
      </c>
      <c r="F465" s="33">
        <f>VLOOKUP('STATS 17-18'!AE467,'PH - BLOCKED SHOTS'!$A$3:$B$55,2)</f>
        <v>49</v>
      </c>
      <c r="G465" s="33">
        <f>IF('STATS 17-18'!G467&lt;400,IF(F465&gt;66,66,F465),F465)</f>
        <v>49</v>
      </c>
      <c r="H465" s="33">
        <f>IF('STATS 17-18'!G467&lt;200,IF(G465&gt;60,60,G465),G465)</f>
        <v>49</v>
      </c>
      <c r="I465" s="33"/>
      <c r="J465" s="116">
        <f>AVERAGE(B465,E465,E465,H465)</f>
        <v>55</v>
      </c>
      <c r="K465" s="116">
        <f>VLOOKUP('STATS 17-18'!M467,'PH - GAME SCORE'!$A$3:$B$55,2)</f>
        <v>52</v>
      </c>
      <c r="L465" s="116">
        <f>AVERAGE(J465,K465)</f>
        <v>53.5</v>
      </c>
      <c r="M465" s="116">
        <f>IF('STATS 17-18'!H467&lt;13.4,IF(L465&gt;73,73,L465),L465)</f>
        <v>53.5</v>
      </c>
      <c r="N465" s="117">
        <f>IF('STATS 17-18'!H467&lt;11,IF(M465&gt;66,66,M465),M465)</f>
        <v>53.5</v>
      </c>
    </row>
    <row r="466" ht="20.35" customHeight="1">
      <c r="A466" t="s" s="38">
        <v>560</v>
      </c>
      <c r="B466" s="81">
        <f>'SK - Tableau 1'!F466</f>
        <v>60</v>
      </c>
      <c r="C466" s="33">
        <f>VLOOKUP('STATS 17-18'!X468,'PH - GIVEAWAYS'!$A$3:$B$55,2)</f>
        <v>83</v>
      </c>
      <c r="D466" s="33">
        <f>IF('STATS 17-18'!G468&lt;400,IF(C466&gt;66,66,C466),C466)</f>
        <v>66</v>
      </c>
      <c r="E466" s="33">
        <f>IF('STATS 17-18'!G468&lt;200,IF(D466&gt;60,60,D466),D466)</f>
        <v>60</v>
      </c>
      <c r="F466" s="33">
        <f>VLOOKUP('STATS 17-18'!AE468,'PH - BLOCKED SHOTS'!$A$3:$B$55,2)</f>
        <v>70</v>
      </c>
      <c r="G466" s="33">
        <f>IF('STATS 17-18'!G468&lt;400,IF(F466&gt;66,66,F466),F466)</f>
        <v>66</v>
      </c>
      <c r="H466" s="33">
        <f>IF('STATS 17-18'!G468&lt;200,IF(G466&gt;60,60,G466),G466)</f>
        <v>60</v>
      </c>
      <c r="I466" s="33"/>
      <c r="J466" s="116">
        <f>AVERAGE(B466,E466,E466,H466)</f>
        <v>60</v>
      </c>
      <c r="K466" s="116">
        <f>VLOOKUP('STATS 17-18'!M468,'PH - GAME SCORE'!$A$3:$B$55,2)</f>
        <v>72</v>
      </c>
      <c r="L466" s="116">
        <f>AVERAGE(J466,K466)</f>
        <v>66</v>
      </c>
      <c r="M466" s="116">
        <f>IF('STATS 17-18'!H468&lt;13.4,IF(L466&gt;73,73,L466),L466)</f>
        <v>66</v>
      </c>
      <c r="N466" s="117">
        <f>IF('STATS 17-18'!H468&lt;11,IF(M466&gt;66,66,M466),M466)</f>
        <v>66</v>
      </c>
    </row>
    <row r="467" ht="20.35" customHeight="1">
      <c r="A467" t="s" s="38">
        <v>561</v>
      </c>
      <c r="B467" s="81">
        <f>'SK - Tableau 1'!F467</f>
        <v>48</v>
      </c>
      <c r="C467" s="33">
        <f>VLOOKUP('STATS 17-18'!X469,'PH - GIVEAWAYS'!$A$3:$B$55,2)</f>
        <v>86</v>
      </c>
      <c r="D467" s="33">
        <f>IF('STATS 17-18'!G469&lt;400,IF(C467&gt;66,66,C467),C467)</f>
        <v>86</v>
      </c>
      <c r="E467" s="33">
        <f>IF('STATS 17-18'!G469&lt;200,IF(D467&gt;60,60,D467),D467)</f>
        <v>86</v>
      </c>
      <c r="F467" s="33">
        <f>VLOOKUP('STATS 17-18'!AE469,'PH - BLOCKED SHOTS'!$A$3:$B$55,2)</f>
        <v>89</v>
      </c>
      <c r="G467" s="33">
        <f>IF('STATS 17-18'!G469&lt;400,IF(F467&gt;66,66,F467),F467)</f>
        <v>89</v>
      </c>
      <c r="H467" s="33">
        <f>IF('STATS 17-18'!G469&lt;200,IF(G467&gt;60,60,G467),G467)</f>
        <v>89</v>
      </c>
      <c r="I467" s="33"/>
      <c r="J467" s="116">
        <f>AVERAGE(B467,E467,E467,H467)</f>
        <v>77.25</v>
      </c>
      <c r="K467" s="116">
        <f>VLOOKUP('STATS 17-18'!M469,'PH - GAME SCORE'!$A$3:$B$55,2)</f>
        <v>64</v>
      </c>
      <c r="L467" s="116">
        <f>AVERAGE(J467,K467)</f>
        <v>70.625</v>
      </c>
      <c r="M467" s="116">
        <f>IF('STATS 17-18'!H469&lt;13.4,IF(L467&gt;73,73,L467),L467)</f>
        <v>70.625</v>
      </c>
      <c r="N467" s="117">
        <f>IF('STATS 17-18'!H469&lt;11,IF(M467&gt;66,66,M467),M467)</f>
        <v>70.625</v>
      </c>
    </row>
    <row r="468" ht="20.35" customHeight="1">
      <c r="A468" t="s" s="38">
        <v>562</v>
      </c>
      <c r="B468" s="81">
        <f>'SK - Tableau 1'!F468</f>
        <v>83</v>
      </c>
      <c r="C468" s="33">
        <f>VLOOKUP('STATS 17-18'!X470,'PH - GIVEAWAYS'!$A$3:$B$55,2)</f>
        <v>63</v>
      </c>
      <c r="D468" s="33">
        <f>IF('STATS 17-18'!G470&lt;400,IF(C468&gt;66,66,C468),C468)</f>
        <v>63</v>
      </c>
      <c r="E468" s="33">
        <f>IF('STATS 17-18'!G470&lt;200,IF(D468&gt;60,60,D468),D468)</f>
        <v>63</v>
      </c>
      <c r="F468" s="33">
        <f>VLOOKUP('STATS 17-18'!AE470,'PH - BLOCKED SHOTS'!$A$3:$B$55,2)</f>
        <v>86</v>
      </c>
      <c r="G468" s="33">
        <f>IF('STATS 17-18'!G470&lt;400,IF(F468&gt;66,66,F468),F468)</f>
        <v>86</v>
      </c>
      <c r="H468" s="33">
        <f>IF('STATS 17-18'!G470&lt;200,IF(G468&gt;60,60,G468),G468)</f>
        <v>86</v>
      </c>
      <c r="I468" s="33"/>
      <c r="J468" s="116">
        <f>AVERAGE(B468,E468,E468,H468)</f>
        <v>73.75</v>
      </c>
      <c r="K468" s="116">
        <f>VLOOKUP('STATS 17-18'!M470,'PH - GAME SCORE'!$A$3:$B$55,2)</f>
        <v>48</v>
      </c>
      <c r="L468" s="116">
        <f>AVERAGE(J468,K468)</f>
        <v>60.875</v>
      </c>
      <c r="M468" s="116">
        <f>IF('STATS 17-18'!H470&lt;13.4,IF(L468&gt;73,73,L468),L468)</f>
        <v>60.875</v>
      </c>
      <c r="N468" s="117">
        <f>IF('STATS 17-18'!H470&lt;11,IF(M468&gt;66,66,M468),M468)</f>
        <v>60.875</v>
      </c>
    </row>
    <row r="469" ht="20.35" customHeight="1">
      <c r="A469" t="s" s="38">
        <v>563</v>
      </c>
      <c r="B469" s="81">
        <f>'SK - Tableau 1'!F469</f>
        <v>68</v>
      </c>
      <c r="C469" s="33">
        <f>VLOOKUP('STATS 17-18'!X471,'PH - GIVEAWAYS'!$A$3:$B$55,2)</f>
        <v>74</v>
      </c>
      <c r="D469" s="33">
        <f>IF('STATS 17-18'!G471&lt;400,IF(C469&gt;66,66,C469),C469)</f>
        <v>74</v>
      </c>
      <c r="E469" s="33">
        <f>IF('STATS 17-18'!G471&lt;200,IF(D469&gt;60,60,D469),D469)</f>
        <v>74</v>
      </c>
      <c r="F469" s="33">
        <f>VLOOKUP('STATS 17-18'!AE471,'PH - BLOCKED SHOTS'!$A$3:$B$55,2)</f>
        <v>81</v>
      </c>
      <c r="G469" s="33">
        <f>IF('STATS 17-18'!G471&lt;400,IF(F469&gt;66,66,F469),F469)</f>
        <v>81</v>
      </c>
      <c r="H469" s="33">
        <f>IF('STATS 17-18'!G471&lt;200,IF(G469&gt;60,60,G469),G469)</f>
        <v>81</v>
      </c>
      <c r="I469" s="33"/>
      <c r="J469" s="116">
        <f>AVERAGE(B469,E469,E469,H469)</f>
        <v>74.25</v>
      </c>
      <c r="K469" s="116">
        <f>VLOOKUP('STATS 17-18'!M471,'PH - GAME SCORE'!$A$3:$B$55,2)</f>
        <v>57</v>
      </c>
      <c r="L469" s="116">
        <f>AVERAGE(J469,K469)</f>
        <v>65.625</v>
      </c>
      <c r="M469" s="116">
        <f>IF('STATS 17-18'!H471&lt;13.4,IF(L469&gt;73,73,L469),L469)</f>
        <v>65.625</v>
      </c>
      <c r="N469" s="117">
        <f>IF('STATS 17-18'!H471&lt;11,IF(M469&gt;66,66,M469),M469)</f>
        <v>65.625</v>
      </c>
    </row>
    <row r="470" ht="20.35" customHeight="1">
      <c r="A470" t="s" s="38">
        <v>564</v>
      </c>
      <c r="B470" s="81">
        <f>'SK - Tableau 1'!F470</f>
        <v>85</v>
      </c>
      <c r="C470" s="33">
        <f>VLOOKUP('STATS 17-18'!X472,'PH - GIVEAWAYS'!$A$3:$B$55,2)</f>
        <v>56</v>
      </c>
      <c r="D470" s="33">
        <f>IF('STATS 17-18'!G472&lt;400,IF(C470&gt;66,66,C470),C470)</f>
        <v>56</v>
      </c>
      <c r="E470" s="33">
        <f>IF('STATS 17-18'!G472&lt;200,IF(D470&gt;60,60,D470),D470)</f>
        <v>56</v>
      </c>
      <c r="F470" s="33">
        <f>VLOOKUP('STATS 17-18'!AE472,'PH - BLOCKED SHOTS'!$A$3:$B$55,2)</f>
        <v>53</v>
      </c>
      <c r="G470" s="33">
        <f>IF('STATS 17-18'!G472&lt;400,IF(F470&gt;66,66,F470),F470)</f>
        <v>53</v>
      </c>
      <c r="H470" s="33">
        <f>IF('STATS 17-18'!G472&lt;200,IF(G470&gt;60,60,G470),G470)</f>
        <v>53</v>
      </c>
      <c r="I470" s="33"/>
      <c r="J470" s="116">
        <f>AVERAGE(B470,E470,E470,H470)</f>
        <v>62.5</v>
      </c>
      <c r="K470" s="116">
        <f>VLOOKUP('STATS 17-18'!M472,'PH - GAME SCORE'!$A$3:$B$55,2)</f>
        <v>95</v>
      </c>
      <c r="L470" s="116">
        <f>AVERAGE(J470,K470)</f>
        <v>78.75</v>
      </c>
      <c r="M470" s="116">
        <f>IF('STATS 17-18'!H472&lt;13.4,IF(L470&gt;73,73,L470),L470)</f>
        <v>78.75</v>
      </c>
      <c r="N470" s="117">
        <f>IF('STATS 17-18'!H472&lt;11,IF(M470&gt;66,66,M470),M470)</f>
        <v>78.75</v>
      </c>
    </row>
    <row r="471" ht="20.35" customHeight="1">
      <c r="A471" t="s" s="38">
        <v>565</v>
      </c>
      <c r="B471" s="81">
        <f>'SK - Tableau 1'!F471</f>
        <v>58</v>
      </c>
      <c r="C471" s="33">
        <f>VLOOKUP('STATS 17-18'!X473,'PH - GIVEAWAYS'!$A$3:$B$55,2)</f>
        <v>71</v>
      </c>
      <c r="D471" s="33">
        <f>IF('STATS 17-18'!G473&lt;400,IF(C471&gt;66,66,C471),C471)</f>
        <v>66</v>
      </c>
      <c r="E471" s="33">
        <f>IF('STATS 17-18'!G473&lt;200,IF(D471&gt;60,60,D471),D471)</f>
        <v>66</v>
      </c>
      <c r="F471" s="33">
        <f>VLOOKUP('STATS 17-18'!AE473,'PH - BLOCKED SHOTS'!$A$3:$B$55,2)</f>
        <v>82</v>
      </c>
      <c r="G471" s="33">
        <f>IF('STATS 17-18'!G473&lt;400,IF(F471&gt;66,66,F471),F471)</f>
        <v>66</v>
      </c>
      <c r="H471" s="33">
        <f>IF('STATS 17-18'!G473&lt;200,IF(G471&gt;60,60,G471),G471)</f>
        <v>66</v>
      </c>
      <c r="I471" s="33"/>
      <c r="J471" s="116">
        <f>AVERAGE(B471,E471,E471,H471)</f>
        <v>64</v>
      </c>
      <c r="K471" s="116">
        <f>VLOOKUP('STATS 17-18'!M473,'PH - GAME SCORE'!$A$3:$B$55,2)</f>
        <v>55</v>
      </c>
      <c r="L471" s="116">
        <f>AVERAGE(J471,K471)</f>
        <v>59.5</v>
      </c>
      <c r="M471" s="116">
        <f>IF('STATS 17-18'!H473&lt;13.4,IF(L471&gt;73,73,L471),L471)</f>
        <v>59.5</v>
      </c>
      <c r="N471" s="117">
        <f>IF('STATS 17-18'!H473&lt;11,IF(M471&gt;66,66,M471),M471)</f>
        <v>59.5</v>
      </c>
    </row>
    <row r="472" ht="20.35" customHeight="1">
      <c r="A472" t="s" s="38">
        <v>566</v>
      </c>
      <c r="B472" s="81">
        <f>'SK - Tableau 1'!F472</f>
        <v>92</v>
      </c>
      <c r="C472" s="33">
        <f>VLOOKUP('STATS 17-18'!X474,'PH - GIVEAWAYS'!$A$3:$B$55,2)</f>
        <v>55</v>
      </c>
      <c r="D472" s="33">
        <f>IF('STATS 17-18'!G474&lt;400,IF(C472&gt;66,66,C472),C472)</f>
        <v>55</v>
      </c>
      <c r="E472" s="33">
        <f>IF('STATS 17-18'!G474&lt;200,IF(D472&gt;60,60,D472),D472)</f>
        <v>55</v>
      </c>
      <c r="F472" s="33">
        <f>VLOOKUP('STATS 17-18'!AE474,'PH - BLOCKED SHOTS'!$A$3:$B$55,2)</f>
        <v>57</v>
      </c>
      <c r="G472" s="33">
        <f>IF('STATS 17-18'!G474&lt;400,IF(F472&gt;66,66,F472),F472)</f>
        <v>57</v>
      </c>
      <c r="H472" s="33">
        <f>IF('STATS 17-18'!G474&lt;200,IF(G472&gt;60,60,G472),G472)</f>
        <v>57</v>
      </c>
      <c r="I472" s="33"/>
      <c r="J472" s="116">
        <f>AVERAGE(B472,E472,E472,H472)</f>
        <v>64.75</v>
      </c>
      <c r="K472" s="116">
        <f>VLOOKUP('STATS 17-18'!M474,'PH - GAME SCORE'!$A$3:$B$55,2)</f>
        <v>74</v>
      </c>
      <c r="L472" s="116">
        <f>AVERAGE(J472,K472)</f>
        <v>69.375</v>
      </c>
      <c r="M472" s="116">
        <f>IF('STATS 17-18'!H474&lt;13.4,IF(L472&gt;73,73,L472),L472)</f>
        <v>69.375</v>
      </c>
      <c r="N472" s="117">
        <f>IF('STATS 17-18'!H474&lt;11,IF(M472&gt;66,66,M472),M472)</f>
        <v>69.375</v>
      </c>
    </row>
    <row r="473" ht="20.35" customHeight="1">
      <c r="A473" t="s" s="38">
        <v>567</v>
      </c>
      <c r="B473" s="81">
        <f>'SK - Tableau 1'!F473</f>
        <v>69</v>
      </c>
      <c r="C473" s="33">
        <f>VLOOKUP('STATS 17-18'!X475,'PH - GIVEAWAYS'!$A$3:$B$55,2)</f>
        <v>78</v>
      </c>
      <c r="D473" s="33">
        <f>IF('STATS 17-18'!G475&lt;400,IF(C473&gt;66,66,C473),C473)</f>
        <v>78</v>
      </c>
      <c r="E473" s="33">
        <f>IF('STATS 17-18'!G475&lt;200,IF(D473&gt;60,60,D473),D473)</f>
        <v>78</v>
      </c>
      <c r="F473" s="33">
        <f>VLOOKUP('STATS 17-18'!AE475,'PH - BLOCKED SHOTS'!$A$3:$B$55,2)</f>
        <v>52</v>
      </c>
      <c r="G473" s="33">
        <f>IF('STATS 17-18'!G475&lt;400,IF(F473&gt;66,66,F473),F473)</f>
        <v>52</v>
      </c>
      <c r="H473" s="33">
        <f>IF('STATS 17-18'!G475&lt;200,IF(G473&gt;60,60,G473),G473)</f>
        <v>52</v>
      </c>
      <c r="I473" s="33"/>
      <c r="J473" s="116">
        <f>AVERAGE(B473,E473,E473,H473)</f>
        <v>69.25</v>
      </c>
      <c r="K473" s="116">
        <f>VLOOKUP('STATS 17-18'!M475,'PH - GAME SCORE'!$A$3:$B$55,2)</f>
        <v>87</v>
      </c>
      <c r="L473" s="116">
        <f>AVERAGE(J473,K473)</f>
        <v>78.125</v>
      </c>
      <c r="M473" s="116">
        <f>IF('STATS 17-18'!H475&lt;13.4,IF(L473&gt;73,73,L473),L473)</f>
        <v>78.125</v>
      </c>
      <c r="N473" s="117">
        <f>IF('STATS 17-18'!H475&lt;11,IF(M473&gt;66,66,M473),M473)</f>
        <v>78.125</v>
      </c>
    </row>
    <row r="474" ht="20.35" customHeight="1">
      <c r="A474" t="s" s="38">
        <v>568</v>
      </c>
      <c r="B474" s="81">
        <f>'SK - Tableau 1'!F474</f>
        <v>60</v>
      </c>
      <c r="C474" s="33">
        <f>VLOOKUP('STATS 17-18'!X476,'PH - GIVEAWAYS'!$A$3:$B$55,2)</f>
        <v>99</v>
      </c>
      <c r="D474" s="33">
        <f>IF('STATS 17-18'!G476&lt;400,IF(C474&gt;66,66,C474),C474)</f>
        <v>66</v>
      </c>
      <c r="E474" s="33">
        <f>IF('STATS 17-18'!G476&lt;200,IF(D474&gt;60,60,D474),D474)</f>
        <v>60</v>
      </c>
      <c r="F474" s="33">
        <f>VLOOKUP('STATS 17-18'!AE476,'PH - BLOCKED SHOTS'!$A$3:$B$55,2)</f>
        <v>47</v>
      </c>
      <c r="G474" s="33">
        <f>IF('STATS 17-18'!G476&lt;400,IF(F474&gt;66,66,F474),F474)</f>
        <v>47</v>
      </c>
      <c r="H474" s="33">
        <f>IF('STATS 17-18'!G476&lt;200,IF(G474&gt;60,60,G474),G474)</f>
        <v>47</v>
      </c>
      <c r="I474" s="33"/>
      <c r="J474" s="116">
        <f>AVERAGE(B474,E474,E474,H474)</f>
        <v>56.75</v>
      </c>
      <c r="K474" s="116">
        <f>VLOOKUP('STATS 17-18'!M476,'PH - GAME SCORE'!$A$3:$B$55,2)</f>
        <v>73</v>
      </c>
      <c r="L474" s="116">
        <f>AVERAGE(J474,K474)</f>
        <v>64.875</v>
      </c>
      <c r="M474" s="116">
        <f>IF('STATS 17-18'!H476&lt;13.4,IF(L474&gt;73,73,L474),L474)</f>
        <v>64.875</v>
      </c>
      <c r="N474" s="117">
        <f>IF('STATS 17-18'!H476&lt;11,IF(M474&gt;66,66,M474),M474)</f>
        <v>64.875</v>
      </c>
    </row>
    <row r="475" ht="20.35" customHeight="1">
      <c r="A475" t="s" s="38">
        <v>569</v>
      </c>
      <c r="B475" s="81">
        <f>'SK - Tableau 1'!F475</f>
        <v>67</v>
      </c>
      <c r="C475" s="33">
        <f>VLOOKUP('STATS 17-18'!X477,'PH - GIVEAWAYS'!$A$3:$B$55,2)</f>
        <v>86</v>
      </c>
      <c r="D475" s="33">
        <f>IF('STATS 17-18'!G477&lt;400,IF(C475&gt;66,66,C475),C475)</f>
        <v>66</v>
      </c>
      <c r="E475" s="33">
        <f>IF('STATS 17-18'!G477&lt;200,IF(D475&gt;60,60,D475),D475)</f>
        <v>66</v>
      </c>
      <c r="F475" s="33">
        <f>VLOOKUP('STATS 17-18'!AE477,'PH - BLOCKED SHOTS'!$A$3:$B$55,2)</f>
        <v>52</v>
      </c>
      <c r="G475" s="33">
        <f>IF('STATS 17-18'!G477&lt;400,IF(F475&gt;66,66,F475),F475)</f>
        <v>52</v>
      </c>
      <c r="H475" s="33">
        <f>IF('STATS 17-18'!G477&lt;200,IF(G475&gt;60,60,G475),G475)</f>
        <v>52</v>
      </c>
      <c r="I475" s="33"/>
      <c r="J475" s="116">
        <f>AVERAGE(B475,E475,E475,H475)</f>
        <v>62.75</v>
      </c>
      <c r="K475" s="116">
        <f>VLOOKUP('STATS 17-18'!M477,'PH - GAME SCORE'!$A$3:$B$55,2)</f>
        <v>56</v>
      </c>
      <c r="L475" s="116">
        <f>AVERAGE(J475,K475)</f>
        <v>59.375</v>
      </c>
      <c r="M475" s="116">
        <f>IF('STATS 17-18'!H477&lt;13.4,IF(L475&gt;73,73,L475),L475)</f>
        <v>59.375</v>
      </c>
      <c r="N475" s="117">
        <f>IF('STATS 17-18'!H477&lt;11,IF(M475&gt;66,66,M475),M475)</f>
        <v>59.375</v>
      </c>
    </row>
    <row r="476" ht="20.35" customHeight="1">
      <c r="A476" t="s" s="38">
        <v>570</v>
      </c>
      <c r="B476" s="81">
        <f>'SK - Tableau 1'!F476</f>
        <v>71</v>
      </c>
      <c r="C476" s="33">
        <f>VLOOKUP('STATS 17-18'!X478,'PH - GIVEAWAYS'!$A$3:$B$55,2)</f>
        <v>47</v>
      </c>
      <c r="D476" s="33">
        <f>IF('STATS 17-18'!G478&lt;400,IF(C476&gt;66,66,C476),C476)</f>
        <v>47</v>
      </c>
      <c r="E476" s="33">
        <f>IF('STATS 17-18'!G478&lt;200,IF(D476&gt;60,60,D476),D476)</f>
        <v>47</v>
      </c>
      <c r="F476" s="33">
        <f>VLOOKUP('STATS 17-18'!AE478,'PH - BLOCKED SHOTS'!$A$3:$B$55,2)</f>
        <v>83</v>
      </c>
      <c r="G476" s="33">
        <f>IF('STATS 17-18'!G478&lt;400,IF(F476&gt;66,66,F476),F476)</f>
        <v>83</v>
      </c>
      <c r="H476" s="33">
        <f>IF('STATS 17-18'!G478&lt;200,IF(G476&gt;60,60,G476),G476)</f>
        <v>83</v>
      </c>
      <c r="I476" s="33"/>
      <c r="J476" s="116">
        <f>AVERAGE(B476,E476,E476,H476)</f>
        <v>62</v>
      </c>
      <c r="K476" s="116">
        <f>VLOOKUP('STATS 17-18'!M478,'PH - GAME SCORE'!$A$3:$B$55,2)</f>
        <v>63</v>
      </c>
      <c r="L476" s="116">
        <f>AVERAGE(J476,K476)</f>
        <v>62.5</v>
      </c>
      <c r="M476" s="116">
        <f>IF('STATS 17-18'!H478&lt;13.4,IF(L476&gt;73,73,L476),L476)</f>
        <v>62.5</v>
      </c>
      <c r="N476" s="117">
        <f>IF('STATS 17-18'!H478&lt;11,IF(M476&gt;66,66,M476),M476)</f>
        <v>62.5</v>
      </c>
    </row>
    <row r="477" ht="20.35" customHeight="1">
      <c r="A477" t="s" s="38">
        <v>571</v>
      </c>
      <c r="B477" s="81">
        <f>'SK - Tableau 1'!F477</f>
        <v>54</v>
      </c>
      <c r="C477" s="33">
        <f>VLOOKUP('STATS 17-18'!X479,'PH - GIVEAWAYS'!$A$3:$B$55,2)</f>
        <v>78</v>
      </c>
      <c r="D477" s="33">
        <f>IF('STATS 17-18'!G479&lt;400,IF(C477&gt;66,66,C477),C477)</f>
        <v>78</v>
      </c>
      <c r="E477" s="33">
        <f>IF('STATS 17-18'!G479&lt;200,IF(D477&gt;60,60,D477),D477)</f>
        <v>78</v>
      </c>
      <c r="F477" s="33">
        <f>VLOOKUP('STATS 17-18'!AE479,'PH - BLOCKED SHOTS'!$A$3:$B$55,2)</f>
        <v>80</v>
      </c>
      <c r="G477" s="33">
        <f>IF('STATS 17-18'!G479&lt;400,IF(F477&gt;66,66,F477),F477)</f>
        <v>80</v>
      </c>
      <c r="H477" s="33">
        <f>IF('STATS 17-18'!G479&lt;200,IF(G477&gt;60,60,G477),G477)</f>
        <v>80</v>
      </c>
      <c r="I477" s="33"/>
      <c r="J477" s="116">
        <f>AVERAGE(B477,E477,E477,H477)</f>
        <v>72.5</v>
      </c>
      <c r="K477" s="116">
        <f>VLOOKUP('STATS 17-18'!M479,'PH - GAME SCORE'!$A$3:$B$55,2)</f>
        <v>52</v>
      </c>
      <c r="L477" s="116">
        <f>AVERAGE(J477,K477)</f>
        <v>62.25</v>
      </c>
      <c r="M477" s="116">
        <f>IF('STATS 17-18'!H479&lt;13.4,IF(L477&gt;73,73,L477),L477)</f>
        <v>62.25</v>
      </c>
      <c r="N477" s="117">
        <f>IF('STATS 17-18'!H479&lt;11,IF(M477&gt;66,66,M477),M477)</f>
        <v>62.25</v>
      </c>
    </row>
    <row r="478" ht="20.35" customHeight="1">
      <c r="A478" t="s" s="38">
        <v>572</v>
      </c>
      <c r="B478" s="81">
        <f>'SK - Tableau 1'!F478</f>
        <v>60</v>
      </c>
      <c r="C478" s="33">
        <f>VLOOKUP('STATS 17-18'!X480,'PH - GIVEAWAYS'!$A$3:$B$55,2)</f>
        <v>54</v>
      </c>
      <c r="D478" s="33">
        <f>IF('STATS 17-18'!G480&lt;400,IF(C478&gt;66,66,C478),C478)</f>
        <v>54</v>
      </c>
      <c r="E478" s="33">
        <f>IF('STATS 17-18'!G480&lt;200,IF(D478&gt;60,60,D478),D478)</f>
        <v>54</v>
      </c>
      <c r="F478" s="33">
        <f>VLOOKUP('STATS 17-18'!AE480,'PH - BLOCKED SHOTS'!$A$3:$B$55,2)</f>
        <v>86</v>
      </c>
      <c r="G478" s="33">
        <f>IF('STATS 17-18'!G480&lt;400,IF(F478&gt;66,66,F478),F478)</f>
        <v>66</v>
      </c>
      <c r="H478" s="33">
        <f>IF('STATS 17-18'!G480&lt;200,IF(G478&gt;60,60,G478),G478)</f>
        <v>60</v>
      </c>
      <c r="I478" s="33"/>
      <c r="J478" s="116">
        <f>AVERAGE(B478,E478,E478,H478)</f>
        <v>57</v>
      </c>
      <c r="K478" s="116">
        <f>VLOOKUP('STATS 17-18'!M480,'PH - GAME SCORE'!$A$3:$B$55,2)</f>
        <v>47</v>
      </c>
      <c r="L478" s="116">
        <f>AVERAGE(J478,K478)</f>
        <v>52</v>
      </c>
      <c r="M478" s="116">
        <f>IF('STATS 17-18'!H480&lt;13.4,IF(L478&gt;73,73,L478),L478)</f>
        <v>52</v>
      </c>
      <c r="N478" s="117">
        <f>IF('STATS 17-18'!H480&lt;11,IF(M478&gt;66,66,M478),M478)</f>
        <v>52</v>
      </c>
    </row>
    <row r="479" ht="20.35" customHeight="1">
      <c r="A479" t="s" s="38">
        <v>573</v>
      </c>
      <c r="B479" s="81">
        <f>'SK - Tableau 1'!F479</f>
        <v>81</v>
      </c>
      <c r="C479" s="33">
        <f>VLOOKUP('STATS 17-18'!X481,'PH - GIVEAWAYS'!$A$3:$B$55,2)</f>
        <v>57</v>
      </c>
      <c r="D479" s="33">
        <f>IF('STATS 17-18'!G481&lt;400,IF(C479&gt;66,66,C479),C479)</f>
        <v>57</v>
      </c>
      <c r="E479" s="33">
        <f>IF('STATS 17-18'!G481&lt;200,IF(D479&gt;60,60,D479),D479)</f>
        <v>57</v>
      </c>
      <c r="F479" s="33">
        <f>VLOOKUP('STATS 17-18'!AE481,'PH - BLOCKED SHOTS'!$A$3:$B$55,2)</f>
        <v>75</v>
      </c>
      <c r="G479" s="33">
        <f>IF('STATS 17-18'!G481&lt;400,IF(F479&gt;66,66,F479),F479)</f>
        <v>75</v>
      </c>
      <c r="H479" s="33">
        <f>IF('STATS 17-18'!G481&lt;200,IF(G479&gt;60,60,G479),G479)</f>
        <v>75</v>
      </c>
      <c r="I479" s="33"/>
      <c r="J479" s="116">
        <f>AVERAGE(B479,E479,E479,H479)</f>
        <v>67.5</v>
      </c>
      <c r="K479" s="116">
        <f>VLOOKUP('STATS 17-18'!M481,'PH - GAME SCORE'!$A$3:$B$55,2)</f>
        <v>77</v>
      </c>
      <c r="L479" s="116">
        <f>AVERAGE(J479,K479)</f>
        <v>72.25</v>
      </c>
      <c r="M479" s="116">
        <f>IF('STATS 17-18'!H481&lt;13.4,IF(L479&gt;73,73,L479),L479)</f>
        <v>72.25</v>
      </c>
      <c r="N479" s="117">
        <f>IF('STATS 17-18'!H481&lt;11,IF(M479&gt;66,66,M479),M479)</f>
        <v>72.25</v>
      </c>
    </row>
    <row r="480" ht="20.35" customHeight="1">
      <c r="A480" t="s" s="38">
        <v>574</v>
      </c>
      <c r="B480" s="81">
        <f>'SK - Tableau 1'!F480</f>
        <v>74</v>
      </c>
      <c r="C480" s="33">
        <f>VLOOKUP('STATS 17-18'!X482,'PH - GIVEAWAYS'!$A$3:$B$55,2)</f>
        <v>54</v>
      </c>
      <c r="D480" s="33">
        <f>IF('STATS 17-18'!G482&lt;400,IF(C480&gt;66,66,C480),C480)</f>
        <v>54</v>
      </c>
      <c r="E480" s="33">
        <f>IF('STATS 17-18'!G482&lt;200,IF(D480&gt;60,60,D480),D480)</f>
        <v>54</v>
      </c>
      <c r="F480" s="33">
        <f>VLOOKUP('STATS 17-18'!AE482,'PH - BLOCKED SHOTS'!$A$3:$B$55,2)</f>
        <v>99</v>
      </c>
      <c r="G480" s="33">
        <f>IF('STATS 17-18'!G482&lt;400,IF(F480&gt;66,66,F480),F480)</f>
        <v>99</v>
      </c>
      <c r="H480" s="33">
        <f>IF('STATS 17-18'!G482&lt;200,IF(G480&gt;60,60,G480),G480)</f>
        <v>99</v>
      </c>
      <c r="I480" s="33"/>
      <c r="J480" s="116">
        <f>AVERAGE(B480,E480,E480,H480)</f>
        <v>70.25</v>
      </c>
      <c r="K480" s="116">
        <f>VLOOKUP('STATS 17-18'!M482,'PH - GAME SCORE'!$A$3:$B$55,2)</f>
        <v>60</v>
      </c>
      <c r="L480" s="116">
        <f>AVERAGE(J480,K480)</f>
        <v>65.125</v>
      </c>
      <c r="M480" s="116">
        <f>IF('STATS 17-18'!H482&lt;13.4,IF(L480&gt;73,73,L480),L480)</f>
        <v>65.125</v>
      </c>
      <c r="N480" s="117">
        <f>IF('STATS 17-18'!H482&lt;11,IF(M480&gt;66,66,M480),M480)</f>
        <v>65.125</v>
      </c>
    </row>
    <row r="481" ht="20.35" customHeight="1">
      <c r="A481" t="s" s="38">
        <v>575</v>
      </c>
      <c r="B481" s="81">
        <f>'SK - Tableau 1'!F481</f>
        <v>73</v>
      </c>
      <c r="C481" s="33">
        <f>VLOOKUP('STATS 17-18'!X483,'PH - GIVEAWAYS'!$A$3:$B$55,2)</f>
        <v>48</v>
      </c>
      <c r="D481" s="33">
        <f>IF('STATS 17-18'!G483&lt;400,IF(C481&gt;66,66,C481),C481)</f>
        <v>48</v>
      </c>
      <c r="E481" s="33">
        <f>IF('STATS 17-18'!G483&lt;200,IF(D481&gt;60,60,D481),D481)</f>
        <v>48</v>
      </c>
      <c r="F481" s="33">
        <f>VLOOKUP('STATS 17-18'!AE483,'PH - BLOCKED SHOTS'!$A$3:$B$55,2)</f>
        <v>51</v>
      </c>
      <c r="G481" s="33">
        <f>IF('STATS 17-18'!G483&lt;400,IF(F481&gt;66,66,F481),F481)</f>
        <v>51</v>
      </c>
      <c r="H481" s="33">
        <f>IF('STATS 17-18'!G483&lt;200,IF(G481&gt;60,60,G481),G481)</f>
        <v>51</v>
      </c>
      <c r="I481" s="33"/>
      <c r="J481" s="116">
        <f>AVERAGE(B481,E481,E481,H481)</f>
        <v>55</v>
      </c>
      <c r="K481" s="116">
        <f>VLOOKUP('STATS 17-18'!M483,'PH - GAME SCORE'!$A$3:$B$55,2)</f>
        <v>72</v>
      </c>
      <c r="L481" s="116">
        <f>AVERAGE(J481,K481)</f>
        <v>63.5</v>
      </c>
      <c r="M481" s="116">
        <f>IF('STATS 17-18'!H483&lt;13.4,IF(L481&gt;73,73,L481),L481)</f>
        <v>63.5</v>
      </c>
      <c r="N481" s="117">
        <f>IF('STATS 17-18'!H483&lt;11,IF(M481&gt;66,66,M481),M481)</f>
        <v>63.5</v>
      </c>
    </row>
    <row r="482" ht="20.35" customHeight="1">
      <c r="A482" t="s" s="38">
        <v>576</v>
      </c>
      <c r="B482" s="81">
        <f>'SK - Tableau 1'!F482</f>
        <v>53</v>
      </c>
      <c r="C482" s="33">
        <f>VLOOKUP('STATS 17-18'!X484,'PH - GIVEAWAYS'!$A$3:$B$55,2)</f>
        <v>50</v>
      </c>
      <c r="D482" s="33">
        <f>IF('STATS 17-18'!G484&lt;400,IF(C482&gt;66,66,C482),C482)</f>
        <v>50</v>
      </c>
      <c r="E482" s="33">
        <f>IF('STATS 17-18'!G484&lt;200,IF(D482&gt;60,60,D482),D482)</f>
        <v>50</v>
      </c>
      <c r="F482" s="33">
        <f>VLOOKUP('STATS 17-18'!AE484,'PH - BLOCKED SHOTS'!$A$3:$B$55,2)</f>
        <v>83</v>
      </c>
      <c r="G482" s="33">
        <f>IF('STATS 17-18'!G484&lt;400,IF(F482&gt;66,66,F482),F482)</f>
        <v>66</v>
      </c>
      <c r="H482" s="33">
        <f>IF('STATS 17-18'!G484&lt;200,IF(G482&gt;60,60,G482),G482)</f>
        <v>66</v>
      </c>
      <c r="I482" s="33"/>
      <c r="J482" s="116">
        <f>AVERAGE(B482,E482,E482,H482)</f>
        <v>54.75</v>
      </c>
      <c r="K482" s="116">
        <f>VLOOKUP('STATS 17-18'!M484,'PH - GAME SCORE'!$A$3:$B$55,2)</f>
        <v>47</v>
      </c>
      <c r="L482" s="116">
        <f>AVERAGE(J482,K482)</f>
        <v>50.875</v>
      </c>
      <c r="M482" s="116">
        <f>IF('STATS 17-18'!H484&lt;13.4,IF(L482&gt;73,73,L482),L482)</f>
        <v>50.875</v>
      </c>
      <c r="N482" s="117">
        <f>IF('STATS 17-18'!H484&lt;11,IF(M482&gt;66,66,M482),M482)</f>
        <v>50.875</v>
      </c>
    </row>
    <row r="483" ht="20.35" customHeight="1">
      <c r="A483" t="s" s="38">
        <v>577</v>
      </c>
      <c r="B483" s="81">
        <f>'SK - Tableau 1'!F483</f>
        <v>79</v>
      </c>
      <c r="C483" s="33">
        <f>VLOOKUP('STATS 17-18'!X485,'PH - GIVEAWAYS'!$A$3:$B$55,2)</f>
        <v>92</v>
      </c>
      <c r="D483" s="33">
        <f>IF('STATS 17-18'!G485&lt;400,IF(C483&gt;66,66,C483),C483)</f>
        <v>92</v>
      </c>
      <c r="E483" s="33">
        <f>IF('STATS 17-18'!G485&lt;200,IF(D483&gt;60,60,D483),D483)</f>
        <v>92</v>
      </c>
      <c r="F483" s="33">
        <f>VLOOKUP('STATS 17-18'!AE485,'PH - BLOCKED SHOTS'!$A$3:$B$55,2)</f>
        <v>73</v>
      </c>
      <c r="G483" s="33">
        <f>IF('STATS 17-18'!G485&lt;400,IF(F483&gt;66,66,F483),F483)</f>
        <v>73</v>
      </c>
      <c r="H483" s="33">
        <f>IF('STATS 17-18'!G485&lt;200,IF(G483&gt;60,60,G483),G483)</f>
        <v>73</v>
      </c>
      <c r="I483" s="33"/>
      <c r="J483" s="116">
        <f>AVERAGE(B483,E483,E483,H483)</f>
        <v>84</v>
      </c>
      <c r="K483" s="116">
        <f>VLOOKUP('STATS 17-18'!M485,'PH - GAME SCORE'!$A$3:$B$55,2)</f>
        <v>74</v>
      </c>
      <c r="L483" s="116">
        <f>AVERAGE(J483,K483)</f>
        <v>79</v>
      </c>
      <c r="M483" s="116">
        <f>IF('STATS 17-18'!H485&lt;13.4,IF(L483&gt;73,73,L483),L483)</f>
        <v>79</v>
      </c>
      <c r="N483" s="117">
        <f>IF('STATS 17-18'!H485&lt;11,IF(M483&gt;66,66,M483),M483)</f>
        <v>79</v>
      </c>
    </row>
    <row r="484" ht="20.35" customHeight="1">
      <c r="A484" t="s" s="38">
        <v>578</v>
      </c>
      <c r="B484" s="81">
        <f>'SK - Tableau 1'!F484</f>
        <v>60</v>
      </c>
      <c r="C484" s="33">
        <f>VLOOKUP('STATS 17-18'!X486,'PH - GIVEAWAYS'!$A$3:$B$55,2)</f>
        <v>47</v>
      </c>
      <c r="D484" s="33">
        <f>IF('STATS 17-18'!G486&lt;400,IF(C484&gt;66,66,C484),C484)</f>
        <v>47</v>
      </c>
      <c r="E484" s="33">
        <f>IF('STATS 17-18'!G486&lt;200,IF(D484&gt;60,60,D484),D484)</f>
        <v>47</v>
      </c>
      <c r="F484" s="33">
        <f>VLOOKUP('STATS 17-18'!AE486,'PH - BLOCKED SHOTS'!$A$3:$B$55,2)</f>
        <v>85</v>
      </c>
      <c r="G484" s="33">
        <f>IF('STATS 17-18'!G486&lt;400,IF(F484&gt;66,66,F484),F484)</f>
        <v>66</v>
      </c>
      <c r="H484" s="33">
        <f>IF('STATS 17-18'!G486&lt;200,IF(G484&gt;60,60,G484),G484)</f>
        <v>60</v>
      </c>
      <c r="I484" s="33"/>
      <c r="J484" s="116">
        <f>AVERAGE(B484,E484,E484,H484)</f>
        <v>53.5</v>
      </c>
      <c r="K484" s="116">
        <f>VLOOKUP('STATS 17-18'!M486,'PH - GAME SCORE'!$A$3:$B$55,2)</f>
        <v>47</v>
      </c>
      <c r="L484" s="116">
        <f>AVERAGE(J484,K484)</f>
        <v>50.25</v>
      </c>
      <c r="M484" s="116">
        <f>IF('STATS 17-18'!H486&lt;13.4,IF(L484&gt;73,73,L484),L484)</f>
        <v>50.25</v>
      </c>
      <c r="N484" s="117">
        <f>IF('STATS 17-18'!H486&lt;11,IF(M484&gt;66,66,M484),M484)</f>
        <v>50.25</v>
      </c>
    </row>
    <row r="485" ht="20.35" customHeight="1">
      <c r="A485" t="s" s="38">
        <v>579</v>
      </c>
      <c r="B485" s="81">
        <f>'SK - Tableau 1'!F485</f>
        <v>48</v>
      </c>
      <c r="C485" s="33">
        <f>VLOOKUP('STATS 17-18'!X487,'PH - GIVEAWAYS'!$A$3:$B$55,2)</f>
        <v>97</v>
      </c>
      <c r="D485" s="33">
        <f>IF('STATS 17-18'!G487&lt;400,IF(C485&gt;66,66,C485),C485)</f>
        <v>97</v>
      </c>
      <c r="E485" s="33">
        <f>IF('STATS 17-18'!G487&lt;200,IF(D485&gt;60,60,D485),D485)</f>
        <v>97</v>
      </c>
      <c r="F485" s="33">
        <f>VLOOKUP('STATS 17-18'!AE487,'PH - BLOCKED SHOTS'!$A$3:$B$55,2)</f>
        <v>49</v>
      </c>
      <c r="G485" s="33">
        <f>IF('STATS 17-18'!G487&lt;400,IF(F485&gt;66,66,F485),F485)</f>
        <v>49</v>
      </c>
      <c r="H485" s="33">
        <f>IF('STATS 17-18'!G487&lt;200,IF(G485&gt;60,60,G485),G485)</f>
        <v>49</v>
      </c>
      <c r="I485" s="33"/>
      <c r="J485" s="116">
        <f>AVERAGE(B485,E485,E485,H485)</f>
        <v>72.75</v>
      </c>
      <c r="K485" s="116">
        <f>VLOOKUP('STATS 17-18'!M487,'PH - GAME SCORE'!$A$3:$B$55,2)</f>
        <v>72</v>
      </c>
      <c r="L485" s="116">
        <f>AVERAGE(J485,K485)</f>
        <v>72.375</v>
      </c>
      <c r="M485" s="116">
        <f>IF('STATS 17-18'!H487&lt;13.4,IF(L485&gt;73,73,L485),L485)</f>
        <v>72.375</v>
      </c>
      <c r="N485" s="117">
        <f>IF('STATS 17-18'!H487&lt;11,IF(M485&gt;66,66,M485),M485)</f>
        <v>66</v>
      </c>
    </row>
    <row r="486" ht="20.35" customHeight="1">
      <c r="A486" t="s" s="38">
        <v>580</v>
      </c>
      <c r="B486" s="81">
        <f>'SK - Tableau 1'!F486</f>
        <v>93</v>
      </c>
      <c r="C486" s="33">
        <f>VLOOKUP('STATS 17-18'!X488,'PH - GIVEAWAYS'!$A$3:$B$55,2)</f>
        <v>78</v>
      </c>
      <c r="D486" s="33">
        <f>IF('STATS 17-18'!G488&lt;400,IF(C486&gt;66,66,C486),C486)</f>
        <v>78</v>
      </c>
      <c r="E486" s="33">
        <f>IF('STATS 17-18'!G488&lt;200,IF(D486&gt;60,60,D486),D486)</f>
        <v>78</v>
      </c>
      <c r="F486" s="33">
        <f>VLOOKUP('STATS 17-18'!AE488,'PH - BLOCKED SHOTS'!$A$3:$B$55,2)</f>
        <v>52</v>
      </c>
      <c r="G486" s="33">
        <f>IF('STATS 17-18'!G488&lt;400,IF(F486&gt;66,66,F486),F486)</f>
        <v>52</v>
      </c>
      <c r="H486" s="33">
        <f>IF('STATS 17-18'!G488&lt;200,IF(G486&gt;60,60,G486),G486)</f>
        <v>52</v>
      </c>
      <c r="I486" s="33"/>
      <c r="J486" s="116">
        <f>AVERAGE(B486,E486,E486,H486)</f>
        <v>75.25</v>
      </c>
      <c r="K486" s="116">
        <f>VLOOKUP('STATS 17-18'!M488,'PH - GAME SCORE'!$A$3:$B$55,2)</f>
        <v>89</v>
      </c>
      <c r="L486" s="116">
        <f>AVERAGE(J486,K486)</f>
        <v>82.125</v>
      </c>
      <c r="M486" s="116">
        <f>IF('STATS 17-18'!H488&lt;13.4,IF(L486&gt;73,73,L486),L486)</f>
        <v>82.125</v>
      </c>
      <c r="N486" s="117">
        <f>IF('STATS 17-18'!H488&lt;11,IF(M486&gt;66,66,M486),M486)</f>
        <v>82.125</v>
      </c>
    </row>
    <row r="487" ht="20.35" customHeight="1">
      <c r="A487" t="s" s="38">
        <v>581</v>
      </c>
      <c r="B487" s="81">
        <f>'SK - Tableau 1'!F487</f>
        <v>60</v>
      </c>
      <c r="C487" s="33">
        <f>VLOOKUP('STATS 17-18'!X489,'PH - GIVEAWAYS'!$A$3:$B$55,2)</f>
        <v>76</v>
      </c>
      <c r="D487" s="33">
        <f>IF('STATS 17-18'!G489&lt;400,IF(C487&gt;66,66,C487),C487)</f>
        <v>66</v>
      </c>
      <c r="E487" s="33">
        <f>IF('STATS 17-18'!G489&lt;200,IF(D487&gt;60,60,D487),D487)</f>
        <v>60</v>
      </c>
      <c r="F487" s="33">
        <f>VLOOKUP('STATS 17-18'!AE489,'PH - BLOCKED SHOTS'!$A$3:$B$55,2)</f>
        <v>67</v>
      </c>
      <c r="G487" s="33">
        <f>IF('STATS 17-18'!G489&lt;400,IF(F487&gt;66,66,F487),F487)</f>
        <v>66</v>
      </c>
      <c r="H487" s="33">
        <f>IF('STATS 17-18'!G489&lt;200,IF(G487&gt;60,60,G487),G487)</f>
        <v>60</v>
      </c>
      <c r="I487" s="33"/>
      <c r="J487" s="116">
        <f>AVERAGE(B487,E487,E487,H487)</f>
        <v>60</v>
      </c>
      <c r="K487" s="116">
        <f>VLOOKUP('STATS 17-18'!M489,'PH - GAME SCORE'!$A$3:$B$55,2)</f>
        <v>47</v>
      </c>
      <c r="L487" s="116">
        <f>AVERAGE(J487,K487)</f>
        <v>53.5</v>
      </c>
      <c r="M487" s="116">
        <f>IF('STATS 17-18'!H489&lt;13.4,IF(L487&gt;73,73,L487),L487)</f>
        <v>53.5</v>
      </c>
      <c r="N487" s="117">
        <f>IF('STATS 17-18'!H489&lt;11,IF(M487&gt;66,66,M487),M487)</f>
        <v>53.5</v>
      </c>
    </row>
    <row r="488" ht="20.35" customHeight="1">
      <c r="A488" t="s" s="38">
        <v>582</v>
      </c>
      <c r="B488" s="81">
        <f>'SK - Tableau 1'!F488</f>
        <v>86</v>
      </c>
      <c r="C488" s="33">
        <f>VLOOKUP('STATS 17-18'!X490,'PH - GIVEAWAYS'!$A$3:$B$55,2)</f>
        <v>85</v>
      </c>
      <c r="D488" s="33">
        <f>IF('STATS 17-18'!G490&lt;400,IF(C488&gt;66,66,C488),C488)</f>
        <v>85</v>
      </c>
      <c r="E488" s="33">
        <f>IF('STATS 17-18'!G490&lt;200,IF(D488&gt;60,60,D488),D488)</f>
        <v>85</v>
      </c>
      <c r="F488" s="33">
        <f>VLOOKUP('STATS 17-18'!AE490,'PH - BLOCKED SHOTS'!$A$3:$B$55,2)</f>
        <v>56</v>
      </c>
      <c r="G488" s="33">
        <f>IF('STATS 17-18'!G490&lt;400,IF(F488&gt;66,66,F488),F488)</f>
        <v>56</v>
      </c>
      <c r="H488" s="33">
        <f>IF('STATS 17-18'!G490&lt;200,IF(G488&gt;60,60,G488),G488)</f>
        <v>56</v>
      </c>
      <c r="I488" s="33"/>
      <c r="J488" s="116">
        <f>AVERAGE(B488,E488,E488,H488)</f>
        <v>78</v>
      </c>
      <c r="K488" s="116">
        <f>VLOOKUP('STATS 17-18'!M490,'PH - GAME SCORE'!$A$3:$B$55,2)</f>
        <v>72</v>
      </c>
      <c r="L488" s="116">
        <f>AVERAGE(J488,K488)</f>
        <v>75</v>
      </c>
      <c r="M488" s="116">
        <f>IF('STATS 17-18'!H490&lt;13.4,IF(L488&gt;73,73,L488),L488)</f>
        <v>75</v>
      </c>
      <c r="N488" s="117">
        <f>IF('STATS 17-18'!H490&lt;11,IF(M488&gt;66,66,M488),M488)</f>
        <v>75</v>
      </c>
    </row>
    <row r="489" ht="20.35" customHeight="1">
      <c r="A489" t="s" s="38">
        <v>583</v>
      </c>
      <c r="B489" s="81">
        <f>'SK - Tableau 1'!F489</f>
        <v>66</v>
      </c>
      <c r="C489" s="33">
        <f>VLOOKUP('STATS 17-18'!X491,'PH - GIVEAWAYS'!$A$3:$B$55,2)</f>
        <v>90</v>
      </c>
      <c r="D489" s="33">
        <f>IF('STATS 17-18'!G491&lt;400,IF(C489&gt;66,66,C489),C489)</f>
        <v>90</v>
      </c>
      <c r="E489" s="33">
        <f>IF('STATS 17-18'!G491&lt;200,IF(D489&gt;60,60,D489),D489)</f>
        <v>90</v>
      </c>
      <c r="F489" s="33">
        <f>VLOOKUP('STATS 17-18'!AE491,'PH - BLOCKED SHOTS'!$A$3:$B$55,2)</f>
        <v>71</v>
      </c>
      <c r="G489" s="33">
        <f>IF('STATS 17-18'!G491&lt;400,IF(F489&gt;66,66,F489),F489)</f>
        <v>71</v>
      </c>
      <c r="H489" s="33">
        <f>IF('STATS 17-18'!G491&lt;200,IF(G489&gt;60,60,G489),G489)</f>
        <v>71</v>
      </c>
      <c r="I489" s="33"/>
      <c r="J489" s="116">
        <f>AVERAGE(B489,E489,E489,H489)</f>
        <v>79.25</v>
      </c>
      <c r="K489" s="116">
        <f>VLOOKUP('STATS 17-18'!M491,'PH - GAME SCORE'!$A$3:$B$55,2)</f>
        <v>89</v>
      </c>
      <c r="L489" s="116">
        <f>AVERAGE(J489,K489)</f>
        <v>84.125</v>
      </c>
      <c r="M489" s="116">
        <f>IF('STATS 17-18'!H491&lt;13.4,IF(L489&gt;73,73,L489),L489)</f>
        <v>84.125</v>
      </c>
      <c r="N489" s="117">
        <f>IF('STATS 17-18'!H491&lt;11,IF(M489&gt;66,66,M489),M489)</f>
        <v>84.125</v>
      </c>
    </row>
    <row r="490" ht="20.35" customHeight="1">
      <c r="A490" t="s" s="38">
        <v>584</v>
      </c>
      <c r="B490" s="81">
        <f>'SK - Tableau 1'!F490</f>
        <v>80</v>
      </c>
      <c r="C490" s="33">
        <f>VLOOKUP('STATS 17-18'!X492,'PH - GIVEAWAYS'!$A$3:$B$55,2)</f>
        <v>48</v>
      </c>
      <c r="D490" s="33">
        <f>IF('STATS 17-18'!G492&lt;400,IF(C490&gt;66,66,C490),C490)</f>
        <v>48</v>
      </c>
      <c r="E490" s="33">
        <f>IF('STATS 17-18'!G492&lt;200,IF(D490&gt;60,60,D490),D490)</f>
        <v>48</v>
      </c>
      <c r="F490" s="33">
        <f>VLOOKUP('STATS 17-18'!AE492,'PH - BLOCKED SHOTS'!$A$3:$B$55,2)</f>
        <v>83</v>
      </c>
      <c r="G490" s="33">
        <f>IF('STATS 17-18'!G492&lt;400,IF(F490&gt;66,66,F490),F490)</f>
        <v>66</v>
      </c>
      <c r="H490" s="33">
        <f>IF('STATS 17-18'!G492&lt;200,IF(G490&gt;60,60,G490),G490)</f>
        <v>66</v>
      </c>
      <c r="I490" s="33"/>
      <c r="J490" s="116">
        <f>AVERAGE(B490,E490,E490,H490)</f>
        <v>60.5</v>
      </c>
      <c r="K490" s="116">
        <f>VLOOKUP('STATS 17-18'!M492,'PH - GAME SCORE'!$A$3:$B$55,2)</f>
        <v>47</v>
      </c>
      <c r="L490" s="116">
        <f>AVERAGE(J490,K490)</f>
        <v>53.75</v>
      </c>
      <c r="M490" s="116">
        <f>IF('STATS 17-18'!H492&lt;13.4,IF(L490&gt;73,73,L490),L490)</f>
        <v>53.75</v>
      </c>
      <c r="N490" s="117">
        <f>IF('STATS 17-18'!H492&lt;11,IF(M490&gt;66,66,M490),M490)</f>
        <v>53.75</v>
      </c>
    </row>
    <row r="491" ht="20.35" customHeight="1">
      <c r="A491" t="s" s="38">
        <v>585</v>
      </c>
      <c r="B491" s="81">
        <f>'SK - Tableau 1'!F491</f>
        <v>53</v>
      </c>
      <c r="C491" s="33">
        <f>VLOOKUP('STATS 17-18'!X493,'PH - GIVEAWAYS'!$A$3:$B$55,2)</f>
        <v>99</v>
      </c>
      <c r="D491" s="33">
        <f>IF('STATS 17-18'!G493&lt;400,IF(C491&gt;66,66,C491),C491)</f>
        <v>66</v>
      </c>
      <c r="E491" s="33">
        <f>IF('STATS 17-18'!G493&lt;200,IF(D491&gt;60,60,D491),D491)</f>
        <v>60</v>
      </c>
      <c r="F491" s="33">
        <f>VLOOKUP('STATS 17-18'!AE493,'PH - BLOCKED SHOTS'!$A$3:$B$55,2)</f>
        <v>47</v>
      </c>
      <c r="G491" s="33">
        <f>IF('STATS 17-18'!G493&lt;400,IF(F491&gt;66,66,F491),F491)</f>
        <v>47</v>
      </c>
      <c r="H491" s="33">
        <f>IF('STATS 17-18'!G493&lt;200,IF(G491&gt;60,60,G491),G491)</f>
        <v>47</v>
      </c>
      <c r="I491" s="33"/>
      <c r="J491" s="116">
        <f>AVERAGE(B491,E491,E491,H491)</f>
        <v>55</v>
      </c>
      <c r="K491" s="116">
        <f>VLOOKUP('STATS 17-18'!M493,'PH - GAME SCORE'!$A$3:$B$55,2)</f>
        <v>66</v>
      </c>
      <c r="L491" s="116">
        <f>AVERAGE(J491,K491)</f>
        <v>60.5</v>
      </c>
      <c r="M491" s="116">
        <f>IF('STATS 17-18'!H493&lt;13.4,IF(L491&gt;73,73,L491),L491)</f>
        <v>60.5</v>
      </c>
      <c r="N491" s="117">
        <f>IF('STATS 17-18'!H493&lt;11,IF(M491&gt;66,66,M491),M491)</f>
        <v>60.5</v>
      </c>
    </row>
    <row r="492" ht="20.35" customHeight="1">
      <c r="A492" t="s" s="38">
        <v>586</v>
      </c>
      <c r="B492" s="81">
        <f>'SK - Tableau 1'!F492</f>
        <v>93</v>
      </c>
      <c r="C492" s="33">
        <f>VLOOKUP('STATS 17-18'!X494,'PH - GIVEAWAYS'!$A$3:$B$55,2)</f>
        <v>78</v>
      </c>
      <c r="D492" s="33">
        <f>IF('STATS 17-18'!G494&lt;400,IF(C492&gt;66,66,C492),C492)</f>
        <v>78</v>
      </c>
      <c r="E492" s="33">
        <f>IF('STATS 17-18'!G494&lt;200,IF(D492&gt;60,60,D492),D492)</f>
        <v>78</v>
      </c>
      <c r="F492" s="33">
        <f>VLOOKUP('STATS 17-18'!AE494,'PH - BLOCKED SHOTS'!$A$3:$B$55,2)</f>
        <v>58</v>
      </c>
      <c r="G492" s="33">
        <f>IF('STATS 17-18'!G494&lt;400,IF(F492&gt;66,66,F492),F492)</f>
        <v>58</v>
      </c>
      <c r="H492" s="33">
        <f>IF('STATS 17-18'!G494&lt;200,IF(G492&gt;60,60,G492),G492)</f>
        <v>58</v>
      </c>
      <c r="I492" s="33"/>
      <c r="J492" s="116">
        <f>AVERAGE(B492,E492,E492,H492)</f>
        <v>76.75</v>
      </c>
      <c r="K492" s="116">
        <f>VLOOKUP('STATS 17-18'!M494,'PH - GAME SCORE'!$A$3:$B$55,2)</f>
        <v>92</v>
      </c>
      <c r="L492" s="116">
        <f>AVERAGE(J492,K492)</f>
        <v>84.375</v>
      </c>
      <c r="M492" s="116">
        <f>IF('STATS 17-18'!H494&lt;13.4,IF(L492&gt;73,73,L492),L492)</f>
        <v>84.375</v>
      </c>
      <c r="N492" s="117">
        <f>IF('STATS 17-18'!H494&lt;11,IF(M492&gt;66,66,M492),M492)</f>
        <v>84.375</v>
      </c>
    </row>
    <row r="493" ht="20.35" customHeight="1">
      <c r="A493" t="s" s="38">
        <v>588</v>
      </c>
      <c r="B493" s="81">
        <f>'SK - Tableau 1'!F493</f>
        <v>49</v>
      </c>
      <c r="C493" s="33">
        <f>VLOOKUP('STATS 17-18'!X495,'PH - GIVEAWAYS'!$A$3:$B$55,2)</f>
        <v>94</v>
      </c>
      <c r="D493" s="33">
        <f>IF('STATS 17-18'!G495&lt;400,IF(C493&gt;66,66,C493),C493)</f>
        <v>94</v>
      </c>
      <c r="E493" s="33">
        <f>IF('STATS 17-18'!G495&lt;200,IF(D493&gt;60,60,D493),D493)</f>
        <v>94</v>
      </c>
      <c r="F493" s="33">
        <f>VLOOKUP('STATS 17-18'!AE495,'PH - BLOCKED SHOTS'!$A$3:$B$55,2)</f>
        <v>72</v>
      </c>
      <c r="G493" s="33">
        <f>IF('STATS 17-18'!G495&lt;400,IF(F493&gt;66,66,F493),F493)</f>
        <v>72</v>
      </c>
      <c r="H493" s="33">
        <f>IF('STATS 17-18'!G495&lt;200,IF(G493&gt;60,60,G493),G493)</f>
        <v>72</v>
      </c>
      <c r="I493" s="33"/>
      <c r="J493" s="116">
        <f>AVERAGE(B493,E493,E493,H493)</f>
        <v>77.25</v>
      </c>
      <c r="K493" s="116">
        <f>VLOOKUP('STATS 17-18'!M495,'PH - GAME SCORE'!$A$3:$B$55,2)</f>
        <v>66</v>
      </c>
      <c r="L493" s="116">
        <f>AVERAGE(J493,K493)</f>
        <v>71.625</v>
      </c>
      <c r="M493" s="116">
        <f>IF('STATS 17-18'!H495&lt;13.4,IF(L493&gt;73,73,L493),L493)</f>
        <v>71.625</v>
      </c>
      <c r="N493" s="117">
        <f>IF('STATS 17-18'!H495&lt;11,IF(M493&gt;66,66,M493),M493)</f>
        <v>66</v>
      </c>
    </row>
    <row r="494" ht="20.35" customHeight="1">
      <c r="A494" t="s" s="38">
        <v>589</v>
      </c>
      <c r="B494" s="81">
        <f>'SK - Tableau 1'!F494</f>
        <v>60</v>
      </c>
      <c r="C494" s="33">
        <f>VLOOKUP('STATS 17-18'!X496,'PH - GIVEAWAYS'!$A$3:$B$55,2)</f>
        <v>99</v>
      </c>
      <c r="D494" s="33">
        <f>IF('STATS 17-18'!G496&lt;400,IF(C494&gt;66,66,C494),C494)</f>
        <v>66</v>
      </c>
      <c r="E494" s="33">
        <f>IF('STATS 17-18'!G496&lt;200,IF(D494&gt;60,60,D494),D494)</f>
        <v>60</v>
      </c>
      <c r="F494" s="33">
        <f>VLOOKUP('STATS 17-18'!AE496,'PH - BLOCKED SHOTS'!$A$3:$B$55,2)</f>
        <v>47</v>
      </c>
      <c r="G494" s="33">
        <f>IF('STATS 17-18'!G496&lt;400,IF(F494&gt;66,66,F494),F494)</f>
        <v>47</v>
      </c>
      <c r="H494" s="33">
        <f>IF('STATS 17-18'!G496&lt;200,IF(G494&gt;60,60,G494),G494)</f>
        <v>47</v>
      </c>
      <c r="I494" s="33"/>
      <c r="J494" s="116">
        <f>AVERAGE(B494,E494,E494,H494)</f>
        <v>56.75</v>
      </c>
      <c r="K494" s="116">
        <f>VLOOKUP('STATS 17-18'!M496,'PH - GAME SCORE'!$A$3:$B$55,2)</f>
        <v>99</v>
      </c>
      <c r="L494" s="116">
        <f>AVERAGE(J494,K494)</f>
        <v>77.875</v>
      </c>
      <c r="M494" s="116">
        <f>IF('STATS 17-18'!H496&lt;13.4,IF(L494&gt;73,73,L494),L494)</f>
        <v>73</v>
      </c>
      <c r="N494" s="117">
        <f>IF('STATS 17-18'!H496&lt;11,IF(M494&gt;66,66,M494),M494)</f>
        <v>66</v>
      </c>
    </row>
    <row r="495" ht="20.35" customHeight="1">
      <c r="A495" t="s" s="38">
        <v>590</v>
      </c>
      <c r="B495" s="81">
        <f>'SK - Tableau 1'!F495</f>
        <v>60</v>
      </c>
      <c r="C495" s="33">
        <f>VLOOKUP('STATS 17-18'!X497,'PH - GIVEAWAYS'!$A$3:$B$55,2)</f>
        <v>63</v>
      </c>
      <c r="D495" s="33">
        <f>IF('STATS 17-18'!G497&lt;400,IF(C495&gt;66,66,C495),C495)</f>
        <v>63</v>
      </c>
      <c r="E495" s="33">
        <f>IF('STATS 17-18'!G497&lt;200,IF(D495&gt;60,60,D495),D495)</f>
        <v>63</v>
      </c>
      <c r="F495" s="33">
        <f>VLOOKUP('STATS 17-18'!AE497,'PH - BLOCKED SHOTS'!$A$3:$B$55,2)</f>
        <v>76</v>
      </c>
      <c r="G495" s="33">
        <f>IF('STATS 17-18'!G497&lt;400,IF(F495&gt;66,66,F495),F495)</f>
        <v>76</v>
      </c>
      <c r="H495" s="33">
        <f>IF('STATS 17-18'!G497&lt;200,IF(G495&gt;60,60,G495),G495)</f>
        <v>76</v>
      </c>
      <c r="I495" s="33"/>
      <c r="J495" s="116">
        <f>AVERAGE(B495,E495,E495,H495)</f>
        <v>65.5</v>
      </c>
      <c r="K495" s="116">
        <f>VLOOKUP('STATS 17-18'!M497,'PH - GAME SCORE'!$A$3:$B$55,2)</f>
        <v>75</v>
      </c>
      <c r="L495" s="116">
        <f>AVERAGE(J495,K495)</f>
        <v>70.25</v>
      </c>
      <c r="M495" s="116">
        <f>IF('STATS 17-18'!H497&lt;13.4,IF(L495&gt;73,73,L495),L495)</f>
        <v>70.25</v>
      </c>
      <c r="N495" s="117">
        <f>IF('STATS 17-18'!H497&lt;11,IF(M495&gt;66,66,M495),M495)</f>
        <v>70.25</v>
      </c>
    </row>
    <row r="496" ht="20.35" customHeight="1">
      <c r="A496" t="s" s="38">
        <v>591</v>
      </c>
      <c r="B496" s="81">
        <f>'SK - Tableau 1'!F496</f>
        <v>47</v>
      </c>
      <c r="C496" s="33">
        <f>VLOOKUP('STATS 17-18'!X498,'PH - GIVEAWAYS'!$A$3:$B$55,2)</f>
        <v>99</v>
      </c>
      <c r="D496" s="33">
        <f>IF('STATS 17-18'!G498&lt;400,IF(C496&gt;66,66,C496),C496)</f>
        <v>66</v>
      </c>
      <c r="E496" s="33">
        <f>IF('STATS 17-18'!G498&lt;200,IF(D496&gt;60,60,D496),D496)</f>
        <v>60</v>
      </c>
      <c r="F496" s="33">
        <f>VLOOKUP('STATS 17-18'!AE498,'PH - BLOCKED SHOTS'!$A$3:$B$55,2)</f>
        <v>99</v>
      </c>
      <c r="G496" s="33">
        <f>IF('STATS 17-18'!G498&lt;400,IF(F496&gt;66,66,F496),F496)</f>
        <v>66</v>
      </c>
      <c r="H496" s="33">
        <f>IF('STATS 17-18'!G498&lt;200,IF(G496&gt;60,60,G496),G496)</f>
        <v>60</v>
      </c>
      <c r="I496" s="33"/>
      <c r="J496" s="116">
        <f>AVERAGE(B496,E496,E496,H496)</f>
        <v>56.75</v>
      </c>
      <c r="K496" s="116">
        <f>VLOOKUP('STATS 17-18'!M498,'PH - GAME SCORE'!$A$3:$B$55,2)</f>
        <v>47</v>
      </c>
      <c r="L496" s="116">
        <f>AVERAGE(J496,K496)</f>
        <v>51.875</v>
      </c>
      <c r="M496" s="116">
        <f>IF('STATS 17-18'!H498&lt;13.4,IF(L496&gt;73,73,L496),L496)</f>
        <v>51.875</v>
      </c>
      <c r="N496" s="117">
        <f>IF('STATS 17-18'!H498&lt;11,IF(M496&gt;66,66,M496),M496)</f>
        <v>51.875</v>
      </c>
    </row>
    <row r="497" ht="20.35" customHeight="1">
      <c r="A497" t="s" s="38">
        <v>592</v>
      </c>
      <c r="B497" s="81">
        <f>'SK - Tableau 1'!F497</f>
        <v>60</v>
      </c>
      <c r="C497" s="33">
        <f>VLOOKUP('STATS 17-18'!X499,'PH - GIVEAWAYS'!$A$3:$B$55,2)</f>
        <v>80</v>
      </c>
      <c r="D497" s="33">
        <f>IF('STATS 17-18'!G499&lt;400,IF(C497&gt;66,66,C497),C497)</f>
        <v>66</v>
      </c>
      <c r="E497" s="33">
        <f>IF('STATS 17-18'!G499&lt;200,IF(D497&gt;60,60,D497),D497)</f>
        <v>60</v>
      </c>
      <c r="F497" s="33">
        <f>VLOOKUP('STATS 17-18'!AE499,'PH - BLOCKED SHOTS'!$A$3:$B$55,2)</f>
        <v>73</v>
      </c>
      <c r="G497" s="33">
        <f>IF('STATS 17-18'!G499&lt;400,IF(F497&gt;66,66,F497),F497)</f>
        <v>66</v>
      </c>
      <c r="H497" s="33">
        <f>IF('STATS 17-18'!G499&lt;200,IF(G497&gt;60,60,G497),G497)</f>
        <v>60</v>
      </c>
      <c r="I497" s="33"/>
      <c r="J497" s="116">
        <f>AVERAGE(B497,E497,E497,H497)</f>
        <v>60</v>
      </c>
      <c r="K497" s="116">
        <f>VLOOKUP('STATS 17-18'!M499,'PH - GAME SCORE'!$A$3:$B$55,2)</f>
        <v>50</v>
      </c>
      <c r="L497" s="116">
        <f>AVERAGE(J497,K497)</f>
        <v>55</v>
      </c>
      <c r="M497" s="116">
        <f>IF('STATS 17-18'!H499&lt;13.4,IF(L497&gt;73,73,L497),L497)</f>
        <v>55</v>
      </c>
      <c r="N497" s="117">
        <f>IF('STATS 17-18'!H499&lt;11,IF(M497&gt;66,66,M497),M497)</f>
        <v>55</v>
      </c>
    </row>
    <row r="498" ht="20.35" customHeight="1">
      <c r="A498" t="s" s="38">
        <v>593</v>
      </c>
      <c r="B498" s="81">
        <f>'SK - Tableau 1'!F498</f>
        <v>60</v>
      </c>
      <c r="C498" s="33">
        <f>VLOOKUP('STATS 17-18'!X500,'PH - GIVEAWAYS'!$A$3:$B$55,2)</f>
        <v>53</v>
      </c>
      <c r="D498" s="33">
        <f>IF('STATS 17-18'!G500&lt;400,IF(C498&gt;66,66,C498),C498)</f>
        <v>53</v>
      </c>
      <c r="E498" s="33">
        <f>IF('STATS 17-18'!G500&lt;200,IF(D498&gt;60,60,D498),D498)</f>
        <v>53</v>
      </c>
      <c r="F498" s="33">
        <f>VLOOKUP('STATS 17-18'!AE500,'PH - BLOCKED SHOTS'!$A$3:$B$55,2)</f>
        <v>54</v>
      </c>
      <c r="G498" s="33">
        <f>IF('STATS 17-18'!G500&lt;400,IF(F498&gt;66,66,F498),F498)</f>
        <v>54</v>
      </c>
      <c r="H498" s="33">
        <f>IF('STATS 17-18'!G500&lt;200,IF(G498&gt;60,60,G498),G498)</f>
        <v>54</v>
      </c>
      <c r="I498" s="33"/>
      <c r="J498" s="116">
        <f>AVERAGE(B498,E498,E498,H498)</f>
        <v>55</v>
      </c>
      <c r="K498" s="116">
        <f>VLOOKUP('STATS 17-18'!M500,'PH - GAME SCORE'!$A$3:$B$55,2)</f>
        <v>75</v>
      </c>
      <c r="L498" s="116">
        <f>AVERAGE(J498,K498)</f>
        <v>65</v>
      </c>
      <c r="M498" s="116">
        <f>IF('STATS 17-18'!H500&lt;13.4,IF(L498&gt;73,73,L498),L498)</f>
        <v>65</v>
      </c>
      <c r="N498" s="117">
        <f>IF('STATS 17-18'!H500&lt;11,IF(M498&gt;66,66,M498),M498)</f>
        <v>65</v>
      </c>
    </row>
    <row r="499" ht="20.35" customHeight="1">
      <c r="A499" t="s" s="38">
        <v>594</v>
      </c>
      <c r="B499" s="81">
        <f>'SK - Tableau 1'!F499</f>
        <v>86</v>
      </c>
      <c r="C499" s="33">
        <f>VLOOKUP('STATS 17-18'!X501,'PH - GIVEAWAYS'!$A$3:$B$55,2)</f>
        <v>66</v>
      </c>
      <c r="D499" s="33">
        <f>IF('STATS 17-18'!G501&lt;400,IF(C499&gt;66,66,C499),C499)</f>
        <v>66</v>
      </c>
      <c r="E499" s="33">
        <f>IF('STATS 17-18'!G501&lt;200,IF(D499&gt;60,60,D499),D499)</f>
        <v>66</v>
      </c>
      <c r="F499" s="33">
        <f>VLOOKUP('STATS 17-18'!AE501,'PH - BLOCKED SHOTS'!$A$3:$B$55,2)</f>
        <v>67</v>
      </c>
      <c r="G499" s="33">
        <f>IF('STATS 17-18'!G501&lt;400,IF(F499&gt;66,66,F499),F499)</f>
        <v>67</v>
      </c>
      <c r="H499" s="33">
        <f>IF('STATS 17-18'!G501&lt;200,IF(G499&gt;60,60,G499),G499)</f>
        <v>67</v>
      </c>
      <c r="I499" s="33"/>
      <c r="J499" s="116">
        <f>AVERAGE(B499,E499,E499,H499)</f>
        <v>71.25</v>
      </c>
      <c r="K499" s="116">
        <f>VLOOKUP('STATS 17-18'!M501,'PH - GAME SCORE'!$A$3:$B$55,2)</f>
        <v>53</v>
      </c>
      <c r="L499" s="116">
        <f>AVERAGE(J499,K499)</f>
        <v>62.125</v>
      </c>
      <c r="M499" s="116">
        <f>IF('STATS 17-18'!H501&lt;13.4,IF(L499&gt;73,73,L499),L499)</f>
        <v>62.125</v>
      </c>
      <c r="N499" s="117">
        <f>IF('STATS 17-18'!H501&lt;11,IF(M499&gt;66,66,M499),M499)</f>
        <v>62.125</v>
      </c>
    </row>
    <row r="500" ht="20.35" customHeight="1">
      <c r="A500" t="s" s="38">
        <v>595</v>
      </c>
      <c r="B500" s="81">
        <f>'SK - Tableau 1'!F500</f>
        <v>80</v>
      </c>
      <c r="C500" s="33">
        <f>VLOOKUP('STATS 17-18'!X502,'PH - GIVEAWAYS'!$A$3:$B$55,2)</f>
        <v>50</v>
      </c>
      <c r="D500" s="33">
        <f>IF('STATS 17-18'!G502&lt;400,IF(C500&gt;66,66,C500),C500)</f>
        <v>50</v>
      </c>
      <c r="E500" s="33">
        <f>IF('STATS 17-18'!G502&lt;200,IF(D500&gt;60,60,D500),D500)</f>
        <v>50</v>
      </c>
      <c r="F500" s="33">
        <f>VLOOKUP('STATS 17-18'!AE502,'PH - BLOCKED SHOTS'!$A$3:$B$55,2)</f>
        <v>49</v>
      </c>
      <c r="G500" s="33">
        <f>IF('STATS 17-18'!G502&lt;400,IF(F500&gt;66,66,F500),F500)</f>
        <v>49</v>
      </c>
      <c r="H500" s="33">
        <f>IF('STATS 17-18'!G502&lt;200,IF(G500&gt;60,60,G500),G500)</f>
        <v>49</v>
      </c>
      <c r="I500" s="33"/>
      <c r="J500" s="116">
        <f>AVERAGE(B500,E500,E500,H500)</f>
        <v>57.25</v>
      </c>
      <c r="K500" s="116">
        <f>VLOOKUP('STATS 17-18'!M502,'PH - GAME SCORE'!$A$3:$B$55,2)</f>
        <v>92</v>
      </c>
      <c r="L500" s="116">
        <f>AVERAGE(J500,K500)</f>
        <v>74.625</v>
      </c>
      <c r="M500" s="116">
        <f>IF('STATS 17-18'!H502&lt;13.4,IF(L500&gt;73,73,L500),L500)</f>
        <v>74.625</v>
      </c>
      <c r="N500" s="117">
        <f>IF('STATS 17-18'!H502&lt;11,IF(M500&gt;66,66,M500),M500)</f>
        <v>74.625</v>
      </c>
    </row>
    <row r="501" ht="20.35" customHeight="1">
      <c r="A501" t="s" s="38">
        <v>596</v>
      </c>
      <c r="B501" s="81">
        <f>'SK - Tableau 1'!F501</f>
        <v>47</v>
      </c>
      <c r="C501" s="33">
        <f>VLOOKUP('STATS 17-18'!X503,'PH - GIVEAWAYS'!$A$3:$B$55,2)</f>
        <v>99</v>
      </c>
      <c r="D501" s="33">
        <f>IF('STATS 17-18'!G503&lt;400,IF(C501&gt;66,66,C501),C501)</f>
        <v>66</v>
      </c>
      <c r="E501" s="33">
        <f>IF('STATS 17-18'!G503&lt;200,IF(D501&gt;60,60,D501),D501)</f>
        <v>60</v>
      </c>
      <c r="F501" s="33">
        <f>VLOOKUP('STATS 17-18'!AE503,'PH - BLOCKED SHOTS'!$A$3:$B$55,2)</f>
        <v>47</v>
      </c>
      <c r="G501" s="33">
        <f>IF('STATS 17-18'!G503&lt;400,IF(F501&gt;66,66,F501),F501)</f>
        <v>47</v>
      </c>
      <c r="H501" s="33">
        <f>IF('STATS 17-18'!G503&lt;200,IF(G501&gt;60,60,G501),G501)</f>
        <v>47</v>
      </c>
      <c r="I501" s="33"/>
      <c r="J501" s="116">
        <f>AVERAGE(B501,E501,E501,H501)</f>
        <v>53.5</v>
      </c>
      <c r="K501" s="116">
        <f>VLOOKUP('STATS 17-18'!M503,'PH - GAME SCORE'!$A$3:$B$55,2)</f>
        <v>47</v>
      </c>
      <c r="L501" s="116">
        <f>AVERAGE(J501,K501)</f>
        <v>50.25</v>
      </c>
      <c r="M501" s="116">
        <f>IF('STATS 17-18'!H503&lt;13.4,IF(L501&gt;73,73,L501),L501)</f>
        <v>50.25</v>
      </c>
      <c r="N501" s="117">
        <f>IF('STATS 17-18'!H503&lt;11,IF(M501&gt;66,66,M501),M501)</f>
        <v>50.25</v>
      </c>
    </row>
    <row r="502" ht="20.35" customHeight="1">
      <c r="A502" t="s" s="38">
        <v>597</v>
      </c>
      <c r="B502" s="81">
        <f>'SK - Tableau 1'!F502</f>
        <v>60</v>
      </c>
      <c r="C502" s="33">
        <f>VLOOKUP('STATS 17-18'!X504,'PH - GIVEAWAYS'!$A$3:$B$55,2)</f>
        <v>99</v>
      </c>
      <c r="D502" s="33">
        <f>IF('STATS 17-18'!G504&lt;400,IF(C502&gt;66,66,C502),C502)</f>
        <v>66</v>
      </c>
      <c r="E502" s="33">
        <f>IF('STATS 17-18'!G504&lt;200,IF(D502&gt;60,60,D502),D502)</f>
        <v>60</v>
      </c>
      <c r="F502" s="33">
        <f>VLOOKUP('STATS 17-18'!AE504,'PH - BLOCKED SHOTS'!$A$3:$B$55,2)</f>
        <v>64</v>
      </c>
      <c r="G502" s="33">
        <f>IF('STATS 17-18'!G504&lt;400,IF(F502&gt;66,66,F502),F502)</f>
        <v>64</v>
      </c>
      <c r="H502" s="33">
        <f>IF('STATS 17-18'!G504&lt;200,IF(G502&gt;60,60,G502),G502)</f>
        <v>60</v>
      </c>
      <c r="I502" s="33"/>
      <c r="J502" s="116">
        <f>AVERAGE(B502,E502,E502,H502)</f>
        <v>60</v>
      </c>
      <c r="K502" s="116">
        <f>VLOOKUP('STATS 17-18'!M504,'PH - GAME SCORE'!$A$3:$B$55,2)</f>
        <v>58</v>
      </c>
      <c r="L502" s="116">
        <f>AVERAGE(J502,K502)</f>
        <v>59</v>
      </c>
      <c r="M502" s="116">
        <f>IF('STATS 17-18'!H504&lt;13.4,IF(L502&gt;73,73,L502),L502)</f>
        <v>59</v>
      </c>
      <c r="N502" s="117">
        <f>IF('STATS 17-18'!H504&lt;11,IF(M502&gt;66,66,M502),M502)</f>
        <v>59</v>
      </c>
    </row>
    <row r="503" ht="20.35" customHeight="1">
      <c r="A503" t="s" s="38">
        <v>598</v>
      </c>
      <c r="B503" s="81">
        <f>'SK - Tableau 1'!F503</f>
        <v>60</v>
      </c>
      <c r="C503" s="33">
        <f>VLOOKUP('STATS 17-18'!X505,'PH - GIVEAWAYS'!$A$3:$B$55,2)</f>
        <v>47</v>
      </c>
      <c r="D503" s="33">
        <f>IF('STATS 17-18'!G505&lt;400,IF(C503&gt;66,66,C503),C503)</f>
        <v>47</v>
      </c>
      <c r="E503" s="33">
        <f>IF('STATS 17-18'!G505&lt;200,IF(D503&gt;60,60,D503),D503)</f>
        <v>47</v>
      </c>
      <c r="F503" s="33">
        <f>VLOOKUP('STATS 17-18'!AE505,'PH - BLOCKED SHOTS'!$A$3:$B$55,2)</f>
        <v>60</v>
      </c>
      <c r="G503" s="33">
        <f>IF('STATS 17-18'!G505&lt;400,IF(F503&gt;66,66,F503),F503)</f>
        <v>60</v>
      </c>
      <c r="H503" s="33">
        <f>IF('STATS 17-18'!G505&lt;200,IF(G503&gt;60,60,G503),G503)</f>
        <v>60</v>
      </c>
      <c r="I503" s="33"/>
      <c r="J503" s="116">
        <f>AVERAGE(B503,E503,E503,H503)</f>
        <v>53.5</v>
      </c>
      <c r="K503" s="116">
        <f>VLOOKUP('STATS 17-18'!M505,'PH - GAME SCORE'!$A$3:$B$55,2)</f>
        <v>68</v>
      </c>
      <c r="L503" s="116">
        <f>AVERAGE(J503,K503)</f>
        <v>60.75</v>
      </c>
      <c r="M503" s="116">
        <f>IF('STATS 17-18'!H505&lt;13.4,IF(L503&gt;73,73,L503),L503)</f>
        <v>60.75</v>
      </c>
      <c r="N503" s="117">
        <f>IF('STATS 17-18'!H505&lt;11,IF(M503&gt;66,66,M503),M503)</f>
        <v>60.75</v>
      </c>
    </row>
    <row r="504" ht="20.35" customHeight="1">
      <c r="A504" t="s" s="38">
        <v>599</v>
      </c>
      <c r="B504" s="81">
        <f>'SK - Tableau 1'!F504</f>
        <v>85</v>
      </c>
      <c r="C504" s="33">
        <f>VLOOKUP('STATS 17-18'!X506,'PH - GIVEAWAYS'!$A$3:$B$55,2)</f>
        <v>66</v>
      </c>
      <c r="D504" s="33">
        <f>IF('STATS 17-18'!G506&lt;400,IF(C504&gt;66,66,C504),C504)</f>
        <v>66</v>
      </c>
      <c r="E504" s="33">
        <f>IF('STATS 17-18'!G506&lt;200,IF(D504&gt;60,60,D504),D504)</f>
        <v>66</v>
      </c>
      <c r="F504" s="33">
        <f>VLOOKUP('STATS 17-18'!AE506,'PH - BLOCKED SHOTS'!$A$3:$B$55,2)</f>
        <v>73</v>
      </c>
      <c r="G504" s="33">
        <f>IF('STATS 17-18'!G506&lt;400,IF(F504&gt;66,66,F504),F504)</f>
        <v>73</v>
      </c>
      <c r="H504" s="33">
        <f>IF('STATS 17-18'!G506&lt;200,IF(G504&gt;60,60,G504),G504)</f>
        <v>73</v>
      </c>
      <c r="I504" s="33"/>
      <c r="J504" s="116">
        <f>AVERAGE(B504,E504,E504,H504)</f>
        <v>72.5</v>
      </c>
      <c r="K504" s="116">
        <f>VLOOKUP('STATS 17-18'!M506,'PH - GAME SCORE'!$A$3:$B$55,2)</f>
        <v>88</v>
      </c>
      <c r="L504" s="116">
        <f>AVERAGE(J504,K504)</f>
        <v>80.25</v>
      </c>
      <c r="M504" s="116">
        <f>IF('STATS 17-18'!H506&lt;13.4,IF(L504&gt;73,73,L504),L504)</f>
        <v>80.25</v>
      </c>
      <c r="N504" s="117">
        <f>IF('STATS 17-18'!H506&lt;11,IF(M504&gt;66,66,M504),M504)</f>
        <v>80.25</v>
      </c>
    </row>
    <row r="505" ht="20.35" customHeight="1">
      <c r="A505" t="s" s="38">
        <v>600</v>
      </c>
      <c r="B505" s="81">
        <f>'SK - Tableau 1'!F505</f>
        <v>73</v>
      </c>
      <c r="C505" s="33">
        <f>VLOOKUP('STATS 17-18'!X507,'PH - GIVEAWAYS'!$A$3:$B$55,2)</f>
        <v>81</v>
      </c>
      <c r="D505" s="33">
        <f>IF('STATS 17-18'!G507&lt;400,IF(C505&gt;66,66,C505),C505)</f>
        <v>81</v>
      </c>
      <c r="E505" s="33">
        <f>IF('STATS 17-18'!G507&lt;200,IF(D505&gt;60,60,D505),D505)</f>
        <v>81</v>
      </c>
      <c r="F505" s="33">
        <f>VLOOKUP('STATS 17-18'!AE507,'PH - BLOCKED SHOTS'!$A$3:$B$55,2)</f>
        <v>75</v>
      </c>
      <c r="G505" s="33">
        <f>IF('STATS 17-18'!G507&lt;400,IF(F505&gt;66,66,F505),F505)</f>
        <v>75</v>
      </c>
      <c r="H505" s="33">
        <f>IF('STATS 17-18'!G507&lt;200,IF(G505&gt;60,60,G505),G505)</f>
        <v>75</v>
      </c>
      <c r="I505" s="33"/>
      <c r="J505" s="116">
        <f>AVERAGE(B505,E505,E505,H505)</f>
        <v>77.5</v>
      </c>
      <c r="K505" s="116">
        <f>VLOOKUP('STATS 17-18'!M507,'PH - GAME SCORE'!$A$3:$B$55,2)</f>
        <v>58</v>
      </c>
      <c r="L505" s="116">
        <f>AVERAGE(J505,K505)</f>
        <v>67.75</v>
      </c>
      <c r="M505" s="116">
        <f>IF('STATS 17-18'!H507&lt;13.4,IF(L505&gt;73,73,L505),L505)</f>
        <v>67.75</v>
      </c>
      <c r="N505" s="117">
        <f>IF('STATS 17-18'!H507&lt;11,IF(M505&gt;66,66,M505),M505)</f>
        <v>67.75</v>
      </c>
    </row>
    <row r="506" ht="20.35" customHeight="1">
      <c r="A506" t="s" s="38">
        <v>602</v>
      </c>
      <c r="B506" s="81">
        <f>'SK - Tableau 1'!F506</f>
        <v>92</v>
      </c>
      <c r="C506" s="33">
        <f>VLOOKUP('STATS 17-18'!X508,'PH - GIVEAWAYS'!$A$3:$B$55,2)</f>
        <v>97</v>
      </c>
      <c r="D506" s="33">
        <f>IF('STATS 17-18'!G508&lt;400,IF(C506&gt;66,66,C506),C506)</f>
        <v>97</v>
      </c>
      <c r="E506" s="33">
        <f>IF('STATS 17-18'!G508&lt;200,IF(D506&gt;60,60,D506),D506)</f>
        <v>97</v>
      </c>
      <c r="F506" s="33">
        <f>VLOOKUP('STATS 17-18'!AE508,'PH - BLOCKED SHOTS'!$A$3:$B$55,2)</f>
        <v>64</v>
      </c>
      <c r="G506" s="33">
        <f>IF('STATS 17-18'!G508&lt;400,IF(F506&gt;66,66,F506),F506)</f>
        <v>64</v>
      </c>
      <c r="H506" s="33">
        <f>IF('STATS 17-18'!G508&lt;200,IF(G506&gt;60,60,G506),G506)</f>
        <v>64</v>
      </c>
      <c r="I506" s="33"/>
      <c r="J506" s="116">
        <f>AVERAGE(B506,E506,E506,H506)</f>
        <v>87.5</v>
      </c>
      <c r="K506" s="116">
        <f>VLOOKUP('STATS 17-18'!M508,'PH - GAME SCORE'!$A$3:$B$55,2)</f>
        <v>75</v>
      </c>
      <c r="L506" s="116">
        <f>AVERAGE(J506,K506)</f>
        <v>81.25</v>
      </c>
      <c r="M506" s="116">
        <f>IF('STATS 17-18'!H508&lt;13.4,IF(L506&gt;73,73,L506),L506)</f>
        <v>81.25</v>
      </c>
      <c r="N506" s="117">
        <f>IF('STATS 17-18'!H508&lt;11,IF(M506&gt;66,66,M506),M506)</f>
        <v>81.25</v>
      </c>
    </row>
    <row r="507" ht="20.35" customHeight="1">
      <c r="A507" t="s" s="38">
        <v>603</v>
      </c>
      <c r="B507" s="81">
        <f>'SK - Tableau 1'!F507</f>
        <v>60</v>
      </c>
      <c r="C507" s="33">
        <f>VLOOKUP('STATS 17-18'!X509,'PH - GIVEAWAYS'!$A$3:$B$55,2)</f>
        <v>99</v>
      </c>
      <c r="D507" s="33">
        <f>IF('STATS 17-18'!G509&lt;400,IF(C507&gt;66,66,C507),C507)</f>
        <v>66</v>
      </c>
      <c r="E507" s="33">
        <f>IF('STATS 17-18'!G509&lt;200,IF(D507&gt;60,60,D507),D507)</f>
        <v>60</v>
      </c>
      <c r="F507" s="33">
        <f>VLOOKUP('STATS 17-18'!AE509,'PH - BLOCKED SHOTS'!$A$3:$B$55,2)</f>
        <v>80</v>
      </c>
      <c r="G507" s="33">
        <f>IF('STATS 17-18'!G509&lt;400,IF(F507&gt;66,66,F507),F507)</f>
        <v>66</v>
      </c>
      <c r="H507" s="33">
        <f>IF('STATS 17-18'!G509&lt;200,IF(G507&gt;60,60,G507),G507)</f>
        <v>60</v>
      </c>
      <c r="I507" s="33"/>
      <c r="J507" s="116">
        <f>AVERAGE(B507,E507,E507,H507)</f>
        <v>60</v>
      </c>
      <c r="K507" s="116">
        <f>VLOOKUP('STATS 17-18'!M509,'PH - GAME SCORE'!$A$3:$B$55,2)</f>
        <v>99</v>
      </c>
      <c r="L507" s="116">
        <f>AVERAGE(J507,K507)</f>
        <v>79.5</v>
      </c>
      <c r="M507" s="116">
        <f>IF('STATS 17-18'!H509&lt;13.4,IF(L507&gt;73,73,L507),L507)</f>
        <v>79.5</v>
      </c>
      <c r="N507" s="117">
        <f>IF('STATS 17-18'!H509&lt;11,IF(M507&gt;66,66,M507),M507)</f>
        <v>79.5</v>
      </c>
    </row>
    <row r="508" ht="20.35" customHeight="1">
      <c r="A508" t="s" s="38">
        <v>604</v>
      </c>
      <c r="B508" s="81">
        <f>'SK - Tableau 1'!F508</f>
        <v>64</v>
      </c>
      <c r="C508" s="33">
        <f>VLOOKUP('STATS 17-18'!X510,'PH - GIVEAWAYS'!$A$3:$B$55,2)</f>
        <v>76</v>
      </c>
      <c r="D508" s="33">
        <f>IF('STATS 17-18'!G510&lt;400,IF(C508&gt;66,66,C508),C508)</f>
        <v>76</v>
      </c>
      <c r="E508" s="33">
        <f>IF('STATS 17-18'!G510&lt;200,IF(D508&gt;60,60,D508),D508)</f>
        <v>76</v>
      </c>
      <c r="F508" s="33">
        <f>VLOOKUP('STATS 17-18'!AE510,'PH - BLOCKED SHOTS'!$A$3:$B$55,2)</f>
        <v>93</v>
      </c>
      <c r="G508" s="33">
        <f>IF('STATS 17-18'!G510&lt;400,IF(F508&gt;66,66,F508),F508)</f>
        <v>93</v>
      </c>
      <c r="H508" s="33">
        <f>IF('STATS 17-18'!G510&lt;200,IF(G508&gt;60,60,G508),G508)</f>
        <v>93</v>
      </c>
      <c r="I508" s="33"/>
      <c r="J508" s="116">
        <f>AVERAGE(B508,E508,E508,H508)</f>
        <v>77.25</v>
      </c>
      <c r="K508" s="116">
        <f>VLOOKUP('STATS 17-18'!M510,'PH - GAME SCORE'!$A$3:$B$55,2)</f>
        <v>54</v>
      </c>
      <c r="L508" s="116">
        <f>AVERAGE(J508,K508)</f>
        <v>65.625</v>
      </c>
      <c r="M508" s="116">
        <f>IF('STATS 17-18'!H510&lt;13.4,IF(L508&gt;73,73,L508),L508)</f>
        <v>65.625</v>
      </c>
      <c r="N508" s="117">
        <f>IF('STATS 17-18'!H510&lt;11,IF(M508&gt;66,66,M508),M508)</f>
        <v>65.625</v>
      </c>
    </row>
    <row r="509" ht="20.35" customHeight="1">
      <c r="A509" t="s" s="38">
        <v>605</v>
      </c>
      <c r="B509" s="81">
        <f>'SK - Tableau 1'!F509</f>
        <v>55</v>
      </c>
      <c r="C509" s="33">
        <f>VLOOKUP('STATS 17-18'!X511,'PH - GIVEAWAYS'!$A$3:$B$55,2)</f>
        <v>63</v>
      </c>
      <c r="D509" s="33">
        <f>IF('STATS 17-18'!G511&lt;400,IF(C509&gt;66,66,C509),C509)</f>
        <v>63</v>
      </c>
      <c r="E509" s="33">
        <f>IF('STATS 17-18'!G511&lt;200,IF(D509&gt;60,60,D509),D509)</f>
        <v>60</v>
      </c>
      <c r="F509" s="33">
        <f>VLOOKUP('STATS 17-18'!AE511,'PH - BLOCKED SHOTS'!$A$3:$B$55,2)</f>
        <v>47</v>
      </c>
      <c r="G509" s="33">
        <f>IF('STATS 17-18'!G511&lt;400,IF(F509&gt;66,66,F509),F509)</f>
        <v>47</v>
      </c>
      <c r="H509" s="33">
        <f>IF('STATS 17-18'!G511&lt;200,IF(G509&gt;60,60,G509),G509)</f>
        <v>47</v>
      </c>
      <c r="I509" s="33"/>
      <c r="J509" s="116">
        <f>AVERAGE(B509,E509,E509,H509)</f>
        <v>55.5</v>
      </c>
      <c r="K509" s="116">
        <f>VLOOKUP('STATS 17-18'!M511,'PH - GAME SCORE'!$A$3:$B$55,2)</f>
        <v>65</v>
      </c>
      <c r="L509" s="116">
        <f>AVERAGE(J509,K509)</f>
        <v>60.25</v>
      </c>
      <c r="M509" s="116">
        <f>IF('STATS 17-18'!H511&lt;13.4,IF(L509&gt;73,73,L509),L509)</f>
        <v>60.25</v>
      </c>
      <c r="N509" s="117">
        <f>IF('STATS 17-18'!H511&lt;11,IF(M509&gt;66,66,M509),M509)</f>
        <v>60.25</v>
      </c>
    </row>
    <row r="510" ht="20.35" customHeight="1">
      <c r="A510" t="s" s="38">
        <v>606</v>
      </c>
      <c r="B510" s="81">
        <f>'SK - Tableau 1'!F510</f>
        <v>52</v>
      </c>
      <c r="C510" s="33">
        <f>VLOOKUP('STATS 17-18'!X512,'PH - GIVEAWAYS'!$A$3:$B$55,2)</f>
        <v>87</v>
      </c>
      <c r="D510" s="33">
        <f>IF('STATS 17-18'!G512&lt;400,IF(C510&gt;66,66,C510),C510)</f>
        <v>87</v>
      </c>
      <c r="E510" s="33">
        <f>IF('STATS 17-18'!G512&lt;200,IF(D510&gt;60,60,D510),D510)</f>
        <v>87</v>
      </c>
      <c r="F510" s="33">
        <f>VLOOKUP('STATS 17-18'!AE512,'PH - BLOCKED SHOTS'!$A$3:$B$55,2)</f>
        <v>74</v>
      </c>
      <c r="G510" s="33">
        <f>IF('STATS 17-18'!G512&lt;400,IF(F510&gt;66,66,F510),F510)</f>
        <v>74</v>
      </c>
      <c r="H510" s="33">
        <f>IF('STATS 17-18'!G512&lt;200,IF(G510&gt;60,60,G510),G510)</f>
        <v>74</v>
      </c>
      <c r="I510" s="33"/>
      <c r="J510" s="116">
        <f>AVERAGE(B510,E510,E510,H510)</f>
        <v>75</v>
      </c>
      <c r="K510" s="116">
        <f>VLOOKUP('STATS 17-18'!M512,'PH - GAME SCORE'!$A$3:$B$55,2)</f>
        <v>61</v>
      </c>
      <c r="L510" s="116">
        <f>AVERAGE(J510,K510)</f>
        <v>68</v>
      </c>
      <c r="M510" s="116">
        <f>IF('STATS 17-18'!H512&lt;13.4,IF(L510&gt;73,73,L510),L510)</f>
        <v>68</v>
      </c>
      <c r="N510" s="117">
        <f>IF('STATS 17-18'!H512&lt;11,IF(M510&gt;66,66,M510),M510)</f>
        <v>66</v>
      </c>
    </row>
    <row r="511" ht="20.35" customHeight="1">
      <c r="A511" t="s" s="38">
        <v>607</v>
      </c>
      <c r="B511" s="81">
        <f>'SK - Tableau 1'!F511</f>
        <v>59</v>
      </c>
      <c r="C511" s="33">
        <f>VLOOKUP('STATS 17-18'!X513,'PH - GIVEAWAYS'!$A$3:$B$55,2)</f>
        <v>97</v>
      </c>
      <c r="D511" s="33">
        <f>IF('STATS 17-18'!G513&lt;400,IF(C511&gt;66,66,C511),C511)</f>
        <v>97</v>
      </c>
      <c r="E511" s="33">
        <f>IF('STATS 17-18'!G513&lt;200,IF(D511&gt;60,60,D511),D511)</f>
        <v>97</v>
      </c>
      <c r="F511" s="33">
        <f>VLOOKUP('STATS 17-18'!AE513,'PH - BLOCKED SHOTS'!$A$3:$B$55,2)</f>
        <v>92</v>
      </c>
      <c r="G511" s="33">
        <f>IF('STATS 17-18'!G513&lt;400,IF(F511&gt;66,66,F511),F511)</f>
        <v>92</v>
      </c>
      <c r="H511" s="33">
        <f>IF('STATS 17-18'!G513&lt;200,IF(G511&gt;60,60,G511),G511)</f>
        <v>92</v>
      </c>
      <c r="I511" s="33"/>
      <c r="J511" s="116">
        <f>AVERAGE(B511,E511,E511,H511)</f>
        <v>86.25</v>
      </c>
      <c r="K511" s="116">
        <f>VLOOKUP('STATS 17-18'!M513,'PH - GAME SCORE'!$A$3:$B$55,2)</f>
        <v>61</v>
      </c>
      <c r="L511" s="116">
        <f>AVERAGE(J511,K511)</f>
        <v>73.625</v>
      </c>
      <c r="M511" s="116">
        <f>IF('STATS 17-18'!H513&lt;13.4,IF(L511&gt;73,73,L511),L511)</f>
        <v>73</v>
      </c>
      <c r="N511" s="117">
        <f>IF('STATS 17-18'!H513&lt;11,IF(M511&gt;66,66,M511),M511)</f>
        <v>73</v>
      </c>
    </row>
    <row r="512" ht="20.35" customHeight="1">
      <c r="A512" t="s" s="38">
        <v>608</v>
      </c>
      <c r="B512" s="81">
        <f>'SK - Tableau 1'!F512</f>
        <v>73</v>
      </c>
      <c r="C512" s="33">
        <f>VLOOKUP('STATS 17-18'!X514,'PH - GIVEAWAYS'!$A$3:$B$55,2)</f>
        <v>92</v>
      </c>
      <c r="D512" s="33">
        <f>IF('STATS 17-18'!G514&lt;400,IF(C512&gt;66,66,C512),C512)</f>
        <v>66</v>
      </c>
      <c r="E512" s="33">
        <f>IF('STATS 17-18'!G514&lt;200,IF(D512&gt;60,60,D512),D512)</f>
        <v>66</v>
      </c>
      <c r="F512" s="33">
        <f>VLOOKUP('STATS 17-18'!AE514,'PH - BLOCKED SHOTS'!$A$3:$B$55,2)</f>
        <v>61</v>
      </c>
      <c r="G512" s="33">
        <f>IF('STATS 17-18'!G514&lt;400,IF(F512&gt;66,66,F512),F512)</f>
        <v>61</v>
      </c>
      <c r="H512" s="33">
        <f>IF('STATS 17-18'!G514&lt;200,IF(G512&gt;60,60,G512),G512)</f>
        <v>61</v>
      </c>
      <c r="I512" s="33"/>
      <c r="J512" s="116">
        <f>AVERAGE(B512,E512,E512,H512)</f>
        <v>66.5</v>
      </c>
      <c r="K512" s="116">
        <f>VLOOKUP('STATS 17-18'!M514,'PH - GAME SCORE'!$A$3:$B$55,2)</f>
        <v>60</v>
      </c>
      <c r="L512" s="116">
        <f>AVERAGE(J512,K512)</f>
        <v>63.25</v>
      </c>
      <c r="M512" s="116">
        <f>IF('STATS 17-18'!H514&lt;13.4,IF(L512&gt;73,73,L512),L512)</f>
        <v>63.25</v>
      </c>
      <c r="N512" s="117">
        <f>IF('STATS 17-18'!H514&lt;11,IF(M512&gt;66,66,M512),M512)</f>
        <v>63.25</v>
      </c>
    </row>
    <row r="513" ht="20.35" customHeight="1">
      <c r="A513" t="s" s="38">
        <v>609</v>
      </c>
      <c r="B513" s="81">
        <f>'SK - Tableau 1'!F513</f>
        <v>74</v>
      </c>
      <c r="C513" s="33">
        <f>VLOOKUP('STATS 17-18'!X515,'PH - GIVEAWAYS'!$A$3:$B$55,2)</f>
        <v>73</v>
      </c>
      <c r="D513" s="33">
        <f>IF('STATS 17-18'!G515&lt;400,IF(C513&gt;66,66,C513),C513)</f>
        <v>73</v>
      </c>
      <c r="E513" s="33">
        <f>IF('STATS 17-18'!G515&lt;200,IF(D513&gt;60,60,D513),D513)</f>
        <v>73</v>
      </c>
      <c r="F513" s="33">
        <f>VLOOKUP('STATS 17-18'!AE515,'PH - BLOCKED SHOTS'!$A$3:$B$55,2)</f>
        <v>95</v>
      </c>
      <c r="G513" s="33">
        <f>IF('STATS 17-18'!G515&lt;400,IF(F513&gt;66,66,F513),F513)</f>
        <v>95</v>
      </c>
      <c r="H513" s="33">
        <f>IF('STATS 17-18'!G515&lt;200,IF(G513&gt;60,60,G513),G513)</f>
        <v>95</v>
      </c>
      <c r="I513" s="33"/>
      <c r="J513" s="116">
        <f>AVERAGE(B513,E513,E513,H513)</f>
        <v>78.75</v>
      </c>
      <c r="K513" s="116">
        <f>VLOOKUP('STATS 17-18'!M515,'PH - GAME SCORE'!$A$3:$B$55,2)</f>
        <v>48</v>
      </c>
      <c r="L513" s="116">
        <f>AVERAGE(J513,K513)</f>
        <v>63.375</v>
      </c>
      <c r="M513" s="116">
        <f>IF('STATS 17-18'!H515&lt;13.4,IF(L513&gt;73,73,L513),L513)</f>
        <v>63.375</v>
      </c>
      <c r="N513" s="117">
        <f>IF('STATS 17-18'!H515&lt;11,IF(M513&gt;66,66,M513),M513)</f>
        <v>63.375</v>
      </c>
    </row>
    <row r="514" ht="20.35" customHeight="1">
      <c r="A514" t="s" s="38">
        <v>610</v>
      </c>
      <c r="B514" s="81">
        <f>'SK - Tableau 1'!F514</f>
        <v>58</v>
      </c>
      <c r="C514" s="33">
        <f>VLOOKUP('STATS 17-18'!X516,'PH - GIVEAWAYS'!$A$3:$B$55,2)</f>
        <v>69</v>
      </c>
      <c r="D514" s="33">
        <f>IF('STATS 17-18'!G516&lt;400,IF(C514&gt;66,66,C514),C514)</f>
        <v>66</v>
      </c>
      <c r="E514" s="33">
        <f>IF('STATS 17-18'!G516&lt;200,IF(D514&gt;60,60,D514),D514)</f>
        <v>66</v>
      </c>
      <c r="F514" s="33">
        <f>VLOOKUP('STATS 17-18'!AE516,'PH - BLOCKED SHOTS'!$A$3:$B$55,2)</f>
        <v>74</v>
      </c>
      <c r="G514" s="33">
        <f>IF('STATS 17-18'!G516&lt;400,IF(F514&gt;66,66,F514),F514)</f>
        <v>66</v>
      </c>
      <c r="H514" s="33">
        <f>IF('STATS 17-18'!G516&lt;200,IF(G514&gt;60,60,G514),G514)</f>
        <v>66</v>
      </c>
      <c r="I514" s="33"/>
      <c r="J514" s="116">
        <f>AVERAGE(B514,E514,E514,H514)</f>
        <v>64</v>
      </c>
      <c r="K514" s="116">
        <f>VLOOKUP('STATS 17-18'!M516,'PH - GAME SCORE'!$A$3:$B$55,2)</f>
        <v>47</v>
      </c>
      <c r="L514" s="116">
        <f>AVERAGE(J514,K514)</f>
        <v>55.5</v>
      </c>
      <c r="M514" s="116">
        <f>IF('STATS 17-18'!H516&lt;13.4,IF(L514&gt;73,73,L514),L514)</f>
        <v>55.5</v>
      </c>
      <c r="N514" s="117">
        <f>IF('STATS 17-18'!H516&lt;11,IF(M514&gt;66,66,M514),M514)</f>
        <v>55.5</v>
      </c>
    </row>
    <row r="515" ht="20.35" customHeight="1">
      <c r="A515" t="s" s="38">
        <v>611</v>
      </c>
      <c r="B515" s="81">
        <f>'SK - Tableau 1'!F515</f>
        <v>55</v>
      </c>
      <c r="C515" s="33">
        <f>VLOOKUP('STATS 17-18'!X517,'PH - GIVEAWAYS'!$A$3:$B$55,2)</f>
        <v>49</v>
      </c>
      <c r="D515" s="33">
        <f>IF('STATS 17-18'!G517&lt;400,IF(C515&gt;66,66,C515),C515)</f>
        <v>49</v>
      </c>
      <c r="E515" s="33">
        <f>IF('STATS 17-18'!G517&lt;200,IF(D515&gt;60,60,D515),D515)</f>
        <v>49</v>
      </c>
      <c r="F515" s="33">
        <f>VLOOKUP('STATS 17-18'!AE517,'PH - BLOCKED SHOTS'!$A$3:$B$55,2)</f>
        <v>87</v>
      </c>
      <c r="G515" s="33">
        <f>IF('STATS 17-18'!G517&lt;400,IF(F515&gt;66,66,F515),F515)</f>
        <v>87</v>
      </c>
      <c r="H515" s="33">
        <f>IF('STATS 17-18'!G517&lt;200,IF(G515&gt;60,60,G515),G515)</f>
        <v>87</v>
      </c>
      <c r="I515" s="33"/>
      <c r="J515" s="116">
        <f>AVERAGE(B515,E515,E515,H515)</f>
        <v>60</v>
      </c>
      <c r="K515" s="116">
        <f>VLOOKUP('STATS 17-18'!M517,'PH - GAME SCORE'!$A$3:$B$55,2)</f>
        <v>62</v>
      </c>
      <c r="L515" s="116">
        <f>AVERAGE(J515,K515)</f>
        <v>61</v>
      </c>
      <c r="M515" s="116">
        <f>IF('STATS 17-18'!H517&lt;13.4,IF(L515&gt;73,73,L515),L515)</f>
        <v>61</v>
      </c>
      <c r="N515" s="117">
        <f>IF('STATS 17-18'!H517&lt;11,IF(M515&gt;66,66,M515),M515)</f>
        <v>61</v>
      </c>
    </row>
    <row r="516" ht="20.35" customHeight="1">
      <c r="A516" t="s" s="38">
        <v>612</v>
      </c>
      <c r="B516" s="81">
        <f>'SK - Tableau 1'!F516</f>
        <v>64</v>
      </c>
      <c r="C516" s="33">
        <f>VLOOKUP('STATS 17-18'!X518,'PH - GIVEAWAYS'!$A$3:$B$55,2)</f>
        <v>51</v>
      </c>
      <c r="D516" s="33">
        <f>IF('STATS 17-18'!G518&lt;400,IF(C516&gt;66,66,C516),C516)</f>
        <v>51</v>
      </c>
      <c r="E516" s="33">
        <f>IF('STATS 17-18'!G518&lt;200,IF(D516&gt;60,60,D516),D516)</f>
        <v>51</v>
      </c>
      <c r="F516" s="33">
        <f>VLOOKUP('STATS 17-18'!AE518,'PH - BLOCKED SHOTS'!$A$3:$B$55,2)</f>
        <v>78</v>
      </c>
      <c r="G516" s="33">
        <f>IF('STATS 17-18'!G518&lt;400,IF(F516&gt;66,66,F516),F516)</f>
        <v>78</v>
      </c>
      <c r="H516" s="33">
        <f>IF('STATS 17-18'!G518&lt;200,IF(G516&gt;60,60,G516),G516)</f>
        <v>78</v>
      </c>
      <c r="I516" s="33"/>
      <c r="J516" s="116">
        <f>AVERAGE(B516,E516,E516,H516)</f>
        <v>61</v>
      </c>
      <c r="K516" s="116">
        <f>VLOOKUP('STATS 17-18'!M518,'PH - GAME SCORE'!$A$3:$B$55,2)</f>
        <v>51</v>
      </c>
      <c r="L516" s="116">
        <f>AVERAGE(J516,K516)</f>
        <v>56</v>
      </c>
      <c r="M516" s="116">
        <f>IF('STATS 17-18'!H518&lt;13.4,IF(L516&gt;73,73,L516),L516)</f>
        <v>56</v>
      </c>
      <c r="N516" s="117">
        <f>IF('STATS 17-18'!H518&lt;11,IF(M516&gt;66,66,M516),M516)</f>
        <v>56</v>
      </c>
    </row>
    <row r="517" ht="20.35" customHeight="1">
      <c r="A517" t="s" s="38">
        <v>613</v>
      </c>
      <c r="B517" s="81">
        <f>'SK - Tableau 1'!F517</f>
        <v>69</v>
      </c>
      <c r="C517" s="33">
        <f>VLOOKUP('STATS 17-18'!X519,'PH - GIVEAWAYS'!$A$3:$B$55,2)</f>
        <v>96</v>
      </c>
      <c r="D517" s="33">
        <f>IF('STATS 17-18'!G519&lt;400,IF(C517&gt;66,66,C517),C517)</f>
        <v>96</v>
      </c>
      <c r="E517" s="33">
        <f>IF('STATS 17-18'!G519&lt;200,IF(D517&gt;60,60,D517),D517)</f>
        <v>96</v>
      </c>
      <c r="F517" s="33">
        <f>VLOOKUP('STATS 17-18'!AE519,'PH - BLOCKED SHOTS'!$A$3:$B$55,2)</f>
        <v>68</v>
      </c>
      <c r="G517" s="33">
        <f>IF('STATS 17-18'!G519&lt;400,IF(F517&gt;66,66,F517),F517)</f>
        <v>68</v>
      </c>
      <c r="H517" s="33">
        <f>IF('STATS 17-18'!G519&lt;200,IF(G517&gt;60,60,G517),G517)</f>
        <v>68</v>
      </c>
      <c r="I517" s="33"/>
      <c r="J517" s="116">
        <f>AVERAGE(B517,E517,E517,H517)</f>
        <v>82.25</v>
      </c>
      <c r="K517" s="116">
        <f>VLOOKUP('STATS 17-18'!M519,'PH - GAME SCORE'!$A$3:$B$55,2)</f>
        <v>55</v>
      </c>
      <c r="L517" s="116">
        <f>AVERAGE(J517,K517)</f>
        <v>68.625</v>
      </c>
      <c r="M517" s="116">
        <f>IF('STATS 17-18'!H519&lt;13.4,IF(L517&gt;73,73,L517),L517)</f>
        <v>68.625</v>
      </c>
      <c r="N517" s="117">
        <f>IF('STATS 17-18'!H519&lt;11,IF(M517&gt;66,66,M517),M517)</f>
        <v>68.625</v>
      </c>
    </row>
    <row r="518" ht="20.35" customHeight="1">
      <c r="A518" t="s" s="38">
        <v>615</v>
      </c>
      <c r="B518" s="81">
        <f>'SK - Tableau 1'!F518</f>
        <v>85</v>
      </c>
      <c r="C518" s="33">
        <f>VLOOKUP('STATS 17-18'!X520,'PH - GIVEAWAYS'!$A$3:$B$55,2)</f>
        <v>73</v>
      </c>
      <c r="D518" s="33">
        <f>IF('STATS 17-18'!G520&lt;400,IF(C518&gt;66,66,C518),C518)</f>
        <v>73</v>
      </c>
      <c r="E518" s="33">
        <f>IF('STATS 17-18'!G520&lt;200,IF(D518&gt;60,60,D518),D518)</f>
        <v>73</v>
      </c>
      <c r="F518" s="33">
        <f>VLOOKUP('STATS 17-18'!AE520,'PH - BLOCKED SHOTS'!$A$3:$B$55,2)</f>
        <v>93</v>
      </c>
      <c r="G518" s="33">
        <f>IF('STATS 17-18'!G520&lt;400,IF(F518&gt;66,66,F518),F518)</f>
        <v>93</v>
      </c>
      <c r="H518" s="33">
        <f>IF('STATS 17-18'!G520&lt;200,IF(G518&gt;60,60,G518),G518)</f>
        <v>93</v>
      </c>
      <c r="I518" s="33"/>
      <c r="J518" s="116">
        <f>AVERAGE(B518,E518,E518,H518)</f>
        <v>81</v>
      </c>
      <c r="K518" s="116">
        <f>VLOOKUP('STATS 17-18'!M520,'PH - GAME SCORE'!$A$3:$B$55,2)</f>
        <v>64</v>
      </c>
      <c r="L518" s="116">
        <f>AVERAGE(J518,K518)</f>
        <v>72.5</v>
      </c>
      <c r="M518" s="116">
        <f>IF('STATS 17-18'!H520&lt;13.4,IF(L518&gt;73,73,L518),L518)</f>
        <v>72.5</v>
      </c>
      <c r="N518" s="117">
        <f>IF('STATS 17-18'!H520&lt;11,IF(M518&gt;66,66,M518),M518)</f>
        <v>72.5</v>
      </c>
    </row>
    <row r="519" ht="20.35" customHeight="1">
      <c r="A519" t="s" s="38">
        <v>616</v>
      </c>
      <c r="B519" s="81">
        <f>'SK - Tableau 1'!F519</f>
        <v>94</v>
      </c>
      <c r="C519" s="33">
        <f>VLOOKUP('STATS 17-18'!X521,'PH - GIVEAWAYS'!$A$3:$B$55,2)</f>
        <v>91</v>
      </c>
      <c r="D519" s="33">
        <f>IF('STATS 17-18'!G521&lt;400,IF(C519&gt;66,66,C519),C519)</f>
        <v>91</v>
      </c>
      <c r="E519" s="33">
        <f>IF('STATS 17-18'!G521&lt;200,IF(D519&gt;60,60,D519),D519)</f>
        <v>91</v>
      </c>
      <c r="F519" s="33">
        <f>VLOOKUP('STATS 17-18'!AE521,'PH - BLOCKED SHOTS'!$A$3:$B$55,2)</f>
        <v>88</v>
      </c>
      <c r="G519" s="33">
        <f>IF('STATS 17-18'!G521&lt;400,IF(F519&gt;66,66,F519),F519)</f>
        <v>88</v>
      </c>
      <c r="H519" s="33">
        <f>IF('STATS 17-18'!G521&lt;200,IF(G519&gt;60,60,G519),G519)</f>
        <v>88</v>
      </c>
      <c r="I519" s="33"/>
      <c r="J519" s="116">
        <f>AVERAGE(B519,E519,E519,H519)</f>
        <v>91</v>
      </c>
      <c r="K519" s="116">
        <f>VLOOKUP('STATS 17-18'!M521,'PH - GAME SCORE'!$A$3:$B$55,2)</f>
        <v>50</v>
      </c>
      <c r="L519" s="116">
        <f>AVERAGE(J519,K519)</f>
        <v>70.5</v>
      </c>
      <c r="M519" s="116">
        <f>IF('STATS 17-18'!H521&lt;13.4,IF(L519&gt;73,73,L519),L519)</f>
        <v>70.5</v>
      </c>
      <c r="N519" s="117">
        <f>IF('STATS 17-18'!H521&lt;11,IF(M519&gt;66,66,M519),M519)</f>
        <v>70.5</v>
      </c>
    </row>
    <row r="520" ht="20.35" customHeight="1">
      <c r="A520" t="s" s="38">
        <v>617</v>
      </c>
      <c r="B520" s="81">
        <f>'SK - Tableau 1'!F520</f>
        <v>82</v>
      </c>
      <c r="C520" s="33">
        <f>VLOOKUP('STATS 17-18'!X522,'PH - GIVEAWAYS'!$A$3:$B$55,2)</f>
        <v>70</v>
      </c>
      <c r="D520" s="33">
        <f>IF('STATS 17-18'!G522&lt;400,IF(C520&gt;66,66,C520),C520)</f>
        <v>70</v>
      </c>
      <c r="E520" s="33">
        <f>IF('STATS 17-18'!G522&lt;200,IF(D520&gt;60,60,D520),D520)</f>
        <v>70</v>
      </c>
      <c r="F520" s="33">
        <f>VLOOKUP('STATS 17-18'!AE522,'PH - BLOCKED SHOTS'!$A$3:$B$55,2)</f>
        <v>84</v>
      </c>
      <c r="G520" s="33">
        <f>IF('STATS 17-18'!G522&lt;400,IF(F520&gt;66,66,F520),F520)</f>
        <v>84</v>
      </c>
      <c r="H520" s="33">
        <f>IF('STATS 17-18'!G522&lt;200,IF(G520&gt;60,60,G520),G520)</f>
        <v>84</v>
      </c>
      <c r="I520" s="33"/>
      <c r="J520" s="116">
        <f>AVERAGE(B520,E520,E520,H520)</f>
        <v>76.5</v>
      </c>
      <c r="K520" s="116">
        <f>VLOOKUP('STATS 17-18'!M522,'PH - GAME SCORE'!$A$3:$B$55,2)</f>
        <v>48</v>
      </c>
      <c r="L520" s="116">
        <f>AVERAGE(J520,K520)</f>
        <v>62.25</v>
      </c>
      <c r="M520" s="116">
        <f>IF('STATS 17-18'!H522&lt;13.4,IF(L520&gt;73,73,L520),L520)</f>
        <v>62.25</v>
      </c>
      <c r="N520" s="117">
        <f>IF('STATS 17-18'!H522&lt;11,IF(M520&gt;66,66,M520),M520)</f>
        <v>62.25</v>
      </c>
    </row>
    <row r="521" ht="20.35" customHeight="1">
      <c r="A521" t="s" s="38">
        <v>618</v>
      </c>
      <c r="B521" s="81">
        <f>'SK - Tableau 1'!F521</f>
        <v>91</v>
      </c>
      <c r="C521" s="33">
        <f>VLOOKUP('STATS 17-18'!X523,'PH - GIVEAWAYS'!$A$3:$B$55,2)</f>
        <v>85</v>
      </c>
      <c r="D521" s="33">
        <f>IF('STATS 17-18'!G523&lt;400,IF(C521&gt;66,66,C521),C521)</f>
        <v>85</v>
      </c>
      <c r="E521" s="33">
        <f>IF('STATS 17-18'!G523&lt;200,IF(D521&gt;60,60,D521),D521)</f>
        <v>85</v>
      </c>
      <c r="F521" s="33">
        <f>VLOOKUP('STATS 17-18'!AE523,'PH - BLOCKED SHOTS'!$A$3:$B$55,2)</f>
        <v>78</v>
      </c>
      <c r="G521" s="33">
        <f>IF('STATS 17-18'!G523&lt;400,IF(F521&gt;66,66,F521),F521)</f>
        <v>78</v>
      </c>
      <c r="H521" s="33">
        <f>IF('STATS 17-18'!G523&lt;200,IF(G521&gt;60,60,G521),G521)</f>
        <v>78</v>
      </c>
      <c r="I521" s="33"/>
      <c r="J521" s="116">
        <f>AVERAGE(B521,E521,E521,H521)</f>
        <v>84.75</v>
      </c>
      <c r="K521" s="116">
        <f>VLOOKUP('STATS 17-18'!M523,'PH - GAME SCORE'!$A$3:$B$55,2)</f>
        <v>53</v>
      </c>
      <c r="L521" s="116">
        <f>AVERAGE(J521,K521)</f>
        <v>68.875</v>
      </c>
      <c r="M521" s="116">
        <f>IF('STATS 17-18'!H523&lt;13.4,IF(L521&gt;73,73,L521),L521)</f>
        <v>68.875</v>
      </c>
      <c r="N521" s="117">
        <f>IF('STATS 17-18'!H523&lt;11,IF(M521&gt;66,66,M521),M521)</f>
        <v>68.875</v>
      </c>
    </row>
    <row r="522" ht="20.35" customHeight="1">
      <c r="A522" t="s" s="38">
        <v>619</v>
      </c>
      <c r="B522" s="81">
        <f>'SK - Tableau 1'!F522</f>
        <v>65</v>
      </c>
      <c r="C522" s="33">
        <f>VLOOKUP('STATS 17-18'!X524,'PH - GIVEAWAYS'!$A$3:$B$55,2)</f>
        <v>86</v>
      </c>
      <c r="D522" s="33">
        <f>IF('STATS 17-18'!G524&lt;400,IF(C522&gt;66,66,C522),C522)</f>
        <v>86</v>
      </c>
      <c r="E522" s="33">
        <f>IF('STATS 17-18'!G524&lt;200,IF(D522&gt;60,60,D522),D522)</f>
        <v>86</v>
      </c>
      <c r="F522" s="33">
        <f>VLOOKUP('STATS 17-18'!AE524,'PH - BLOCKED SHOTS'!$A$3:$B$55,2)</f>
        <v>74</v>
      </c>
      <c r="G522" s="33">
        <f>IF('STATS 17-18'!G524&lt;400,IF(F522&gt;66,66,F522),F522)</f>
        <v>74</v>
      </c>
      <c r="H522" s="33">
        <f>IF('STATS 17-18'!G524&lt;200,IF(G522&gt;60,60,G522),G522)</f>
        <v>74</v>
      </c>
      <c r="I522" s="33"/>
      <c r="J522" s="116">
        <f>AVERAGE(B522,E522,E522,H522)</f>
        <v>77.75</v>
      </c>
      <c r="K522" s="116">
        <f>VLOOKUP('STATS 17-18'!M524,'PH - GAME SCORE'!$A$3:$B$55,2)</f>
        <v>69</v>
      </c>
      <c r="L522" s="116">
        <f>AVERAGE(J522,K522)</f>
        <v>73.375</v>
      </c>
      <c r="M522" s="116">
        <f>IF('STATS 17-18'!H524&lt;13.4,IF(L522&gt;73,73,L522),L522)</f>
        <v>73</v>
      </c>
      <c r="N522" s="117">
        <f>IF('STATS 17-18'!H524&lt;11,IF(M522&gt;66,66,M522),M522)</f>
        <v>66</v>
      </c>
    </row>
    <row r="523" ht="20.35" customHeight="1">
      <c r="A523" t="s" s="38">
        <v>620</v>
      </c>
      <c r="B523" s="81">
        <f>'SK - Tableau 1'!F523</f>
        <v>62</v>
      </c>
      <c r="C523" s="33">
        <f>VLOOKUP('STATS 17-18'!X525,'PH - GIVEAWAYS'!$A$3:$B$55,2)</f>
        <v>57</v>
      </c>
      <c r="D523" s="33">
        <f>IF('STATS 17-18'!G525&lt;400,IF(C523&gt;66,66,C523),C523)</f>
        <v>57</v>
      </c>
      <c r="E523" s="33">
        <f>IF('STATS 17-18'!G525&lt;200,IF(D523&gt;60,60,D523),D523)</f>
        <v>57</v>
      </c>
      <c r="F523" s="33">
        <f>VLOOKUP('STATS 17-18'!AE525,'PH - BLOCKED SHOTS'!$A$3:$B$55,2)</f>
        <v>51</v>
      </c>
      <c r="G523" s="33">
        <f>IF('STATS 17-18'!G525&lt;400,IF(F523&gt;66,66,F523),F523)</f>
        <v>51</v>
      </c>
      <c r="H523" s="33">
        <f>IF('STATS 17-18'!G525&lt;200,IF(G523&gt;60,60,G523),G523)</f>
        <v>51</v>
      </c>
      <c r="I523" s="33"/>
      <c r="J523" s="116">
        <f>AVERAGE(B523,E523,E523,H523)</f>
        <v>56.75</v>
      </c>
      <c r="K523" s="116">
        <f>VLOOKUP('STATS 17-18'!M525,'PH - GAME SCORE'!$A$3:$B$55,2)</f>
        <v>67</v>
      </c>
      <c r="L523" s="116">
        <f>AVERAGE(J523,K523)</f>
        <v>61.875</v>
      </c>
      <c r="M523" s="116">
        <f>IF('STATS 17-18'!H525&lt;13.4,IF(L523&gt;73,73,L523),L523)</f>
        <v>61.875</v>
      </c>
      <c r="N523" s="117">
        <f>IF('STATS 17-18'!H525&lt;11,IF(M523&gt;66,66,M523),M523)</f>
        <v>61.875</v>
      </c>
    </row>
    <row r="524" ht="20.35" customHeight="1">
      <c r="A524" t="s" s="38">
        <v>621</v>
      </c>
      <c r="B524" s="81">
        <f>'SK - Tableau 1'!F524</f>
        <v>49</v>
      </c>
      <c r="C524" s="33">
        <f>VLOOKUP('STATS 17-18'!X526,'PH - GIVEAWAYS'!$A$3:$B$55,2)</f>
        <v>85</v>
      </c>
      <c r="D524" s="33">
        <f>IF('STATS 17-18'!G526&lt;400,IF(C524&gt;66,66,C524),C524)</f>
        <v>85</v>
      </c>
      <c r="E524" s="33">
        <f>IF('STATS 17-18'!G526&lt;200,IF(D524&gt;60,60,D524),D524)</f>
        <v>85</v>
      </c>
      <c r="F524" s="33">
        <f>VLOOKUP('STATS 17-18'!AE526,'PH - BLOCKED SHOTS'!$A$3:$B$55,2)</f>
        <v>60</v>
      </c>
      <c r="G524" s="33">
        <f>IF('STATS 17-18'!G526&lt;400,IF(F524&gt;66,66,F524),F524)</f>
        <v>60</v>
      </c>
      <c r="H524" s="33">
        <f>IF('STATS 17-18'!G526&lt;200,IF(G524&gt;60,60,G524),G524)</f>
        <v>60</v>
      </c>
      <c r="I524" s="33"/>
      <c r="J524" s="116">
        <f>AVERAGE(B524,E524,E524,H524)</f>
        <v>69.75</v>
      </c>
      <c r="K524" s="116">
        <f>VLOOKUP('STATS 17-18'!M526,'PH - GAME SCORE'!$A$3:$B$55,2)</f>
        <v>62</v>
      </c>
      <c r="L524" s="116">
        <f>AVERAGE(J524,K524)</f>
        <v>65.875</v>
      </c>
      <c r="M524" s="116">
        <f>IF('STATS 17-18'!H526&lt;13.4,IF(L524&gt;73,73,L524),L524)</f>
        <v>65.875</v>
      </c>
      <c r="N524" s="117">
        <f>IF('STATS 17-18'!H526&lt;11,IF(M524&gt;66,66,M524),M524)</f>
        <v>65.875</v>
      </c>
    </row>
    <row r="525" ht="20.35" customHeight="1">
      <c r="A525" t="s" s="38">
        <v>622</v>
      </c>
      <c r="B525" s="81">
        <f>'SK - Tableau 1'!F525</f>
        <v>51</v>
      </c>
      <c r="C525" s="33">
        <f>VLOOKUP('STATS 17-18'!X527,'PH - GIVEAWAYS'!$A$3:$B$55,2)</f>
        <v>56</v>
      </c>
      <c r="D525" s="33">
        <f>IF('STATS 17-18'!G527&lt;400,IF(C525&gt;66,66,C525),C525)</f>
        <v>56</v>
      </c>
      <c r="E525" s="33">
        <f>IF('STATS 17-18'!G527&lt;200,IF(D525&gt;60,60,D525),D525)</f>
        <v>56</v>
      </c>
      <c r="F525" s="33">
        <f>VLOOKUP('STATS 17-18'!AE527,'PH - BLOCKED SHOTS'!$A$3:$B$55,2)</f>
        <v>92</v>
      </c>
      <c r="G525" s="33">
        <f>IF('STATS 17-18'!G527&lt;400,IF(F525&gt;66,66,F525),F525)</f>
        <v>66</v>
      </c>
      <c r="H525" s="33">
        <f>IF('STATS 17-18'!G527&lt;200,IF(G525&gt;60,60,G525),G525)</f>
        <v>66</v>
      </c>
      <c r="I525" s="33"/>
      <c r="J525" s="116">
        <f>AVERAGE(B525,E525,E525,H525)</f>
        <v>57.25</v>
      </c>
      <c r="K525" s="116">
        <f>VLOOKUP('STATS 17-18'!M527,'PH - GAME SCORE'!$A$3:$B$55,2)</f>
        <v>51</v>
      </c>
      <c r="L525" s="116">
        <f>AVERAGE(J525,K525)</f>
        <v>54.125</v>
      </c>
      <c r="M525" s="116">
        <f>IF('STATS 17-18'!H527&lt;13.4,IF(L525&gt;73,73,L525),L525)</f>
        <v>54.125</v>
      </c>
      <c r="N525" s="117">
        <f>IF('STATS 17-18'!H527&lt;11,IF(M525&gt;66,66,M525),M525)</f>
        <v>54.125</v>
      </c>
    </row>
    <row r="526" ht="20.35" customHeight="1">
      <c r="A526" t="s" s="38">
        <v>623</v>
      </c>
      <c r="B526" s="81">
        <f>'SK - Tableau 1'!F526</f>
        <v>56</v>
      </c>
      <c r="C526" s="33">
        <f>VLOOKUP('STATS 17-18'!X528,'PH - GIVEAWAYS'!$A$3:$B$55,2)</f>
        <v>89</v>
      </c>
      <c r="D526" s="33">
        <f>IF('STATS 17-18'!G528&lt;400,IF(C526&gt;66,66,C526),C526)</f>
        <v>66</v>
      </c>
      <c r="E526" s="33">
        <f>IF('STATS 17-18'!G528&lt;200,IF(D526&gt;60,60,D526),D526)</f>
        <v>66</v>
      </c>
      <c r="F526" s="33">
        <f>VLOOKUP('STATS 17-18'!AE528,'PH - BLOCKED SHOTS'!$A$3:$B$55,2)</f>
        <v>70</v>
      </c>
      <c r="G526" s="33">
        <f>IF('STATS 17-18'!G528&lt;400,IF(F526&gt;66,66,F526),F526)</f>
        <v>66</v>
      </c>
      <c r="H526" s="33">
        <f>IF('STATS 17-18'!G528&lt;200,IF(G526&gt;60,60,G526),G526)</f>
        <v>66</v>
      </c>
      <c r="I526" s="33"/>
      <c r="J526" s="116">
        <f>AVERAGE(B526,E526,E526,H526)</f>
        <v>63.5</v>
      </c>
      <c r="K526" s="116">
        <f>VLOOKUP('STATS 17-18'!M528,'PH - GAME SCORE'!$A$3:$B$55,2)</f>
        <v>66</v>
      </c>
      <c r="L526" s="116">
        <f>AVERAGE(J526,K526)</f>
        <v>64.75</v>
      </c>
      <c r="M526" s="116">
        <f>IF('STATS 17-18'!H528&lt;13.4,IF(L526&gt;73,73,L526),L526)</f>
        <v>64.75</v>
      </c>
      <c r="N526" s="117">
        <f>IF('STATS 17-18'!H528&lt;11,IF(M526&gt;66,66,M526),M526)</f>
        <v>64.75</v>
      </c>
    </row>
    <row r="527" ht="20.35" customHeight="1">
      <c r="A527" t="s" s="38">
        <v>624</v>
      </c>
      <c r="B527" s="81">
        <f>'SK - Tableau 1'!F527</f>
        <v>54</v>
      </c>
      <c r="C527" s="33">
        <f>VLOOKUP('STATS 17-18'!X529,'PH - GIVEAWAYS'!$A$3:$B$55,2)</f>
        <v>47</v>
      </c>
      <c r="D527" s="33">
        <f>IF('STATS 17-18'!G529&lt;400,IF(C527&gt;66,66,C527),C527)</f>
        <v>47</v>
      </c>
      <c r="E527" s="33">
        <f>IF('STATS 17-18'!G529&lt;200,IF(D527&gt;60,60,D527),D527)</f>
        <v>47</v>
      </c>
      <c r="F527" s="33">
        <f>VLOOKUP('STATS 17-18'!AE529,'PH - BLOCKED SHOTS'!$A$3:$B$55,2)</f>
        <v>66</v>
      </c>
      <c r="G527" s="33">
        <f>IF('STATS 17-18'!G529&lt;400,IF(F527&gt;66,66,F527),F527)</f>
        <v>66</v>
      </c>
      <c r="H527" s="33">
        <f>IF('STATS 17-18'!G529&lt;200,IF(G527&gt;60,60,G527),G527)</f>
        <v>60</v>
      </c>
      <c r="I527" s="33"/>
      <c r="J527" s="116">
        <f>AVERAGE(B527,E527,E527,H527)</f>
        <v>52</v>
      </c>
      <c r="K527" s="116">
        <f>VLOOKUP('STATS 17-18'!M529,'PH - GAME SCORE'!$A$3:$B$55,2)</f>
        <v>54</v>
      </c>
      <c r="L527" s="116">
        <f>AVERAGE(J527,K527)</f>
        <v>53</v>
      </c>
      <c r="M527" s="116">
        <f>IF('STATS 17-18'!H529&lt;13.4,IF(L527&gt;73,73,L527),L527)</f>
        <v>53</v>
      </c>
      <c r="N527" s="117">
        <f>IF('STATS 17-18'!H529&lt;11,IF(M527&gt;66,66,M527),M527)</f>
        <v>53</v>
      </c>
    </row>
    <row r="528" ht="20.35" customHeight="1">
      <c r="A528" t="s" s="38">
        <v>625</v>
      </c>
      <c r="B528" s="81">
        <f>'SK - Tableau 1'!F528</f>
        <v>94</v>
      </c>
      <c r="C528" s="33">
        <f>VLOOKUP('STATS 17-18'!X530,'PH - GIVEAWAYS'!$A$3:$B$55,2)</f>
        <v>71</v>
      </c>
      <c r="D528" s="33">
        <f>IF('STATS 17-18'!G530&lt;400,IF(C528&gt;66,66,C528),C528)</f>
        <v>71</v>
      </c>
      <c r="E528" s="33">
        <f>IF('STATS 17-18'!G530&lt;200,IF(D528&gt;60,60,D528),D528)</f>
        <v>71</v>
      </c>
      <c r="F528" s="33">
        <f>VLOOKUP('STATS 17-18'!AE530,'PH - BLOCKED SHOTS'!$A$3:$B$55,2)</f>
        <v>48</v>
      </c>
      <c r="G528" s="33">
        <f>IF('STATS 17-18'!G530&lt;400,IF(F528&gt;66,66,F528),F528)</f>
        <v>48</v>
      </c>
      <c r="H528" s="33">
        <f>IF('STATS 17-18'!G530&lt;200,IF(G528&gt;60,60,G528),G528)</f>
        <v>48</v>
      </c>
      <c r="I528" s="33"/>
      <c r="J528" s="116">
        <f>AVERAGE(B528,E528,E528,H528)</f>
        <v>71</v>
      </c>
      <c r="K528" s="116">
        <f>VLOOKUP('STATS 17-18'!M530,'PH - GAME SCORE'!$A$3:$B$55,2)</f>
        <v>77</v>
      </c>
      <c r="L528" s="116">
        <f>AVERAGE(J528,K528)</f>
        <v>74</v>
      </c>
      <c r="M528" s="116">
        <f>IF('STATS 17-18'!H530&lt;13.4,IF(L528&gt;73,73,L528),L528)</f>
        <v>74</v>
      </c>
      <c r="N528" s="117">
        <f>IF('STATS 17-18'!H530&lt;11,IF(M528&gt;66,66,M528),M528)</f>
        <v>74</v>
      </c>
    </row>
    <row r="529" ht="20.35" customHeight="1">
      <c r="A529" t="s" s="38">
        <v>627</v>
      </c>
      <c r="B529" s="81">
        <f>'SK - Tableau 1'!F529</f>
        <v>55</v>
      </c>
      <c r="C529" s="33">
        <f>VLOOKUP('STATS 17-18'!X531,'PH - GIVEAWAYS'!$A$3:$B$55,2)</f>
        <v>94</v>
      </c>
      <c r="D529" s="33">
        <f>IF('STATS 17-18'!G531&lt;400,IF(C529&gt;66,66,C529),C529)</f>
        <v>66</v>
      </c>
      <c r="E529" s="33">
        <f>IF('STATS 17-18'!G531&lt;200,IF(D529&gt;60,60,D529),D529)</f>
        <v>60</v>
      </c>
      <c r="F529" s="33">
        <f>VLOOKUP('STATS 17-18'!AE531,'PH - BLOCKED SHOTS'!$A$3:$B$55,2)</f>
        <v>76</v>
      </c>
      <c r="G529" s="33">
        <f>IF('STATS 17-18'!G531&lt;400,IF(F529&gt;66,66,F529),F529)</f>
        <v>66</v>
      </c>
      <c r="H529" s="33">
        <f>IF('STATS 17-18'!G531&lt;200,IF(G529&gt;60,60,G529),G529)</f>
        <v>60</v>
      </c>
      <c r="I529" s="33"/>
      <c r="J529" s="116">
        <f>AVERAGE(B529,E529,E529,H529)</f>
        <v>58.75</v>
      </c>
      <c r="K529" s="116">
        <f>VLOOKUP('STATS 17-18'!M531,'PH - GAME SCORE'!$A$3:$B$55,2)</f>
        <v>58</v>
      </c>
      <c r="L529" s="116">
        <f>AVERAGE(J529,K529)</f>
        <v>58.375</v>
      </c>
      <c r="M529" s="116">
        <f>IF('STATS 17-18'!H531&lt;13.4,IF(L529&gt;73,73,L529),L529)</f>
        <v>58.375</v>
      </c>
      <c r="N529" s="117">
        <f>IF('STATS 17-18'!H531&lt;11,IF(M529&gt;66,66,M529),M529)</f>
        <v>58.375</v>
      </c>
    </row>
    <row r="530" ht="20.35" customHeight="1">
      <c r="A530" t="s" s="38">
        <v>628</v>
      </c>
      <c r="B530" s="81">
        <f>'SK - Tableau 1'!F530</f>
        <v>47</v>
      </c>
      <c r="C530" s="33">
        <f>VLOOKUP('STATS 17-18'!X532,'PH - GIVEAWAYS'!$A$3:$B$55,2)</f>
        <v>85</v>
      </c>
      <c r="D530" s="33">
        <f>IF('STATS 17-18'!G532&lt;400,IF(C530&gt;66,66,C530),C530)</f>
        <v>66</v>
      </c>
      <c r="E530" s="33">
        <f>IF('STATS 17-18'!G532&lt;200,IF(D530&gt;60,60,D530),D530)</f>
        <v>60</v>
      </c>
      <c r="F530" s="33">
        <f>VLOOKUP('STATS 17-18'!AE532,'PH - BLOCKED SHOTS'!$A$3:$B$55,2)</f>
        <v>94</v>
      </c>
      <c r="G530" s="33">
        <f>IF('STATS 17-18'!G532&lt;400,IF(F530&gt;66,66,F530),F530)</f>
        <v>66</v>
      </c>
      <c r="H530" s="33">
        <f>IF('STATS 17-18'!G532&lt;200,IF(G530&gt;60,60,G530),G530)</f>
        <v>60</v>
      </c>
      <c r="I530" s="33"/>
      <c r="J530" s="116">
        <f>AVERAGE(B530,E530,E530,H530)</f>
        <v>56.75</v>
      </c>
      <c r="K530" s="116">
        <f>VLOOKUP('STATS 17-18'!M532,'PH - GAME SCORE'!$A$3:$B$55,2)</f>
        <v>49</v>
      </c>
      <c r="L530" s="116">
        <f>AVERAGE(J530,K530)</f>
        <v>52.875</v>
      </c>
      <c r="M530" s="116">
        <f>IF('STATS 17-18'!H532&lt;13.4,IF(L530&gt;73,73,L530),L530)</f>
        <v>52.875</v>
      </c>
      <c r="N530" s="117">
        <f>IF('STATS 17-18'!H532&lt;11,IF(M530&gt;66,66,M530),M530)</f>
        <v>52.875</v>
      </c>
    </row>
    <row r="531" ht="20.35" customHeight="1">
      <c r="A531" t="s" s="38">
        <v>630</v>
      </c>
      <c r="B531" s="81">
        <f>'SK - Tableau 1'!F531</f>
        <v>90</v>
      </c>
      <c r="C531" s="33">
        <f>VLOOKUP('STATS 17-18'!X533,'PH - GIVEAWAYS'!$A$3:$B$55,2)</f>
        <v>87</v>
      </c>
      <c r="D531" s="33">
        <f>IF('STATS 17-18'!G533&lt;400,IF(C531&gt;66,66,C531),C531)</f>
        <v>87</v>
      </c>
      <c r="E531" s="33">
        <f>IF('STATS 17-18'!G533&lt;200,IF(D531&gt;60,60,D531),D531)</f>
        <v>87</v>
      </c>
      <c r="F531" s="33">
        <f>VLOOKUP('STATS 17-18'!AE533,'PH - BLOCKED SHOTS'!$A$3:$B$55,2)</f>
        <v>87</v>
      </c>
      <c r="G531" s="33">
        <f>IF('STATS 17-18'!G533&lt;400,IF(F531&gt;66,66,F531),F531)</f>
        <v>87</v>
      </c>
      <c r="H531" s="33">
        <f>IF('STATS 17-18'!G533&lt;200,IF(G531&gt;60,60,G531),G531)</f>
        <v>87</v>
      </c>
      <c r="I531" s="33"/>
      <c r="J531" s="116">
        <f>AVERAGE(B531,E531,E531,H531)</f>
        <v>87.75</v>
      </c>
      <c r="K531" s="116">
        <f>VLOOKUP('STATS 17-18'!M533,'PH - GAME SCORE'!$A$3:$B$55,2)</f>
        <v>59</v>
      </c>
      <c r="L531" s="116">
        <f>AVERAGE(J531,K531)</f>
        <v>73.375</v>
      </c>
      <c r="M531" s="116">
        <f>IF('STATS 17-18'!H533&lt;13.4,IF(L531&gt;73,73,L531),L531)</f>
        <v>73.375</v>
      </c>
      <c r="N531" s="117">
        <f>IF('STATS 17-18'!H533&lt;11,IF(M531&gt;66,66,M531),M531)</f>
        <v>73.375</v>
      </c>
    </row>
    <row r="532" ht="20.35" customHeight="1">
      <c r="A532" t="s" s="38">
        <v>631</v>
      </c>
      <c r="B532" s="81">
        <f>'SK - Tableau 1'!F532</f>
        <v>51</v>
      </c>
      <c r="C532" s="33">
        <f>VLOOKUP('STATS 17-18'!X534,'PH - GIVEAWAYS'!$A$3:$B$55,2)</f>
        <v>84</v>
      </c>
      <c r="D532" s="33">
        <f>IF('STATS 17-18'!G534&lt;400,IF(C532&gt;66,66,C532),C532)</f>
        <v>84</v>
      </c>
      <c r="E532" s="33">
        <f>IF('STATS 17-18'!G534&lt;200,IF(D532&gt;60,60,D532),D532)</f>
        <v>84</v>
      </c>
      <c r="F532" s="33">
        <f>VLOOKUP('STATS 17-18'!AE534,'PH - BLOCKED SHOTS'!$A$3:$B$55,2)</f>
        <v>96</v>
      </c>
      <c r="G532" s="33">
        <f>IF('STATS 17-18'!G534&lt;400,IF(F532&gt;66,66,F532),F532)</f>
        <v>96</v>
      </c>
      <c r="H532" s="33">
        <f>IF('STATS 17-18'!G534&lt;200,IF(G532&gt;60,60,G532),G532)</f>
        <v>96</v>
      </c>
      <c r="I532" s="33"/>
      <c r="J532" s="116">
        <f>AVERAGE(B532,E532,E532,H532)</f>
        <v>78.75</v>
      </c>
      <c r="K532" s="116">
        <f>VLOOKUP('STATS 17-18'!M534,'PH - GAME SCORE'!$A$3:$B$55,2)</f>
        <v>55</v>
      </c>
      <c r="L532" s="116">
        <f>AVERAGE(J532,K532)</f>
        <v>66.875</v>
      </c>
      <c r="M532" s="116">
        <f>IF('STATS 17-18'!H534&lt;13.4,IF(L532&gt;73,73,L532),L532)</f>
        <v>66.875</v>
      </c>
      <c r="N532" s="117">
        <f>IF('STATS 17-18'!H534&lt;11,IF(M532&gt;66,66,M532),M532)</f>
        <v>66.875</v>
      </c>
    </row>
    <row r="533" ht="20.35" customHeight="1">
      <c r="A533" t="s" s="38">
        <v>632</v>
      </c>
      <c r="B533" s="81">
        <f>'SK - Tableau 1'!F533</f>
        <v>88</v>
      </c>
      <c r="C533" s="33">
        <f>VLOOKUP('STATS 17-18'!X535,'PH - GIVEAWAYS'!$A$3:$B$55,2)</f>
        <v>83</v>
      </c>
      <c r="D533" s="33">
        <f>IF('STATS 17-18'!G535&lt;400,IF(C533&gt;66,66,C533),C533)</f>
        <v>83</v>
      </c>
      <c r="E533" s="33">
        <f>IF('STATS 17-18'!G535&lt;200,IF(D533&gt;60,60,D533),D533)</f>
        <v>83</v>
      </c>
      <c r="F533" s="33">
        <f>VLOOKUP('STATS 17-18'!AE535,'PH - BLOCKED SHOTS'!$A$3:$B$55,2)</f>
        <v>87</v>
      </c>
      <c r="G533" s="33">
        <f>IF('STATS 17-18'!G535&lt;400,IF(F533&gt;66,66,F533),F533)</f>
        <v>87</v>
      </c>
      <c r="H533" s="33">
        <f>IF('STATS 17-18'!G535&lt;200,IF(G533&gt;60,60,G533),G533)</f>
        <v>87</v>
      </c>
      <c r="I533" s="33"/>
      <c r="J533" s="116">
        <f>AVERAGE(B533,E533,E533,H533)</f>
        <v>85.25</v>
      </c>
      <c r="K533" s="116">
        <f>VLOOKUP('STATS 17-18'!M535,'PH - GAME SCORE'!$A$3:$B$55,2)</f>
        <v>81</v>
      </c>
      <c r="L533" s="116">
        <f>AVERAGE(J533,K533)</f>
        <v>83.125</v>
      </c>
      <c r="M533" s="116">
        <f>IF('STATS 17-18'!H535&lt;13.4,IF(L533&gt;73,73,L533),L533)</f>
        <v>83.125</v>
      </c>
      <c r="N533" s="117">
        <f>IF('STATS 17-18'!H535&lt;11,IF(M533&gt;66,66,M533),M533)</f>
        <v>83.125</v>
      </c>
    </row>
    <row r="534" ht="20.35" customHeight="1">
      <c r="A534" t="s" s="38">
        <v>633</v>
      </c>
      <c r="B534" s="81">
        <f>'SK - Tableau 1'!F534</f>
        <v>73</v>
      </c>
      <c r="C534" s="33">
        <f>VLOOKUP('STATS 17-18'!X536,'PH - GIVEAWAYS'!$A$3:$B$55,2)</f>
        <v>86</v>
      </c>
      <c r="D534" s="33">
        <f>IF('STATS 17-18'!G536&lt;400,IF(C534&gt;66,66,C534),C534)</f>
        <v>86</v>
      </c>
      <c r="E534" s="33">
        <f>IF('STATS 17-18'!G536&lt;200,IF(D534&gt;60,60,D534),D534)</f>
        <v>86</v>
      </c>
      <c r="F534" s="33">
        <f>VLOOKUP('STATS 17-18'!AE536,'PH - BLOCKED SHOTS'!$A$3:$B$55,2)</f>
        <v>75</v>
      </c>
      <c r="G534" s="33">
        <f>IF('STATS 17-18'!G536&lt;400,IF(F534&gt;66,66,F534),F534)</f>
        <v>75</v>
      </c>
      <c r="H534" s="33">
        <f>IF('STATS 17-18'!G536&lt;200,IF(G534&gt;60,60,G534),G534)</f>
        <v>75</v>
      </c>
      <c r="I534" s="33"/>
      <c r="J534" s="116">
        <f>AVERAGE(B534,E534,E534,H534)</f>
        <v>80</v>
      </c>
      <c r="K534" s="116">
        <f>VLOOKUP('STATS 17-18'!M536,'PH - GAME SCORE'!$A$3:$B$55,2)</f>
        <v>77</v>
      </c>
      <c r="L534" s="116">
        <f>AVERAGE(J534,K534)</f>
        <v>78.5</v>
      </c>
      <c r="M534" s="116">
        <f>IF('STATS 17-18'!H536&lt;13.4,IF(L534&gt;73,73,L534),L534)</f>
        <v>73</v>
      </c>
      <c r="N534" s="117">
        <f>IF('STATS 17-18'!H536&lt;11,IF(M534&gt;66,66,M534),M534)</f>
        <v>73</v>
      </c>
    </row>
    <row r="535" ht="20.35" customHeight="1">
      <c r="A535" t="s" s="38">
        <v>634</v>
      </c>
      <c r="B535" s="81">
        <f>'SK - Tableau 1'!F535</f>
        <v>73</v>
      </c>
      <c r="C535" s="33">
        <f>VLOOKUP('STATS 17-18'!X537,'PH - GIVEAWAYS'!$A$3:$B$55,2)</f>
        <v>87</v>
      </c>
      <c r="D535" s="33">
        <f>IF('STATS 17-18'!G537&lt;400,IF(C535&gt;66,66,C535),C535)</f>
        <v>87</v>
      </c>
      <c r="E535" s="33">
        <f>IF('STATS 17-18'!G537&lt;200,IF(D535&gt;60,60,D535),D535)</f>
        <v>87</v>
      </c>
      <c r="F535" s="33">
        <f>VLOOKUP('STATS 17-18'!AE537,'PH - BLOCKED SHOTS'!$A$3:$B$55,2)</f>
        <v>60</v>
      </c>
      <c r="G535" s="33">
        <f>IF('STATS 17-18'!G537&lt;400,IF(F535&gt;66,66,F535),F535)</f>
        <v>60</v>
      </c>
      <c r="H535" s="33">
        <f>IF('STATS 17-18'!G537&lt;200,IF(G535&gt;60,60,G535),G535)</f>
        <v>60</v>
      </c>
      <c r="I535" s="33"/>
      <c r="J535" s="116">
        <f>AVERAGE(B535,E535,E535,H535)</f>
        <v>76.75</v>
      </c>
      <c r="K535" s="116">
        <f>VLOOKUP('STATS 17-18'!M537,'PH - GAME SCORE'!$A$3:$B$55,2)</f>
        <v>64</v>
      </c>
      <c r="L535" s="116">
        <f>AVERAGE(J535,K535)</f>
        <v>70.375</v>
      </c>
      <c r="M535" s="116">
        <f>IF('STATS 17-18'!H537&lt;13.4,IF(L535&gt;73,73,L535),L535)</f>
        <v>70.375</v>
      </c>
      <c r="N535" s="117">
        <f>IF('STATS 17-18'!H537&lt;11,IF(M535&gt;66,66,M535),M535)</f>
        <v>70.375</v>
      </c>
    </row>
    <row r="536" ht="20.35" customHeight="1">
      <c r="A536" t="s" s="38">
        <v>636</v>
      </c>
      <c r="B536" s="81">
        <f>'SK - Tableau 1'!F536</f>
        <v>88</v>
      </c>
      <c r="C536" s="33">
        <f>VLOOKUP('STATS 17-18'!X538,'PH - GIVEAWAYS'!$A$3:$B$55,2)</f>
        <v>60</v>
      </c>
      <c r="D536" s="33">
        <f>IF('STATS 17-18'!G538&lt;400,IF(C536&gt;66,66,C536),C536)</f>
        <v>60</v>
      </c>
      <c r="E536" s="33">
        <f>IF('STATS 17-18'!G538&lt;200,IF(D536&gt;60,60,D536),D536)</f>
        <v>60</v>
      </c>
      <c r="F536" s="33">
        <f>VLOOKUP('STATS 17-18'!AE538,'PH - BLOCKED SHOTS'!$A$3:$B$55,2)</f>
        <v>88</v>
      </c>
      <c r="G536" s="33">
        <f>IF('STATS 17-18'!G538&lt;400,IF(F536&gt;66,66,F536),F536)</f>
        <v>88</v>
      </c>
      <c r="H536" s="33">
        <f>IF('STATS 17-18'!G538&lt;200,IF(G536&gt;60,60,G536),G536)</f>
        <v>88</v>
      </c>
      <c r="I536" s="33"/>
      <c r="J536" s="116">
        <f>AVERAGE(B536,E536,E536,H536)</f>
        <v>74</v>
      </c>
      <c r="K536" s="116">
        <f>VLOOKUP('STATS 17-18'!M538,'PH - GAME SCORE'!$A$3:$B$55,2)</f>
        <v>58</v>
      </c>
      <c r="L536" s="116">
        <f>AVERAGE(J536,K536)</f>
        <v>66</v>
      </c>
      <c r="M536" s="116">
        <f>IF('STATS 17-18'!H538&lt;13.4,IF(L536&gt;73,73,L536),L536)</f>
        <v>66</v>
      </c>
      <c r="N536" s="117">
        <f>IF('STATS 17-18'!H538&lt;11,IF(M536&gt;66,66,M536),M536)</f>
        <v>66</v>
      </c>
    </row>
    <row r="537" ht="20.35" customHeight="1">
      <c r="A537" t="s" s="38">
        <v>637</v>
      </c>
      <c r="B537" s="81">
        <f>'SK - Tableau 1'!F537</f>
        <v>69</v>
      </c>
      <c r="C537" s="33">
        <f>VLOOKUP('STATS 17-18'!X539,'PH - GIVEAWAYS'!$A$3:$B$55,2)</f>
        <v>77</v>
      </c>
      <c r="D537" s="33">
        <f>IF('STATS 17-18'!G539&lt;400,IF(C537&gt;66,66,C537),C537)</f>
        <v>77</v>
      </c>
      <c r="E537" s="33">
        <f>IF('STATS 17-18'!G539&lt;200,IF(D537&gt;60,60,D537),D537)</f>
        <v>77</v>
      </c>
      <c r="F537" s="33">
        <f>VLOOKUP('STATS 17-18'!AE539,'PH - BLOCKED SHOTS'!$A$3:$B$55,2)</f>
        <v>55</v>
      </c>
      <c r="G537" s="33">
        <f>IF('STATS 17-18'!G539&lt;400,IF(F537&gt;66,66,F537),F537)</f>
        <v>55</v>
      </c>
      <c r="H537" s="33">
        <f>IF('STATS 17-18'!G539&lt;200,IF(G537&gt;60,60,G537),G537)</f>
        <v>55</v>
      </c>
      <c r="I537" s="33"/>
      <c r="J537" s="116">
        <f>AVERAGE(B537,E537,E537,H537)</f>
        <v>69.5</v>
      </c>
      <c r="K537" s="116">
        <f>VLOOKUP('STATS 17-18'!M539,'PH - GAME SCORE'!$A$3:$B$55,2)</f>
        <v>91</v>
      </c>
      <c r="L537" s="116">
        <f>AVERAGE(J537,K537)</f>
        <v>80.25</v>
      </c>
      <c r="M537" s="116">
        <f>IF('STATS 17-18'!H539&lt;13.4,IF(L537&gt;73,73,L537),L537)</f>
        <v>80.25</v>
      </c>
      <c r="N537" s="117">
        <f>IF('STATS 17-18'!H539&lt;11,IF(M537&gt;66,66,M537),M537)</f>
        <v>80.25</v>
      </c>
    </row>
    <row r="538" ht="20.35" customHeight="1">
      <c r="A538" t="s" s="38">
        <v>638</v>
      </c>
      <c r="B538" s="81">
        <f>'SK - Tableau 1'!F538</f>
        <v>93</v>
      </c>
      <c r="C538" s="33">
        <f>VLOOKUP('STATS 17-18'!X540,'PH - GIVEAWAYS'!$A$3:$B$55,2)</f>
        <v>55</v>
      </c>
      <c r="D538" s="33">
        <f>IF('STATS 17-18'!G540&lt;400,IF(C538&gt;66,66,C538),C538)</f>
        <v>55</v>
      </c>
      <c r="E538" s="33">
        <f>IF('STATS 17-18'!G540&lt;200,IF(D538&gt;60,60,D538),D538)</f>
        <v>55</v>
      </c>
      <c r="F538" s="33">
        <f>VLOOKUP('STATS 17-18'!AE540,'PH - BLOCKED SHOTS'!$A$3:$B$55,2)</f>
        <v>61</v>
      </c>
      <c r="G538" s="33">
        <f>IF('STATS 17-18'!G540&lt;400,IF(F538&gt;66,66,F538),F538)</f>
        <v>61</v>
      </c>
      <c r="H538" s="33">
        <f>IF('STATS 17-18'!G540&lt;200,IF(G538&gt;60,60,G538),G538)</f>
        <v>61</v>
      </c>
      <c r="I538" s="33"/>
      <c r="J538" s="116">
        <f>AVERAGE(B538,E538,E538,H538)</f>
        <v>66</v>
      </c>
      <c r="K538" s="116">
        <f>VLOOKUP('STATS 17-18'!M540,'PH - GAME SCORE'!$A$3:$B$55,2)</f>
        <v>92</v>
      </c>
      <c r="L538" s="116">
        <f>AVERAGE(J538,K538)</f>
        <v>79</v>
      </c>
      <c r="M538" s="116">
        <f>IF('STATS 17-18'!H540&lt;13.4,IF(L538&gt;73,73,L538),L538)</f>
        <v>79</v>
      </c>
      <c r="N538" s="117">
        <f>IF('STATS 17-18'!H540&lt;11,IF(M538&gt;66,66,M538),M538)</f>
        <v>79</v>
      </c>
    </row>
    <row r="539" ht="20.35" customHeight="1">
      <c r="A539" t="s" s="38">
        <v>639</v>
      </c>
      <c r="B539" s="81">
        <f>'SK - Tableau 1'!F539</f>
        <v>58</v>
      </c>
      <c r="C539" s="33">
        <f>VLOOKUP('STATS 17-18'!X541,'PH - GIVEAWAYS'!$A$3:$B$55,2)</f>
        <v>99</v>
      </c>
      <c r="D539" s="33">
        <f>IF('STATS 17-18'!G541&lt;400,IF(C539&gt;66,66,C539),C539)</f>
        <v>66</v>
      </c>
      <c r="E539" s="33">
        <f>IF('STATS 17-18'!G541&lt;200,IF(D539&gt;60,60,D539),D539)</f>
        <v>60</v>
      </c>
      <c r="F539" s="33">
        <f>VLOOKUP('STATS 17-18'!AE541,'PH - BLOCKED SHOTS'!$A$3:$B$55,2)</f>
        <v>47</v>
      </c>
      <c r="G539" s="33">
        <f>IF('STATS 17-18'!G541&lt;400,IF(F539&gt;66,66,F539),F539)</f>
        <v>47</v>
      </c>
      <c r="H539" s="33">
        <f>IF('STATS 17-18'!G541&lt;200,IF(G539&gt;60,60,G539),G539)</f>
        <v>47</v>
      </c>
      <c r="I539" s="33"/>
      <c r="J539" s="116">
        <f>AVERAGE(B539,E539,E539,H539)</f>
        <v>56.25</v>
      </c>
      <c r="K539" s="116">
        <f>VLOOKUP('STATS 17-18'!M541,'PH - GAME SCORE'!$A$3:$B$55,2)</f>
        <v>57</v>
      </c>
      <c r="L539" s="116">
        <f>AVERAGE(J539,K539)</f>
        <v>56.625</v>
      </c>
      <c r="M539" s="116">
        <f>IF('STATS 17-18'!H541&lt;13.4,IF(L539&gt;73,73,L539),L539)</f>
        <v>56.625</v>
      </c>
      <c r="N539" s="117">
        <f>IF('STATS 17-18'!H541&lt;11,IF(M539&gt;66,66,M539),M539)</f>
        <v>56.625</v>
      </c>
    </row>
    <row r="540" ht="20.35" customHeight="1">
      <c r="A540" t="s" s="38">
        <v>640</v>
      </c>
      <c r="B540" s="81">
        <f>'SK - Tableau 1'!F540</f>
        <v>53</v>
      </c>
      <c r="C540" s="33">
        <f>VLOOKUP('STATS 17-18'!X542,'PH - GIVEAWAYS'!$A$3:$B$55,2)</f>
        <v>81</v>
      </c>
      <c r="D540" s="33">
        <f>IF('STATS 17-18'!G542&lt;400,IF(C540&gt;66,66,C540),C540)</f>
        <v>66</v>
      </c>
      <c r="E540" s="33">
        <f>IF('STATS 17-18'!G542&lt;200,IF(D540&gt;60,60,D540),D540)</f>
        <v>60</v>
      </c>
      <c r="F540" s="33">
        <f>VLOOKUP('STATS 17-18'!AE542,'PH - BLOCKED SHOTS'!$A$3:$B$55,2)</f>
        <v>68</v>
      </c>
      <c r="G540" s="33">
        <f>IF('STATS 17-18'!G542&lt;400,IF(F540&gt;66,66,F540),F540)</f>
        <v>66</v>
      </c>
      <c r="H540" s="33">
        <f>IF('STATS 17-18'!G542&lt;200,IF(G540&gt;60,60,G540),G540)</f>
        <v>60</v>
      </c>
      <c r="I540" s="33"/>
      <c r="J540" s="116">
        <f>AVERAGE(B540,E540,E540,H540)</f>
        <v>58.25</v>
      </c>
      <c r="K540" s="116">
        <f>VLOOKUP('STATS 17-18'!M542,'PH - GAME SCORE'!$A$3:$B$55,2)</f>
        <v>62</v>
      </c>
      <c r="L540" s="116">
        <f>AVERAGE(J540,K540)</f>
        <v>60.125</v>
      </c>
      <c r="M540" s="116">
        <f>IF('STATS 17-18'!H542&lt;13.4,IF(L540&gt;73,73,L540),L540)</f>
        <v>60.125</v>
      </c>
      <c r="N540" s="117">
        <f>IF('STATS 17-18'!H542&lt;11,IF(M540&gt;66,66,M540),M540)</f>
        <v>60.125</v>
      </c>
    </row>
    <row r="541" ht="20.35" customHeight="1">
      <c r="A541" t="s" s="38">
        <v>641</v>
      </c>
      <c r="B541" s="81">
        <f>'SK - Tableau 1'!F541</f>
        <v>86</v>
      </c>
      <c r="C541" s="33">
        <f>VLOOKUP('STATS 17-18'!X543,'PH - GIVEAWAYS'!$A$3:$B$55,2)</f>
        <v>98</v>
      </c>
      <c r="D541" s="33">
        <f>IF('STATS 17-18'!G543&lt;400,IF(C541&gt;66,66,C541),C541)</f>
        <v>98</v>
      </c>
      <c r="E541" s="33">
        <f>IF('STATS 17-18'!G543&lt;200,IF(D541&gt;60,60,D541),D541)</f>
        <v>98</v>
      </c>
      <c r="F541" s="33">
        <f>VLOOKUP('STATS 17-18'!AE543,'PH - BLOCKED SHOTS'!$A$3:$B$55,2)</f>
        <v>47</v>
      </c>
      <c r="G541" s="33">
        <f>IF('STATS 17-18'!G543&lt;400,IF(F541&gt;66,66,F541),F541)</f>
        <v>47</v>
      </c>
      <c r="H541" s="33">
        <f>IF('STATS 17-18'!G543&lt;200,IF(G541&gt;60,60,G541),G541)</f>
        <v>47</v>
      </c>
      <c r="I541" s="33"/>
      <c r="J541" s="116">
        <f>AVERAGE(B541,E541,E541,H541)</f>
        <v>82.25</v>
      </c>
      <c r="K541" s="116">
        <f>VLOOKUP('STATS 17-18'!M543,'PH - GAME SCORE'!$A$3:$B$55,2)</f>
        <v>56</v>
      </c>
      <c r="L541" s="116">
        <f>AVERAGE(J541,K541)</f>
        <v>69.125</v>
      </c>
      <c r="M541" s="116">
        <f>IF('STATS 17-18'!H543&lt;13.4,IF(L541&gt;73,73,L541),L541)</f>
        <v>69.125</v>
      </c>
      <c r="N541" s="117">
        <f>IF('STATS 17-18'!H543&lt;11,IF(M541&gt;66,66,M541),M541)</f>
        <v>69.125</v>
      </c>
    </row>
    <row r="542" ht="20.35" customHeight="1">
      <c r="A542" t="s" s="38">
        <v>642</v>
      </c>
      <c r="B542" s="81">
        <f>'SK - Tableau 1'!F542</f>
        <v>62</v>
      </c>
      <c r="C542" s="33">
        <f>VLOOKUP('STATS 17-18'!X544,'PH - GIVEAWAYS'!$A$3:$B$55,2)</f>
        <v>94</v>
      </c>
      <c r="D542" s="33">
        <f>IF('STATS 17-18'!G544&lt;400,IF(C542&gt;66,66,C542),C542)</f>
        <v>66</v>
      </c>
      <c r="E542" s="33">
        <f>IF('STATS 17-18'!G544&lt;200,IF(D542&gt;60,60,D542),D542)</f>
        <v>66</v>
      </c>
      <c r="F542" s="33">
        <f>VLOOKUP('STATS 17-18'!AE544,'PH - BLOCKED SHOTS'!$A$3:$B$55,2)</f>
        <v>75</v>
      </c>
      <c r="G542" s="33">
        <f>IF('STATS 17-18'!G544&lt;400,IF(F542&gt;66,66,F542),F542)</f>
        <v>66</v>
      </c>
      <c r="H542" s="33">
        <f>IF('STATS 17-18'!G544&lt;200,IF(G542&gt;60,60,G542),G542)</f>
        <v>66</v>
      </c>
      <c r="I542" s="33"/>
      <c r="J542" s="116">
        <f>AVERAGE(B542,E542,E542,H542)</f>
        <v>65</v>
      </c>
      <c r="K542" s="116">
        <f>VLOOKUP('STATS 17-18'!M544,'PH - GAME SCORE'!$A$3:$B$55,2)</f>
        <v>64</v>
      </c>
      <c r="L542" s="116">
        <f>AVERAGE(J542,K542)</f>
        <v>64.5</v>
      </c>
      <c r="M542" s="116">
        <f>IF('STATS 17-18'!H544&lt;13.4,IF(L542&gt;73,73,L542),L542)</f>
        <v>64.5</v>
      </c>
      <c r="N542" s="117">
        <f>IF('STATS 17-18'!H544&lt;11,IF(M542&gt;66,66,M542),M542)</f>
        <v>64.5</v>
      </c>
    </row>
    <row r="543" ht="20.35" customHeight="1">
      <c r="A543" t="s" s="38">
        <v>643</v>
      </c>
      <c r="B543" s="81">
        <f>'SK - Tableau 1'!F543</f>
        <v>82</v>
      </c>
      <c r="C543" s="33">
        <f>VLOOKUP('STATS 17-18'!X545,'PH - GIVEAWAYS'!$A$3:$B$55,2)</f>
        <v>87</v>
      </c>
      <c r="D543" s="33">
        <f>IF('STATS 17-18'!G545&lt;400,IF(C543&gt;66,66,C543),C543)</f>
        <v>87</v>
      </c>
      <c r="E543" s="33">
        <f>IF('STATS 17-18'!G545&lt;200,IF(D543&gt;60,60,D543),D543)</f>
        <v>87</v>
      </c>
      <c r="F543" s="33">
        <f>VLOOKUP('STATS 17-18'!AE545,'PH - BLOCKED SHOTS'!$A$3:$B$55,2)</f>
        <v>67</v>
      </c>
      <c r="G543" s="33">
        <f>IF('STATS 17-18'!G545&lt;400,IF(F543&gt;66,66,F543),F543)</f>
        <v>67</v>
      </c>
      <c r="H543" s="33">
        <f>IF('STATS 17-18'!G545&lt;200,IF(G543&gt;60,60,G543),G543)</f>
        <v>67</v>
      </c>
      <c r="I543" s="33"/>
      <c r="J543" s="116">
        <f>AVERAGE(B543,E543,E543,H543)</f>
        <v>80.75</v>
      </c>
      <c r="K543" s="116">
        <f>VLOOKUP('STATS 17-18'!M545,'PH - GAME SCORE'!$A$3:$B$55,2)</f>
        <v>77</v>
      </c>
      <c r="L543" s="116">
        <f>AVERAGE(J543,K543)</f>
        <v>78.875</v>
      </c>
      <c r="M543" s="116">
        <f>IF('STATS 17-18'!H545&lt;13.4,IF(L543&gt;73,73,L543),L543)</f>
        <v>78.875</v>
      </c>
      <c r="N543" s="117">
        <f>IF('STATS 17-18'!H545&lt;11,IF(M543&gt;66,66,M543),M543)</f>
        <v>78.875</v>
      </c>
    </row>
    <row r="544" ht="20.35" customHeight="1">
      <c r="A544" t="s" s="38">
        <v>644</v>
      </c>
      <c r="B544" s="81">
        <f>'SK - Tableau 1'!F544</f>
        <v>66</v>
      </c>
      <c r="C544" s="33">
        <f>VLOOKUP('STATS 17-18'!X546,'PH - GIVEAWAYS'!$A$3:$B$55,2)</f>
        <v>72</v>
      </c>
      <c r="D544" s="33">
        <f>IF('STATS 17-18'!G546&lt;400,IF(C544&gt;66,66,C544),C544)</f>
        <v>72</v>
      </c>
      <c r="E544" s="33">
        <f>IF('STATS 17-18'!G546&lt;200,IF(D544&gt;60,60,D544),D544)</f>
        <v>72</v>
      </c>
      <c r="F544" s="33">
        <f>VLOOKUP('STATS 17-18'!AE546,'PH - BLOCKED SHOTS'!$A$3:$B$55,2)</f>
        <v>48</v>
      </c>
      <c r="G544" s="33">
        <f>IF('STATS 17-18'!G546&lt;400,IF(F544&gt;66,66,F544),F544)</f>
        <v>48</v>
      </c>
      <c r="H544" s="33">
        <f>IF('STATS 17-18'!G546&lt;200,IF(G544&gt;60,60,G544),G544)</f>
        <v>48</v>
      </c>
      <c r="I544" s="33"/>
      <c r="J544" s="116">
        <f>AVERAGE(B544,E544,E544,H544)</f>
        <v>64.5</v>
      </c>
      <c r="K544" s="116">
        <f>VLOOKUP('STATS 17-18'!M546,'PH - GAME SCORE'!$A$3:$B$55,2)</f>
        <v>80</v>
      </c>
      <c r="L544" s="116">
        <f>AVERAGE(J544,K544)</f>
        <v>72.25</v>
      </c>
      <c r="M544" s="116">
        <f>IF('STATS 17-18'!H546&lt;13.4,IF(L544&gt;73,73,L544),L544)</f>
        <v>72.25</v>
      </c>
      <c r="N544" s="117">
        <f>IF('STATS 17-18'!H546&lt;11,IF(M544&gt;66,66,M544),M544)</f>
        <v>66</v>
      </c>
    </row>
    <row r="545" ht="20.35" customHeight="1">
      <c r="A545" t="s" s="38">
        <v>645</v>
      </c>
      <c r="B545" s="81">
        <f>'SK - Tableau 1'!F545</f>
        <v>88</v>
      </c>
      <c r="C545" s="33">
        <f>VLOOKUP('STATS 17-18'!X547,'PH - GIVEAWAYS'!$A$3:$B$55,2)</f>
        <v>89</v>
      </c>
      <c r="D545" s="33">
        <f>IF('STATS 17-18'!G547&lt;400,IF(C545&gt;66,66,C545),C545)</f>
        <v>89</v>
      </c>
      <c r="E545" s="33">
        <f>IF('STATS 17-18'!G547&lt;200,IF(D545&gt;60,60,D545),D545)</f>
        <v>89</v>
      </c>
      <c r="F545" s="33">
        <f>VLOOKUP('STATS 17-18'!AE547,'PH - BLOCKED SHOTS'!$A$3:$B$55,2)</f>
        <v>66</v>
      </c>
      <c r="G545" s="33">
        <f>IF('STATS 17-18'!G547&lt;400,IF(F545&gt;66,66,F545),F545)</f>
        <v>66</v>
      </c>
      <c r="H545" s="33">
        <f>IF('STATS 17-18'!G547&lt;200,IF(G545&gt;60,60,G545),G545)</f>
        <v>66</v>
      </c>
      <c r="I545" s="33"/>
      <c r="J545" s="116">
        <f>AVERAGE(B545,E545,E545,H545)</f>
        <v>83</v>
      </c>
      <c r="K545" s="116">
        <f>VLOOKUP('STATS 17-18'!M547,'PH - GAME SCORE'!$A$3:$B$55,2)</f>
        <v>62</v>
      </c>
      <c r="L545" s="116">
        <f>AVERAGE(J545,K545)</f>
        <v>72.5</v>
      </c>
      <c r="M545" s="116">
        <f>IF('STATS 17-18'!H547&lt;13.4,IF(L545&gt;73,73,L545),L545)</f>
        <v>72.5</v>
      </c>
      <c r="N545" s="117">
        <f>IF('STATS 17-18'!H547&lt;11,IF(M545&gt;66,66,M545),M545)</f>
        <v>72.5</v>
      </c>
    </row>
    <row r="546" ht="20.35" customHeight="1">
      <c r="A546" t="s" s="38">
        <v>646</v>
      </c>
      <c r="B546" s="81">
        <f>'SK - Tableau 1'!F546</f>
        <v>60</v>
      </c>
      <c r="C546" s="33">
        <f>VLOOKUP('STATS 17-18'!X548,'PH - GIVEAWAYS'!$A$3:$B$55,2)</f>
        <v>49</v>
      </c>
      <c r="D546" s="33">
        <f>IF('STATS 17-18'!G548&lt;400,IF(C546&gt;66,66,C546),C546)</f>
        <v>49</v>
      </c>
      <c r="E546" s="33">
        <f>IF('STATS 17-18'!G548&lt;200,IF(D546&gt;60,60,D546),D546)</f>
        <v>49</v>
      </c>
      <c r="F546" s="33">
        <f>VLOOKUP('STATS 17-18'!AE548,'PH - BLOCKED SHOTS'!$A$3:$B$55,2)</f>
        <v>98</v>
      </c>
      <c r="G546" s="33">
        <f>IF('STATS 17-18'!G548&lt;400,IF(F546&gt;66,66,F546),F546)</f>
        <v>66</v>
      </c>
      <c r="H546" s="33">
        <f>IF('STATS 17-18'!G548&lt;200,IF(G546&gt;60,60,G546),G546)</f>
        <v>60</v>
      </c>
      <c r="I546" s="33"/>
      <c r="J546" s="116">
        <f>AVERAGE(B546,E546,E546,H546)</f>
        <v>54.5</v>
      </c>
      <c r="K546" s="116">
        <f>VLOOKUP('STATS 17-18'!M548,'PH - GAME SCORE'!$A$3:$B$55,2)</f>
        <v>47</v>
      </c>
      <c r="L546" s="116">
        <f>AVERAGE(J546,K546)</f>
        <v>50.75</v>
      </c>
      <c r="M546" s="116">
        <f>IF('STATS 17-18'!H548&lt;13.4,IF(L546&gt;73,73,L546),L546)</f>
        <v>50.75</v>
      </c>
      <c r="N546" s="117">
        <f>IF('STATS 17-18'!H548&lt;11,IF(M546&gt;66,66,M546),M546)</f>
        <v>50.75</v>
      </c>
    </row>
    <row r="547" ht="20.35" customHeight="1">
      <c r="A547" t="s" s="38">
        <v>647</v>
      </c>
      <c r="B547" s="81">
        <f>'SK - Tableau 1'!F547</f>
        <v>49</v>
      </c>
      <c r="C547" s="33">
        <f>VLOOKUP('STATS 17-18'!X549,'PH - GIVEAWAYS'!$A$3:$B$55,2)</f>
        <v>47</v>
      </c>
      <c r="D547" s="33">
        <f>IF('STATS 17-18'!G549&lt;400,IF(C547&gt;66,66,C547),C547)</f>
        <v>47</v>
      </c>
      <c r="E547" s="33">
        <f>IF('STATS 17-18'!G549&lt;200,IF(D547&gt;60,60,D547),D547)</f>
        <v>47</v>
      </c>
      <c r="F547" s="33">
        <f>VLOOKUP('STATS 17-18'!AE549,'PH - BLOCKED SHOTS'!$A$3:$B$55,2)</f>
        <v>47</v>
      </c>
      <c r="G547" s="33">
        <f>IF('STATS 17-18'!G549&lt;400,IF(F547&gt;66,66,F547),F547)</f>
        <v>47</v>
      </c>
      <c r="H547" s="33">
        <f>IF('STATS 17-18'!G549&lt;200,IF(G547&gt;60,60,G547),G547)</f>
        <v>47</v>
      </c>
      <c r="I547" s="33"/>
      <c r="J547" s="116">
        <f>AVERAGE(B547,E547,E547,H547)</f>
        <v>47.5</v>
      </c>
      <c r="K547" s="116">
        <f>VLOOKUP('STATS 17-18'!M549,'PH - GAME SCORE'!$A$3:$B$55,2)</f>
        <v>47</v>
      </c>
      <c r="L547" s="116">
        <f>AVERAGE(J547,K547)</f>
        <v>47.25</v>
      </c>
      <c r="M547" s="116">
        <f>IF('STATS 17-18'!H549&lt;13.4,IF(L547&gt;73,73,L547),L547)</f>
        <v>47.25</v>
      </c>
      <c r="N547" s="117">
        <f>IF('STATS 17-18'!H549&lt;11,IF(M547&gt;66,66,M547),M547)</f>
        <v>47.25</v>
      </c>
    </row>
    <row r="548" ht="20.35" customHeight="1">
      <c r="A548" t="s" s="38">
        <v>648</v>
      </c>
      <c r="B548" s="81">
        <f>'SK - Tableau 1'!F548</f>
        <v>83</v>
      </c>
      <c r="C548" s="33">
        <f>VLOOKUP('STATS 17-18'!X550,'PH - GIVEAWAYS'!$A$3:$B$55,2)</f>
        <v>49</v>
      </c>
      <c r="D548" s="33">
        <f>IF('STATS 17-18'!G550&lt;400,IF(C548&gt;66,66,C548),C548)</f>
        <v>49</v>
      </c>
      <c r="E548" s="33">
        <f>IF('STATS 17-18'!G550&lt;200,IF(D548&gt;60,60,D548),D548)</f>
        <v>49</v>
      </c>
      <c r="F548" s="33">
        <f>VLOOKUP('STATS 17-18'!AE550,'PH - BLOCKED SHOTS'!$A$3:$B$55,2)</f>
        <v>52</v>
      </c>
      <c r="G548" s="33">
        <f>IF('STATS 17-18'!G550&lt;400,IF(F548&gt;66,66,F548),F548)</f>
        <v>52</v>
      </c>
      <c r="H548" s="33">
        <f>IF('STATS 17-18'!G550&lt;200,IF(G548&gt;60,60,G548),G548)</f>
        <v>52</v>
      </c>
      <c r="I548" s="33"/>
      <c r="J548" s="116">
        <f>AVERAGE(B548,E548,E548,H548)</f>
        <v>58.25</v>
      </c>
      <c r="K548" s="116">
        <f>VLOOKUP('STATS 17-18'!M550,'PH - GAME SCORE'!$A$3:$B$55,2)</f>
        <v>96</v>
      </c>
      <c r="L548" s="116">
        <f>AVERAGE(J548,K548)</f>
        <v>77.125</v>
      </c>
      <c r="M548" s="116">
        <f>IF('STATS 17-18'!H550&lt;13.4,IF(L548&gt;73,73,L548),L548)</f>
        <v>77.125</v>
      </c>
      <c r="N548" s="117">
        <f>IF('STATS 17-18'!H550&lt;11,IF(M548&gt;66,66,M548),M548)</f>
        <v>77.125</v>
      </c>
    </row>
    <row r="549" ht="20.35" customHeight="1">
      <c r="A549" t="s" s="38">
        <v>649</v>
      </c>
      <c r="B549" s="81">
        <f>'SK - Tableau 1'!F549</f>
        <v>81</v>
      </c>
      <c r="C549" s="33">
        <f>VLOOKUP('STATS 17-18'!X551,'PH - GIVEAWAYS'!$A$3:$B$55,2)</f>
        <v>80</v>
      </c>
      <c r="D549" s="33">
        <f>IF('STATS 17-18'!G551&lt;400,IF(C549&gt;66,66,C549),C549)</f>
        <v>80</v>
      </c>
      <c r="E549" s="33">
        <f>IF('STATS 17-18'!G551&lt;200,IF(D549&gt;60,60,D549),D549)</f>
        <v>80</v>
      </c>
      <c r="F549" s="33">
        <f>VLOOKUP('STATS 17-18'!AE551,'PH - BLOCKED SHOTS'!$A$3:$B$55,2)</f>
        <v>55</v>
      </c>
      <c r="G549" s="33">
        <f>IF('STATS 17-18'!G551&lt;400,IF(F549&gt;66,66,F549),F549)</f>
        <v>55</v>
      </c>
      <c r="H549" s="33">
        <f>IF('STATS 17-18'!G551&lt;200,IF(G549&gt;60,60,G549),G549)</f>
        <v>55</v>
      </c>
      <c r="I549" s="33"/>
      <c r="J549" s="116">
        <f>AVERAGE(B549,E549,E549,H549)</f>
        <v>74</v>
      </c>
      <c r="K549" s="116">
        <f>VLOOKUP('STATS 17-18'!M551,'PH - GAME SCORE'!$A$3:$B$55,2)</f>
        <v>93</v>
      </c>
      <c r="L549" s="116">
        <f>AVERAGE(J549,K549)</f>
        <v>83.5</v>
      </c>
      <c r="M549" s="116">
        <f>IF('STATS 17-18'!H551&lt;13.4,IF(L549&gt;73,73,L549),L549)</f>
        <v>83.5</v>
      </c>
      <c r="N549" s="117">
        <f>IF('STATS 17-18'!H551&lt;11,IF(M549&gt;66,66,M549),M549)</f>
        <v>83.5</v>
      </c>
    </row>
    <row r="550" ht="20.35" customHeight="1">
      <c r="A550" t="s" s="38">
        <v>650</v>
      </c>
      <c r="B550" s="81">
        <f>'SK - Tableau 1'!F550</f>
        <v>83</v>
      </c>
      <c r="C550" s="33">
        <f>VLOOKUP('STATS 17-18'!X552,'PH - GIVEAWAYS'!$A$3:$B$55,2)</f>
        <v>63</v>
      </c>
      <c r="D550" s="33">
        <f>IF('STATS 17-18'!G552&lt;400,IF(C550&gt;66,66,C550),C550)</f>
        <v>63</v>
      </c>
      <c r="E550" s="33">
        <f>IF('STATS 17-18'!G552&lt;200,IF(D550&gt;60,60,D550),D550)</f>
        <v>63</v>
      </c>
      <c r="F550" s="33">
        <f>VLOOKUP('STATS 17-18'!AE552,'PH - BLOCKED SHOTS'!$A$3:$B$55,2)</f>
        <v>69</v>
      </c>
      <c r="G550" s="33">
        <f>IF('STATS 17-18'!G552&lt;400,IF(F550&gt;66,66,F550),F550)</f>
        <v>69</v>
      </c>
      <c r="H550" s="33">
        <f>IF('STATS 17-18'!G552&lt;200,IF(G550&gt;60,60,G550),G550)</f>
        <v>69</v>
      </c>
      <c r="I550" s="33"/>
      <c r="J550" s="116">
        <f>AVERAGE(B550,E550,E550,H550)</f>
        <v>69.5</v>
      </c>
      <c r="K550" s="116">
        <f>VLOOKUP('STATS 17-18'!M552,'PH - GAME SCORE'!$A$3:$B$55,2)</f>
        <v>74</v>
      </c>
      <c r="L550" s="116">
        <f>AVERAGE(J550,K550)</f>
        <v>71.75</v>
      </c>
      <c r="M550" s="116">
        <f>IF('STATS 17-18'!H552&lt;13.4,IF(L550&gt;73,73,L550),L550)</f>
        <v>71.75</v>
      </c>
      <c r="N550" s="117">
        <f>IF('STATS 17-18'!H552&lt;11,IF(M550&gt;66,66,M550),M550)</f>
        <v>71.75</v>
      </c>
    </row>
    <row r="551" ht="20.35" customHeight="1">
      <c r="A551" t="s" s="38">
        <v>651</v>
      </c>
      <c r="B551" s="81">
        <f>'SK - Tableau 1'!F551</f>
        <v>73</v>
      </c>
      <c r="C551" s="33">
        <f>VLOOKUP('STATS 17-18'!X553,'PH - GIVEAWAYS'!$A$3:$B$55,2)</f>
        <v>47</v>
      </c>
      <c r="D551" s="33">
        <f>IF('STATS 17-18'!G553&lt;400,IF(C551&gt;66,66,C551),C551)</f>
        <v>47</v>
      </c>
      <c r="E551" s="33">
        <f>IF('STATS 17-18'!G553&lt;200,IF(D551&gt;60,60,D551),D551)</f>
        <v>47</v>
      </c>
      <c r="F551" s="33">
        <f>VLOOKUP('STATS 17-18'!AE553,'PH - BLOCKED SHOTS'!$A$3:$B$55,2)</f>
        <v>75</v>
      </c>
      <c r="G551" s="33">
        <f>IF('STATS 17-18'!G553&lt;400,IF(F551&gt;66,66,F551),F551)</f>
        <v>66</v>
      </c>
      <c r="H551" s="33">
        <f>IF('STATS 17-18'!G553&lt;200,IF(G551&gt;60,60,G551),G551)</f>
        <v>66</v>
      </c>
      <c r="I551" s="33"/>
      <c r="J551" s="116">
        <f>AVERAGE(B551,E551,E551,H551)</f>
        <v>58.25</v>
      </c>
      <c r="K551" s="116">
        <f>VLOOKUP('STATS 17-18'!M553,'PH - GAME SCORE'!$A$3:$B$55,2)</f>
        <v>50</v>
      </c>
      <c r="L551" s="116">
        <f>AVERAGE(J551,K551)</f>
        <v>54.125</v>
      </c>
      <c r="M551" s="116">
        <f>IF('STATS 17-18'!H553&lt;13.4,IF(L551&gt;73,73,L551),L551)</f>
        <v>54.125</v>
      </c>
      <c r="N551" s="117">
        <f>IF('STATS 17-18'!H553&lt;11,IF(M551&gt;66,66,M551),M551)</f>
        <v>54.125</v>
      </c>
    </row>
    <row r="552" ht="20.35" customHeight="1">
      <c r="A552" t="s" s="38">
        <v>652</v>
      </c>
      <c r="B552" s="81">
        <f>'SK - Tableau 1'!F552</f>
        <v>60</v>
      </c>
      <c r="C552" s="33">
        <f>VLOOKUP('STATS 17-18'!X554,'PH - GIVEAWAYS'!$A$3:$B$55,2)</f>
        <v>96</v>
      </c>
      <c r="D552" s="33">
        <f>IF('STATS 17-18'!G554&lt;400,IF(C552&gt;66,66,C552),C552)</f>
        <v>66</v>
      </c>
      <c r="E552" s="33">
        <f>IF('STATS 17-18'!G554&lt;200,IF(D552&gt;60,60,D552),D552)</f>
        <v>60</v>
      </c>
      <c r="F552" s="33">
        <f>VLOOKUP('STATS 17-18'!AE554,'PH - BLOCKED SHOTS'!$A$3:$B$55,2)</f>
        <v>60</v>
      </c>
      <c r="G552" s="33">
        <f>IF('STATS 17-18'!G554&lt;400,IF(F552&gt;66,66,F552),F552)</f>
        <v>60</v>
      </c>
      <c r="H552" s="33">
        <f>IF('STATS 17-18'!G554&lt;200,IF(G552&gt;60,60,G552),G552)</f>
        <v>60</v>
      </c>
      <c r="I552" s="33"/>
      <c r="J552" s="116">
        <f>AVERAGE(B552,E552,E552,H552)</f>
        <v>60</v>
      </c>
      <c r="K552" s="116">
        <f>VLOOKUP('STATS 17-18'!M554,'PH - GAME SCORE'!$A$3:$B$55,2)</f>
        <v>48</v>
      </c>
      <c r="L552" s="116">
        <f>AVERAGE(J552,K552)</f>
        <v>54</v>
      </c>
      <c r="M552" s="116">
        <f>IF('STATS 17-18'!H554&lt;13.4,IF(L552&gt;73,73,L552),L552)</f>
        <v>54</v>
      </c>
      <c r="N552" s="117">
        <f>IF('STATS 17-18'!H554&lt;11,IF(M552&gt;66,66,M552),M552)</f>
        <v>54</v>
      </c>
    </row>
    <row r="553" ht="20.35" customHeight="1">
      <c r="A553" t="s" s="38">
        <v>654</v>
      </c>
      <c r="B553" s="81">
        <f>'SK - Tableau 1'!F553</f>
        <v>58</v>
      </c>
      <c r="C553" s="33">
        <f>VLOOKUP('STATS 17-18'!X555,'PH - GIVEAWAYS'!$A$3:$B$55,2)</f>
        <v>54</v>
      </c>
      <c r="D553" s="33">
        <f>IF('STATS 17-18'!G555&lt;400,IF(C553&gt;66,66,C553),C553)</f>
        <v>54</v>
      </c>
      <c r="E553" s="33">
        <f>IF('STATS 17-18'!G555&lt;200,IF(D553&gt;60,60,D553),D553)</f>
        <v>54</v>
      </c>
      <c r="F553" s="33">
        <f>VLOOKUP('STATS 17-18'!AE555,'PH - BLOCKED SHOTS'!$A$3:$B$55,2)</f>
        <v>81</v>
      </c>
      <c r="G553" s="33">
        <f>IF('STATS 17-18'!G555&lt;400,IF(F553&gt;66,66,F553),F553)</f>
        <v>81</v>
      </c>
      <c r="H553" s="33">
        <f>IF('STATS 17-18'!G555&lt;200,IF(G553&gt;60,60,G553),G553)</f>
        <v>81</v>
      </c>
      <c r="I553" s="33"/>
      <c r="J553" s="116">
        <f>AVERAGE(B553,E553,E553,H553)</f>
        <v>61.75</v>
      </c>
      <c r="K553" s="116">
        <f>VLOOKUP('STATS 17-18'!M555,'PH - GAME SCORE'!$A$3:$B$55,2)</f>
        <v>68</v>
      </c>
      <c r="L553" s="116">
        <f>AVERAGE(J553,K553)</f>
        <v>64.875</v>
      </c>
      <c r="M553" s="116">
        <f>IF('STATS 17-18'!H555&lt;13.4,IF(L553&gt;73,73,L553),L553)</f>
        <v>64.875</v>
      </c>
      <c r="N553" s="117">
        <f>IF('STATS 17-18'!H555&lt;11,IF(M553&gt;66,66,M553),M553)</f>
        <v>64.875</v>
      </c>
    </row>
    <row r="554" ht="20.35" customHeight="1">
      <c r="A554" t="s" s="38">
        <v>655</v>
      </c>
      <c r="B554" s="81">
        <f>'SK - Tableau 1'!F554</f>
        <v>60</v>
      </c>
      <c r="C554" s="33">
        <f>VLOOKUP('STATS 17-18'!X556,'PH - GIVEAWAYS'!$A$3:$B$55,2)</f>
        <v>92</v>
      </c>
      <c r="D554" s="33">
        <f>IF('STATS 17-18'!G556&lt;400,IF(C554&gt;66,66,C554),C554)</f>
        <v>92</v>
      </c>
      <c r="E554" s="33">
        <f>IF('STATS 17-18'!G556&lt;200,IF(D554&gt;60,60,D554),D554)</f>
        <v>92</v>
      </c>
      <c r="F554" s="33">
        <f>VLOOKUP('STATS 17-18'!AE556,'PH - BLOCKED SHOTS'!$A$3:$B$55,2)</f>
        <v>65</v>
      </c>
      <c r="G554" s="33">
        <f>IF('STATS 17-18'!G556&lt;400,IF(F554&gt;66,66,F554),F554)</f>
        <v>65</v>
      </c>
      <c r="H554" s="33">
        <f>IF('STATS 17-18'!G556&lt;200,IF(G554&gt;60,60,G554),G554)</f>
        <v>65</v>
      </c>
      <c r="I554" s="33"/>
      <c r="J554" s="116">
        <f>AVERAGE(B554,E554,E554,H554)</f>
        <v>77.25</v>
      </c>
      <c r="K554" s="116">
        <f>VLOOKUP('STATS 17-18'!M556,'PH - GAME SCORE'!$A$3:$B$55,2)</f>
        <v>67</v>
      </c>
      <c r="L554" s="116">
        <f>AVERAGE(J554,K554)</f>
        <v>72.125</v>
      </c>
      <c r="M554" s="116">
        <f>IF('STATS 17-18'!H556&lt;13.4,IF(L554&gt;73,73,L554),L554)</f>
        <v>72.125</v>
      </c>
      <c r="N554" s="117">
        <f>IF('STATS 17-18'!H556&lt;11,IF(M554&gt;66,66,M554),M554)</f>
        <v>72.125</v>
      </c>
    </row>
    <row r="555" ht="20.35" customHeight="1">
      <c r="A555" t="s" s="38">
        <v>656</v>
      </c>
      <c r="B555" s="81">
        <f>'SK - Tableau 1'!F555</f>
        <v>73</v>
      </c>
      <c r="C555" s="33">
        <f>VLOOKUP('STATS 17-18'!X557,'PH - GIVEAWAYS'!$A$3:$B$55,2)</f>
        <v>89</v>
      </c>
      <c r="D555" s="33">
        <f>IF('STATS 17-18'!G557&lt;400,IF(C555&gt;66,66,C555),C555)</f>
        <v>89</v>
      </c>
      <c r="E555" s="33">
        <f>IF('STATS 17-18'!G557&lt;200,IF(D555&gt;60,60,D555),D555)</f>
        <v>89</v>
      </c>
      <c r="F555" s="33">
        <f>VLOOKUP('STATS 17-18'!AE557,'PH - BLOCKED SHOTS'!$A$3:$B$55,2)</f>
        <v>69</v>
      </c>
      <c r="G555" s="33">
        <f>IF('STATS 17-18'!G557&lt;400,IF(F555&gt;66,66,F555),F555)</f>
        <v>69</v>
      </c>
      <c r="H555" s="33">
        <f>IF('STATS 17-18'!G557&lt;200,IF(G555&gt;60,60,G555),G555)</f>
        <v>69</v>
      </c>
      <c r="I555" s="33"/>
      <c r="J555" s="116">
        <f>AVERAGE(B555,E555,E555,H555)</f>
        <v>80</v>
      </c>
      <c r="K555" s="116">
        <f>VLOOKUP('STATS 17-18'!M557,'PH - GAME SCORE'!$A$3:$B$55,2)</f>
        <v>55</v>
      </c>
      <c r="L555" s="116">
        <f>AVERAGE(J555,K555)</f>
        <v>67.5</v>
      </c>
      <c r="M555" s="116">
        <f>IF('STATS 17-18'!H557&lt;13.4,IF(L555&gt;73,73,L555),L555)</f>
        <v>67.5</v>
      </c>
      <c r="N555" s="117">
        <f>IF('STATS 17-18'!H557&lt;11,IF(M555&gt;66,66,M555),M555)</f>
        <v>67.5</v>
      </c>
    </row>
    <row r="556" ht="20.35" customHeight="1">
      <c r="A556" t="s" s="38">
        <v>657</v>
      </c>
      <c r="B556" s="81">
        <f>'SK - Tableau 1'!F556</f>
        <v>80</v>
      </c>
      <c r="C556" s="33">
        <f>VLOOKUP('STATS 17-18'!X558,'PH - GIVEAWAYS'!$A$3:$B$55,2)</f>
        <v>77</v>
      </c>
      <c r="D556" s="33">
        <f>IF('STATS 17-18'!G558&lt;400,IF(C556&gt;66,66,C556),C556)</f>
        <v>77</v>
      </c>
      <c r="E556" s="33">
        <f>IF('STATS 17-18'!G558&lt;200,IF(D556&gt;60,60,D556),D556)</f>
        <v>77</v>
      </c>
      <c r="F556" s="33">
        <f>VLOOKUP('STATS 17-18'!AE558,'PH - BLOCKED SHOTS'!$A$3:$B$55,2)</f>
        <v>61</v>
      </c>
      <c r="G556" s="33">
        <f>IF('STATS 17-18'!G558&lt;400,IF(F556&gt;66,66,F556),F556)</f>
        <v>61</v>
      </c>
      <c r="H556" s="33">
        <f>IF('STATS 17-18'!G558&lt;200,IF(G556&gt;60,60,G556),G556)</f>
        <v>61</v>
      </c>
      <c r="I556" s="33"/>
      <c r="J556" s="116">
        <f>AVERAGE(B556,E556,E556,H556)</f>
        <v>73.75</v>
      </c>
      <c r="K556" s="116">
        <f>VLOOKUP('STATS 17-18'!M558,'PH - GAME SCORE'!$A$3:$B$55,2)</f>
        <v>82</v>
      </c>
      <c r="L556" s="116">
        <f>AVERAGE(J556,K556)</f>
        <v>77.875</v>
      </c>
      <c r="M556" s="116">
        <f>IF('STATS 17-18'!H558&lt;13.4,IF(L556&gt;73,73,L556),L556)</f>
        <v>77.875</v>
      </c>
      <c r="N556" s="117">
        <f>IF('STATS 17-18'!H558&lt;11,IF(M556&gt;66,66,M556),M556)</f>
        <v>77.875</v>
      </c>
    </row>
    <row r="557" ht="20.35" customHeight="1">
      <c r="A557" t="s" s="38">
        <v>659</v>
      </c>
      <c r="B557" s="81">
        <f>'SK - Tableau 1'!F557</f>
        <v>94</v>
      </c>
      <c r="C557" s="33">
        <f>VLOOKUP('STATS 17-18'!X559,'PH - GIVEAWAYS'!$A$3:$B$55,2)</f>
        <v>77</v>
      </c>
      <c r="D557" s="33">
        <f>IF('STATS 17-18'!G559&lt;400,IF(C557&gt;66,66,C557),C557)</f>
        <v>77</v>
      </c>
      <c r="E557" s="33">
        <f>IF('STATS 17-18'!G559&lt;200,IF(D557&gt;60,60,D557),D557)</f>
        <v>77</v>
      </c>
      <c r="F557" s="33">
        <f>VLOOKUP('STATS 17-18'!AE559,'PH - BLOCKED SHOTS'!$A$3:$B$55,2)</f>
        <v>77</v>
      </c>
      <c r="G557" s="33">
        <f>IF('STATS 17-18'!G559&lt;400,IF(F557&gt;66,66,F557),F557)</f>
        <v>77</v>
      </c>
      <c r="H557" s="33">
        <f>IF('STATS 17-18'!G559&lt;200,IF(G557&gt;60,60,G557),G557)</f>
        <v>77</v>
      </c>
      <c r="I557" s="33"/>
      <c r="J557" s="116">
        <f>AVERAGE(B557,E557,E557,H557)</f>
        <v>81.25</v>
      </c>
      <c r="K557" s="116">
        <f>VLOOKUP('STATS 17-18'!M559,'PH - GAME SCORE'!$A$3:$B$55,2)</f>
        <v>68</v>
      </c>
      <c r="L557" s="116">
        <f>AVERAGE(J557,K557)</f>
        <v>74.625</v>
      </c>
      <c r="M557" s="116">
        <f>IF('STATS 17-18'!H559&lt;13.4,IF(L557&gt;73,73,L557),L557)</f>
        <v>74.625</v>
      </c>
      <c r="N557" s="117">
        <f>IF('STATS 17-18'!H559&lt;11,IF(M557&gt;66,66,M557),M557)</f>
        <v>74.625</v>
      </c>
    </row>
    <row r="558" ht="20.35" customHeight="1">
      <c r="A558" t="s" s="38">
        <v>660</v>
      </c>
      <c r="B558" s="81">
        <f>'SK - Tableau 1'!F558</f>
        <v>76</v>
      </c>
      <c r="C558" s="33">
        <f>VLOOKUP('STATS 17-18'!X560,'PH - GIVEAWAYS'!$A$3:$B$55,2)</f>
        <v>82</v>
      </c>
      <c r="D558" s="33">
        <f>IF('STATS 17-18'!G560&lt;400,IF(C558&gt;66,66,C558),C558)</f>
        <v>82</v>
      </c>
      <c r="E558" s="33">
        <f>IF('STATS 17-18'!G560&lt;200,IF(D558&gt;60,60,D558),D558)</f>
        <v>82</v>
      </c>
      <c r="F558" s="33">
        <f>VLOOKUP('STATS 17-18'!AE560,'PH - BLOCKED SHOTS'!$A$3:$B$55,2)</f>
        <v>67</v>
      </c>
      <c r="G558" s="33">
        <f>IF('STATS 17-18'!G560&lt;400,IF(F558&gt;66,66,F558),F558)</f>
        <v>67</v>
      </c>
      <c r="H558" s="33">
        <f>IF('STATS 17-18'!G560&lt;200,IF(G558&gt;60,60,G558),G558)</f>
        <v>67</v>
      </c>
      <c r="I558" s="33"/>
      <c r="J558" s="116">
        <f>AVERAGE(B558,E558,E558,H558)</f>
        <v>76.75</v>
      </c>
      <c r="K558" s="116">
        <f>VLOOKUP('STATS 17-18'!M560,'PH - GAME SCORE'!$A$3:$B$55,2)</f>
        <v>74</v>
      </c>
      <c r="L558" s="116">
        <f>AVERAGE(J558,K558)</f>
        <v>75.375</v>
      </c>
      <c r="M558" s="116">
        <f>IF('STATS 17-18'!H560&lt;13.4,IF(L558&gt;73,73,L558),L558)</f>
        <v>75.375</v>
      </c>
      <c r="N558" s="117">
        <f>IF('STATS 17-18'!H560&lt;11,IF(M558&gt;66,66,M558),M558)</f>
        <v>75.375</v>
      </c>
    </row>
    <row r="559" ht="20.35" customHeight="1">
      <c r="A559" t="s" s="38">
        <v>661</v>
      </c>
      <c r="B559" s="81">
        <f>'SK - Tableau 1'!F559</f>
        <v>66</v>
      </c>
      <c r="C559" s="33">
        <f>VLOOKUP('STATS 17-18'!X561,'PH - GIVEAWAYS'!$A$3:$B$55,2)</f>
        <v>85</v>
      </c>
      <c r="D559" s="33">
        <f>IF('STATS 17-18'!G561&lt;400,IF(C559&gt;66,66,C559),C559)</f>
        <v>85</v>
      </c>
      <c r="E559" s="33">
        <f>IF('STATS 17-18'!G561&lt;200,IF(D559&gt;60,60,D559),D559)</f>
        <v>85</v>
      </c>
      <c r="F559" s="33">
        <f>VLOOKUP('STATS 17-18'!AE561,'PH - BLOCKED SHOTS'!$A$3:$B$55,2)</f>
        <v>85</v>
      </c>
      <c r="G559" s="33">
        <f>IF('STATS 17-18'!G561&lt;400,IF(F559&gt;66,66,F559),F559)</f>
        <v>85</v>
      </c>
      <c r="H559" s="33">
        <f>IF('STATS 17-18'!G561&lt;200,IF(G559&gt;60,60,G559),G559)</f>
        <v>85</v>
      </c>
      <c r="I559" s="33"/>
      <c r="J559" s="116">
        <f>AVERAGE(B559,E559,E559,H559)</f>
        <v>80.25</v>
      </c>
      <c r="K559" s="116">
        <f>VLOOKUP('STATS 17-18'!M561,'PH - GAME SCORE'!$A$3:$B$55,2)</f>
        <v>72</v>
      </c>
      <c r="L559" s="116">
        <f>AVERAGE(J559,K559)</f>
        <v>76.125</v>
      </c>
      <c r="M559" s="116">
        <f>IF('STATS 17-18'!H561&lt;13.4,IF(L559&gt;73,73,L559),L559)</f>
        <v>73</v>
      </c>
      <c r="N559" s="117">
        <f>IF('STATS 17-18'!H561&lt;11,IF(M559&gt;66,66,M559),M559)</f>
        <v>66</v>
      </c>
    </row>
    <row r="560" ht="20.35" customHeight="1">
      <c r="A560" t="s" s="38">
        <v>662</v>
      </c>
      <c r="B560" s="81">
        <f>'SK - Tableau 1'!F560</f>
        <v>62</v>
      </c>
      <c r="C560" s="33">
        <f>VLOOKUP('STATS 17-18'!X562,'PH - GIVEAWAYS'!$A$3:$B$55,2)</f>
        <v>77</v>
      </c>
      <c r="D560" s="33">
        <f>IF('STATS 17-18'!G562&lt;400,IF(C560&gt;66,66,C560),C560)</f>
        <v>77</v>
      </c>
      <c r="E560" s="33">
        <f>IF('STATS 17-18'!G562&lt;200,IF(D560&gt;60,60,D560),D560)</f>
        <v>77</v>
      </c>
      <c r="F560" s="33">
        <f>VLOOKUP('STATS 17-18'!AE562,'PH - BLOCKED SHOTS'!$A$3:$B$55,2)</f>
        <v>84</v>
      </c>
      <c r="G560" s="33">
        <f>IF('STATS 17-18'!G562&lt;400,IF(F560&gt;66,66,F560),F560)</f>
        <v>84</v>
      </c>
      <c r="H560" s="33">
        <f>IF('STATS 17-18'!G562&lt;200,IF(G560&gt;60,60,G560),G560)</f>
        <v>84</v>
      </c>
      <c r="I560" s="33"/>
      <c r="J560" s="116">
        <f>AVERAGE(B560,E560,E560,H560)</f>
        <v>75</v>
      </c>
      <c r="K560" s="116">
        <f>VLOOKUP('STATS 17-18'!M562,'PH - GAME SCORE'!$A$3:$B$55,2)</f>
        <v>57</v>
      </c>
      <c r="L560" s="116">
        <f>AVERAGE(J560,K560)</f>
        <v>66</v>
      </c>
      <c r="M560" s="116">
        <f>IF('STATS 17-18'!H562&lt;13.4,IF(L560&gt;73,73,L560),L560)</f>
        <v>66</v>
      </c>
      <c r="N560" s="117">
        <f>IF('STATS 17-18'!H562&lt;11,IF(M560&gt;66,66,M560),M560)</f>
        <v>66</v>
      </c>
    </row>
    <row r="561" ht="20.35" customHeight="1">
      <c r="A561" t="s" s="38">
        <v>663</v>
      </c>
      <c r="B561" s="81">
        <f>'SK - Tableau 1'!F561</f>
        <v>51</v>
      </c>
      <c r="C561" s="33">
        <f>VLOOKUP('STATS 17-18'!X563,'PH - GIVEAWAYS'!$A$3:$B$55,2)</f>
        <v>82</v>
      </c>
      <c r="D561" s="33">
        <f>IF('STATS 17-18'!G563&lt;400,IF(C561&gt;66,66,C561),C561)</f>
        <v>82</v>
      </c>
      <c r="E561" s="33">
        <f>IF('STATS 17-18'!G563&lt;200,IF(D561&gt;60,60,D561),D561)</f>
        <v>82</v>
      </c>
      <c r="F561" s="33">
        <f>VLOOKUP('STATS 17-18'!AE563,'PH - BLOCKED SHOTS'!$A$3:$B$55,2)</f>
        <v>88</v>
      </c>
      <c r="G561" s="33">
        <f>IF('STATS 17-18'!G563&lt;400,IF(F561&gt;66,66,F561),F561)</f>
        <v>88</v>
      </c>
      <c r="H561" s="33">
        <f>IF('STATS 17-18'!G563&lt;200,IF(G561&gt;60,60,G561),G561)</f>
        <v>88</v>
      </c>
      <c r="I561" s="33"/>
      <c r="J561" s="116">
        <f>AVERAGE(B561,E561,E561,H561)</f>
        <v>75.75</v>
      </c>
      <c r="K561" s="116">
        <f>VLOOKUP('STATS 17-18'!M563,'PH - GAME SCORE'!$A$3:$B$55,2)</f>
        <v>63</v>
      </c>
      <c r="L561" s="116">
        <f>AVERAGE(J561,K561)</f>
        <v>69.375</v>
      </c>
      <c r="M561" s="116">
        <f>IF('STATS 17-18'!H563&lt;13.4,IF(L561&gt;73,73,L561),L561)</f>
        <v>69.375</v>
      </c>
      <c r="N561" s="117">
        <f>IF('STATS 17-18'!H563&lt;11,IF(M561&gt;66,66,M561),M561)</f>
        <v>69.375</v>
      </c>
    </row>
    <row r="562" ht="20.35" customHeight="1">
      <c r="A562" t="s" s="38">
        <v>664</v>
      </c>
      <c r="B562" s="81">
        <f>'SK - Tableau 1'!F562</f>
        <v>64</v>
      </c>
      <c r="C562" s="33">
        <f>VLOOKUP('STATS 17-18'!X564,'PH - GIVEAWAYS'!$A$3:$B$55,2)</f>
        <v>90</v>
      </c>
      <c r="D562" s="33">
        <f>IF('STATS 17-18'!G564&lt;400,IF(C562&gt;66,66,C562),C562)</f>
        <v>66</v>
      </c>
      <c r="E562" s="33">
        <f>IF('STATS 17-18'!G564&lt;200,IF(D562&gt;60,60,D562),D562)</f>
        <v>66</v>
      </c>
      <c r="F562" s="33">
        <f>VLOOKUP('STATS 17-18'!AE564,'PH - BLOCKED SHOTS'!$A$3:$B$55,2)</f>
        <v>53</v>
      </c>
      <c r="G562" s="33">
        <f>IF('STATS 17-18'!G564&lt;400,IF(F562&gt;66,66,F562),F562)</f>
        <v>53</v>
      </c>
      <c r="H562" s="33">
        <f>IF('STATS 17-18'!G564&lt;200,IF(G562&gt;60,60,G562),G562)</f>
        <v>53</v>
      </c>
      <c r="I562" s="33"/>
      <c r="J562" s="116">
        <f>AVERAGE(B562,E562,E562,H562)</f>
        <v>62.25</v>
      </c>
      <c r="K562" s="116">
        <f>VLOOKUP('STATS 17-18'!M564,'PH - GAME SCORE'!$A$3:$B$55,2)</f>
        <v>72</v>
      </c>
      <c r="L562" s="116">
        <f>AVERAGE(J562,K562)</f>
        <v>67.125</v>
      </c>
      <c r="M562" s="116">
        <f>IF('STATS 17-18'!H564&lt;13.4,IF(L562&gt;73,73,L562),L562)</f>
        <v>67.125</v>
      </c>
      <c r="N562" s="117">
        <f>IF('STATS 17-18'!H564&lt;11,IF(M562&gt;66,66,M562),M562)</f>
        <v>66</v>
      </c>
    </row>
    <row r="563" ht="20.35" customHeight="1">
      <c r="A563" t="s" s="38">
        <v>665</v>
      </c>
      <c r="B563" s="81">
        <f>'SK - Tableau 1'!F563</f>
        <v>60</v>
      </c>
      <c r="C563" s="33">
        <f>VLOOKUP('STATS 17-18'!X565,'PH - GIVEAWAYS'!$A$3:$B$55,2)</f>
        <v>99</v>
      </c>
      <c r="D563" s="33">
        <f>IF('STATS 17-18'!G565&lt;400,IF(C563&gt;66,66,C563),C563)</f>
        <v>66</v>
      </c>
      <c r="E563" s="33">
        <f>IF('STATS 17-18'!G565&lt;200,IF(D563&gt;60,60,D563),D563)</f>
        <v>60</v>
      </c>
      <c r="F563" s="33">
        <f>VLOOKUP('STATS 17-18'!AE565,'PH - BLOCKED SHOTS'!$A$3:$B$55,2)</f>
        <v>76</v>
      </c>
      <c r="G563" s="33">
        <f>IF('STATS 17-18'!G565&lt;400,IF(F563&gt;66,66,F563),F563)</f>
        <v>66</v>
      </c>
      <c r="H563" s="33">
        <f>IF('STATS 17-18'!G565&lt;200,IF(G563&gt;60,60,G563),G563)</f>
        <v>60</v>
      </c>
      <c r="I563" s="33"/>
      <c r="J563" s="116">
        <f>AVERAGE(B563,E563,E563,H563)</f>
        <v>60</v>
      </c>
      <c r="K563" s="116">
        <f>VLOOKUP('STATS 17-18'!M565,'PH - GAME SCORE'!$A$3:$B$55,2)</f>
        <v>47</v>
      </c>
      <c r="L563" s="116">
        <f>AVERAGE(J563,K563)</f>
        <v>53.5</v>
      </c>
      <c r="M563" s="116">
        <f>IF('STATS 17-18'!H565&lt;13.4,IF(L563&gt;73,73,L563),L563)</f>
        <v>53.5</v>
      </c>
      <c r="N563" s="117">
        <f>IF('STATS 17-18'!H565&lt;11,IF(M563&gt;66,66,M563),M563)</f>
        <v>53.5</v>
      </c>
    </row>
    <row r="564" ht="20.35" customHeight="1">
      <c r="A564" t="s" s="38">
        <v>666</v>
      </c>
      <c r="B564" s="81">
        <f>'SK - Tableau 1'!F564</f>
        <v>71</v>
      </c>
      <c r="C564" s="33">
        <f>VLOOKUP('STATS 17-18'!X566,'PH - GIVEAWAYS'!$A$3:$B$55,2)</f>
        <v>97</v>
      </c>
      <c r="D564" s="33">
        <f>IF('STATS 17-18'!G566&lt;400,IF(C564&gt;66,66,C564),C564)</f>
        <v>97</v>
      </c>
      <c r="E564" s="33">
        <f>IF('STATS 17-18'!G566&lt;200,IF(D564&gt;60,60,D564),D564)</f>
        <v>97</v>
      </c>
      <c r="F564" s="33">
        <f>VLOOKUP('STATS 17-18'!AE566,'PH - BLOCKED SHOTS'!$A$3:$B$55,2)</f>
        <v>73</v>
      </c>
      <c r="G564" s="33">
        <f>IF('STATS 17-18'!G566&lt;400,IF(F564&gt;66,66,F564),F564)</f>
        <v>73</v>
      </c>
      <c r="H564" s="33">
        <f>IF('STATS 17-18'!G566&lt;200,IF(G564&gt;60,60,G564),G564)</f>
        <v>73</v>
      </c>
      <c r="I564" s="33"/>
      <c r="J564" s="116">
        <f>AVERAGE(B564,E564,E564,H564)</f>
        <v>84.5</v>
      </c>
      <c r="K564" s="116">
        <f>VLOOKUP('STATS 17-18'!M566,'PH - GAME SCORE'!$A$3:$B$55,2)</f>
        <v>63</v>
      </c>
      <c r="L564" s="116">
        <f>AVERAGE(J564,K564)</f>
        <v>73.75</v>
      </c>
      <c r="M564" s="116">
        <f>IF('STATS 17-18'!H566&lt;13.4,IF(L564&gt;73,73,L564),L564)</f>
        <v>73.75</v>
      </c>
      <c r="N564" s="117">
        <f>IF('STATS 17-18'!H566&lt;11,IF(M564&gt;66,66,M564),M564)</f>
        <v>73.75</v>
      </c>
    </row>
    <row r="565" ht="20.35" customHeight="1">
      <c r="A565" t="s" s="38">
        <v>667</v>
      </c>
      <c r="B565" s="81">
        <f>'SK - Tableau 1'!F565</f>
        <v>70</v>
      </c>
      <c r="C565" s="33">
        <f>VLOOKUP('STATS 17-18'!X567,'PH - GIVEAWAYS'!$A$3:$B$55,2)</f>
        <v>55</v>
      </c>
      <c r="D565" s="33">
        <f>IF('STATS 17-18'!G567&lt;400,IF(C565&gt;66,66,C565),C565)</f>
        <v>55</v>
      </c>
      <c r="E565" s="33">
        <f>IF('STATS 17-18'!G567&lt;200,IF(D565&gt;60,60,D565),D565)</f>
        <v>55</v>
      </c>
      <c r="F565" s="33">
        <f>VLOOKUP('STATS 17-18'!AE567,'PH - BLOCKED SHOTS'!$A$3:$B$55,2)</f>
        <v>80</v>
      </c>
      <c r="G565" s="33">
        <f>IF('STATS 17-18'!G567&lt;400,IF(F565&gt;66,66,F565),F565)</f>
        <v>80</v>
      </c>
      <c r="H565" s="33">
        <f>IF('STATS 17-18'!G567&lt;200,IF(G565&gt;60,60,G565),G565)</f>
        <v>80</v>
      </c>
      <c r="I565" s="33"/>
      <c r="J565" s="116">
        <f>AVERAGE(B565,E565,E565,H565)</f>
        <v>65</v>
      </c>
      <c r="K565" s="116">
        <f>VLOOKUP('STATS 17-18'!M567,'PH - GAME SCORE'!$A$3:$B$55,2)</f>
        <v>64</v>
      </c>
      <c r="L565" s="116">
        <f>AVERAGE(J565,K565)</f>
        <v>64.5</v>
      </c>
      <c r="M565" s="116">
        <f>IF('STATS 17-18'!H567&lt;13.4,IF(L565&gt;73,73,L565),L565)</f>
        <v>64.5</v>
      </c>
      <c r="N565" s="117">
        <f>IF('STATS 17-18'!H567&lt;11,IF(M565&gt;66,66,M565),M565)</f>
        <v>64.5</v>
      </c>
    </row>
    <row r="566" ht="20.35" customHeight="1">
      <c r="A566" t="s" s="38">
        <v>668</v>
      </c>
      <c r="B566" s="81">
        <f>'SK - Tableau 1'!F566</f>
        <v>52</v>
      </c>
      <c r="C566" s="33">
        <f>VLOOKUP('STATS 17-18'!X568,'PH - GIVEAWAYS'!$A$3:$B$55,2)</f>
        <v>88</v>
      </c>
      <c r="D566" s="33">
        <f>IF('STATS 17-18'!G568&lt;400,IF(C566&gt;66,66,C566),C566)</f>
        <v>66</v>
      </c>
      <c r="E566" s="33">
        <f>IF('STATS 17-18'!G568&lt;200,IF(D566&gt;60,60,D566),D566)</f>
        <v>66</v>
      </c>
      <c r="F566" s="33">
        <f>VLOOKUP('STATS 17-18'!AE568,'PH - BLOCKED SHOTS'!$A$3:$B$55,2)</f>
        <v>75</v>
      </c>
      <c r="G566" s="33">
        <f>IF('STATS 17-18'!G568&lt;400,IF(F566&gt;66,66,F566),F566)</f>
        <v>66</v>
      </c>
      <c r="H566" s="33">
        <f>IF('STATS 17-18'!G568&lt;200,IF(G566&gt;60,60,G566),G566)</f>
        <v>66</v>
      </c>
      <c r="I566" s="33"/>
      <c r="J566" s="116">
        <f>AVERAGE(B566,E566,E566,H566)</f>
        <v>62.5</v>
      </c>
      <c r="K566" s="116">
        <f>VLOOKUP('STATS 17-18'!M568,'PH - GAME SCORE'!$A$3:$B$55,2)</f>
        <v>56</v>
      </c>
      <c r="L566" s="116">
        <f>AVERAGE(J566,K566)</f>
        <v>59.25</v>
      </c>
      <c r="M566" s="116">
        <f>IF('STATS 17-18'!H568&lt;13.4,IF(L566&gt;73,73,L566),L566)</f>
        <v>59.25</v>
      </c>
      <c r="N566" s="117">
        <f>IF('STATS 17-18'!H568&lt;11,IF(M566&gt;66,66,M566),M566)</f>
        <v>59.25</v>
      </c>
    </row>
    <row r="567" ht="20.35" customHeight="1">
      <c r="A567" t="s" s="38">
        <v>669</v>
      </c>
      <c r="B567" s="81">
        <f>'SK - Tableau 1'!F567</f>
        <v>66</v>
      </c>
      <c r="C567" s="33">
        <f>VLOOKUP('STATS 17-18'!X569,'PH - GIVEAWAYS'!$A$3:$B$55,2)</f>
        <v>85</v>
      </c>
      <c r="D567" s="33">
        <f>IF('STATS 17-18'!G569&lt;400,IF(C567&gt;66,66,C567),C567)</f>
        <v>85</v>
      </c>
      <c r="E567" s="33">
        <f>IF('STATS 17-18'!G569&lt;200,IF(D567&gt;60,60,D567),D567)</f>
        <v>85</v>
      </c>
      <c r="F567" s="33">
        <f>VLOOKUP('STATS 17-18'!AE569,'PH - BLOCKED SHOTS'!$A$3:$B$55,2)</f>
        <v>67</v>
      </c>
      <c r="G567" s="33">
        <f>IF('STATS 17-18'!G569&lt;400,IF(F567&gt;66,66,F567),F567)</f>
        <v>67</v>
      </c>
      <c r="H567" s="33">
        <f>IF('STATS 17-18'!G569&lt;200,IF(G567&gt;60,60,G567),G567)</f>
        <v>67</v>
      </c>
      <c r="I567" s="33"/>
      <c r="J567" s="116">
        <f>AVERAGE(B567,E567,E567,H567)</f>
        <v>75.75</v>
      </c>
      <c r="K567" s="116">
        <f>VLOOKUP('STATS 17-18'!M569,'PH - GAME SCORE'!$A$3:$B$55,2)</f>
        <v>69</v>
      </c>
      <c r="L567" s="116">
        <f>AVERAGE(J567,K567)</f>
        <v>72.375</v>
      </c>
      <c r="M567" s="116">
        <f>IF('STATS 17-18'!H569&lt;13.4,IF(L567&gt;73,73,L567),L567)</f>
        <v>72.375</v>
      </c>
      <c r="N567" s="117">
        <f>IF('STATS 17-18'!H569&lt;11,IF(M567&gt;66,66,M567),M567)</f>
        <v>66</v>
      </c>
    </row>
    <row r="568" ht="20.35" customHeight="1">
      <c r="A568" t="s" s="38">
        <v>670</v>
      </c>
      <c r="B568" s="81">
        <f>'SK - Tableau 1'!F568</f>
        <v>64</v>
      </c>
      <c r="C568" s="33">
        <f>VLOOKUP('STATS 17-18'!X570,'PH - GIVEAWAYS'!$A$3:$B$55,2)</f>
        <v>84</v>
      </c>
      <c r="D568" s="33">
        <f>IF('STATS 17-18'!G570&lt;400,IF(C568&gt;66,66,C568),C568)</f>
        <v>66</v>
      </c>
      <c r="E568" s="33">
        <f>IF('STATS 17-18'!G570&lt;200,IF(D568&gt;60,60,D568),D568)</f>
        <v>66</v>
      </c>
      <c r="F568" s="33">
        <f>VLOOKUP('STATS 17-18'!AE570,'PH - BLOCKED SHOTS'!$A$3:$B$55,2)</f>
        <v>67</v>
      </c>
      <c r="G568" s="33">
        <f>IF('STATS 17-18'!G570&lt;400,IF(F568&gt;66,66,F568),F568)</f>
        <v>66</v>
      </c>
      <c r="H568" s="33">
        <f>IF('STATS 17-18'!G570&lt;200,IF(G568&gt;60,60,G568),G568)</f>
        <v>66</v>
      </c>
      <c r="I568" s="33"/>
      <c r="J568" s="116">
        <f>AVERAGE(B568,E568,E568,H568)</f>
        <v>65.5</v>
      </c>
      <c r="K568" s="116">
        <f>VLOOKUP('STATS 17-18'!M570,'PH - GAME SCORE'!$A$3:$B$55,2)</f>
        <v>47</v>
      </c>
      <c r="L568" s="116">
        <f>AVERAGE(J568,K568)</f>
        <v>56.25</v>
      </c>
      <c r="M568" s="116">
        <f>IF('STATS 17-18'!H570&lt;13.4,IF(L568&gt;73,73,L568),L568)</f>
        <v>56.25</v>
      </c>
      <c r="N568" s="117">
        <f>IF('STATS 17-18'!H570&lt;11,IF(M568&gt;66,66,M568),M568)</f>
        <v>56.25</v>
      </c>
    </row>
    <row r="569" ht="20.35" customHeight="1">
      <c r="A569" t="s" s="38">
        <v>671</v>
      </c>
      <c r="B569" s="81">
        <f>'SK - Tableau 1'!F569</f>
        <v>47</v>
      </c>
      <c r="C569" s="33">
        <f>VLOOKUP('STATS 17-18'!X571,'PH - GIVEAWAYS'!$A$3:$B$55,2)</f>
        <v>79</v>
      </c>
      <c r="D569" s="33">
        <f>IF('STATS 17-18'!G571&lt;400,IF(C569&gt;66,66,C569),C569)</f>
        <v>66</v>
      </c>
      <c r="E569" s="33">
        <f>IF('STATS 17-18'!G571&lt;200,IF(D569&gt;60,60,D569),D569)</f>
        <v>60</v>
      </c>
      <c r="F569" s="33">
        <f>VLOOKUP('STATS 17-18'!AE571,'PH - BLOCKED SHOTS'!$A$3:$B$55,2)</f>
        <v>69</v>
      </c>
      <c r="G569" s="33">
        <f>IF('STATS 17-18'!G571&lt;400,IF(F569&gt;66,66,F569),F569)</f>
        <v>66</v>
      </c>
      <c r="H569" s="33">
        <f>IF('STATS 17-18'!G571&lt;200,IF(G569&gt;60,60,G569),G569)</f>
        <v>60</v>
      </c>
      <c r="I569" s="33"/>
      <c r="J569" s="116">
        <f>AVERAGE(B569,E569,E569,H569)</f>
        <v>56.75</v>
      </c>
      <c r="K569" s="116">
        <f>VLOOKUP('STATS 17-18'!M571,'PH - GAME SCORE'!$A$3:$B$55,2)</f>
        <v>71</v>
      </c>
      <c r="L569" s="116">
        <f>AVERAGE(J569,K569)</f>
        <v>63.875</v>
      </c>
      <c r="M569" s="116">
        <f>IF('STATS 17-18'!H571&lt;13.4,IF(L569&gt;73,73,L569),L569)</f>
        <v>63.875</v>
      </c>
      <c r="N569" s="117">
        <f>IF('STATS 17-18'!H571&lt;11,IF(M569&gt;66,66,M569),M569)</f>
        <v>63.875</v>
      </c>
    </row>
    <row r="570" ht="20.35" customHeight="1">
      <c r="A570" t="s" s="38">
        <v>672</v>
      </c>
      <c r="B570" s="81">
        <f>'SK - Tableau 1'!F570</f>
        <v>47</v>
      </c>
      <c r="C570" s="33">
        <f>VLOOKUP('STATS 17-18'!X572,'PH - GIVEAWAYS'!$A$3:$B$55,2)</f>
        <v>65</v>
      </c>
      <c r="D570" s="33">
        <f>IF('STATS 17-18'!G572&lt;400,IF(C570&gt;66,66,C570),C570)</f>
        <v>65</v>
      </c>
      <c r="E570" s="33">
        <f>IF('STATS 17-18'!G572&lt;200,IF(D570&gt;60,60,D570),D570)</f>
        <v>60</v>
      </c>
      <c r="F570" s="33">
        <f>VLOOKUP('STATS 17-18'!AE572,'PH - BLOCKED SHOTS'!$A$3:$B$55,2)</f>
        <v>78</v>
      </c>
      <c r="G570" s="33">
        <f>IF('STATS 17-18'!G572&lt;400,IF(F570&gt;66,66,F570),F570)</f>
        <v>66</v>
      </c>
      <c r="H570" s="33">
        <f>IF('STATS 17-18'!G572&lt;200,IF(G570&gt;60,60,G570),G570)</f>
        <v>60</v>
      </c>
      <c r="I570" s="33"/>
      <c r="J570" s="116">
        <f>AVERAGE(B570,E570,E570,H570)</f>
        <v>56.75</v>
      </c>
      <c r="K570" s="116">
        <f>VLOOKUP('STATS 17-18'!M572,'PH - GAME SCORE'!$A$3:$B$55,2)</f>
        <v>89</v>
      </c>
      <c r="L570" s="116">
        <f>AVERAGE(J570,K570)</f>
        <v>72.875</v>
      </c>
      <c r="M570" s="116">
        <f>IF('STATS 17-18'!H572&lt;13.4,IF(L570&gt;73,73,L570),L570)</f>
        <v>72.875</v>
      </c>
      <c r="N570" s="117">
        <f>IF('STATS 17-18'!H572&lt;11,IF(M570&gt;66,66,M570),M570)</f>
        <v>72.875</v>
      </c>
    </row>
    <row r="571" ht="20.35" customHeight="1">
      <c r="A571" t="s" s="38">
        <v>673</v>
      </c>
      <c r="B571" s="81">
        <f>'SK - Tableau 1'!F571</f>
        <v>79</v>
      </c>
      <c r="C571" s="33">
        <f>VLOOKUP('STATS 17-18'!X573,'PH - GIVEAWAYS'!$A$3:$B$55,2)</f>
        <v>74</v>
      </c>
      <c r="D571" s="33">
        <f>IF('STATS 17-18'!G573&lt;400,IF(C571&gt;66,66,C571),C571)</f>
        <v>74</v>
      </c>
      <c r="E571" s="33">
        <f>IF('STATS 17-18'!G573&lt;200,IF(D571&gt;60,60,D571),D571)</f>
        <v>74</v>
      </c>
      <c r="F571" s="33">
        <f>VLOOKUP('STATS 17-18'!AE573,'PH - BLOCKED SHOTS'!$A$3:$B$55,2)</f>
        <v>48</v>
      </c>
      <c r="G571" s="33">
        <f>IF('STATS 17-18'!G573&lt;400,IF(F571&gt;66,66,F571),F571)</f>
        <v>48</v>
      </c>
      <c r="H571" s="33">
        <f>IF('STATS 17-18'!G573&lt;200,IF(G571&gt;60,60,G571),G571)</f>
        <v>48</v>
      </c>
      <c r="I571" s="33"/>
      <c r="J571" s="116">
        <f>AVERAGE(B571,E571,E571,H571)</f>
        <v>68.75</v>
      </c>
      <c r="K571" s="116">
        <f>VLOOKUP('STATS 17-18'!M573,'PH - GAME SCORE'!$A$3:$B$55,2)</f>
        <v>96</v>
      </c>
      <c r="L571" s="116">
        <f>AVERAGE(J571,K571)</f>
        <v>82.375</v>
      </c>
      <c r="M571" s="116">
        <f>IF('STATS 17-18'!H573&lt;13.4,IF(L571&gt;73,73,L571),L571)</f>
        <v>82.375</v>
      </c>
      <c r="N571" s="117">
        <f>IF('STATS 17-18'!H573&lt;11,IF(M571&gt;66,66,M571),M571)</f>
        <v>82.375</v>
      </c>
    </row>
    <row r="572" ht="20.35" customHeight="1">
      <c r="A572" t="s" s="38">
        <v>674</v>
      </c>
      <c r="B572" s="81">
        <f>'SK - Tableau 1'!F572</f>
        <v>89</v>
      </c>
      <c r="C572" s="33">
        <f>VLOOKUP('STATS 17-18'!X574,'PH - GIVEAWAYS'!$A$3:$B$55,2)</f>
        <v>65</v>
      </c>
      <c r="D572" s="33">
        <f>IF('STATS 17-18'!G574&lt;400,IF(C572&gt;66,66,C572),C572)</f>
        <v>65</v>
      </c>
      <c r="E572" s="33">
        <f>IF('STATS 17-18'!G574&lt;200,IF(D572&gt;60,60,D572),D572)</f>
        <v>65</v>
      </c>
      <c r="F572" s="33">
        <f>VLOOKUP('STATS 17-18'!AE574,'PH - BLOCKED SHOTS'!$A$3:$B$55,2)</f>
        <v>79</v>
      </c>
      <c r="G572" s="33">
        <f>IF('STATS 17-18'!G574&lt;400,IF(F572&gt;66,66,F572),F572)</f>
        <v>79</v>
      </c>
      <c r="H572" s="33">
        <f>IF('STATS 17-18'!G574&lt;200,IF(G572&gt;60,60,G572),G572)</f>
        <v>79</v>
      </c>
      <c r="I572" s="33"/>
      <c r="J572" s="116">
        <f>AVERAGE(B572,E572,E572,H572)</f>
        <v>74.5</v>
      </c>
      <c r="K572" s="116">
        <f>VLOOKUP('STATS 17-18'!M574,'PH - GAME SCORE'!$A$3:$B$55,2)</f>
        <v>73</v>
      </c>
      <c r="L572" s="116">
        <f>AVERAGE(J572,K572)</f>
        <v>73.75</v>
      </c>
      <c r="M572" s="116">
        <f>IF('STATS 17-18'!H574&lt;13.4,IF(L572&gt;73,73,L572),L572)</f>
        <v>73.75</v>
      </c>
      <c r="N572" s="117">
        <f>IF('STATS 17-18'!H574&lt;11,IF(M572&gt;66,66,M572),M572)</f>
        <v>73.75</v>
      </c>
    </row>
    <row r="573" ht="20.35" customHeight="1">
      <c r="A573" t="s" s="38">
        <v>675</v>
      </c>
      <c r="B573" s="81">
        <f>'SK - Tableau 1'!F573</f>
        <v>78</v>
      </c>
      <c r="C573" s="33">
        <f>VLOOKUP('STATS 17-18'!X575,'PH - GIVEAWAYS'!$A$3:$B$55,2)</f>
        <v>81</v>
      </c>
      <c r="D573" s="33">
        <f>IF('STATS 17-18'!G575&lt;400,IF(C573&gt;66,66,C573),C573)</f>
        <v>81</v>
      </c>
      <c r="E573" s="33">
        <f>IF('STATS 17-18'!G575&lt;200,IF(D573&gt;60,60,D573),D573)</f>
        <v>81</v>
      </c>
      <c r="F573" s="33">
        <f>VLOOKUP('STATS 17-18'!AE575,'PH - BLOCKED SHOTS'!$A$3:$B$55,2)</f>
        <v>59</v>
      </c>
      <c r="G573" s="33">
        <f>IF('STATS 17-18'!G575&lt;400,IF(F573&gt;66,66,F573),F573)</f>
        <v>59</v>
      </c>
      <c r="H573" s="33">
        <f>IF('STATS 17-18'!G575&lt;200,IF(G573&gt;60,60,G573),G573)</f>
        <v>59</v>
      </c>
      <c r="I573" s="33"/>
      <c r="J573" s="116">
        <f>AVERAGE(B573,E573,E573,H573)</f>
        <v>74.75</v>
      </c>
      <c r="K573" s="116">
        <f>VLOOKUP('STATS 17-18'!M575,'PH - GAME SCORE'!$A$3:$B$55,2)</f>
        <v>68</v>
      </c>
      <c r="L573" s="116">
        <f>AVERAGE(J573,K573)</f>
        <v>71.375</v>
      </c>
      <c r="M573" s="116">
        <f>IF('STATS 17-18'!H575&lt;13.4,IF(L573&gt;73,73,L573),L573)</f>
        <v>71.375</v>
      </c>
      <c r="N573" s="117">
        <f>IF('STATS 17-18'!H575&lt;11,IF(M573&gt;66,66,M573),M573)</f>
        <v>71.375</v>
      </c>
    </row>
    <row r="574" ht="20.35" customHeight="1">
      <c r="A574" t="s" s="38">
        <v>676</v>
      </c>
      <c r="B574" s="81">
        <f>'SK - Tableau 1'!F574</f>
        <v>96</v>
      </c>
      <c r="C574" s="33">
        <f>VLOOKUP('STATS 17-18'!X576,'PH - GIVEAWAYS'!$A$3:$B$55,2)</f>
        <v>57</v>
      </c>
      <c r="D574" s="33">
        <f>IF('STATS 17-18'!G576&lt;400,IF(C574&gt;66,66,C574),C574)</f>
        <v>57</v>
      </c>
      <c r="E574" s="33">
        <f>IF('STATS 17-18'!G576&lt;200,IF(D574&gt;60,60,D574),D574)</f>
        <v>57</v>
      </c>
      <c r="F574" s="33">
        <f>VLOOKUP('STATS 17-18'!AE576,'PH - BLOCKED SHOTS'!$A$3:$B$55,2)</f>
        <v>52</v>
      </c>
      <c r="G574" s="33">
        <f>IF('STATS 17-18'!G576&lt;400,IF(F574&gt;66,66,F574),F574)</f>
        <v>52</v>
      </c>
      <c r="H574" s="33">
        <f>IF('STATS 17-18'!G576&lt;200,IF(G574&gt;60,60,G574),G574)</f>
        <v>52</v>
      </c>
      <c r="I574" s="33"/>
      <c r="J574" s="116">
        <f>AVERAGE(B574,E574,E574,H574)</f>
        <v>65.5</v>
      </c>
      <c r="K574" s="116">
        <f>VLOOKUP('STATS 17-18'!M576,'PH - GAME SCORE'!$A$3:$B$55,2)</f>
        <v>71</v>
      </c>
      <c r="L574" s="116">
        <f>AVERAGE(J574,K574)</f>
        <v>68.25</v>
      </c>
      <c r="M574" s="116">
        <f>IF('STATS 17-18'!H576&lt;13.4,IF(L574&gt;73,73,L574),L574)</f>
        <v>68.25</v>
      </c>
      <c r="N574" s="117">
        <f>IF('STATS 17-18'!H576&lt;11,IF(M574&gt;66,66,M574),M574)</f>
        <v>68.25</v>
      </c>
    </row>
    <row r="575" ht="20.35" customHeight="1">
      <c r="A575" t="s" s="38">
        <v>677</v>
      </c>
      <c r="B575" s="81">
        <f>'SK - Tableau 1'!F575</f>
        <v>55</v>
      </c>
      <c r="C575" s="33">
        <f>VLOOKUP('STATS 17-18'!X577,'PH - GIVEAWAYS'!$A$3:$B$55,2)</f>
        <v>66</v>
      </c>
      <c r="D575" s="33">
        <f>IF('STATS 17-18'!G577&lt;400,IF(C575&gt;66,66,C575),C575)</f>
        <v>66</v>
      </c>
      <c r="E575" s="33">
        <f>IF('STATS 17-18'!G577&lt;200,IF(D575&gt;60,60,D575),D575)</f>
        <v>66</v>
      </c>
      <c r="F575" s="33">
        <f>VLOOKUP('STATS 17-18'!AE577,'PH - BLOCKED SHOTS'!$A$3:$B$55,2)</f>
        <v>61</v>
      </c>
      <c r="G575" s="33">
        <f>IF('STATS 17-18'!G577&lt;400,IF(F575&gt;66,66,F575),F575)</f>
        <v>61</v>
      </c>
      <c r="H575" s="33">
        <f>IF('STATS 17-18'!G577&lt;200,IF(G575&gt;60,60,G575),G575)</f>
        <v>61</v>
      </c>
      <c r="I575" s="33"/>
      <c r="J575" s="116">
        <f>AVERAGE(B575,E575,E575,H575)</f>
        <v>62</v>
      </c>
      <c r="K575" s="116">
        <f>VLOOKUP('STATS 17-18'!M577,'PH - GAME SCORE'!$A$3:$B$55,2)</f>
        <v>59</v>
      </c>
      <c r="L575" s="116">
        <f>AVERAGE(J575,K575)</f>
        <v>60.5</v>
      </c>
      <c r="M575" s="116">
        <f>IF('STATS 17-18'!H577&lt;13.4,IF(L575&gt;73,73,L575),L575)</f>
        <v>60.5</v>
      </c>
      <c r="N575" s="117">
        <f>IF('STATS 17-18'!H577&lt;11,IF(M575&gt;66,66,M575),M575)</f>
        <v>60.5</v>
      </c>
    </row>
    <row r="576" ht="20.35" customHeight="1">
      <c r="A576" t="s" s="38">
        <v>678</v>
      </c>
      <c r="B576" s="81">
        <f>'SK - Tableau 1'!F576</f>
        <v>68</v>
      </c>
      <c r="C576" s="33">
        <f>VLOOKUP('STATS 17-18'!X578,'PH - GIVEAWAYS'!$A$3:$B$55,2)</f>
        <v>69</v>
      </c>
      <c r="D576" s="33">
        <f>IF('STATS 17-18'!G578&lt;400,IF(C576&gt;66,66,C576),C576)</f>
        <v>69</v>
      </c>
      <c r="E576" s="33">
        <f>IF('STATS 17-18'!G578&lt;200,IF(D576&gt;60,60,D576),D576)</f>
        <v>69</v>
      </c>
      <c r="F576" s="33">
        <f>VLOOKUP('STATS 17-18'!AE578,'PH - BLOCKED SHOTS'!$A$3:$B$55,2)</f>
        <v>53</v>
      </c>
      <c r="G576" s="33">
        <f>IF('STATS 17-18'!G578&lt;400,IF(F576&gt;66,66,F576),F576)</f>
        <v>53</v>
      </c>
      <c r="H576" s="33">
        <f>IF('STATS 17-18'!G578&lt;200,IF(G576&gt;60,60,G576),G576)</f>
        <v>53</v>
      </c>
      <c r="I576" s="33"/>
      <c r="J576" s="116">
        <f>AVERAGE(B576,E576,E576,H576)</f>
        <v>64.75</v>
      </c>
      <c r="K576" s="116">
        <f>VLOOKUP('STATS 17-18'!M578,'PH - GAME SCORE'!$A$3:$B$55,2)</f>
        <v>83</v>
      </c>
      <c r="L576" s="116">
        <f>AVERAGE(J576,K576)</f>
        <v>73.875</v>
      </c>
      <c r="M576" s="116">
        <f>IF('STATS 17-18'!H578&lt;13.4,IF(L576&gt;73,73,L576),L576)</f>
        <v>73.875</v>
      </c>
      <c r="N576" s="117">
        <f>IF('STATS 17-18'!H578&lt;11,IF(M576&gt;66,66,M576),M576)</f>
        <v>73.875</v>
      </c>
    </row>
    <row r="577" ht="20.35" customHeight="1">
      <c r="A577" t="s" s="38">
        <v>679</v>
      </c>
      <c r="B577" s="81">
        <f>'SK - Tableau 1'!F577</f>
        <v>65</v>
      </c>
      <c r="C577" s="33">
        <f>VLOOKUP('STATS 17-18'!X579,'PH - GIVEAWAYS'!$A$3:$B$55,2)</f>
        <v>58</v>
      </c>
      <c r="D577" s="33">
        <f>IF('STATS 17-18'!G579&lt;400,IF(C577&gt;66,66,C577),C577)</f>
        <v>58</v>
      </c>
      <c r="E577" s="33">
        <f>IF('STATS 17-18'!G579&lt;200,IF(D577&gt;60,60,D577),D577)</f>
        <v>58</v>
      </c>
      <c r="F577" s="33">
        <f>VLOOKUP('STATS 17-18'!AE579,'PH - BLOCKED SHOTS'!$A$3:$B$55,2)</f>
        <v>62</v>
      </c>
      <c r="G577" s="33">
        <f>IF('STATS 17-18'!G579&lt;400,IF(F577&gt;66,66,F577),F577)</f>
        <v>62</v>
      </c>
      <c r="H577" s="33">
        <f>IF('STATS 17-18'!G579&lt;200,IF(G577&gt;60,60,G577),G577)</f>
        <v>62</v>
      </c>
      <c r="I577" s="33"/>
      <c r="J577" s="116">
        <f>AVERAGE(B577,E577,E577,H577)</f>
        <v>60.75</v>
      </c>
      <c r="K577" s="116">
        <f>VLOOKUP('STATS 17-18'!M579,'PH - GAME SCORE'!$A$3:$B$55,2)</f>
        <v>61</v>
      </c>
      <c r="L577" s="116">
        <f>AVERAGE(J577,K577)</f>
        <v>60.875</v>
      </c>
      <c r="M577" s="116">
        <f>IF('STATS 17-18'!H579&lt;13.4,IF(L577&gt;73,73,L577),L577)</f>
        <v>60.875</v>
      </c>
      <c r="N577" s="117">
        <f>IF('STATS 17-18'!H579&lt;11,IF(M577&gt;66,66,M577),M577)</f>
        <v>60.875</v>
      </c>
    </row>
    <row r="578" ht="20.35" customHeight="1">
      <c r="A578" t="s" s="38">
        <v>680</v>
      </c>
      <c r="B578" s="81">
        <f>'SK - Tableau 1'!F578</f>
        <v>50</v>
      </c>
      <c r="C578" s="33">
        <f>VLOOKUP('STATS 17-18'!X580,'PH - GIVEAWAYS'!$A$3:$B$55,2)</f>
        <v>82</v>
      </c>
      <c r="D578" s="33">
        <f>IF('STATS 17-18'!G580&lt;400,IF(C578&gt;66,66,C578),C578)</f>
        <v>82</v>
      </c>
      <c r="E578" s="33">
        <f>IF('STATS 17-18'!G580&lt;200,IF(D578&gt;60,60,D578),D578)</f>
        <v>82</v>
      </c>
      <c r="F578" s="33">
        <f>VLOOKUP('STATS 17-18'!AE580,'PH - BLOCKED SHOTS'!$A$3:$B$55,2)</f>
        <v>85</v>
      </c>
      <c r="G578" s="33">
        <f>IF('STATS 17-18'!G580&lt;400,IF(F578&gt;66,66,F578),F578)</f>
        <v>85</v>
      </c>
      <c r="H578" s="33">
        <f>IF('STATS 17-18'!G580&lt;200,IF(G578&gt;60,60,G578),G578)</f>
        <v>85</v>
      </c>
      <c r="I578" s="33"/>
      <c r="J578" s="116">
        <f>AVERAGE(B578,E578,E578,H578)</f>
        <v>74.75</v>
      </c>
      <c r="K578" s="116">
        <f>VLOOKUP('STATS 17-18'!M580,'PH - GAME SCORE'!$A$3:$B$55,2)</f>
        <v>58</v>
      </c>
      <c r="L578" s="116">
        <f>AVERAGE(J578,K578)</f>
        <v>66.375</v>
      </c>
      <c r="M578" s="116">
        <f>IF('STATS 17-18'!H580&lt;13.4,IF(L578&gt;73,73,L578),L578)</f>
        <v>66.375</v>
      </c>
      <c r="N578" s="117">
        <f>IF('STATS 17-18'!H580&lt;11,IF(M578&gt;66,66,M578),M578)</f>
        <v>66.375</v>
      </c>
    </row>
    <row r="579" ht="20.35" customHeight="1">
      <c r="A579" t="s" s="38">
        <v>681</v>
      </c>
      <c r="B579" s="81">
        <f>'SK - Tableau 1'!F579</f>
        <v>51</v>
      </c>
      <c r="C579" s="33">
        <f>VLOOKUP('STATS 17-18'!X581,'PH - GIVEAWAYS'!$A$3:$B$55,2)</f>
        <v>91</v>
      </c>
      <c r="D579" s="33">
        <f>IF('STATS 17-18'!G581&lt;400,IF(C579&gt;66,66,C579),C579)</f>
        <v>66</v>
      </c>
      <c r="E579" s="33">
        <f>IF('STATS 17-18'!G581&lt;200,IF(D579&gt;60,60,D579),D579)</f>
        <v>66</v>
      </c>
      <c r="F579" s="33">
        <f>VLOOKUP('STATS 17-18'!AE581,'PH - BLOCKED SHOTS'!$A$3:$B$55,2)</f>
        <v>56</v>
      </c>
      <c r="G579" s="33">
        <f>IF('STATS 17-18'!G581&lt;400,IF(F579&gt;66,66,F579),F579)</f>
        <v>56</v>
      </c>
      <c r="H579" s="33">
        <f>IF('STATS 17-18'!G581&lt;200,IF(G579&gt;60,60,G579),G579)</f>
        <v>56</v>
      </c>
      <c r="I579" s="33"/>
      <c r="J579" s="116">
        <f>AVERAGE(B579,E579,E579,H579)</f>
        <v>59.75</v>
      </c>
      <c r="K579" s="116">
        <f>VLOOKUP('STATS 17-18'!M581,'PH - GAME SCORE'!$A$3:$B$55,2)</f>
        <v>62</v>
      </c>
      <c r="L579" s="116">
        <f>AVERAGE(J579,K579)</f>
        <v>60.875</v>
      </c>
      <c r="M579" s="116">
        <f>IF('STATS 17-18'!H581&lt;13.4,IF(L579&gt;73,73,L579),L579)</f>
        <v>60.875</v>
      </c>
      <c r="N579" s="117">
        <f>IF('STATS 17-18'!H581&lt;11,IF(M579&gt;66,66,M579),M579)</f>
        <v>60.875</v>
      </c>
    </row>
    <row r="580" ht="20.35" customHeight="1">
      <c r="A580" t="s" s="38">
        <v>682</v>
      </c>
      <c r="B580" s="81">
        <f>'SK - Tableau 1'!F580</f>
        <v>47</v>
      </c>
      <c r="C580" s="33">
        <f>VLOOKUP('STATS 17-18'!X582,'PH - GIVEAWAYS'!$A$3:$B$55,2)</f>
        <v>99</v>
      </c>
      <c r="D580" s="33">
        <f>IF('STATS 17-18'!G582&lt;400,IF(C580&gt;66,66,C580),C580)</f>
        <v>66</v>
      </c>
      <c r="E580" s="33">
        <f>IF('STATS 17-18'!G582&lt;200,IF(D580&gt;60,60,D580),D580)</f>
        <v>60</v>
      </c>
      <c r="F580" s="33">
        <f>VLOOKUP('STATS 17-18'!AE582,'PH - BLOCKED SHOTS'!$A$3:$B$55,2)</f>
        <v>96</v>
      </c>
      <c r="G580" s="33">
        <f>IF('STATS 17-18'!G582&lt;400,IF(F580&gt;66,66,F580),F580)</f>
        <v>66</v>
      </c>
      <c r="H580" s="33">
        <f>IF('STATS 17-18'!G582&lt;200,IF(G580&gt;60,60,G580),G580)</f>
        <v>60</v>
      </c>
      <c r="I580" s="33"/>
      <c r="J580" s="116">
        <f>AVERAGE(B580,E580,E580,H580)</f>
        <v>56.75</v>
      </c>
      <c r="K580" s="116">
        <f>VLOOKUP('STATS 17-18'!M582,'PH - GAME SCORE'!$A$3:$B$55,2)</f>
        <v>47</v>
      </c>
      <c r="L580" s="116">
        <f>AVERAGE(J580,K580)</f>
        <v>51.875</v>
      </c>
      <c r="M580" s="116">
        <f>IF('STATS 17-18'!H582&lt;13.4,IF(L580&gt;73,73,L580),L580)</f>
        <v>51.875</v>
      </c>
      <c r="N580" s="117">
        <f>IF('STATS 17-18'!H582&lt;11,IF(M580&gt;66,66,M580),M580)</f>
        <v>51.875</v>
      </c>
    </row>
    <row r="581" ht="20.35" customHeight="1">
      <c r="A581" t="s" s="38">
        <v>683</v>
      </c>
      <c r="B581" s="81">
        <f>'SK - Tableau 1'!F581</f>
        <v>60</v>
      </c>
      <c r="C581" s="33">
        <f>VLOOKUP('STATS 17-18'!X583,'PH - GIVEAWAYS'!$A$3:$B$55,2)</f>
        <v>99</v>
      </c>
      <c r="D581" s="33">
        <f>IF('STATS 17-18'!G583&lt;400,IF(C581&gt;66,66,C581),C581)</f>
        <v>66</v>
      </c>
      <c r="E581" s="33">
        <f>IF('STATS 17-18'!G583&lt;200,IF(D581&gt;60,60,D581),D581)</f>
        <v>60</v>
      </c>
      <c r="F581" s="33">
        <f>VLOOKUP('STATS 17-18'!AE583,'PH - BLOCKED SHOTS'!$A$3:$B$55,2)</f>
        <v>53</v>
      </c>
      <c r="G581" s="33">
        <f>IF('STATS 17-18'!G583&lt;400,IF(F581&gt;66,66,F581),F581)</f>
        <v>53</v>
      </c>
      <c r="H581" s="33">
        <f>IF('STATS 17-18'!G583&lt;200,IF(G581&gt;60,60,G581),G581)</f>
        <v>53</v>
      </c>
      <c r="I581" s="33"/>
      <c r="J581" s="116">
        <f>AVERAGE(B581,E581,E581,H581)</f>
        <v>58.25</v>
      </c>
      <c r="K581" s="116">
        <f>VLOOKUP('STATS 17-18'!M583,'PH - GAME SCORE'!$A$3:$B$55,2)</f>
        <v>47</v>
      </c>
      <c r="L581" s="116">
        <f>AVERAGE(J581,K581)</f>
        <v>52.625</v>
      </c>
      <c r="M581" s="116">
        <f>IF('STATS 17-18'!H583&lt;13.4,IF(L581&gt;73,73,L581),L581)</f>
        <v>52.625</v>
      </c>
      <c r="N581" s="117">
        <f>IF('STATS 17-18'!H583&lt;11,IF(M581&gt;66,66,M581),M581)</f>
        <v>52.625</v>
      </c>
    </row>
    <row r="582" ht="20.35" customHeight="1">
      <c r="A582" t="s" s="38">
        <v>684</v>
      </c>
      <c r="B582" s="81">
        <f>'SK - Tableau 1'!F582</f>
        <v>60</v>
      </c>
      <c r="C582" s="33">
        <f>VLOOKUP('STATS 17-18'!X584,'PH - GIVEAWAYS'!$A$3:$B$55,2)</f>
        <v>99</v>
      </c>
      <c r="D582" s="33">
        <f>IF('STATS 17-18'!G584&lt;400,IF(C582&gt;66,66,C582),C582)</f>
        <v>66</v>
      </c>
      <c r="E582" s="33">
        <f>IF('STATS 17-18'!G584&lt;200,IF(D582&gt;60,60,D582),D582)</f>
        <v>60</v>
      </c>
      <c r="F582" s="33">
        <f>VLOOKUP('STATS 17-18'!AE584,'PH - BLOCKED SHOTS'!$A$3:$B$55,2)</f>
        <v>51</v>
      </c>
      <c r="G582" s="33">
        <f>IF('STATS 17-18'!G584&lt;400,IF(F582&gt;66,66,F582),F582)</f>
        <v>51</v>
      </c>
      <c r="H582" s="33">
        <f>IF('STATS 17-18'!G584&lt;200,IF(G582&gt;60,60,G582),G582)</f>
        <v>51</v>
      </c>
      <c r="I582" s="33"/>
      <c r="J582" s="116">
        <f>AVERAGE(B582,E582,E582,H582)</f>
        <v>57.75</v>
      </c>
      <c r="K582" s="116">
        <f>VLOOKUP('STATS 17-18'!M584,'PH - GAME SCORE'!$A$3:$B$55,2)</f>
        <v>47</v>
      </c>
      <c r="L582" s="116">
        <f>AVERAGE(J582,K582)</f>
        <v>52.375</v>
      </c>
      <c r="M582" s="116">
        <f>IF('STATS 17-18'!H584&lt;13.4,IF(L582&gt;73,73,L582),L582)</f>
        <v>52.375</v>
      </c>
      <c r="N582" s="117">
        <f>IF('STATS 17-18'!H584&lt;11,IF(M582&gt;66,66,M582),M582)</f>
        <v>52.375</v>
      </c>
    </row>
    <row r="583" ht="20.35" customHeight="1">
      <c r="A583" t="s" s="38">
        <v>685</v>
      </c>
      <c r="B583" s="81">
        <f>'SK - Tableau 1'!F583</f>
        <v>94</v>
      </c>
      <c r="C583" s="33">
        <f>VLOOKUP('STATS 17-18'!X585,'PH - GIVEAWAYS'!$A$3:$B$55,2)</f>
        <v>62</v>
      </c>
      <c r="D583" s="33">
        <f>IF('STATS 17-18'!G585&lt;400,IF(C583&gt;66,66,C583),C583)</f>
        <v>62</v>
      </c>
      <c r="E583" s="33">
        <f>IF('STATS 17-18'!G585&lt;200,IF(D583&gt;60,60,D583),D583)</f>
        <v>62</v>
      </c>
      <c r="F583" s="33">
        <f>VLOOKUP('STATS 17-18'!AE585,'PH - BLOCKED SHOTS'!$A$3:$B$55,2)</f>
        <v>85</v>
      </c>
      <c r="G583" s="33">
        <f>IF('STATS 17-18'!G585&lt;400,IF(F583&gt;66,66,F583),F583)</f>
        <v>85</v>
      </c>
      <c r="H583" s="33">
        <f>IF('STATS 17-18'!G585&lt;200,IF(G583&gt;60,60,G583),G583)</f>
        <v>85</v>
      </c>
      <c r="I583" s="33"/>
      <c r="J583" s="116">
        <f>AVERAGE(B583,E583,E583,H583)</f>
        <v>75.75</v>
      </c>
      <c r="K583" s="116">
        <f>VLOOKUP('STATS 17-18'!M585,'PH - GAME SCORE'!$A$3:$B$55,2)</f>
        <v>52</v>
      </c>
      <c r="L583" s="116">
        <f>AVERAGE(J583,K583)</f>
        <v>63.875</v>
      </c>
      <c r="M583" s="116">
        <f>IF('STATS 17-18'!H585&lt;13.4,IF(L583&gt;73,73,L583),L583)</f>
        <v>63.875</v>
      </c>
      <c r="N583" s="117">
        <f>IF('STATS 17-18'!H585&lt;11,IF(M583&gt;66,66,M583),M583)</f>
        <v>63.875</v>
      </c>
    </row>
    <row r="584" ht="20.35" customHeight="1">
      <c r="A584" t="s" s="38">
        <v>686</v>
      </c>
      <c r="B584" s="81">
        <f>'SK - Tableau 1'!F584</f>
        <v>76</v>
      </c>
      <c r="C584" s="33">
        <f>VLOOKUP('STATS 17-18'!X586,'PH - GIVEAWAYS'!$A$3:$B$55,2)</f>
        <v>84</v>
      </c>
      <c r="D584" s="33">
        <f>IF('STATS 17-18'!G586&lt;400,IF(C584&gt;66,66,C584),C584)</f>
        <v>84</v>
      </c>
      <c r="E584" s="33">
        <f>IF('STATS 17-18'!G586&lt;200,IF(D584&gt;60,60,D584),D584)</f>
        <v>84</v>
      </c>
      <c r="F584" s="33">
        <f>VLOOKUP('STATS 17-18'!AE586,'PH - BLOCKED SHOTS'!$A$3:$B$55,2)</f>
        <v>59</v>
      </c>
      <c r="G584" s="33">
        <f>IF('STATS 17-18'!G586&lt;400,IF(F584&gt;66,66,F584),F584)</f>
        <v>59</v>
      </c>
      <c r="H584" s="33">
        <f>IF('STATS 17-18'!G586&lt;200,IF(G584&gt;60,60,G584),G584)</f>
        <v>59</v>
      </c>
      <c r="I584" s="33"/>
      <c r="J584" s="116">
        <f>AVERAGE(B584,E584,E584,H584)</f>
        <v>75.75</v>
      </c>
      <c r="K584" s="116">
        <f>VLOOKUP('STATS 17-18'!M586,'PH - GAME SCORE'!$A$3:$B$55,2)</f>
        <v>82</v>
      </c>
      <c r="L584" s="116">
        <f>AVERAGE(J584,K584)</f>
        <v>78.875</v>
      </c>
      <c r="M584" s="116">
        <f>IF('STATS 17-18'!H586&lt;13.4,IF(L584&gt;73,73,L584),L584)</f>
        <v>78.875</v>
      </c>
      <c r="N584" s="117">
        <f>IF('STATS 17-18'!H586&lt;11,IF(M584&gt;66,66,M584),M584)</f>
        <v>78.875</v>
      </c>
    </row>
    <row r="585" ht="20.35" customHeight="1">
      <c r="A585" t="s" s="38">
        <v>687</v>
      </c>
      <c r="B585" s="81">
        <f>'SK - Tableau 1'!F585</f>
        <v>99</v>
      </c>
      <c r="C585" s="33">
        <f>VLOOKUP('STATS 17-18'!X587,'PH - GIVEAWAYS'!$A$3:$B$55,2)</f>
        <v>76</v>
      </c>
      <c r="D585" s="33">
        <f>IF('STATS 17-18'!G587&lt;400,IF(C585&gt;66,66,C585),C585)</f>
        <v>76</v>
      </c>
      <c r="E585" s="33">
        <f>IF('STATS 17-18'!G587&lt;200,IF(D585&gt;60,60,D585),D585)</f>
        <v>76</v>
      </c>
      <c r="F585" s="33">
        <f>VLOOKUP('STATS 17-18'!AE587,'PH - BLOCKED SHOTS'!$A$3:$B$55,2)</f>
        <v>60</v>
      </c>
      <c r="G585" s="33">
        <f>IF('STATS 17-18'!G587&lt;400,IF(F585&gt;66,66,F585),F585)</f>
        <v>60</v>
      </c>
      <c r="H585" s="33">
        <f>IF('STATS 17-18'!G587&lt;200,IF(G585&gt;60,60,G585),G585)</f>
        <v>60</v>
      </c>
      <c r="I585" s="33"/>
      <c r="J585" s="116">
        <f>AVERAGE(B585,E585,E585,H585)</f>
        <v>77.75</v>
      </c>
      <c r="K585" s="116">
        <f>VLOOKUP('STATS 17-18'!M587,'PH - GAME SCORE'!$A$3:$B$55,2)</f>
        <v>74</v>
      </c>
      <c r="L585" s="116">
        <f>AVERAGE(J585,K585)</f>
        <v>75.875</v>
      </c>
      <c r="M585" s="116">
        <f>IF('STATS 17-18'!H587&lt;13.4,IF(L585&gt;73,73,L585),L585)</f>
        <v>75.875</v>
      </c>
      <c r="N585" s="117">
        <f>IF('STATS 17-18'!H587&lt;11,IF(M585&gt;66,66,M585),M585)</f>
        <v>75.875</v>
      </c>
    </row>
    <row r="586" ht="20.35" customHeight="1">
      <c r="A586" t="s" s="38">
        <v>689</v>
      </c>
      <c r="B586" s="81">
        <f>'SK - Tableau 1'!F586</f>
        <v>47</v>
      </c>
      <c r="C586" s="33">
        <f>VLOOKUP('STATS 17-18'!X588,'PH - GIVEAWAYS'!$A$3:$B$55,2)</f>
        <v>71</v>
      </c>
      <c r="D586" s="33">
        <f>IF('STATS 17-18'!G588&lt;400,IF(C586&gt;66,66,C586),C586)</f>
        <v>66</v>
      </c>
      <c r="E586" s="33">
        <f>IF('STATS 17-18'!G588&lt;200,IF(D586&gt;60,60,D586),D586)</f>
        <v>60</v>
      </c>
      <c r="F586" s="33">
        <f>VLOOKUP('STATS 17-18'!AE588,'PH - BLOCKED SHOTS'!$A$3:$B$55,2)</f>
        <v>91</v>
      </c>
      <c r="G586" s="33">
        <f>IF('STATS 17-18'!G588&lt;400,IF(F586&gt;66,66,F586),F586)</f>
        <v>66</v>
      </c>
      <c r="H586" s="33">
        <f>IF('STATS 17-18'!G588&lt;200,IF(G586&gt;60,60,G586),G586)</f>
        <v>60</v>
      </c>
      <c r="I586" s="33"/>
      <c r="J586" s="116">
        <f>AVERAGE(B586,E586,E586,H586)</f>
        <v>56.75</v>
      </c>
      <c r="K586" s="116">
        <f>VLOOKUP('STATS 17-18'!M588,'PH - GAME SCORE'!$A$3:$B$55,2)</f>
        <v>47</v>
      </c>
      <c r="L586" s="116">
        <f>AVERAGE(J586,K586)</f>
        <v>51.875</v>
      </c>
      <c r="M586" s="116">
        <f>IF('STATS 17-18'!H588&lt;13.4,IF(L586&gt;73,73,L586),L586)</f>
        <v>51.875</v>
      </c>
      <c r="N586" s="117">
        <f>IF('STATS 17-18'!H588&lt;11,IF(M586&gt;66,66,M586),M586)</f>
        <v>51.875</v>
      </c>
    </row>
    <row r="587" ht="20.35" customHeight="1">
      <c r="A587" t="s" s="38">
        <v>690</v>
      </c>
      <c r="B587" s="81">
        <f>'SK - Tableau 1'!F587</f>
        <v>59</v>
      </c>
      <c r="C587" s="33">
        <f>VLOOKUP('STATS 17-18'!X589,'PH - GIVEAWAYS'!$A$3:$B$55,2)</f>
        <v>82</v>
      </c>
      <c r="D587" s="33">
        <f>IF('STATS 17-18'!G589&lt;400,IF(C587&gt;66,66,C587),C587)</f>
        <v>82</v>
      </c>
      <c r="E587" s="33">
        <f>IF('STATS 17-18'!G589&lt;200,IF(D587&gt;60,60,D587),D587)</f>
        <v>82</v>
      </c>
      <c r="F587" s="33">
        <f>VLOOKUP('STATS 17-18'!AE589,'PH - BLOCKED SHOTS'!$A$3:$B$55,2)</f>
        <v>73</v>
      </c>
      <c r="G587" s="33">
        <f>IF('STATS 17-18'!G589&lt;400,IF(F587&gt;66,66,F587),F587)</f>
        <v>73</v>
      </c>
      <c r="H587" s="33">
        <f>IF('STATS 17-18'!G589&lt;200,IF(G587&gt;60,60,G587),G587)</f>
        <v>73</v>
      </c>
      <c r="I587" s="33"/>
      <c r="J587" s="116">
        <f>AVERAGE(B587,E587,E587,H587)</f>
        <v>74</v>
      </c>
      <c r="K587" s="116">
        <f>VLOOKUP('STATS 17-18'!M589,'PH - GAME SCORE'!$A$3:$B$55,2)</f>
        <v>72</v>
      </c>
      <c r="L587" s="116">
        <f>AVERAGE(J587,K587)</f>
        <v>73</v>
      </c>
      <c r="M587" s="116">
        <f>IF('STATS 17-18'!H589&lt;13.4,IF(L587&gt;73,73,L587),L587)</f>
        <v>73</v>
      </c>
      <c r="N587" s="117">
        <f>IF('STATS 17-18'!H589&lt;11,IF(M587&gt;66,66,M587),M587)</f>
        <v>73</v>
      </c>
    </row>
    <row r="588" ht="20.35" customHeight="1">
      <c r="A588" t="s" s="38">
        <v>691</v>
      </c>
      <c r="B588" s="81">
        <f>'SK - Tableau 1'!F588</f>
        <v>78</v>
      </c>
      <c r="C588" s="33">
        <f>VLOOKUP('STATS 17-18'!X590,'PH - GIVEAWAYS'!$A$3:$B$55,2)</f>
        <v>84</v>
      </c>
      <c r="D588" s="33">
        <f>IF('STATS 17-18'!G590&lt;400,IF(C588&gt;66,66,C588),C588)</f>
        <v>84</v>
      </c>
      <c r="E588" s="33">
        <f>IF('STATS 17-18'!G590&lt;200,IF(D588&gt;60,60,D588),D588)</f>
        <v>84</v>
      </c>
      <c r="F588" s="33">
        <f>VLOOKUP('STATS 17-18'!AE590,'PH - BLOCKED SHOTS'!$A$3:$B$55,2)</f>
        <v>98</v>
      </c>
      <c r="G588" s="33">
        <f>IF('STATS 17-18'!G590&lt;400,IF(F588&gt;66,66,F588),F588)</f>
        <v>98</v>
      </c>
      <c r="H588" s="33">
        <f>IF('STATS 17-18'!G590&lt;200,IF(G588&gt;60,60,G588),G588)</f>
        <v>98</v>
      </c>
      <c r="I588" s="33"/>
      <c r="J588" s="116">
        <f>AVERAGE(B588,E588,E588,H588)</f>
        <v>86</v>
      </c>
      <c r="K588" s="116">
        <f>VLOOKUP('STATS 17-18'!M590,'PH - GAME SCORE'!$A$3:$B$55,2)</f>
        <v>57</v>
      </c>
      <c r="L588" s="116">
        <f>AVERAGE(J588,K588)</f>
        <v>71.5</v>
      </c>
      <c r="M588" s="116">
        <f>IF('STATS 17-18'!H590&lt;13.4,IF(L588&gt;73,73,L588),L588)</f>
        <v>71.5</v>
      </c>
      <c r="N588" s="117">
        <f>IF('STATS 17-18'!H590&lt;11,IF(M588&gt;66,66,M588),M588)</f>
        <v>71.5</v>
      </c>
    </row>
    <row r="589" ht="20.35" customHeight="1">
      <c r="A589" t="s" s="38">
        <v>692</v>
      </c>
      <c r="B589" s="81">
        <f>'SK - Tableau 1'!F589</f>
        <v>68</v>
      </c>
      <c r="C589" s="33">
        <f>VLOOKUP('STATS 17-18'!X591,'PH - GIVEAWAYS'!$A$3:$B$55,2)</f>
        <v>54</v>
      </c>
      <c r="D589" s="33">
        <f>IF('STATS 17-18'!G591&lt;400,IF(C589&gt;66,66,C589),C589)</f>
        <v>54</v>
      </c>
      <c r="E589" s="33">
        <f>IF('STATS 17-18'!G591&lt;200,IF(D589&gt;60,60,D589),D589)</f>
        <v>54</v>
      </c>
      <c r="F589" s="33">
        <f>VLOOKUP('STATS 17-18'!AE591,'PH - BLOCKED SHOTS'!$A$3:$B$55,2)</f>
        <v>94</v>
      </c>
      <c r="G589" s="33">
        <f>IF('STATS 17-18'!G591&lt;400,IF(F589&gt;66,66,F589),F589)</f>
        <v>94</v>
      </c>
      <c r="H589" s="33">
        <f>IF('STATS 17-18'!G591&lt;200,IF(G589&gt;60,60,G589),G589)</f>
        <v>94</v>
      </c>
      <c r="I589" s="33"/>
      <c r="J589" s="116">
        <f>AVERAGE(B589,E589,E589,H589)</f>
        <v>67.5</v>
      </c>
      <c r="K589" s="116">
        <f>VLOOKUP('STATS 17-18'!M591,'PH - GAME SCORE'!$A$3:$B$55,2)</f>
        <v>69</v>
      </c>
      <c r="L589" s="116">
        <f>AVERAGE(J589,K589)</f>
        <v>68.25</v>
      </c>
      <c r="M589" s="116">
        <f>IF('STATS 17-18'!H591&lt;13.4,IF(L589&gt;73,73,L589),L589)</f>
        <v>68.25</v>
      </c>
      <c r="N589" s="117">
        <f>IF('STATS 17-18'!H591&lt;11,IF(M589&gt;66,66,M589),M589)</f>
        <v>68.25</v>
      </c>
    </row>
    <row r="590" ht="20.35" customHeight="1">
      <c r="A590" t="s" s="38">
        <v>694</v>
      </c>
      <c r="B590" s="81">
        <f>'SK - Tableau 1'!F590</f>
        <v>89</v>
      </c>
      <c r="C590" s="33">
        <f>VLOOKUP('STATS 17-18'!X592,'PH - GIVEAWAYS'!$A$3:$B$55,2)</f>
        <v>75</v>
      </c>
      <c r="D590" s="33">
        <f>IF('STATS 17-18'!G592&lt;400,IF(C590&gt;66,66,C590),C590)</f>
        <v>75</v>
      </c>
      <c r="E590" s="33">
        <f>IF('STATS 17-18'!G592&lt;200,IF(D590&gt;60,60,D590),D590)</f>
        <v>75</v>
      </c>
      <c r="F590" s="33">
        <f>VLOOKUP('STATS 17-18'!AE592,'PH - BLOCKED SHOTS'!$A$3:$B$55,2)</f>
        <v>56</v>
      </c>
      <c r="G590" s="33">
        <f>IF('STATS 17-18'!G592&lt;400,IF(F590&gt;66,66,F590),F590)</f>
        <v>56</v>
      </c>
      <c r="H590" s="33">
        <f>IF('STATS 17-18'!G592&lt;200,IF(G590&gt;60,60,G590),G590)</f>
        <v>56</v>
      </c>
      <c r="I590" s="33"/>
      <c r="J590" s="116">
        <f>AVERAGE(B590,E590,E590,H590)</f>
        <v>73.75</v>
      </c>
      <c r="K590" s="116">
        <f>VLOOKUP('STATS 17-18'!M592,'PH - GAME SCORE'!$A$3:$B$55,2)</f>
        <v>87</v>
      </c>
      <c r="L590" s="116">
        <f>AVERAGE(J590,K590)</f>
        <v>80.375</v>
      </c>
      <c r="M590" s="116">
        <f>IF('STATS 17-18'!H592&lt;13.4,IF(L590&gt;73,73,L590),L590)</f>
        <v>80.375</v>
      </c>
      <c r="N590" s="117">
        <f>IF('STATS 17-18'!H592&lt;11,IF(M590&gt;66,66,M590),M590)</f>
        <v>80.375</v>
      </c>
    </row>
    <row r="591" ht="20.35" customHeight="1">
      <c r="A591" t="s" s="38">
        <v>695</v>
      </c>
      <c r="B591" s="81">
        <f>'SK - Tableau 1'!F591</f>
        <v>65</v>
      </c>
      <c r="C591" s="33">
        <f>VLOOKUP('STATS 17-18'!X593,'PH - GIVEAWAYS'!$A$3:$B$55,2)</f>
        <v>81</v>
      </c>
      <c r="D591" s="33">
        <f>IF('STATS 17-18'!G593&lt;400,IF(C591&gt;66,66,C591),C591)</f>
        <v>81</v>
      </c>
      <c r="E591" s="33">
        <f>IF('STATS 17-18'!G593&lt;200,IF(D591&gt;60,60,D591),D591)</f>
        <v>81</v>
      </c>
      <c r="F591" s="33">
        <f>VLOOKUP('STATS 17-18'!AE593,'PH - BLOCKED SHOTS'!$A$3:$B$55,2)</f>
        <v>66</v>
      </c>
      <c r="G591" s="33">
        <f>IF('STATS 17-18'!G593&lt;400,IF(F591&gt;66,66,F591),F591)</f>
        <v>66</v>
      </c>
      <c r="H591" s="33">
        <f>IF('STATS 17-18'!G593&lt;200,IF(G591&gt;60,60,G591),G591)</f>
        <v>66</v>
      </c>
      <c r="I591" s="33"/>
      <c r="J591" s="116">
        <f>AVERAGE(B591,E591,E591,H591)</f>
        <v>73.25</v>
      </c>
      <c r="K591" s="116">
        <f>VLOOKUP('STATS 17-18'!M593,'PH - GAME SCORE'!$A$3:$B$55,2)</f>
        <v>49</v>
      </c>
      <c r="L591" s="116">
        <f>AVERAGE(J591,K591)</f>
        <v>61.125</v>
      </c>
      <c r="M591" s="116">
        <f>IF('STATS 17-18'!H593&lt;13.4,IF(L591&gt;73,73,L591),L591)</f>
        <v>61.125</v>
      </c>
      <c r="N591" s="117">
        <f>IF('STATS 17-18'!H593&lt;11,IF(M591&gt;66,66,M591),M591)</f>
        <v>61.125</v>
      </c>
    </row>
    <row r="592" ht="20.35" customHeight="1">
      <c r="A592" t="s" s="38">
        <v>696</v>
      </c>
      <c r="B592" s="81">
        <f>'SK - Tableau 1'!F592</f>
        <v>57</v>
      </c>
      <c r="C592" s="33">
        <f>VLOOKUP('STATS 17-18'!X594,'PH - GIVEAWAYS'!$A$3:$B$55,2)</f>
        <v>95</v>
      </c>
      <c r="D592" s="33">
        <f>IF('STATS 17-18'!G594&lt;400,IF(C592&gt;66,66,C592),C592)</f>
        <v>95</v>
      </c>
      <c r="E592" s="33">
        <f>IF('STATS 17-18'!G594&lt;200,IF(D592&gt;60,60,D592),D592)</f>
        <v>95</v>
      </c>
      <c r="F592" s="33">
        <f>VLOOKUP('STATS 17-18'!AE594,'PH - BLOCKED SHOTS'!$A$3:$B$55,2)</f>
        <v>78</v>
      </c>
      <c r="G592" s="33">
        <f>IF('STATS 17-18'!G594&lt;400,IF(F592&gt;66,66,F592),F592)</f>
        <v>78</v>
      </c>
      <c r="H592" s="33">
        <f>IF('STATS 17-18'!G594&lt;200,IF(G592&gt;60,60,G592),G592)</f>
        <v>78</v>
      </c>
      <c r="I592" s="33"/>
      <c r="J592" s="116">
        <f>AVERAGE(B592,E592,E592,H592)</f>
        <v>81.25</v>
      </c>
      <c r="K592" s="116">
        <f>VLOOKUP('STATS 17-18'!M594,'PH - GAME SCORE'!$A$3:$B$55,2)</f>
        <v>60</v>
      </c>
      <c r="L592" s="116">
        <f>AVERAGE(J592,K592)</f>
        <v>70.625</v>
      </c>
      <c r="M592" s="116">
        <f>IF('STATS 17-18'!H594&lt;13.4,IF(L592&gt;73,73,L592),L592)</f>
        <v>70.625</v>
      </c>
      <c r="N592" s="117">
        <f>IF('STATS 17-18'!H594&lt;11,IF(M592&gt;66,66,M592),M592)</f>
        <v>66</v>
      </c>
    </row>
    <row r="593" ht="20.35" customHeight="1">
      <c r="A593" t="s" s="38">
        <v>697</v>
      </c>
      <c r="B593" s="81">
        <f>'SK - Tableau 1'!F593</f>
        <v>77</v>
      </c>
      <c r="C593" s="33">
        <f>VLOOKUP('STATS 17-18'!X595,'PH - GIVEAWAYS'!$A$3:$B$55,2)</f>
        <v>54</v>
      </c>
      <c r="D593" s="33">
        <f>IF('STATS 17-18'!G595&lt;400,IF(C593&gt;66,66,C593),C593)</f>
        <v>54</v>
      </c>
      <c r="E593" s="33">
        <f>IF('STATS 17-18'!G595&lt;200,IF(D593&gt;60,60,D593),D593)</f>
        <v>54</v>
      </c>
      <c r="F593" s="33">
        <f>VLOOKUP('STATS 17-18'!AE595,'PH - BLOCKED SHOTS'!$A$3:$B$55,2)</f>
        <v>73</v>
      </c>
      <c r="G593" s="33">
        <f>IF('STATS 17-18'!G595&lt;400,IF(F593&gt;66,66,F593),F593)</f>
        <v>73</v>
      </c>
      <c r="H593" s="33">
        <f>IF('STATS 17-18'!G595&lt;200,IF(G593&gt;60,60,G593),G593)</f>
        <v>73</v>
      </c>
      <c r="I593" s="33"/>
      <c r="J593" s="116">
        <f>AVERAGE(B593,E593,E593,H593)</f>
        <v>64.5</v>
      </c>
      <c r="K593" s="116">
        <f>VLOOKUP('STATS 17-18'!M595,'PH - GAME SCORE'!$A$3:$B$55,2)</f>
        <v>87</v>
      </c>
      <c r="L593" s="116">
        <f>AVERAGE(J593,K593)</f>
        <v>75.75</v>
      </c>
      <c r="M593" s="116">
        <f>IF('STATS 17-18'!H595&lt;13.4,IF(L593&gt;73,73,L593),L593)</f>
        <v>75.75</v>
      </c>
      <c r="N593" s="117">
        <f>IF('STATS 17-18'!H595&lt;11,IF(M593&gt;66,66,M593),M593)</f>
        <v>75.75</v>
      </c>
    </row>
    <row r="594" ht="20.35" customHeight="1">
      <c r="A594" t="s" s="38">
        <v>698</v>
      </c>
      <c r="B594" s="81">
        <f>'SK - Tableau 1'!F594</f>
        <v>97</v>
      </c>
      <c r="C594" s="33">
        <f>VLOOKUP('STATS 17-18'!X596,'PH - GIVEAWAYS'!$A$3:$B$55,2)</f>
        <v>72</v>
      </c>
      <c r="D594" s="33">
        <f>IF('STATS 17-18'!G596&lt;400,IF(C594&gt;66,66,C594),C594)</f>
        <v>72</v>
      </c>
      <c r="E594" s="33">
        <f>IF('STATS 17-18'!G596&lt;200,IF(D594&gt;60,60,D594),D594)</f>
        <v>72</v>
      </c>
      <c r="F594" s="33">
        <f>VLOOKUP('STATS 17-18'!AE596,'PH - BLOCKED SHOTS'!$A$3:$B$55,2)</f>
        <v>56</v>
      </c>
      <c r="G594" s="33">
        <f>IF('STATS 17-18'!G596&lt;400,IF(F594&gt;66,66,F594),F594)</f>
        <v>56</v>
      </c>
      <c r="H594" s="33">
        <f>IF('STATS 17-18'!G596&lt;200,IF(G594&gt;60,60,G594),G594)</f>
        <v>56</v>
      </c>
      <c r="I594" s="33"/>
      <c r="J594" s="116">
        <f>AVERAGE(B594,E594,E594,H594)</f>
        <v>74.25</v>
      </c>
      <c r="K594" s="116">
        <f>VLOOKUP('STATS 17-18'!M596,'PH - GAME SCORE'!$A$3:$B$55,2)</f>
        <v>82</v>
      </c>
      <c r="L594" s="116">
        <f>AVERAGE(J594,K594)</f>
        <v>78.125</v>
      </c>
      <c r="M594" s="116">
        <f>IF('STATS 17-18'!H596&lt;13.4,IF(L594&gt;73,73,L594),L594)</f>
        <v>78.125</v>
      </c>
      <c r="N594" s="117">
        <f>IF('STATS 17-18'!H596&lt;11,IF(M594&gt;66,66,M594),M594)</f>
        <v>78.125</v>
      </c>
    </row>
    <row r="595" ht="20.35" customHeight="1">
      <c r="A595" t="s" s="38">
        <v>699</v>
      </c>
      <c r="B595" s="81">
        <f>'SK - Tableau 1'!F595</f>
        <v>68</v>
      </c>
      <c r="C595" s="33">
        <f>VLOOKUP('STATS 17-18'!X597,'PH - GIVEAWAYS'!$A$3:$B$55,2)</f>
        <v>81</v>
      </c>
      <c r="D595" s="33">
        <f>IF('STATS 17-18'!G597&lt;400,IF(C595&gt;66,66,C595),C595)</f>
        <v>81</v>
      </c>
      <c r="E595" s="33">
        <f>IF('STATS 17-18'!G597&lt;200,IF(D595&gt;60,60,D595),D595)</f>
        <v>81</v>
      </c>
      <c r="F595" s="33">
        <f>VLOOKUP('STATS 17-18'!AE597,'PH - BLOCKED SHOTS'!$A$3:$B$55,2)</f>
        <v>60</v>
      </c>
      <c r="G595" s="33">
        <f>IF('STATS 17-18'!G597&lt;400,IF(F595&gt;66,66,F595),F595)</f>
        <v>60</v>
      </c>
      <c r="H595" s="33">
        <f>IF('STATS 17-18'!G597&lt;200,IF(G595&gt;60,60,G595),G595)</f>
        <v>60</v>
      </c>
      <c r="I595" s="33"/>
      <c r="J595" s="116">
        <f>AVERAGE(B595,E595,E595,H595)</f>
        <v>72.5</v>
      </c>
      <c r="K595" s="116">
        <f>VLOOKUP('STATS 17-18'!M597,'PH - GAME SCORE'!$A$3:$B$55,2)</f>
        <v>89</v>
      </c>
      <c r="L595" s="116">
        <f>AVERAGE(J595,K595)</f>
        <v>80.75</v>
      </c>
      <c r="M595" s="116">
        <f>IF('STATS 17-18'!H597&lt;13.4,IF(L595&gt;73,73,L595),L595)</f>
        <v>80.75</v>
      </c>
      <c r="N595" s="117">
        <f>IF('STATS 17-18'!H597&lt;11,IF(M595&gt;66,66,M595),M595)</f>
        <v>80.75</v>
      </c>
    </row>
    <row r="596" ht="20.35" customHeight="1">
      <c r="A596" t="s" s="38">
        <v>700</v>
      </c>
      <c r="B596" s="81">
        <f>'SK - Tableau 1'!F596</f>
        <v>60</v>
      </c>
      <c r="C596" s="33">
        <f>VLOOKUP('STATS 17-18'!X598,'PH - GIVEAWAYS'!$A$3:$B$55,2)</f>
        <v>99</v>
      </c>
      <c r="D596" s="33">
        <f>IF('STATS 17-18'!G598&lt;400,IF(C596&gt;66,66,C596),C596)</f>
        <v>66</v>
      </c>
      <c r="E596" s="33">
        <f>IF('STATS 17-18'!G598&lt;200,IF(D596&gt;60,60,D596),D596)</f>
        <v>60</v>
      </c>
      <c r="F596" s="33">
        <f>VLOOKUP('STATS 17-18'!AE598,'PH - BLOCKED SHOTS'!$A$3:$B$55,2)</f>
        <v>47</v>
      </c>
      <c r="G596" s="33">
        <f>IF('STATS 17-18'!G598&lt;400,IF(F596&gt;66,66,F596),F596)</f>
        <v>47</v>
      </c>
      <c r="H596" s="33">
        <f>IF('STATS 17-18'!G598&lt;200,IF(G596&gt;60,60,G596),G596)</f>
        <v>47</v>
      </c>
      <c r="I596" s="33"/>
      <c r="J596" s="116">
        <f>AVERAGE(B596,E596,E596,H596)</f>
        <v>56.75</v>
      </c>
      <c r="K596" s="116">
        <f>VLOOKUP('STATS 17-18'!M598,'PH - GAME SCORE'!$A$3:$B$55,2)</f>
        <v>48</v>
      </c>
      <c r="L596" s="116">
        <f>AVERAGE(J596,K596)</f>
        <v>52.375</v>
      </c>
      <c r="M596" s="116">
        <f>IF('STATS 17-18'!H598&lt;13.4,IF(L596&gt;73,73,L596),L596)</f>
        <v>52.375</v>
      </c>
      <c r="N596" s="117">
        <f>IF('STATS 17-18'!H598&lt;11,IF(M596&gt;66,66,M596),M596)</f>
        <v>52.375</v>
      </c>
    </row>
    <row r="597" ht="20.35" customHeight="1">
      <c r="A597" t="s" s="38">
        <v>701</v>
      </c>
      <c r="B597" s="81">
        <f>'SK - Tableau 1'!F597</f>
        <v>91</v>
      </c>
      <c r="C597" s="33">
        <f>VLOOKUP('STATS 17-18'!X599,'PH - GIVEAWAYS'!$A$3:$B$55,2)</f>
        <v>61</v>
      </c>
      <c r="D597" s="33">
        <f>IF('STATS 17-18'!G599&lt;400,IF(C597&gt;66,66,C597),C597)</f>
        <v>61</v>
      </c>
      <c r="E597" s="33">
        <f>IF('STATS 17-18'!G599&lt;200,IF(D597&gt;60,60,D597),D597)</f>
        <v>61</v>
      </c>
      <c r="F597" s="33">
        <f>VLOOKUP('STATS 17-18'!AE599,'PH - BLOCKED SHOTS'!$A$3:$B$55,2)</f>
        <v>63</v>
      </c>
      <c r="G597" s="33">
        <f>IF('STATS 17-18'!G599&lt;400,IF(F597&gt;66,66,F597),F597)</f>
        <v>63</v>
      </c>
      <c r="H597" s="33">
        <f>IF('STATS 17-18'!G599&lt;200,IF(G597&gt;60,60,G597),G597)</f>
        <v>63</v>
      </c>
      <c r="I597" s="33"/>
      <c r="J597" s="116">
        <f>AVERAGE(B597,E597,E597,H597)</f>
        <v>69</v>
      </c>
      <c r="K597" s="116">
        <f>VLOOKUP('STATS 17-18'!M599,'PH - GAME SCORE'!$A$3:$B$55,2)</f>
        <v>72</v>
      </c>
      <c r="L597" s="116">
        <f>AVERAGE(J597,K597)</f>
        <v>70.5</v>
      </c>
      <c r="M597" s="116">
        <f>IF('STATS 17-18'!H599&lt;13.4,IF(L597&gt;73,73,L597),L597)</f>
        <v>70.5</v>
      </c>
      <c r="N597" s="117">
        <f>IF('STATS 17-18'!H599&lt;11,IF(M597&gt;66,66,M597),M597)</f>
        <v>70.5</v>
      </c>
    </row>
    <row r="598" ht="20.35" customHeight="1">
      <c r="A598" t="s" s="38">
        <v>703</v>
      </c>
      <c r="B598" s="81">
        <f>'SK - Tableau 1'!F598</f>
        <v>60</v>
      </c>
      <c r="C598" s="33">
        <f>VLOOKUP('STATS 17-18'!X600,'PH - GIVEAWAYS'!$A$3:$B$55,2)</f>
        <v>79</v>
      </c>
      <c r="D598" s="33">
        <f>IF('STATS 17-18'!G600&lt;400,IF(C598&gt;66,66,C598),C598)</f>
        <v>66</v>
      </c>
      <c r="E598" s="33">
        <f>IF('STATS 17-18'!G600&lt;200,IF(D598&gt;60,60,D598),D598)</f>
        <v>60</v>
      </c>
      <c r="F598" s="33">
        <f>VLOOKUP('STATS 17-18'!AE600,'PH - BLOCKED SHOTS'!$A$3:$B$55,2)</f>
        <v>84</v>
      </c>
      <c r="G598" s="33">
        <f>IF('STATS 17-18'!G600&lt;400,IF(F598&gt;66,66,F598),F598)</f>
        <v>66</v>
      </c>
      <c r="H598" s="33">
        <f>IF('STATS 17-18'!G600&lt;200,IF(G598&gt;60,60,G598),G598)</f>
        <v>60</v>
      </c>
      <c r="I598" s="33"/>
      <c r="J598" s="116">
        <f>AVERAGE(B598,E598,E598,H598)</f>
        <v>60</v>
      </c>
      <c r="K598" s="116">
        <f>VLOOKUP('STATS 17-18'!M600,'PH - GAME SCORE'!$A$3:$B$55,2)</f>
        <v>55</v>
      </c>
      <c r="L598" s="116">
        <f>AVERAGE(J598,K598)</f>
        <v>57.5</v>
      </c>
      <c r="M598" s="116">
        <f>IF('STATS 17-18'!H600&lt;13.4,IF(L598&gt;73,73,L598),L598)</f>
        <v>57.5</v>
      </c>
      <c r="N598" s="117">
        <f>IF('STATS 17-18'!H600&lt;11,IF(M598&gt;66,66,M598),M598)</f>
        <v>57.5</v>
      </c>
    </row>
    <row r="599" ht="20.35" customHeight="1">
      <c r="A599" t="s" s="38">
        <v>704</v>
      </c>
      <c r="B599" s="81">
        <f>'SK - Tableau 1'!F599</f>
        <v>67</v>
      </c>
      <c r="C599" s="33">
        <f>VLOOKUP('STATS 17-18'!X601,'PH - GIVEAWAYS'!$A$3:$B$55,2)</f>
        <v>55</v>
      </c>
      <c r="D599" s="33">
        <f>IF('STATS 17-18'!G601&lt;400,IF(C599&gt;66,66,C599),C599)</f>
        <v>55</v>
      </c>
      <c r="E599" s="33">
        <f>IF('STATS 17-18'!G601&lt;200,IF(D599&gt;60,60,D599),D599)</f>
        <v>55</v>
      </c>
      <c r="F599" s="33">
        <f>VLOOKUP('STATS 17-18'!AE601,'PH - BLOCKED SHOTS'!$A$3:$B$55,2)</f>
        <v>73</v>
      </c>
      <c r="G599" s="33">
        <f>IF('STATS 17-18'!G601&lt;400,IF(F599&gt;66,66,F599),F599)</f>
        <v>73</v>
      </c>
      <c r="H599" s="33">
        <f>IF('STATS 17-18'!G601&lt;200,IF(G599&gt;60,60,G599),G599)</f>
        <v>73</v>
      </c>
      <c r="I599" s="33"/>
      <c r="J599" s="116">
        <f>AVERAGE(B599,E599,E599,H599)</f>
        <v>62.5</v>
      </c>
      <c r="K599" s="116">
        <f>VLOOKUP('STATS 17-18'!M601,'PH - GAME SCORE'!$A$3:$B$55,2)</f>
        <v>61</v>
      </c>
      <c r="L599" s="116">
        <f>AVERAGE(J599,K599)</f>
        <v>61.75</v>
      </c>
      <c r="M599" s="116">
        <f>IF('STATS 17-18'!H601&lt;13.4,IF(L599&gt;73,73,L599),L599)</f>
        <v>61.75</v>
      </c>
      <c r="N599" s="117">
        <f>IF('STATS 17-18'!H601&lt;11,IF(M599&gt;66,66,M599),M599)</f>
        <v>61.75</v>
      </c>
    </row>
    <row r="600" ht="20.35" customHeight="1">
      <c r="A600" t="s" s="38">
        <v>705</v>
      </c>
      <c r="B600" s="81">
        <f>'SK - Tableau 1'!F600</f>
        <v>96</v>
      </c>
      <c r="C600" s="33">
        <f>VLOOKUP('STATS 17-18'!X602,'PH - GIVEAWAYS'!$A$3:$B$55,2)</f>
        <v>56</v>
      </c>
      <c r="D600" s="33">
        <f>IF('STATS 17-18'!G602&lt;400,IF(C600&gt;66,66,C600),C600)</f>
        <v>56</v>
      </c>
      <c r="E600" s="33">
        <f>IF('STATS 17-18'!G602&lt;200,IF(D600&gt;60,60,D600),D600)</f>
        <v>56</v>
      </c>
      <c r="F600" s="33">
        <f>VLOOKUP('STATS 17-18'!AE602,'PH - BLOCKED SHOTS'!$A$3:$B$55,2)</f>
        <v>53</v>
      </c>
      <c r="G600" s="33">
        <f>IF('STATS 17-18'!G602&lt;400,IF(F600&gt;66,66,F600),F600)</f>
        <v>53</v>
      </c>
      <c r="H600" s="33">
        <f>IF('STATS 17-18'!G602&lt;200,IF(G600&gt;60,60,G600),G600)</f>
        <v>53</v>
      </c>
      <c r="I600" s="33"/>
      <c r="J600" s="116">
        <f>AVERAGE(B600,E600,E600,H600)</f>
        <v>65.25</v>
      </c>
      <c r="K600" s="116">
        <f>VLOOKUP('STATS 17-18'!M602,'PH - GAME SCORE'!$A$3:$B$55,2)</f>
        <v>81</v>
      </c>
      <c r="L600" s="116">
        <f>AVERAGE(J600,K600)</f>
        <v>73.125</v>
      </c>
      <c r="M600" s="116">
        <f>IF('STATS 17-18'!H602&lt;13.4,IF(L600&gt;73,73,L600),L600)</f>
        <v>73.125</v>
      </c>
      <c r="N600" s="117">
        <f>IF('STATS 17-18'!H602&lt;11,IF(M600&gt;66,66,M600),M600)</f>
        <v>73.125</v>
      </c>
    </row>
    <row r="601" ht="20.35" customHeight="1">
      <c r="A601" t="s" s="38">
        <v>706</v>
      </c>
      <c r="B601" s="81">
        <f>'SK - Tableau 1'!F601</f>
        <v>47</v>
      </c>
      <c r="C601" s="33">
        <f>VLOOKUP('STATS 17-18'!X603,'PH - GIVEAWAYS'!$A$3:$B$55,2)</f>
        <v>99</v>
      </c>
      <c r="D601" s="33">
        <f>IF('STATS 17-18'!G603&lt;400,IF(C601&gt;66,66,C601),C601)</f>
        <v>66</v>
      </c>
      <c r="E601" s="33">
        <f>IF('STATS 17-18'!G603&lt;200,IF(D601&gt;60,60,D601),D601)</f>
        <v>60</v>
      </c>
      <c r="F601" s="33">
        <f>VLOOKUP('STATS 17-18'!AE603,'PH - BLOCKED SHOTS'!$A$3:$B$55,2)</f>
        <v>57</v>
      </c>
      <c r="G601" s="33">
        <f>IF('STATS 17-18'!G603&lt;400,IF(F601&gt;66,66,F601),F601)</f>
        <v>57</v>
      </c>
      <c r="H601" s="33">
        <f>IF('STATS 17-18'!G603&lt;200,IF(G601&gt;60,60,G601),G601)</f>
        <v>57</v>
      </c>
      <c r="I601" s="33"/>
      <c r="J601" s="116">
        <f>AVERAGE(B601,E601,E601,H601)</f>
        <v>56</v>
      </c>
      <c r="K601" s="116">
        <f>VLOOKUP('STATS 17-18'!M603,'PH - GAME SCORE'!$A$3:$B$55,2)</f>
        <v>47</v>
      </c>
      <c r="L601" s="116">
        <f>AVERAGE(J601,K601)</f>
        <v>51.5</v>
      </c>
      <c r="M601" s="116">
        <f>IF('STATS 17-18'!H603&lt;13.4,IF(L601&gt;73,73,L601),L601)</f>
        <v>51.5</v>
      </c>
      <c r="N601" s="117">
        <f>IF('STATS 17-18'!H603&lt;11,IF(M601&gt;66,66,M601),M601)</f>
        <v>51.5</v>
      </c>
    </row>
    <row r="602" ht="20.35" customHeight="1">
      <c r="A602" t="s" s="38">
        <v>707</v>
      </c>
      <c r="B602" s="81">
        <f>'SK - Tableau 1'!F602</f>
        <v>91</v>
      </c>
      <c r="C602" s="33">
        <f>VLOOKUP('STATS 17-18'!X604,'PH - GIVEAWAYS'!$A$3:$B$55,2)</f>
        <v>52</v>
      </c>
      <c r="D602" s="33">
        <f>IF('STATS 17-18'!G604&lt;400,IF(C602&gt;66,66,C602),C602)</f>
        <v>52</v>
      </c>
      <c r="E602" s="33">
        <f>IF('STATS 17-18'!G604&lt;200,IF(D602&gt;60,60,D602),D602)</f>
        <v>52</v>
      </c>
      <c r="F602" s="33">
        <f>VLOOKUP('STATS 17-18'!AE604,'PH - BLOCKED SHOTS'!$A$3:$B$55,2)</f>
        <v>87</v>
      </c>
      <c r="G602" s="33">
        <f>IF('STATS 17-18'!G604&lt;400,IF(F602&gt;66,66,F602),F602)</f>
        <v>87</v>
      </c>
      <c r="H602" s="33">
        <f>IF('STATS 17-18'!G604&lt;200,IF(G602&gt;60,60,G602),G602)</f>
        <v>87</v>
      </c>
      <c r="I602" s="33"/>
      <c r="J602" s="116">
        <f>AVERAGE(B602,E602,E602,H602)</f>
        <v>70.5</v>
      </c>
      <c r="K602" s="116">
        <f>VLOOKUP('STATS 17-18'!M604,'PH - GAME SCORE'!$A$3:$B$55,2)</f>
        <v>64</v>
      </c>
      <c r="L602" s="116">
        <f>AVERAGE(J602,K602)</f>
        <v>67.25</v>
      </c>
      <c r="M602" s="116">
        <f>IF('STATS 17-18'!H604&lt;13.4,IF(L602&gt;73,73,L602),L602)</f>
        <v>67.25</v>
      </c>
      <c r="N602" s="117">
        <f>IF('STATS 17-18'!H604&lt;11,IF(M602&gt;66,66,M602),M602)</f>
        <v>67.25</v>
      </c>
    </row>
    <row r="603" ht="20.35" customHeight="1">
      <c r="A603" t="s" s="38">
        <v>708</v>
      </c>
      <c r="B603" s="81">
        <f>'SK - Tableau 1'!F603</f>
        <v>82</v>
      </c>
      <c r="C603" s="33">
        <f>VLOOKUP('STATS 17-18'!X605,'PH - GIVEAWAYS'!$A$3:$B$55,2)</f>
        <v>64</v>
      </c>
      <c r="D603" s="33">
        <f>IF('STATS 17-18'!G605&lt;400,IF(C603&gt;66,66,C603),C603)</f>
        <v>64</v>
      </c>
      <c r="E603" s="33">
        <f>IF('STATS 17-18'!G605&lt;200,IF(D603&gt;60,60,D603),D603)</f>
        <v>64</v>
      </c>
      <c r="F603" s="33">
        <f>VLOOKUP('STATS 17-18'!AE605,'PH - BLOCKED SHOTS'!$A$3:$B$55,2)</f>
        <v>69</v>
      </c>
      <c r="G603" s="33">
        <f>IF('STATS 17-18'!G605&lt;400,IF(F603&gt;66,66,F603),F603)</f>
        <v>69</v>
      </c>
      <c r="H603" s="33">
        <f>IF('STATS 17-18'!G605&lt;200,IF(G603&gt;60,60,G603),G603)</f>
        <v>69</v>
      </c>
      <c r="I603" s="33"/>
      <c r="J603" s="116">
        <f>AVERAGE(B603,E603,E603,H603)</f>
        <v>69.75</v>
      </c>
      <c r="K603" s="116">
        <f>VLOOKUP('STATS 17-18'!M605,'PH - GAME SCORE'!$A$3:$B$55,2)</f>
        <v>52</v>
      </c>
      <c r="L603" s="116">
        <f>AVERAGE(J603,K603)</f>
        <v>60.875</v>
      </c>
      <c r="M603" s="116">
        <f>IF('STATS 17-18'!H605&lt;13.4,IF(L603&gt;73,73,L603),L603)</f>
        <v>60.875</v>
      </c>
      <c r="N603" s="117">
        <f>IF('STATS 17-18'!H605&lt;11,IF(M603&gt;66,66,M603),M603)</f>
        <v>60.875</v>
      </c>
    </row>
    <row r="604" ht="20.35" customHeight="1">
      <c r="A604" t="s" s="38">
        <v>710</v>
      </c>
      <c r="B604" s="81">
        <f>'SK - Tableau 1'!F604</f>
        <v>65</v>
      </c>
      <c r="C604" s="33">
        <f>VLOOKUP('STATS 17-18'!X606,'PH - GIVEAWAYS'!$A$3:$B$55,2)</f>
        <v>53</v>
      </c>
      <c r="D604" s="33">
        <f>IF('STATS 17-18'!G606&lt;400,IF(C604&gt;66,66,C604),C604)</f>
        <v>53</v>
      </c>
      <c r="E604" s="33">
        <f>IF('STATS 17-18'!G606&lt;200,IF(D604&gt;60,60,D604),D604)</f>
        <v>53</v>
      </c>
      <c r="F604" s="33">
        <f>VLOOKUP('STATS 17-18'!AE606,'PH - BLOCKED SHOTS'!$A$3:$B$55,2)</f>
        <v>74</v>
      </c>
      <c r="G604" s="33">
        <f>IF('STATS 17-18'!G606&lt;400,IF(F604&gt;66,66,F604),F604)</f>
        <v>74</v>
      </c>
      <c r="H604" s="33">
        <f>IF('STATS 17-18'!G606&lt;200,IF(G604&gt;60,60,G604),G604)</f>
        <v>74</v>
      </c>
      <c r="I604" s="33"/>
      <c r="J604" s="116">
        <f>AVERAGE(B604,E604,E604,H604)</f>
        <v>61.25</v>
      </c>
      <c r="K604" s="116">
        <f>VLOOKUP('STATS 17-18'!M606,'PH - GAME SCORE'!$A$3:$B$55,2)</f>
        <v>86</v>
      </c>
      <c r="L604" s="116">
        <f>AVERAGE(J604,K604)</f>
        <v>73.625</v>
      </c>
      <c r="M604" s="116">
        <f>IF('STATS 17-18'!H606&lt;13.4,IF(L604&gt;73,73,L604),L604)</f>
        <v>73.625</v>
      </c>
      <c r="N604" s="117">
        <f>IF('STATS 17-18'!H606&lt;11,IF(M604&gt;66,66,M604),M604)</f>
        <v>73.625</v>
      </c>
    </row>
    <row r="605" ht="20.35" customHeight="1">
      <c r="A605" t="s" s="38">
        <v>711</v>
      </c>
      <c r="B605" s="81">
        <f>'SK - Tableau 1'!F605</f>
        <v>73</v>
      </c>
      <c r="C605" s="33">
        <f>VLOOKUP('STATS 17-18'!X607,'PH - GIVEAWAYS'!$A$3:$B$55,2)</f>
        <v>79</v>
      </c>
      <c r="D605" s="33">
        <f>IF('STATS 17-18'!G607&lt;400,IF(C605&gt;66,66,C605),C605)</f>
        <v>79</v>
      </c>
      <c r="E605" s="33">
        <f>IF('STATS 17-18'!G607&lt;200,IF(D605&gt;60,60,D605),D605)</f>
        <v>79</v>
      </c>
      <c r="F605" s="33">
        <f>VLOOKUP('STATS 17-18'!AE607,'PH - BLOCKED SHOTS'!$A$3:$B$55,2)</f>
        <v>55</v>
      </c>
      <c r="G605" s="33">
        <f>IF('STATS 17-18'!G607&lt;400,IF(F605&gt;66,66,F605),F605)</f>
        <v>55</v>
      </c>
      <c r="H605" s="33">
        <f>IF('STATS 17-18'!G607&lt;200,IF(G605&gt;60,60,G605),G605)</f>
        <v>55</v>
      </c>
      <c r="I605" s="33"/>
      <c r="J605" s="116">
        <f>AVERAGE(B605,E605,E605,H605)</f>
        <v>71.5</v>
      </c>
      <c r="K605" s="116">
        <f>VLOOKUP('STATS 17-18'!M607,'PH - GAME SCORE'!$A$3:$B$55,2)</f>
        <v>78</v>
      </c>
      <c r="L605" s="116">
        <f>AVERAGE(J605,K605)</f>
        <v>74.75</v>
      </c>
      <c r="M605" s="116">
        <f>IF('STATS 17-18'!H607&lt;13.4,IF(L605&gt;73,73,L605),L605)</f>
        <v>73</v>
      </c>
      <c r="N605" s="117">
        <f>IF('STATS 17-18'!H607&lt;11,IF(M605&gt;66,66,M605),M605)</f>
        <v>73</v>
      </c>
    </row>
    <row r="606" ht="20.35" customHeight="1">
      <c r="A606" t="s" s="38">
        <v>712</v>
      </c>
      <c r="B606" s="81">
        <f>'SK - Tableau 1'!F606</f>
        <v>98</v>
      </c>
      <c r="C606" s="33">
        <f>VLOOKUP('STATS 17-18'!X608,'PH - GIVEAWAYS'!$A$3:$B$55,2)</f>
        <v>93</v>
      </c>
      <c r="D606" s="33">
        <f>IF('STATS 17-18'!G608&lt;400,IF(C606&gt;66,66,C606),C606)</f>
        <v>93</v>
      </c>
      <c r="E606" s="33">
        <f>IF('STATS 17-18'!G608&lt;200,IF(D606&gt;60,60,D606),D606)</f>
        <v>93</v>
      </c>
      <c r="F606" s="33">
        <f>VLOOKUP('STATS 17-18'!AE608,'PH - BLOCKED SHOTS'!$A$3:$B$55,2)</f>
        <v>63</v>
      </c>
      <c r="G606" s="33">
        <f>IF('STATS 17-18'!G608&lt;400,IF(F606&gt;66,66,F606),F606)</f>
        <v>63</v>
      </c>
      <c r="H606" s="33">
        <f>IF('STATS 17-18'!G608&lt;200,IF(G606&gt;60,60,G606),G606)</f>
        <v>63</v>
      </c>
      <c r="I606" s="33"/>
      <c r="J606" s="116">
        <f>AVERAGE(B606,E606,E606,H606)</f>
        <v>86.75</v>
      </c>
      <c r="K606" s="116">
        <f>VLOOKUP('STATS 17-18'!M608,'PH - GAME SCORE'!$A$3:$B$55,2)</f>
        <v>74</v>
      </c>
      <c r="L606" s="116">
        <f>AVERAGE(J606,K606)</f>
        <v>80.375</v>
      </c>
      <c r="M606" s="116">
        <f>IF('STATS 17-18'!H608&lt;13.4,IF(L606&gt;73,73,L606),L606)</f>
        <v>80.375</v>
      </c>
      <c r="N606" s="117">
        <f>IF('STATS 17-18'!H608&lt;11,IF(M606&gt;66,66,M606),M606)</f>
        <v>80.375</v>
      </c>
    </row>
    <row r="607" ht="20.35" customHeight="1">
      <c r="A607" t="s" s="38">
        <v>713</v>
      </c>
      <c r="B607" s="81">
        <f>'SK - Tableau 1'!F607</f>
        <v>76</v>
      </c>
      <c r="C607" s="33">
        <f>VLOOKUP('STATS 17-18'!X609,'PH - GIVEAWAYS'!$A$3:$B$55,2)</f>
        <v>87</v>
      </c>
      <c r="D607" s="33">
        <f>IF('STATS 17-18'!G609&lt;400,IF(C607&gt;66,66,C607),C607)</f>
        <v>87</v>
      </c>
      <c r="E607" s="33">
        <f>IF('STATS 17-18'!G609&lt;200,IF(D607&gt;60,60,D607),D607)</f>
        <v>87</v>
      </c>
      <c r="F607" s="33">
        <f>VLOOKUP('STATS 17-18'!AE609,'PH - BLOCKED SHOTS'!$A$3:$B$55,2)</f>
        <v>56</v>
      </c>
      <c r="G607" s="33">
        <f>IF('STATS 17-18'!G609&lt;400,IF(F607&gt;66,66,F607),F607)</f>
        <v>56</v>
      </c>
      <c r="H607" s="33">
        <f>IF('STATS 17-18'!G609&lt;200,IF(G607&gt;60,60,G607),G607)</f>
        <v>56</v>
      </c>
      <c r="I607" s="33"/>
      <c r="J607" s="116">
        <f>AVERAGE(B607,E607,E607,H607)</f>
        <v>76.5</v>
      </c>
      <c r="K607" s="116">
        <f>VLOOKUP('STATS 17-18'!M609,'PH - GAME SCORE'!$A$3:$B$55,2)</f>
        <v>93</v>
      </c>
      <c r="L607" s="116">
        <f>AVERAGE(J607,K607)</f>
        <v>84.75</v>
      </c>
      <c r="M607" s="116">
        <f>IF('STATS 17-18'!H609&lt;13.4,IF(L607&gt;73,73,L607),L607)</f>
        <v>84.75</v>
      </c>
      <c r="N607" s="117">
        <f>IF('STATS 17-18'!H609&lt;11,IF(M607&gt;66,66,M607),M607)</f>
        <v>84.75</v>
      </c>
    </row>
    <row r="608" ht="20.35" customHeight="1">
      <c r="A608" t="s" s="38">
        <v>714</v>
      </c>
      <c r="B608" s="81">
        <f>'SK - Tableau 1'!F608</f>
        <v>85</v>
      </c>
      <c r="C608" s="33">
        <f>VLOOKUP('STATS 17-18'!X610,'PH - GIVEAWAYS'!$A$3:$B$55,2)</f>
        <v>50</v>
      </c>
      <c r="D608" s="33">
        <f>IF('STATS 17-18'!G610&lt;400,IF(C608&gt;66,66,C608),C608)</f>
        <v>50</v>
      </c>
      <c r="E608" s="33">
        <f>IF('STATS 17-18'!G610&lt;200,IF(D608&gt;60,60,D608),D608)</f>
        <v>50</v>
      </c>
      <c r="F608" s="33">
        <f>VLOOKUP('STATS 17-18'!AE610,'PH - BLOCKED SHOTS'!$A$3:$B$55,2)</f>
        <v>51</v>
      </c>
      <c r="G608" s="33">
        <f>IF('STATS 17-18'!G610&lt;400,IF(F608&gt;66,66,F608),F608)</f>
        <v>51</v>
      </c>
      <c r="H608" s="33">
        <f>IF('STATS 17-18'!G610&lt;200,IF(G608&gt;60,60,G608),G608)</f>
        <v>51</v>
      </c>
      <c r="I608" s="33"/>
      <c r="J608" s="116">
        <f>AVERAGE(B608,E608,E608,H608)</f>
        <v>59</v>
      </c>
      <c r="K608" s="116">
        <f>VLOOKUP('STATS 17-18'!M610,'PH - GAME SCORE'!$A$3:$B$55,2)</f>
        <v>73</v>
      </c>
      <c r="L608" s="116">
        <f>AVERAGE(J608,K608)</f>
        <v>66</v>
      </c>
      <c r="M608" s="116">
        <f>IF('STATS 17-18'!H610&lt;13.4,IF(L608&gt;73,73,L608),L608)</f>
        <v>66</v>
      </c>
      <c r="N608" s="117">
        <f>IF('STATS 17-18'!H610&lt;11,IF(M608&gt;66,66,M608),M608)</f>
        <v>66</v>
      </c>
    </row>
    <row r="609" ht="20.35" customHeight="1">
      <c r="A609" t="s" s="38">
        <v>715</v>
      </c>
      <c r="B609" s="81">
        <f>'SK - Tableau 1'!F609</f>
        <v>47</v>
      </c>
      <c r="C609" s="33">
        <f>VLOOKUP('STATS 17-18'!X611,'PH - GIVEAWAYS'!$A$3:$B$55,2)</f>
        <v>63</v>
      </c>
      <c r="D609" s="33">
        <f>IF('STATS 17-18'!G611&lt;400,IF(C609&gt;66,66,C609),C609)</f>
        <v>63</v>
      </c>
      <c r="E609" s="33">
        <f>IF('STATS 17-18'!G611&lt;200,IF(D609&gt;60,60,D609),D609)</f>
        <v>63</v>
      </c>
      <c r="F609" s="33">
        <f>VLOOKUP('STATS 17-18'!AE611,'PH - BLOCKED SHOTS'!$A$3:$B$55,2)</f>
        <v>54</v>
      </c>
      <c r="G609" s="33">
        <f>IF('STATS 17-18'!G611&lt;400,IF(F609&gt;66,66,F609),F609)</f>
        <v>54</v>
      </c>
      <c r="H609" s="33">
        <f>IF('STATS 17-18'!G611&lt;200,IF(G609&gt;60,60,G609),G609)</f>
        <v>54</v>
      </c>
      <c r="I609" s="33"/>
      <c r="J609" s="116">
        <f>AVERAGE(B609,E609,E609,H609)</f>
        <v>56.75</v>
      </c>
      <c r="K609" s="116">
        <f>VLOOKUP('STATS 17-18'!M611,'PH - GAME SCORE'!$A$3:$B$55,2)</f>
        <v>84</v>
      </c>
      <c r="L609" s="116">
        <f>AVERAGE(J609,K609)</f>
        <v>70.375</v>
      </c>
      <c r="M609" s="116">
        <f>IF('STATS 17-18'!H611&lt;13.4,IF(L609&gt;73,73,L609),L609)</f>
        <v>70.375</v>
      </c>
      <c r="N609" s="117">
        <f>IF('STATS 17-18'!H611&lt;11,IF(M609&gt;66,66,M609),M609)</f>
        <v>70.375</v>
      </c>
    </row>
    <row r="610" ht="20.35" customHeight="1">
      <c r="A610" t="s" s="38">
        <v>716</v>
      </c>
      <c r="B610" s="81">
        <f>'SK - Tableau 1'!F610</f>
        <v>72</v>
      </c>
      <c r="C610" s="33">
        <f>VLOOKUP('STATS 17-18'!X612,'PH - GIVEAWAYS'!$A$3:$B$55,2)</f>
        <v>82</v>
      </c>
      <c r="D610" s="33">
        <f>IF('STATS 17-18'!G612&lt;400,IF(C610&gt;66,66,C610),C610)</f>
        <v>82</v>
      </c>
      <c r="E610" s="33">
        <f>IF('STATS 17-18'!G612&lt;200,IF(D610&gt;60,60,D610),D610)</f>
        <v>82</v>
      </c>
      <c r="F610" s="33">
        <f>VLOOKUP('STATS 17-18'!AE612,'PH - BLOCKED SHOTS'!$A$3:$B$55,2)</f>
        <v>92</v>
      </c>
      <c r="G610" s="33">
        <f>IF('STATS 17-18'!G612&lt;400,IF(F610&gt;66,66,F610),F610)</f>
        <v>92</v>
      </c>
      <c r="H610" s="33">
        <f>IF('STATS 17-18'!G612&lt;200,IF(G610&gt;60,60,G610),G610)</f>
        <v>92</v>
      </c>
      <c r="I610" s="33"/>
      <c r="J610" s="116">
        <f>AVERAGE(B610,E610,E610,H610)</f>
        <v>82</v>
      </c>
      <c r="K610" s="116">
        <f>VLOOKUP('STATS 17-18'!M612,'PH - GAME SCORE'!$A$3:$B$55,2)</f>
        <v>52</v>
      </c>
      <c r="L610" s="116">
        <f>AVERAGE(J610,K610)</f>
        <v>67</v>
      </c>
      <c r="M610" s="116">
        <f>IF('STATS 17-18'!H612&lt;13.4,IF(L610&gt;73,73,L610),L610)</f>
        <v>67</v>
      </c>
      <c r="N610" s="117">
        <f>IF('STATS 17-18'!H612&lt;11,IF(M610&gt;66,66,M610),M610)</f>
        <v>67</v>
      </c>
    </row>
    <row r="611" ht="20.35" customHeight="1">
      <c r="A611" t="s" s="38">
        <v>717</v>
      </c>
      <c r="B611" s="81">
        <f>'SK - Tableau 1'!F611</f>
        <v>72</v>
      </c>
      <c r="C611" s="33">
        <f>VLOOKUP('STATS 17-18'!X613,'PH - GIVEAWAYS'!$A$3:$B$55,2)</f>
        <v>64</v>
      </c>
      <c r="D611" s="33">
        <f>IF('STATS 17-18'!G613&lt;400,IF(C611&gt;66,66,C611),C611)</f>
        <v>64</v>
      </c>
      <c r="E611" s="33">
        <f>IF('STATS 17-18'!G613&lt;200,IF(D611&gt;60,60,D611),D611)</f>
        <v>64</v>
      </c>
      <c r="F611" s="33">
        <f>VLOOKUP('STATS 17-18'!AE613,'PH - BLOCKED SHOTS'!$A$3:$B$55,2)</f>
        <v>51</v>
      </c>
      <c r="G611" s="33">
        <f>IF('STATS 17-18'!G613&lt;400,IF(F611&gt;66,66,F611),F611)</f>
        <v>51</v>
      </c>
      <c r="H611" s="33">
        <f>IF('STATS 17-18'!G613&lt;200,IF(G611&gt;60,60,G611),G611)</f>
        <v>51</v>
      </c>
      <c r="I611" s="33"/>
      <c r="J611" s="116">
        <f>AVERAGE(B611,E611,E611,H611)</f>
        <v>62.75</v>
      </c>
      <c r="K611" s="116">
        <f>VLOOKUP('STATS 17-18'!M613,'PH - GAME SCORE'!$A$3:$B$55,2)</f>
        <v>93</v>
      </c>
      <c r="L611" s="116">
        <f>AVERAGE(J611,K611)</f>
        <v>77.875</v>
      </c>
      <c r="M611" s="116">
        <f>IF('STATS 17-18'!H613&lt;13.4,IF(L611&gt;73,73,L611),L611)</f>
        <v>77.875</v>
      </c>
      <c r="N611" s="117">
        <f>IF('STATS 17-18'!H613&lt;11,IF(M611&gt;66,66,M611),M611)</f>
        <v>77.875</v>
      </c>
    </row>
    <row r="612" ht="20.35" customHeight="1">
      <c r="A612" t="s" s="38">
        <v>718</v>
      </c>
      <c r="B612" s="81">
        <f>'SK - Tableau 1'!F612</f>
        <v>47</v>
      </c>
      <c r="C612" s="33">
        <f>VLOOKUP('STATS 17-18'!X614,'PH - GIVEAWAYS'!$A$3:$B$55,2)</f>
        <v>99</v>
      </c>
      <c r="D612" s="33">
        <f>IF('STATS 17-18'!G614&lt;400,IF(C612&gt;66,66,C612),C612)</f>
        <v>66</v>
      </c>
      <c r="E612" s="33">
        <f>IF('STATS 17-18'!G614&lt;200,IF(D612&gt;60,60,D612),D612)</f>
        <v>60</v>
      </c>
      <c r="F612" s="33">
        <f>VLOOKUP('STATS 17-18'!AE614,'PH - BLOCKED SHOTS'!$A$3:$B$55,2)</f>
        <v>99</v>
      </c>
      <c r="G612" s="33">
        <f>IF('STATS 17-18'!G614&lt;400,IF(F612&gt;66,66,F612),F612)</f>
        <v>66</v>
      </c>
      <c r="H612" s="33">
        <f>IF('STATS 17-18'!G614&lt;200,IF(G612&gt;60,60,G612),G612)</f>
        <v>60</v>
      </c>
      <c r="I612" s="33"/>
      <c r="J612" s="116">
        <f>AVERAGE(B612,E612,E612,H612)</f>
        <v>56.75</v>
      </c>
      <c r="K612" s="116">
        <f>VLOOKUP('STATS 17-18'!M614,'PH - GAME SCORE'!$A$3:$B$55,2)</f>
        <v>75</v>
      </c>
      <c r="L612" s="116">
        <f>AVERAGE(J612,K612)</f>
        <v>65.875</v>
      </c>
      <c r="M612" s="116">
        <f>IF('STATS 17-18'!H614&lt;13.4,IF(L612&gt;73,73,L612),L612)</f>
        <v>65.875</v>
      </c>
      <c r="N612" s="117">
        <f>IF('STATS 17-18'!H614&lt;11,IF(M612&gt;66,66,M612),M612)</f>
        <v>65.875</v>
      </c>
    </row>
    <row r="613" ht="20.35" customHeight="1">
      <c r="A613" t="s" s="38">
        <v>719</v>
      </c>
      <c r="B613" s="81">
        <f>'SK - Tableau 1'!F613</f>
        <v>47</v>
      </c>
      <c r="C613" s="33">
        <f>VLOOKUP('STATS 17-18'!X615,'PH - GIVEAWAYS'!$A$3:$B$55,2)</f>
        <v>99</v>
      </c>
      <c r="D613" s="33">
        <f>IF('STATS 17-18'!G615&lt;400,IF(C613&gt;66,66,C613),C613)</f>
        <v>66</v>
      </c>
      <c r="E613" s="33">
        <f>IF('STATS 17-18'!G615&lt;200,IF(D613&gt;60,60,D613),D613)</f>
        <v>60</v>
      </c>
      <c r="F613" s="33">
        <f>VLOOKUP('STATS 17-18'!AE615,'PH - BLOCKED SHOTS'!$A$3:$B$55,2)</f>
        <v>47</v>
      </c>
      <c r="G613" s="33">
        <f>IF('STATS 17-18'!G615&lt;400,IF(F613&gt;66,66,F613),F613)</f>
        <v>47</v>
      </c>
      <c r="H613" s="33">
        <f>IF('STATS 17-18'!G615&lt;200,IF(G613&gt;60,60,G613),G613)</f>
        <v>47</v>
      </c>
      <c r="I613" s="33"/>
      <c r="J613" s="116">
        <f>AVERAGE(B613,E613,E613,H613)</f>
        <v>53.5</v>
      </c>
      <c r="K613" s="116">
        <f>VLOOKUP('STATS 17-18'!M615,'PH - GAME SCORE'!$A$3:$B$55,2)</f>
        <v>57</v>
      </c>
      <c r="L613" s="116">
        <f>AVERAGE(J613,K613)</f>
        <v>55.25</v>
      </c>
      <c r="M613" s="116">
        <f>IF('STATS 17-18'!H615&lt;13.4,IF(L613&gt;73,73,L613),L613)</f>
        <v>55.25</v>
      </c>
      <c r="N613" s="117">
        <f>IF('STATS 17-18'!H615&lt;11,IF(M613&gt;66,66,M613),M613)</f>
        <v>55.25</v>
      </c>
    </row>
    <row r="614" ht="20.35" customHeight="1">
      <c r="A614" t="s" s="38">
        <v>720</v>
      </c>
      <c r="B614" s="81">
        <f>'SK - Tableau 1'!F614</f>
        <v>84</v>
      </c>
      <c r="C614" s="33">
        <f>VLOOKUP('STATS 17-18'!X616,'PH - GIVEAWAYS'!$A$3:$B$55,2)</f>
        <v>54</v>
      </c>
      <c r="D614" s="33">
        <f>IF('STATS 17-18'!G616&lt;400,IF(C614&gt;66,66,C614),C614)</f>
        <v>54</v>
      </c>
      <c r="E614" s="33">
        <f>IF('STATS 17-18'!G616&lt;200,IF(D614&gt;60,60,D614),D614)</f>
        <v>54</v>
      </c>
      <c r="F614" s="33">
        <f>VLOOKUP('STATS 17-18'!AE616,'PH - BLOCKED SHOTS'!$A$3:$B$55,2)</f>
        <v>74</v>
      </c>
      <c r="G614" s="33">
        <f>IF('STATS 17-18'!G616&lt;400,IF(F614&gt;66,66,F614),F614)</f>
        <v>74</v>
      </c>
      <c r="H614" s="33">
        <f>IF('STATS 17-18'!G616&lt;200,IF(G614&gt;60,60,G614),G614)</f>
        <v>74</v>
      </c>
      <c r="I614" s="33"/>
      <c r="J614" s="116">
        <f>AVERAGE(B614,E614,E614,H614)</f>
        <v>66.5</v>
      </c>
      <c r="K614" s="116">
        <f>VLOOKUP('STATS 17-18'!M616,'PH - GAME SCORE'!$A$3:$B$55,2)</f>
        <v>79</v>
      </c>
      <c r="L614" s="116">
        <f>AVERAGE(J614,K614)</f>
        <v>72.75</v>
      </c>
      <c r="M614" s="116">
        <f>IF('STATS 17-18'!H616&lt;13.4,IF(L614&gt;73,73,L614),L614)</f>
        <v>72.75</v>
      </c>
      <c r="N614" s="117">
        <f>IF('STATS 17-18'!H616&lt;11,IF(M614&gt;66,66,M614),M614)</f>
        <v>72.75</v>
      </c>
    </row>
    <row r="615" ht="20.35" customHeight="1">
      <c r="A615" t="s" s="38">
        <v>721</v>
      </c>
      <c r="B615" s="81">
        <f>'SK - Tableau 1'!F615</f>
        <v>66</v>
      </c>
      <c r="C615" s="33">
        <f>VLOOKUP('STATS 17-18'!X617,'PH - GIVEAWAYS'!$A$3:$B$55,2)</f>
        <v>79</v>
      </c>
      <c r="D615" s="33">
        <f>IF('STATS 17-18'!G617&lt;400,IF(C615&gt;66,66,C615),C615)</f>
        <v>79</v>
      </c>
      <c r="E615" s="33">
        <f>IF('STATS 17-18'!G617&lt;200,IF(D615&gt;60,60,D615),D615)</f>
        <v>79</v>
      </c>
      <c r="F615" s="33">
        <f>VLOOKUP('STATS 17-18'!AE617,'PH - BLOCKED SHOTS'!$A$3:$B$55,2)</f>
        <v>48</v>
      </c>
      <c r="G615" s="33">
        <f>IF('STATS 17-18'!G617&lt;400,IF(F615&gt;66,66,F615),F615)</f>
        <v>48</v>
      </c>
      <c r="H615" s="33">
        <f>IF('STATS 17-18'!G617&lt;200,IF(G615&gt;60,60,G615),G615)</f>
        <v>48</v>
      </c>
      <c r="I615" s="33"/>
      <c r="J615" s="116">
        <f>AVERAGE(B615,E615,E615,H615)</f>
        <v>68</v>
      </c>
      <c r="K615" s="116">
        <f>VLOOKUP('STATS 17-18'!M617,'PH - GAME SCORE'!$A$3:$B$55,2)</f>
        <v>75</v>
      </c>
      <c r="L615" s="116">
        <f>AVERAGE(J615,K615)</f>
        <v>71.5</v>
      </c>
      <c r="M615" s="116">
        <f>IF('STATS 17-18'!H617&lt;13.4,IF(L615&gt;73,73,L615),L615)</f>
        <v>71.5</v>
      </c>
      <c r="N615" s="117">
        <f>IF('STATS 17-18'!H617&lt;11,IF(M615&gt;66,66,M615),M615)</f>
        <v>66</v>
      </c>
    </row>
    <row r="616" ht="20.35" customHeight="1">
      <c r="A616" t="s" s="38">
        <v>722</v>
      </c>
      <c r="B616" s="81">
        <f>'SK - Tableau 1'!F616</f>
        <v>50</v>
      </c>
      <c r="C616" s="33">
        <f>VLOOKUP('STATS 17-18'!X618,'PH - GIVEAWAYS'!$A$3:$B$55,2)</f>
        <v>84</v>
      </c>
      <c r="D616" s="33">
        <f>IF('STATS 17-18'!G618&lt;400,IF(C616&gt;66,66,C616),C616)</f>
        <v>84</v>
      </c>
      <c r="E616" s="33">
        <f>IF('STATS 17-18'!G618&lt;200,IF(D616&gt;60,60,D616),D616)</f>
        <v>84</v>
      </c>
      <c r="F616" s="33">
        <f>VLOOKUP('STATS 17-18'!AE618,'PH - BLOCKED SHOTS'!$A$3:$B$55,2)</f>
        <v>97</v>
      </c>
      <c r="G616" s="33">
        <f>IF('STATS 17-18'!G618&lt;400,IF(F616&gt;66,66,F616),F616)</f>
        <v>97</v>
      </c>
      <c r="H616" s="33">
        <f>IF('STATS 17-18'!G618&lt;200,IF(G616&gt;60,60,G616),G616)</f>
        <v>97</v>
      </c>
      <c r="I616" s="33"/>
      <c r="J616" s="116">
        <f>AVERAGE(B616,E616,E616,H616)</f>
        <v>78.75</v>
      </c>
      <c r="K616" s="116">
        <f>VLOOKUP('STATS 17-18'!M618,'PH - GAME SCORE'!$A$3:$B$55,2)</f>
        <v>51</v>
      </c>
      <c r="L616" s="116">
        <f>AVERAGE(J616,K616)</f>
        <v>64.875</v>
      </c>
      <c r="M616" s="116">
        <f>IF('STATS 17-18'!H618&lt;13.4,IF(L616&gt;73,73,L616),L616)</f>
        <v>64.875</v>
      </c>
      <c r="N616" s="117">
        <f>IF('STATS 17-18'!H618&lt;11,IF(M616&gt;66,66,M616),M616)</f>
        <v>64.875</v>
      </c>
    </row>
    <row r="617" ht="20.35" customHeight="1">
      <c r="A617" t="s" s="38">
        <v>724</v>
      </c>
      <c r="B617" s="81">
        <f>'SK - Tableau 1'!F617</f>
        <v>94</v>
      </c>
      <c r="C617" s="33">
        <f>VLOOKUP('STATS 17-18'!X619,'PH - GIVEAWAYS'!$A$3:$B$55,2)</f>
        <v>68</v>
      </c>
      <c r="D617" s="33">
        <f>IF('STATS 17-18'!G619&lt;400,IF(C617&gt;66,66,C617),C617)</f>
        <v>68</v>
      </c>
      <c r="E617" s="33">
        <f>IF('STATS 17-18'!G619&lt;200,IF(D617&gt;60,60,D617),D617)</f>
        <v>68</v>
      </c>
      <c r="F617" s="33">
        <f>VLOOKUP('STATS 17-18'!AE619,'PH - BLOCKED SHOTS'!$A$3:$B$55,2)</f>
        <v>84</v>
      </c>
      <c r="G617" s="33">
        <f>IF('STATS 17-18'!G619&lt;400,IF(F617&gt;66,66,F617),F617)</f>
        <v>84</v>
      </c>
      <c r="H617" s="33">
        <f>IF('STATS 17-18'!G619&lt;200,IF(G617&gt;60,60,G617),G617)</f>
        <v>84</v>
      </c>
      <c r="I617" s="33"/>
      <c r="J617" s="116">
        <f>AVERAGE(B617,E617,E617,H617)</f>
        <v>78.5</v>
      </c>
      <c r="K617" s="116">
        <f>VLOOKUP('STATS 17-18'!M619,'PH - GAME SCORE'!$A$3:$B$55,2)</f>
        <v>68</v>
      </c>
      <c r="L617" s="116">
        <f>AVERAGE(J617,K617)</f>
        <v>73.25</v>
      </c>
      <c r="M617" s="116">
        <f>IF('STATS 17-18'!H619&lt;13.4,IF(L617&gt;73,73,L617),L617)</f>
        <v>73.25</v>
      </c>
      <c r="N617" s="117">
        <f>IF('STATS 17-18'!H619&lt;11,IF(M617&gt;66,66,M617),M617)</f>
        <v>73.25</v>
      </c>
    </row>
    <row r="618" ht="20.35" customHeight="1">
      <c r="A618" t="s" s="38">
        <v>725</v>
      </c>
      <c r="B618" s="81">
        <f>'SK - Tableau 1'!F618</f>
        <v>72</v>
      </c>
      <c r="C618" s="33">
        <f>VLOOKUP('STATS 17-18'!X620,'PH - GIVEAWAYS'!$A$3:$B$55,2)</f>
        <v>91</v>
      </c>
      <c r="D618" s="33">
        <f>IF('STATS 17-18'!G620&lt;400,IF(C618&gt;66,66,C618),C618)</f>
        <v>91</v>
      </c>
      <c r="E618" s="33">
        <f>IF('STATS 17-18'!G620&lt;200,IF(D618&gt;60,60,D618),D618)</f>
        <v>91</v>
      </c>
      <c r="F618" s="33">
        <f>VLOOKUP('STATS 17-18'!AE620,'PH - BLOCKED SHOTS'!$A$3:$B$55,2)</f>
        <v>69</v>
      </c>
      <c r="G618" s="33">
        <f>IF('STATS 17-18'!G620&lt;400,IF(F618&gt;66,66,F618),F618)</f>
        <v>69</v>
      </c>
      <c r="H618" s="33">
        <f>IF('STATS 17-18'!G620&lt;200,IF(G618&gt;60,60,G618),G618)</f>
        <v>69</v>
      </c>
      <c r="I618" s="33"/>
      <c r="J618" s="116">
        <f>AVERAGE(B618,E618,E618,H618)</f>
        <v>80.75</v>
      </c>
      <c r="K618" s="116">
        <f>VLOOKUP('STATS 17-18'!M620,'PH - GAME SCORE'!$A$3:$B$55,2)</f>
        <v>52</v>
      </c>
      <c r="L618" s="116">
        <f>AVERAGE(J618,K618)</f>
        <v>66.375</v>
      </c>
      <c r="M618" s="116">
        <f>IF('STATS 17-18'!H620&lt;13.4,IF(L618&gt;73,73,L618),L618)</f>
        <v>66.375</v>
      </c>
      <c r="N618" s="117">
        <f>IF('STATS 17-18'!H620&lt;11,IF(M618&gt;66,66,M618),M618)</f>
        <v>66.375</v>
      </c>
    </row>
    <row r="619" ht="20.35" customHeight="1">
      <c r="A619" t="s" s="38">
        <v>726</v>
      </c>
      <c r="B619" s="81">
        <f>'SK - Tableau 1'!F619</f>
        <v>81</v>
      </c>
      <c r="C619" s="33">
        <f>VLOOKUP('STATS 17-18'!X621,'PH - GIVEAWAYS'!$A$3:$B$55,2)</f>
        <v>71</v>
      </c>
      <c r="D619" s="33">
        <f>IF('STATS 17-18'!G621&lt;400,IF(C619&gt;66,66,C619),C619)</f>
        <v>71</v>
      </c>
      <c r="E619" s="33">
        <f>IF('STATS 17-18'!G621&lt;200,IF(D619&gt;60,60,D619),D619)</f>
        <v>71</v>
      </c>
      <c r="F619" s="33">
        <f>VLOOKUP('STATS 17-18'!AE621,'PH - BLOCKED SHOTS'!$A$3:$B$55,2)</f>
        <v>83</v>
      </c>
      <c r="G619" s="33">
        <f>IF('STATS 17-18'!G621&lt;400,IF(F619&gt;66,66,F619),F619)</f>
        <v>83</v>
      </c>
      <c r="H619" s="33">
        <f>IF('STATS 17-18'!G621&lt;200,IF(G619&gt;60,60,G619),G619)</f>
        <v>83</v>
      </c>
      <c r="I619" s="33"/>
      <c r="J619" s="116">
        <f>AVERAGE(B619,E619,E619,H619)</f>
        <v>76.5</v>
      </c>
      <c r="K619" s="116">
        <f>VLOOKUP('STATS 17-18'!M621,'PH - GAME SCORE'!$A$3:$B$55,2)</f>
        <v>52</v>
      </c>
      <c r="L619" s="116">
        <f>AVERAGE(J619,K619)</f>
        <v>64.25</v>
      </c>
      <c r="M619" s="116">
        <f>IF('STATS 17-18'!H621&lt;13.4,IF(L619&gt;73,73,L619),L619)</f>
        <v>64.25</v>
      </c>
      <c r="N619" s="117">
        <f>IF('STATS 17-18'!H621&lt;11,IF(M619&gt;66,66,M619),M619)</f>
        <v>64.25</v>
      </c>
    </row>
    <row r="620" ht="20.35" customHeight="1">
      <c r="A620" t="s" s="38">
        <v>727</v>
      </c>
      <c r="B620" s="81">
        <f>'SK - Tableau 1'!F620</f>
        <v>60</v>
      </c>
      <c r="C620" s="33">
        <f>VLOOKUP('STATS 17-18'!X622,'PH - GIVEAWAYS'!$A$3:$B$55,2)</f>
        <v>99</v>
      </c>
      <c r="D620" s="33">
        <f>IF('STATS 17-18'!G622&lt;400,IF(C620&gt;66,66,C620),C620)</f>
        <v>66</v>
      </c>
      <c r="E620" s="33">
        <f>IF('STATS 17-18'!G622&lt;200,IF(D620&gt;60,60,D620),D620)</f>
        <v>60</v>
      </c>
      <c r="F620" s="33">
        <f>VLOOKUP('STATS 17-18'!AE622,'PH - BLOCKED SHOTS'!$A$3:$B$55,2)</f>
        <v>47</v>
      </c>
      <c r="G620" s="33">
        <f>IF('STATS 17-18'!G622&lt;400,IF(F620&gt;66,66,F620),F620)</f>
        <v>47</v>
      </c>
      <c r="H620" s="33">
        <f>IF('STATS 17-18'!G622&lt;200,IF(G620&gt;60,60,G620),G620)</f>
        <v>47</v>
      </c>
      <c r="I620" s="33"/>
      <c r="J620" s="116">
        <f>AVERAGE(B620,E620,E620,H620)</f>
        <v>56.75</v>
      </c>
      <c r="K620" s="116">
        <f>VLOOKUP('STATS 17-18'!M622,'PH - GAME SCORE'!$A$3:$B$55,2)</f>
        <v>47</v>
      </c>
      <c r="L620" s="116">
        <f>AVERAGE(J620,K620)</f>
        <v>51.875</v>
      </c>
      <c r="M620" s="116">
        <f>IF('STATS 17-18'!H622&lt;13.4,IF(L620&gt;73,73,L620),L620)</f>
        <v>51.875</v>
      </c>
      <c r="N620" s="117">
        <f>IF('STATS 17-18'!H622&lt;11,IF(M620&gt;66,66,M620),M620)</f>
        <v>51.875</v>
      </c>
    </row>
    <row r="621" ht="20.35" customHeight="1">
      <c r="A621" t="s" s="38">
        <v>728</v>
      </c>
      <c r="B621" s="81">
        <f>'SK - Tableau 1'!F621</f>
        <v>90</v>
      </c>
      <c r="C621" s="33">
        <f>VLOOKUP('STATS 17-18'!X623,'PH - GIVEAWAYS'!$A$3:$B$55,2)</f>
        <v>76</v>
      </c>
      <c r="D621" s="33">
        <f>IF('STATS 17-18'!G623&lt;400,IF(C621&gt;66,66,C621),C621)</f>
        <v>76</v>
      </c>
      <c r="E621" s="33">
        <f>IF('STATS 17-18'!G623&lt;200,IF(D621&gt;60,60,D621),D621)</f>
        <v>76</v>
      </c>
      <c r="F621" s="33">
        <f>VLOOKUP('STATS 17-18'!AE623,'PH - BLOCKED SHOTS'!$A$3:$B$55,2)</f>
        <v>48</v>
      </c>
      <c r="G621" s="33">
        <f>IF('STATS 17-18'!G623&lt;400,IF(F621&gt;66,66,F621),F621)</f>
        <v>48</v>
      </c>
      <c r="H621" s="33">
        <f>IF('STATS 17-18'!G623&lt;200,IF(G621&gt;60,60,G621),G621)</f>
        <v>48</v>
      </c>
      <c r="I621" s="33"/>
      <c r="J621" s="116">
        <f>AVERAGE(B621,E621,E621,H621)</f>
        <v>72.5</v>
      </c>
      <c r="K621" s="116">
        <f>VLOOKUP('STATS 17-18'!M623,'PH - GAME SCORE'!$A$3:$B$55,2)</f>
        <v>99</v>
      </c>
      <c r="L621" s="116">
        <f>AVERAGE(J621,K621)</f>
        <v>85.75</v>
      </c>
      <c r="M621" s="116">
        <f>IF('STATS 17-18'!H623&lt;13.4,IF(L621&gt;73,73,L621),L621)</f>
        <v>85.75</v>
      </c>
      <c r="N621" s="117">
        <f>IF('STATS 17-18'!H623&lt;11,IF(M621&gt;66,66,M621),M621)</f>
        <v>85.75</v>
      </c>
    </row>
    <row r="622" ht="20.35" customHeight="1">
      <c r="A622" t="s" s="38">
        <v>729</v>
      </c>
      <c r="B622" s="81">
        <f>'SK - Tableau 1'!F622</f>
        <v>48</v>
      </c>
      <c r="C622" s="33">
        <f>VLOOKUP('STATS 17-18'!X624,'PH - GIVEAWAYS'!$A$3:$B$55,2)</f>
        <v>96</v>
      </c>
      <c r="D622" s="33">
        <f>IF('STATS 17-18'!G624&lt;400,IF(C622&gt;66,66,C622),C622)</f>
        <v>66</v>
      </c>
      <c r="E622" s="33">
        <f>IF('STATS 17-18'!G624&lt;200,IF(D622&gt;60,60,D622),D622)</f>
        <v>60</v>
      </c>
      <c r="F622" s="33">
        <f>VLOOKUP('STATS 17-18'!AE624,'PH - BLOCKED SHOTS'!$A$3:$B$55,2)</f>
        <v>47</v>
      </c>
      <c r="G622" s="33">
        <f>IF('STATS 17-18'!G624&lt;400,IF(F622&gt;66,66,F622),F622)</f>
        <v>47</v>
      </c>
      <c r="H622" s="33">
        <f>IF('STATS 17-18'!G624&lt;200,IF(G622&gt;60,60,G622),G622)</f>
        <v>47</v>
      </c>
      <c r="I622" s="33"/>
      <c r="J622" s="116">
        <f>AVERAGE(B622,E622,E622,H622)</f>
        <v>53.75</v>
      </c>
      <c r="K622" s="116">
        <f>VLOOKUP('STATS 17-18'!M624,'PH - GAME SCORE'!$A$3:$B$55,2)</f>
        <v>52</v>
      </c>
      <c r="L622" s="116">
        <f>AVERAGE(J622,K622)</f>
        <v>52.875</v>
      </c>
      <c r="M622" s="116">
        <f>IF('STATS 17-18'!H624&lt;13.4,IF(L622&gt;73,73,L622),L622)</f>
        <v>52.875</v>
      </c>
      <c r="N622" s="117">
        <f>IF('STATS 17-18'!H624&lt;11,IF(M622&gt;66,66,M622),M622)</f>
        <v>52.875</v>
      </c>
    </row>
    <row r="623" ht="20.35" customHeight="1">
      <c r="A623" t="s" s="38">
        <v>731</v>
      </c>
      <c r="B623" s="81">
        <f>'SK - Tableau 1'!F623</f>
        <v>61</v>
      </c>
      <c r="C623" s="33">
        <f>VLOOKUP('STATS 17-18'!X625,'PH - GIVEAWAYS'!$A$3:$B$55,2)</f>
        <v>66</v>
      </c>
      <c r="D623" s="33">
        <f>IF('STATS 17-18'!G625&lt;400,IF(C623&gt;66,66,C623),C623)</f>
        <v>66</v>
      </c>
      <c r="E623" s="33">
        <f>IF('STATS 17-18'!G625&lt;200,IF(D623&gt;60,60,D623),D623)</f>
        <v>66</v>
      </c>
      <c r="F623" s="33">
        <f>VLOOKUP('STATS 17-18'!AE625,'PH - BLOCKED SHOTS'!$A$3:$B$55,2)</f>
        <v>51</v>
      </c>
      <c r="G623" s="33">
        <f>IF('STATS 17-18'!G625&lt;400,IF(F623&gt;66,66,F623),F623)</f>
        <v>51</v>
      </c>
      <c r="H623" s="33">
        <f>IF('STATS 17-18'!G625&lt;200,IF(G623&gt;60,60,G623),G623)</f>
        <v>51</v>
      </c>
      <c r="I623" s="33"/>
      <c r="J623" s="116">
        <f>AVERAGE(B623,E623,E623,H623)</f>
        <v>61</v>
      </c>
      <c r="K623" s="116">
        <f>VLOOKUP('STATS 17-18'!M625,'PH - GAME SCORE'!$A$3:$B$55,2)</f>
        <v>86</v>
      </c>
      <c r="L623" s="116">
        <f>AVERAGE(J623,K623)</f>
        <v>73.5</v>
      </c>
      <c r="M623" s="116">
        <f>IF('STATS 17-18'!H625&lt;13.4,IF(L623&gt;73,73,L623),L623)</f>
        <v>73.5</v>
      </c>
      <c r="N623" s="117">
        <f>IF('STATS 17-18'!H625&lt;11,IF(M623&gt;66,66,M623),M623)</f>
        <v>73.5</v>
      </c>
    </row>
    <row r="624" ht="20.35" customHeight="1">
      <c r="A624" t="s" s="38">
        <v>732</v>
      </c>
      <c r="B624" s="81">
        <f>'SK - Tableau 1'!F624</f>
        <v>58</v>
      </c>
      <c r="C624" s="33">
        <f>VLOOKUP('STATS 17-18'!X626,'PH - GIVEAWAYS'!$A$3:$B$55,2)</f>
        <v>52</v>
      </c>
      <c r="D624" s="33">
        <f>IF('STATS 17-18'!G626&lt;400,IF(C624&gt;66,66,C624),C624)</f>
        <v>52</v>
      </c>
      <c r="E624" s="33">
        <f>IF('STATS 17-18'!G626&lt;200,IF(D624&gt;60,60,D624),D624)</f>
        <v>52</v>
      </c>
      <c r="F624" s="33">
        <f>VLOOKUP('STATS 17-18'!AE626,'PH - BLOCKED SHOTS'!$A$3:$B$55,2)</f>
        <v>81</v>
      </c>
      <c r="G624" s="33">
        <f>IF('STATS 17-18'!G626&lt;400,IF(F624&gt;66,66,F624),F624)</f>
        <v>81</v>
      </c>
      <c r="H624" s="33">
        <f>IF('STATS 17-18'!G626&lt;200,IF(G624&gt;60,60,G624),G624)</f>
        <v>81</v>
      </c>
      <c r="I624" s="33"/>
      <c r="J624" s="116">
        <f>AVERAGE(B624,E624,E624,H624)</f>
        <v>60.75</v>
      </c>
      <c r="K624" s="116">
        <f>VLOOKUP('STATS 17-18'!M626,'PH - GAME SCORE'!$A$3:$B$55,2)</f>
        <v>52</v>
      </c>
      <c r="L624" s="116">
        <f>AVERAGE(J624,K624)</f>
        <v>56.375</v>
      </c>
      <c r="M624" s="116">
        <f>IF('STATS 17-18'!H626&lt;13.4,IF(L624&gt;73,73,L624),L624)</f>
        <v>56.375</v>
      </c>
      <c r="N624" s="117">
        <f>IF('STATS 17-18'!H626&lt;11,IF(M624&gt;66,66,M624),M624)</f>
        <v>56.375</v>
      </c>
    </row>
    <row r="625" ht="20.35" customHeight="1">
      <c r="A625" t="s" s="38">
        <v>733</v>
      </c>
      <c r="B625" s="81">
        <f>'SK - Tableau 1'!F625</f>
        <v>54</v>
      </c>
      <c r="C625" s="33">
        <f>VLOOKUP('STATS 17-18'!X627,'PH - GIVEAWAYS'!$A$3:$B$55,2)</f>
        <v>79</v>
      </c>
      <c r="D625" s="33">
        <f>IF('STATS 17-18'!G627&lt;400,IF(C625&gt;66,66,C625),C625)</f>
        <v>79</v>
      </c>
      <c r="E625" s="33">
        <f>IF('STATS 17-18'!G627&lt;200,IF(D625&gt;60,60,D625),D625)</f>
        <v>79</v>
      </c>
      <c r="F625" s="33">
        <f>VLOOKUP('STATS 17-18'!AE627,'PH - BLOCKED SHOTS'!$A$3:$B$55,2)</f>
        <v>73</v>
      </c>
      <c r="G625" s="33">
        <f>IF('STATS 17-18'!G627&lt;400,IF(F625&gt;66,66,F625),F625)</f>
        <v>73</v>
      </c>
      <c r="H625" s="33">
        <f>IF('STATS 17-18'!G627&lt;200,IF(G625&gt;60,60,G625),G625)</f>
        <v>73</v>
      </c>
      <c r="I625" s="33"/>
      <c r="J625" s="116">
        <f>AVERAGE(B625,E625,E625,H625)</f>
        <v>71.25</v>
      </c>
      <c r="K625" s="116">
        <f>VLOOKUP('STATS 17-18'!M627,'PH - GAME SCORE'!$A$3:$B$55,2)</f>
        <v>49</v>
      </c>
      <c r="L625" s="116">
        <f>AVERAGE(J625,K625)</f>
        <v>60.125</v>
      </c>
      <c r="M625" s="116">
        <f>IF('STATS 17-18'!H627&lt;13.4,IF(L625&gt;73,73,L625),L625)</f>
        <v>60.125</v>
      </c>
      <c r="N625" s="117">
        <f>IF('STATS 17-18'!H627&lt;11,IF(M625&gt;66,66,M625),M625)</f>
        <v>60.125</v>
      </c>
    </row>
    <row r="626" ht="20.35" customHeight="1">
      <c r="A626" t="s" s="38">
        <v>735</v>
      </c>
      <c r="B626" s="81">
        <f>'SK - Tableau 1'!F626</f>
        <v>60</v>
      </c>
      <c r="C626" s="33">
        <f>VLOOKUP('STATS 17-18'!X628,'PH - GIVEAWAYS'!$A$3:$B$55,2)</f>
        <v>71</v>
      </c>
      <c r="D626" s="33">
        <f>IF('STATS 17-18'!G628&lt;400,IF(C626&gt;66,66,C626),C626)</f>
        <v>66</v>
      </c>
      <c r="E626" s="33">
        <f>IF('STATS 17-18'!G628&lt;200,IF(D626&gt;60,60,D626),D626)</f>
        <v>60</v>
      </c>
      <c r="F626" s="33">
        <f>VLOOKUP('STATS 17-18'!AE628,'PH - BLOCKED SHOTS'!$A$3:$B$55,2)</f>
        <v>61</v>
      </c>
      <c r="G626" s="33">
        <f>IF('STATS 17-18'!G628&lt;400,IF(F626&gt;66,66,F626),F626)</f>
        <v>61</v>
      </c>
      <c r="H626" s="33">
        <f>IF('STATS 17-18'!G628&lt;200,IF(G626&gt;60,60,G626),G626)</f>
        <v>60</v>
      </c>
      <c r="I626" s="33"/>
      <c r="J626" s="116">
        <f>AVERAGE(B626,E626,E626,H626)</f>
        <v>60</v>
      </c>
      <c r="K626" s="116">
        <f>VLOOKUP('STATS 17-18'!M628,'PH - GAME SCORE'!$A$3:$B$55,2)</f>
        <v>59</v>
      </c>
      <c r="L626" s="116">
        <f>AVERAGE(J626,K626)</f>
        <v>59.5</v>
      </c>
      <c r="M626" s="116">
        <f>IF('STATS 17-18'!H628&lt;13.4,IF(L626&gt;73,73,L626),L626)</f>
        <v>59.5</v>
      </c>
      <c r="N626" s="117">
        <f>IF('STATS 17-18'!H628&lt;11,IF(M626&gt;66,66,M626),M626)</f>
        <v>59.5</v>
      </c>
    </row>
    <row r="627" ht="20.35" customHeight="1">
      <c r="A627" t="s" s="38">
        <v>736</v>
      </c>
      <c r="B627" s="81">
        <f>'SK - Tableau 1'!F627</f>
        <v>66</v>
      </c>
      <c r="C627" s="33">
        <f>VLOOKUP('STATS 17-18'!X629,'PH - GIVEAWAYS'!$A$3:$B$55,2)</f>
        <v>81</v>
      </c>
      <c r="D627" s="33">
        <f>IF('STATS 17-18'!G629&lt;400,IF(C627&gt;66,66,C627),C627)</f>
        <v>66</v>
      </c>
      <c r="E627" s="33">
        <f>IF('STATS 17-18'!G629&lt;200,IF(D627&gt;60,60,D627),D627)</f>
        <v>66</v>
      </c>
      <c r="F627" s="33">
        <f>VLOOKUP('STATS 17-18'!AE629,'PH - BLOCKED SHOTS'!$A$3:$B$55,2)</f>
        <v>47</v>
      </c>
      <c r="G627" s="33">
        <f>IF('STATS 17-18'!G629&lt;400,IF(F627&gt;66,66,F627),F627)</f>
        <v>47</v>
      </c>
      <c r="H627" s="33">
        <f>IF('STATS 17-18'!G629&lt;200,IF(G627&gt;60,60,G627),G627)</f>
        <v>47</v>
      </c>
      <c r="I627" s="33"/>
      <c r="J627" s="116">
        <f>AVERAGE(B627,E627,E627,H627)</f>
        <v>61.25</v>
      </c>
      <c r="K627" s="116">
        <f>VLOOKUP('STATS 17-18'!M629,'PH - GAME SCORE'!$A$3:$B$55,2)</f>
        <v>57</v>
      </c>
      <c r="L627" s="116">
        <f>AVERAGE(J627,K627)</f>
        <v>59.125</v>
      </c>
      <c r="M627" s="116">
        <f>IF('STATS 17-18'!H629&lt;13.4,IF(L627&gt;73,73,L627),L627)</f>
        <v>59.125</v>
      </c>
      <c r="N627" s="117">
        <f>IF('STATS 17-18'!H629&lt;11,IF(M627&gt;66,66,M627),M627)</f>
        <v>59.125</v>
      </c>
    </row>
    <row r="628" ht="20.35" customHeight="1">
      <c r="A628" t="s" s="38">
        <v>737</v>
      </c>
      <c r="B628" s="81">
        <f>'SK - Tableau 1'!F628</f>
        <v>48</v>
      </c>
      <c r="C628" s="33">
        <f>VLOOKUP('STATS 17-18'!X630,'PH - GIVEAWAYS'!$A$3:$B$55,2)</f>
        <v>47</v>
      </c>
      <c r="D628" s="33">
        <f>IF('STATS 17-18'!G630&lt;400,IF(C628&gt;66,66,C628),C628)</f>
        <v>47</v>
      </c>
      <c r="E628" s="33">
        <f>IF('STATS 17-18'!G630&lt;200,IF(D628&gt;60,60,D628),D628)</f>
        <v>47</v>
      </c>
      <c r="F628" s="33">
        <f>VLOOKUP('STATS 17-18'!AE630,'PH - BLOCKED SHOTS'!$A$3:$B$55,2)</f>
        <v>47</v>
      </c>
      <c r="G628" s="33">
        <f>IF('STATS 17-18'!G630&lt;400,IF(F628&gt;66,66,F628),F628)</f>
        <v>47</v>
      </c>
      <c r="H628" s="33">
        <f>IF('STATS 17-18'!G630&lt;200,IF(G628&gt;60,60,G628),G628)</f>
        <v>47</v>
      </c>
      <c r="I628" s="33"/>
      <c r="J628" s="116">
        <f>AVERAGE(B628,E628,E628,H628)</f>
        <v>47.25</v>
      </c>
      <c r="K628" s="116">
        <f>VLOOKUP('STATS 17-18'!M630,'PH - GAME SCORE'!$A$3:$B$55,2)</f>
        <v>47</v>
      </c>
      <c r="L628" s="116">
        <f>AVERAGE(J628,K628)</f>
        <v>47.125</v>
      </c>
      <c r="M628" s="116">
        <f>IF('STATS 17-18'!H630&lt;13.4,IF(L628&gt;73,73,L628),L628)</f>
        <v>47.125</v>
      </c>
      <c r="N628" s="117">
        <f>IF('STATS 17-18'!H630&lt;11,IF(M628&gt;66,66,M628),M628)</f>
        <v>47.125</v>
      </c>
    </row>
    <row r="629" ht="20.35" customHeight="1">
      <c r="A629" t="s" s="38">
        <v>738</v>
      </c>
      <c r="B629" s="81">
        <f>'SK - Tableau 1'!F629</f>
        <v>78</v>
      </c>
      <c r="C629" s="33">
        <f>VLOOKUP('STATS 17-18'!X631,'PH - GIVEAWAYS'!$A$3:$B$55,2)</f>
        <v>61</v>
      </c>
      <c r="D629" s="33">
        <f>IF('STATS 17-18'!G631&lt;400,IF(C629&gt;66,66,C629),C629)</f>
        <v>61</v>
      </c>
      <c r="E629" s="33">
        <f>IF('STATS 17-18'!G631&lt;200,IF(D629&gt;60,60,D629),D629)</f>
        <v>61</v>
      </c>
      <c r="F629" s="33">
        <f>VLOOKUP('STATS 17-18'!AE631,'PH - BLOCKED SHOTS'!$A$3:$B$55,2)</f>
        <v>49</v>
      </c>
      <c r="G629" s="33">
        <f>IF('STATS 17-18'!G631&lt;400,IF(F629&gt;66,66,F629),F629)</f>
        <v>49</v>
      </c>
      <c r="H629" s="33">
        <f>IF('STATS 17-18'!G631&lt;200,IF(G629&gt;60,60,G629),G629)</f>
        <v>49</v>
      </c>
      <c r="I629" s="33"/>
      <c r="J629" s="116">
        <f>AVERAGE(B629,E629,E629,H629)</f>
        <v>62.25</v>
      </c>
      <c r="K629" s="116">
        <f>VLOOKUP('STATS 17-18'!M631,'PH - GAME SCORE'!$A$3:$B$55,2)</f>
        <v>90</v>
      </c>
      <c r="L629" s="116">
        <f>AVERAGE(J629,K629)</f>
        <v>76.125</v>
      </c>
      <c r="M629" s="116">
        <f>IF('STATS 17-18'!H631&lt;13.4,IF(L629&gt;73,73,L629),L629)</f>
        <v>76.125</v>
      </c>
      <c r="N629" s="117">
        <f>IF('STATS 17-18'!H631&lt;11,IF(M629&gt;66,66,M629),M629)</f>
        <v>76.125</v>
      </c>
    </row>
    <row r="630" ht="20.35" customHeight="1">
      <c r="A630" t="s" s="38">
        <v>739</v>
      </c>
      <c r="B630" s="81">
        <f>'SK - Tableau 1'!F630</f>
        <v>94</v>
      </c>
      <c r="C630" s="33">
        <f>VLOOKUP('STATS 17-18'!X632,'PH - GIVEAWAYS'!$A$3:$B$55,2)</f>
        <v>73</v>
      </c>
      <c r="D630" s="33">
        <f>IF('STATS 17-18'!G632&lt;400,IF(C630&gt;66,66,C630),C630)</f>
        <v>73</v>
      </c>
      <c r="E630" s="33">
        <f>IF('STATS 17-18'!G632&lt;200,IF(D630&gt;60,60,D630),D630)</f>
        <v>73</v>
      </c>
      <c r="F630" s="33">
        <f>VLOOKUP('STATS 17-18'!AE632,'PH - BLOCKED SHOTS'!$A$3:$B$55,2)</f>
        <v>81</v>
      </c>
      <c r="G630" s="33">
        <f>IF('STATS 17-18'!G632&lt;400,IF(F630&gt;66,66,F630),F630)</f>
        <v>81</v>
      </c>
      <c r="H630" s="33">
        <f>IF('STATS 17-18'!G632&lt;200,IF(G630&gt;60,60,G630),G630)</f>
        <v>81</v>
      </c>
      <c r="I630" s="33"/>
      <c r="J630" s="116">
        <f>AVERAGE(B630,E630,E630,H630)</f>
        <v>80.25</v>
      </c>
      <c r="K630" s="116">
        <f>VLOOKUP('STATS 17-18'!M632,'PH - GAME SCORE'!$A$3:$B$55,2)</f>
        <v>67</v>
      </c>
      <c r="L630" s="116">
        <f>AVERAGE(J630,K630)</f>
        <v>73.625</v>
      </c>
      <c r="M630" s="116">
        <f>IF('STATS 17-18'!H632&lt;13.4,IF(L630&gt;73,73,L630),L630)</f>
        <v>73.625</v>
      </c>
      <c r="N630" s="117">
        <f>IF('STATS 17-18'!H632&lt;11,IF(M630&gt;66,66,M630),M630)</f>
        <v>73.625</v>
      </c>
    </row>
    <row r="631" ht="20.35" customHeight="1">
      <c r="A631" t="s" s="38">
        <v>740</v>
      </c>
      <c r="B631" s="81">
        <f>'SK - Tableau 1'!F631</f>
        <v>52</v>
      </c>
      <c r="C631" s="33">
        <f>VLOOKUP('STATS 17-18'!X633,'PH - GIVEAWAYS'!$A$3:$B$55,2)</f>
        <v>78</v>
      </c>
      <c r="D631" s="33">
        <f>IF('STATS 17-18'!G633&lt;400,IF(C631&gt;66,66,C631),C631)</f>
        <v>78</v>
      </c>
      <c r="E631" s="33">
        <f>IF('STATS 17-18'!G633&lt;200,IF(D631&gt;60,60,D631),D631)</f>
        <v>78</v>
      </c>
      <c r="F631" s="33">
        <f>VLOOKUP('STATS 17-18'!AE633,'PH - BLOCKED SHOTS'!$A$3:$B$55,2)</f>
        <v>68</v>
      </c>
      <c r="G631" s="33">
        <f>IF('STATS 17-18'!G633&lt;400,IF(F631&gt;66,66,F631),F631)</f>
        <v>68</v>
      </c>
      <c r="H631" s="33">
        <f>IF('STATS 17-18'!G633&lt;200,IF(G631&gt;60,60,G631),G631)</f>
        <v>68</v>
      </c>
      <c r="I631" s="33"/>
      <c r="J631" s="116">
        <f>AVERAGE(B631,E631,E631,H631)</f>
        <v>69</v>
      </c>
      <c r="K631" s="116">
        <f>VLOOKUP('STATS 17-18'!M633,'PH - GAME SCORE'!$A$3:$B$55,2)</f>
        <v>71</v>
      </c>
      <c r="L631" s="116">
        <f>AVERAGE(J631,K631)</f>
        <v>70</v>
      </c>
      <c r="M631" s="116">
        <f>IF('STATS 17-18'!H633&lt;13.4,IF(L631&gt;73,73,L631),L631)</f>
        <v>70</v>
      </c>
      <c r="N631" s="117">
        <f>IF('STATS 17-18'!H633&lt;11,IF(M631&gt;66,66,M631),M631)</f>
        <v>70</v>
      </c>
    </row>
    <row r="632" ht="20.35" customHeight="1">
      <c r="A632" t="s" s="38">
        <v>741</v>
      </c>
      <c r="B632" s="81">
        <f>'SK - Tableau 1'!F632</f>
        <v>88</v>
      </c>
      <c r="C632" s="33">
        <f>VLOOKUP('STATS 17-18'!X634,'PH - GIVEAWAYS'!$A$3:$B$55,2)</f>
        <v>78</v>
      </c>
      <c r="D632" s="33">
        <f>IF('STATS 17-18'!G634&lt;400,IF(C632&gt;66,66,C632),C632)</f>
        <v>78</v>
      </c>
      <c r="E632" s="33">
        <f>IF('STATS 17-18'!G634&lt;200,IF(D632&gt;60,60,D632),D632)</f>
        <v>78</v>
      </c>
      <c r="F632" s="33">
        <f>VLOOKUP('STATS 17-18'!AE634,'PH - BLOCKED SHOTS'!$A$3:$B$55,2)</f>
        <v>70</v>
      </c>
      <c r="G632" s="33">
        <f>IF('STATS 17-18'!G634&lt;400,IF(F632&gt;66,66,F632),F632)</f>
        <v>70</v>
      </c>
      <c r="H632" s="33">
        <f>IF('STATS 17-18'!G634&lt;200,IF(G632&gt;60,60,G632),G632)</f>
        <v>70</v>
      </c>
      <c r="I632" s="33"/>
      <c r="J632" s="116">
        <f>AVERAGE(B632,E632,E632,H632)</f>
        <v>78.5</v>
      </c>
      <c r="K632" s="116">
        <f>VLOOKUP('STATS 17-18'!M634,'PH - GAME SCORE'!$A$3:$B$55,2)</f>
        <v>73</v>
      </c>
      <c r="L632" s="116">
        <f>AVERAGE(J632,K632)</f>
        <v>75.75</v>
      </c>
      <c r="M632" s="116">
        <f>IF('STATS 17-18'!H634&lt;13.4,IF(L632&gt;73,73,L632),L632)</f>
        <v>75.75</v>
      </c>
      <c r="N632" s="117">
        <f>IF('STATS 17-18'!H634&lt;11,IF(M632&gt;66,66,M632),M632)</f>
        <v>75.75</v>
      </c>
    </row>
    <row r="633" ht="20.35" customHeight="1">
      <c r="A633" t="s" s="38">
        <v>742</v>
      </c>
      <c r="B633" s="81">
        <f>'SK - Tableau 1'!F633</f>
        <v>65</v>
      </c>
      <c r="C633" s="33">
        <f>VLOOKUP('STATS 17-18'!X635,'PH - GIVEAWAYS'!$A$3:$B$55,2)</f>
        <v>75</v>
      </c>
      <c r="D633" s="33">
        <f>IF('STATS 17-18'!G635&lt;400,IF(C633&gt;66,66,C633),C633)</f>
        <v>75</v>
      </c>
      <c r="E633" s="33">
        <f>IF('STATS 17-18'!G635&lt;200,IF(D633&gt;60,60,D633),D633)</f>
        <v>75</v>
      </c>
      <c r="F633" s="33">
        <f>VLOOKUP('STATS 17-18'!AE635,'PH - BLOCKED SHOTS'!$A$3:$B$55,2)</f>
        <v>78</v>
      </c>
      <c r="G633" s="33">
        <f>IF('STATS 17-18'!G635&lt;400,IF(F633&gt;66,66,F633),F633)</f>
        <v>78</v>
      </c>
      <c r="H633" s="33">
        <f>IF('STATS 17-18'!G635&lt;200,IF(G633&gt;60,60,G633),G633)</f>
        <v>78</v>
      </c>
      <c r="I633" s="33"/>
      <c r="J633" s="116">
        <f>AVERAGE(B633,E633,E633,H633)</f>
        <v>73.25</v>
      </c>
      <c r="K633" s="116">
        <f>VLOOKUP('STATS 17-18'!M635,'PH - GAME SCORE'!$A$3:$B$55,2)</f>
        <v>52</v>
      </c>
      <c r="L633" s="116">
        <f>AVERAGE(J633,K633)</f>
        <v>62.625</v>
      </c>
      <c r="M633" s="116">
        <f>IF('STATS 17-18'!H635&lt;13.4,IF(L633&gt;73,73,L633),L633)</f>
        <v>62.625</v>
      </c>
      <c r="N633" s="117">
        <f>IF('STATS 17-18'!H635&lt;11,IF(M633&gt;66,66,M633),M633)</f>
        <v>62.625</v>
      </c>
    </row>
    <row r="634" ht="20.35" customHeight="1">
      <c r="A634" t="s" s="38">
        <v>744</v>
      </c>
      <c r="B634" s="81">
        <f>'SK - Tableau 1'!F634</f>
        <v>50</v>
      </c>
      <c r="C634" s="33">
        <f>VLOOKUP('STATS 17-18'!X636,'PH - GIVEAWAYS'!$A$3:$B$55,2)</f>
        <v>60</v>
      </c>
      <c r="D634" s="33">
        <f>IF('STATS 17-18'!G636&lt;400,IF(C634&gt;66,66,C634),C634)</f>
        <v>60</v>
      </c>
      <c r="E634" s="33">
        <f>IF('STATS 17-18'!G636&lt;200,IF(D634&gt;60,60,D634),D634)</f>
        <v>60</v>
      </c>
      <c r="F634" s="33">
        <f>VLOOKUP('STATS 17-18'!AE636,'PH - BLOCKED SHOTS'!$A$3:$B$55,2)</f>
        <v>81</v>
      </c>
      <c r="G634" s="33">
        <f>IF('STATS 17-18'!G636&lt;400,IF(F634&gt;66,66,F634),F634)</f>
        <v>81</v>
      </c>
      <c r="H634" s="33">
        <f>IF('STATS 17-18'!G636&lt;200,IF(G634&gt;60,60,G634),G634)</f>
        <v>81</v>
      </c>
      <c r="I634" s="33"/>
      <c r="J634" s="116">
        <f>AVERAGE(B634,E634,E634,H634)</f>
        <v>62.75</v>
      </c>
      <c r="K634" s="116">
        <f>VLOOKUP('STATS 17-18'!M636,'PH - GAME SCORE'!$A$3:$B$55,2)</f>
        <v>60</v>
      </c>
      <c r="L634" s="116">
        <f>AVERAGE(J634,K634)</f>
        <v>61.375</v>
      </c>
      <c r="M634" s="116">
        <f>IF('STATS 17-18'!H636&lt;13.4,IF(L634&gt;73,73,L634),L634)</f>
        <v>61.375</v>
      </c>
      <c r="N634" s="117">
        <f>IF('STATS 17-18'!H636&lt;11,IF(M634&gt;66,66,M634),M634)</f>
        <v>61.375</v>
      </c>
    </row>
    <row r="635" ht="20.35" customHeight="1">
      <c r="A635" t="s" s="38">
        <v>745</v>
      </c>
      <c r="B635" s="81">
        <f>'SK - Tableau 1'!F635</f>
        <v>60</v>
      </c>
      <c r="C635" s="33">
        <f>VLOOKUP('STATS 17-18'!X637,'PH - GIVEAWAYS'!$A$3:$B$55,2)</f>
        <v>68</v>
      </c>
      <c r="D635" s="33">
        <f>IF('STATS 17-18'!G637&lt;400,IF(C635&gt;66,66,C635),C635)</f>
        <v>66</v>
      </c>
      <c r="E635" s="33">
        <f>IF('STATS 17-18'!G637&lt;200,IF(D635&gt;60,60,D635),D635)</f>
        <v>60</v>
      </c>
      <c r="F635" s="33">
        <f>VLOOKUP('STATS 17-18'!AE637,'PH - BLOCKED SHOTS'!$A$3:$B$55,2)</f>
        <v>62</v>
      </c>
      <c r="G635" s="33">
        <f>IF('STATS 17-18'!G637&lt;400,IF(F635&gt;66,66,F635),F635)</f>
        <v>62</v>
      </c>
      <c r="H635" s="33">
        <f>IF('STATS 17-18'!G637&lt;200,IF(G635&gt;60,60,G635),G635)</f>
        <v>60</v>
      </c>
      <c r="I635" s="33"/>
      <c r="J635" s="116">
        <f>AVERAGE(B635,E635,E635,H635)</f>
        <v>60</v>
      </c>
      <c r="K635" s="116">
        <f>VLOOKUP('STATS 17-18'!M637,'PH - GAME SCORE'!$A$3:$B$55,2)</f>
        <v>47</v>
      </c>
      <c r="L635" s="116">
        <f>AVERAGE(J635,K635)</f>
        <v>53.5</v>
      </c>
      <c r="M635" s="116">
        <f>IF('STATS 17-18'!H637&lt;13.4,IF(L635&gt;73,73,L635),L635)</f>
        <v>53.5</v>
      </c>
      <c r="N635" s="117">
        <f>IF('STATS 17-18'!H637&lt;11,IF(M635&gt;66,66,M635),M635)</f>
        <v>53.5</v>
      </c>
    </row>
    <row r="636" ht="20.35" customHeight="1">
      <c r="A636" t="s" s="38">
        <v>746</v>
      </c>
      <c r="B636" s="81">
        <f>'SK - Tableau 1'!F636</f>
        <v>95</v>
      </c>
      <c r="C636" s="33">
        <f>VLOOKUP('STATS 17-18'!X638,'PH - GIVEAWAYS'!$A$3:$B$55,2)</f>
        <v>71</v>
      </c>
      <c r="D636" s="33">
        <f>IF('STATS 17-18'!G638&lt;400,IF(C636&gt;66,66,C636),C636)</f>
        <v>71</v>
      </c>
      <c r="E636" s="33">
        <f>IF('STATS 17-18'!G638&lt;200,IF(D636&gt;60,60,D636),D636)</f>
        <v>71</v>
      </c>
      <c r="F636" s="33">
        <f>VLOOKUP('STATS 17-18'!AE638,'PH - BLOCKED SHOTS'!$A$3:$B$55,2)</f>
        <v>77</v>
      </c>
      <c r="G636" s="33">
        <f>IF('STATS 17-18'!G638&lt;400,IF(F636&gt;66,66,F636),F636)</f>
        <v>77</v>
      </c>
      <c r="H636" s="33">
        <f>IF('STATS 17-18'!G638&lt;200,IF(G636&gt;60,60,G636),G636)</f>
        <v>77</v>
      </c>
      <c r="I636" s="33"/>
      <c r="J636" s="116">
        <f>AVERAGE(B636,E636,E636,H636)</f>
        <v>78.5</v>
      </c>
      <c r="K636" s="116">
        <f>VLOOKUP('STATS 17-18'!M638,'PH - GAME SCORE'!$A$3:$B$55,2)</f>
        <v>60</v>
      </c>
      <c r="L636" s="116">
        <f>AVERAGE(J636,K636)</f>
        <v>69.25</v>
      </c>
      <c r="M636" s="116">
        <f>IF('STATS 17-18'!H638&lt;13.4,IF(L636&gt;73,73,L636),L636)</f>
        <v>69.25</v>
      </c>
      <c r="N636" s="117">
        <f>IF('STATS 17-18'!H638&lt;11,IF(M636&gt;66,66,M636),M636)</f>
        <v>69.25</v>
      </c>
    </row>
    <row r="637" ht="20.35" customHeight="1">
      <c r="A637" t="s" s="38">
        <v>747</v>
      </c>
      <c r="B637" s="81">
        <f>'SK - Tableau 1'!F637</f>
        <v>55</v>
      </c>
      <c r="C637" s="33">
        <f>VLOOKUP('STATS 17-18'!X639,'PH - GIVEAWAYS'!$A$3:$B$55,2)</f>
        <v>56</v>
      </c>
      <c r="D637" s="33">
        <f>IF('STATS 17-18'!G639&lt;400,IF(C637&gt;66,66,C637),C637)</f>
        <v>56</v>
      </c>
      <c r="E637" s="33">
        <f>IF('STATS 17-18'!G639&lt;200,IF(D637&gt;60,60,D637),D637)</f>
        <v>56</v>
      </c>
      <c r="F637" s="33">
        <f>VLOOKUP('STATS 17-18'!AE639,'PH - BLOCKED SHOTS'!$A$3:$B$55,2)</f>
        <v>70</v>
      </c>
      <c r="G637" s="33">
        <f>IF('STATS 17-18'!G639&lt;400,IF(F637&gt;66,66,F637),F637)</f>
        <v>66</v>
      </c>
      <c r="H637" s="33">
        <f>IF('STATS 17-18'!G639&lt;200,IF(G637&gt;60,60,G637),G637)</f>
        <v>60</v>
      </c>
      <c r="I637" s="33"/>
      <c r="J637" s="116">
        <f>AVERAGE(B637,E637,E637,H637)</f>
        <v>56.75</v>
      </c>
      <c r="K637" s="116">
        <f>VLOOKUP('STATS 17-18'!M639,'PH - GAME SCORE'!$A$3:$B$55,2)</f>
        <v>66</v>
      </c>
      <c r="L637" s="116">
        <f>AVERAGE(J637,K637)</f>
        <v>61.375</v>
      </c>
      <c r="M637" s="116">
        <f>IF('STATS 17-18'!H639&lt;13.4,IF(L637&gt;73,73,L637),L637)</f>
        <v>61.375</v>
      </c>
      <c r="N637" s="117">
        <f>IF('STATS 17-18'!H639&lt;11,IF(M637&gt;66,66,M637),M637)</f>
        <v>61.375</v>
      </c>
    </row>
    <row r="638" ht="20.35" customHeight="1">
      <c r="A638" t="s" s="38">
        <v>748</v>
      </c>
      <c r="B638" s="81">
        <f>'SK - Tableau 1'!F638</f>
        <v>73</v>
      </c>
      <c r="C638" s="33">
        <f>VLOOKUP('STATS 17-18'!X640,'PH - GIVEAWAYS'!$A$3:$B$55,2)</f>
        <v>84</v>
      </c>
      <c r="D638" s="33">
        <f>IF('STATS 17-18'!G640&lt;400,IF(C638&gt;66,66,C638),C638)</f>
        <v>84</v>
      </c>
      <c r="E638" s="33">
        <f>IF('STATS 17-18'!G640&lt;200,IF(D638&gt;60,60,D638),D638)</f>
        <v>84</v>
      </c>
      <c r="F638" s="33">
        <f>VLOOKUP('STATS 17-18'!AE640,'PH - BLOCKED SHOTS'!$A$3:$B$55,2)</f>
        <v>57</v>
      </c>
      <c r="G638" s="33">
        <f>IF('STATS 17-18'!G640&lt;400,IF(F638&gt;66,66,F638),F638)</f>
        <v>57</v>
      </c>
      <c r="H638" s="33">
        <f>IF('STATS 17-18'!G640&lt;200,IF(G638&gt;60,60,G638),G638)</f>
        <v>57</v>
      </c>
      <c r="I638" s="33"/>
      <c r="J638" s="116">
        <f>AVERAGE(B638,E638,E638,H638)</f>
        <v>74.5</v>
      </c>
      <c r="K638" s="116">
        <f>VLOOKUP('STATS 17-18'!M640,'PH - GAME SCORE'!$A$3:$B$55,2)</f>
        <v>71</v>
      </c>
      <c r="L638" s="116">
        <f>AVERAGE(J638,K638)</f>
        <v>72.75</v>
      </c>
      <c r="M638" s="116">
        <f>IF('STATS 17-18'!H640&lt;13.4,IF(L638&gt;73,73,L638),L638)</f>
        <v>72.75</v>
      </c>
      <c r="N638" s="117">
        <f>IF('STATS 17-18'!H640&lt;11,IF(M638&gt;66,66,M638),M638)</f>
        <v>72.75</v>
      </c>
    </row>
    <row r="639" ht="20.35" customHeight="1">
      <c r="A639" t="s" s="38">
        <v>749</v>
      </c>
      <c r="B639" s="81">
        <f>'SK - Tableau 1'!F639</f>
        <v>78</v>
      </c>
      <c r="C639" s="33">
        <f>VLOOKUP('STATS 17-18'!X641,'PH - GIVEAWAYS'!$A$3:$B$55,2)</f>
        <v>85</v>
      </c>
      <c r="D639" s="33">
        <f>IF('STATS 17-18'!G641&lt;400,IF(C639&gt;66,66,C639),C639)</f>
        <v>85</v>
      </c>
      <c r="E639" s="33">
        <f>IF('STATS 17-18'!G641&lt;200,IF(D639&gt;60,60,D639),D639)</f>
        <v>85</v>
      </c>
      <c r="F639" s="33">
        <f>VLOOKUP('STATS 17-18'!AE641,'PH - BLOCKED SHOTS'!$A$3:$B$55,2)</f>
        <v>57</v>
      </c>
      <c r="G639" s="33">
        <f>IF('STATS 17-18'!G641&lt;400,IF(F639&gt;66,66,F639),F639)</f>
        <v>57</v>
      </c>
      <c r="H639" s="33">
        <f>IF('STATS 17-18'!G641&lt;200,IF(G639&gt;60,60,G639),G639)</f>
        <v>57</v>
      </c>
      <c r="I639" s="33"/>
      <c r="J639" s="116">
        <f>AVERAGE(B639,E639,E639,H639)</f>
        <v>76.25</v>
      </c>
      <c r="K639" s="116">
        <f>VLOOKUP('STATS 17-18'!M641,'PH - GAME SCORE'!$A$3:$B$55,2)</f>
        <v>80</v>
      </c>
      <c r="L639" s="116">
        <f>AVERAGE(J639,K639)</f>
        <v>78.125</v>
      </c>
      <c r="M639" s="116">
        <f>IF('STATS 17-18'!H641&lt;13.4,IF(L639&gt;73,73,L639),L639)</f>
        <v>78.125</v>
      </c>
      <c r="N639" s="117">
        <f>IF('STATS 17-18'!H641&lt;11,IF(M639&gt;66,66,M639),M639)</f>
        <v>78.125</v>
      </c>
    </row>
    <row r="640" ht="20.35" customHeight="1">
      <c r="A640" t="s" s="38">
        <v>750</v>
      </c>
      <c r="B640" s="81">
        <f>'SK - Tableau 1'!F640</f>
        <v>80</v>
      </c>
      <c r="C640" s="33">
        <f>VLOOKUP('STATS 17-18'!X642,'PH - GIVEAWAYS'!$A$3:$B$55,2)</f>
        <v>88</v>
      </c>
      <c r="D640" s="33">
        <f>IF('STATS 17-18'!G642&lt;400,IF(C640&gt;66,66,C640),C640)</f>
        <v>66</v>
      </c>
      <c r="E640" s="33">
        <f>IF('STATS 17-18'!G642&lt;200,IF(D640&gt;60,60,D640),D640)</f>
        <v>66</v>
      </c>
      <c r="F640" s="33">
        <f>VLOOKUP('STATS 17-18'!AE642,'PH - BLOCKED SHOTS'!$A$3:$B$55,2)</f>
        <v>87</v>
      </c>
      <c r="G640" s="33">
        <f>IF('STATS 17-18'!G642&lt;400,IF(F640&gt;66,66,F640),F640)</f>
        <v>66</v>
      </c>
      <c r="H640" s="33">
        <f>IF('STATS 17-18'!G642&lt;200,IF(G640&gt;60,60,G640),G640)</f>
        <v>66</v>
      </c>
      <c r="I640" s="33"/>
      <c r="J640" s="116">
        <f>AVERAGE(B640,E640,E640,H640)</f>
        <v>69.5</v>
      </c>
      <c r="K640" s="116">
        <f>VLOOKUP('STATS 17-18'!M642,'PH - GAME SCORE'!$A$3:$B$55,2)</f>
        <v>60</v>
      </c>
      <c r="L640" s="116">
        <f>AVERAGE(J640,K640)</f>
        <v>64.75</v>
      </c>
      <c r="M640" s="116">
        <f>IF('STATS 17-18'!H642&lt;13.4,IF(L640&gt;73,73,L640),L640)</f>
        <v>64.75</v>
      </c>
      <c r="N640" s="117">
        <f>IF('STATS 17-18'!H642&lt;11,IF(M640&gt;66,66,M640),M640)</f>
        <v>64.75</v>
      </c>
    </row>
    <row r="641" ht="20.35" customHeight="1">
      <c r="A641" t="s" s="38">
        <v>751</v>
      </c>
      <c r="B641" s="81">
        <f>'SK - Tableau 1'!F641</f>
        <v>78</v>
      </c>
      <c r="C641" s="33">
        <f>VLOOKUP('STATS 17-18'!X643,'PH - GIVEAWAYS'!$A$3:$B$55,2)</f>
        <v>79</v>
      </c>
      <c r="D641" s="33">
        <f>IF('STATS 17-18'!G643&lt;400,IF(C641&gt;66,66,C641),C641)</f>
        <v>79</v>
      </c>
      <c r="E641" s="33">
        <f>IF('STATS 17-18'!G643&lt;200,IF(D641&gt;60,60,D641),D641)</f>
        <v>79</v>
      </c>
      <c r="F641" s="33">
        <f>VLOOKUP('STATS 17-18'!AE643,'PH - BLOCKED SHOTS'!$A$3:$B$55,2)</f>
        <v>53</v>
      </c>
      <c r="G641" s="33">
        <f>IF('STATS 17-18'!G643&lt;400,IF(F641&gt;66,66,F641),F641)</f>
        <v>53</v>
      </c>
      <c r="H641" s="33">
        <f>IF('STATS 17-18'!G643&lt;200,IF(G641&gt;60,60,G641),G641)</f>
        <v>53</v>
      </c>
      <c r="I641" s="33"/>
      <c r="J641" s="116">
        <f>AVERAGE(B641,E641,E641,H641)</f>
        <v>72.25</v>
      </c>
      <c r="K641" s="116">
        <f>VLOOKUP('STATS 17-18'!M643,'PH - GAME SCORE'!$A$3:$B$55,2)</f>
        <v>69</v>
      </c>
      <c r="L641" s="116">
        <f>AVERAGE(J641,K641)</f>
        <v>70.625</v>
      </c>
      <c r="M641" s="116">
        <f>IF('STATS 17-18'!H643&lt;13.4,IF(L641&gt;73,73,L641),L641)</f>
        <v>70.625</v>
      </c>
      <c r="N641" s="117">
        <f>IF('STATS 17-18'!H643&lt;11,IF(M641&gt;66,66,M641),M641)</f>
        <v>70.625</v>
      </c>
    </row>
    <row r="642" ht="20.35" customHeight="1">
      <c r="A642" t="s" s="38">
        <v>753</v>
      </c>
      <c r="B642" s="81">
        <f>'SK - Tableau 1'!F642</f>
        <v>88</v>
      </c>
      <c r="C642" s="33">
        <f>VLOOKUP('STATS 17-18'!X644,'PH - GIVEAWAYS'!$A$3:$B$55,2)</f>
        <v>65</v>
      </c>
      <c r="D642" s="33">
        <f>IF('STATS 17-18'!G644&lt;400,IF(C642&gt;66,66,C642),C642)</f>
        <v>65</v>
      </c>
      <c r="E642" s="33">
        <f>IF('STATS 17-18'!G644&lt;200,IF(D642&gt;60,60,D642),D642)</f>
        <v>65</v>
      </c>
      <c r="F642" s="33">
        <f>VLOOKUP('STATS 17-18'!AE644,'PH - BLOCKED SHOTS'!$A$3:$B$55,2)</f>
        <v>61</v>
      </c>
      <c r="G642" s="33">
        <f>IF('STATS 17-18'!G644&lt;400,IF(F642&gt;66,66,F642),F642)</f>
        <v>61</v>
      </c>
      <c r="H642" s="33">
        <f>IF('STATS 17-18'!G644&lt;200,IF(G642&gt;60,60,G642),G642)</f>
        <v>61</v>
      </c>
      <c r="I642" s="33"/>
      <c r="J642" s="116">
        <f>AVERAGE(B642,E642,E642,H642)</f>
        <v>69.75</v>
      </c>
      <c r="K642" s="116">
        <f>VLOOKUP('STATS 17-18'!M644,'PH - GAME SCORE'!$A$3:$B$55,2)</f>
        <v>88</v>
      </c>
      <c r="L642" s="116">
        <f>AVERAGE(J642,K642)</f>
        <v>78.875</v>
      </c>
      <c r="M642" s="116">
        <f>IF('STATS 17-18'!H644&lt;13.4,IF(L642&gt;73,73,L642),L642)</f>
        <v>78.875</v>
      </c>
      <c r="N642" s="117">
        <f>IF('STATS 17-18'!H644&lt;11,IF(M642&gt;66,66,M642),M642)</f>
        <v>78.875</v>
      </c>
    </row>
    <row r="643" ht="20.35" customHeight="1">
      <c r="A643" t="s" s="38">
        <v>754</v>
      </c>
      <c r="B643" s="81">
        <f>'SK - Tableau 1'!F643</f>
        <v>68</v>
      </c>
      <c r="C643" s="33">
        <f>VLOOKUP('STATS 17-18'!X645,'PH - GIVEAWAYS'!$A$3:$B$55,2)</f>
        <v>87</v>
      </c>
      <c r="D643" s="33">
        <f>IF('STATS 17-18'!G645&lt;400,IF(C643&gt;66,66,C643),C643)</f>
        <v>87</v>
      </c>
      <c r="E643" s="33">
        <f>IF('STATS 17-18'!G645&lt;200,IF(D643&gt;60,60,D643),D643)</f>
        <v>87</v>
      </c>
      <c r="F643" s="33">
        <f>VLOOKUP('STATS 17-18'!AE645,'PH - BLOCKED SHOTS'!$A$3:$B$55,2)</f>
        <v>58</v>
      </c>
      <c r="G643" s="33">
        <f>IF('STATS 17-18'!G645&lt;400,IF(F643&gt;66,66,F643),F643)</f>
        <v>58</v>
      </c>
      <c r="H643" s="33">
        <f>IF('STATS 17-18'!G645&lt;200,IF(G643&gt;60,60,G643),G643)</f>
        <v>58</v>
      </c>
      <c r="I643" s="33"/>
      <c r="J643" s="116">
        <f>AVERAGE(B643,E643,E643,H643)</f>
        <v>75</v>
      </c>
      <c r="K643" s="116">
        <f>VLOOKUP('STATS 17-18'!M645,'PH - GAME SCORE'!$A$3:$B$55,2)</f>
        <v>87</v>
      </c>
      <c r="L643" s="116">
        <f>AVERAGE(J643,K643)</f>
        <v>81</v>
      </c>
      <c r="M643" s="116">
        <f>IF('STATS 17-18'!H645&lt;13.4,IF(L643&gt;73,73,L643),L643)</f>
        <v>81</v>
      </c>
      <c r="N643" s="117">
        <f>IF('STATS 17-18'!H645&lt;11,IF(M643&gt;66,66,M643),M643)</f>
        <v>81</v>
      </c>
    </row>
    <row r="644" ht="20.35" customHeight="1">
      <c r="A644" t="s" s="38">
        <v>755</v>
      </c>
      <c r="B644" s="81">
        <f>'SK - Tableau 1'!F644</f>
        <v>58</v>
      </c>
      <c r="C644" s="33">
        <f>VLOOKUP('STATS 17-18'!X646,'PH - GIVEAWAYS'!$A$3:$B$55,2)</f>
        <v>99</v>
      </c>
      <c r="D644" s="33">
        <f>IF('STATS 17-18'!G646&lt;400,IF(C644&gt;66,66,C644),C644)</f>
        <v>99</v>
      </c>
      <c r="E644" s="33">
        <f>IF('STATS 17-18'!G646&lt;200,IF(D644&gt;60,60,D644),D644)</f>
        <v>99</v>
      </c>
      <c r="F644" s="33">
        <f>VLOOKUP('STATS 17-18'!AE646,'PH - BLOCKED SHOTS'!$A$3:$B$55,2)</f>
        <v>69</v>
      </c>
      <c r="G644" s="33">
        <f>IF('STATS 17-18'!G646&lt;400,IF(F644&gt;66,66,F644),F644)</f>
        <v>69</v>
      </c>
      <c r="H644" s="33">
        <f>IF('STATS 17-18'!G646&lt;200,IF(G644&gt;60,60,G644),G644)</f>
        <v>69</v>
      </c>
      <c r="I644" s="33"/>
      <c r="J644" s="116">
        <f>AVERAGE(B644,E644,E644,H644)</f>
        <v>81.25</v>
      </c>
      <c r="K644" s="116">
        <f>VLOOKUP('STATS 17-18'!M646,'PH - GAME SCORE'!$A$3:$B$55,2)</f>
        <v>66</v>
      </c>
      <c r="L644" s="116">
        <f>AVERAGE(J644,K644)</f>
        <v>73.625</v>
      </c>
      <c r="M644" s="116">
        <f>IF('STATS 17-18'!H646&lt;13.4,IF(L644&gt;73,73,L644),L644)</f>
        <v>73</v>
      </c>
      <c r="N644" s="117">
        <f>IF('STATS 17-18'!H646&lt;11,IF(M644&gt;66,66,M644),M644)</f>
        <v>73</v>
      </c>
    </row>
    <row r="645" ht="20.35" customHeight="1">
      <c r="A645" t="s" s="38">
        <v>756</v>
      </c>
      <c r="B645" s="81">
        <f>'SK - Tableau 1'!F645</f>
        <v>47</v>
      </c>
      <c r="C645" s="33">
        <f>VLOOKUP('STATS 17-18'!X647,'PH - GIVEAWAYS'!$A$3:$B$55,2)</f>
        <v>99</v>
      </c>
      <c r="D645" s="33">
        <f>IF('STATS 17-18'!G647&lt;400,IF(C645&gt;66,66,C645),C645)</f>
        <v>66</v>
      </c>
      <c r="E645" s="33">
        <f>IF('STATS 17-18'!G647&lt;200,IF(D645&gt;60,60,D645),D645)</f>
        <v>60</v>
      </c>
      <c r="F645" s="33">
        <f>VLOOKUP('STATS 17-18'!AE647,'PH - BLOCKED SHOTS'!$A$3:$B$55,2)</f>
        <v>47</v>
      </c>
      <c r="G645" s="33">
        <f>IF('STATS 17-18'!G647&lt;400,IF(F645&gt;66,66,F645),F645)</f>
        <v>47</v>
      </c>
      <c r="H645" s="33">
        <f>IF('STATS 17-18'!G647&lt;200,IF(G645&gt;60,60,G645),G645)</f>
        <v>47</v>
      </c>
      <c r="I645" s="33"/>
      <c r="J645" s="116">
        <f>AVERAGE(B645,E645,E645,H645)</f>
        <v>53.5</v>
      </c>
      <c r="K645" s="116">
        <f>VLOOKUP('STATS 17-18'!M647,'PH - GAME SCORE'!$A$3:$B$55,2)</f>
        <v>47</v>
      </c>
      <c r="L645" s="116">
        <f>AVERAGE(J645,K645)</f>
        <v>50.25</v>
      </c>
      <c r="M645" s="116">
        <f>IF('STATS 17-18'!H647&lt;13.4,IF(L645&gt;73,73,L645),L645)</f>
        <v>50.25</v>
      </c>
      <c r="N645" s="117">
        <f>IF('STATS 17-18'!H647&lt;11,IF(M645&gt;66,66,M645),M645)</f>
        <v>50.25</v>
      </c>
    </row>
    <row r="646" ht="20.35" customHeight="1">
      <c r="A646" t="s" s="38">
        <v>757</v>
      </c>
      <c r="B646" s="81">
        <f>'SK - Tableau 1'!F646</f>
        <v>60</v>
      </c>
      <c r="C646" s="33">
        <f>VLOOKUP('STATS 17-18'!X648,'PH - GIVEAWAYS'!$A$3:$B$55,2)</f>
        <v>99</v>
      </c>
      <c r="D646" s="33">
        <f>IF('STATS 17-18'!G648&lt;400,IF(C646&gt;66,66,C646),C646)</f>
        <v>66</v>
      </c>
      <c r="E646" s="33">
        <f>IF('STATS 17-18'!G648&lt;200,IF(D646&gt;60,60,D646),D646)</f>
        <v>60</v>
      </c>
      <c r="F646" s="33">
        <f>VLOOKUP('STATS 17-18'!AE648,'PH - BLOCKED SHOTS'!$A$3:$B$55,2)</f>
        <v>47</v>
      </c>
      <c r="G646" s="33">
        <f>IF('STATS 17-18'!G648&lt;400,IF(F646&gt;66,66,F646),F646)</f>
        <v>47</v>
      </c>
      <c r="H646" s="33">
        <f>IF('STATS 17-18'!G648&lt;200,IF(G646&gt;60,60,G646),G646)</f>
        <v>47</v>
      </c>
      <c r="I646" s="33"/>
      <c r="J646" s="116">
        <f>AVERAGE(B646,E646,E646,H646)</f>
        <v>56.75</v>
      </c>
      <c r="K646" s="116">
        <f>VLOOKUP('STATS 17-18'!M648,'PH - GAME SCORE'!$A$3:$B$55,2)</f>
        <v>56</v>
      </c>
      <c r="L646" s="116">
        <f>AVERAGE(J646,K646)</f>
        <v>56.375</v>
      </c>
      <c r="M646" s="116">
        <f>IF('STATS 17-18'!H648&lt;13.4,IF(L646&gt;73,73,L646),L646)</f>
        <v>56.375</v>
      </c>
      <c r="N646" s="117">
        <f>IF('STATS 17-18'!H648&lt;11,IF(M646&gt;66,66,M646),M646)</f>
        <v>56.375</v>
      </c>
    </row>
    <row r="647" ht="20.35" customHeight="1">
      <c r="A647" t="s" s="38">
        <v>758</v>
      </c>
      <c r="B647" s="81">
        <f>'SK - Tableau 1'!F647</f>
        <v>85</v>
      </c>
      <c r="C647" s="33">
        <f>VLOOKUP('STATS 17-18'!X649,'PH - GIVEAWAYS'!$A$3:$B$55,2)</f>
        <v>53</v>
      </c>
      <c r="D647" s="33">
        <f>IF('STATS 17-18'!G649&lt;400,IF(C647&gt;66,66,C647),C647)</f>
        <v>53</v>
      </c>
      <c r="E647" s="33">
        <f>IF('STATS 17-18'!G649&lt;200,IF(D647&gt;60,60,D647),D647)</f>
        <v>53</v>
      </c>
      <c r="F647" s="33">
        <f>VLOOKUP('STATS 17-18'!AE649,'PH - BLOCKED SHOTS'!$A$3:$B$55,2)</f>
        <v>47</v>
      </c>
      <c r="G647" s="33">
        <f>IF('STATS 17-18'!G649&lt;400,IF(F647&gt;66,66,F647),F647)</f>
        <v>47</v>
      </c>
      <c r="H647" s="33">
        <f>IF('STATS 17-18'!G649&lt;200,IF(G647&gt;60,60,G647),G647)</f>
        <v>47</v>
      </c>
      <c r="I647" s="33"/>
      <c r="J647" s="116">
        <f>AVERAGE(B647,E647,E647,H647)</f>
        <v>59.5</v>
      </c>
      <c r="K647" s="116">
        <f>VLOOKUP('STATS 17-18'!M649,'PH - GAME SCORE'!$A$3:$B$55,2)</f>
        <v>99</v>
      </c>
      <c r="L647" s="116">
        <f>AVERAGE(J647,K647)</f>
        <v>79.25</v>
      </c>
      <c r="M647" s="116">
        <f>IF('STATS 17-18'!H649&lt;13.4,IF(L647&gt;73,73,L647),L647)</f>
        <v>79.25</v>
      </c>
      <c r="N647" s="117">
        <f>IF('STATS 17-18'!H649&lt;11,IF(M647&gt;66,66,M647),M647)</f>
        <v>79.25</v>
      </c>
    </row>
    <row r="648" ht="20.35" customHeight="1">
      <c r="A648" t="s" s="38">
        <v>759</v>
      </c>
      <c r="B648" s="81">
        <f>'SK - Tableau 1'!F648</f>
        <v>49</v>
      </c>
      <c r="C648" s="33">
        <f>VLOOKUP('STATS 17-18'!X650,'PH - GIVEAWAYS'!$A$3:$B$55,2)</f>
        <v>79</v>
      </c>
      <c r="D648" s="33">
        <f>IF('STATS 17-18'!G650&lt;400,IF(C648&gt;66,66,C648),C648)</f>
        <v>66</v>
      </c>
      <c r="E648" s="33">
        <f>IF('STATS 17-18'!G650&lt;200,IF(D648&gt;60,60,D648),D648)</f>
        <v>66</v>
      </c>
      <c r="F648" s="33">
        <f>VLOOKUP('STATS 17-18'!AE650,'PH - BLOCKED SHOTS'!$A$3:$B$55,2)</f>
        <v>68</v>
      </c>
      <c r="G648" s="33">
        <f>IF('STATS 17-18'!G650&lt;400,IF(F648&gt;66,66,F648),F648)</f>
        <v>66</v>
      </c>
      <c r="H648" s="33">
        <f>IF('STATS 17-18'!G650&lt;200,IF(G648&gt;60,60,G648),G648)</f>
        <v>66</v>
      </c>
      <c r="I648" s="33"/>
      <c r="J648" s="116">
        <f>AVERAGE(B648,E648,E648,H648)</f>
        <v>61.75</v>
      </c>
      <c r="K648" s="116">
        <f>VLOOKUP('STATS 17-18'!M650,'PH - GAME SCORE'!$A$3:$B$55,2)</f>
        <v>58</v>
      </c>
      <c r="L648" s="116">
        <f>AVERAGE(J648,K648)</f>
        <v>59.875</v>
      </c>
      <c r="M648" s="116">
        <f>IF('STATS 17-18'!H650&lt;13.4,IF(L648&gt;73,73,L648),L648)</f>
        <v>59.875</v>
      </c>
      <c r="N648" s="117">
        <f>IF('STATS 17-18'!H650&lt;11,IF(M648&gt;66,66,M648),M648)</f>
        <v>59.875</v>
      </c>
    </row>
    <row r="649" ht="20.35" customHeight="1">
      <c r="A649" t="s" s="38">
        <v>760</v>
      </c>
      <c r="B649" s="81">
        <f>'SK - Tableau 1'!F649</f>
        <v>60</v>
      </c>
      <c r="C649" s="33">
        <f>VLOOKUP('STATS 17-18'!X651,'PH - GIVEAWAYS'!$A$3:$B$55,2)</f>
        <v>96</v>
      </c>
      <c r="D649" s="33">
        <f>IF('STATS 17-18'!G651&lt;400,IF(C649&gt;66,66,C649),C649)</f>
        <v>66</v>
      </c>
      <c r="E649" s="33">
        <f>IF('STATS 17-18'!G651&lt;200,IF(D649&gt;60,60,D649),D649)</f>
        <v>60</v>
      </c>
      <c r="F649" s="33">
        <f>VLOOKUP('STATS 17-18'!AE651,'PH - BLOCKED SHOTS'!$A$3:$B$55,2)</f>
        <v>47</v>
      </c>
      <c r="G649" s="33">
        <f>IF('STATS 17-18'!G651&lt;400,IF(F649&gt;66,66,F649),F649)</f>
        <v>47</v>
      </c>
      <c r="H649" s="33">
        <f>IF('STATS 17-18'!G651&lt;200,IF(G649&gt;60,60,G649),G649)</f>
        <v>47</v>
      </c>
      <c r="I649" s="33"/>
      <c r="J649" s="116">
        <f>AVERAGE(B649,E649,E649,H649)</f>
        <v>56.75</v>
      </c>
      <c r="K649" s="116">
        <f>VLOOKUP('STATS 17-18'!M651,'PH - GAME SCORE'!$A$3:$B$55,2)</f>
        <v>48</v>
      </c>
      <c r="L649" s="116">
        <f>AVERAGE(J649,K649)</f>
        <v>52.375</v>
      </c>
      <c r="M649" s="116">
        <f>IF('STATS 17-18'!H651&lt;13.4,IF(L649&gt;73,73,L649),L649)</f>
        <v>52.375</v>
      </c>
      <c r="N649" s="117">
        <f>IF('STATS 17-18'!H651&lt;11,IF(M649&gt;66,66,M649),M649)</f>
        <v>52.375</v>
      </c>
    </row>
    <row r="650" ht="20.35" customHeight="1">
      <c r="A650" t="s" s="38">
        <v>762</v>
      </c>
      <c r="B650" s="81">
        <f>'SK - Tableau 1'!F650</f>
        <v>87</v>
      </c>
      <c r="C650" s="33">
        <f>VLOOKUP('STATS 17-18'!X652,'PH - GIVEAWAYS'!$A$3:$B$55,2)</f>
        <v>81</v>
      </c>
      <c r="D650" s="33">
        <f>IF('STATS 17-18'!G652&lt;400,IF(C650&gt;66,66,C650),C650)</f>
        <v>81</v>
      </c>
      <c r="E650" s="33">
        <f>IF('STATS 17-18'!G652&lt;200,IF(D650&gt;60,60,D650),D650)</f>
        <v>81</v>
      </c>
      <c r="F650" s="33">
        <f>VLOOKUP('STATS 17-18'!AE652,'PH - BLOCKED SHOTS'!$A$3:$B$55,2)</f>
        <v>84</v>
      </c>
      <c r="G650" s="33">
        <f>IF('STATS 17-18'!G652&lt;400,IF(F650&gt;66,66,F650),F650)</f>
        <v>84</v>
      </c>
      <c r="H650" s="33">
        <f>IF('STATS 17-18'!G652&lt;200,IF(G650&gt;60,60,G650),G650)</f>
        <v>84</v>
      </c>
      <c r="I650" s="33"/>
      <c r="J650" s="116">
        <f>AVERAGE(B650,E650,E650,H650)</f>
        <v>83.25</v>
      </c>
      <c r="K650" s="116">
        <f>VLOOKUP('STATS 17-18'!M652,'PH - GAME SCORE'!$A$3:$B$55,2)</f>
        <v>53</v>
      </c>
      <c r="L650" s="116">
        <f>AVERAGE(J650,K650)</f>
        <v>68.125</v>
      </c>
      <c r="M650" s="116">
        <f>IF('STATS 17-18'!H652&lt;13.4,IF(L650&gt;73,73,L650),L650)</f>
        <v>68.125</v>
      </c>
      <c r="N650" s="117">
        <f>IF('STATS 17-18'!H652&lt;11,IF(M650&gt;66,66,M650),M650)</f>
        <v>68.125</v>
      </c>
    </row>
    <row r="651" ht="20.35" customHeight="1">
      <c r="A651" t="s" s="38">
        <v>763</v>
      </c>
      <c r="B651" s="81">
        <f>'SK - Tableau 1'!F651</f>
        <v>72</v>
      </c>
      <c r="C651" s="33">
        <f>VLOOKUP('STATS 17-18'!X653,'PH - GIVEAWAYS'!$A$3:$B$55,2)</f>
        <v>50</v>
      </c>
      <c r="D651" s="33">
        <f>IF('STATS 17-18'!G653&lt;400,IF(C651&gt;66,66,C651),C651)</f>
        <v>50</v>
      </c>
      <c r="E651" s="33">
        <f>IF('STATS 17-18'!G653&lt;200,IF(D651&gt;60,60,D651),D651)</f>
        <v>50</v>
      </c>
      <c r="F651" s="33">
        <f>VLOOKUP('STATS 17-18'!AE653,'PH - BLOCKED SHOTS'!$A$3:$B$55,2)</f>
        <v>95</v>
      </c>
      <c r="G651" s="33">
        <f>IF('STATS 17-18'!G653&lt;400,IF(F651&gt;66,66,F651),F651)</f>
        <v>95</v>
      </c>
      <c r="H651" s="33">
        <f>IF('STATS 17-18'!G653&lt;200,IF(G651&gt;60,60,G651),G651)</f>
        <v>95</v>
      </c>
      <c r="I651" s="33"/>
      <c r="J651" s="116">
        <f>AVERAGE(B651,E651,E651,H651)</f>
        <v>66.75</v>
      </c>
      <c r="K651" s="116">
        <f>VLOOKUP('STATS 17-18'!M653,'PH - GAME SCORE'!$A$3:$B$55,2)</f>
        <v>53</v>
      </c>
      <c r="L651" s="116">
        <f>AVERAGE(J651,K651)</f>
        <v>59.875</v>
      </c>
      <c r="M651" s="116">
        <f>IF('STATS 17-18'!H653&lt;13.4,IF(L651&gt;73,73,L651),L651)</f>
        <v>59.875</v>
      </c>
      <c r="N651" s="117">
        <f>IF('STATS 17-18'!H653&lt;11,IF(M651&gt;66,66,M651),M651)</f>
        <v>59.875</v>
      </c>
    </row>
    <row r="652" ht="20.35" customHeight="1">
      <c r="A652" t="s" s="38">
        <v>764</v>
      </c>
      <c r="B652" s="81">
        <f>'SK - Tableau 1'!F652</f>
        <v>82</v>
      </c>
      <c r="C652" s="33">
        <f>VLOOKUP('STATS 17-18'!X654,'PH - GIVEAWAYS'!$A$3:$B$55,2)</f>
        <v>64</v>
      </c>
      <c r="D652" s="33">
        <f>IF('STATS 17-18'!G654&lt;400,IF(C652&gt;66,66,C652),C652)</f>
        <v>64</v>
      </c>
      <c r="E652" s="33">
        <f>IF('STATS 17-18'!G654&lt;200,IF(D652&gt;60,60,D652),D652)</f>
        <v>64</v>
      </c>
      <c r="F652" s="33">
        <f>VLOOKUP('STATS 17-18'!AE654,'PH - BLOCKED SHOTS'!$A$3:$B$55,2)</f>
        <v>98</v>
      </c>
      <c r="G652" s="33">
        <f>IF('STATS 17-18'!G654&lt;400,IF(F652&gt;66,66,F652),F652)</f>
        <v>98</v>
      </c>
      <c r="H652" s="33">
        <f>IF('STATS 17-18'!G654&lt;200,IF(G652&gt;60,60,G652),G652)</f>
        <v>98</v>
      </c>
      <c r="I652" s="33"/>
      <c r="J652" s="116">
        <f>AVERAGE(B652,E652,E652,H652)</f>
        <v>77</v>
      </c>
      <c r="K652" s="116">
        <f>VLOOKUP('STATS 17-18'!M654,'PH - GAME SCORE'!$A$3:$B$55,2)</f>
        <v>53</v>
      </c>
      <c r="L652" s="116">
        <f>AVERAGE(J652,K652)</f>
        <v>65</v>
      </c>
      <c r="M652" s="116">
        <f>IF('STATS 17-18'!H654&lt;13.4,IF(L652&gt;73,73,L652),L652)</f>
        <v>65</v>
      </c>
      <c r="N652" s="117">
        <f>IF('STATS 17-18'!H654&lt;11,IF(M652&gt;66,66,M652),M652)</f>
        <v>65</v>
      </c>
    </row>
    <row r="653" ht="20.35" customHeight="1">
      <c r="A653" t="s" s="38">
        <v>765</v>
      </c>
      <c r="B653" s="81">
        <f>'SK - Tableau 1'!F653</f>
        <v>93</v>
      </c>
      <c r="C653" s="33">
        <f>VLOOKUP('STATS 17-18'!X655,'PH - GIVEAWAYS'!$A$3:$B$55,2)</f>
        <v>67</v>
      </c>
      <c r="D653" s="33">
        <f>IF('STATS 17-18'!G655&lt;400,IF(C653&gt;66,66,C653),C653)</f>
        <v>67</v>
      </c>
      <c r="E653" s="33">
        <f>IF('STATS 17-18'!G655&lt;200,IF(D653&gt;60,60,D653),D653)</f>
        <v>67</v>
      </c>
      <c r="F653" s="33">
        <f>VLOOKUP('STATS 17-18'!AE655,'PH - BLOCKED SHOTS'!$A$3:$B$55,2)</f>
        <v>85</v>
      </c>
      <c r="G653" s="33">
        <f>IF('STATS 17-18'!G655&lt;400,IF(F653&gt;66,66,F653),F653)</f>
        <v>85</v>
      </c>
      <c r="H653" s="33">
        <f>IF('STATS 17-18'!G655&lt;200,IF(G653&gt;60,60,G653),G653)</f>
        <v>85</v>
      </c>
      <c r="I653" s="33"/>
      <c r="J653" s="116">
        <f>AVERAGE(B653,E653,E653,H653)</f>
        <v>78</v>
      </c>
      <c r="K653" s="116">
        <f>VLOOKUP('STATS 17-18'!M655,'PH - GAME SCORE'!$A$3:$B$55,2)</f>
        <v>58</v>
      </c>
      <c r="L653" s="116">
        <f>AVERAGE(J653,K653)</f>
        <v>68</v>
      </c>
      <c r="M653" s="116">
        <f>IF('STATS 17-18'!H655&lt;13.4,IF(L653&gt;73,73,L653),L653)</f>
        <v>68</v>
      </c>
      <c r="N653" s="117">
        <f>IF('STATS 17-18'!H655&lt;11,IF(M653&gt;66,66,M653),M653)</f>
        <v>68</v>
      </c>
    </row>
    <row r="654" ht="20.35" customHeight="1">
      <c r="A654" t="s" s="38">
        <v>766</v>
      </c>
      <c r="B654" s="81">
        <f>'SK - Tableau 1'!F654</f>
        <v>74</v>
      </c>
      <c r="C654" s="33">
        <f>VLOOKUP('STATS 17-18'!X656,'PH - GIVEAWAYS'!$A$3:$B$55,2)</f>
        <v>58</v>
      </c>
      <c r="D654" s="33">
        <f>IF('STATS 17-18'!G656&lt;400,IF(C654&gt;66,66,C654),C654)</f>
        <v>58</v>
      </c>
      <c r="E654" s="33">
        <f>IF('STATS 17-18'!G656&lt;200,IF(D654&gt;60,60,D654),D654)</f>
        <v>58</v>
      </c>
      <c r="F654" s="33">
        <f>VLOOKUP('STATS 17-18'!AE656,'PH - BLOCKED SHOTS'!$A$3:$B$55,2)</f>
        <v>52</v>
      </c>
      <c r="G654" s="33">
        <f>IF('STATS 17-18'!G656&lt;400,IF(F654&gt;66,66,F654),F654)</f>
        <v>52</v>
      </c>
      <c r="H654" s="33">
        <f>IF('STATS 17-18'!G656&lt;200,IF(G654&gt;60,60,G654),G654)</f>
        <v>52</v>
      </c>
      <c r="I654" s="33"/>
      <c r="J654" s="116">
        <f>AVERAGE(B654,E654,E654,H654)</f>
        <v>60.5</v>
      </c>
      <c r="K654" s="116">
        <f>VLOOKUP('STATS 17-18'!M656,'PH - GAME SCORE'!$A$3:$B$55,2)</f>
        <v>95</v>
      </c>
      <c r="L654" s="116">
        <f>AVERAGE(J654,K654)</f>
        <v>77.75</v>
      </c>
      <c r="M654" s="116">
        <f>IF('STATS 17-18'!H656&lt;13.4,IF(L654&gt;73,73,L654),L654)</f>
        <v>77.75</v>
      </c>
      <c r="N654" s="117">
        <f>IF('STATS 17-18'!H656&lt;11,IF(M654&gt;66,66,M654),M654)</f>
        <v>77.75</v>
      </c>
    </row>
    <row r="655" ht="20.35" customHeight="1">
      <c r="A655" t="s" s="38">
        <v>767</v>
      </c>
      <c r="B655" s="81">
        <f>'SK - Tableau 1'!F655</f>
        <v>73</v>
      </c>
      <c r="C655" s="33">
        <f>VLOOKUP('STATS 17-18'!X657,'PH - GIVEAWAYS'!$A$3:$B$55,2)</f>
        <v>79</v>
      </c>
      <c r="D655" s="33">
        <f>IF('STATS 17-18'!G657&lt;400,IF(C655&gt;66,66,C655),C655)</f>
        <v>79</v>
      </c>
      <c r="E655" s="33">
        <f>IF('STATS 17-18'!G657&lt;200,IF(D655&gt;60,60,D655),D655)</f>
        <v>79</v>
      </c>
      <c r="F655" s="33">
        <f>VLOOKUP('STATS 17-18'!AE657,'PH - BLOCKED SHOTS'!$A$3:$B$55,2)</f>
        <v>48</v>
      </c>
      <c r="G655" s="33">
        <f>IF('STATS 17-18'!G657&lt;400,IF(F655&gt;66,66,F655),F655)</f>
        <v>48</v>
      </c>
      <c r="H655" s="33">
        <f>IF('STATS 17-18'!G657&lt;200,IF(G655&gt;60,60,G655),G655)</f>
        <v>48</v>
      </c>
      <c r="I655" s="33"/>
      <c r="J655" s="116">
        <f>AVERAGE(B655,E655,E655,H655)</f>
        <v>69.75</v>
      </c>
      <c r="K655" s="116">
        <f>VLOOKUP('STATS 17-18'!M657,'PH - GAME SCORE'!$A$3:$B$55,2)</f>
        <v>68</v>
      </c>
      <c r="L655" s="116">
        <f>AVERAGE(J655,K655)</f>
        <v>68.875</v>
      </c>
      <c r="M655" s="116">
        <f>IF('STATS 17-18'!H657&lt;13.4,IF(L655&gt;73,73,L655),L655)</f>
        <v>68.875</v>
      </c>
      <c r="N655" s="117">
        <f>IF('STATS 17-18'!H657&lt;11,IF(M655&gt;66,66,M655),M655)</f>
        <v>68.875</v>
      </c>
    </row>
    <row r="656" ht="20.35" customHeight="1">
      <c r="A656" t="s" s="38">
        <v>768</v>
      </c>
      <c r="B656" s="81">
        <f>'SK - Tableau 1'!F656</f>
        <v>60</v>
      </c>
      <c r="C656" s="33">
        <f>VLOOKUP('STATS 17-18'!X658,'PH - GIVEAWAYS'!$A$3:$B$55,2)</f>
        <v>52</v>
      </c>
      <c r="D656" s="33">
        <f>IF('STATS 17-18'!G658&lt;400,IF(C656&gt;66,66,C656),C656)</f>
        <v>52</v>
      </c>
      <c r="E656" s="33">
        <f>IF('STATS 17-18'!G658&lt;200,IF(D656&gt;60,60,D656),D656)</f>
        <v>52</v>
      </c>
      <c r="F656" s="33">
        <f>VLOOKUP('STATS 17-18'!AE658,'PH - BLOCKED SHOTS'!$A$3:$B$55,2)</f>
        <v>94</v>
      </c>
      <c r="G656" s="33">
        <f>IF('STATS 17-18'!G658&lt;400,IF(F656&gt;66,66,F656),F656)</f>
        <v>66</v>
      </c>
      <c r="H656" s="33">
        <f>IF('STATS 17-18'!G658&lt;200,IF(G656&gt;60,60,G656),G656)</f>
        <v>60</v>
      </c>
      <c r="I656" s="33"/>
      <c r="J656" s="116">
        <f>AVERAGE(B656,E656,E656,H656)</f>
        <v>56</v>
      </c>
      <c r="K656" s="116">
        <f>VLOOKUP('STATS 17-18'!M658,'PH - GAME SCORE'!$A$3:$B$55,2)</f>
        <v>63</v>
      </c>
      <c r="L656" s="116">
        <f>AVERAGE(J656,K656)</f>
        <v>59.5</v>
      </c>
      <c r="M656" s="116">
        <f>IF('STATS 17-18'!H658&lt;13.4,IF(L656&gt;73,73,L656),L656)</f>
        <v>59.5</v>
      </c>
      <c r="N656" s="117">
        <f>IF('STATS 17-18'!H658&lt;11,IF(M656&gt;66,66,M656),M656)</f>
        <v>59.5</v>
      </c>
    </row>
    <row r="657" ht="20.35" customHeight="1">
      <c r="A657" t="s" s="38">
        <v>769</v>
      </c>
      <c r="B657" s="81">
        <f>'SK - Tableau 1'!F657</f>
        <v>72</v>
      </c>
      <c r="C657" s="33">
        <f>VLOOKUP('STATS 17-18'!X659,'PH - GIVEAWAYS'!$A$3:$B$55,2)</f>
        <v>84</v>
      </c>
      <c r="D657" s="33">
        <f>IF('STATS 17-18'!G659&lt;400,IF(C657&gt;66,66,C657),C657)</f>
        <v>84</v>
      </c>
      <c r="E657" s="33">
        <f>IF('STATS 17-18'!G659&lt;200,IF(D657&gt;60,60,D657),D657)</f>
        <v>84</v>
      </c>
      <c r="F657" s="33">
        <f>VLOOKUP('STATS 17-18'!AE659,'PH - BLOCKED SHOTS'!$A$3:$B$55,2)</f>
        <v>52</v>
      </c>
      <c r="G657" s="33">
        <f>IF('STATS 17-18'!G659&lt;400,IF(F657&gt;66,66,F657),F657)</f>
        <v>52</v>
      </c>
      <c r="H657" s="33">
        <f>IF('STATS 17-18'!G659&lt;200,IF(G657&gt;60,60,G657),G657)</f>
        <v>52</v>
      </c>
      <c r="I657" s="33"/>
      <c r="J657" s="116">
        <f>AVERAGE(B657,E657,E657,H657)</f>
        <v>73</v>
      </c>
      <c r="K657" s="116">
        <f>VLOOKUP('STATS 17-18'!M659,'PH - GAME SCORE'!$A$3:$B$55,2)</f>
        <v>87</v>
      </c>
      <c r="L657" s="116">
        <f>AVERAGE(J657,K657)</f>
        <v>80</v>
      </c>
      <c r="M657" s="116">
        <f>IF('STATS 17-18'!H659&lt;13.4,IF(L657&gt;73,73,L657),L657)</f>
        <v>80</v>
      </c>
      <c r="N657" s="117">
        <f>IF('STATS 17-18'!H659&lt;11,IF(M657&gt;66,66,M657),M657)</f>
        <v>80</v>
      </c>
    </row>
    <row r="658" ht="20.35" customHeight="1">
      <c r="A658" t="s" s="38">
        <v>770</v>
      </c>
      <c r="B658" s="81">
        <f>'SK - Tableau 1'!F658</f>
        <v>87</v>
      </c>
      <c r="C658" s="33">
        <f>VLOOKUP('STATS 17-18'!X660,'PH - GIVEAWAYS'!$A$3:$B$55,2)</f>
        <v>62</v>
      </c>
      <c r="D658" s="33">
        <f>IF('STATS 17-18'!G660&lt;400,IF(C658&gt;66,66,C658),C658)</f>
        <v>62</v>
      </c>
      <c r="E658" s="33">
        <f>IF('STATS 17-18'!G660&lt;200,IF(D658&gt;60,60,D658),D658)</f>
        <v>62</v>
      </c>
      <c r="F658" s="33">
        <f>VLOOKUP('STATS 17-18'!AE660,'PH - BLOCKED SHOTS'!$A$3:$B$55,2)</f>
        <v>71</v>
      </c>
      <c r="G658" s="33">
        <f>IF('STATS 17-18'!G660&lt;400,IF(F658&gt;66,66,F658),F658)</f>
        <v>71</v>
      </c>
      <c r="H658" s="33">
        <f>IF('STATS 17-18'!G660&lt;200,IF(G658&gt;60,60,G658),G658)</f>
        <v>71</v>
      </c>
      <c r="I658" s="33"/>
      <c r="J658" s="116">
        <f>AVERAGE(B658,E658,E658,H658)</f>
        <v>70.5</v>
      </c>
      <c r="K658" s="116">
        <f>VLOOKUP('STATS 17-18'!M660,'PH - GAME SCORE'!$A$3:$B$55,2)</f>
        <v>80</v>
      </c>
      <c r="L658" s="116">
        <f>AVERAGE(J658,K658)</f>
        <v>75.25</v>
      </c>
      <c r="M658" s="116">
        <f>IF('STATS 17-18'!H660&lt;13.4,IF(L658&gt;73,73,L658),L658)</f>
        <v>75.25</v>
      </c>
      <c r="N658" s="117">
        <f>IF('STATS 17-18'!H660&lt;11,IF(M658&gt;66,66,M658),M658)</f>
        <v>75.25</v>
      </c>
    </row>
    <row r="659" ht="20.35" customHeight="1">
      <c r="A659" t="s" s="38">
        <v>771</v>
      </c>
      <c r="B659" s="81">
        <f>'SK - Tableau 1'!F659</f>
        <v>56</v>
      </c>
      <c r="C659" s="33">
        <f>VLOOKUP('STATS 17-18'!X661,'PH - GIVEAWAYS'!$A$3:$B$55,2)</f>
        <v>53</v>
      </c>
      <c r="D659" s="33">
        <f>IF('STATS 17-18'!G661&lt;400,IF(C659&gt;66,66,C659),C659)</f>
        <v>53</v>
      </c>
      <c r="E659" s="33">
        <f>IF('STATS 17-18'!G661&lt;200,IF(D659&gt;60,60,D659),D659)</f>
        <v>53</v>
      </c>
      <c r="F659" s="33">
        <f>VLOOKUP('STATS 17-18'!AE661,'PH - BLOCKED SHOTS'!$A$3:$B$55,2)</f>
        <v>86</v>
      </c>
      <c r="G659" s="33">
        <f>IF('STATS 17-18'!G661&lt;400,IF(F659&gt;66,66,F659),F659)</f>
        <v>86</v>
      </c>
      <c r="H659" s="33">
        <f>IF('STATS 17-18'!G661&lt;200,IF(G659&gt;60,60,G659),G659)</f>
        <v>86</v>
      </c>
      <c r="I659" s="33"/>
      <c r="J659" s="116">
        <f>AVERAGE(B659,E659,E659,H659)</f>
        <v>62</v>
      </c>
      <c r="K659" s="116">
        <f>VLOOKUP('STATS 17-18'!M661,'PH - GAME SCORE'!$A$3:$B$55,2)</f>
        <v>54</v>
      </c>
      <c r="L659" s="116">
        <f>AVERAGE(J659,K659)</f>
        <v>58</v>
      </c>
      <c r="M659" s="116">
        <f>IF('STATS 17-18'!H661&lt;13.4,IF(L659&gt;73,73,L659),L659)</f>
        <v>58</v>
      </c>
      <c r="N659" s="117">
        <f>IF('STATS 17-18'!H661&lt;11,IF(M659&gt;66,66,M659),M659)</f>
        <v>58</v>
      </c>
    </row>
    <row r="660" ht="20.35" customHeight="1">
      <c r="A660" t="s" s="38">
        <v>772</v>
      </c>
      <c r="B660" s="81">
        <f>'SK - Tableau 1'!F660</f>
        <v>57</v>
      </c>
      <c r="C660" s="33">
        <f>VLOOKUP('STATS 17-18'!X662,'PH - GIVEAWAYS'!$A$3:$B$55,2)</f>
        <v>96</v>
      </c>
      <c r="D660" s="33">
        <f>IF('STATS 17-18'!G662&lt;400,IF(C660&gt;66,66,C660),C660)</f>
        <v>96</v>
      </c>
      <c r="E660" s="33">
        <f>IF('STATS 17-18'!G662&lt;200,IF(D660&gt;60,60,D660),D660)</f>
        <v>96</v>
      </c>
      <c r="F660" s="33">
        <f>VLOOKUP('STATS 17-18'!AE662,'PH - BLOCKED SHOTS'!$A$3:$B$55,2)</f>
        <v>75</v>
      </c>
      <c r="G660" s="33">
        <f>IF('STATS 17-18'!G662&lt;400,IF(F660&gt;66,66,F660),F660)</f>
        <v>75</v>
      </c>
      <c r="H660" s="33">
        <f>IF('STATS 17-18'!G662&lt;200,IF(G660&gt;60,60,G660),G660)</f>
        <v>75</v>
      </c>
      <c r="I660" s="33"/>
      <c r="J660" s="116">
        <f>AVERAGE(B660,E660,E660,H660)</f>
        <v>81</v>
      </c>
      <c r="K660" s="116">
        <f>VLOOKUP('STATS 17-18'!M662,'PH - GAME SCORE'!$A$3:$B$55,2)</f>
        <v>61</v>
      </c>
      <c r="L660" s="116">
        <f>AVERAGE(J660,K660)</f>
        <v>71</v>
      </c>
      <c r="M660" s="116">
        <f>IF('STATS 17-18'!H662&lt;13.4,IF(L660&gt;73,73,L660),L660)</f>
        <v>71</v>
      </c>
      <c r="N660" s="117">
        <f>IF('STATS 17-18'!H662&lt;11,IF(M660&gt;66,66,M660),M660)</f>
        <v>71</v>
      </c>
    </row>
    <row r="661" ht="20.35" customHeight="1">
      <c r="A661" t="s" s="38">
        <v>773</v>
      </c>
      <c r="B661" s="81">
        <f>'SK - Tableau 1'!F661</f>
        <v>86</v>
      </c>
      <c r="C661" s="33">
        <f>VLOOKUP('STATS 17-18'!X663,'PH - GIVEAWAYS'!$A$3:$B$55,2)</f>
        <v>69</v>
      </c>
      <c r="D661" s="33">
        <f>IF('STATS 17-18'!G663&lt;400,IF(C661&gt;66,66,C661),C661)</f>
        <v>69</v>
      </c>
      <c r="E661" s="33">
        <f>IF('STATS 17-18'!G663&lt;200,IF(D661&gt;60,60,D661),D661)</f>
        <v>69</v>
      </c>
      <c r="F661" s="33">
        <f>VLOOKUP('STATS 17-18'!AE663,'PH - BLOCKED SHOTS'!$A$3:$B$55,2)</f>
        <v>51</v>
      </c>
      <c r="G661" s="33">
        <f>IF('STATS 17-18'!G663&lt;400,IF(F661&gt;66,66,F661),F661)</f>
        <v>51</v>
      </c>
      <c r="H661" s="33">
        <f>IF('STATS 17-18'!G663&lt;200,IF(G661&gt;60,60,G661),G661)</f>
        <v>51</v>
      </c>
      <c r="I661" s="33"/>
      <c r="J661" s="116">
        <f>AVERAGE(B661,E661,E661,H661)</f>
        <v>68.75</v>
      </c>
      <c r="K661" s="116">
        <f>VLOOKUP('STATS 17-18'!M663,'PH - GAME SCORE'!$A$3:$B$55,2)</f>
        <v>78</v>
      </c>
      <c r="L661" s="116">
        <f>AVERAGE(J661,K661)</f>
        <v>73.375</v>
      </c>
      <c r="M661" s="116">
        <f>IF('STATS 17-18'!H663&lt;13.4,IF(L661&gt;73,73,L661),L661)</f>
        <v>73.375</v>
      </c>
      <c r="N661" s="117">
        <f>IF('STATS 17-18'!H663&lt;11,IF(M661&gt;66,66,M661),M661)</f>
        <v>73.375</v>
      </c>
    </row>
    <row r="662" ht="20.35" customHeight="1">
      <c r="A662" t="s" s="38">
        <v>774</v>
      </c>
      <c r="B662" s="81">
        <f>'SK - Tableau 1'!F662</f>
        <v>66</v>
      </c>
      <c r="C662" s="33">
        <f>VLOOKUP('STATS 17-18'!X664,'PH - GIVEAWAYS'!$A$3:$B$55,2)</f>
        <v>85</v>
      </c>
      <c r="D662" s="33">
        <f>IF('STATS 17-18'!G664&lt;400,IF(C662&gt;66,66,C662),C662)</f>
        <v>85</v>
      </c>
      <c r="E662" s="33">
        <f>IF('STATS 17-18'!G664&lt;200,IF(D662&gt;60,60,D662),D662)</f>
        <v>85</v>
      </c>
      <c r="F662" s="33">
        <f>VLOOKUP('STATS 17-18'!AE664,'PH - BLOCKED SHOTS'!$A$3:$B$55,2)</f>
        <v>64</v>
      </c>
      <c r="G662" s="33">
        <f>IF('STATS 17-18'!G664&lt;400,IF(F662&gt;66,66,F662),F662)</f>
        <v>64</v>
      </c>
      <c r="H662" s="33">
        <f>IF('STATS 17-18'!G664&lt;200,IF(G662&gt;60,60,G662),G662)</f>
        <v>64</v>
      </c>
      <c r="I662" s="33"/>
      <c r="J662" s="116">
        <f>AVERAGE(B662,E662,E662,H662)</f>
        <v>75</v>
      </c>
      <c r="K662" s="116">
        <f>VLOOKUP('STATS 17-18'!M664,'PH - GAME SCORE'!$A$3:$B$55,2)</f>
        <v>86</v>
      </c>
      <c r="L662" s="116">
        <f>AVERAGE(J662,K662)</f>
        <v>80.5</v>
      </c>
      <c r="M662" s="116">
        <f>IF('STATS 17-18'!H664&lt;13.4,IF(L662&gt;73,73,L662),L662)</f>
        <v>80.5</v>
      </c>
      <c r="N662" s="117">
        <f>IF('STATS 17-18'!H664&lt;11,IF(M662&gt;66,66,M662),M662)</f>
        <v>80.5</v>
      </c>
    </row>
    <row r="663" ht="20.35" customHeight="1">
      <c r="A663" t="s" s="38">
        <v>775</v>
      </c>
      <c r="B663" s="81">
        <f>'SK - Tableau 1'!F663</f>
        <v>80</v>
      </c>
      <c r="C663" s="33">
        <f>VLOOKUP('STATS 17-18'!X665,'PH - GIVEAWAYS'!$A$3:$B$55,2)</f>
        <v>76</v>
      </c>
      <c r="D663" s="33">
        <f>IF('STATS 17-18'!G665&lt;400,IF(C663&gt;66,66,C663),C663)</f>
        <v>76</v>
      </c>
      <c r="E663" s="33">
        <f>IF('STATS 17-18'!G665&lt;200,IF(D663&gt;60,60,D663),D663)</f>
        <v>76</v>
      </c>
      <c r="F663" s="33">
        <f>VLOOKUP('STATS 17-18'!AE665,'PH - BLOCKED SHOTS'!$A$3:$B$55,2)</f>
        <v>67</v>
      </c>
      <c r="G663" s="33">
        <f>IF('STATS 17-18'!G665&lt;400,IF(F663&gt;66,66,F663),F663)</f>
        <v>67</v>
      </c>
      <c r="H663" s="33">
        <f>IF('STATS 17-18'!G665&lt;200,IF(G663&gt;60,60,G663),G663)</f>
        <v>67</v>
      </c>
      <c r="I663" s="33"/>
      <c r="J663" s="116">
        <f>AVERAGE(B663,E663,E663,H663)</f>
        <v>74.75</v>
      </c>
      <c r="K663" s="116">
        <f>VLOOKUP('STATS 17-18'!M665,'PH - GAME SCORE'!$A$3:$B$55,2)</f>
        <v>68</v>
      </c>
      <c r="L663" s="116">
        <f>AVERAGE(J663,K663)</f>
        <v>71.375</v>
      </c>
      <c r="M663" s="116">
        <f>IF('STATS 17-18'!H665&lt;13.4,IF(L663&gt;73,73,L663),L663)</f>
        <v>71.375</v>
      </c>
      <c r="N663" s="117">
        <f>IF('STATS 17-18'!H665&lt;11,IF(M663&gt;66,66,M663),M663)</f>
        <v>71.375</v>
      </c>
    </row>
    <row r="664" ht="20.35" customHeight="1">
      <c r="A664" t="s" s="38">
        <v>776</v>
      </c>
      <c r="B664" s="81">
        <f>'SK - Tableau 1'!F664</f>
        <v>52</v>
      </c>
      <c r="C664" s="33">
        <f>VLOOKUP('STATS 17-18'!X666,'PH - GIVEAWAYS'!$A$3:$B$55,2)</f>
        <v>70</v>
      </c>
      <c r="D664" s="33">
        <f>IF('STATS 17-18'!G666&lt;400,IF(C664&gt;66,66,C664),C664)</f>
        <v>70</v>
      </c>
      <c r="E664" s="33">
        <f>IF('STATS 17-18'!G666&lt;200,IF(D664&gt;60,60,D664),D664)</f>
        <v>70</v>
      </c>
      <c r="F664" s="33">
        <f>VLOOKUP('STATS 17-18'!AE666,'PH - BLOCKED SHOTS'!$A$3:$B$55,2)</f>
        <v>86</v>
      </c>
      <c r="G664" s="33">
        <f>IF('STATS 17-18'!G666&lt;400,IF(F664&gt;66,66,F664),F664)</f>
        <v>86</v>
      </c>
      <c r="H664" s="33">
        <f>IF('STATS 17-18'!G666&lt;200,IF(G664&gt;60,60,G664),G664)</f>
        <v>86</v>
      </c>
      <c r="I664" s="33"/>
      <c r="J664" s="116">
        <f>AVERAGE(B664,E664,E664,H664)</f>
        <v>69.5</v>
      </c>
      <c r="K664" s="116">
        <f>VLOOKUP('STATS 17-18'!M666,'PH - GAME SCORE'!$A$3:$B$55,2)</f>
        <v>71</v>
      </c>
      <c r="L664" s="116">
        <f>AVERAGE(J664,K664)</f>
        <v>70.25</v>
      </c>
      <c r="M664" s="116">
        <f>IF('STATS 17-18'!H666&lt;13.4,IF(L664&gt;73,73,L664),L664)</f>
        <v>70.25</v>
      </c>
      <c r="N664" s="117">
        <f>IF('STATS 17-18'!H666&lt;11,IF(M664&gt;66,66,M664),M664)</f>
        <v>70.25</v>
      </c>
    </row>
    <row r="665" ht="20.35" customHeight="1">
      <c r="A665" t="s" s="38">
        <v>777</v>
      </c>
      <c r="B665" s="81">
        <f>'SK - Tableau 1'!F665</f>
        <v>67</v>
      </c>
      <c r="C665" s="33">
        <f>VLOOKUP('STATS 17-18'!X667,'PH - GIVEAWAYS'!$A$3:$B$55,2)</f>
        <v>68</v>
      </c>
      <c r="D665" s="33">
        <f>IF('STATS 17-18'!G667&lt;400,IF(C665&gt;66,66,C665),C665)</f>
        <v>68</v>
      </c>
      <c r="E665" s="33">
        <f>IF('STATS 17-18'!G667&lt;200,IF(D665&gt;60,60,D665),D665)</f>
        <v>68</v>
      </c>
      <c r="F665" s="33">
        <f>VLOOKUP('STATS 17-18'!AE667,'PH - BLOCKED SHOTS'!$A$3:$B$55,2)</f>
        <v>58</v>
      </c>
      <c r="G665" s="33">
        <f>IF('STATS 17-18'!G667&lt;400,IF(F665&gt;66,66,F665),F665)</f>
        <v>58</v>
      </c>
      <c r="H665" s="33">
        <f>IF('STATS 17-18'!G667&lt;200,IF(G665&gt;60,60,G665),G665)</f>
        <v>58</v>
      </c>
      <c r="I665" s="33"/>
      <c r="J665" s="116">
        <f>AVERAGE(B665,E665,E665,H665)</f>
        <v>65.25</v>
      </c>
      <c r="K665" s="116">
        <f>VLOOKUP('STATS 17-18'!M667,'PH - GAME SCORE'!$A$3:$B$55,2)</f>
        <v>93</v>
      </c>
      <c r="L665" s="116">
        <f>AVERAGE(J665,K665)</f>
        <v>79.125</v>
      </c>
      <c r="M665" s="116">
        <f>IF('STATS 17-18'!H667&lt;13.4,IF(L665&gt;73,73,L665),L665)</f>
        <v>79.125</v>
      </c>
      <c r="N665" s="117">
        <f>IF('STATS 17-18'!H667&lt;11,IF(M665&gt;66,66,M665),M665)</f>
        <v>79.125</v>
      </c>
    </row>
    <row r="666" ht="20.35" customHeight="1">
      <c r="A666" t="s" s="38">
        <v>778</v>
      </c>
      <c r="B666" s="81">
        <f>'SK - Tableau 1'!F666</f>
        <v>67</v>
      </c>
      <c r="C666" s="33">
        <f>VLOOKUP('STATS 17-18'!X668,'PH - GIVEAWAYS'!$A$3:$B$55,2)</f>
        <v>58</v>
      </c>
      <c r="D666" s="33">
        <f>IF('STATS 17-18'!G668&lt;400,IF(C666&gt;66,66,C666),C666)</f>
        <v>58</v>
      </c>
      <c r="E666" s="33">
        <f>IF('STATS 17-18'!G668&lt;200,IF(D666&gt;60,60,D666),D666)</f>
        <v>58</v>
      </c>
      <c r="F666" s="33">
        <f>VLOOKUP('STATS 17-18'!AE668,'PH - BLOCKED SHOTS'!$A$3:$B$55,2)</f>
        <v>73</v>
      </c>
      <c r="G666" s="33">
        <f>IF('STATS 17-18'!G668&lt;400,IF(F666&gt;66,66,F666),F666)</f>
        <v>73</v>
      </c>
      <c r="H666" s="33">
        <f>IF('STATS 17-18'!G668&lt;200,IF(G666&gt;60,60,G666),G666)</f>
        <v>73</v>
      </c>
      <c r="I666" s="33"/>
      <c r="J666" s="116">
        <f>AVERAGE(B666,E666,E666,H666)</f>
        <v>64</v>
      </c>
      <c r="K666" s="116">
        <f>VLOOKUP('STATS 17-18'!M668,'PH - GAME SCORE'!$A$3:$B$55,2)</f>
        <v>87</v>
      </c>
      <c r="L666" s="116">
        <f>AVERAGE(J666,K666)</f>
        <v>75.5</v>
      </c>
      <c r="M666" s="116">
        <f>IF('STATS 17-18'!H668&lt;13.4,IF(L666&gt;73,73,L666),L666)</f>
        <v>75.5</v>
      </c>
      <c r="N666" s="117">
        <f>IF('STATS 17-18'!H668&lt;11,IF(M666&gt;66,66,M666),M666)</f>
        <v>75.5</v>
      </c>
    </row>
    <row r="667" ht="20.35" customHeight="1">
      <c r="A667" t="s" s="38">
        <v>779</v>
      </c>
      <c r="B667" s="81">
        <f>'SK - Tableau 1'!F667</f>
        <v>54</v>
      </c>
      <c r="C667" s="33">
        <f>VLOOKUP('STATS 17-18'!X669,'PH - GIVEAWAYS'!$A$3:$B$55,2)</f>
        <v>89</v>
      </c>
      <c r="D667" s="33">
        <f>IF('STATS 17-18'!G669&lt;400,IF(C667&gt;66,66,C667),C667)</f>
        <v>66</v>
      </c>
      <c r="E667" s="33">
        <f>IF('STATS 17-18'!G669&lt;200,IF(D667&gt;60,60,D667),D667)</f>
        <v>66</v>
      </c>
      <c r="F667" s="33">
        <f>VLOOKUP('STATS 17-18'!AE669,'PH - BLOCKED SHOTS'!$A$3:$B$55,2)</f>
        <v>69</v>
      </c>
      <c r="G667" s="33">
        <f>IF('STATS 17-18'!G669&lt;400,IF(F667&gt;66,66,F667),F667)</f>
        <v>66</v>
      </c>
      <c r="H667" s="33">
        <f>IF('STATS 17-18'!G669&lt;200,IF(G667&gt;60,60,G667),G667)</f>
        <v>66</v>
      </c>
      <c r="I667" s="33"/>
      <c r="J667" s="116">
        <f>AVERAGE(B667,E667,E667,H667)</f>
        <v>63</v>
      </c>
      <c r="K667" s="116">
        <f>VLOOKUP('STATS 17-18'!M669,'PH - GAME SCORE'!$A$3:$B$55,2)</f>
        <v>64</v>
      </c>
      <c r="L667" s="116">
        <f>AVERAGE(J667,K667)</f>
        <v>63.5</v>
      </c>
      <c r="M667" s="116">
        <f>IF('STATS 17-18'!H669&lt;13.4,IF(L667&gt;73,73,L667),L667)</f>
        <v>63.5</v>
      </c>
      <c r="N667" s="117">
        <f>IF('STATS 17-18'!H669&lt;11,IF(M667&gt;66,66,M667),M667)</f>
        <v>63.5</v>
      </c>
    </row>
    <row r="668" ht="20.35" customHeight="1">
      <c r="A668" t="s" s="38">
        <v>780</v>
      </c>
      <c r="B668" s="81">
        <f>'SK - Tableau 1'!F668</f>
        <v>76</v>
      </c>
      <c r="C668" s="33">
        <f>VLOOKUP('STATS 17-18'!X670,'PH - GIVEAWAYS'!$A$3:$B$55,2)</f>
        <v>75</v>
      </c>
      <c r="D668" s="33">
        <f>IF('STATS 17-18'!G670&lt;400,IF(C668&gt;66,66,C668),C668)</f>
        <v>75</v>
      </c>
      <c r="E668" s="33">
        <f>IF('STATS 17-18'!G670&lt;200,IF(D668&gt;60,60,D668),D668)</f>
        <v>75</v>
      </c>
      <c r="F668" s="33">
        <f>VLOOKUP('STATS 17-18'!AE670,'PH - BLOCKED SHOTS'!$A$3:$B$55,2)</f>
        <v>92</v>
      </c>
      <c r="G668" s="33">
        <f>IF('STATS 17-18'!G670&lt;400,IF(F668&gt;66,66,F668),F668)</f>
        <v>92</v>
      </c>
      <c r="H668" s="33">
        <f>IF('STATS 17-18'!G670&lt;200,IF(G668&gt;60,60,G668),G668)</f>
        <v>92</v>
      </c>
      <c r="I668" s="33"/>
      <c r="J668" s="116">
        <f>AVERAGE(B668,E668,E668,H668)</f>
        <v>79.5</v>
      </c>
      <c r="K668" s="116">
        <f>VLOOKUP('STATS 17-18'!M670,'PH - GAME SCORE'!$A$3:$B$55,2)</f>
        <v>71</v>
      </c>
      <c r="L668" s="116">
        <f>AVERAGE(J668,K668)</f>
        <v>75.25</v>
      </c>
      <c r="M668" s="116">
        <f>IF('STATS 17-18'!H670&lt;13.4,IF(L668&gt;73,73,L668),L668)</f>
        <v>75.25</v>
      </c>
      <c r="N668" s="117">
        <f>IF('STATS 17-18'!H670&lt;11,IF(M668&gt;66,66,M668),M668)</f>
        <v>75.25</v>
      </c>
    </row>
    <row r="669" ht="20.35" customHeight="1">
      <c r="A669" t="s" s="38">
        <v>781</v>
      </c>
      <c r="B669" s="81">
        <f>'SK - Tableau 1'!F669</f>
        <v>67</v>
      </c>
      <c r="C669" s="33">
        <f>VLOOKUP('STATS 17-18'!X671,'PH - GIVEAWAYS'!$A$3:$B$55,2)</f>
        <v>70</v>
      </c>
      <c r="D669" s="33">
        <f>IF('STATS 17-18'!G671&lt;400,IF(C669&gt;66,66,C669),C669)</f>
        <v>70</v>
      </c>
      <c r="E669" s="33">
        <f>IF('STATS 17-18'!G671&lt;200,IF(D669&gt;60,60,D669),D669)</f>
        <v>70</v>
      </c>
      <c r="F669" s="33">
        <f>VLOOKUP('STATS 17-18'!AE671,'PH - BLOCKED SHOTS'!$A$3:$B$55,2)</f>
        <v>64</v>
      </c>
      <c r="G669" s="33">
        <f>IF('STATS 17-18'!G671&lt;400,IF(F669&gt;66,66,F669),F669)</f>
        <v>64</v>
      </c>
      <c r="H669" s="33">
        <f>IF('STATS 17-18'!G671&lt;200,IF(G669&gt;60,60,G669),G669)</f>
        <v>64</v>
      </c>
      <c r="I669" s="33"/>
      <c r="J669" s="116">
        <f>AVERAGE(B669,E669,E669,H669)</f>
        <v>67.75</v>
      </c>
      <c r="K669" s="116">
        <f>VLOOKUP('STATS 17-18'!M671,'PH - GAME SCORE'!$A$3:$B$55,2)</f>
        <v>65</v>
      </c>
      <c r="L669" s="116">
        <f>AVERAGE(J669,K669)</f>
        <v>66.375</v>
      </c>
      <c r="M669" s="116">
        <f>IF('STATS 17-18'!H671&lt;13.4,IF(L669&gt;73,73,L669),L669)</f>
        <v>66.375</v>
      </c>
      <c r="N669" s="117">
        <f>IF('STATS 17-18'!H671&lt;11,IF(M669&gt;66,66,M669),M669)</f>
        <v>66.375</v>
      </c>
    </row>
    <row r="670" ht="20.35" customHeight="1">
      <c r="A670" t="s" s="38">
        <v>782</v>
      </c>
      <c r="B670" s="81">
        <f>'SK - Tableau 1'!F670</f>
        <v>74</v>
      </c>
      <c r="C670" s="33">
        <f>VLOOKUP('STATS 17-18'!X672,'PH - GIVEAWAYS'!$A$3:$B$55,2)</f>
        <v>94</v>
      </c>
      <c r="D670" s="33">
        <f>IF('STATS 17-18'!G672&lt;400,IF(C670&gt;66,66,C670),C670)</f>
        <v>66</v>
      </c>
      <c r="E670" s="33">
        <f>IF('STATS 17-18'!G672&lt;200,IF(D670&gt;60,60,D670),D670)</f>
        <v>66</v>
      </c>
      <c r="F670" s="33">
        <f>VLOOKUP('STATS 17-18'!AE672,'PH - BLOCKED SHOTS'!$A$3:$B$55,2)</f>
        <v>66</v>
      </c>
      <c r="G670" s="33">
        <f>IF('STATS 17-18'!G672&lt;400,IF(F670&gt;66,66,F670),F670)</f>
        <v>66</v>
      </c>
      <c r="H670" s="33">
        <f>IF('STATS 17-18'!G672&lt;200,IF(G670&gt;60,60,G670),G670)</f>
        <v>66</v>
      </c>
      <c r="I670" s="33"/>
      <c r="J670" s="116">
        <f>AVERAGE(B670,E670,E670,H670)</f>
        <v>68</v>
      </c>
      <c r="K670" s="116">
        <f>VLOOKUP('STATS 17-18'!M672,'PH - GAME SCORE'!$A$3:$B$55,2)</f>
        <v>76</v>
      </c>
      <c r="L670" s="116">
        <f>AVERAGE(J670,K670)</f>
        <v>72</v>
      </c>
      <c r="M670" s="116">
        <f>IF('STATS 17-18'!H672&lt;13.4,IF(L670&gt;73,73,L670),L670)</f>
        <v>72</v>
      </c>
      <c r="N670" s="117">
        <f>IF('STATS 17-18'!H672&lt;11,IF(M670&gt;66,66,M670),M670)</f>
        <v>72</v>
      </c>
    </row>
    <row r="671" ht="20.35" customHeight="1">
      <c r="A671" t="s" s="38">
        <v>783</v>
      </c>
      <c r="B671" s="81">
        <f>'SK - Tableau 1'!F671</f>
        <v>53</v>
      </c>
      <c r="C671" s="33">
        <f>VLOOKUP('STATS 17-18'!X673,'PH - GIVEAWAYS'!$A$3:$B$55,2)</f>
        <v>95</v>
      </c>
      <c r="D671" s="33">
        <f>IF('STATS 17-18'!G673&lt;400,IF(C671&gt;66,66,C671),C671)</f>
        <v>95</v>
      </c>
      <c r="E671" s="33">
        <f>IF('STATS 17-18'!G673&lt;200,IF(D671&gt;60,60,D671),D671)</f>
        <v>95</v>
      </c>
      <c r="F671" s="33">
        <f>VLOOKUP('STATS 17-18'!AE673,'PH - BLOCKED SHOTS'!$A$3:$B$55,2)</f>
        <v>61</v>
      </c>
      <c r="G671" s="33">
        <f>IF('STATS 17-18'!G673&lt;400,IF(F671&gt;66,66,F671),F671)</f>
        <v>61</v>
      </c>
      <c r="H671" s="33">
        <f>IF('STATS 17-18'!G673&lt;200,IF(G671&gt;60,60,G671),G671)</f>
        <v>61</v>
      </c>
      <c r="I671" s="33"/>
      <c r="J671" s="116">
        <f>AVERAGE(B671,E671,E671,H671)</f>
        <v>76</v>
      </c>
      <c r="K671" s="116">
        <f>VLOOKUP('STATS 17-18'!M673,'PH - GAME SCORE'!$A$3:$B$55,2)</f>
        <v>54</v>
      </c>
      <c r="L671" s="116">
        <f>AVERAGE(J671,K671)</f>
        <v>65</v>
      </c>
      <c r="M671" s="116">
        <f>IF('STATS 17-18'!H673&lt;13.4,IF(L671&gt;73,73,L671),L671)</f>
        <v>65</v>
      </c>
      <c r="N671" s="117">
        <f>IF('STATS 17-18'!H673&lt;11,IF(M671&gt;66,66,M671),M671)</f>
        <v>65</v>
      </c>
    </row>
    <row r="672" ht="20.35" customHeight="1">
      <c r="A672" t="s" s="38">
        <v>784</v>
      </c>
      <c r="B672" s="81">
        <f>'SK - Tableau 1'!F672</f>
        <v>60</v>
      </c>
      <c r="C672" s="33">
        <f>VLOOKUP('STATS 17-18'!X674,'PH - GIVEAWAYS'!$A$3:$B$55,2)</f>
        <v>79</v>
      </c>
      <c r="D672" s="33">
        <f>IF('STATS 17-18'!G674&lt;400,IF(C672&gt;66,66,C672),C672)</f>
        <v>66</v>
      </c>
      <c r="E672" s="33">
        <f>IF('STATS 17-18'!G674&lt;200,IF(D672&gt;60,60,D672),D672)</f>
        <v>60</v>
      </c>
      <c r="F672" s="33">
        <f>VLOOKUP('STATS 17-18'!AE674,'PH - BLOCKED SHOTS'!$A$3:$B$55,2)</f>
        <v>74</v>
      </c>
      <c r="G672" s="33">
        <f>IF('STATS 17-18'!G674&lt;400,IF(F672&gt;66,66,F672),F672)</f>
        <v>66</v>
      </c>
      <c r="H672" s="33">
        <f>IF('STATS 17-18'!G674&lt;200,IF(G672&gt;60,60,G672),G672)</f>
        <v>60</v>
      </c>
      <c r="I672" s="33"/>
      <c r="J672" s="116">
        <f>AVERAGE(B672,E672,E672,H672)</f>
        <v>60</v>
      </c>
      <c r="K672" s="116">
        <f>VLOOKUP('STATS 17-18'!M674,'PH - GAME SCORE'!$A$3:$B$55,2)</f>
        <v>52</v>
      </c>
      <c r="L672" s="116">
        <f>AVERAGE(J672,K672)</f>
        <v>56</v>
      </c>
      <c r="M672" s="116">
        <f>IF('STATS 17-18'!H674&lt;13.4,IF(L672&gt;73,73,L672),L672)</f>
        <v>56</v>
      </c>
      <c r="N672" s="117">
        <f>IF('STATS 17-18'!H674&lt;11,IF(M672&gt;66,66,M672),M672)</f>
        <v>56</v>
      </c>
    </row>
    <row r="673" ht="20.35" customHeight="1">
      <c r="A673" t="s" s="38">
        <v>785</v>
      </c>
      <c r="B673" s="81">
        <f>'SK - Tableau 1'!F673</f>
        <v>94</v>
      </c>
      <c r="C673" s="33">
        <f>VLOOKUP('STATS 17-18'!X675,'PH - GIVEAWAYS'!$A$3:$B$55,2)</f>
        <v>54</v>
      </c>
      <c r="D673" s="33">
        <f>IF('STATS 17-18'!G675&lt;400,IF(C673&gt;66,66,C673),C673)</f>
        <v>54</v>
      </c>
      <c r="E673" s="33">
        <f>IF('STATS 17-18'!G675&lt;200,IF(D673&gt;60,60,D673),D673)</f>
        <v>54</v>
      </c>
      <c r="F673" s="33">
        <f>VLOOKUP('STATS 17-18'!AE675,'PH - BLOCKED SHOTS'!$A$3:$B$55,2)</f>
        <v>70</v>
      </c>
      <c r="G673" s="33">
        <f>IF('STATS 17-18'!G675&lt;400,IF(F673&gt;66,66,F673),F673)</f>
        <v>70</v>
      </c>
      <c r="H673" s="33">
        <f>IF('STATS 17-18'!G675&lt;200,IF(G673&gt;60,60,G673),G673)</f>
        <v>70</v>
      </c>
      <c r="I673" s="33"/>
      <c r="J673" s="116">
        <f>AVERAGE(B673,E673,E673,H673)</f>
        <v>68</v>
      </c>
      <c r="K673" s="116">
        <f>VLOOKUP('STATS 17-18'!M675,'PH - GAME SCORE'!$A$3:$B$55,2)</f>
        <v>80</v>
      </c>
      <c r="L673" s="116">
        <f>AVERAGE(J673,K673)</f>
        <v>74</v>
      </c>
      <c r="M673" s="116">
        <f>IF('STATS 17-18'!H675&lt;13.4,IF(L673&gt;73,73,L673),L673)</f>
        <v>74</v>
      </c>
      <c r="N673" s="117">
        <f>IF('STATS 17-18'!H675&lt;11,IF(M673&gt;66,66,M673),M673)</f>
        <v>74</v>
      </c>
    </row>
    <row r="674" ht="20.35" customHeight="1">
      <c r="A674" t="s" s="38">
        <v>786</v>
      </c>
      <c r="B674" s="81">
        <f>'SK - Tableau 1'!F674</f>
        <v>57</v>
      </c>
      <c r="C674" s="33">
        <f>VLOOKUP('STATS 17-18'!X676,'PH - GIVEAWAYS'!$A$3:$B$55,2)</f>
        <v>96</v>
      </c>
      <c r="D674" s="33">
        <f>IF('STATS 17-18'!G676&lt;400,IF(C674&gt;66,66,C674),C674)</f>
        <v>96</v>
      </c>
      <c r="E674" s="33">
        <f>IF('STATS 17-18'!G676&lt;200,IF(D674&gt;60,60,D674),D674)</f>
        <v>96</v>
      </c>
      <c r="F674" s="33">
        <f>VLOOKUP('STATS 17-18'!AE676,'PH - BLOCKED SHOTS'!$A$3:$B$55,2)</f>
        <v>74</v>
      </c>
      <c r="G674" s="33">
        <f>IF('STATS 17-18'!G676&lt;400,IF(F674&gt;66,66,F674),F674)</f>
        <v>74</v>
      </c>
      <c r="H674" s="33">
        <f>IF('STATS 17-18'!G676&lt;200,IF(G674&gt;60,60,G674),G674)</f>
        <v>74</v>
      </c>
      <c r="I674" s="33"/>
      <c r="J674" s="116">
        <f>AVERAGE(B674,E674,E674,H674)</f>
        <v>80.75</v>
      </c>
      <c r="K674" s="116">
        <f>VLOOKUP('STATS 17-18'!M676,'PH - GAME SCORE'!$A$3:$B$55,2)</f>
        <v>94</v>
      </c>
      <c r="L674" s="116">
        <f>AVERAGE(J674,K674)</f>
        <v>87.375</v>
      </c>
      <c r="M674" s="116">
        <f>IF('STATS 17-18'!H676&lt;13.4,IF(L674&gt;73,73,L674),L674)</f>
        <v>87.375</v>
      </c>
      <c r="N674" s="117">
        <f>IF('STATS 17-18'!H676&lt;11,IF(M674&gt;66,66,M674),M674)</f>
        <v>87.375</v>
      </c>
    </row>
    <row r="675" ht="20.35" customHeight="1">
      <c r="A675" t="s" s="38">
        <v>787</v>
      </c>
      <c r="B675" s="81">
        <f>'SK - Tableau 1'!F675</f>
        <v>87</v>
      </c>
      <c r="C675" s="33">
        <f>VLOOKUP('STATS 17-18'!X677,'PH - GIVEAWAYS'!$A$3:$B$55,2)</f>
        <v>68</v>
      </c>
      <c r="D675" s="33">
        <f>IF('STATS 17-18'!G677&lt;400,IF(C675&gt;66,66,C675),C675)</f>
        <v>68</v>
      </c>
      <c r="E675" s="33">
        <f>IF('STATS 17-18'!G677&lt;200,IF(D675&gt;60,60,D675),D675)</f>
        <v>68</v>
      </c>
      <c r="F675" s="33">
        <f>VLOOKUP('STATS 17-18'!AE677,'PH - BLOCKED SHOTS'!$A$3:$B$55,2)</f>
        <v>62</v>
      </c>
      <c r="G675" s="33">
        <f>IF('STATS 17-18'!G677&lt;400,IF(F675&gt;66,66,F675),F675)</f>
        <v>62</v>
      </c>
      <c r="H675" s="33">
        <f>IF('STATS 17-18'!G677&lt;200,IF(G675&gt;60,60,G675),G675)</f>
        <v>62</v>
      </c>
      <c r="I675" s="33"/>
      <c r="J675" s="116">
        <f>AVERAGE(B675,E675,E675,H675)</f>
        <v>71.25</v>
      </c>
      <c r="K675" s="116">
        <f>VLOOKUP('STATS 17-18'!M677,'PH - GAME SCORE'!$A$3:$B$55,2)</f>
        <v>99</v>
      </c>
      <c r="L675" s="116">
        <f>AVERAGE(J675,K675)</f>
        <v>85.125</v>
      </c>
      <c r="M675" s="116">
        <f>IF('STATS 17-18'!H677&lt;13.4,IF(L675&gt;73,73,L675),L675)</f>
        <v>85.125</v>
      </c>
      <c r="N675" s="117">
        <f>IF('STATS 17-18'!H677&lt;11,IF(M675&gt;66,66,M675),M675)</f>
        <v>85.125</v>
      </c>
    </row>
    <row r="676" ht="20.35" customHeight="1">
      <c r="A676" t="s" s="38">
        <v>788</v>
      </c>
      <c r="B676" s="81">
        <f>'SK - Tableau 1'!F676</f>
        <v>60</v>
      </c>
      <c r="C676" s="33">
        <f>VLOOKUP('STATS 17-18'!X678,'PH - GIVEAWAYS'!$A$3:$B$55,2)</f>
        <v>99</v>
      </c>
      <c r="D676" s="33">
        <f>IF('STATS 17-18'!G678&lt;400,IF(C676&gt;66,66,C676),C676)</f>
        <v>66</v>
      </c>
      <c r="E676" s="33">
        <f>IF('STATS 17-18'!G678&lt;200,IF(D676&gt;60,60,D676),D676)</f>
        <v>60</v>
      </c>
      <c r="F676" s="33">
        <f>VLOOKUP('STATS 17-18'!AE678,'PH - BLOCKED SHOTS'!$A$3:$B$55,2)</f>
        <v>60</v>
      </c>
      <c r="G676" s="33">
        <f>IF('STATS 17-18'!G678&lt;400,IF(F676&gt;66,66,F676),F676)</f>
        <v>60</v>
      </c>
      <c r="H676" s="33">
        <f>IF('STATS 17-18'!G678&lt;200,IF(G676&gt;60,60,G676),G676)</f>
        <v>60</v>
      </c>
      <c r="I676" s="33"/>
      <c r="J676" s="116">
        <f>AVERAGE(B676,E676,E676,H676)</f>
        <v>60</v>
      </c>
      <c r="K676" s="116">
        <f>VLOOKUP('STATS 17-18'!M678,'PH - GAME SCORE'!$A$3:$B$55,2)</f>
        <v>49</v>
      </c>
      <c r="L676" s="116">
        <f>AVERAGE(J676,K676)</f>
        <v>54.5</v>
      </c>
      <c r="M676" s="116">
        <f>IF('STATS 17-18'!H678&lt;13.4,IF(L676&gt;73,73,L676),L676)</f>
        <v>54.5</v>
      </c>
      <c r="N676" s="117">
        <f>IF('STATS 17-18'!H678&lt;11,IF(M676&gt;66,66,M676),M676)</f>
        <v>54.5</v>
      </c>
    </row>
    <row r="677" ht="20.35" customHeight="1">
      <c r="A677" t="s" s="38">
        <v>789</v>
      </c>
      <c r="B677" s="81">
        <f>'SK - Tableau 1'!F677</f>
        <v>84</v>
      </c>
      <c r="C677" s="33">
        <f>VLOOKUP('STATS 17-18'!X679,'PH - GIVEAWAYS'!$A$3:$B$55,2)</f>
        <v>87</v>
      </c>
      <c r="D677" s="33">
        <f>IF('STATS 17-18'!G679&lt;400,IF(C677&gt;66,66,C677),C677)</f>
        <v>87</v>
      </c>
      <c r="E677" s="33">
        <f>IF('STATS 17-18'!G679&lt;200,IF(D677&gt;60,60,D677),D677)</f>
        <v>87</v>
      </c>
      <c r="F677" s="33">
        <f>VLOOKUP('STATS 17-18'!AE679,'PH - BLOCKED SHOTS'!$A$3:$B$55,2)</f>
        <v>47</v>
      </c>
      <c r="G677" s="33">
        <f>IF('STATS 17-18'!G679&lt;400,IF(F677&gt;66,66,F677),F677)</f>
        <v>47</v>
      </c>
      <c r="H677" s="33">
        <f>IF('STATS 17-18'!G679&lt;200,IF(G677&gt;60,60,G677),G677)</f>
        <v>47</v>
      </c>
      <c r="I677" s="33"/>
      <c r="J677" s="116">
        <f>AVERAGE(B677,E677,E677,H677)</f>
        <v>76.25</v>
      </c>
      <c r="K677" s="116">
        <f>VLOOKUP('STATS 17-18'!M679,'PH - GAME SCORE'!$A$3:$B$55,2)</f>
        <v>91</v>
      </c>
      <c r="L677" s="116">
        <f>AVERAGE(J677,K677)</f>
        <v>83.625</v>
      </c>
      <c r="M677" s="116">
        <f>IF('STATS 17-18'!H679&lt;13.4,IF(L677&gt;73,73,L677),L677)</f>
        <v>83.625</v>
      </c>
      <c r="N677" s="117">
        <f>IF('STATS 17-18'!H679&lt;11,IF(M677&gt;66,66,M677),M677)</f>
        <v>83.625</v>
      </c>
    </row>
    <row r="678" ht="20.35" customHeight="1">
      <c r="A678" t="s" s="38">
        <v>790</v>
      </c>
      <c r="B678" s="81">
        <f>'SK - Tableau 1'!F678</f>
        <v>72</v>
      </c>
      <c r="C678" s="33">
        <f>VLOOKUP('STATS 17-18'!X680,'PH - GIVEAWAYS'!$A$3:$B$55,2)</f>
        <v>82</v>
      </c>
      <c r="D678" s="33">
        <f>IF('STATS 17-18'!G680&lt;400,IF(C678&gt;66,66,C678),C678)</f>
        <v>82</v>
      </c>
      <c r="E678" s="33">
        <f>IF('STATS 17-18'!G680&lt;200,IF(D678&gt;60,60,D678),D678)</f>
        <v>82</v>
      </c>
      <c r="F678" s="33">
        <f>VLOOKUP('STATS 17-18'!AE680,'PH - BLOCKED SHOTS'!$A$3:$B$55,2)</f>
        <v>51</v>
      </c>
      <c r="G678" s="33">
        <f>IF('STATS 17-18'!G680&lt;400,IF(F678&gt;66,66,F678),F678)</f>
        <v>51</v>
      </c>
      <c r="H678" s="33">
        <f>IF('STATS 17-18'!G680&lt;200,IF(G678&gt;60,60,G678),G678)</f>
        <v>51</v>
      </c>
      <c r="I678" s="33"/>
      <c r="J678" s="116">
        <f>AVERAGE(B678,E678,E678,H678)</f>
        <v>71.75</v>
      </c>
      <c r="K678" s="116">
        <f>VLOOKUP('STATS 17-18'!M680,'PH - GAME SCORE'!$A$3:$B$55,2)</f>
        <v>81</v>
      </c>
      <c r="L678" s="116">
        <f>AVERAGE(J678,K678)</f>
        <v>76.375</v>
      </c>
      <c r="M678" s="116">
        <f>IF('STATS 17-18'!H680&lt;13.4,IF(L678&gt;73,73,L678),L678)</f>
        <v>76.375</v>
      </c>
      <c r="N678" s="117">
        <f>IF('STATS 17-18'!H680&lt;11,IF(M678&gt;66,66,M678),M678)</f>
        <v>76.375</v>
      </c>
    </row>
    <row r="679" ht="20.35" customHeight="1">
      <c r="A679" t="s" s="38">
        <v>791</v>
      </c>
      <c r="B679" s="81">
        <f>'SK - Tableau 1'!F679</f>
        <v>67</v>
      </c>
      <c r="C679" s="33">
        <f>VLOOKUP('STATS 17-18'!X681,'PH - GIVEAWAYS'!$A$3:$B$55,2)</f>
        <v>72</v>
      </c>
      <c r="D679" s="33">
        <f>IF('STATS 17-18'!G681&lt;400,IF(C679&gt;66,66,C679),C679)</f>
        <v>72</v>
      </c>
      <c r="E679" s="33">
        <f>IF('STATS 17-18'!G681&lt;200,IF(D679&gt;60,60,D679),D679)</f>
        <v>72</v>
      </c>
      <c r="F679" s="33">
        <f>VLOOKUP('STATS 17-18'!AE681,'PH - BLOCKED SHOTS'!$A$3:$B$55,2)</f>
        <v>47</v>
      </c>
      <c r="G679" s="33">
        <f>IF('STATS 17-18'!G681&lt;400,IF(F679&gt;66,66,F679),F679)</f>
        <v>47</v>
      </c>
      <c r="H679" s="33">
        <f>IF('STATS 17-18'!G681&lt;200,IF(G679&gt;60,60,G679),G679)</f>
        <v>47</v>
      </c>
      <c r="I679" s="33"/>
      <c r="J679" s="116">
        <f>AVERAGE(B679,E679,E679,H679)</f>
        <v>64.5</v>
      </c>
      <c r="K679" s="116">
        <f>VLOOKUP('STATS 17-18'!M681,'PH - GAME SCORE'!$A$3:$B$55,2)</f>
        <v>82</v>
      </c>
      <c r="L679" s="116">
        <f>AVERAGE(J679,K679)</f>
        <v>73.25</v>
      </c>
      <c r="M679" s="116">
        <f>IF('STATS 17-18'!H681&lt;13.4,IF(L679&gt;73,73,L679),L679)</f>
        <v>73.25</v>
      </c>
      <c r="N679" s="117">
        <f>IF('STATS 17-18'!H681&lt;11,IF(M679&gt;66,66,M679),M679)</f>
        <v>73.25</v>
      </c>
    </row>
    <row r="680" ht="20.35" customHeight="1">
      <c r="A680" t="s" s="38">
        <v>793</v>
      </c>
      <c r="B680" s="81">
        <f>'SK - Tableau 1'!F680</f>
        <v>69</v>
      </c>
      <c r="C680" s="33">
        <f>VLOOKUP('STATS 17-18'!X682,'PH - GIVEAWAYS'!$A$3:$B$55,2)</f>
        <v>94</v>
      </c>
      <c r="D680" s="33">
        <f>IF('STATS 17-18'!G682&lt;400,IF(C680&gt;66,66,C680),C680)</f>
        <v>94</v>
      </c>
      <c r="E680" s="33">
        <f>IF('STATS 17-18'!G682&lt;200,IF(D680&gt;60,60,D680),D680)</f>
        <v>94</v>
      </c>
      <c r="F680" s="33">
        <f>VLOOKUP('STATS 17-18'!AE682,'PH - BLOCKED SHOTS'!$A$3:$B$55,2)</f>
        <v>58</v>
      </c>
      <c r="G680" s="33">
        <f>IF('STATS 17-18'!G682&lt;400,IF(F680&gt;66,66,F680),F680)</f>
        <v>58</v>
      </c>
      <c r="H680" s="33">
        <f>IF('STATS 17-18'!G682&lt;200,IF(G680&gt;60,60,G680),G680)</f>
        <v>58</v>
      </c>
      <c r="I680" s="33"/>
      <c r="J680" s="116">
        <f>AVERAGE(B680,E680,E680,H680)</f>
        <v>78.75</v>
      </c>
      <c r="K680" s="116">
        <f>VLOOKUP('STATS 17-18'!M682,'PH - GAME SCORE'!$A$3:$B$55,2)</f>
        <v>75</v>
      </c>
      <c r="L680" s="116">
        <f>AVERAGE(J680,K680)</f>
        <v>76.875</v>
      </c>
      <c r="M680" s="116">
        <f>IF('STATS 17-18'!H682&lt;13.4,IF(L680&gt;73,73,L680),L680)</f>
        <v>73</v>
      </c>
      <c r="N680" s="117">
        <f>IF('STATS 17-18'!H682&lt;11,IF(M680&gt;66,66,M680),M680)</f>
        <v>73</v>
      </c>
    </row>
    <row r="681" ht="20.35" customHeight="1">
      <c r="A681" t="s" s="38">
        <v>794</v>
      </c>
      <c r="B681" s="81">
        <f>'SK - Tableau 1'!F681</f>
        <v>60</v>
      </c>
      <c r="C681" s="33">
        <f>VLOOKUP('STATS 17-18'!X683,'PH - GIVEAWAYS'!$A$3:$B$55,2)</f>
        <v>99</v>
      </c>
      <c r="D681" s="33">
        <f>IF('STATS 17-18'!G683&lt;400,IF(C681&gt;66,66,C681),C681)</f>
        <v>66</v>
      </c>
      <c r="E681" s="33">
        <f>IF('STATS 17-18'!G683&lt;200,IF(D681&gt;60,60,D681),D681)</f>
        <v>60</v>
      </c>
      <c r="F681" s="33">
        <f>VLOOKUP('STATS 17-18'!AE683,'PH - BLOCKED SHOTS'!$A$3:$B$55,2)</f>
        <v>92</v>
      </c>
      <c r="G681" s="33">
        <f>IF('STATS 17-18'!G683&lt;400,IF(F681&gt;66,66,F681),F681)</f>
        <v>66</v>
      </c>
      <c r="H681" s="33">
        <f>IF('STATS 17-18'!G683&lt;200,IF(G681&gt;60,60,G681),G681)</f>
        <v>60</v>
      </c>
      <c r="I681" s="33"/>
      <c r="J681" s="116">
        <f>AVERAGE(B681,E681,E681,H681)</f>
        <v>60</v>
      </c>
      <c r="K681" s="116">
        <f>VLOOKUP('STATS 17-18'!M683,'PH - GAME SCORE'!$A$3:$B$55,2)</f>
        <v>99</v>
      </c>
      <c r="L681" s="116">
        <f>AVERAGE(J681,K681)</f>
        <v>79.5</v>
      </c>
      <c r="M681" s="116">
        <f>IF('STATS 17-18'!H683&lt;13.4,IF(L681&gt;73,73,L681),L681)</f>
        <v>73</v>
      </c>
      <c r="N681" s="117">
        <f>IF('STATS 17-18'!H683&lt;11,IF(M681&gt;66,66,M681),M681)</f>
        <v>73</v>
      </c>
    </row>
    <row r="682" ht="20.35" customHeight="1">
      <c r="A682" t="s" s="38">
        <v>795</v>
      </c>
      <c r="B682" s="81">
        <f>'SK - Tableau 1'!F682</f>
        <v>89</v>
      </c>
      <c r="C682" s="33">
        <f>VLOOKUP('STATS 17-18'!X684,'PH - GIVEAWAYS'!$A$3:$B$55,2)</f>
        <v>96</v>
      </c>
      <c r="D682" s="33">
        <f>IF('STATS 17-18'!G684&lt;400,IF(C682&gt;66,66,C682),C682)</f>
        <v>96</v>
      </c>
      <c r="E682" s="33">
        <f>IF('STATS 17-18'!G684&lt;200,IF(D682&gt;60,60,D682),D682)</f>
        <v>96</v>
      </c>
      <c r="F682" s="33">
        <f>VLOOKUP('STATS 17-18'!AE684,'PH - BLOCKED SHOTS'!$A$3:$B$55,2)</f>
        <v>66</v>
      </c>
      <c r="G682" s="33">
        <f>IF('STATS 17-18'!G684&lt;400,IF(F682&gt;66,66,F682),F682)</f>
        <v>66</v>
      </c>
      <c r="H682" s="33">
        <f>IF('STATS 17-18'!G684&lt;200,IF(G682&gt;60,60,G682),G682)</f>
        <v>66</v>
      </c>
      <c r="I682" s="33"/>
      <c r="J682" s="116">
        <f>AVERAGE(B682,E682,E682,H682)</f>
        <v>86.75</v>
      </c>
      <c r="K682" s="116">
        <f>VLOOKUP('STATS 17-18'!M684,'PH - GAME SCORE'!$A$3:$B$55,2)</f>
        <v>80</v>
      </c>
      <c r="L682" s="116">
        <f>AVERAGE(J682,K682)</f>
        <v>83.375</v>
      </c>
      <c r="M682" s="116">
        <f>IF('STATS 17-18'!H684&lt;13.4,IF(L682&gt;73,73,L682),L682)</f>
        <v>83.375</v>
      </c>
      <c r="N682" s="117">
        <f>IF('STATS 17-18'!H684&lt;11,IF(M682&gt;66,66,M682),M682)</f>
        <v>83.375</v>
      </c>
    </row>
    <row r="683" ht="20.35" customHeight="1">
      <c r="A683" t="s" s="38">
        <v>796</v>
      </c>
      <c r="B683" s="81">
        <f>'SK - Tableau 1'!F683</f>
        <v>93</v>
      </c>
      <c r="C683" s="33">
        <f>VLOOKUP('STATS 17-18'!X685,'PH - GIVEAWAYS'!$A$3:$B$55,2)</f>
        <v>64</v>
      </c>
      <c r="D683" s="33">
        <f>IF('STATS 17-18'!G685&lt;400,IF(C683&gt;66,66,C683),C683)</f>
        <v>64</v>
      </c>
      <c r="E683" s="33">
        <f>IF('STATS 17-18'!G685&lt;200,IF(D683&gt;60,60,D683),D683)</f>
        <v>64</v>
      </c>
      <c r="F683" s="33">
        <f>VLOOKUP('STATS 17-18'!AE685,'PH - BLOCKED SHOTS'!$A$3:$B$55,2)</f>
        <v>61</v>
      </c>
      <c r="G683" s="33">
        <f>IF('STATS 17-18'!G685&lt;400,IF(F683&gt;66,66,F683),F683)</f>
        <v>61</v>
      </c>
      <c r="H683" s="33">
        <f>IF('STATS 17-18'!G685&lt;200,IF(G683&gt;60,60,G683),G683)</f>
        <v>61</v>
      </c>
      <c r="I683" s="33"/>
      <c r="J683" s="116">
        <f>AVERAGE(B683,E683,E683,H683)</f>
        <v>70.5</v>
      </c>
      <c r="K683" s="116">
        <f>VLOOKUP('STATS 17-18'!M685,'PH - GAME SCORE'!$A$3:$B$55,2)</f>
        <v>95</v>
      </c>
      <c r="L683" s="116">
        <f>AVERAGE(J683,K683)</f>
        <v>82.75</v>
      </c>
      <c r="M683" s="116">
        <f>IF('STATS 17-18'!H685&lt;13.4,IF(L683&gt;73,73,L683),L683)</f>
        <v>82.75</v>
      </c>
      <c r="N683" s="117">
        <f>IF('STATS 17-18'!H685&lt;11,IF(M683&gt;66,66,M683),M683)</f>
        <v>82.75</v>
      </c>
    </row>
    <row r="684" ht="20.35" customHeight="1">
      <c r="A684" t="s" s="38">
        <v>797</v>
      </c>
      <c r="B684" s="81">
        <f>'SK - Tableau 1'!F684</f>
        <v>62</v>
      </c>
      <c r="C684" s="33">
        <f>VLOOKUP('STATS 17-18'!X686,'PH - GIVEAWAYS'!$A$3:$B$55,2)</f>
        <v>89</v>
      </c>
      <c r="D684" s="33">
        <f>IF('STATS 17-18'!G686&lt;400,IF(C684&gt;66,66,C684),C684)</f>
        <v>89</v>
      </c>
      <c r="E684" s="33">
        <f>IF('STATS 17-18'!G686&lt;200,IF(D684&gt;60,60,D684),D684)</f>
        <v>89</v>
      </c>
      <c r="F684" s="33">
        <f>VLOOKUP('STATS 17-18'!AE686,'PH - BLOCKED SHOTS'!$A$3:$B$55,2)</f>
        <v>99</v>
      </c>
      <c r="G684" s="33">
        <f>IF('STATS 17-18'!G686&lt;400,IF(F684&gt;66,66,F684),F684)</f>
        <v>99</v>
      </c>
      <c r="H684" s="33">
        <f>IF('STATS 17-18'!G686&lt;200,IF(G684&gt;60,60,G684),G684)</f>
        <v>99</v>
      </c>
      <c r="I684" s="33"/>
      <c r="J684" s="116">
        <f>AVERAGE(B684,E684,E684,H684)</f>
        <v>84.75</v>
      </c>
      <c r="K684" s="116">
        <f>VLOOKUP('STATS 17-18'!M686,'PH - GAME SCORE'!$A$3:$B$55,2)</f>
        <v>55</v>
      </c>
      <c r="L684" s="116">
        <f>AVERAGE(J684,K684)</f>
        <v>69.875</v>
      </c>
      <c r="M684" s="116">
        <f>IF('STATS 17-18'!H686&lt;13.4,IF(L684&gt;73,73,L684),L684)</f>
        <v>69.875</v>
      </c>
      <c r="N684" s="117">
        <f>IF('STATS 17-18'!H686&lt;11,IF(M684&gt;66,66,M684),M684)</f>
        <v>69.875</v>
      </c>
    </row>
    <row r="685" ht="20.35" customHeight="1">
      <c r="A685" t="s" s="38">
        <v>798</v>
      </c>
      <c r="B685" s="81">
        <f>'SK - Tableau 1'!F685</f>
        <v>80</v>
      </c>
      <c r="C685" s="33">
        <f>VLOOKUP('STATS 17-18'!X687,'PH - GIVEAWAYS'!$A$3:$B$55,2)</f>
        <v>77</v>
      </c>
      <c r="D685" s="33">
        <f>IF('STATS 17-18'!G687&lt;400,IF(C685&gt;66,66,C685),C685)</f>
        <v>77</v>
      </c>
      <c r="E685" s="33">
        <f>IF('STATS 17-18'!G687&lt;200,IF(D685&gt;60,60,D685),D685)</f>
        <v>77</v>
      </c>
      <c r="F685" s="33">
        <f>VLOOKUP('STATS 17-18'!AE687,'PH - BLOCKED SHOTS'!$A$3:$B$55,2)</f>
        <v>67</v>
      </c>
      <c r="G685" s="33">
        <f>IF('STATS 17-18'!G687&lt;400,IF(F685&gt;66,66,F685),F685)</f>
        <v>67</v>
      </c>
      <c r="H685" s="33">
        <f>IF('STATS 17-18'!G687&lt;200,IF(G685&gt;60,60,G685),G685)</f>
        <v>67</v>
      </c>
      <c r="I685" s="33"/>
      <c r="J685" s="116">
        <f>AVERAGE(B685,E685,E685,H685)</f>
        <v>75.25</v>
      </c>
      <c r="K685" s="116">
        <f>VLOOKUP('STATS 17-18'!M687,'PH - GAME SCORE'!$A$3:$B$55,2)</f>
        <v>75</v>
      </c>
      <c r="L685" s="116">
        <f>AVERAGE(J685,K685)</f>
        <v>75.125</v>
      </c>
      <c r="M685" s="116">
        <f>IF('STATS 17-18'!H687&lt;13.4,IF(L685&gt;73,73,L685),L685)</f>
        <v>75.125</v>
      </c>
      <c r="N685" s="117">
        <f>IF('STATS 17-18'!H687&lt;11,IF(M685&gt;66,66,M685),M685)</f>
        <v>75.125</v>
      </c>
    </row>
    <row r="686" ht="20.35" customHeight="1">
      <c r="A686" t="s" s="38">
        <v>799</v>
      </c>
      <c r="B686" s="81">
        <f>'SK - Tableau 1'!F686</f>
        <v>66</v>
      </c>
      <c r="C686" s="33">
        <f>VLOOKUP('STATS 17-18'!X688,'PH - GIVEAWAYS'!$A$3:$B$55,2)</f>
        <v>53</v>
      </c>
      <c r="D686" s="33">
        <f>IF('STATS 17-18'!G688&lt;400,IF(C686&gt;66,66,C686),C686)</f>
        <v>53</v>
      </c>
      <c r="E686" s="33">
        <f>IF('STATS 17-18'!G688&lt;200,IF(D686&gt;60,60,D686),D686)</f>
        <v>53</v>
      </c>
      <c r="F686" s="33">
        <f>VLOOKUP('STATS 17-18'!AE688,'PH - BLOCKED SHOTS'!$A$3:$B$55,2)</f>
        <v>63</v>
      </c>
      <c r="G686" s="33">
        <f>IF('STATS 17-18'!G688&lt;400,IF(F686&gt;66,66,F686),F686)</f>
        <v>63</v>
      </c>
      <c r="H686" s="33">
        <f>IF('STATS 17-18'!G688&lt;200,IF(G686&gt;60,60,G686),G686)</f>
        <v>63</v>
      </c>
      <c r="I686" s="33"/>
      <c r="J686" s="116">
        <f>AVERAGE(B686,E686,E686,H686)</f>
        <v>58.75</v>
      </c>
      <c r="K686" s="116">
        <f>VLOOKUP('STATS 17-18'!M688,'PH - GAME SCORE'!$A$3:$B$55,2)</f>
        <v>49</v>
      </c>
      <c r="L686" s="116">
        <f>AVERAGE(J686,K686)</f>
        <v>53.875</v>
      </c>
      <c r="M686" s="116">
        <f>IF('STATS 17-18'!H688&lt;13.4,IF(L686&gt;73,73,L686),L686)</f>
        <v>53.875</v>
      </c>
      <c r="N686" s="117">
        <f>IF('STATS 17-18'!H688&lt;11,IF(M686&gt;66,66,M686),M686)</f>
        <v>53.875</v>
      </c>
    </row>
    <row r="687" ht="20.35" customHeight="1">
      <c r="A687" t="s" s="38">
        <v>800</v>
      </c>
      <c r="B687" s="81">
        <f>'SK - Tableau 1'!F687</f>
        <v>47</v>
      </c>
      <c r="C687" s="33">
        <f>VLOOKUP('STATS 17-18'!X689,'PH - GIVEAWAYS'!$A$3:$B$55,2)</f>
        <v>82</v>
      </c>
      <c r="D687" s="33">
        <f>IF('STATS 17-18'!G689&lt;400,IF(C687&gt;66,66,C687),C687)</f>
        <v>66</v>
      </c>
      <c r="E687" s="33">
        <f>IF('STATS 17-18'!G689&lt;200,IF(D687&gt;60,60,D687),D687)</f>
        <v>60</v>
      </c>
      <c r="F687" s="33">
        <f>VLOOKUP('STATS 17-18'!AE689,'PH - BLOCKED SHOTS'!$A$3:$B$55,2)</f>
        <v>81</v>
      </c>
      <c r="G687" s="33">
        <f>IF('STATS 17-18'!G689&lt;400,IF(F687&gt;66,66,F687),F687)</f>
        <v>66</v>
      </c>
      <c r="H687" s="33">
        <f>IF('STATS 17-18'!G689&lt;200,IF(G687&gt;60,60,G687),G687)</f>
        <v>60</v>
      </c>
      <c r="I687" s="33"/>
      <c r="J687" s="116">
        <f>AVERAGE(B687,E687,E687,H687)</f>
        <v>56.75</v>
      </c>
      <c r="K687" s="116">
        <f>VLOOKUP('STATS 17-18'!M689,'PH - GAME SCORE'!$A$3:$B$55,2)</f>
        <v>88</v>
      </c>
      <c r="L687" s="116">
        <f>AVERAGE(J687,K687)</f>
        <v>72.375</v>
      </c>
      <c r="M687" s="116">
        <f>IF('STATS 17-18'!H689&lt;13.4,IF(L687&gt;73,73,L687),L687)</f>
        <v>72.375</v>
      </c>
      <c r="N687" s="117">
        <f>IF('STATS 17-18'!H689&lt;11,IF(M687&gt;66,66,M687),M687)</f>
        <v>72.375</v>
      </c>
    </row>
    <row r="688" ht="20.35" customHeight="1">
      <c r="A688" t="s" s="38">
        <v>801</v>
      </c>
      <c r="B688" s="81">
        <f>'SK - Tableau 1'!F688</f>
        <v>80</v>
      </c>
      <c r="C688" s="33">
        <f>VLOOKUP('STATS 17-18'!X690,'PH - GIVEAWAYS'!$A$3:$B$55,2)</f>
        <v>68</v>
      </c>
      <c r="D688" s="33">
        <f>IF('STATS 17-18'!G690&lt;400,IF(C688&gt;66,66,C688),C688)</f>
        <v>66</v>
      </c>
      <c r="E688" s="33">
        <f>IF('STATS 17-18'!G690&lt;200,IF(D688&gt;60,60,D688),D688)</f>
        <v>66</v>
      </c>
      <c r="F688" s="33">
        <f>VLOOKUP('STATS 17-18'!AE690,'PH - BLOCKED SHOTS'!$A$3:$B$55,2)</f>
        <v>89</v>
      </c>
      <c r="G688" s="33">
        <f>IF('STATS 17-18'!G690&lt;400,IF(F688&gt;66,66,F688),F688)</f>
        <v>66</v>
      </c>
      <c r="H688" s="33">
        <f>IF('STATS 17-18'!G690&lt;200,IF(G688&gt;60,60,G688),G688)</f>
        <v>66</v>
      </c>
      <c r="I688" s="33"/>
      <c r="J688" s="116">
        <f>AVERAGE(B688,E688,E688,H688)</f>
        <v>69.5</v>
      </c>
      <c r="K688" s="116">
        <f>VLOOKUP('STATS 17-18'!M690,'PH - GAME SCORE'!$A$3:$B$55,2)</f>
        <v>72</v>
      </c>
      <c r="L688" s="116">
        <f>AVERAGE(J688,K688)</f>
        <v>70.75</v>
      </c>
      <c r="M688" s="116">
        <f>IF('STATS 17-18'!H690&lt;13.4,IF(L688&gt;73,73,L688),L688)</f>
        <v>70.75</v>
      </c>
      <c r="N688" s="117">
        <f>IF('STATS 17-18'!H690&lt;11,IF(M688&gt;66,66,M688),M688)</f>
        <v>70.75</v>
      </c>
    </row>
    <row r="689" ht="20.35" customHeight="1">
      <c r="A689" t="s" s="38">
        <v>802</v>
      </c>
      <c r="B689" s="81">
        <f>'SK - Tableau 1'!F689</f>
        <v>60</v>
      </c>
      <c r="C689" s="33">
        <f>VLOOKUP('STATS 17-18'!X691,'PH - GIVEAWAYS'!$A$3:$B$55,2)</f>
        <v>75</v>
      </c>
      <c r="D689" s="33">
        <f>IF('STATS 17-18'!G691&lt;400,IF(C689&gt;66,66,C689),C689)</f>
        <v>66</v>
      </c>
      <c r="E689" s="33">
        <f>IF('STATS 17-18'!G691&lt;200,IF(D689&gt;60,60,D689),D689)</f>
        <v>60</v>
      </c>
      <c r="F689" s="33">
        <f>VLOOKUP('STATS 17-18'!AE691,'PH - BLOCKED SHOTS'!$A$3:$B$55,2)</f>
        <v>83</v>
      </c>
      <c r="G689" s="33">
        <f>IF('STATS 17-18'!G691&lt;400,IF(F689&gt;66,66,F689),F689)</f>
        <v>66</v>
      </c>
      <c r="H689" s="33">
        <f>IF('STATS 17-18'!G691&lt;200,IF(G689&gt;60,60,G689),G689)</f>
        <v>60</v>
      </c>
      <c r="I689" s="33"/>
      <c r="J689" s="116">
        <f>AVERAGE(B689,E689,E689,H689)</f>
        <v>60</v>
      </c>
      <c r="K689" s="116">
        <f>VLOOKUP('STATS 17-18'!M691,'PH - GAME SCORE'!$A$3:$B$55,2)</f>
        <v>56</v>
      </c>
      <c r="L689" s="116">
        <f>AVERAGE(J689,K689)</f>
        <v>58</v>
      </c>
      <c r="M689" s="116">
        <f>IF('STATS 17-18'!H691&lt;13.4,IF(L689&gt;73,73,L689),L689)</f>
        <v>58</v>
      </c>
      <c r="N689" s="117">
        <f>IF('STATS 17-18'!H691&lt;11,IF(M689&gt;66,66,M689),M689)</f>
        <v>58</v>
      </c>
    </row>
    <row r="690" ht="20.35" customHeight="1">
      <c r="A690" t="s" s="38">
        <v>803</v>
      </c>
      <c r="B690" s="81">
        <f>'SK - Tableau 1'!F690</f>
        <v>97</v>
      </c>
      <c r="C690" s="33">
        <f>VLOOKUP('STATS 17-18'!X692,'PH - GIVEAWAYS'!$A$3:$B$55,2)</f>
        <v>96</v>
      </c>
      <c r="D690" s="33">
        <f>IF('STATS 17-18'!G692&lt;400,IF(C690&gt;66,66,C690),C690)</f>
        <v>96</v>
      </c>
      <c r="E690" s="33">
        <f>IF('STATS 17-18'!G692&lt;200,IF(D690&gt;60,60,D690),D690)</f>
        <v>96</v>
      </c>
      <c r="F690" s="33">
        <f>VLOOKUP('STATS 17-18'!AE692,'PH - BLOCKED SHOTS'!$A$3:$B$55,2)</f>
        <v>56</v>
      </c>
      <c r="G690" s="33">
        <f>IF('STATS 17-18'!G692&lt;400,IF(F690&gt;66,66,F690),F690)</f>
        <v>56</v>
      </c>
      <c r="H690" s="33">
        <f>IF('STATS 17-18'!G692&lt;200,IF(G690&gt;60,60,G690),G690)</f>
        <v>56</v>
      </c>
      <c r="I690" s="33"/>
      <c r="J690" s="116">
        <f>AVERAGE(B690,E690,E690,H690)</f>
        <v>86.25</v>
      </c>
      <c r="K690" s="116">
        <f>VLOOKUP('STATS 17-18'!M692,'PH - GAME SCORE'!$A$3:$B$55,2)</f>
        <v>87</v>
      </c>
      <c r="L690" s="116">
        <f>AVERAGE(J690,K690)</f>
        <v>86.625</v>
      </c>
      <c r="M690" s="116">
        <f>IF('STATS 17-18'!H692&lt;13.4,IF(L690&gt;73,73,L690),L690)</f>
        <v>86.625</v>
      </c>
      <c r="N690" s="117">
        <f>IF('STATS 17-18'!H692&lt;11,IF(M690&gt;66,66,M690),M690)</f>
        <v>86.625</v>
      </c>
    </row>
    <row r="691" ht="20.35" customHeight="1">
      <c r="A691" t="s" s="38">
        <v>805</v>
      </c>
      <c r="B691" s="81">
        <f>'SK - Tableau 1'!F691</f>
        <v>82</v>
      </c>
      <c r="C691" s="33">
        <f>VLOOKUP('STATS 17-18'!X693,'PH - GIVEAWAYS'!$A$3:$B$55,2)</f>
        <v>62</v>
      </c>
      <c r="D691" s="33">
        <f>IF('STATS 17-18'!G693&lt;400,IF(C691&gt;66,66,C691),C691)</f>
        <v>62</v>
      </c>
      <c r="E691" s="33">
        <f>IF('STATS 17-18'!G693&lt;200,IF(D691&gt;60,60,D691),D691)</f>
        <v>62</v>
      </c>
      <c r="F691" s="33">
        <f>VLOOKUP('STATS 17-18'!AE693,'PH - BLOCKED SHOTS'!$A$3:$B$55,2)</f>
        <v>61</v>
      </c>
      <c r="G691" s="33">
        <f>IF('STATS 17-18'!G693&lt;400,IF(F691&gt;66,66,F691),F691)</f>
        <v>61</v>
      </c>
      <c r="H691" s="33">
        <f>IF('STATS 17-18'!G693&lt;200,IF(G691&gt;60,60,G691),G691)</f>
        <v>61</v>
      </c>
      <c r="I691" s="33"/>
      <c r="J691" s="116">
        <f>AVERAGE(B691,E691,E691,H691)</f>
        <v>66.75</v>
      </c>
      <c r="K691" s="116">
        <f>VLOOKUP('STATS 17-18'!M693,'PH - GAME SCORE'!$A$3:$B$55,2)</f>
        <v>82</v>
      </c>
      <c r="L691" s="116">
        <f>AVERAGE(J691,K691)</f>
        <v>74.375</v>
      </c>
      <c r="M691" s="116">
        <f>IF('STATS 17-18'!H693&lt;13.4,IF(L691&gt;73,73,L691),L691)</f>
        <v>74.375</v>
      </c>
      <c r="N691" s="117">
        <f>IF('STATS 17-18'!H693&lt;11,IF(M691&gt;66,66,M691),M691)</f>
        <v>74.375</v>
      </c>
    </row>
    <row r="692" ht="20.35" customHeight="1">
      <c r="A692" t="s" s="38">
        <v>806</v>
      </c>
      <c r="B692" s="81">
        <f>'SK - Tableau 1'!F692</f>
        <v>90</v>
      </c>
      <c r="C692" s="33">
        <f>VLOOKUP('STATS 17-18'!X694,'PH - GIVEAWAYS'!$A$3:$B$55,2)</f>
        <v>68</v>
      </c>
      <c r="D692" s="33">
        <f>IF('STATS 17-18'!G694&lt;400,IF(C692&gt;66,66,C692),C692)</f>
        <v>68</v>
      </c>
      <c r="E692" s="33">
        <f>IF('STATS 17-18'!G694&lt;200,IF(D692&gt;60,60,D692),D692)</f>
        <v>68</v>
      </c>
      <c r="F692" s="33">
        <f>VLOOKUP('STATS 17-18'!AE694,'PH - BLOCKED SHOTS'!$A$3:$B$55,2)</f>
        <v>53</v>
      </c>
      <c r="G692" s="33">
        <f>IF('STATS 17-18'!G694&lt;400,IF(F692&gt;66,66,F692),F692)</f>
        <v>53</v>
      </c>
      <c r="H692" s="33">
        <f>IF('STATS 17-18'!G694&lt;200,IF(G692&gt;60,60,G692),G692)</f>
        <v>53</v>
      </c>
      <c r="I692" s="33"/>
      <c r="J692" s="116">
        <f>AVERAGE(B692,E692,E692,H692)</f>
        <v>69.75</v>
      </c>
      <c r="K692" s="116">
        <f>VLOOKUP('STATS 17-18'!M694,'PH - GAME SCORE'!$A$3:$B$55,2)</f>
        <v>66</v>
      </c>
      <c r="L692" s="116">
        <f>AVERAGE(J692,K692)</f>
        <v>67.875</v>
      </c>
      <c r="M692" s="116">
        <f>IF('STATS 17-18'!H694&lt;13.4,IF(L692&gt;73,73,L692),L692)</f>
        <v>67.875</v>
      </c>
      <c r="N692" s="117">
        <f>IF('STATS 17-18'!H694&lt;11,IF(M692&gt;66,66,M692),M692)</f>
        <v>67.875</v>
      </c>
    </row>
    <row r="693" ht="20.35" customHeight="1">
      <c r="A693" t="s" s="38">
        <v>807</v>
      </c>
      <c r="B693" s="81">
        <f>'SK - Tableau 1'!F693</f>
        <v>58</v>
      </c>
      <c r="C693" s="33">
        <f>VLOOKUP('STATS 17-18'!X695,'PH - GIVEAWAYS'!$A$3:$B$55,2)</f>
        <v>96</v>
      </c>
      <c r="D693" s="33">
        <f>IF('STATS 17-18'!G695&lt;400,IF(C693&gt;66,66,C693),C693)</f>
        <v>66</v>
      </c>
      <c r="E693" s="33">
        <f>IF('STATS 17-18'!G695&lt;200,IF(D693&gt;60,60,D693),D693)</f>
        <v>60</v>
      </c>
      <c r="F693" s="33">
        <f>VLOOKUP('STATS 17-18'!AE695,'PH - BLOCKED SHOTS'!$A$3:$B$55,2)</f>
        <v>64</v>
      </c>
      <c r="G693" s="33">
        <f>IF('STATS 17-18'!G695&lt;400,IF(F693&gt;66,66,F693),F693)</f>
        <v>64</v>
      </c>
      <c r="H693" s="33">
        <f>IF('STATS 17-18'!G695&lt;200,IF(G693&gt;60,60,G693),G693)</f>
        <v>60</v>
      </c>
      <c r="I693" s="33"/>
      <c r="J693" s="116">
        <f>AVERAGE(B693,E693,E693,H693)</f>
        <v>59.5</v>
      </c>
      <c r="K693" s="116">
        <f>VLOOKUP('STATS 17-18'!M695,'PH - GAME SCORE'!$A$3:$B$55,2)</f>
        <v>58</v>
      </c>
      <c r="L693" s="116">
        <f>AVERAGE(J693,K693)</f>
        <v>58.75</v>
      </c>
      <c r="M693" s="116">
        <f>IF('STATS 17-18'!H695&lt;13.4,IF(L693&gt;73,73,L693),L693)</f>
        <v>58.75</v>
      </c>
      <c r="N693" s="117">
        <f>IF('STATS 17-18'!H695&lt;11,IF(M693&gt;66,66,M693),M693)</f>
        <v>58.75</v>
      </c>
    </row>
    <row r="694" ht="20.35" customHeight="1">
      <c r="A694" t="s" s="38">
        <v>808</v>
      </c>
      <c r="B694" s="81">
        <f>'SK - Tableau 1'!F694</f>
        <v>73</v>
      </c>
      <c r="C694" s="33">
        <f>VLOOKUP('STATS 17-18'!X696,'PH - GIVEAWAYS'!$A$3:$B$55,2)</f>
        <v>63</v>
      </c>
      <c r="D694" s="33">
        <f>IF('STATS 17-18'!G696&lt;400,IF(C694&gt;66,66,C694),C694)</f>
        <v>63</v>
      </c>
      <c r="E694" s="33">
        <f>IF('STATS 17-18'!G696&lt;200,IF(D694&gt;60,60,D694),D694)</f>
        <v>63</v>
      </c>
      <c r="F694" s="33">
        <f>VLOOKUP('STATS 17-18'!AE696,'PH - BLOCKED SHOTS'!$A$3:$B$55,2)</f>
        <v>68</v>
      </c>
      <c r="G694" s="33">
        <f>IF('STATS 17-18'!G696&lt;400,IF(F694&gt;66,66,F694),F694)</f>
        <v>66</v>
      </c>
      <c r="H694" s="33">
        <f>IF('STATS 17-18'!G696&lt;200,IF(G694&gt;60,60,G694),G694)</f>
        <v>66</v>
      </c>
      <c r="I694" s="33"/>
      <c r="J694" s="116">
        <f>AVERAGE(B694,E694,E694,H694)</f>
        <v>66.25</v>
      </c>
      <c r="K694" s="116">
        <f>VLOOKUP('STATS 17-18'!M696,'PH - GAME SCORE'!$A$3:$B$55,2)</f>
        <v>47</v>
      </c>
      <c r="L694" s="116">
        <f>AVERAGE(J694,K694)</f>
        <v>56.625</v>
      </c>
      <c r="M694" s="116">
        <f>IF('STATS 17-18'!H696&lt;13.4,IF(L694&gt;73,73,L694),L694)</f>
        <v>56.625</v>
      </c>
      <c r="N694" s="117">
        <f>IF('STATS 17-18'!H696&lt;11,IF(M694&gt;66,66,M694),M694)</f>
        <v>56.625</v>
      </c>
    </row>
    <row r="695" ht="20.35" customHeight="1">
      <c r="A695" t="s" s="38">
        <v>809</v>
      </c>
      <c r="B695" s="81">
        <f>'SK - Tableau 1'!F695</f>
        <v>99</v>
      </c>
      <c r="C695" s="33">
        <f>VLOOKUP('STATS 17-18'!X697,'PH - GIVEAWAYS'!$A$3:$B$55,2)</f>
        <v>62</v>
      </c>
      <c r="D695" s="33">
        <f>IF('STATS 17-18'!G697&lt;400,IF(C695&gt;66,66,C695),C695)</f>
        <v>62</v>
      </c>
      <c r="E695" s="33">
        <f>IF('STATS 17-18'!G697&lt;200,IF(D695&gt;60,60,D695),D695)</f>
        <v>62</v>
      </c>
      <c r="F695" s="33">
        <f>VLOOKUP('STATS 17-18'!AE697,'PH - BLOCKED SHOTS'!$A$3:$B$55,2)</f>
        <v>47</v>
      </c>
      <c r="G695" s="33">
        <f>IF('STATS 17-18'!G697&lt;400,IF(F695&gt;66,66,F695),F695)</f>
        <v>47</v>
      </c>
      <c r="H695" s="33">
        <f>IF('STATS 17-18'!G697&lt;200,IF(G695&gt;60,60,G695),G695)</f>
        <v>47</v>
      </c>
      <c r="I695" s="33"/>
      <c r="J695" s="116">
        <f>AVERAGE(B695,E695,E695,H695)</f>
        <v>67.5</v>
      </c>
      <c r="K695" s="116">
        <f>VLOOKUP('STATS 17-18'!M697,'PH - GAME SCORE'!$A$3:$B$55,2)</f>
        <v>95</v>
      </c>
      <c r="L695" s="116">
        <f>AVERAGE(J695,K695)</f>
        <v>81.25</v>
      </c>
      <c r="M695" s="116">
        <f>IF('STATS 17-18'!H697&lt;13.4,IF(L695&gt;73,73,L695),L695)</f>
        <v>81.25</v>
      </c>
      <c r="N695" s="117">
        <f>IF('STATS 17-18'!H697&lt;11,IF(M695&gt;66,66,M695),M695)</f>
        <v>81.25</v>
      </c>
    </row>
    <row r="696" ht="20.35" customHeight="1">
      <c r="A696" t="s" s="38">
        <v>810</v>
      </c>
      <c r="B696" s="81">
        <f>'SK - Tableau 1'!F696</f>
        <v>51</v>
      </c>
      <c r="C696" s="33">
        <f>VLOOKUP('STATS 17-18'!X698,'PH - GIVEAWAYS'!$A$3:$B$55,2)</f>
        <v>47</v>
      </c>
      <c r="D696" s="33">
        <f>IF('STATS 17-18'!G698&lt;400,IF(C696&gt;66,66,C696),C696)</f>
        <v>47</v>
      </c>
      <c r="E696" s="33">
        <f>IF('STATS 17-18'!G698&lt;200,IF(D696&gt;60,60,D696),D696)</f>
        <v>47</v>
      </c>
      <c r="F696" s="33">
        <f>VLOOKUP('STATS 17-18'!AE698,'PH - BLOCKED SHOTS'!$A$3:$B$55,2)</f>
        <v>47</v>
      </c>
      <c r="G696" s="33">
        <f>IF('STATS 17-18'!G698&lt;400,IF(F696&gt;66,66,F696),F696)</f>
        <v>47</v>
      </c>
      <c r="H696" s="33">
        <f>IF('STATS 17-18'!G698&lt;200,IF(G696&gt;60,60,G696),G696)</f>
        <v>47</v>
      </c>
      <c r="I696" s="33"/>
      <c r="J696" s="116">
        <f>AVERAGE(B696,E696,E696,H696)</f>
        <v>48</v>
      </c>
      <c r="K696" s="116">
        <f>VLOOKUP('STATS 17-18'!M698,'PH - GAME SCORE'!$A$3:$B$55,2)</f>
        <v>47</v>
      </c>
      <c r="L696" s="116">
        <f>AVERAGE(J696,K696)</f>
        <v>47.5</v>
      </c>
      <c r="M696" s="116">
        <f>IF('STATS 17-18'!H698&lt;13.4,IF(L696&gt;73,73,L696),L696)</f>
        <v>47.5</v>
      </c>
      <c r="N696" s="117">
        <f>IF('STATS 17-18'!H698&lt;11,IF(M696&gt;66,66,M696),M696)</f>
        <v>47.5</v>
      </c>
    </row>
    <row r="697" ht="20.35" customHeight="1">
      <c r="A697" t="s" s="38">
        <v>811</v>
      </c>
      <c r="B697" s="81">
        <f>'SK - Tableau 1'!F697</f>
        <v>64</v>
      </c>
      <c r="C697" s="33">
        <f>VLOOKUP('STATS 17-18'!X699,'PH - GIVEAWAYS'!$A$3:$B$55,2)</f>
        <v>83</v>
      </c>
      <c r="D697" s="33">
        <f>IF('STATS 17-18'!G699&lt;400,IF(C697&gt;66,66,C697),C697)</f>
        <v>83</v>
      </c>
      <c r="E697" s="33">
        <f>IF('STATS 17-18'!G699&lt;200,IF(D697&gt;60,60,D697),D697)</f>
        <v>83</v>
      </c>
      <c r="F697" s="33">
        <f>VLOOKUP('STATS 17-18'!AE699,'PH - BLOCKED SHOTS'!$A$3:$B$55,2)</f>
        <v>69</v>
      </c>
      <c r="G697" s="33">
        <f>IF('STATS 17-18'!G699&lt;400,IF(F697&gt;66,66,F697),F697)</f>
        <v>69</v>
      </c>
      <c r="H697" s="33">
        <f>IF('STATS 17-18'!G699&lt;200,IF(G697&gt;60,60,G697),G697)</f>
        <v>69</v>
      </c>
      <c r="I697" s="33"/>
      <c r="J697" s="116">
        <f>AVERAGE(B697,E697,E697,H697)</f>
        <v>74.75</v>
      </c>
      <c r="K697" s="116">
        <f>VLOOKUP('STATS 17-18'!M699,'PH - GAME SCORE'!$A$3:$B$55,2)</f>
        <v>81</v>
      </c>
      <c r="L697" s="116">
        <f>AVERAGE(J697,K697)</f>
        <v>77.875</v>
      </c>
      <c r="M697" s="116">
        <f>IF('STATS 17-18'!H699&lt;13.4,IF(L697&gt;73,73,L697),L697)</f>
        <v>77.875</v>
      </c>
      <c r="N697" s="117">
        <f>IF('STATS 17-18'!H699&lt;11,IF(M697&gt;66,66,M697),M697)</f>
        <v>77.875</v>
      </c>
    </row>
    <row r="698" ht="20.35" customHeight="1">
      <c r="A698" t="s" s="38">
        <v>812</v>
      </c>
      <c r="B698" s="81">
        <f>'SK - Tableau 1'!F698</f>
        <v>66</v>
      </c>
      <c r="C698" s="33">
        <f>VLOOKUP('STATS 17-18'!X700,'PH - GIVEAWAYS'!$A$3:$B$55,2)</f>
        <v>79</v>
      </c>
      <c r="D698" s="33">
        <f>IF('STATS 17-18'!G700&lt;400,IF(C698&gt;66,66,C698),C698)</f>
        <v>79</v>
      </c>
      <c r="E698" s="33">
        <f>IF('STATS 17-18'!G700&lt;200,IF(D698&gt;60,60,D698),D698)</f>
        <v>79</v>
      </c>
      <c r="F698" s="33">
        <f>VLOOKUP('STATS 17-18'!AE700,'PH - BLOCKED SHOTS'!$A$3:$B$55,2)</f>
        <v>57</v>
      </c>
      <c r="G698" s="33">
        <f>IF('STATS 17-18'!G700&lt;400,IF(F698&gt;66,66,F698),F698)</f>
        <v>57</v>
      </c>
      <c r="H698" s="33">
        <f>IF('STATS 17-18'!G700&lt;200,IF(G698&gt;60,60,G698),G698)</f>
        <v>57</v>
      </c>
      <c r="I698" s="33"/>
      <c r="J698" s="116">
        <f>AVERAGE(B698,E698,E698,H698)</f>
        <v>70.25</v>
      </c>
      <c r="K698" s="116">
        <f>VLOOKUP('STATS 17-18'!M700,'PH - GAME SCORE'!$A$3:$B$55,2)</f>
        <v>83</v>
      </c>
      <c r="L698" s="116">
        <f>AVERAGE(J698,K698)</f>
        <v>76.625</v>
      </c>
      <c r="M698" s="116">
        <f>IF('STATS 17-18'!H700&lt;13.4,IF(L698&gt;73,73,L698),L698)</f>
        <v>73</v>
      </c>
      <c r="N698" s="117">
        <f>IF('STATS 17-18'!H700&lt;11,IF(M698&gt;66,66,M698),M698)</f>
        <v>66</v>
      </c>
    </row>
    <row r="699" ht="20.35" customHeight="1">
      <c r="A699" t="s" s="38">
        <v>813</v>
      </c>
      <c r="B699" s="81">
        <f>'SK - Tableau 1'!F699</f>
        <v>73</v>
      </c>
      <c r="C699" s="33">
        <f>VLOOKUP('STATS 17-18'!X701,'PH - GIVEAWAYS'!$A$3:$B$55,2)</f>
        <v>75</v>
      </c>
      <c r="D699" s="33">
        <f>IF('STATS 17-18'!G701&lt;400,IF(C699&gt;66,66,C699),C699)</f>
        <v>75</v>
      </c>
      <c r="E699" s="33">
        <f>IF('STATS 17-18'!G701&lt;200,IF(D699&gt;60,60,D699),D699)</f>
        <v>75</v>
      </c>
      <c r="F699" s="33">
        <f>VLOOKUP('STATS 17-18'!AE701,'PH - BLOCKED SHOTS'!$A$3:$B$55,2)</f>
        <v>83</v>
      </c>
      <c r="G699" s="33">
        <f>IF('STATS 17-18'!G701&lt;400,IF(F699&gt;66,66,F699),F699)</f>
        <v>83</v>
      </c>
      <c r="H699" s="33">
        <f>IF('STATS 17-18'!G701&lt;200,IF(G699&gt;60,60,G699),G699)</f>
        <v>83</v>
      </c>
      <c r="I699" s="33"/>
      <c r="J699" s="116">
        <f>AVERAGE(B699,E699,E699,H699)</f>
        <v>76.5</v>
      </c>
      <c r="K699" s="116">
        <f>VLOOKUP('STATS 17-18'!M701,'PH - GAME SCORE'!$A$3:$B$55,2)</f>
        <v>75</v>
      </c>
      <c r="L699" s="116">
        <f>AVERAGE(J699,K699)</f>
        <v>75.75</v>
      </c>
      <c r="M699" s="116">
        <f>IF('STATS 17-18'!H701&lt;13.4,IF(L699&gt;73,73,L699),L699)</f>
        <v>73</v>
      </c>
      <c r="N699" s="117">
        <f>IF('STATS 17-18'!H701&lt;11,IF(M699&gt;66,66,M699),M699)</f>
        <v>73</v>
      </c>
    </row>
    <row r="700" ht="20.35" customHeight="1">
      <c r="A700" t="s" s="38">
        <v>814</v>
      </c>
      <c r="B700" s="81">
        <f>'SK - Tableau 1'!F700</f>
        <v>58</v>
      </c>
      <c r="C700" s="33">
        <f>VLOOKUP('STATS 17-18'!X702,'PH - GIVEAWAYS'!$A$3:$B$55,2)</f>
        <v>85</v>
      </c>
      <c r="D700" s="33">
        <f>IF('STATS 17-18'!G702&lt;400,IF(C700&gt;66,66,C700),C700)</f>
        <v>85</v>
      </c>
      <c r="E700" s="33">
        <f>IF('STATS 17-18'!G702&lt;200,IF(D700&gt;60,60,D700),D700)</f>
        <v>85</v>
      </c>
      <c r="F700" s="33">
        <f>VLOOKUP('STATS 17-18'!AE702,'PH - BLOCKED SHOTS'!$A$3:$B$55,2)</f>
        <v>62</v>
      </c>
      <c r="G700" s="33">
        <f>IF('STATS 17-18'!G702&lt;400,IF(F700&gt;66,66,F700),F700)</f>
        <v>62</v>
      </c>
      <c r="H700" s="33">
        <f>IF('STATS 17-18'!G702&lt;200,IF(G700&gt;60,60,G700),G700)</f>
        <v>62</v>
      </c>
      <c r="I700" s="33"/>
      <c r="J700" s="116">
        <f>AVERAGE(B700,E700,E700,H700)</f>
        <v>72.5</v>
      </c>
      <c r="K700" s="116">
        <f>VLOOKUP('STATS 17-18'!M702,'PH - GAME SCORE'!$A$3:$B$55,2)</f>
        <v>90</v>
      </c>
      <c r="L700" s="116">
        <f>AVERAGE(J700,K700)</f>
        <v>81.25</v>
      </c>
      <c r="M700" s="116">
        <f>IF('STATS 17-18'!H702&lt;13.4,IF(L700&gt;73,73,L700),L700)</f>
        <v>81.25</v>
      </c>
      <c r="N700" s="117">
        <f>IF('STATS 17-18'!H702&lt;11,IF(M700&gt;66,66,M700),M700)</f>
        <v>81.25</v>
      </c>
    </row>
    <row r="701" ht="20.35" customHeight="1">
      <c r="A701" t="s" s="38">
        <v>815</v>
      </c>
      <c r="B701" s="81">
        <f>'SK - Tableau 1'!F701</f>
        <v>73</v>
      </c>
      <c r="C701" s="33">
        <f>VLOOKUP('STATS 17-18'!X703,'PH - GIVEAWAYS'!$A$3:$B$55,2)</f>
        <v>72</v>
      </c>
      <c r="D701" s="33">
        <f>IF('STATS 17-18'!G703&lt;400,IF(C701&gt;66,66,C701),C701)</f>
        <v>72</v>
      </c>
      <c r="E701" s="33">
        <f>IF('STATS 17-18'!G703&lt;200,IF(D701&gt;60,60,D701),D701)</f>
        <v>72</v>
      </c>
      <c r="F701" s="33">
        <f>VLOOKUP('STATS 17-18'!AE703,'PH - BLOCKED SHOTS'!$A$3:$B$55,2)</f>
        <v>47</v>
      </c>
      <c r="G701" s="33">
        <f>IF('STATS 17-18'!G703&lt;400,IF(F701&gt;66,66,F701),F701)</f>
        <v>47</v>
      </c>
      <c r="H701" s="33">
        <f>IF('STATS 17-18'!G703&lt;200,IF(G701&gt;60,60,G701),G701)</f>
        <v>47</v>
      </c>
      <c r="I701" s="33"/>
      <c r="J701" s="116">
        <f>AVERAGE(B701,E701,E701,H701)</f>
        <v>66</v>
      </c>
      <c r="K701" s="116">
        <f>VLOOKUP('STATS 17-18'!M703,'PH - GAME SCORE'!$A$3:$B$55,2)</f>
        <v>67</v>
      </c>
      <c r="L701" s="116">
        <f>AVERAGE(J701,K701)</f>
        <v>66.5</v>
      </c>
      <c r="M701" s="116">
        <f>IF('STATS 17-18'!H703&lt;13.4,IF(L701&gt;73,73,L701),L701)</f>
        <v>66.5</v>
      </c>
      <c r="N701" s="117">
        <f>IF('STATS 17-18'!H703&lt;11,IF(M701&gt;66,66,M701),M701)</f>
        <v>66.5</v>
      </c>
    </row>
    <row r="702" ht="20.35" customHeight="1">
      <c r="A702" t="s" s="38">
        <v>817</v>
      </c>
      <c r="B702" s="81">
        <f>'SK - Tableau 1'!F702</f>
        <v>60</v>
      </c>
      <c r="C702" s="33">
        <f>VLOOKUP('STATS 17-18'!X704,'PH - GIVEAWAYS'!$A$3:$B$55,2)</f>
        <v>95</v>
      </c>
      <c r="D702" s="33">
        <f>IF('STATS 17-18'!G704&lt;400,IF(C702&gt;66,66,C702),C702)</f>
        <v>95</v>
      </c>
      <c r="E702" s="33">
        <f>IF('STATS 17-18'!G704&lt;200,IF(D702&gt;60,60,D702),D702)</f>
        <v>95</v>
      </c>
      <c r="F702" s="33">
        <f>VLOOKUP('STATS 17-18'!AE704,'PH - BLOCKED SHOTS'!$A$3:$B$55,2)</f>
        <v>71</v>
      </c>
      <c r="G702" s="33">
        <f>IF('STATS 17-18'!G704&lt;400,IF(F702&gt;66,66,F702),F702)</f>
        <v>71</v>
      </c>
      <c r="H702" s="33">
        <f>IF('STATS 17-18'!G704&lt;200,IF(G702&gt;60,60,G702),G702)</f>
        <v>71</v>
      </c>
      <c r="I702" s="33"/>
      <c r="J702" s="116">
        <f>AVERAGE(B702,E702,E702,H702)</f>
        <v>80.25</v>
      </c>
      <c r="K702" s="116">
        <f>VLOOKUP('STATS 17-18'!M704,'PH - GAME SCORE'!$A$3:$B$55,2)</f>
        <v>78</v>
      </c>
      <c r="L702" s="116">
        <f>AVERAGE(J702,K702)</f>
        <v>79.125</v>
      </c>
      <c r="M702" s="116">
        <f>IF('STATS 17-18'!H704&lt;13.4,IF(L702&gt;73,73,L702),L702)</f>
        <v>79.125</v>
      </c>
      <c r="N702" s="117">
        <f>IF('STATS 17-18'!H704&lt;11,IF(M702&gt;66,66,M702),M702)</f>
        <v>79.125</v>
      </c>
    </row>
    <row r="703" ht="20.35" customHeight="1">
      <c r="A703" t="s" s="38">
        <v>818</v>
      </c>
      <c r="B703" s="81">
        <f>'SK - Tableau 1'!F703</f>
        <v>73</v>
      </c>
      <c r="C703" s="33">
        <f>VLOOKUP('STATS 17-18'!X705,'PH - GIVEAWAYS'!$A$3:$B$55,2)</f>
        <v>69</v>
      </c>
      <c r="D703" s="33">
        <f>IF('STATS 17-18'!G705&lt;400,IF(C703&gt;66,66,C703),C703)</f>
        <v>69</v>
      </c>
      <c r="E703" s="33">
        <f>IF('STATS 17-18'!G705&lt;200,IF(D703&gt;60,60,D703),D703)</f>
        <v>69</v>
      </c>
      <c r="F703" s="33">
        <f>VLOOKUP('STATS 17-18'!AE705,'PH - BLOCKED SHOTS'!$A$3:$B$55,2)</f>
        <v>59</v>
      </c>
      <c r="G703" s="33">
        <f>IF('STATS 17-18'!G705&lt;400,IF(F703&gt;66,66,F703),F703)</f>
        <v>59</v>
      </c>
      <c r="H703" s="33">
        <f>IF('STATS 17-18'!G705&lt;200,IF(G703&gt;60,60,G703),G703)</f>
        <v>59</v>
      </c>
      <c r="I703" s="33"/>
      <c r="J703" s="116">
        <f>AVERAGE(B703,E703,E703,H703)</f>
        <v>67.5</v>
      </c>
      <c r="K703" s="116">
        <f>VLOOKUP('STATS 17-18'!M705,'PH - GAME SCORE'!$A$3:$B$55,2)</f>
        <v>60</v>
      </c>
      <c r="L703" s="116">
        <f>AVERAGE(J703,K703)</f>
        <v>63.75</v>
      </c>
      <c r="M703" s="116">
        <f>IF('STATS 17-18'!H705&lt;13.4,IF(L703&gt;73,73,L703),L703)</f>
        <v>63.75</v>
      </c>
      <c r="N703" s="117">
        <f>IF('STATS 17-18'!H705&lt;11,IF(M703&gt;66,66,M703),M703)</f>
        <v>63.75</v>
      </c>
    </row>
    <row r="704" ht="20.35" customHeight="1">
      <c r="A704" t="s" s="38">
        <v>819</v>
      </c>
      <c r="B704" s="81">
        <f>'SK - Tableau 1'!F704</f>
        <v>60</v>
      </c>
      <c r="C704" s="33">
        <f>VLOOKUP('STATS 17-18'!X706,'PH - GIVEAWAYS'!$A$3:$B$55,2)</f>
        <v>59</v>
      </c>
      <c r="D704" s="33">
        <f>IF('STATS 17-18'!G706&lt;400,IF(C704&gt;66,66,C704),C704)</f>
        <v>59</v>
      </c>
      <c r="E704" s="33">
        <f>IF('STATS 17-18'!G706&lt;200,IF(D704&gt;60,60,D704),D704)</f>
        <v>59</v>
      </c>
      <c r="F704" s="33">
        <f>VLOOKUP('STATS 17-18'!AE706,'PH - BLOCKED SHOTS'!$A$3:$B$55,2)</f>
        <v>95</v>
      </c>
      <c r="G704" s="33">
        <f>IF('STATS 17-18'!G706&lt;400,IF(F704&gt;66,66,F704),F704)</f>
        <v>95</v>
      </c>
      <c r="H704" s="33">
        <f>IF('STATS 17-18'!G706&lt;200,IF(G704&gt;60,60,G704),G704)</f>
        <v>95</v>
      </c>
      <c r="I704" s="33"/>
      <c r="J704" s="116">
        <f>AVERAGE(B704,E704,E704,H704)</f>
        <v>68.25</v>
      </c>
      <c r="K704" s="116">
        <f>VLOOKUP('STATS 17-18'!M706,'PH - GAME SCORE'!$A$3:$B$55,2)</f>
        <v>70</v>
      </c>
      <c r="L704" s="116">
        <f>AVERAGE(J704,K704)</f>
        <v>69.125</v>
      </c>
      <c r="M704" s="116">
        <f>IF('STATS 17-18'!H706&lt;13.4,IF(L704&gt;73,73,L704),L704)</f>
        <v>69.125</v>
      </c>
      <c r="N704" s="117">
        <f>IF('STATS 17-18'!H706&lt;11,IF(M704&gt;66,66,M704),M704)</f>
        <v>69.125</v>
      </c>
    </row>
    <row r="705" ht="20.35" customHeight="1">
      <c r="A705" t="s" s="38">
        <v>820</v>
      </c>
      <c r="B705" s="81">
        <f>'SK - Tableau 1'!F705</f>
        <v>60</v>
      </c>
      <c r="C705" s="33">
        <f>VLOOKUP('STATS 17-18'!X707,'PH - GIVEAWAYS'!$A$3:$B$55,2)</f>
        <v>79</v>
      </c>
      <c r="D705" s="33">
        <f>IF('STATS 17-18'!G707&lt;400,IF(C705&gt;66,66,C705),C705)</f>
        <v>66</v>
      </c>
      <c r="E705" s="33">
        <f>IF('STATS 17-18'!G707&lt;200,IF(D705&gt;60,60,D705),D705)</f>
        <v>60</v>
      </c>
      <c r="F705" s="33">
        <f>VLOOKUP('STATS 17-18'!AE707,'PH - BLOCKED SHOTS'!$A$3:$B$55,2)</f>
        <v>81</v>
      </c>
      <c r="G705" s="33">
        <f>IF('STATS 17-18'!G707&lt;400,IF(F705&gt;66,66,F705),F705)</f>
        <v>66</v>
      </c>
      <c r="H705" s="33">
        <f>IF('STATS 17-18'!G707&lt;200,IF(G705&gt;60,60,G705),G705)</f>
        <v>60</v>
      </c>
      <c r="I705" s="33"/>
      <c r="J705" s="116">
        <f>AVERAGE(B705,E705,E705,H705)</f>
        <v>60</v>
      </c>
      <c r="K705" s="116">
        <f>VLOOKUP('STATS 17-18'!M707,'PH - GAME SCORE'!$A$3:$B$55,2)</f>
        <v>55</v>
      </c>
      <c r="L705" s="116">
        <f>AVERAGE(J705,K705)</f>
        <v>57.5</v>
      </c>
      <c r="M705" s="116">
        <f>IF('STATS 17-18'!H707&lt;13.4,IF(L705&gt;73,73,L705),L705)</f>
        <v>57.5</v>
      </c>
      <c r="N705" s="117">
        <f>IF('STATS 17-18'!H707&lt;11,IF(M705&gt;66,66,M705),M705)</f>
        <v>57.5</v>
      </c>
    </row>
    <row r="706" ht="20.35" customHeight="1">
      <c r="A706" t="s" s="38">
        <v>821</v>
      </c>
      <c r="B706" s="81">
        <f>'SK - Tableau 1'!F706</f>
        <v>84</v>
      </c>
      <c r="C706" s="33">
        <f>VLOOKUP('STATS 17-18'!X708,'PH - GIVEAWAYS'!$A$3:$B$55,2)</f>
        <v>81</v>
      </c>
      <c r="D706" s="33">
        <f>IF('STATS 17-18'!G708&lt;400,IF(C706&gt;66,66,C706),C706)</f>
        <v>81</v>
      </c>
      <c r="E706" s="33">
        <f>IF('STATS 17-18'!G708&lt;200,IF(D706&gt;60,60,D706),D706)</f>
        <v>81</v>
      </c>
      <c r="F706" s="33">
        <f>VLOOKUP('STATS 17-18'!AE708,'PH - BLOCKED SHOTS'!$A$3:$B$55,2)</f>
        <v>77</v>
      </c>
      <c r="G706" s="33">
        <f>IF('STATS 17-18'!G708&lt;400,IF(F706&gt;66,66,F706),F706)</f>
        <v>77</v>
      </c>
      <c r="H706" s="33">
        <f>IF('STATS 17-18'!G708&lt;200,IF(G706&gt;60,60,G706),G706)</f>
        <v>77</v>
      </c>
      <c r="I706" s="33"/>
      <c r="J706" s="116">
        <f>AVERAGE(B706,E706,E706,H706)</f>
        <v>80.75</v>
      </c>
      <c r="K706" s="116">
        <f>VLOOKUP('STATS 17-18'!M708,'PH - GAME SCORE'!$A$3:$B$55,2)</f>
        <v>63</v>
      </c>
      <c r="L706" s="116">
        <f>AVERAGE(J706,K706)</f>
        <v>71.875</v>
      </c>
      <c r="M706" s="116">
        <f>IF('STATS 17-18'!H708&lt;13.4,IF(L706&gt;73,73,L706),L706)</f>
        <v>71.875</v>
      </c>
      <c r="N706" s="117">
        <f>IF('STATS 17-18'!H708&lt;11,IF(M706&gt;66,66,M706),M706)</f>
        <v>71.875</v>
      </c>
    </row>
    <row r="707" ht="20.35" customHeight="1">
      <c r="A707" t="s" s="38">
        <v>822</v>
      </c>
      <c r="B707" s="81">
        <f>'SK - Tableau 1'!F707</f>
        <v>60</v>
      </c>
      <c r="C707" s="33">
        <f>VLOOKUP('STATS 17-18'!X709,'PH - GIVEAWAYS'!$A$3:$B$55,2)</f>
        <v>90</v>
      </c>
      <c r="D707" s="33">
        <f>IF('STATS 17-18'!G709&lt;400,IF(C707&gt;66,66,C707),C707)</f>
        <v>66</v>
      </c>
      <c r="E707" s="33">
        <f>IF('STATS 17-18'!G709&lt;200,IF(D707&gt;60,60,D707),D707)</f>
        <v>66</v>
      </c>
      <c r="F707" s="33">
        <f>VLOOKUP('STATS 17-18'!AE709,'PH - BLOCKED SHOTS'!$A$3:$B$55,2)</f>
        <v>48</v>
      </c>
      <c r="G707" s="33">
        <f>IF('STATS 17-18'!G709&lt;400,IF(F707&gt;66,66,F707),F707)</f>
        <v>48</v>
      </c>
      <c r="H707" s="33">
        <f>IF('STATS 17-18'!G709&lt;200,IF(G707&gt;60,60,G707),G707)</f>
        <v>48</v>
      </c>
      <c r="I707" s="33"/>
      <c r="J707" s="116">
        <f>AVERAGE(B707,E707,E707,H707)</f>
        <v>60</v>
      </c>
      <c r="K707" s="116">
        <f>VLOOKUP('STATS 17-18'!M709,'PH - GAME SCORE'!$A$3:$B$55,2)</f>
        <v>72</v>
      </c>
      <c r="L707" s="116">
        <f>AVERAGE(J707,K707)</f>
        <v>66</v>
      </c>
      <c r="M707" s="116">
        <f>IF('STATS 17-18'!H709&lt;13.4,IF(L707&gt;73,73,L707),L707)</f>
        <v>66</v>
      </c>
      <c r="N707" s="117">
        <f>IF('STATS 17-18'!H709&lt;11,IF(M707&gt;66,66,M707),M707)</f>
        <v>66</v>
      </c>
    </row>
    <row r="708" ht="20.35" customHeight="1">
      <c r="A708" t="s" s="38">
        <v>823</v>
      </c>
      <c r="B708" s="81">
        <f>'SK - Tableau 1'!F708</f>
        <v>86</v>
      </c>
      <c r="C708" s="33">
        <f>VLOOKUP('STATS 17-18'!X710,'PH - GIVEAWAYS'!$A$3:$B$55,2)</f>
        <v>62</v>
      </c>
      <c r="D708" s="33">
        <f>IF('STATS 17-18'!G710&lt;400,IF(C708&gt;66,66,C708),C708)</f>
        <v>62</v>
      </c>
      <c r="E708" s="33">
        <f>IF('STATS 17-18'!G710&lt;200,IF(D708&gt;60,60,D708),D708)</f>
        <v>62</v>
      </c>
      <c r="F708" s="33">
        <f>VLOOKUP('STATS 17-18'!AE710,'PH - BLOCKED SHOTS'!$A$3:$B$55,2)</f>
        <v>51</v>
      </c>
      <c r="G708" s="33">
        <f>IF('STATS 17-18'!G710&lt;400,IF(F708&gt;66,66,F708),F708)</f>
        <v>51</v>
      </c>
      <c r="H708" s="33">
        <f>IF('STATS 17-18'!G710&lt;200,IF(G708&gt;60,60,G708),G708)</f>
        <v>51</v>
      </c>
      <c r="I708" s="33"/>
      <c r="J708" s="116">
        <f>AVERAGE(B708,E708,E708,H708)</f>
        <v>65.25</v>
      </c>
      <c r="K708" s="116">
        <f>VLOOKUP('STATS 17-18'!M710,'PH - GAME SCORE'!$A$3:$B$55,2)</f>
        <v>95</v>
      </c>
      <c r="L708" s="116">
        <f>AVERAGE(J708,K708)</f>
        <v>80.125</v>
      </c>
      <c r="M708" s="116">
        <f>IF('STATS 17-18'!H710&lt;13.4,IF(L708&gt;73,73,L708),L708)</f>
        <v>80.125</v>
      </c>
      <c r="N708" s="117">
        <f>IF('STATS 17-18'!H710&lt;11,IF(M708&gt;66,66,M708),M708)</f>
        <v>80.125</v>
      </c>
    </row>
    <row r="709" ht="20.35" customHeight="1">
      <c r="A709" t="s" s="38">
        <v>824</v>
      </c>
      <c r="B709" s="81">
        <f>'SK - Tableau 1'!F709</f>
        <v>56</v>
      </c>
      <c r="C709" s="33">
        <f>VLOOKUP('STATS 17-18'!X711,'PH - GIVEAWAYS'!$A$3:$B$55,2)</f>
        <v>68</v>
      </c>
      <c r="D709" s="33">
        <f>IF('STATS 17-18'!G711&lt;400,IF(C709&gt;66,66,C709),C709)</f>
        <v>68</v>
      </c>
      <c r="E709" s="33">
        <f>IF('STATS 17-18'!G711&lt;200,IF(D709&gt;60,60,D709),D709)</f>
        <v>68</v>
      </c>
      <c r="F709" s="33">
        <f>VLOOKUP('STATS 17-18'!AE711,'PH - BLOCKED SHOTS'!$A$3:$B$55,2)</f>
        <v>57</v>
      </c>
      <c r="G709" s="33">
        <f>IF('STATS 17-18'!G711&lt;400,IF(F709&gt;66,66,F709),F709)</f>
        <v>57</v>
      </c>
      <c r="H709" s="33">
        <f>IF('STATS 17-18'!G711&lt;200,IF(G709&gt;60,60,G709),G709)</f>
        <v>57</v>
      </c>
      <c r="I709" s="33"/>
      <c r="J709" s="116">
        <f>AVERAGE(B709,E709,E709,H709)</f>
        <v>62.25</v>
      </c>
      <c r="K709" s="116">
        <f>VLOOKUP('STATS 17-18'!M711,'PH - GAME SCORE'!$A$3:$B$55,2)</f>
        <v>73</v>
      </c>
      <c r="L709" s="116">
        <f>AVERAGE(J709,K709)</f>
        <v>67.625</v>
      </c>
      <c r="M709" s="116">
        <f>IF('STATS 17-18'!H711&lt;13.4,IF(L709&gt;73,73,L709),L709)</f>
        <v>67.625</v>
      </c>
      <c r="N709" s="117">
        <f>IF('STATS 17-18'!H711&lt;11,IF(M709&gt;66,66,M709),M709)</f>
        <v>66</v>
      </c>
    </row>
    <row r="710" ht="20.35" customHeight="1">
      <c r="A710" t="s" s="38">
        <v>825</v>
      </c>
      <c r="B710" s="81">
        <f>'SK - Tableau 1'!F710</f>
        <v>82</v>
      </c>
      <c r="C710" s="33">
        <f>VLOOKUP('STATS 17-18'!X712,'PH - GIVEAWAYS'!$A$3:$B$55,2)</f>
        <v>95</v>
      </c>
      <c r="D710" s="33">
        <f>IF('STATS 17-18'!G712&lt;400,IF(C710&gt;66,66,C710),C710)</f>
        <v>95</v>
      </c>
      <c r="E710" s="33">
        <f>IF('STATS 17-18'!G712&lt;200,IF(D710&gt;60,60,D710),D710)</f>
        <v>95</v>
      </c>
      <c r="F710" s="33">
        <f>VLOOKUP('STATS 17-18'!AE712,'PH - BLOCKED SHOTS'!$A$3:$B$55,2)</f>
        <v>62</v>
      </c>
      <c r="G710" s="33">
        <f>IF('STATS 17-18'!G712&lt;400,IF(F710&gt;66,66,F710),F710)</f>
        <v>62</v>
      </c>
      <c r="H710" s="33">
        <f>IF('STATS 17-18'!G712&lt;200,IF(G710&gt;60,60,G710),G710)</f>
        <v>62</v>
      </c>
      <c r="I710" s="33"/>
      <c r="J710" s="116">
        <f>AVERAGE(B710,E710,E710,H710)</f>
        <v>83.5</v>
      </c>
      <c r="K710" s="116">
        <f>VLOOKUP('STATS 17-18'!M712,'PH - GAME SCORE'!$A$3:$B$55,2)</f>
        <v>88</v>
      </c>
      <c r="L710" s="116">
        <f>AVERAGE(J710,K710)</f>
        <v>85.75</v>
      </c>
      <c r="M710" s="116">
        <f>IF('STATS 17-18'!H712&lt;13.4,IF(L710&gt;73,73,L710),L710)</f>
        <v>85.75</v>
      </c>
      <c r="N710" s="117">
        <f>IF('STATS 17-18'!H712&lt;11,IF(M710&gt;66,66,M710),M710)</f>
        <v>85.75</v>
      </c>
    </row>
    <row r="711" ht="20.35" customHeight="1">
      <c r="A711" t="s" s="38">
        <v>827</v>
      </c>
      <c r="B711" s="81">
        <f>'SK - Tableau 1'!F711</f>
        <v>92</v>
      </c>
      <c r="C711" s="33">
        <f>VLOOKUP('STATS 17-18'!X713,'PH - GIVEAWAYS'!$A$3:$B$55,2)</f>
        <v>71</v>
      </c>
      <c r="D711" s="33">
        <f>IF('STATS 17-18'!G713&lt;400,IF(C711&gt;66,66,C711),C711)</f>
        <v>71</v>
      </c>
      <c r="E711" s="33">
        <f>IF('STATS 17-18'!G713&lt;200,IF(D711&gt;60,60,D711),D711)</f>
        <v>71</v>
      </c>
      <c r="F711" s="33">
        <f>VLOOKUP('STATS 17-18'!AE713,'PH - BLOCKED SHOTS'!$A$3:$B$55,2)</f>
        <v>63</v>
      </c>
      <c r="G711" s="33">
        <f>IF('STATS 17-18'!G713&lt;400,IF(F711&gt;66,66,F711),F711)</f>
        <v>63</v>
      </c>
      <c r="H711" s="33">
        <f>IF('STATS 17-18'!G713&lt;200,IF(G711&gt;60,60,G711),G711)</f>
        <v>63</v>
      </c>
      <c r="I711" s="33"/>
      <c r="J711" s="116">
        <f>AVERAGE(B711,E711,E711,H711)</f>
        <v>74.25</v>
      </c>
      <c r="K711" s="116">
        <f>VLOOKUP('STATS 17-18'!M713,'PH - GAME SCORE'!$A$3:$B$55,2)</f>
        <v>82</v>
      </c>
      <c r="L711" s="116">
        <f>AVERAGE(J711,K711)</f>
        <v>78.125</v>
      </c>
      <c r="M711" s="116">
        <f>IF('STATS 17-18'!H713&lt;13.4,IF(L711&gt;73,73,L711),L711)</f>
        <v>78.125</v>
      </c>
      <c r="N711" s="117">
        <f>IF('STATS 17-18'!H713&lt;11,IF(M711&gt;66,66,M711),M711)</f>
        <v>78.125</v>
      </c>
    </row>
    <row r="712" ht="20.35" customHeight="1">
      <c r="A712" t="s" s="38">
        <v>828</v>
      </c>
      <c r="B712" s="81">
        <f>'SK - Tableau 1'!F712</f>
        <v>73</v>
      </c>
      <c r="C712" s="33">
        <f>VLOOKUP('STATS 17-18'!X714,'PH - GIVEAWAYS'!$A$3:$B$55,2)</f>
        <v>66</v>
      </c>
      <c r="D712" s="33">
        <f>IF('STATS 17-18'!G714&lt;400,IF(C712&gt;66,66,C712),C712)</f>
        <v>66</v>
      </c>
      <c r="E712" s="33">
        <f>IF('STATS 17-18'!G714&lt;200,IF(D712&gt;60,60,D712),D712)</f>
        <v>66</v>
      </c>
      <c r="F712" s="33">
        <f>VLOOKUP('STATS 17-18'!AE714,'PH - BLOCKED SHOTS'!$A$3:$B$55,2)</f>
        <v>51</v>
      </c>
      <c r="G712" s="33">
        <f>IF('STATS 17-18'!G714&lt;400,IF(F712&gt;66,66,F712),F712)</f>
        <v>51</v>
      </c>
      <c r="H712" s="33">
        <f>IF('STATS 17-18'!G714&lt;200,IF(G712&gt;60,60,G712),G712)</f>
        <v>51</v>
      </c>
      <c r="I712" s="33"/>
      <c r="J712" s="116">
        <f>AVERAGE(B712,E712,E712,H712)</f>
        <v>64</v>
      </c>
      <c r="K712" s="116">
        <f>VLOOKUP('STATS 17-18'!M714,'PH - GAME SCORE'!$A$3:$B$55,2)</f>
        <v>91</v>
      </c>
      <c r="L712" s="116">
        <f>AVERAGE(J712,K712)</f>
        <v>77.5</v>
      </c>
      <c r="M712" s="116">
        <f>IF('STATS 17-18'!H714&lt;13.4,IF(L712&gt;73,73,L712),L712)</f>
        <v>77.5</v>
      </c>
      <c r="N712" s="117">
        <f>IF('STATS 17-18'!H714&lt;11,IF(M712&gt;66,66,M712),M712)</f>
        <v>77.5</v>
      </c>
    </row>
    <row r="713" ht="20.35" customHeight="1">
      <c r="A713" t="s" s="38">
        <v>829</v>
      </c>
      <c r="B713" s="81">
        <f>'SK - Tableau 1'!F713</f>
        <v>56</v>
      </c>
      <c r="C713" s="33">
        <f>VLOOKUP('STATS 17-18'!X715,'PH - GIVEAWAYS'!$A$3:$B$55,2)</f>
        <v>96</v>
      </c>
      <c r="D713" s="33">
        <f>IF('STATS 17-18'!G715&lt;400,IF(C713&gt;66,66,C713),C713)</f>
        <v>96</v>
      </c>
      <c r="E713" s="33">
        <f>IF('STATS 17-18'!G715&lt;200,IF(D713&gt;60,60,D713),D713)</f>
        <v>96</v>
      </c>
      <c r="F713" s="33">
        <f>VLOOKUP('STATS 17-18'!AE715,'PH - BLOCKED SHOTS'!$A$3:$B$55,2)</f>
        <v>77</v>
      </c>
      <c r="G713" s="33">
        <f>IF('STATS 17-18'!G715&lt;400,IF(F713&gt;66,66,F713),F713)</f>
        <v>77</v>
      </c>
      <c r="H713" s="33">
        <f>IF('STATS 17-18'!G715&lt;200,IF(G713&gt;60,60,G713),G713)</f>
        <v>77</v>
      </c>
      <c r="I713" s="33"/>
      <c r="J713" s="116">
        <f>AVERAGE(B713,E713,E713,H713)</f>
        <v>81.25</v>
      </c>
      <c r="K713" s="116">
        <f>VLOOKUP('STATS 17-18'!M715,'PH - GAME SCORE'!$A$3:$B$55,2)</f>
        <v>85</v>
      </c>
      <c r="L713" s="116">
        <f>AVERAGE(J713,K713)</f>
        <v>83.125</v>
      </c>
      <c r="M713" s="116">
        <f>IF('STATS 17-18'!H715&lt;13.4,IF(L713&gt;73,73,L713),L713)</f>
        <v>83.125</v>
      </c>
      <c r="N713" s="117">
        <f>IF('STATS 17-18'!H715&lt;11,IF(M713&gt;66,66,M713),M713)</f>
        <v>83.125</v>
      </c>
    </row>
    <row r="714" ht="20.35" customHeight="1">
      <c r="A714" t="s" s="38">
        <v>830</v>
      </c>
      <c r="B714" s="81">
        <f>'SK - Tableau 1'!F714</f>
        <v>69</v>
      </c>
      <c r="C714" s="33">
        <f>VLOOKUP('STATS 17-18'!X716,'PH - GIVEAWAYS'!$A$3:$B$55,2)</f>
        <v>83</v>
      </c>
      <c r="D714" s="33">
        <f>IF('STATS 17-18'!G716&lt;400,IF(C714&gt;66,66,C714),C714)</f>
        <v>83</v>
      </c>
      <c r="E714" s="33">
        <f>IF('STATS 17-18'!G716&lt;200,IF(D714&gt;60,60,D714),D714)</f>
        <v>83</v>
      </c>
      <c r="F714" s="33">
        <f>VLOOKUP('STATS 17-18'!AE716,'PH - BLOCKED SHOTS'!$A$3:$B$55,2)</f>
        <v>68</v>
      </c>
      <c r="G714" s="33">
        <f>IF('STATS 17-18'!G716&lt;400,IF(F714&gt;66,66,F714),F714)</f>
        <v>68</v>
      </c>
      <c r="H714" s="33">
        <f>IF('STATS 17-18'!G716&lt;200,IF(G714&gt;60,60,G714),G714)</f>
        <v>68</v>
      </c>
      <c r="I714" s="33"/>
      <c r="J714" s="116">
        <f>AVERAGE(B714,E714,E714,H714)</f>
        <v>75.75</v>
      </c>
      <c r="K714" s="116">
        <f>VLOOKUP('STATS 17-18'!M716,'PH - GAME SCORE'!$A$3:$B$55,2)</f>
        <v>74</v>
      </c>
      <c r="L714" s="116">
        <f>AVERAGE(J714,K714)</f>
        <v>74.875</v>
      </c>
      <c r="M714" s="116">
        <f>IF('STATS 17-18'!H716&lt;13.4,IF(L714&gt;73,73,L714),L714)</f>
        <v>74.875</v>
      </c>
      <c r="N714" s="117">
        <f>IF('STATS 17-18'!H716&lt;11,IF(M714&gt;66,66,M714),M714)</f>
        <v>74.875</v>
      </c>
    </row>
    <row r="715" ht="20.35" customHeight="1">
      <c r="A715" t="s" s="38">
        <v>832</v>
      </c>
      <c r="B715" s="81">
        <f>'SK - Tableau 1'!F715</f>
        <v>60</v>
      </c>
      <c r="C715" s="33">
        <f>VLOOKUP('STATS 17-18'!X717,'PH - GIVEAWAYS'!$A$3:$B$55,2)</f>
        <v>59</v>
      </c>
      <c r="D715" s="33">
        <f>IF('STATS 17-18'!G717&lt;400,IF(C715&gt;66,66,C715),C715)</f>
        <v>59</v>
      </c>
      <c r="E715" s="33">
        <f>IF('STATS 17-18'!G717&lt;200,IF(D715&gt;60,60,D715),D715)</f>
        <v>59</v>
      </c>
      <c r="F715" s="33">
        <f>VLOOKUP('STATS 17-18'!AE717,'PH - BLOCKED SHOTS'!$A$3:$B$55,2)</f>
        <v>90</v>
      </c>
      <c r="G715" s="33">
        <f>IF('STATS 17-18'!G717&lt;400,IF(F715&gt;66,66,F715),F715)</f>
        <v>66</v>
      </c>
      <c r="H715" s="33">
        <f>IF('STATS 17-18'!G717&lt;200,IF(G715&gt;60,60,G715),G715)</f>
        <v>60</v>
      </c>
      <c r="I715" s="33"/>
      <c r="J715" s="116">
        <f>AVERAGE(B715,E715,E715,H715)</f>
        <v>59.5</v>
      </c>
      <c r="K715" s="116">
        <f>VLOOKUP('STATS 17-18'!M717,'PH - GAME SCORE'!$A$3:$B$55,2)</f>
        <v>49</v>
      </c>
      <c r="L715" s="116">
        <f>AVERAGE(J715,K715)</f>
        <v>54.25</v>
      </c>
      <c r="M715" s="116">
        <f>IF('STATS 17-18'!H717&lt;13.4,IF(L715&gt;73,73,L715),L715)</f>
        <v>54.25</v>
      </c>
      <c r="N715" s="117">
        <f>IF('STATS 17-18'!H717&lt;11,IF(M715&gt;66,66,M715),M715)</f>
        <v>54.25</v>
      </c>
    </row>
    <row r="716" ht="20.35" customHeight="1">
      <c r="A716" t="s" s="38">
        <v>833</v>
      </c>
      <c r="B716" s="81">
        <f>'SK - Tableau 1'!F716</f>
        <v>82</v>
      </c>
      <c r="C716" s="33">
        <f>VLOOKUP('STATS 17-18'!X718,'PH - GIVEAWAYS'!$A$3:$B$55,2)</f>
        <v>94</v>
      </c>
      <c r="D716" s="33">
        <f>IF('STATS 17-18'!G718&lt;400,IF(C716&gt;66,66,C716),C716)</f>
        <v>94</v>
      </c>
      <c r="E716" s="33">
        <f>IF('STATS 17-18'!G718&lt;200,IF(D716&gt;60,60,D716),D716)</f>
        <v>94</v>
      </c>
      <c r="F716" s="33">
        <f>VLOOKUP('STATS 17-18'!AE718,'PH - BLOCKED SHOTS'!$A$3:$B$55,2)</f>
        <v>93</v>
      </c>
      <c r="G716" s="33">
        <f>IF('STATS 17-18'!G718&lt;400,IF(F716&gt;66,66,F716),F716)</f>
        <v>93</v>
      </c>
      <c r="H716" s="33">
        <f>IF('STATS 17-18'!G718&lt;200,IF(G716&gt;60,60,G716),G716)</f>
        <v>93</v>
      </c>
      <c r="I716" s="33"/>
      <c r="J716" s="116">
        <f>AVERAGE(B716,E716,E716,H716)</f>
        <v>90.75</v>
      </c>
      <c r="K716" s="116">
        <f>VLOOKUP('STATS 17-18'!M718,'PH - GAME SCORE'!$A$3:$B$55,2)</f>
        <v>47</v>
      </c>
      <c r="L716" s="116">
        <f>AVERAGE(J716,K716)</f>
        <v>68.875</v>
      </c>
      <c r="M716" s="116">
        <f>IF('STATS 17-18'!H718&lt;13.4,IF(L716&gt;73,73,L716),L716)</f>
        <v>68.875</v>
      </c>
      <c r="N716" s="117">
        <f>IF('STATS 17-18'!H718&lt;11,IF(M716&gt;66,66,M716),M716)</f>
        <v>68.875</v>
      </c>
    </row>
    <row r="717" ht="20.35" customHeight="1">
      <c r="A717" t="s" s="38">
        <v>834</v>
      </c>
      <c r="B717" s="81">
        <f>'SK - Tableau 1'!F717</f>
        <v>59</v>
      </c>
      <c r="C717" s="33">
        <f>VLOOKUP('STATS 17-18'!X719,'PH - GIVEAWAYS'!$A$3:$B$55,2)</f>
        <v>92</v>
      </c>
      <c r="D717" s="33">
        <f>IF('STATS 17-18'!G719&lt;400,IF(C717&gt;66,66,C717),C717)</f>
        <v>92</v>
      </c>
      <c r="E717" s="33">
        <f>IF('STATS 17-18'!G719&lt;200,IF(D717&gt;60,60,D717),D717)</f>
        <v>92</v>
      </c>
      <c r="F717" s="33">
        <f>VLOOKUP('STATS 17-18'!AE719,'PH - BLOCKED SHOTS'!$A$3:$B$55,2)</f>
        <v>95</v>
      </c>
      <c r="G717" s="33">
        <f>IF('STATS 17-18'!G719&lt;400,IF(F717&gt;66,66,F717),F717)</f>
        <v>95</v>
      </c>
      <c r="H717" s="33">
        <f>IF('STATS 17-18'!G719&lt;200,IF(G717&gt;60,60,G717),G717)</f>
        <v>95</v>
      </c>
      <c r="I717" s="33"/>
      <c r="J717" s="116">
        <f>AVERAGE(B717,E717,E717,H717)</f>
        <v>84.5</v>
      </c>
      <c r="K717" s="116">
        <f>VLOOKUP('STATS 17-18'!M719,'PH - GAME SCORE'!$A$3:$B$55,2)</f>
        <v>65</v>
      </c>
      <c r="L717" s="116">
        <f>AVERAGE(J717,K717)</f>
        <v>74.75</v>
      </c>
      <c r="M717" s="116">
        <f>IF('STATS 17-18'!H719&lt;13.4,IF(L717&gt;73,73,L717),L717)</f>
        <v>74.75</v>
      </c>
      <c r="N717" s="117">
        <f>IF('STATS 17-18'!H719&lt;11,IF(M717&gt;66,66,M717),M717)</f>
        <v>74.75</v>
      </c>
    </row>
    <row r="718" ht="20.35" customHeight="1">
      <c r="A718" t="s" s="38">
        <v>835</v>
      </c>
      <c r="B718" s="81">
        <f>'SK - Tableau 1'!F718</f>
        <v>77</v>
      </c>
      <c r="C718" s="33">
        <f>VLOOKUP('STATS 17-18'!X720,'PH - GIVEAWAYS'!$A$3:$B$55,2)</f>
        <v>75</v>
      </c>
      <c r="D718" s="33">
        <f>IF('STATS 17-18'!G720&lt;400,IF(C718&gt;66,66,C718),C718)</f>
        <v>75</v>
      </c>
      <c r="E718" s="33">
        <f>IF('STATS 17-18'!G720&lt;200,IF(D718&gt;60,60,D718),D718)</f>
        <v>75</v>
      </c>
      <c r="F718" s="33">
        <f>VLOOKUP('STATS 17-18'!AE720,'PH - BLOCKED SHOTS'!$A$3:$B$55,2)</f>
        <v>87</v>
      </c>
      <c r="G718" s="33">
        <f>IF('STATS 17-18'!G720&lt;400,IF(F718&gt;66,66,F718),F718)</f>
        <v>87</v>
      </c>
      <c r="H718" s="33">
        <f>IF('STATS 17-18'!G720&lt;200,IF(G718&gt;60,60,G718),G718)</f>
        <v>87</v>
      </c>
      <c r="I718" s="33"/>
      <c r="J718" s="116">
        <f>AVERAGE(B718,E718,E718,H718)</f>
        <v>78.5</v>
      </c>
      <c r="K718" s="116">
        <f>VLOOKUP('STATS 17-18'!M720,'PH - GAME SCORE'!$A$3:$B$55,2)</f>
        <v>51</v>
      </c>
      <c r="L718" s="116">
        <f>AVERAGE(J718,K718)</f>
        <v>64.75</v>
      </c>
      <c r="M718" s="116">
        <f>IF('STATS 17-18'!H720&lt;13.4,IF(L718&gt;73,73,L718),L718)</f>
        <v>64.75</v>
      </c>
      <c r="N718" s="117">
        <f>IF('STATS 17-18'!H720&lt;11,IF(M718&gt;66,66,M718),M718)</f>
        <v>64.75</v>
      </c>
    </row>
    <row r="719" ht="20.35" customHeight="1">
      <c r="A719" t="s" s="38">
        <v>836</v>
      </c>
      <c r="B719" s="81">
        <f>'SK - Tableau 1'!F719</f>
        <v>60</v>
      </c>
      <c r="C719" s="33">
        <f>VLOOKUP('STATS 17-18'!X721,'PH - GIVEAWAYS'!$A$3:$B$55,2)</f>
        <v>52</v>
      </c>
      <c r="D719" s="33">
        <f>IF('STATS 17-18'!G721&lt;400,IF(C719&gt;66,66,C719),C719)</f>
        <v>52</v>
      </c>
      <c r="E719" s="33">
        <f>IF('STATS 17-18'!G721&lt;200,IF(D719&gt;60,60,D719),D719)</f>
        <v>52</v>
      </c>
      <c r="F719" s="33">
        <f>VLOOKUP('STATS 17-18'!AE721,'PH - BLOCKED SHOTS'!$A$3:$B$55,2)</f>
        <v>90</v>
      </c>
      <c r="G719" s="33">
        <f>IF('STATS 17-18'!G721&lt;400,IF(F719&gt;66,66,F719),F719)</f>
        <v>66</v>
      </c>
      <c r="H719" s="33">
        <f>IF('STATS 17-18'!G721&lt;200,IF(G719&gt;60,60,G719),G719)</f>
        <v>60</v>
      </c>
      <c r="I719" s="33"/>
      <c r="J719" s="116">
        <f>AVERAGE(B719,E719,E719,H719)</f>
        <v>56</v>
      </c>
      <c r="K719" s="116">
        <f>VLOOKUP('STATS 17-18'!M721,'PH - GAME SCORE'!$A$3:$B$55,2)</f>
        <v>66</v>
      </c>
      <c r="L719" s="116">
        <f>AVERAGE(J719,K719)</f>
        <v>61</v>
      </c>
      <c r="M719" s="116">
        <f>IF('STATS 17-18'!H721&lt;13.4,IF(L719&gt;73,73,L719),L719)</f>
        <v>61</v>
      </c>
      <c r="N719" s="117">
        <f>IF('STATS 17-18'!H721&lt;11,IF(M719&gt;66,66,M719),M719)</f>
        <v>61</v>
      </c>
    </row>
    <row r="720" ht="20.35" customHeight="1">
      <c r="A720" t="s" s="38">
        <v>837</v>
      </c>
      <c r="B720" s="81">
        <f>'SK - Tableau 1'!F720</f>
        <v>47</v>
      </c>
      <c r="C720" s="33">
        <f>VLOOKUP('STATS 17-18'!X722,'PH - GIVEAWAYS'!$A$3:$B$55,2)</f>
        <v>84</v>
      </c>
      <c r="D720" s="33">
        <f>IF('STATS 17-18'!G722&lt;400,IF(C720&gt;66,66,C720),C720)</f>
        <v>66</v>
      </c>
      <c r="E720" s="33">
        <f>IF('STATS 17-18'!G722&lt;200,IF(D720&gt;60,60,D720),D720)</f>
        <v>60</v>
      </c>
      <c r="F720" s="33">
        <f>VLOOKUP('STATS 17-18'!AE722,'PH - BLOCKED SHOTS'!$A$3:$B$55,2)</f>
        <v>65</v>
      </c>
      <c r="G720" s="33">
        <f>IF('STATS 17-18'!G722&lt;400,IF(F720&gt;66,66,F720),F720)</f>
        <v>65</v>
      </c>
      <c r="H720" s="33">
        <f>IF('STATS 17-18'!G722&lt;200,IF(G720&gt;60,60,G720),G720)</f>
        <v>60</v>
      </c>
      <c r="I720" s="33"/>
      <c r="J720" s="116">
        <f>AVERAGE(B720,E720,E720,H720)</f>
        <v>56.75</v>
      </c>
      <c r="K720" s="116">
        <f>VLOOKUP('STATS 17-18'!M722,'PH - GAME SCORE'!$A$3:$B$55,2)</f>
        <v>70</v>
      </c>
      <c r="L720" s="116">
        <f>AVERAGE(J720,K720)</f>
        <v>63.375</v>
      </c>
      <c r="M720" s="116">
        <f>IF('STATS 17-18'!H722&lt;13.4,IF(L720&gt;73,73,L720),L720)</f>
        <v>63.375</v>
      </c>
      <c r="N720" s="117">
        <f>IF('STATS 17-18'!H722&lt;11,IF(M720&gt;66,66,M720),M720)</f>
        <v>63.375</v>
      </c>
    </row>
    <row r="721" ht="20.35" customHeight="1">
      <c r="A721" t="s" s="38">
        <v>838</v>
      </c>
      <c r="B721" s="81">
        <f>'SK - Tableau 1'!F721</f>
        <v>91</v>
      </c>
      <c r="C721" s="33">
        <f>VLOOKUP('STATS 17-18'!X723,'PH - GIVEAWAYS'!$A$3:$B$55,2)</f>
        <v>70</v>
      </c>
      <c r="D721" s="33">
        <f>IF('STATS 17-18'!G723&lt;400,IF(C721&gt;66,66,C721),C721)</f>
        <v>70</v>
      </c>
      <c r="E721" s="33">
        <f>IF('STATS 17-18'!G723&lt;200,IF(D721&gt;60,60,D721),D721)</f>
        <v>70</v>
      </c>
      <c r="F721" s="33">
        <f>VLOOKUP('STATS 17-18'!AE723,'PH - BLOCKED SHOTS'!$A$3:$B$55,2)</f>
        <v>81</v>
      </c>
      <c r="G721" s="33">
        <f>IF('STATS 17-18'!G723&lt;400,IF(F721&gt;66,66,F721),F721)</f>
        <v>81</v>
      </c>
      <c r="H721" s="33">
        <f>IF('STATS 17-18'!G723&lt;200,IF(G721&gt;60,60,G721),G721)</f>
        <v>81</v>
      </c>
      <c r="I721" s="33"/>
      <c r="J721" s="116">
        <f>AVERAGE(B721,E721,E721,H721)</f>
        <v>78</v>
      </c>
      <c r="K721" s="116">
        <f>VLOOKUP('STATS 17-18'!M723,'PH - GAME SCORE'!$A$3:$B$55,2)</f>
        <v>85</v>
      </c>
      <c r="L721" s="116">
        <f>AVERAGE(J721,K721)</f>
        <v>81.5</v>
      </c>
      <c r="M721" s="116">
        <f>IF('STATS 17-18'!H723&lt;13.4,IF(L721&gt;73,73,L721),L721)</f>
        <v>81.5</v>
      </c>
      <c r="N721" s="117">
        <f>IF('STATS 17-18'!H723&lt;11,IF(M721&gt;66,66,M721),M721)</f>
        <v>81.5</v>
      </c>
    </row>
    <row r="722" ht="20.35" customHeight="1">
      <c r="A722" t="s" s="38">
        <v>839</v>
      </c>
      <c r="B722" s="81">
        <f>'SK - Tableau 1'!F722</f>
        <v>73</v>
      </c>
      <c r="C722" s="33">
        <f>VLOOKUP('STATS 17-18'!X724,'PH - GIVEAWAYS'!$A$3:$B$55,2)</f>
        <v>68</v>
      </c>
      <c r="D722" s="33">
        <f>IF('STATS 17-18'!G724&lt;400,IF(C722&gt;66,66,C722),C722)</f>
        <v>68</v>
      </c>
      <c r="E722" s="33">
        <f>IF('STATS 17-18'!G724&lt;200,IF(D722&gt;60,60,D722),D722)</f>
        <v>68</v>
      </c>
      <c r="F722" s="33">
        <f>VLOOKUP('STATS 17-18'!AE724,'PH - BLOCKED SHOTS'!$A$3:$B$55,2)</f>
        <v>90</v>
      </c>
      <c r="G722" s="33">
        <f>IF('STATS 17-18'!G724&lt;400,IF(F722&gt;66,66,F722),F722)</f>
        <v>90</v>
      </c>
      <c r="H722" s="33">
        <f>IF('STATS 17-18'!G724&lt;200,IF(G722&gt;60,60,G722),G722)</f>
        <v>90</v>
      </c>
      <c r="I722" s="33"/>
      <c r="J722" s="116">
        <f>AVERAGE(B722,E722,E722,H722)</f>
        <v>74.75</v>
      </c>
      <c r="K722" s="116">
        <f>VLOOKUP('STATS 17-18'!M724,'PH - GAME SCORE'!$A$3:$B$55,2)</f>
        <v>52</v>
      </c>
      <c r="L722" s="116">
        <f>AVERAGE(J722,K722)</f>
        <v>63.375</v>
      </c>
      <c r="M722" s="116">
        <f>IF('STATS 17-18'!H724&lt;13.4,IF(L722&gt;73,73,L722),L722)</f>
        <v>63.375</v>
      </c>
      <c r="N722" s="117">
        <f>IF('STATS 17-18'!H724&lt;11,IF(M722&gt;66,66,M722),M722)</f>
        <v>63.375</v>
      </c>
    </row>
    <row r="723" ht="20.35" customHeight="1">
      <c r="A723" t="s" s="38">
        <v>840</v>
      </c>
      <c r="B723" s="81">
        <f>'SK - Tableau 1'!F723</f>
        <v>95</v>
      </c>
      <c r="C723" s="33">
        <f>VLOOKUP('STATS 17-18'!X725,'PH - GIVEAWAYS'!$A$3:$B$55,2)</f>
        <v>54</v>
      </c>
      <c r="D723" s="33">
        <f>IF('STATS 17-18'!G725&lt;400,IF(C723&gt;66,66,C723),C723)</f>
        <v>54</v>
      </c>
      <c r="E723" s="33">
        <f>IF('STATS 17-18'!G725&lt;200,IF(D723&gt;60,60,D723),D723)</f>
        <v>54</v>
      </c>
      <c r="F723" s="33">
        <f>VLOOKUP('STATS 17-18'!AE725,'PH - BLOCKED SHOTS'!$A$3:$B$55,2)</f>
        <v>94</v>
      </c>
      <c r="G723" s="33">
        <f>IF('STATS 17-18'!G725&lt;400,IF(F723&gt;66,66,F723),F723)</f>
        <v>94</v>
      </c>
      <c r="H723" s="33">
        <f>IF('STATS 17-18'!G725&lt;200,IF(G723&gt;60,60,G723),G723)</f>
        <v>94</v>
      </c>
      <c r="I723" s="33"/>
      <c r="J723" s="116">
        <f>AVERAGE(B723,E723,E723,H723)</f>
        <v>74.25</v>
      </c>
      <c r="K723" s="116">
        <f>VLOOKUP('STATS 17-18'!M725,'PH - GAME SCORE'!$A$3:$B$55,2)</f>
        <v>55</v>
      </c>
      <c r="L723" s="116">
        <f>AVERAGE(J723,K723)</f>
        <v>64.625</v>
      </c>
      <c r="M723" s="116">
        <f>IF('STATS 17-18'!H725&lt;13.4,IF(L723&gt;73,73,L723),L723)</f>
        <v>64.625</v>
      </c>
      <c r="N723" s="117">
        <f>IF('STATS 17-18'!H725&lt;11,IF(M723&gt;66,66,M723),M723)</f>
        <v>64.625</v>
      </c>
    </row>
    <row r="724" ht="20.35" customHeight="1">
      <c r="A724" t="s" s="38">
        <v>841</v>
      </c>
      <c r="B724" s="81">
        <f>'SK - Tableau 1'!F724</f>
        <v>61</v>
      </c>
      <c r="C724" s="33">
        <f>VLOOKUP('STATS 17-18'!X726,'PH - GIVEAWAYS'!$A$3:$B$55,2)</f>
        <v>98</v>
      </c>
      <c r="D724" s="33">
        <f>IF('STATS 17-18'!G726&lt;400,IF(C724&gt;66,66,C724),C724)</f>
        <v>66</v>
      </c>
      <c r="E724" s="33">
        <f>IF('STATS 17-18'!G726&lt;200,IF(D724&gt;60,60,D724),D724)</f>
        <v>66</v>
      </c>
      <c r="F724" s="33">
        <f>VLOOKUP('STATS 17-18'!AE726,'PH - BLOCKED SHOTS'!$A$3:$B$55,2)</f>
        <v>72</v>
      </c>
      <c r="G724" s="33">
        <f>IF('STATS 17-18'!G726&lt;400,IF(F724&gt;66,66,F724),F724)</f>
        <v>66</v>
      </c>
      <c r="H724" s="33">
        <f>IF('STATS 17-18'!G726&lt;200,IF(G724&gt;60,60,G724),G724)</f>
        <v>66</v>
      </c>
      <c r="I724" s="33"/>
      <c r="J724" s="116">
        <f>AVERAGE(B724,E724,E724,H724)</f>
        <v>64.75</v>
      </c>
      <c r="K724" s="116">
        <f>VLOOKUP('STATS 17-18'!M726,'PH - GAME SCORE'!$A$3:$B$55,2)</f>
        <v>51</v>
      </c>
      <c r="L724" s="116">
        <f>AVERAGE(J724,K724)</f>
        <v>57.875</v>
      </c>
      <c r="M724" s="116">
        <f>IF('STATS 17-18'!H726&lt;13.4,IF(L724&gt;73,73,L724),L724)</f>
        <v>57.875</v>
      </c>
      <c r="N724" s="117">
        <f>IF('STATS 17-18'!H726&lt;11,IF(M724&gt;66,66,M724),M724)</f>
        <v>57.875</v>
      </c>
    </row>
    <row r="725" ht="20.35" customHeight="1">
      <c r="A725" t="s" s="38">
        <v>842</v>
      </c>
      <c r="B725" s="81">
        <f>'SK - Tableau 1'!F725</f>
        <v>73</v>
      </c>
      <c r="C725" s="33">
        <f>VLOOKUP('STATS 17-18'!X727,'PH - GIVEAWAYS'!$A$3:$B$55,2)</f>
        <v>90</v>
      </c>
      <c r="D725" s="33">
        <f>IF('STATS 17-18'!G727&lt;400,IF(C725&gt;66,66,C725),C725)</f>
        <v>90</v>
      </c>
      <c r="E725" s="33">
        <f>IF('STATS 17-18'!G727&lt;200,IF(D725&gt;60,60,D725),D725)</f>
        <v>90</v>
      </c>
      <c r="F725" s="33">
        <f>VLOOKUP('STATS 17-18'!AE727,'PH - BLOCKED SHOTS'!$A$3:$B$55,2)</f>
        <v>70</v>
      </c>
      <c r="G725" s="33">
        <f>IF('STATS 17-18'!G727&lt;400,IF(F725&gt;66,66,F725),F725)</f>
        <v>70</v>
      </c>
      <c r="H725" s="33">
        <f>IF('STATS 17-18'!G727&lt;200,IF(G725&gt;60,60,G725),G725)</f>
        <v>70</v>
      </c>
      <c r="I725" s="33"/>
      <c r="J725" s="116">
        <f>AVERAGE(B725,E725,E725,H725)</f>
        <v>80.75</v>
      </c>
      <c r="K725" s="116">
        <f>VLOOKUP('STATS 17-18'!M727,'PH - GAME SCORE'!$A$3:$B$55,2)</f>
        <v>70</v>
      </c>
      <c r="L725" s="116">
        <f>AVERAGE(J725,K725)</f>
        <v>75.375</v>
      </c>
      <c r="M725" s="116">
        <f>IF('STATS 17-18'!H727&lt;13.4,IF(L725&gt;73,73,L725),L725)</f>
        <v>73</v>
      </c>
      <c r="N725" s="117">
        <f>IF('STATS 17-18'!H727&lt;11,IF(M725&gt;66,66,M725),M725)</f>
        <v>73</v>
      </c>
    </row>
    <row r="726" ht="20.35" customHeight="1">
      <c r="A726" t="s" s="38">
        <v>843</v>
      </c>
      <c r="B726" s="81">
        <f>'SK - Tableau 1'!F726</f>
        <v>56</v>
      </c>
      <c r="C726" s="33">
        <f>VLOOKUP('STATS 17-18'!X728,'PH - GIVEAWAYS'!$A$3:$B$55,2)</f>
        <v>78</v>
      </c>
      <c r="D726" s="33">
        <f>IF('STATS 17-18'!G728&lt;400,IF(C726&gt;66,66,C726),C726)</f>
        <v>78</v>
      </c>
      <c r="E726" s="33">
        <f>IF('STATS 17-18'!G728&lt;200,IF(D726&gt;60,60,D726),D726)</f>
        <v>78</v>
      </c>
      <c r="F726" s="33">
        <f>VLOOKUP('STATS 17-18'!AE728,'PH - BLOCKED SHOTS'!$A$3:$B$55,2)</f>
        <v>56</v>
      </c>
      <c r="G726" s="33">
        <f>IF('STATS 17-18'!G728&lt;400,IF(F726&gt;66,66,F726),F726)</f>
        <v>56</v>
      </c>
      <c r="H726" s="33">
        <f>IF('STATS 17-18'!G728&lt;200,IF(G726&gt;60,60,G726),G726)</f>
        <v>56</v>
      </c>
      <c r="I726" s="33"/>
      <c r="J726" s="116">
        <f>AVERAGE(B726,E726,E726,H726)</f>
        <v>67</v>
      </c>
      <c r="K726" s="116">
        <f>VLOOKUP('STATS 17-18'!M728,'PH - GAME SCORE'!$A$3:$B$55,2)</f>
        <v>72</v>
      </c>
      <c r="L726" s="116">
        <f>AVERAGE(J726,K726)</f>
        <v>69.5</v>
      </c>
      <c r="M726" s="116">
        <f>IF('STATS 17-18'!H728&lt;13.4,IF(L726&gt;73,73,L726),L726)</f>
        <v>69.5</v>
      </c>
      <c r="N726" s="117">
        <f>IF('STATS 17-18'!H728&lt;11,IF(M726&gt;66,66,M726),M726)</f>
        <v>69.5</v>
      </c>
    </row>
    <row r="727" ht="20.35" customHeight="1">
      <c r="A727" t="s" s="38">
        <v>845</v>
      </c>
      <c r="B727" s="81">
        <f>'SK - Tableau 1'!F727</f>
        <v>51</v>
      </c>
      <c r="C727" s="33">
        <f>VLOOKUP('STATS 17-18'!X729,'PH - GIVEAWAYS'!$A$3:$B$55,2)</f>
        <v>91</v>
      </c>
      <c r="D727" s="33">
        <f>IF('STATS 17-18'!G729&lt;400,IF(C727&gt;66,66,C727),C727)</f>
        <v>66</v>
      </c>
      <c r="E727" s="33">
        <f>IF('STATS 17-18'!G729&lt;200,IF(D727&gt;60,60,D727),D727)</f>
        <v>60</v>
      </c>
      <c r="F727" s="33">
        <f>VLOOKUP('STATS 17-18'!AE729,'PH - BLOCKED SHOTS'!$A$3:$B$55,2)</f>
        <v>47</v>
      </c>
      <c r="G727" s="33">
        <f>IF('STATS 17-18'!G729&lt;400,IF(F727&gt;66,66,F727),F727)</f>
        <v>47</v>
      </c>
      <c r="H727" s="33">
        <f>IF('STATS 17-18'!G729&lt;200,IF(G727&gt;60,60,G727),G727)</f>
        <v>47</v>
      </c>
      <c r="I727" s="33"/>
      <c r="J727" s="116">
        <f>AVERAGE(B727,E727,E727,H727)</f>
        <v>54.5</v>
      </c>
      <c r="K727" s="116">
        <f>VLOOKUP('STATS 17-18'!M729,'PH - GAME SCORE'!$A$3:$B$55,2)</f>
        <v>96</v>
      </c>
      <c r="L727" s="116">
        <f>AVERAGE(J727,K727)</f>
        <v>75.25</v>
      </c>
      <c r="M727" s="116">
        <f>IF('STATS 17-18'!H729&lt;13.4,IF(L727&gt;73,73,L727),L727)</f>
        <v>75.25</v>
      </c>
      <c r="N727" s="117">
        <f>IF('STATS 17-18'!H729&lt;11,IF(M727&gt;66,66,M727),M727)</f>
        <v>75.25</v>
      </c>
    </row>
    <row r="728" ht="20.35" customHeight="1">
      <c r="A728" t="s" s="38">
        <v>846</v>
      </c>
      <c r="B728" s="81">
        <f>'SK - Tableau 1'!F728</f>
        <v>93</v>
      </c>
      <c r="C728" s="33">
        <f>VLOOKUP('STATS 17-18'!X730,'PH - GIVEAWAYS'!$A$3:$B$55,2)</f>
        <v>78</v>
      </c>
      <c r="D728" s="33">
        <f>IF('STATS 17-18'!G730&lt;400,IF(C728&gt;66,66,C728),C728)</f>
        <v>78</v>
      </c>
      <c r="E728" s="33">
        <f>IF('STATS 17-18'!G730&lt;200,IF(D728&gt;60,60,D728),D728)</f>
        <v>78</v>
      </c>
      <c r="F728" s="33">
        <f>VLOOKUP('STATS 17-18'!AE730,'PH - BLOCKED SHOTS'!$A$3:$B$55,2)</f>
        <v>48</v>
      </c>
      <c r="G728" s="33">
        <f>IF('STATS 17-18'!G730&lt;400,IF(F728&gt;66,66,F728),F728)</f>
        <v>48</v>
      </c>
      <c r="H728" s="33">
        <f>IF('STATS 17-18'!G730&lt;200,IF(G728&gt;60,60,G728),G728)</f>
        <v>48</v>
      </c>
      <c r="I728" s="33"/>
      <c r="J728" s="116">
        <f>AVERAGE(B728,E728,E728,H728)</f>
        <v>74.25</v>
      </c>
      <c r="K728" s="116">
        <f>VLOOKUP('STATS 17-18'!M730,'PH - GAME SCORE'!$A$3:$B$55,2)</f>
        <v>72</v>
      </c>
      <c r="L728" s="116">
        <f>AVERAGE(J728,K728)</f>
        <v>73.125</v>
      </c>
      <c r="M728" s="116">
        <f>IF('STATS 17-18'!H730&lt;13.4,IF(L728&gt;73,73,L728),L728)</f>
        <v>73.125</v>
      </c>
      <c r="N728" s="117">
        <f>IF('STATS 17-18'!H730&lt;11,IF(M728&gt;66,66,M728),M728)</f>
        <v>73.125</v>
      </c>
    </row>
    <row r="729" ht="20.35" customHeight="1">
      <c r="A729" t="s" s="38">
        <v>847</v>
      </c>
      <c r="B729" s="81">
        <f>'SK - Tableau 1'!F729</f>
        <v>96</v>
      </c>
      <c r="C729" s="33">
        <f>VLOOKUP('STATS 17-18'!X731,'PH - GIVEAWAYS'!$A$3:$B$55,2)</f>
        <v>70</v>
      </c>
      <c r="D729" s="33">
        <f>IF('STATS 17-18'!G731&lt;400,IF(C729&gt;66,66,C729),C729)</f>
        <v>70</v>
      </c>
      <c r="E729" s="33">
        <f>IF('STATS 17-18'!G731&lt;200,IF(D729&gt;60,60,D729),D729)</f>
        <v>70</v>
      </c>
      <c r="F729" s="33">
        <f>VLOOKUP('STATS 17-18'!AE731,'PH - BLOCKED SHOTS'!$A$3:$B$55,2)</f>
        <v>88</v>
      </c>
      <c r="G729" s="33">
        <f>IF('STATS 17-18'!G731&lt;400,IF(F729&gt;66,66,F729),F729)</f>
        <v>88</v>
      </c>
      <c r="H729" s="33">
        <f>IF('STATS 17-18'!G731&lt;200,IF(G729&gt;60,60,G729),G729)</f>
        <v>88</v>
      </c>
      <c r="I729" s="33"/>
      <c r="J729" s="116">
        <f>AVERAGE(B729,E729,E729,H729)</f>
        <v>81</v>
      </c>
      <c r="K729" s="116">
        <f>VLOOKUP('STATS 17-18'!M731,'PH - GAME SCORE'!$A$3:$B$55,2)</f>
        <v>89</v>
      </c>
      <c r="L729" s="116">
        <f>AVERAGE(J729,K729)</f>
        <v>85</v>
      </c>
      <c r="M729" s="116">
        <f>IF('STATS 17-18'!H731&lt;13.4,IF(L729&gt;73,73,L729),L729)</f>
        <v>85</v>
      </c>
      <c r="N729" s="117">
        <f>IF('STATS 17-18'!H731&lt;11,IF(M729&gt;66,66,M729),M729)</f>
        <v>85</v>
      </c>
    </row>
    <row r="730" ht="20.35" customHeight="1">
      <c r="A730" t="s" s="38">
        <v>848</v>
      </c>
      <c r="B730" s="81">
        <f>'SK - Tableau 1'!F730</f>
        <v>94</v>
      </c>
      <c r="C730" s="33">
        <f>VLOOKUP('STATS 17-18'!X732,'PH - GIVEAWAYS'!$A$3:$B$55,2)</f>
        <v>52</v>
      </c>
      <c r="D730" s="33">
        <f>IF('STATS 17-18'!G732&lt;400,IF(C730&gt;66,66,C730),C730)</f>
        <v>52</v>
      </c>
      <c r="E730" s="33">
        <f>IF('STATS 17-18'!G732&lt;200,IF(D730&gt;60,60,D730),D730)</f>
        <v>52</v>
      </c>
      <c r="F730" s="33">
        <f>VLOOKUP('STATS 17-18'!AE732,'PH - BLOCKED SHOTS'!$A$3:$B$55,2)</f>
        <v>71</v>
      </c>
      <c r="G730" s="33">
        <f>IF('STATS 17-18'!G732&lt;400,IF(F730&gt;66,66,F730),F730)</f>
        <v>71</v>
      </c>
      <c r="H730" s="33">
        <f>IF('STATS 17-18'!G732&lt;200,IF(G730&gt;60,60,G730),G730)</f>
        <v>71</v>
      </c>
      <c r="I730" s="33"/>
      <c r="J730" s="116">
        <f>AVERAGE(B730,E730,E730,H730)</f>
        <v>67.25</v>
      </c>
      <c r="K730" s="116">
        <f>VLOOKUP('STATS 17-18'!M732,'PH - GAME SCORE'!$A$3:$B$55,2)</f>
        <v>91</v>
      </c>
      <c r="L730" s="116">
        <f>AVERAGE(J730,K730)</f>
        <v>79.125</v>
      </c>
      <c r="M730" s="116">
        <f>IF('STATS 17-18'!H732&lt;13.4,IF(L730&gt;73,73,L730),L730)</f>
        <v>79.125</v>
      </c>
      <c r="N730" s="117">
        <f>IF('STATS 17-18'!H732&lt;11,IF(M730&gt;66,66,M730),M730)</f>
        <v>79.125</v>
      </c>
    </row>
    <row r="731" ht="20.35" customHeight="1">
      <c r="A731" t="s" s="38">
        <v>849</v>
      </c>
      <c r="B731" s="81">
        <f>'SK - Tableau 1'!F731</f>
        <v>56</v>
      </c>
      <c r="C731" s="33">
        <f>VLOOKUP('STATS 17-18'!X733,'PH - GIVEAWAYS'!$A$3:$B$55,2)</f>
        <v>87</v>
      </c>
      <c r="D731" s="33">
        <f>IF('STATS 17-18'!G733&lt;400,IF(C731&gt;66,66,C731),C731)</f>
        <v>87</v>
      </c>
      <c r="E731" s="33">
        <f>IF('STATS 17-18'!G733&lt;200,IF(D731&gt;60,60,D731),D731)</f>
        <v>87</v>
      </c>
      <c r="F731" s="33">
        <f>VLOOKUP('STATS 17-18'!AE733,'PH - BLOCKED SHOTS'!$A$3:$B$55,2)</f>
        <v>65</v>
      </c>
      <c r="G731" s="33">
        <f>IF('STATS 17-18'!G733&lt;400,IF(F731&gt;66,66,F731),F731)</f>
        <v>65</v>
      </c>
      <c r="H731" s="33">
        <f>IF('STATS 17-18'!G733&lt;200,IF(G731&gt;60,60,G731),G731)</f>
        <v>65</v>
      </c>
      <c r="I731" s="33"/>
      <c r="J731" s="116">
        <f>AVERAGE(B731,E731,E731,H731)</f>
        <v>73.75</v>
      </c>
      <c r="K731" s="116">
        <f>VLOOKUP('STATS 17-18'!M733,'PH - GAME SCORE'!$A$3:$B$55,2)</f>
        <v>85</v>
      </c>
      <c r="L731" s="116">
        <f>AVERAGE(J731,K731)</f>
        <v>79.375</v>
      </c>
      <c r="M731" s="116">
        <f>IF('STATS 17-18'!H733&lt;13.4,IF(L731&gt;73,73,L731),L731)</f>
        <v>73</v>
      </c>
      <c r="N731" s="117">
        <f>IF('STATS 17-18'!H733&lt;11,IF(M731&gt;66,66,M731),M731)</f>
        <v>73</v>
      </c>
    </row>
    <row r="732" ht="20.35" customHeight="1">
      <c r="A732" t="s" s="38">
        <v>851</v>
      </c>
      <c r="B732" s="81">
        <f>'SK - Tableau 1'!F732</f>
        <v>92</v>
      </c>
      <c r="C732" s="33">
        <f>VLOOKUP('STATS 17-18'!X734,'PH - GIVEAWAYS'!$A$3:$B$55,2)</f>
        <v>75</v>
      </c>
      <c r="D732" s="33">
        <f>IF('STATS 17-18'!G734&lt;400,IF(C732&gt;66,66,C732),C732)</f>
        <v>75</v>
      </c>
      <c r="E732" s="33">
        <f>IF('STATS 17-18'!G734&lt;200,IF(D732&gt;60,60,D732),D732)</f>
        <v>75</v>
      </c>
      <c r="F732" s="33">
        <f>VLOOKUP('STATS 17-18'!AE734,'PH - BLOCKED SHOTS'!$A$3:$B$55,2)</f>
        <v>54</v>
      </c>
      <c r="G732" s="33">
        <f>IF('STATS 17-18'!G734&lt;400,IF(F732&gt;66,66,F732),F732)</f>
        <v>54</v>
      </c>
      <c r="H732" s="33">
        <f>IF('STATS 17-18'!G734&lt;200,IF(G732&gt;60,60,G732),G732)</f>
        <v>54</v>
      </c>
      <c r="I732" s="33"/>
      <c r="J732" s="116">
        <f>AVERAGE(B732,E732,E732,H732)</f>
        <v>74</v>
      </c>
      <c r="K732" s="116">
        <f>VLOOKUP('STATS 17-18'!M734,'PH - GAME SCORE'!$A$3:$B$55,2)</f>
        <v>83</v>
      </c>
      <c r="L732" s="116">
        <f>AVERAGE(J732,K732)</f>
        <v>78.5</v>
      </c>
      <c r="M732" s="116">
        <f>IF('STATS 17-18'!H734&lt;13.4,IF(L732&gt;73,73,L732),L732)</f>
        <v>78.5</v>
      </c>
      <c r="N732" s="117">
        <f>IF('STATS 17-18'!H734&lt;11,IF(M732&gt;66,66,M732),M732)</f>
        <v>78.5</v>
      </c>
    </row>
    <row r="733" ht="20.35" customHeight="1">
      <c r="A733" t="s" s="38">
        <v>852</v>
      </c>
      <c r="B733" s="81">
        <f>'SK - Tableau 1'!F733</f>
        <v>78</v>
      </c>
      <c r="C733" s="33">
        <f>VLOOKUP('STATS 17-18'!X735,'PH - GIVEAWAYS'!$A$3:$B$55,2)</f>
        <v>78</v>
      </c>
      <c r="D733" s="33">
        <f>IF('STATS 17-18'!G735&lt;400,IF(C733&gt;66,66,C733),C733)</f>
        <v>78</v>
      </c>
      <c r="E733" s="33">
        <f>IF('STATS 17-18'!G735&lt;200,IF(D733&gt;60,60,D733),D733)</f>
        <v>78</v>
      </c>
      <c r="F733" s="33">
        <f>VLOOKUP('STATS 17-18'!AE735,'PH - BLOCKED SHOTS'!$A$3:$B$55,2)</f>
        <v>72</v>
      </c>
      <c r="G733" s="33">
        <f>IF('STATS 17-18'!G735&lt;400,IF(F733&gt;66,66,F733),F733)</f>
        <v>72</v>
      </c>
      <c r="H733" s="33">
        <f>IF('STATS 17-18'!G735&lt;200,IF(G733&gt;60,60,G733),G733)</f>
        <v>72</v>
      </c>
      <c r="I733" s="33"/>
      <c r="J733" s="116">
        <f>AVERAGE(B733,E733,E733,H733)</f>
        <v>76.5</v>
      </c>
      <c r="K733" s="116">
        <f>VLOOKUP('STATS 17-18'!M735,'PH - GAME SCORE'!$A$3:$B$55,2)</f>
        <v>62</v>
      </c>
      <c r="L733" s="116">
        <f>AVERAGE(J733,K733)</f>
        <v>69.25</v>
      </c>
      <c r="M733" s="116">
        <f>IF('STATS 17-18'!H735&lt;13.4,IF(L733&gt;73,73,L733),L733)</f>
        <v>69.25</v>
      </c>
      <c r="N733" s="117">
        <f>IF('STATS 17-18'!H735&lt;11,IF(M733&gt;66,66,M733),M733)</f>
        <v>69.25</v>
      </c>
    </row>
    <row r="734" ht="20.35" customHeight="1">
      <c r="A734" t="s" s="38">
        <v>853</v>
      </c>
      <c r="B734" s="81">
        <f>'SK - Tableau 1'!F734</f>
        <v>55</v>
      </c>
      <c r="C734" s="33">
        <f>VLOOKUP('STATS 17-18'!X736,'PH - GIVEAWAYS'!$A$3:$B$55,2)</f>
        <v>83</v>
      </c>
      <c r="D734" s="33">
        <f>IF('STATS 17-18'!G736&lt;400,IF(C734&gt;66,66,C734),C734)</f>
        <v>66</v>
      </c>
      <c r="E734" s="33">
        <f>IF('STATS 17-18'!G736&lt;200,IF(D734&gt;60,60,D734),D734)</f>
        <v>60</v>
      </c>
      <c r="F734" s="33">
        <f>VLOOKUP('STATS 17-18'!AE736,'PH - BLOCKED SHOTS'!$A$3:$B$55,2)</f>
        <v>53</v>
      </c>
      <c r="G734" s="33">
        <f>IF('STATS 17-18'!G736&lt;400,IF(F734&gt;66,66,F734),F734)</f>
        <v>53</v>
      </c>
      <c r="H734" s="33">
        <f>IF('STATS 17-18'!G736&lt;200,IF(G734&gt;60,60,G734),G734)</f>
        <v>53</v>
      </c>
      <c r="I734" s="33"/>
      <c r="J734" s="116">
        <f>AVERAGE(B734,E734,E734,H734)</f>
        <v>57</v>
      </c>
      <c r="K734" s="116">
        <f>VLOOKUP('STATS 17-18'!M736,'PH - GAME SCORE'!$A$3:$B$55,2)</f>
        <v>73</v>
      </c>
      <c r="L734" s="116">
        <f>AVERAGE(J734,K734)</f>
        <v>65</v>
      </c>
      <c r="M734" s="116">
        <f>IF('STATS 17-18'!H736&lt;13.4,IF(L734&gt;73,73,L734),L734)</f>
        <v>65</v>
      </c>
      <c r="N734" s="117">
        <f>IF('STATS 17-18'!H736&lt;11,IF(M734&gt;66,66,M734),M734)</f>
        <v>65</v>
      </c>
    </row>
    <row r="735" ht="20.35" customHeight="1">
      <c r="A735" t="s" s="38">
        <v>854</v>
      </c>
      <c r="B735" s="81">
        <f>'SK - Tableau 1'!F735</f>
        <v>93</v>
      </c>
      <c r="C735" s="33">
        <f>VLOOKUP('STATS 17-18'!X737,'PH - GIVEAWAYS'!$A$3:$B$55,2)</f>
        <v>60</v>
      </c>
      <c r="D735" s="33">
        <f>IF('STATS 17-18'!G737&lt;400,IF(C735&gt;66,66,C735),C735)</f>
        <v>60</v>
      </c>
      <c r="E735" s="33">
        <f>IF('STATS 17-18'!G737&lt;200,IF(D735&gt;60,60,D735),D735)</f>
        <v>60</v>
      </c>
      <c r="F735" s="33">
        <f>VLOOKUP('STATS 17-18'!AE737,'PH - BLOCKED SHOTS'!$A$3:$B$55,2)</f>
        <v>97</v>
      </c>
      <c r="G735" s="33">
        <f>IF('STATS 17-18'!G737&lt;400,IF(F735&gt;66,66,F735),F735)</f>
        <v>97</v>
      </c>
      <c r="H735" s="33">
        <f>IF('STATS 17-18'!G737&lt;200,IF(G735&gt;60,60,G735),G735)</f>
        <v>97</v>
      </c>
      <c r="I735" s="33"/>
      <c r="J735" s="116">
        <f>AVERAGE(B735,E735,E735,H735)</f>
        <v>77.5</v>
      </c>
      <c r="K735" s="116">
        <f>VLOOKUP('STATS 17-18'!M737,'PH - GAME SCORE'!$A$3:$B$55,2)</f>
        <v>63</v>
      </c>
      <c r="L735" s="116">
        <f>AVERAGE(J735,K735)</f>
        <v>70.25</v>
      </c>
      <c r="M735" s="116">
        <f>IF('STATS 17-18'!H737&lt;13.4,IF(L735&gt;73,73,L735),L735)</f>
        <v>70.25</v>
      </c>
      <c r="N735" s="117">
        <f>IF('STATS 17-18'!H737&lt;11,IF(M735&gt;66,66,M735),M735)</f>
        <v>70.25</v>
      </c>
    </row>
    <row r="736" ht="20.35" customHeight="1">
      <c r="A736" t="s" s="38">
        <v>855</v>
      </c>
      <c r="B736" s="81">
        <f>'SK - Tableau 1'!F736</f>
        <v>80</v>
      </c>
      <c r="C736" s="33">
        <f>VLOOKUP('STATS 17-18'!X738,'PH - GIVEAWAYS'!$A$3:$B$55,2)</f>
        <v>73</v>
      </c>
      <c r="D736" s="33">
        <f>IF('STATS 17-18'!G738&lt;400,IF(C736&gt;66,66,C736),C736)</f>
        <v>66</v>
      </c>
      <c r="E736" s="33">
        <f>IF('STATS 17-18'!G738&lt;200,IF(D736&gt;60,60,D736),D736)</f>
        <v>66</v>
      </c>
      <c r="F736" s="33">
        <f>VLOOKUP('STATS 17-18'!AE738,'PH - BLOCKED SHOTS'!$A$3:$B$55,2)</f>
        <v>71</v>
      </c>
      <c r="G736" s="33">
        <f>IF('STATS 17-18'!G738&lt;400,IF(F736&gt;66,66,F736),F736)</f>
        <v>66</v>
      </c>
      <c r="H736" s="33">
        <f>IF('STATS 17-18'!G738&lt;200,IF(G736&gt;60,60,G736),G736)</f>
        <v>66</v>
      </c>
      <c r="I736" s="33"/>
      <c r="J736" s="116">
        <f>AVERAGE(B736,E736,E736,H736)</f>
        <v>69.5</v>
      </c>
      <c r="K736" s="116">
        <f>VLOOKUP('STATS 17-18'!M738,'PH - GAME SCORE'!$A$3:$B$55,2)</f>
        <v>53</v>
      </c>
      <c r="L736" s="116">
        <f>AVERAGE(J736,K736)</f>
        <v>61.25</v>
      </c>
      <c r="M736" s="116">
        <f>IF('STATS 17-18'!H738&lt;13.4,IF(L736&gt;73,73,L736),L736)</f>
        <v>61.25</v>
      </c>
      <c r="N736" s="117">
        <f>IF('STATS 17-18'!H738&lt;11,IF(M736&gt;66,66,M736),M736)</f>
        <v>61.25</v>
      </c>
    </row>
    <row r="737" ht="20.35" customHeight="1">
      <c r="A737" t="s" s="38">
        <v>856</v>
      </c>
      <c r="B737" s="81">
        <f>'SK - Tableau 1'!F737</f>
        <v>85</v>
      </c>
      <c r="C737" s="33">
        <f>VLOOKUP('STATS 17-18'!X739,'PH - GIVEAWAYS'!$A$3:$B$55,2)</f>
        <v>84</v>
      </c>
      <c r="D737" s="33">
        <f>IF('STATS 17-18'!G739&lt;400,IF(C737&gt;66,66,C737),C737)</f>
        <v>84</v>
      </c>
      <c r="E737" s="33">
        <f>IF('STATS 17-18'!G739&lt;200,IF(D737&gt;60,60,D737),D737)</f>
        <v>84</v>
      </c>
      <c r="F737" s="33">
        <f>VLOOKUP('STATS 17-18'!AE739,'PH - BLOCKED SHOTS'!$A$3:$B$55,2)</f>
        <v>93</v>
      </c>
      <c r="G737" s="33">
        <f>IF('STATS 17-18'!G739&lt;400,IF(F737&gt;66,66,F737),F737)</f>
        <v>93</v>
      </c>
      <c r="H737" s="33">
        <f>IF('STATS 17-18'!G739&lt;200,IF(G737&gt;60,60,G737),G737)</f>
        <v>93</v>
      </c>
      <c r="I737" s="33"/>
      <c r="J737" s="116">
        <f>AVERAGE(B737,E737,E737,H737)</f>
        <v>86.5</v>
      </c>
      <c r="K737" s="116">
        <f>VLOOKUP('STATS 17-18'!M739,'PH - GAME SCORE'!$A$3:$B$55,2)</f>
        <v>60</v>
      </c>
      <c r="L737" s="116">
        <f>AVERAGE(J737,K737)</f>
        <v>73.25</v>
      </c>
      <c r="M737" s="116">
        <f>IF('STATS 17-18'!H739&lt;13.4,IF(L737&gt;73,73,L737),L737)</f>
        <v>73.25</v>
      </c>
      <c r="N737" s="117">
        <f>IF('STATS 17-18'!H739&lt;11,IF(M737&gt;66,66,M737),M737)</f>
        <v>73.25</v>
      </c>
    </row>
    <row r="738" ht="20.35" customHeight="1">
      <c r="A738" t="s" s="38">
        <v>857</v>
      </c>
      <c r="B738" s="81">
        <f>'SK - Tableau 1'!F738</f>
        <v>81</v>
      </c>
      <c r="C738" s="33">
        <f>VLOOKUP('STATS 17-18'!X740,'PH - GIVEAWAYS'!$A$3:$B$55,2)</f>
        <v>61</v>
      </c>
      <c r="D738" s="33">
        <f>IF('STATS 17-18'!G740&lt;400,IF(C738&gt;66,66,C738),C738)</f>
        <v>61</v>
      </c>
      <c r="E738" s="33">
        <f>IF('STATS 17-18'!G740&lt;200,IF(D738&gt;60,60,D738),D738)</f>
        <v>61</v>
      </c>
      <c r="F738" s="33">
        <f>VLOOKUP('STATS 17-18'!AE740,'PH - BLOCKED SHOTS'!$A$3:$B$55,2)</f>
        <v>63</v>
      </c>
      <c r="G738" s="33">
        <f>IF('STATS 17-18'!G740&lt;400,IF(F738&gt;66,66,F738),F738)</f>
        <v>63</v>
      </c>
      <c r="H738" s="33">
        <f>IF('STATS 17-18'!G740&lt;200,IF(G738&gt;60,60,G738),G738)</f>
        <v>63</v>
      </c>
      <c r="I738" s="33"/>
      <c r="J738" s="116">
        <f>AVERAGE(B738,E738,E738,H738)</f>
        <v>66.5</v>
      </c>
      <c r="K738" s="116">
        <f>VLOOKUP('STATS 17-18'!M740,'PH - GAME SCORE'!$A$3:$B$55,2)</f>
        <v>88</v>
      </c>
      <c r="L738" s="116">
        <f>AVERAGE(J738,K738)</f>
        <v>77.25</v>
      </c>
      <c r="M738" s="116">
        <f>IF('STATS 17-18'!H740&lt;13.4,IF(L738&gt;73,73,L738),L738)</f>
        <v>77.25</v>
      </c>
      <c r="N738" s="117">
        <f>IF('STATS 17-18'!H740&lt;11,IF(M738&gt;66,66,M738),M738)</f>
        <v>77.25</v>
      </c>
    </row>
    <row r="739" ht="20.35" customHeight="1">
      <c r="A739" t="s" s="38">
        <v>858</v>
      </c>
      <c r="B739" s="81">
        <f>'SK - Tableau 1'!F739</f>
        <v>99</v>
      </c>
      <c r="C739" s="33">
        <f>VLOOKUP('STATS 17-18'!X741,'PH - GIVEAWAYS'!$A$3:$B$55,2)</f>
        <v>83</v>
      </c>
      <c r="D739" s="33">
        <f>IF('STATS 17-18'!G741&lt;400,IF(C739&gt;66,66,C739),C739)</f>
        <v>83</v>
      </c>
      <c r="E739" s="33">
        <f>IF('STATS 17-18'!G741&lt;200,IF(D739&gt;60,60,D739),D739)</f>
        <v>83</v>
      </c>
      <c r="F739" s="33">
        <f>VLOOKUP('STATS 17-18'!AE741,'PH - BLOCKED SHOTS'!$A$3:$B$55,2)</f>
        <v>58</v>
      </c>
      <c r="G739" s="33">
        <f>IF('STATS 17-18'!G741&lt;400,IF(F739&gt;66,66,F739),F739)</f>
        <v>58</v>
      </c>
      <c r="H739" s="33">
        <f>IF('STATS 17-18'!G741&lt;200,IF(G739&gt;60,60,G739),G739)</f>
        <v>58</v>
      </c>
      <c r="I739" s="33"/>
      <c r="J739" s="116">
        <f>AVERAGE(B739,E739,E739,H739)</f>
        <v>80.75</v>
      </c>
      <c r="K739" s="116">
        <f>VLOOKUP('STATS 17-18'!M741,'PH - GAME SCORE'!$A$3:$B$55,2)</f>
        <v>86</v>
      </c>
      <c r="L739" s="116">
        <f>AVERAGE(J739,K739)</f>
        <v>83.375</v>
      </c>
      <c r="M739" s="116">
        <f>IF('STATS 17-18'!H741&lt;13.4,IF(L739&gt;73,73,L739),L739)</f>
        <v>83.375</v>
      </c>
      <c r="N739" s="117">
        <f>IF('STATS 17-18'!H741&lt;11,IF(M739&gt;66,66,M739),M739)</f>
        <v>83.375</v>
      </c>
    </row>
    <row r="740" ht="20.35" customHeight="1">
      <c r="A740" t="s" s="38">
        <v>859</v>
      </c>
      <c r="B740" s="81">
        <f>'SK - Tableau 1'!F740</f>
        <v>83</v>
      </c>
      <c r="C740" s="33">
        <f>VLOOKUP('STATS 17-18'!X742,'PH - GIVEAWAYS'!$A$3:$B$55,2)</f>
        <v>75</v>
      </c>
      <c r="D740" s="33">
        <f>IF('STATS 17-18'!G742&lt;400,IF(C740&gt;66,66,C740),C740)</f>
        <v>75</v>
      </c>
      <c r="E740" s="33">
        <f>IF('STATS 17-18'!G742&lt;200,IF(D740&gt;60,60,D740),D740)</f>
        <v>75</v>
      </c>
      <c r="F740" s="33">
        <f>VLOOKUP('STATS 17-18'!AE742,'PH - BLOCKED SHOTS'!$A$3:$B$55,2)</f>
        <v>83</v>
      </c>
      <c r="G740" s="33">
        <f>IF('STATS 17-18'!G742&lt;400,IF(F740&gt;66,66,F740),F740)</f>
        <v>83</v>
      </c>
      <c r="H740" s="33">
        <f>IF('STATS 17-18'!G742&lt;200,IF(G740&gt;60,60,G740),G740)</f>
        <v>83</v>
      </c>
      <c r="I740" s="33"/>
      <c r="J740" s="116">
        <f>AVERAGE(B740,E740,E740,H740)</f>
        <v>79</v>
      </c>
      <c r="K740" s="116">
        <f>VLOOKUP('STATS 17-18'!M742,'PH - GAME SCORE'!$A$3:$B$55,2)</f>
        <v>76</v>
      </c>
      <c r="L740" s="116">
        <f>AVERAGE(J740,K740)</f>
        <v>77.5</v>
      </c>
      <c r="M740" s="116">
        <f>IF('STATS 17-18'!H742&lt;13.4,IF(L740&gt;73,73,L740),L740)</f>
        <v>77.5</v>
      </c>
      <c r="N740" s="117">
        <f>IF('STATS 17-18'!H742&lt;11,IF(M740&gt;66,66,M740),M740)</f>
        <v>77.5</v>
      </c>
    </row>
    <row r="741" ht="20.35" customHeight="1">
      <c r="A741" t="s" s="38">
        <v>860</v>
      </c>
      <c r="B741" s="81">
        <f>'SK - Tableau 1'!F741</f>
        <v>52</v>
      </c>
      <c r="C741" s="33">
        <f>VLOOKUP('STATS 17-18'!X743,'PH - GIVEAWAYS'!$A$3:$B$55,2)</f>
        <v>92</v>
      </c>
      <c r="D741" s="33">
        <f>IF('STATS 17-18'!G743&lt;400,IF(C741&gt;66,66,C741),C741)</f>
        <v>92</v>
      </c>
      <c r="E741" s="33">
        <f>IF('STATS 17-18'!G743&lt;200,IF(D741&gt;60,60,D741),D741)</f>
        <v>92</v>
      </c>
      <c r="F741" s="33">
        <f>VLOOKUP('STATS 17-18'!AE743,'PH - BLOCKED SHOTS'!$A$3:$B$55,2)</f>
        <v>70</v>
      </c>
      <c r="G741" s="33">
        <f>IF('STATS 17-18'!G743&lt;400,IF(F741&gt;66,66,F741),F741)</f>
        <v>70</v>
      </c>
      <c r="H741" s="33">
        <f>IF('STATS 17-18'!G743&lt;200,IF(G741&gt;60,60,G741),G741)</f>
        <v>70</v>
      </c>
      <c r="I741" s="33"/>
      <c r="J741" s="116">
        <f>AVERAGE(B741,E741,E741,H741)</f>
        <v>76.5</v>
      </c>
      <c r="K741" s="116">
        <f>VLOOKUP('STATS 17-18'!M743,'PH - GAME SCORE'!$A$3:$B$55,2)</f>
        <v>52</v>
      </c>
      <c r="L741" s="116">
        <f>AVERAGE(J741,K741)</f>
        <v>64.25</v>
      </c>
      <c r="M741" s="116">
        <f>IF('STATS 17-18'!H743&lt;13.4,IF(L741&gt;73,73,L741),L741)</f>
        <v>64.25</v>
      </c>
      <c r="N741" s="117">
        <f>IF('STATS 17-18'!H743&lt;11,IF(M741&gt;66,66,M741),M741)</f>
        <v>64.25</v>
      </c>
    </row>
    <row r="742" ht="20.35" customHeight="1">
      <c r="A742" t="s" s="38">
        <v>862</v>
      </c>
      <c r="B742" s="81">
        <f>'SK - Tableau 1'!F742</f>
        <v>86</v>
      </c>
      <c r="C742" s="33">
        <f>VLOOKUP('STATS 17-18'!X744,'PH - GIVEAWAYS'!$A$3:$B$55,2)</f>
        <v>61</v>
      </c>
      <c r="D742" s="33">
        <f>IF('STATS 17-18'!G744&lt;400,IF(C742&gt;66,66,C742),C742)</f>
        <v>61</v>
      </c>
      <c r="E742" s="33">
        <f>IF('STATS 17-18'!G744&lt;200,IF(D742&gt;60,60,D742),D742)</f>
        <v>61</v>
      </c>
      <c r="F742" s="33">
        <f>VLOOKUP('STATS 17-18'!AE744,'PH - BLOCKED SHOTS'!$A$3:$B$55,2)</f>
        <v>50</v>
      </c>
      <c r="G742" s="33">
        <f>IF('STATS 17-18'!G744&lt;400,IF(F742&gt;66,66,F742),F742)</f>
        <v>50</v>
      </c>
      <c r="H742" s="33">
        <f>IF('STATS 17-18'!G744&lt;200,IF(G742&gt;60,60,G742),G742)</f>
        <v>50</v>
      </c>
      <c r="I742" s="33"/>
      <c r="J742" s="116">
        <f>AVERAGE(B742,E742,E742,H742)</f>
        <v>64.5</v>
      </c>
      <c r="K742" s="116">
        <f>VLOOKUP('STATS 17-18'!M744,'PH - GAME SCORE'!$A$3:$B$55,2)</f>
        <v>86</v>
      </c>
      <c r="L742" s="116">
        <f>AVERAGE(J742,K742)</f>
        <v>75.25</v>
      </c>
      <c r="M742" s="116">
        <f>IF('STATS 17-18'!H744&lt;13.4,IF(L742&gt;73,73,L742),L742)</f>
        <v>75.25</v>
      </c>
      <c r="N742" s="117">
        <f>IF('STATS 17-18'!H744&lt;11,IF(M742&gt;66,66,M742),M742)</f>
        <v>75.25</v>
      </c>
    </row>
    <row r="743" ht="20.35" customHeight="1">
      <c r="A743" t="s" s="38">
        <v>863</v>
      </c>
      <c r="B743" s="81">
        <f>'SK - Tableau 1'!F743</f>
        <v>80</v>
      </c>
      <c r="C743" s="33">
        <f>VLOOKUP('STATS 17-18'!X745,'PH - GIVEAWAYS'!$A$3:$B$55,2)</f>
        <v>72</v>
      </c>
      <c r="D743" s="33">
        <f>IF('STATS 17-18'!G745&lt;400,IF(C743&gt;66,66,C743),C743)</f>
        <v>66</v>
      </c>
      <c r="E743" s="33">
        <f>IF('STATS 17-18'!G745&lt;200,IF(D743&gt;60,60,D743),D743)</f>
        <v>66</v>
      </c>
      <c r="F743" s="33">
        <f>VLOOKUP('STATS 17-18'!AE745,'PH - BLOCKED SHOTS'!$A$3:$B$55,2)</f>
        <v>81</v>
      </c>
      <c r="G743" s="33">
        <f>IF('STATS 17-18'!G745&lt;400,IF(F743&gt;66,66,F743),F743)</f>
        <v>66</v>
      </c>
      <c r="H743" s="33">
        <f>IF('STATS 17-18'!G745&lt;200,IF(G743&gt;60,60,G743),G743)</f>
        <v>66</v>
      </c>
      <c r="I743" s="33"/>
      <c r="J743" s="116">
        <f>AVERAGE(B743,E743,E743,H743)</f>
        <v>69.5</v>
      </c>
      <c r="K743" s="116">
        <f>VLOOKUP('STATS 17-18'!M745,'PH - GAME SCORE'!$A$3:$B$55,2)</f>
        <v>60</v>
      </c>
      <c r="L743" s="116">
        <f>AVERAGE(J743,K743)</f>
        <v>64.75</v>
      </c>
      <c r="M743" s="116">
        <f>IF('STATS 17-18'!H745&lt;13.4,IF(L743&gt;73,73,L743),L743)</f>
        <v>64.75</v>
      </c>
      <c r="N743" s="117">
        <f>IF('STATS 17-18'!H745&lt;11,IF(M743&gt;66,66,M743),M743)</f>
        <v>64.75</v>
      </c>
    </row>
    <row r="744" ht="20.35" customHeight="1">
      <c r="A744" t="s" s="38">
        <v>864</v>
      </c>
      <c r="B744" s="81">
        <f>'SK - Tableau 1'!F744</f>
        <v>86</v>
      </c>
      <c r="C744" s="33">
        <f>VLOOKUP('STATS 17-18'!X746,'PH - GIVEAWAYS'!$A$3:$B$55,2)</f>
        <v>66</v>
      </c>
      <c r="D744" s="33">
        <f>IF('STATS 17-18'!G746&lt;400,IF(C744&gt;66,66,C744),C744)</f>
        <v>66</v>
      </c>
      <c r="E744" s="33">
        <f>IF('STATS 17-18'!G746&lt;200,IF(D744&gt;60,60,D744),D744)</f>
        <v>66</v>
      </c>
      <c r="F744" s="33">
        <f>VLOOKUP('STATS 17-18'!AE746,'PH - BLOCKED SHOTS'!$A$3:$B$55,2)</f>
        <v>48</v>
      </c>
      <c r="G744" s="33">
        <f>IF('STATS 17-18'!G746&lt;400,IF(F744&gt;66,66,F744),F744)</f>
        <v>48</v>
      </c>
      <c r="H744" s="33">
        <f>IF('STATS 17-18'!G746&lt;200,IF(G744&gt;60,60,G744),G744)</f>
        <v>48</v>
      </c>
      <c r="I744" s="33"/>
      <c r="J744" s="116">
        <f>AVERAGE(B744,E744,E744,H744)</f>
        <v>66.5</v>
      </c>
      <c r="K744" s="116">
        <f>VLOOKUP('STATS 17-18'!M746,'PH - GAME SCORE'!$A$3:$B$55,2)</f>
        <v>73</v>
      </c>
      <c r="L744" s="116">
        <f>AVERAGE(J744,K744)</f>
        <v>69.75</v>
      </c>
      <c r="M744" s="116">
        <f>IF('STATS 17-18'!H746&lt;13.4,IF(L744&gt;73,73,L744),L744)</f>
        <v>69.75</v>
      </c>
      <c r="N744" s="117">
        <f>IF('STATS 17-18'!H746&lt;11,IF(M744&gt;66,66,M744),M744)</f>
        <v>69.75</v>
      </c>
    </row>
    <row r="745" ht="20.35" customHeight="1">
      <c r="A745" t="s" s="38">
        <v>865</v>
      </c>
      <c r="B745" s="81">
        <f>'SK - Tableau 1'!F745</f>
        <v>99</v>
      </c>
      <c r="C745" s="33">
        <f>VLOOKUP('STATS 17-18'!X747,'PH - GIVEAWAYS'!$A$3:$B$55,2)</f>
        <v>90</v>
      </c>
      <c r="D745" s="33">
        <f>IF('STATS 17-18'!G747&lt;400,IF(C745&gt;66,66,C745),C745)</f>
        <v>90</v>
      </c>
      <c r="E745" s="33">
        <f>IF('STATS 17-18'!G747&lt;200,IF(D745&gt;60,60,D745),D745)</f>
        <v>90</v>
      </c>
      <c r="F745" s="33">
        <f>VLOOKUP('STATS 17-18'!AE747,'PH - BLOCKED SHOTS'!$A$3:$B$55,2)</f>
        <v>81</v>
      </c>
      <c r="G745" s="33">
        <f>IF('STATS 17-18'!G747&lt;400,IF(F745&gt;66,66,F745),F745)</f>
        <v>81</v>
      </c>
      <c r="H745" s="33">
        <f>IF('STATS 17-18'!G747&lt;200,IF(G745&gt;60,60,G745),G745)</f>
        <v>81</v>
      </c>
      <c r="I745" s="33"/>
      <c r="J745" s="116">
        <f>AVERAGE(B745,E745,E745,H745)</f>
        <v>90</v>
      </c>
      <c r="K745" s="116">
        <f>VLOOKUP('STATS 17-18'!M747,'PH - GAME SCORE'!$A$3:$B$55,2)</f>
        <v>66</v>
      </c>
      <c r="L745" s="116">
        <f>AVERAGE(J745,K745)</f>
        <v>78</v>
      </c>
      <c r="M745" s="116">
        <f>IF('STATS 17-18'!H747&lt;13.4,IF(L745&gt;73,73,L745),L745)</f>
        <v>78</v>
      </c>
      <c r="N745" s="117">
        <f>IF('STATS 17-18'!H747&lt;11,IF(M745&gt;66,66,M745),M745)</f>
        <v>78</v>
      </c>
    </row>
    <row r="746" ht="20.35" customHeight="1">
      <c r="A746" t="s" s="38">
        <v>866</v>
      </c>
      <c r="B746" s="81">
        <f>'SK - Tableau 1'!F746</f>
        <v>75</v>
      </c>
      <c r="C746" s="33">
        <f>VLOOKUP('STATS 17-18'!X748,'PH - GIVEAWAYS'!$A$3:$B$55,2)</f>
        <v>77</v>
      </c>
      <c r="D746" s="33">
        <f>IF('STATS 17-18'!G748&lt;400,IF(C746&gt;66,66,C746),C746)</f>
        <v>77</v>
      </c>
      <c r="E746" s="33">
        <f>IF('STATS 17-18'!G748&lt;200,IF(D746&gt;60,60,D746),D746)</f>
        <v>77</v>
      </c>
      <c r="F746" s="33">
        <f>VLOOKUP('STATS 17-18'!AE748,'PH - BLOCKED SHOTS'!$A$3:$B$55,2)</f>
        <v>59</v>
      </c>
      <c r="G746" s="33">
        <f>IF('STATS 17-18'!G748&lt;400,IF(F746&gt;66,66,F746),F746)</f>
        <v>59</v>
      </c>
      <c r="H746" s="33">
        <f>IF('STATS 17-18'!G748&lt;200,IF(G746&gt;60,60,G746),G746)</f>
        <v>59</v>
      </c>
      <c r="I746" s="33"/>
      <c r="J746" s="116">
        <f>AVERAGE(B746,E746,E746,H746)</f>
        <v>72</v>
      </c>
      <c r="K746" s="116">
        <f>VLOOKUP('STATS 17-18'!M748,'PH - GAME SCORE'!$A$3:$B$55,2)</f>
        <v>74</v>
      </c>
      <c r="L746" s="116">
        <f>AVERAGE(J746,K746)</f>
        <v>73</v>
      </c>
      <c r="M746" s="116">
        <f>IF('STATS 17-18'!H748&lt;13.4,IF(L746&gt;73,73,L746),L746)</f>
        <v>73</v>
      </c>
      <c r="N746" s="117">
        <f>IF('STATS 17-18'!H748&lt;11,IF(M746&gt;66,66,M746),M746)</f>
        <v>73</v>
      </c>
    </row>
    <row r="747" ht="20.35" customHeight="1">
      <c r="A747" t="s" s="38">
        <v>867</v>
      </c>
      <c r="B747" s="81">
        <f>'SK - Tableau 1'!F747</f>
        <v>81</v>
      </c>
      <c r="C747" s="33">
        <f>VLOOKUP('STATS 17-18'!X749,'PH - GIVEAWAYS'!$A$3:$B$55,2)</f>
        <v>88</v>
      </c>
      <c r="D747" s="33">
        <f>IF('STATS 17-18'!G749&lt;400,IF(C747&gt;66,66,C747),C747)</f>
        <v>88</v>
      </c>
      <c r="E747" s="33">
        <f>IF('STATS 17-18'!G749&lt;200,IF(D747&gt;60,60,D747),D747)</f>
        <v>88</v>
      </c>
      <c r="F747" s="33">
        <f>VLOOKUP('STATS 17-18'!AE749,'PH - BLOCKED SHOTS'!$A$3:$B$55,2)</f>
        <v>56</v>
      </c>
      <c r="G747" s="33">
        <f>IF('STATS 17-18'!G749&lt;400,IF(F747&gt;66,66,F747),F747)</f>
        <v>56</v>
      </c>
      <c r="H747" s="33">
        <f>IF('STATS 17-18'!G749&lt;200,IF(G747&gt;60,60,G747),G747)</f>
        <v>56</v>
      </c>
      <c r="I747" s="33"/>
      <c r="J747" s="116">
        <f>AVERAGE(B747,E747,E747,H747)</f>
        <v>78.25</v>
      </c>
      <c r="K747" s="116">
        <f>VLOOKUP('STATS 17-18'!M749,'PH - GAME SCORE'!$A$3:$B$55,2)</f>
        <v>67</v>
      </c>
      <c r="L747" s="116">
        <f>AVERAGE(J747,K747)</f>
        <v>72.625</v>
      </c>
      <c r="M747" s="116">
        <f>IF('STATS 17-18'!H749&lt;13.4,IF(L747&gt;73,73,L747),L747)</f>
        <v>72.625</v>
      </c>
      <c r="N747" s="117">
        <f>IF('STATS 17-18'!H749&lt;11,IF(M747&gt;66,66,M747),M747)</f>
        <v>72.625</v>
      </c>
    </row>
    <row r="748" ht="20.35" customHeight="1">
      <c r="A748" t="s" s="38">
        <v>868</v>
      </c>
      <c r="B748" s="81">
        <f>'SK - Tableau 1'!F748</f>
        <v>69</v>
      </c>
      <c r="C748" s="33">
        <f>VLOOKUP('STATS 17-18'!X750,'PH - GIVEAWAYS'!$A$3:$B$55,2)</f>
        <v>86</v>
      </c>
      <c r="D748" s="33">
        <f>IF('STATS 17-18'!G750&lt;400,IF(C748&gt;66,66,C748),C748)</f>
        <v>86</v>
      </c>
      <c r="E748" s="33">
        <f>IF('STATS 17-18'!G750&lt;200,IF(D748&gt;60,60,D748),D748)</f>
        <v>86</v>
      </c>
      <c r="F748" s="33">
        <f>VLOOKUP('STATS 17-18'!AE750,'PH - BLOCKED SHOTS'!$A$3:$B$55,2)</f>
        <v>60</v>
      </c>
      <c r="G748" s="33">
        <f>IF('STATS 17-18'!G750&lt;400,IF(F748&gt;66,66,F748),F748)</f>
        <v>60</v>
      </c>
      <c r="H748" s="33">
        <f>IF('STATS 17-18'!G750&lt;200,IF(G748&gt;60,60,G748),G748)</f>
        <v>60</v>
      </c>
      <c r="I748" s="33"/>
      <c r="J748" s="116">
        <f>AVERAGE(B748,E748,E748,H748)</f>
        <v>75.25</v>
      </c>
      <c r="K748" s="116">
        <f>VLOOKUP('STATS 17-18'!M750,'PH - GAME SCORE'!$A$3:$B$55,2)</f>
        <v>83</v>
      </c>
      <c r="L748" s="116">
        <f>AVERAGE(J748,K748)</f>
        <v>79.125</v>
      </c>
      <c r="M748" s="116">
        <f>IF('STATS 17-18'!H750&lt;13.4,IF(L748&gt;73,73,L748),L748)</f>
        <v>79.125</v>
      </c>
      <c r="N748" s="117">
        <f>IF('STATS 17-18'!H750&lt;11,IF(M748&gt;66,66,M748),M748)</f>
        <v>79.125</v>
      </c>
    </row>
    <row r="749" ht="20.35" customHeight="1">
      <c r="A749" t="s" s="38">
        <v>869</v>
      </c>
      <c r="B749" s="81">
        <f>'SK - Tableau 1'!F749</f>
        <v>60</v>
      </c>
      <c r="C749" s="33">
        <f>VLOOKUP('STATS 17-18'!X751,'PH - GIVEAWAYS'!$A$3:$B$55,2)</f>
        <v>99</v>
      </c>
      <c r="D749" s="33">
        <f>IF('STATS 17-18'!G751&lt;400,IF(C749&gt;66,66,C749),C749)</f>
        <v>66</v>
      </c>
      <c r="E749" s="33">
        <f>IF('STATS 17-18'!G751&lt;200,IF(D749&gt;60,60,D749),D749)</f>
        <v>60</v>
      </c>
      <c r="F749" s="33">
        <f>VLOOKUP('STATS 17-18'!AE751,'PH - BLOCKED SHOTS'!$A$3:$B$55,2)</f>
        <v>99</v>
      </c>
      <c r="G749" s="33">
        <f>IF('STATS 17-18'!G751&lt;400,IF(F749&gt;66,66,F749),F749)</f>
        <v>66</v>
      </c>
      <c r="H749" s="33">
        <f>IF('STATS 17-18'!G751&lt;200,IF(G749&gt;60,60,G749),G749)</f>
        <v>60</v>
      </c>
      <c r="I749" s="33"/>
      <c r="J749" s="116">
        <f>AVERAGE(B749,E749,E749,H749)</f>
        <v>60</v>
      </c>
      <c r="K749" s="116">
        <f>VLOOKUP('STATS 17-18'!M751,'PH - GAME SCORE'!$A$3:$B$55,2)</f>
        <v>95</v>
      </c>
      <c r="L749" s="116">
        <f>AVERAGE(J749,K749)</f>
        <v>77.5</v>
      </c>
      <c r="M749" s="116">
        <f>IF('STATS 17-18'!H751&lt;13.4,IF(L749&gt;73,73,L749),L749)</f>
        <v>77.5</v>
      </c>
      <c r="N749" s="117">
        <f>IF('STATS 17-18'!H751&lt;11,IF(M749&gt;66,66,M749),M749)</f>
        <v>77.5</v>
      </c>
    </row>
    <row r="750" ht="20.35" customHeight="1">
      <c r="A750" t="s" s="38">
        <v>870</v>
      </c>
      <c r="B750" s="81">
        <f>'SK - Tableau 1'!F750</f>
        <v>71</v>
      </c>
      <c r="C750" s="33">
        <f>VLOOKUP('STATS 17-18'!X752,'PH - GIVEAWAYS'!$A$3:$B$55,2)</f>
        <v>70</v>
      </c>
      <c r="D750" s="33">
        <f>IF('STATS 17-18'!G752&lt;400,IF(C750&gt;66,66,C750),C750)</f>
        <v>70</v>
      </c>
      <c r="E750" s="33">
        <f>IF('STATS 17-18'!G752&lt;200,IF(D750&gt;60,60,D750),D750)</f>
        <v>70</v>
      </c>
      <c r="F750" s="33">
        <f>VLOOKUP('STATS 17-18'!AE752,'PH - BLOCKED SHOTS'!$A$3:$B$55,2)</f>
        <v>81</v>
      </c>
      <c r="G750" s="33">
        <f>IF('STATS 17-18'!G752&lt;400,IF(F750&gt;66,66,F750),F750)</f>
        <v>81</v>
      </c>
      <c r="H750" s="33">
        <f>IF('STATS 17-18'!G752&lt;200,IF(G750&gt;60,60,G750),G750)</f>
        <v>81</v>
      </c>
      <c r="I750" s="33"/>
      <c r="J750" s="116">
        <f>AVERAGE(B750,E750,E750,H750)</f>
        <v>73</v>
      </c>
      <c r="K750" s="116">
        <f>VLOOKUP('STATS 17-18'!M752,'PH - GAME SCORE'!$A$3:$B$55,2)</f>
        <v>60</v>
      </c>
      <c r="L750" s="116">
        <f>AVERAGE(J750,K750)</f>
        <v>66.5</v>
      </c>
      <c r="M750" s="116">
        <f>IF('STATS 17-18'!H752&lt;13.4,IF(L750&gt;73,73,L750),L750)</f>
        <v>66.5</v>
      </c>
      <c r="N750" s="117">
        <f>IF('STATS 17-18'!H752&lt;11,IF(M750&gt;66,66,M750),M750)</f>
        <v>66.5</v>
      </c>
    </row>
    <row r="751" ht="20.35" customHeight="1">
      <c r="A751" t="s" s="38">
        <v>872</v>
      </c>
      <c r="B751" s="81">
        <f>'SK - Tableau 1'!F751</f>
        <v>52</v>
      </c>
      <c r="C751" s="33">
        <f>VLOOKUP('STATS 17-18'!X753,'PH - GIVEAWAYS'!$A$3:$B$55,2)</f>
        <v>59</v>
      </c>
      <c r="D751" s="33">
        <f>IF('STATS 17-18'!G753&lt;400,IF(C751&gt;66,66,C751),C751)</f>
        <v>59</v>
      </c>
      <c r="E751" s="33">
        <f>IF('STATS 17-18'!G753&lt;200,IF(D751&gt;60,60,D751),D751)</f>
        <v>59</v>
      </c>
      <c r="F751" s="33">
        <f>VLOOKUP('STATS 17-18'!AE753,'PH - BLOCKED SHOTS'!$A$3:$B$55,2)</f>
        <v>49</v>
      </c>
      <c r="G751" s="33">
        <f>IF('STATS 17-18'!G753&lt;400,IF(F751&gt;66,66,F751),F751)</f>
        <v>49</v>
      </c>
      <c r="H751" s="33">
        <f>IF('STATS 17-18'!G753&lt;200,IF(G751&gt;60,60,G751),G751)</f>
        <v>49</v>
      </c>
      <c r="I751" s="33"/>
      <c r="J751" s="116">
        <f>AVERAGE(B751,E751,E751,H751)</f>
        <v>54.75</v>
      </c>
      <c r="K751" s="116">
        <f>VLOOKUP('STATS 17-18'!M753,'PH - GAME SCORE'!$A$3:$B$55,2)</f>
        <v>54</v>
      </c>
      <c r="L751" s="116">
        <f>AVERAGE(J751,K751)</f>
        <v>54.375</v>
      </c>
      <c r="M751" s="116">
        <f>IF('STATS 17-18'!H753&lt;13.4,IF(L751&gt;73,73,L751),L751)</f>
        <v>54.375</v>
      </c>
      <c r="N751" s="117">
        <f>IF('STATS 17-18'!H753&lt;11,IF(M751&gt;66,66,M751),M751)</f>
        <v>54.375</v>
      </c>
    </row>
    <row r="752" ht="20.35" customHeight="1">
      <c r="A752" t="s" s="38">
        <v>873</v>
      </c>
      <c r="B752" s="81">
        <f>'SK - Tableau 1'!F752</f>
        <v>78</v>
      </c>
      <c r="C752" s="33">
        <f>VLOOKUP('STATS 17-18'!X754,'PH - GIVEAWAYS'!$A$3:$B$55,2)</f>
        <v>81</v>
      </c>
      <c r="D752" s="33">
        <f>IF('STATS 17-18'!G754&lt;400,IF(C752&gt;66,66,C752),C752)</f>
        <v>81</v>
      </c>
      <c r="E752" s="33">
        <f>IF('STATS 17-18'!G754&lt;200,IF(D752&gt;60,60,D752),D752)</f>
        <v>81</v>
      </c>
      <c r="F752" s="33">
        <f>VLOOKUP('STATS 17-18'!AE754,'PH - BLOCKED SHOTS'!$A$3:$B$55,2)</f>
        <v>75</v>
      </c>
      <c r="G752" s="33">
        <f>IF('STATS 17-18'!G754&lt;400,IF(F752&gt;66,66,F752),F752)</f>
        <v>75</v>
      </c>
      <c r="H752" s="33">
        <f>IF('STATS 17-18'!G754&lt;200,IF(G752&gt;60,60,G752),G752)</f>
        <v>75</v>
      </c>
      <c r="I752" s="33"/>
      <c r="J752" s="116">
        <f>AVERAGE(B752,E752,E752,H752)</f>
        <v>78.75</v>
      </c>
      <c r="K752" s="116">
        <f>VLOOKUP('STATS 17-18'!M754,'PH - GAME SCORE'!$A$3:$B$55,2)</f>
        <v>60</v>
      </c>
      <c r="L752" s="116">
        <f>AVERAGE(J752,K752)</f>
        <v>69.375</v>
      </c>
      <c r="M752" s="116">
        <f>IF('STATS 17-18'!H754&lt;13.4,IF(L752&gt;73,73,L752),L752)</f>
        <v>69.375</v>
      </c>
      <c r="N752" s="117">
        <f>IF('STATS 17-18'!H754&lt;11,IF(M752&gt;66,66,M752),M752)</f>
        <v>69.375</v>
      </c>
    </row>
    <row r="753" ht="20.35" customHeight="1">
      <c r="A753" t="s" s="38">
        <v>875</v>
      </c>
      <c r="B753" s="81">
        <f>'SK - Tableau 1'!F753</f>
        <v>47</v>
      </c>
      <c r="C753" s="33">
        <f>VLOOKUP('STATS 17-18'!X755,'PH - GIVEAWAYS'!$A$3:$B$55,2)</f>
        <v>71</v>
      </c>
      <c r="D753" s="33">
        <f>IF('STATS 17-18'!G755&lt;400,IF(C753&gt;66,66,C753),C753)</f>
        <v>66</v>
      </c>
      <c r="E753" s="33">
        <f>IF('STATS 17-18'!G755&lt;200,IF(D753&gt;60,60,D753),D753)</f>
        <v>60</v>
      </c>
      <c r="F753" s="33">
        <f>VLOOKUP('STATS 17-18'!AE755,'PH - BLOCKED SHOTS'!$A$3:$B$55,2)</f>
        <v>61</v>
      </c>
      <c r="G753" s="33">
        <f>IF('STATS 17-18'!G755&lt;400,IF(F753&gt;66,66,F753),F753)</f>
        <v>61</v>
      </c>
      <c r="H753" s="33">
        <f>IF('STATS 17-18'!G755&lt;200,IF(G753&gt;60,60,G753),G753)</f>
        <v>60</v>
      </c>
      <c r="I753" s="33"/>
      <c r="J753" s="116">
        <f>AVERAGE(B753,E753,E753,H753)</f>
        <v>56.75</v>
      </c>
      <c r="K753" s="116">
        <f>VLOOKUP('STATS 17-18'!M755,'PH - GAME SCORE'!$A$3:$B$55,2)</f>
        <v>53</v>
      </c>
      <c r="L753" s="116">
        <f>AVERAGE(J753,K753)</f>
        <v>54.875</v>
      </c>
      <c r="M753" s="116">
        <f>IF('STATS 17-18'!H755&lt;13.4,IF(L753&gt;73,73,L753),L753)</f>
        <v>54.875</v>
      </c>
      <c r="N753" s="117">
        <f>IF('STATS 17-18'!H755&lt;11,IF(M753&gt;66,66,M753),M753)</f>
        <v>54.875</v>
      </c>
    </row>
    <row r="754" ht="20.35" customHeight="1">
      <c r="A754" t="s" s="38">
        <v>876</v>
      </c>
      <c r="B754" s="81">
        <f>'SK - Tableau 1'!F754</f>
        <v>54</v>
      </c>
      <c r="C754" s="33">
        <f>VLOOKUP('STATS 17-18'!X756,'PH - GIVEAWAYS'!$A$3:$B$55,2)</f>
        <v>99</v>
      </c>
      <c r="D754" s="33">
        <f>IF('STATS 17-18'!G756&lt;400,IF(C754&gt;66,66,C754),C754)</f>
        <v>99</v>
      </c>
      <c r="E754" s="33">
        <f>IF('STATS 17-18'!G756&lt;200,IF(D754&gt;60,60,D754),D754)</f>
        <v>99</v>
      </c>
      <c r="F754" s="33">
        <f>VLOOKUP('STATS 17-18'!AE756,'PH - BLOCKED SHOTS'!$A$3:$B$55,2)</f>
        <v>95</v>
      </c>
      <c r="G754" s="33">
        <f>IF('STATS 17-18'!G756&lt;400,IF(F754&gt;66,66,F754),F754)</f>
        <v>95</v>
      </c>
      <c r="H754" s="33">
        <f>IF('STATS 17-18'!G756&lt;200,IF(G754&gt;60,60,G754),G754)</f>
        <v>95</v>
      </c>
      <c r="I754" s="33"/>
      <c r="J754" s="116">
        <f>AVERAGE(B754,E754,E754,H754)</f>
        <v>86.75</v>
      </c>
      <c r="K754" s="116">
        <f>VLOOKUP('STATS 17-18'!M756,'PH - GAME SCORE'!$A$3:$B$55,2)</f>
        <v>49</v>
      </c>
      <c r="L754" s="116">
        <f>AVERAGE(J754,K754)</f>
        <v>67.875</v>
      </c>
      <c r="M754" s="116">
        <f>IF('STATS 17-18'!H756&lt;13.4,IF(L754&gt;73,73,L754),L754)</f>
        <v>67.875</v>
      </c>
      <c r="N754" s="117">
        <f>IF('STATS 17-18'!H756&lt;11,IF(M754&gt;66,66,M754),M754)</f>
        <v>67.875</v>
      </c>
    </row>
    <row r="755" ht="20.35" customHeight="1">
      <c r="A755" t="s" s="38">
        <v>877</v>
      </c>
      <c r="B755" s="81">
        <f>'SK - Tableau 1'!F755</f>
        <v>73</v>
      </c>
      <c r="C755" s="33">
        <f>VLOOKUP('STATS 17-18'!X757,'PH - GIVEAWAYS'!$A$3:$B$55,2)</f>
        <v>69</v>
      </c>
      <c r="D755" s="33">
        <f>IF('STATS 17-18'!G757&lt;400,IF(C755&gt;66,66,C755),C755)</f>
        <v>69</v>
      </c>
      <c r="E755" s="33">
        <f>IF('STATS 17-18'!G757&lt;200,IF(D755&gt;60,60,D755),D755)</f>
        <v>69</v>
      </c>
      <c r="F755" s="33">
        <f>VLOOKUP('STATS 17-18'!AE757,'PH - BLOCKED SHOTS'!$A$3:$B$55,2)</f>
        <v>62</v>
      </c>
      <c r="G755" s="33">
        <f>IF('STATS 17-18'!G757&lt;400,IF(F755&gt;66,66,F755),F755)</f>
        <v>62</v>
      </c>
      <c r="H755" s="33">
        <f>IF('STATS 17-18'!G757&lt;200,IF(G755&gt;60,60,G755),G755)</f>
        <v>62</v>
      </c>
      <c r="I755" s="33"/>
      <c r="J755" s="116">
        <f>AVERAGE(B755,E755,E755,H755)</f>
        <v>68.25</v>
      </c>
      <c r="K755" s="116">
        <f>VLOOKUP('STATS 17-18'!M757,'PH - GAME SCORE'!$A$3:$B$55,2)</f>
        <v>78</v>
      </c>
      <c r="L755" s="116">
        <f>AVERAGE(J755,K755)</f>
        <v>73.125</v>
      </c>
      <c r="M755" s="116">
        <f>IF('STATS 17-18'!H757&lt;13.4,IF(L755&gt;73,73,L755),L755)</f>
        <v>73</v>
      </c>
      <c r="N755" s="117">
        <f>IF('STATS 17-18'!H757&lt;11,IF(M755&gt;66,66,M755),M755)</f>
        <v>73</v>
      </c>
    </row>
    <row r="756" ht="20.35" customHeight="1">
      <c r="A756" t="s" s="38">
        <v>878</v>
      </c>
      <c r="B756" s="81">
        <f>'SK - Tableau 1'!F756</f>
        <v>73</v>
      </c>
      <c r="C756" s="33">
        <f>VLOOKUP('STATS 17-18'!X758,'PH - GIVEAWAYS'!$A$3:$B$55,2)</f>
        <v>79</v>
      </c>
      <c r="D756" s="33">
        <f>IF('STATS 17-18'!G758&lt;400,IF(C756&gt;66,66,C756),C756)</f>
        <v>79</v>
      </c>
      <c r="E756" s="33">
        <f>IF('STATS 17-18'!G758&lt;200,IF(D756&gt;60,60,D756),D756)</f>
        <v>79</v>
      </c>
      <c r="F756" s="33">
        <f>VLOOKUP('STATS 17-18'!AE758,'PH - BLOCKED SHOTS'!$A$3:$B$55,2)</f>
        <v>60</v>
      </c>
      <c r="G756" s="33">
        <f>IF('STATS 17-18'!G758&lt;400,IF(F756&gt;66,66,F756),F756)</f>
        <v>60</v>
      </c>
      <c r="H756" s="33">
        <f>IF('STATS 17-18'!G758&lt;200,IF(G756&gt;60,60,G756),G756)</f>
        <v>60</v>
      </c>
      <c r="I756" s="33"/>
      <c r="J756" s="116">
        <f>AVERAGE(B756,E756,E756,H756)</f>
        <v>72.75</v>
      </c>
      <c r="K756" s="116">
        <f>VLOOKUP('STATS 17-18'!M758,'PH - GAME SCORE'!$A$3:$B$55,2)</f>
        <v>73</v>
      </c>
      <c r="L756" s="116">
        <f>AVERAGE(J756,K756)</f>
        <v>72.875</v>
      </c>
      <c r="M756" s="116">
        <f>IF('STATS 17-18'!H758&lt;13.4,IF(L756&gt;73,73,L756),L756)</f>
        <v>72.875</v>
      </c>
      <c r="N756" s="117">
        <f>IF('STATS 17-18'!H758&lt;11,IF(M756&gt;66,66,M756),M756)</f>
        <v>72.875</v>
      </c>
    </row>
    <row r="757" ht="20.35" customHeight="1">
      <c r="A757" t="s" s="38">
        <v>879</v>
      </c>
      <c r="B757" s="81">
        <f>'SK - Tableau 1'!F757</f>
        <v>85</v>
      </c>
      <c r="C757" s="33">
        <f>VLOOKUP('STATS 17-18'!X759,'PH - GIVEAWAYS'!$A$3:$B$55,2)</f>
        <v>58</v>
      </c>
      <c r="D757" s="33">
        <f>IF('STATS 17-18'!G759&lt;400,IF(C757&gt;66,66,C757),C757)</f>
        <v>58</v>
      </c>
      <c r="E757" s="33">
        <f>IF('STATS 17-18'!G759&lt;200,IF(D757&gt;60,60,D757),D757)</f>
        <v>58</v>
      </c>
      <c r="F757" s="33">
        <f>VLOOKUP('STATS 17-18'!AE759,'PH - BLOCKED SHOTS'!$A$3:$B$55,2)</f>
        <v>91</v>
      </c>
      <c r="G757" s="33">
        <f>IF('STATS 17-18'!G759&lt;400,IF(F757&gt;66,66,F757),F757)</f>
        <v>91</v>
      </c>
      <c r="H757" s="33">
        <f>IF('STATS 17-18'!G759&lt;200,IF(G757&gt;60,60,G757),G757)</f>
        <v>91</v>
      </c>
      <c r="I757" s="33"/>
      <c r="J757" s="116">
        <f>AVERAGE(B757,E757,E757,H757)</f>
        <v>73</v>
      </c>
      <c r="K757" s="116">
        <f>VLOOKUP('STATS 17-18'!M759,'PH - GAME SCORE'!$A$3:$B$55,2)</f>
        <v>55</v>
      </c>
      <c r="L757" s="116">
        <f>AVERAGE(J757,K757)</f>
        <v>64</v>
      </c>
      <c r="M757" s="116">
        <f>IF('STATS 17-18'!H759&lt;13.4,IF(L757&gt;73,73,L757),L757)</f>
        <v>64</v>
      </c>
      <c r="N757" s="117">
        <f>IF('STATS 17-18'!H759&lt;11,IF(M757&gt;66,66,M757),M757)</f>
        <v>64</v>
      </c>
    </row>
    <row r="758" ht="20.35" customHeight="1">
      <c r="A758" t="s" s="38">
        <v>880</v>
      </c>
      <c r="B758" s="81">
        <f>'SK - Tableau 1'!F758</f>
        <v>73</v>
      </c>
      <c r="C758" s="33">
        <f>VLOOKUP('STATS 17-18'!X760,'PH - GIVEAWAYS'!$A$3:$B$55,2)</f>
        <v>91</v>
      </c>
      <c r="D758" s="33">
        <f>IF('STATS 17-18'!G760&lt;400,IF(C758&gt;66,66,C758),C758)</f>
        <v>91</v>
      </c>
      <c r="E758" s="33">
        <f>IF('STATS 17-18'!G760&lt;200,IF(D758&gt;60,60,D758),D758)</f>
        <v>91</v>
      </c>
      <c r="F758" s="33">
        <f>VLOOKUP('STATS 17-18'!AE760,'PH - BLOCKED SHOTS'!$A$3:$B$55,2)</f>
        <v>66</v>
      </c>
      <c r="G758" s="33">
        <f>IF('STATS 17-18'!G760&lt;400,IF(F758&gt;66,66,F758),F758)</f>
        <v>66</v>
      </c>
      <c r="H758" s="33">
        <f>IF('STATS 17-18'!G760&lt;200,IF(G758&gt;60,60,G758),G758)</f>
        <v>66</v>
      </c>
      <c r="I758" s="33"/>
      <c r="J758" s="116">
        <f>AVERAGE(B758,E758,E758,H758)</f>
        <v>80.25</v>
      </c>
      <c r="K758" s="116">
        <f>VLOOKUP('STATS 17-18'!M760,'PH - GAME SCORE'!$A$3:$B$55,2)</f>
        <v>58</v>
      </c>
      <c r="L758" s="116">
        <f>AVERAGE(J758,K758)</f>
        <v>69.125</v>
      </c>
      <c r="M758" s="116">
        <f>IF('STATS 17-18'!H760&lt;13.4,IF(L758&gt;73,73,L758),L758)</f>
        <v>69.125</v>
      </c>
      <c r="N758" s="117">
        <f>IF('STATS 17-18'!H760&lt;11,IF(M758&gt;66,66,M758),M758)</f>
        <v>69.125</v>
      </c>
    </row>
    <row r="759" ht="20.35" customHeight="1">
      <c r="A759" t="s" s="38">
        <v>882</v>
      </c>
      <c r="B759" s="81">
        <f>'SK - Tableau 1'!F759</f>
        <v>65</v>
      </c>
      <c r="C759" s="33">
        <f>VLOOKUP('STATS 17-18'!X761,'PH - GIVEAWAYS'!$A$3:$B$55,2)</f>
        <v>95</v>
      </c>
      <c r="D759" s="33">
        <f>IF('STATS 17-18'!G761&lt;400,IF(C759&gt;66,66,C759),C759)</f>
        <v>95</v>
      </c>
      <c r="E759" s="33">
        <f>IF('STATS 17-18'!G761&lt;200,IF(D759&gt;60,60,D759),D759)</f>
        <v>95</v>
      </c>
      <c r="F759" s="33">
        <f>VLOOKUP('STATS 17-18'!AE761,'PH - BLOCKED SHOTS'!$A$3:$B$55,2)</f>
        <v>63</v>
      </c>
      <c r="G759" s="33">
        <f>IF('STATS 17-18'!G761&lt;400,IF(F759&gt;66,66,F759),F759)</f>
        <v>63</v>
      </c>
      <c r="H759" s="33">
        <f>IF('STATS 17-18'!G761&lt;200,IF(G759&gt;60,60,G759),G759)</f>
        <v>63</v>
      </c>
      <c r="I759" s="33"/>
      <c r="J759" s="116">
        <f>AVERAGE(B759,E759,E759,H759)</f>
        <v>79.5</v>
      </c>
      <c r="K759" s="116">
        <f>VLOOKUP('STATS 17-18'!M761,'PH - GAME SCORE'!$A$3:$B$55,2)</f>
        <v>68</v>
      </c>
      <c r="L759" s="116">
        <f>AVERAGE(J759,K759)</f>
        <v>73.75</v>
      </c>
      <c r="M759" s="116">
        <f>IF('STATS 17-18'!H761&lt;13.4,IF(L759&gt;73,73,L759),L759)</f>
        <v>73</v>
      </c>
      <c r="N759" s="117">
        <f>IF('STATS 17-18'!H761&lt;11,IF(M759&gt;66,66,M759),M759)</f>
        <v>66</v>
      </c>
    </row>
    <row r="760" ht="20.35" customHeight="1">
      <c r="A760" t="s" s="38">
        <v>883</v>
      </c>
      <c r="B760" s="81">
        <f>'SK - Tableau 1'!F760</f>
        <v>77</v>
      </c>
      <c r="C760" s="33">
        <f>VLOOKUP('STATS 17-18'!X762,'PH - GIVEAWAYS'!$A$3:$B$55,2)</f>
        <v>86</v>
      </c>
      <c r="D760" s="33">
        <f>IF('STATS 17-18'!G762&lt;400,IF(C760&gt;66,66,C760),C760)</f>
        <v>86</v>
      </c>
      <c r="E760" s="33">
        <f>IF('STATS 17-18'!G762&lt;200,IF(D760&gt;60,60,D760),D760)</f>
        <v>86</v>
      </c>
      <c r="F760" s="33">
        <f>VLOOKUP('STATS 17-18'!AE762,'PH - BLOCKED SHOTS'!$A$3:$B$55,2)</f>
        <v>55</v>
      </c>
      <c r="G760" s="33">
        <f>IF('STATS 17-18'!G762&lt;400,IF(F760&gt;66,66,F760),F760)</f>
        <v>55</v>
      </c>
      <c r="H760" s="33">
        <f>IF('STATS 17-18'!G762&lt;200,IF(G760&gt;60,60,G760),G760)</f>
        <v>55</v>
      </c>
      <c r="I760" s="33"/>
      <c r="J760" s="116">
        <f>AVERAGE(B760,E760,E760,H760)</f>
        <v>76</v>
      </c>
      <c r="K760" s="116">
        <f>VLOOKUP('STATS 17-18'!M762,'PH - GAME SCORE'!$A$3:$B$55,2)</f>
        <v>93</v>
      </c>
      <c r="L760" s="116">
        <f>AVERAGE(J760,K760)</f>
        <v>84.5</v>
      </c>
      <c r="M760" s="116">
        <f>IF('STATS 17-18'!H762&lt;13.4,IF(L760&gt;73,73,L760),L760)</f>
        <v>84.5</v>
      </c>
      <c r="N760" s="117">
        <f>IF('STATS 17-18'!H762&lt;11,IF(M760&gt;66,66,M760),M760)</f>
        <v>84.5</v>
      </c>
    </row>
    <row r="761" ht="20.35" customHeight="1">
      <c r="A761" t="s" s="38">
        <v>884</v>
      </c>
      <c r="B761" s="81">
        <f>'SK - Tableau 1'!F761</f>
        <v>59</v>
      </c>
      <c r="C761" s="33">
        <f>VLOOKUP('STATS 17-18'!X763,'PH - GIVEAWAYS'!$A$3:$B$55,2)</f>
        <v>72</v>
      </c>
      <c r="D761" s="33">
        <f>IF('STATS 17-18'!G763&lt;400,IF(C761&gt;66,66,C761),C761)</f>
        <v>72</v>
      </c>
      <c r="E761" s="33">
        <f>IF('STATS 17-18'!G763&lt;200,IF(D761&gt;60,60,D761),D761)</f>
        <v>72</v>
      </c>
      <c r="F761" s="33">
        <f>VLOOKUP('STATS 17-18'!AE763,'PH - BLOCKED SHOTS'!$A$3:$B$55,2)</f>
        <v>54</v>
      </c>
      <c r="G761" s="33">
        <f>IF('STATS 17-18'!G763&lt;400,IF(F761&gt;66,66,F761),F761)</f>
        <v>54</v>
      </c>
      <c r="H761" s="33">
        <f>IF('STATS 17-18'!G763&lt;200,IF(G761&gt;60,60,G761),G761)</f>
        <v>54</v>
      </c>
      <c r="I761" s="33"/>
      <c r="J761" s="116">
        <f>AVERAGE(B761,E761,E761,H761)</f>
        <v>64.25</v>
      </c>
      <c r="K761" s="116">
        <f>VLOOKUP('STATS 17-18'!M763,'PH - GAME SCORE'!$A$3:$B$55,2)</f>
        <v>66</v>
      </c>
      <c r="L761" s="116">
        <f>AVERAGE(J761,K761)</f>
        <v>65.125</v>
      </c>
      <c r="M761" s="116">
        <f>IF('STATS 17-18'!H763&lt;13.4,IF(L761&gt;73,73,L761),L761)</f>
        <v>65.125</v>
      </c>
      <c r="N761" s="117">
        <f>IF('STATS 17-18'!H763&lt;11,IF(M761&gt;66,66,M761),M761)</f>
        <v>65.125</v>
      </c>
    </row>
    <row r="762" ht="20.35" customHeight="1">
      <c r="A762" t="s" s="38">
        <v>885</v>
      </c>
      <c r="B762" s="81">
        <f>'SK - Tableau 1'!F762</f>
        <v>99</v>
      </c>
      <c r="C762" s="33">
        <f>VLOOKUP('STATS 17-18'!X764,'PH - GIVEAWAYS'!$A$3:$B$55,2)</f>
        <v>72</v>
      </c>
      <c r="D762" s="33">
        <f>IF('STATS 17-18'!G764&lt;400,IF(C762&gt;66,66,C762),C762)</f>
        <v>72</v>
      </c>
      <c r="E762" s="33">
        <f>IF('STATS 17-18'!G764&lt;200,IF(D762&gt;60,60,D762),D762)</f>
        <v>72</v>
      </c>
      <c r="F762" s="33">
        <f>VLOOKUP('STATS 17-18'!AE764,'PH - BLOCKED SHOTS'!$A$3:$B$55,2)</f>
        <v>47</v>
      </c>
      <c r="G762" s="33">
        <f>IF('STATS 17-18'!G764&lt;400,IF(F762&gt;66,66,F762),F762)</f>
        <v>47</v>
      </c>
      <c r="H762" s="33">
        <f>IF('STATS 17-18'!G764&lt;200,IF(G762&gt;60,60,G762),G762)</f>
        <v>47</v>
      </c>
      <c r="I762" s="33"/>
      <c r="J762" s="116">
        <f>AVERAGE(B762,E762,E762,H762)</f>
        <v>72.5</v>
      </c>
      <c r="K762" s="116">
        <f>VLOOKUP('STATS 17-18'!M764,'PH - GAME SCORE'!$A$3:$B$55,2)</f>
        <v>94</v>
      </c>
      <c r="L762" s="116">
        <f>AVERAGE(J762,K762)</f>
        <v>83.25</v>
      </c>
      <c r="M762" s="116">
        <f>IF('STATS 17-18'!H764&lt;13.4,IF(L762&gt;73,73,L762),L762)</f>
        <v>83.25</v>
      </c>
      <c r="N762" s="117">
        <f>IF('STATS 17-18'!H764&lt;11,IF(M762&gt;66,66,M762),M762)</f>
        <v>83.25</v>
      </c>
    </row>
    <row r="763" ht="20.35" customHeight="1">
      <c r="A763" t="s" s="38">
        <v>886</v>
      </c>
      <c r="B763" s="81">
        <f>'SK - Tableau 1'!F763</f>
        <v>67</v>
      </c>
      <c r="C763" s="33">
        <f>VLOOKUP('STATS 17-18'!X765,'PH - GIVEAWAYS'!$A$3:$B$55,2)</f>
        <v>64</v>
      </c>
      <c r="D763" s="33">
        <f>IF('STATS 17-18'!G765&lt;400,IF(C763&gt;66,66,C763),C763)</f>
        <v>64</v>
      </c>
      <c r="E763" s="33">
        <f>IF('STATS 17-18'!G765&lt;200,IF(D763&gt;60,60,D763),D763)</f>
        <v>64</v>
      </c>
      <c r="F763" s="33">
        <f>VLOOKUP('STATS 17-18'!AE765,'PH - BLOCKED SHOTS'!$A$3:$B$55,2)</f>
        <v>47</v>
      </c>
      <c r="G763" s="33">
        <f>IF('STATS 17-18'!G765&lt;400,IF(F763&gt;66,66,F763),F763)</f>
        <v>47</v>
      </c>
      <c r="H763" s="33">
        <f>IF('STATS 17-18'!G765&lt;200,IF(G763&gt;60,60,G763),G763)</f>
        <v>47</v>
      </c>
      <c r="I763" s="33"/>
      <c r="J763" s="116">
        <f>AVERAGE(B763,E763,E763,H763)</f>
        <v>60.5</v>
      </c>
      <c r="K763" s="116">
        <f>VLOOKUP('STATS 17-18'!M765,'PH - GAME SCORE'!$A$3:$B$55,2)</f>
        <v>95</v>
      </c>
      <c r="L763" s="116">
        <f>AVERAGE(J763,K763)</f>
        <v>77.75</v>
      </c>
      <c r="M763" s="116">
        <f>IF('STATS 17-18'!H765&lt;13.4,IF(L763&gt;73,73,L763),L763)</f>
        <v>77.75</v>
      </c>
      <c r="N763" s="117">
        <f>IF('STATS 17-18'!H765&lt;11,IF(M763&gt;66,66,M763),M763)</f>
        <v>77.75</v>
      </c>
    </row>
    <row r="764" ht="20.35" customHeight="1">
      <c r="A764" t="s" s="38">
        <v>887</v>
      </c>
      <c r="B764" s="81">
        <f>'SK - Tableau 1'!F764</f>
        <v>66</v>
      </c>
      <c r="C764" s="33">
        <f>VLOOKUP('STATS 17-18'!X766,'PH - GIVEAWAYS'!$A$3:$B$55,2)</f>
        <v>77</v>
      </c>
      <c r="D764" s="33">
        <f>IF('STATS 17-18'!G766&lt;400,IF(C764&gt;66,66,C764),C764)</f>
        <v>66</v>
      </c>
      <c r="E764" s="33">
        <f>IF('STATS 17-18'!G766&lt;200,IF(D764&gt;60,60,D764),D764)</f>
        <v>66</v>
      </c>
      <c r="F764" s="33">
        <f>VLOOKUP('STATS 17-18'!AE766,'PH - BLOCKED SHOTS'!$A$3:$B$55,2)</f>
        <v>50</v>
      </c>
      <c r="G764" s="33">
        <f>IF('STATS 17-18'!G766&lt;400,IF(F764&gt;66,66,F764),F764)</f>
        <v>50</v>
      </c>
      <c r="H764" s="33">
        <f>IF('STATS 17-18'!G766&lt;200,IF(G764&gt;60,60,G764),G764)</f>
        <v>50</v>
      </c>
      <c r="I764" s="33"/>
      <c r="J764" s="116">
        <f>AVERAGE(B764,E764,E764,H764)</f>
        <v>62</v>
      </c>
      <c r="K764" s="116">
        <f>VLOOKUP('STATS 17-18'!M766,'PH - GAME SCORE'!$A$3:$B$55,2)</f>
        <v>54</v>
      </c>
      <c r="L764" s="116">
        <f>AVERAGE(J764,K764)</f>
        <v>58</v>
      </c>
      <c r="M764" s="116">
        <f>IF('STATS 17-18'!H766&lt;13.4,IF(L764&gt;73,73,L764),L764)</f>
        <v>58</v>
      </c>
      <c r="N764" s="117">
        <f>IF('STATS 17-18'!H766&lt;11,IF(M764&gt;66,66,M764),M764)</f>
        <v>58</v>
      </c>
    </row>
    <row r="765" ht="20.35" customHeight="1">
      <c r="A765" t="s" s="38">
        <v>888</v>
      </c>
      <c r="B765" s="81">
        <f>'SK - Tableau 1'!F765</f>
        <v>90</v>
      </c>
      <c r="C765" s="33">
        <f>VLOOKUP('STATS 17-18'!X767,'PH - GIVEAWAYS'!$A$3:$B$55,2)</f>
        <v>74</v>
      </c>
      <c r="D765" s="33">
        <f>IF('STATS 17-18'!G767&lt;400,IF(C765&gt;66,66,C765),C765)</f>
        <v>74</v>
      </c>
      <c r="E765" s="33">
        <f>IF('STATS 17-18'!G767&lt;200,IF(D765&gt;60,60,D765),D765)</f>
        <v>74</v>
      </c>
      <c r="F765" s="33">
        <f>VLOOKUP('STATS 17-18'!AE767,'PH - BLOCKED SHOTS'!$A$3:$B$55,2)</f>
        <v>81</v>
      </c>
      <c r="G765" s="33">
        <f>IF('STATS 17-18'!G767&lt;400,IF(F765&gt;66,66,F765),F765)</f>
        <v>81</v>
      </c>
      <c r="H765" s="33">
        <f>IF('STATS 17-18'!G767&lt;200,IF(G765&gt;60,60,G765),G765)</f>
        <v>81</v>
      </c>
      <c r="I765" s="33"/>
      <c r="J765" s="116">
        <f>AVERAGE(B765,E765,E765,H765)</f>
        <v>79.75</v>
      </c>
      <c r="K765" s="116">
        <f>VLOOKUP('STATS 17-18'!M767,'PH - GAME SCORE'!$A$3:$B$55,2)</f>
        <v>86</v>
      </c>
      <c r="L765" s="116">
        <f>AVERAGE(J765,K765)</f>
        <v>82.875</v>
      </c>
      <c r="M765" s="116">
        <f>IF('STATS 17-18'!H767&lt;13.4,IF(L765&gt;73,73,L765),L765)</f>
        <v>82.875</v>
      </c>
      <c r="N765" s="117">
        <f>IF('STATS 17-18'!H767&lt;11,IF(M765&gt;66,66,M765),M765)</f>
        <v>82.875</v>
      </c>
    </row>
    <row r="766" ht="20.35" customHeight="1">
      <c r="A766" t="s" s="38">
        <v>889</v>
      </c>
      <c r="B766" s="81">
        <f>'SK - Tableau 1'!F766</f>
        <v>48</v>
      </c>
      <c r="C766" s="33">
        <f>VLOOKUP('STATS 17-18'!X768,'PH - GIVEAWAYS'!$A$3:$B$55,2)</f>
        <v>99</v>
      </c>
      <c r="D766" s="33">
        <f>IF('STATS 17-18'!G768&lt;400,IF(C766&gt;66,66,C766),C766)</f>
        <v>66</v>
      </c>
      <c r="E766" s="33">
        <f>IF('STATS 17-18'!G768&lt;200,IF(D766&gt;60,60,D766),D766)</f>
        <v>60</v>
      </c>
      <c r="F766" s="33">
        <f>VLOOKUP('STATS 17-18'!AE768,'PH - BLOCKED SHOTS'!$A$3:$B$55,2)</f>
        <v>85</v>
      </c>
      <c r="G766" s="33">
        <f>IF('STATS 17-18'!G768&lt;400,IF(F766&gt;66,66,F766),F766)</f>
        <v>66</v>
      </c>
      <c r="H766" s="33">
        <f>IF('STATS 17-18'!G768&lt;200,IF(G766&gt;60,60,G766),G766)</f>
        <v>60</v>
      </c>
      <c r="I766" s="33"/>
      <c r="J766" s="116">
        <f>AVERAGE(B766,E766,E766,H766)</f>
        <v>57</v>
      </c>
      <c r="K766" s="116">
        <f>VLOOKUP('STATS 17-18'!M768,'PH - GAME SCORE'!$A$3:$B$55,2)</f>
        <v>88</v>
      </c>
      <c r="L766" s="116">
        <f>AVERAGE(J766,K766)</f>
        <v>72.5</v>
      </c>
      <c r="M766" s="116">
        <f>IF('STATS 17-18'!H768&lt;13.4,IF(L766&gt;73,73,L766),L766)</f>
        <v>72.5</v>
      </c>
      <c r="N766" s="117">
        <f>IF('STATS 17-18'!H768&lt;11,IF(M766&gt;66,66,M766),M766)</f>
        <v>66</v>
      </c>
    </row>
    <row r="767" ht="20.35" customHeight="1">
      <c r="A767" t="s" s="38">
        <v>890</v>
      </c>
      <c r="B767" s="81">
        <f>'SK - Tableau 1'!F767</f>
        <v>60</v>
      </c>
      <c r="C767" s="33">
        <f>VLOOKUP('STATS 17-18'!X769,'PH - GIVEAWAYS'!$A$3:$B$55,2)</f>
        <v>66</v>
      </c>
      <c r="D767" s="33">
        <f>IF('STATS 17-18'!G769&lt;400,IF(C767&gt;66,66,C767),C767)</f>
        <v>66</v>
      </c>
      <c r="E767" s="33">
        <f>IF('STATS 17-18'!G769&lt;200,IF(D767&gt;60,60,D767),D767)</f>
        <v>60</v>
      </c>
      <c r="F767" s="33">
        <f>VLOOKUP('STATS 17-18'!AE769,'PH - BLOCKED SHOTS'!$A$3:$B$55,2)</f>
        <v>50</v>
      </c>
      <c r="G767" s="33">
        <f>IF('STATS 17-18'!G769&lt;400,IF(F767&gt;66,66,F767),F767)</f>
        <v>50</v>
      </c>
      <c r="H767" s="33">
        <f>IF('STATS 17-18'!G769&lt;200,IF(G767&gt;60,60,G767),G767)</f>
        <v>50</v>
      </c>
      <c r="I767" s="33"/>
      <c r="J767" s="116">
        <f>AVERAGE(B767,E767,E767,H767)</f>
        <v>57.5</v>
      </c>
      <c r="K767" s="116">
        <f>VLOOKUP('STATS 17-18'!M769,'PH - GAME SCORE'!$A$3:$B$55,2)</f>
        <v>47</v>
      </c>
      <c r="L767" s="116">
        <f>AVERAGE(J767,K767)</f>
        <v>52.25</v>
      </c>
      <c r="M767" s="116">
        <f>IF('STATS 17-18'!H769&lt;13.4,IF(L767&gt;73,73,L767),L767)</f>
        <v>52.25</v>
      </c>
      <c r="N767" s="117">
        <f>IF('STATS 17-18'!H769&lt;11,IF(M767&gt;66,66,M767),M767)</f>
        <v>52.25</v>
      </c>
    </row>
    <row r="768" ht="20.35" customHeight="1">
      <c r="A768" t="s" s="38">
        <v>891</v>
      </c>
      <c r="B768" s="81">
        <f>'SK - Tableau 1'!F768</f>
        <v>73</v>
      </c>
      <c r="C768" s="33">
        <f>VLOOKUP('STATS 17-18'!X770,'PH - GIVEAWAYS'!$A$3:$B$55,2)</f>
        <v>98</v>
      </c>
      <c r="D768" s="33">
        <f>IF('STATS 17-18'!G770&lt;400,IF(C768&gt;66,66,C768),C768)</f>
        <v>66</v>
      </c>
      <c r="E768" s="33">
        <f>IF('STATS 17-18'!G770&lt;200,IF(D768&gt;60,60,D768),D768)</f>
        <v>66</v>
      </c>
      <c r="F768" s="33">
        <f>VLOOKUP('STATS 17-18'!AE770,'PH - BLOCKED SHOTS'!$A$3:$B$55,2)</f>
        <v>71</v>
      </c>
      <c r="G768" s="33">
        <f>IF('STATS 17-18'!G770&lt;400,IF(F768&gt;66,66,F768),F768)</f>
        <v>66</v>
      </c>
      <c r="H768" s="33">
        <f>IF('STATS 17-18'!G770&lt;200,IF(G768&gt;60,60,G768),G768)</f>
        <v>66</v>
      </c>
      <c r="I768" s="33"/>
      <c r="J768" s="116">
        <f>AVERAGE(B768,E768,E768,H768)</f>
        <v>67.75</v>
      </c>
      <c r="K768" s="116">
        <f>VLOOKUP('STATS 17-18'!M770,'PH - GAME SCORE'!$A$3:$B$55,2)</f>
        <v>49</v>
      </c>
      <c r="L768" s="116">
        <f>AVERAGE(J768,K768)</f>
        <v>58.375</v>
      </c>
      <c r="M768" s="116">
        <f>IF('STATS 17-18'!H770&lt;13.4,IF(L768&gt;73,73,L768),L768)</f>
        <v>58.375</v>
      </c>
      <c r="N768" s="117">
        <f>IF('STATS 17-18'!H770&lt;11,IF(M768&gt;66,66,M768),M768)</f>
        <v>58.375</v>
      </c>
    </row>
    <row r="769" ht="20.35" customHeight="1">
      <c r="A769" t="s" s="38">
        <v>892</v>
      </c>
      <c r="B769" s="81">
        <f>'SK - Tableau 1'!F769</f>
        <v>98</v>
      </c>
      <c r="C769" s="33">
        <f>VLOOKUP('STATS 17-18'!X771,'PH - GIVEAWAYS'!$A$3:$B$55,2)</f>
        <v>71</v>
      </c>
      <c r="D769" s="33">
        <f>IF('STATS 17-18'!G771&lt;400,IF(C769&gt;66,66,C769),C769)</f>
        <v>71</v>
      </c>
      <c r="E769" s="33">
        <f>IF('STATS 17-18'!G771&lt;200,IF(D769&gt;60,60,D769),D769)</f>
        <v>71</v>
      </c>
      <c r="F769" s="33">
        <f>VLOOKUP('STATS 17-18'!AE771,'PH - BLOCKED SHOTS'!$A$3:$B$55,2)</f>
        <v>83</v>
      </c>
      <c r="G769" s="33">
        <f>IF('STATS 17-18'!G771&lt;400,IF(F769&gt;66,66,F769),F769)</f>
        <v>83</v>
      </c>
      <c r="H769" s="33">
        <f>IF('STATS 17-18'!G771&lt;200,IF(G769&gt;60,60,G769),G769)</f>
        <v>83</v>
      </c>
      <c r="I769" s="33"/>
      <c r="J769" s="116">
        <f>AVERAGE(B769,E769,E769,H769)</f>
        <v>80.75</v>
      </c>
      <c r="K769" s="116">
        <f>VLOOKUP('STATS 17-18'!M771,'PH - GAME SCORE'!$A$3:$B$55,2)</f>
        <v>87</v>
      </c>
      <c r="L769" s="116">
        <f>AVERAGE(J769,K769)</f>
        <v>83.875</v>
      </c>
      <c r="M769" s="116">
        <f>IF('STATS 17-18'!H771&lt;13.4,IF(L769&gt;73,73,L769),L769)</f>
        <v>83.875</v>
      </c>
      <c r="N769" s="117">
        <f>IF('STATS 17-18'!H771&lt;11,IF(M769&gt;66,66,M769),M769)</f>
        <v>83.875</v>
      </c>
    </row>
    <row r="770" ht="20.35" customHeight="1">
      <c r="A770" t="s" s="38">
        <v>893</v>
      </c>
      <c r="B770" s="81">
        <f>'SK - Tableau 1'!F770</f>
        <v>87</v>
      </c>
      <c r="C770" s="33">
        <f>VLOOKUP('STATS 17-18'!X772,'PH - GIVEAWAYS'!$A$3:$B$55,2)</f>
        <v>68</v>
      </c>
      <c r="D770" s="33">
        <f>IF('STATS 17-18'!G772&lt;400,IF(C770&gt;66,66,C770),C770)</f>
        <v>68</v>
      </c>
      <c r="E770" s="33">
        <f>IF('STATS 17-18'!G772&lt;200,IF(D770&gt;60,60,D770),D770)</f>
        <v>68</v>
      </c>
      <c r="F770" s="33">
        <f>VLOOKUP('STATS 17-18'!AE772,'PH - BLOCKED SHOTS'!$A$3:$B$55,2)</f>
        <v>76</v>
      </c>
      <c r="G770" s="33">
        <f>IF('STATS 17-18'!G772&lt;400,IF(F770&gt;66,66,F770),F770)</f>
        <v>76</v>
      </c>
      <c r="H770" s="33">
        <f>IF('STATS 17-18'!G772&lt;200,IF(G770&gt;60,60,G770),G770)</f>
        <v>76</v>
      </c>
      <c r="I770" s="33"/>
      <c r="J770" s="116">
        <f>AVERAGE(B770,E770,E770,H770)</f>
        <v>74.75</v>
      </c>
      <c r="K770" s="116">
        <f>VLOOKUP('STATS 17-18'!M772,'PH - GAME SCORE'!$A$3:$B$55,2)</f>
        <v>75</v>
      </c>
      <c r="L770" s="116">
        <f>AVERAGE(J770,K770)</f>
        <v>74.875</v>
      </c>
      <c r="M770" s="116">
        <f>IF('STATS 17-18'!H772&lt;13.4,IF(L770&gt;73,73,L770),L770)</f>
        <v>74.875</v>
      </c>
      <c r="N770" s="117">
        <f>IF('STATS 17-18'!H772&lt;11,IF(M770&gt;66,66,M770),M770)</f>
        <v>74.875</v>
      </c>
    </row>
    <row r="771" ht="20.35" customHeight="1">
      <c r="A771" t="s" s="38">
        <v>894</v>
      </c>
      <c r="B771" s="81">
        <f>'SK - Tableau 1'!F771</f>
        <v>92</v>
      </c>
      <c r="C771" s="33">
        <f>VLOOKUP('STATS 17-18'!X773,'PH - GIVEAWAYS'!$A$3:$B$55,2)</f>
        <v>55</v>
      </c>
      <c r="D771" s="33">
        <f>IF('STATS 17-18'!G773&lt;400,IF(C771&gt;66,66,C771),C771)</f>
        <v>55</v>
      </c>
      <c r="E771" s="33">
        <f>IF('STATS 17-18'!G773&lt;200,IF(D771&gt;60,60,D771),D771)</f>
        <v>55</v>
      </c>
      <c r="F771" s="33">
        <f>VLOOKUP('STATS 17-18'!AE773,'PH - BLOCKED SHOTS'!$A$3:$B$55,2)</f>
        <v>92</v>
      </c>
      <c r="G771" s="33">
        <f>IF('STATS 17-18'!G773&lt;400,IF(F771&gt;66,66,F771),F771)</f>
        <v>92</v>
      </c>
      <c r="H771" s="33">
        <f>IF('STATS 17-18'!G773&lt;200,IF(G771&gt;60,60,G771),G771)</f>
        <v>92</v>
      </c>
      <c r="I771" s="33"/>
      <c r="J771" s="116">
        <f>AVERAGE(B771,E771,E771,H771)</f>
        <v>73.5</v>
      </c>
      <c r="K771" s="116">
        <f>VLOOKUP('STATS 17-18'!M773,'PH - GAME SCORE'!$A$3:$B$55,2)</f>
        <v>80</v>
      </c>
      <c r="L771" s="116">
        <f>AVERAGE(J771,K771)</f>
        <v>76.75</v>
      </c>
      <c r="M771" s="116">
        <f>IF('STATS 17-18'!H773&lt;13.4,IF(L771&gt;73,73,L771),L771)</f>
        <v>76.75</v>
      </c>
      <c r="N771" s="117">
        <f>IF('STATS 17-18'!H773&lt;11,IF(M771&gt;66,66,M771),M771)</f>
        <v>76.75</v>
      </c>
    </row>
    <row r="772" ht="20.35" customHeight="1">
      <c r="A772" t="s" s="38">
        <v>895</v>
      </c>
      <c r="B772" s="81">
        <f>'SK - Tableau 1'!F772</f>
        <v>95</v>
      </c>
      <c r="C772" s="33">
        <f>VLOOKUP('STATS 17-18'!X774,'PH - GIVEAWAYS'!$A$3:$B$55,2)</f>
        <v>57</v>
      </c>
      <c r="D772" s="33">
        <f>IF('STATS 17-18'!G774&lt;400,IF(C772&gt;66,66,C772),C772)</f>
        <v>57</v>
      </c>
      <c r="E772" s="33">
        <f>IF('STATS 17-18'!G774&lt;200,IF(D772&gt;60,60,D772),D772)</f>
        <v>57</v>
      </c>
      <c r="F772" s="33">
        <f>VLOOKUP('STATS 17-18'!AE774,'PH - BLOCKED SHOTS'!$A$3:$B$55,2)</f>
        <v>52</v>
      </c>
      <c r="G772" s="33">
        <f>IF('STATS 17-18'!G774&lt;400,IF(F772&gt;66,66,F772),F772)</f>
        <v>52</v>
      </c>
      <c r="H772" s="33">
        <f>IF('STATS 17-18'!G774&lt;200,IF(G772&gt;60,60,G772),G772)</f>
        <v>52</v>
      </c>
      <c r="I772" s="33"/>
      <c r="J772" s="116">
        <f>AVERAGE(B772,E772,E772,H772)</f>
        <v>65.25</v>
      </c>
      <c r="K772" s="116">
        <f>VLOOKUP('STATS 17-18'!M774,'PH - GAME SCORE'!$A$3:$B$55,2)</f>
        <v>96</v>
      </c>
      <c r="L772" s="116">
        <f>AVERAGE(J772,K772)</f>
        <v>80.625</v>
      </c>
      <c r="M772" s="116">
        <f>IF('STATS 17-18'!H774&lt;13.4,IF(L772&gt;73,73,L772),L772)</f>
        <v>80.625</v>
      </c>
      <c r="N772" s="117">
        <f>IF('STATS 17-18'!H774&lt;11,IF(M772&gt;66,66,M772),M772)</f>
        <v>80.625</v>
      </c>
    </row>
    <row r="773" ht="20.35" customHeight="1">
      <c r="A773" t="s" s="38">
        <v>896</v>
      </c>
      <c r="B773" s="81">
        <f>'SK - Tableau 1'!F773</f>
        <v>61</v>
      </c>
      <c r="C773" s="33">
        <f>VLOOKUP('STATS 17-18'!X775,'PH - GIVEAWAYS'!$A$3:$B$55,2)</f>
        <v>93</v>
      </c>
      <c r="D773" s="33">
        <f>IF('STATS 17-18'!G775&lt;400,IF(C773&gt;66,66,C773),C773)</f>
        <v>66</v>
      </c>
      <c r="E773" s="33">
        <f>IF('STATS 17-18'!G775&lt;200,IF(D773&gt;60,60,D773),D773)</f>
        <v>66</v>
      </c>
      <c r="F773" s="33">
        <f>VLOOKUP('STATS 17-18'!AE775,'PH - BLOCKED SHOTS'!$A$3:$B$55,2)</f>
        <v>79</v>
      </c>
      <c r="G773" s="33">
        <f>IF('STATS 17-18'!G775&lt;400,IF(F773&gt;66,66,F773),F773)</f>
        <v>66</v>
      </c>
      <c r="H773" s="33">
        <f>IF('STATS 17-18'!G775&lt;200,IF(G773&gt;60,60,G773),G773)</f>
        <v>66</v>
      </c>
      <c r="I773" s="33"/>
      <c r="J773" s="116">
        <f>AVERAGE(B773,E773,E773,H773)</f>
        <v>64.75</v>
      </c>
      <c r="K773" s="116">
        <f>VLOOKUP('STATS 17-18'!M775,'PH - GAME SCORE'!$A$3:$B$55,2)</f>
        <v>65</v>
      </c>
      <c r="L773" s="116">
        <f>AVERAGE(J773,K773)</f>
        <v>64.875</v>
      </c>
      <c r="M773" s="116">
        <f>IF('STATS 17-18'!H775&lt;13.4,IF(L773&gt;73,73,L773),L773)</f>
        <v>64.875</v>
      </c>
      <c r="N773" s="117">
        <f>IF('STATS 17-18'!H775&lt;11,IF(M773&gt;66,66,M773),M773)</f>
        <v>64.875</v>
      </c>
    </row>
    <row r="774" ht="20.35" customHeight="1">
      <c r="A774" t="s" s="38">
        <v>897</v>
      </c>
      <c r="B774" s="81">
        <f>'SK - Tableau 1'!F774</f>
        <v>55</v>
      </c>
      <c r="C774" s="33">
        <f>VLOOKUP('STATS 17-18'!X776,'PH - GIVEAWAYS'!$A$3:$B$55,2)</f>
        <v>75</v>
      </c>
      <c r="D774" s="33">
        <f>IF('STATS 17-18'!G776&lt;400,IF(C774&gt;66,66,C774),C774)</f>
        <v>75</v>
      </c>
      <c r="E774" s="33">
        <f>IF('STATS 17-18'!G776&lt;200,IF(D774&gt;60,60,D774),D774)</f>
        <v>75</v>
      </c>
      <c r="F774" s="33">
        <f>VLOOKUP('STATS 17-18'!AE776,'PH - BLOCKED SHOTS'!$A$3:$B$55,2)</f>
        <v>50</v>
      </c>
      <c r="G774" s="33">
        <f>IF('STATS 17-18'!G776&lt;400,IF(F774&gt;66,66,F774),F774)</f>
        <v>50</v>
      </c>
      <c r="H774" s="33">
        <f>IF('STATS 17-18'!G776&lt;200,IF(G774&gt;60,60,G774),G774)</f>
        <v>50</v>
      </c>
      <c r="I774" s="33"/>
      <c r="J774" s="116">
        <f>AVERAGE(B774,E774,E774,H774)</f>
        <v>63.75</v>
      </c>
      <c r="K774" s="116">
        <f>VLOOKUP('STATS 17-18'!M776,'PH - GAME SCORE'!$A$3:$B$55,2)</f>
        <v>81</v>
      </c>
      <c r="L774" s="116">
        <f>AVERAGE(J774,K774)</f>
        <v>72.375</v>
      </c>
      <c r="M774" s="116">
        <f>IF('STATS 17-18'!H776&lt;13.4,IF(L774&gt;73,73,L774),L774)</f>
        <v>72.375</v>
      </c>
      <c r="N774" s="117">
        <f>IF('STATS 17-18'!H776&lt;11,IF(M774&gt;66,66,M774),M774)</f>
        <v>72.375</v>
      </c>
    </row>
    <row r="775" ht="20.35" customHeight="1">
      <c r="A775" t="s" s="38">
        <v>898</v>
      </c>
      <c r="B775" s="81">
        <f>'SK - Tableau 1'!F775</f>
        <v>60</v>
      </c>
      <c r="C775" s="33">
        <f>VLOOKUP('STATS 17-18'!X777,'PH - GIVEAWAYS'!$A$3:$B$55,2)</f>
        <v>93</v>
      </c>
      <c r="D775" s="33">
        <f>IF('STATS 17-18'!G777&lt;400,IF(C775&gt;66,66,C775),C775)</f>
        <v>66</v>
      </c>
      <c r="E775" s="33">
        <f>IF('STATS 17-18'!G777&lt;200,IF(D775&gt;60,60,D775),D775)</f>
        <v>60</v>
      </c>
      <c r="F775" s="33">
        <f>VLOOKUP('STATS 17-18'!AE777,'PH - BLOCKED SHOTS'!$A$3:$B$55,2)</f>
        <v>71</v>
      </c>
      <c r="G775" s="33">
        <f>IF('STATS 17-18'!G777&lt;400,IF(F775&gt;66,66,F775),F775)</f>
        <v>66</v>
      </c>
      <c r="H775" s="33">
        <f>IF('STATS 17-18'!G777&lt;200,IF(G775&gt;60,60,G775),G775)</f>
        <v>60</v>
      </c>
      <c r="I775" s="33"/>
      <c r="J775" s="116">
        <f>AVERAGE(B775,E775,E775,H775)</f>
        <v>60</v>
      </c>
      <c r="K775" s="116">
        <f>VLOOKUP('STATS 17-18'!M777,'PH - GAME SCORE'!$A$3:$B$55,2)</f>
        <v>98</v>
      </c>
      <c r="L775" s="116">
        <f>AVERAGE(J775,K775)</f>
        <v>79</v>
      </c>
      <c r="M775" s="116">
        <f>IF('STATS 17-18'!H777&lt;13.4,IF(L775&gt;73,73,L775),L775)</f>
        <v>79</v>
      </c>
      <c r="N775" s="117">
        <f>IF('STATS 17-18'!H777&lt;11,IF(M775&gt;66,66,M775),M775)</f>
        <v>79</v>
      </c>
    </row>
    <row r="776" ht="20.35" customHeight="1">
      <c r="A776" t="s" s="38">
        <v>899</v>
      </c>
      <c r="B776" s="81">
        <f>'SK - Tableau 1'!F776</f>
        <v>48</v>
      </c>
      <c r="C776" s="33">
        <f>VLOOKUP('STATS 17-18'!X778,'PH - GIVEAWAYS'!$A$3:$B$55,2)</f>
        <v>56</v>
      </c>
      <c r="D776" s="33">
        <f>IF('STATS 17-18'!G778&lt;400,IF(C776&gt;66,66,C776),C776)</f>
        <v>56</v>
      </c>
      <c r="E776" s="33">
        <f>IF('STATS 17-18'!G778&lt;200,IF(D776&gt;60,60,D776),D776)</f>
        <v>56</v>
      </c>
      <c r="F776" s="33">
        <f>VLOOKUP('STATS 17-18'!AE778,'PH - BLOCKED SHOTS'!$A$3:$B$55,2)</f>
        <v>49</v>
      </c>
      <c r="G776" s="33">
        <f>IF('STATS 17-18'!G778&lt;400,IF(F776&gt;66,66,F776),F776)</f>
        <v>49</v>
      </c>
      <c r="H776" s="33">
        <f>IF('STATS 17-18'!G778&lt;200,IF(G776&gt;60,60,G776),G776)</f>
        <v>49</v>
      </c>
      <c r="I776" s="33"/>
      <c r="J776" s="116">
        <f>AVERAGE(B776,E776,E776,H776)</f>
        <v>52.25</v>
      </c>
      <c r="K776" s="116">
        <f>VLOOKUP('STATS 17-18'!M778,'PH - GAME SCORE'!$A$3:$B$55,2)</f>
        <v>84</v>
      </c>
      <c r="L776" s="116">
        <f>AVERAGE(J776,K776)</f>
        <v>68.125</v>
      </c>
      <c r="M776" s="116">
        <f>IF('STATS 17-18'!H778&lt;13.4,IF(L776&gt;73,73,L776),L776)</f>
        <v>68.125</v>
      </c>
      <c r="N776" s="117">
        <f>IF('STATS 17-18'!H778&lt;11,IF(M776&gt;66,66,M776),M776)</f>
        <v>66</v>
      </c>
    </row>
    <row r="777" ht="20.35" customHeight="1">
      <c r="A777" t="s" s="38">
        <v>900</v>
      </c>
      <c r="B777" s="81">
        <f>'SK - Tableau 1'!F777</f>
        <v>56</v>
      </c>
      <c r="C777" s="33">
        <f>VLOOKUP('STATS 17-18'!X779,'PH - GIVEAWAYS'!$A$3:$B$55,2)</f>
        <v>93</v>
      </c>
      <c r="D777" s="33">
        <f>IF('STATS 17-18'!G779&lt;400,IF(C777&gt;66,66,C777),C777)</f>
        <v>93</v>
      </c>
      <c r="E777" s="33">
        <f>IF('STATS 17-18'!G779&lt;200,IF(D777&gt;60,60,D777),D777)</f>
        <v>93</v>
      </c>
      <c r="F777" s="33">
        <f>VLOOKUP('STATS 17-18'!AE779,'PH - BLOCKED SHOTS'!$A$3:$B$55,2)</f>
        <v>68</v>
      </c>
      <c r="G777" s="33">
        <f>IF('STATS 17-18'!G779&lt;400,IF(F777&gt;66,66,F777),F777)</f>
        <v>68</v>
      </c>
      <c r="H777" s="33">
        <f>IF('STATS 17-18'!G779&lt;200,IF(G777&gt;60,60,G777),G777)</f>
        <v>68</v>
      </c>
      <c r="I777" s="33"/>
      <c r="J777" s="116">
        <f>AVERAGE(B777,E777,E777,H777)</f>
        <v>77.5</v>
      </c>
      <c r="K777" s="116">
        <f>VLOOKUP('STATS 17-18'!M779,'PH - GAME SCORE'!$A$3:$B$55,2)</f>
        <v>81</v>
      </c>
      <c r="L777" s="116">
        <f>AVERAGE(J777,K777)</f>
        <v>79.25</v>
      </c>
      <c r="M777" s="116">
        <f>IF('STATS 17-18'!H779&lt;13.4,IF(L777&gt;73,73,L777),L777)</f>
        <v>73</v>
      </c>
      <c r="N777" s="117">
        <f>IF('STATS 17-18'!H779&lt;11,IF(M777&gt;66,66,M777),M777)</f>
        <v>73</v>
      </c>
    </row>
    <row r="778" ht="20.35" customHeight="1">
      <c r="A778" t="s" s="38">
        <v>901</v>
      </c>
      <c r="B778" s="81">
        <f>'SK - Tableau 1'!F778</f>
        <v>75</v>
      </c>
      <c r="C778" s="33">
        <f>VLOOKUP('STATS 17-18'!X780,'PH - GIVEAWAYS'!$A$3:$B$55,2)</f>
        <v>69</v>
      </c>
      <c r="D778" s="33">
        <f>IF('STATS 17-18'!G780&lt;400,IF(C778&gt;66,66,C778),C778)</f>
        <v>69</v>
      </c>
      <c r="E778" s="33">
        <f>IF('STATS 17-18'!G780&lt;200,IF(D778&gt;60,60,D778),D778)</f>
        <v>69</v>
      </c>
      <c r="F778" s="33">
        <f>VLOOKUP('STATS 17-18'!AE780,'PH - BLOCKED SHOTS'!$A$3:$B$55,2)</f>
        <v>98</v>
      </c>
      <c r="G778" s="33">
        <f>IF('STATS 17-18'!G780&lt;400,IF(F778&gt;66,66,F778),F778)</f>
        <v>98</v>
      </c>
      <c r="H778" s="33">
        <f>IF('STATS 17-18'!G780&lt;200,IF(G778&gt;60,60,G778),G778)</f>
        <v>98</v>
      </c>
      <c r="I778" s="33"/>
      <c r="J778" s="116">
        <f>AVERAGE(B778,E778,E778,H778)</f>
        <v>77.75</v>
      </c>
      <c r="K778" s="116">
        <f>VLOOKUP('STATS 17-18'!M780,'PH - GAME SCORE'!$A$3:$B$55,2)</f>
        <v>64</v>
      </c>
      <c r="L778" s="116">
        <f>AVERAGE(J778,K778)</f>
        <v>70.875</v>
      </c>
      <c r="M778" s="116">
        <f>IF('STATS 17-18'!H780&lt;13.4,IF(L778&gt;73,73,L778),L778)</f>
        <v>70.875</v>
      </c>
      <c r="N778" s="117">
        <f>IF('STATS 17-18'!H780&lt;11,IF(M778&gt;66,66,M778),M778)</f>
        <v>70.875</v>
      </c>
    </row>
    <row r="779" ht="20.35" customHeight="1">
      <c r="A779" t="s" s="38">
        <v>902</v>
      </c>
      <c r="B779" s="81">
        <f>'SK - Tableau 1'!F779</f>
        <v>53</v>
      </c>
      <c r="C779" s="33">
        <f>VLOOKUP('STATS 17-18'!X781,'PH - GIVEAWAYS'!$A$3:$B$55,2)</f>
        <v>99</v>
      </c>
      <c r="D779" s="33">
        <f>IF('STATS 17-18'!G781&lt;400,IF(C779&gt;66,66,C779),C779)</f>
        <v>66</v>
      </c>
      <c r="E779" s="33">
        <f>IF('STATS 17-18'!G781&lt;200,IF(D779&gt;60,60,D779),D779)</f>
        <v>60</v>
      </c>
      <c r="F779" s="33">
        <f>VLOOKUP('STATS 17-18'!AE781,'PH - BLOCKED SHOTS'!$A$3:$B$55,2)</f>
        <v>55</v>
      </c>
      <c r="G779" s="33">
        <f>IF('STATS 17-18'!G781&lt;400,IF(F779&gt;66,66,F779),F779)</f>
        <v>55</v>
      </c>
      <c r="H779" s="33">
        <f>IF('STATS 17-18'!G781&lt;200,IF(G779&gt;60,60,G779),G779)</f>
        <v>55</v>
      </c>
      <c r="I779" s="33"/>
      <c r="J779" s="116">
        <f>AVERAGE(B779,E779,E779,H779)</f>
        <v>57</v>
      </c>
      <c r="K779" s="116">
        <f>VLOOKUP('STATS 17-18'!M781,'PH - GAME SCORE'!$A$3:$B$55,2)</f>
        <v>47</v>
      </c>
      <c r="L779" s="116">
        <f>AVERAGE(J779,K779)</f>
        <v>52</v>
      </c>
      <c r="M779" s="116">
        <f>IF('STATS 17-18'!H781&lt;13.4,IF(L779&gt;73,73,L779),L779)</f>
        <v>52</v>
      </c>
      <c r="N779" s="117">
        <f>IF('STATS 17-18'!H781&lt;11,IF(M779&gt;66,66,M779),M779)</f>
        <v>52</v>
      </c>
    </row>
    <row r="780" ht="20.35" customHeight="1">
      <c r="A780" t="s" s="38">
        <v>903</v>
      </c>
      <c r="B780" s="81">
        <f>'SK - Tableau 1'!F780</f>
        <v>60</v>
      </c>
      <c r="C780" s="33">
        <f>VLOOKUP('STATS 17-18'!X782,'PH - GIVEAWAYS'!$A$3:$B$55,2)</f>
        <v>47</v>
      </c>
      <c r="D780" s="33">
        <f>IF('STATS 17-18'!G782&lt;400,IF(C780&gt;66,66,C780),C780)</f>
        <v>47</v>
      </c>
      <c r="E780" s="33">
        <f>IF('STATS 17-18'!G782&lt;200,IF(D780&gt;60,60,D780),D780)</f>
        <v>47</v>
      </c>
      <c r="F780" s="33">
        <f>VLOOKUP('STATS 17-18'!AE782,'PH - BLOCKED SHOTS'!$A$3:$B$55,2)</f>
        <v>47</v>
      </c>
      <c r="G780" s="33">
        <f>IF('STATS 17-18'!G782&lt;400,IF(F780&gt;66,66,F780),F780)</f>
        <v>47</v>
      </c>
      <c r="H780" s="33">
        <f>IF('STATS 17-18'!G782&lt;200,IF(G780&gt;60,60,G780),G780)</f>
        <v>47</v>
      </c>
      <c r="I780" s="33"/>
      <c r="J780" s="116">
        <f>AVERAGE(B780,E780,E780,H780)</f>
        <v>50.25</v>
      </c>
      <c r="K780" s="116">
        <f>VLOOKUP('STATS 17-18'!M782,'PH - GAME SCORE'!$A$3:$B$55,2)</f>
        <v>50</v>
      </c>
      <c r="L780" s="116">
        <f>AVERAGE(J780,K780)</f>
        <v>50.125</v>
      </c>
      <c r="M780" s="116">
        <f>IF('STATS 17-18'!H782&lt;13.4,IF(L780&gt;73,73,L780),L780)</f>
        <v>50.125</v>
      </c>
      <c r="N780" s="117">
        <f>IF('STATS 17-18'!H782&lt;11,IF(M780&gt;66,66,M780),M780)</f>
        <v>50.125</v>
      </c>
    </row>
    <row r="781" ht="20.35" customHeight="1">
      <c r="A781" t="s" s="38">
        <v>904</v>
      </c>
      <c r="B781" s="81">
        <f>'SK - Tableau 1'!F781</f>
        <v>51</v>
      </c>
      <c r="C781" s="33">
        <f>VLOOKUP('STATS 17-18'!X783,'PH - GIVEAWAYS'!$A$3:$B$55,2)</f>
        <v>74</v>
      </c>
      <c r="D781" s="33">
        <f>IF('STATS 17-18'!G783&lt;400,IF(C781&gt;66,66,C781),C781)</f>
        <v>66</v>
      </c>
      <c r="E781" s="33">
        <f>IF('STATS 17-18'!G783&lt;200,IF(D781&gt;60,60,D781),D781)</f>
        <v>66</v>
      </c>
      <c r="F781" s="33">
        <f>VLOOKUP('STATS 17-18'!AE783,'PH - BLOCKED SHOTS'!$A$3:$B$55,2)</f>
        <v>96</v>
      </c>
      <c r="G781" s="33">
        <f>IF('STATS 17-18'!G783&lt;400,IF(F781&gt;66,66,F781),F781)</f>
        <v>66</v>
      </c>
      <c r="H781" s="33">
        <f>IF('STATS 17-18'!G783&lt;200,IF(G781&gt;60,60,G781),G781)</f>
        <v>66</v>
      </c>
      <c r="I781" s="33"/>
      <c r="J781" s="116">
        <f>AVERAGE(B781,E781,E781,H781)</f>
        <v>62.25</v>
      </c>
      <c r="K781" s="116">
        <f>VLOOKUP('STATS 17-18'!M783,'PH - GAME SCORE'!$A$3:$B$55,2)</f>
        <v>47</v>
      </c>
      <c r="L781" s="116">
        <f>AVERAGE(J781,K781)</f>
        <v>54.625</v>
      </c>
      <c r="M781" s="116">
        <f>IF('STATS 17-18'!H783&lt;13.4,IF(L781&gt;73,73,L781),L781)</f>
        <v>54.625</v>
      </c>
      <c r="N781" s="117">
        <f>IF('STATS 17-18'!H783&lt;11,IF(M781&gt;66,66,M781),M781)</f>
        <v>54.625</v>
      </c>
    </row>
    <row r="782" ht="20.35" customHeight="1">
      <c r="A782" t="s" s="38">
        <v>905</v>
      </c>
      <c r="B782" s="81">
        <f>'SK - Tableau 1'!F782</f>
        <v>62</v>
      </c>
      <c r="C782" s="33">
        <f>VLOOKUP('STATS 17-18'!X784,'PH - GIVEAWAYS'!$A$3:$B$55,2)</f>
        <v>90</v>
      </c>
      <c r="D782" s="33">
        <f>IF('STATS 17-18'!G784&lt;400,IF(C782&gt;66,66,C782),C782)</f>
        <v>90</v>
      </c>
      <c r="E782" s="33">
        <f>IF('STATS 17-18'!G784&lt;200,IF(D782&gt;60,60,D782),D782)</f>
        <v>90</v>
      </c>
      <c r="F782" s="33">
        <f>VLOOKUP('STATS 17-18'!AE784,'PH - BLOCKED SHOTS'!$A$3:$B$55,2)</f>
        <v>95</v>
      </c>
      <c r="G782" s="33">
        <f>IF('STATS 17-18'!G784&lt;400,IF(F782&gt;66,66,F782),F782)</f>
        <v>95</v>
      </c>
      <c r="H782" s="33">
        <f>IF('STATS 17-18'!G784&lt;200,IF(G782&gt;60,60,G782),G782)</f>
        <v>95</v>
      </c>
      <c r="I782" s="33"/>
      <c r="J782" s="116">
        <f>AVERAGE(B782,E782,E782,H782)</f>
        <v>84.25</v>
      </c>
      <c r="K782" s="116">
        <f>VLOOKUP('STATS 17-18'!M784,'PH - GAME SCORE'!$A$3:$B$55,2)</f>
        <v>48</v>
      </c>
      <c r="L782" s="116">
        <f>AVERAGE(J782,K782)</f>
        <v>66.125</v>
      </c>
      <c r="M782" s="116">
        <f>IF('STATS 17-18'!H784&lt;13.4,IF(L782&gt;73,73,L782),L782)</f>
        <v>66.125</v>
      </c>
      <c r="N782" s="117">
        <f>IF('STATS 17-18'!H784&lt;11,IF(M782&gt;66,66,M782),M782)</f>
        <v>66.125</v>
      </c>
    </row>
    <row r="783" ht="20.35" customHeight="1">
      <c r="A783" t="s" s="38">
        <v>906</v>
      </c>
      <c r="B783" s="81">
        <f>'SK - Tableau 1'!F783</f>
        <v>87</v>
      </c>
      <c r="C783" s="33">
        <f>VLOOKUP('STATS 17-18'!X785,'PH - GIVEAWAYS'!$A$3:$B$55,2)</f>
        <v>68</v>
      </c>
      <c r="D783" s="33">
        <f>IF('STATS 17-18'!G785&lt;400,IF(C783&gt;66,66,C783),C783)</f>
        <v>68</v>
      </c>
      <c r="E783" s="33">
        <f>IF('STATS 17-18'!G785&lt;200,IF(D783&gt;60,60,D783),D783)</f>
        <v>68</v>
      </c>
      <c r="F783" s="33">
        <f>VLOOKUP('STATS 17-18'!AE785,'PH - BLOCKED SHOTS'!$A$3:$B$55,2)</f>
        <v>54</v>
      </c>
      <c r="G783" s="33">
        <f>IF('STATS 17-18'!G785&lt;400,IF(F783&gt;66,66,F783),F783)</f>
        <v>54</v>
      </c>
      <c r="H783" s="33">
        <f>IF('STATS 17-18'!G785&lt;200,IF(G783&gt;60,60,G783),G783)</f>
        <v>54</v>
      </c>
      <c r="I783" s="33"/>
      <c r="J783" s="116">
        <f>AVERAGE(B783,E783,E783,H783)</f>
        <v>69.25</v>
      </c>
      <c r="K783" s="116">
        <f>VLOOKUP('STATS 17-18'!M785,'PH - GAME SCORE'!$A$3:$B$55,2)</f>
        <v>96</v>
      </c>
      <c r="L783" s="116">
        <f>AVERAGE(J783,K783)</f>
        <v>82.625</v>
      </c>
      <c r="M783" s="116">
        <f>IF('STATS 17-18'!H785&lt;13.4,IF(L783&gt;73,73,L783),L783)</f>
        <v>82.625</v>
      </c>
      <c r="N783" s="117">
        <f>IF('STATS 17-18'!H785&lt;11,IF(M783&gt;66,66,M783),M783)</f>
        <v>82.625</v>
      </c>
    </row>
    <row r="784" ht="20.35" customHeight="1">
      <c r="A784" t="s" s="38">
        <v>907</v>
      </c>
      <c r="B784" s="81">
        <f>'SK - Tableau 1'!F784</f>
        <v>85</v>
      </c>
      <c r="C784" s="33">
        <f>VLOOKUP('STATS 17-18'!X786,'PH - GIVEAWAYS'!$A$3:$B$55,2)</f>
        <v>86</v>
      </c>
      <c r="D784" s="33">
        <f>IF('STATS 17-18'!G786&lt;400,IF(C784&gt;66,66,C784),C784)</f>
        <v>86</v>
      </c>
      <c r="E784" s="33">
        <f>IF('STATS 17-18'!G786&lt;200,IF(D784&gt;60,60,D784),D784)</f>
        <v>86</v>
      </c>
      <c r="F784" s="33">
        <f>VLOOKUP('STATS 17-18'!AE786,'PH - BLOCKED SHOTS'!$A$3:$B$55,2)</f>
        <v>55</v>
      </c>
      <c r="G784" s="33">
        <f>IF('STATS 17-18'!G786&lt;400,IF(F784&gt;66,66,F784),F784)</f>
        <v>55</v>
      </c>
      <c r="H784" s="33">
        <f>IF('STATS 17-18'!G786&lt;200,IF(G784&gt;60,60,G784),G784)</f>
        <v>55</v>
      </c>
      <c r="I784" s="33"/>
      <c r="J784" s="116">
        <f>AVERAGE(B784,E784,E784,H784)</f>
        <v>78</v>
      </c>
      <c r="K784" s="116">
        <f>VLOOKUP('STATS 17-18'!M786,'PH - GAME SCORE'!$A$3:$B$55,2)</f>
        <v>78</v>
      </c>
      <c r="L784" s="116">
        <f>AVERAGE(J784,K784)</f>
        <v>78</v>
      </c>
      <c r="M784" s="116">
        <f>IF('STATS 17-18'!H786&lt;13.4,IF(L784&gt;73,73,L784),L784)</f>
        <v>78</v>
      </c>
      <c r="N784" s="117">
        <f>IF('STATS 17-18'!H786&lt;11,IF(M784&gt;66,66,M784),M784)</f>
        <v>78</v>
      </c>
    </row>
    <row r="785" ht="20.35" customHeight="1">
      <c r="A785" t="s" s="38">
        <v>908</v>
      </c>
      <c r="B785" s="81">
        <f>'SK - Tableau 1'!F785</f>
        <v>83</v>
      </c>
      <c r="C785" s="33">
        <f>VLOOKUP('STATS 17-18'!X787,'PH - GIVEAWAYS'!$A$3:$B$55,2)</f>
        <v>86</v>
      </c>
      <c r="D785" s="33">
        <f>IF('STATS 17-18'!G787&lt;400,IF(C785&gt;66,66,C785),C785)</f>
        <v>86</v>
      </c>
      <c r="E785" s="33">
        <f>IF('STATS 17-18'!G787&lt;200,IF(D785&gt;60,60,D785),D785)</f>
        <v>86</v>
      </c>
      <c r="F785" s="33">
        <f>VLOOKUP('STATS 17-18'!AE787,'PH - BLOCKED SHOTS'!$A$3:$B$55,2)</f>
        <v>64</v>
      </c>
      <c r="G785" s="33">
        <f>IF('STATS 17-18'!G787&lt;400,IF(F785&gt;66,66,F785),F785)</f>
        <v>64</v>
      </c>
      <c r="H785" s="33">
        <f>IF('STATS 17-18'!G787&lt;200,IF(G785&gt;60,60,G785),G785)</f>
        <v>64</v>
      </c>
      <c r="I785" s="33"/>
      <c r="J785" s="116">
        <f>AVERAGE(B785,E785,E785,H785)</f>
        <v>79.75</v>
      </c>
      <c r="K785" s="116">
        <f>VLOOKUP('STATS 17-18'!M787,'PH - GAME SCORE'!$A$3:$B$55,2)</f>
        <v>75</v>
      </c>
      <c r="L785" s="116">
        <f>AVERAGE(J785,K785)</f>
        <v>77.375</v>
      </c>
      <c r="M785" s="116">
        <f>IF('STATS 17-18'!H787&lt;13.4,IF(L785&gt;73,73,L785),L785)</f>
        <v>77.375</v>
      </c>
      <c r="N785" s="117">
        <f>IF('STATS 17-18'!H787&lt;11,IF(M785&gt;66,66,M785),M785)</f>
        <v>77.375</v>
      </c>
    </row>
    <row r="786" ht="20.35" customHeight="1">
      <c r="A786" t="s" s="38">
        <v>909</v>
      </c>
      <c r="B786" s="81">
        <f>'SK - Tableau 1'!F786</f>
        <v>78</v>
      </c>
      <c r="C786" s="33">
        <f>VLOOKUP('STATS 17-18'!X788,'PH - GIVEAWAYS'!$A$3:$B$55,2)</f>
        <v>74</v>
      </c>
      <c r="D786" s="33">
        <f>IF('STATS 17-18'!G788&lt;400,IF(C786&gt;66,66,C786),C786)</f>
        <v>74</v>
      </c>
      <c r="E786" s="33">
        <f>IF('STATS 17-18'!G788&lt;200,IF(D786&gt;60,60,D786),D786)</f>
        <v>74</v>
      </c>
      <c r="F786" s="33">
        <f>VLOOKUP('STATS 17-18'!AE788,'PH - BLOCKED SHOTS'!$A$3:$B$55,2)</f>
        <v>66</v>
      </c>
      <c r="G786" s="33">
        <f>IF('STATS 17-18'!G788&lt;400,IF(F786&gt;66,66,F786),F786)</f>
        <v>66</v>
      </c>
      <c r="H786" s="33">
        <f>IF('STATS 17-18'!G788&lt;200,IF(G786&gt;60,60,G786),G786)</f>
        <v>66</v>
      </c>
      <c r="I786" s="33"/>
      <c r="J786" s="116">
        <f>AVERAGE(B786,E786,E786,H786)</f>
        <v>73</v>
      </c>
      <c r="K786" s="116">
        <f>VLOOKUP('STATS 17-18'!M788,'PH - GAME SCORE'!$A$3:$B$55,2)</f>
        <v>81</v>
      </c>
      <c r="L786" s="116">
        <f>AVERAGE(J786,K786)</f>
        <v>77</v>
      </c>
      <c r="M786" s="116">
        <f>IF('STATS 17-18'!H788&lt;13.4,IF(L786&gt;73,73,L786),L786)</f>
        <v>77</v>
      </c>
      <c r="N786" s="117">
        <f>IF('STATS 17-18'!H788&lt;11,IF(M786&gt;66,66,M786),M786)</f>
        <v>77</v>
      </c>
    </row>
    <row r="787" ht="20.35" customHeight="1">
      <c r="A787" t="s" s="38">
        <v>910</v>
      </c>
      <c r="B787" s="81">
        <f>'SK - Tableau 1'!F787</f>
        <v>73</v>
      </c>
      <c r="C787" s="33">
        <f>VLOOKUP('STATS 17-18'!X789,'PH - GIVEAWAYS'!$A$3:$B$55,2)</f>
        <v>84</v>
      </c>
      <c r="D787" s="33">
        <f>IF('STATS 17-18'!G789&lt;400,IF(C787&gt;66,66,C787),C787)</f>
        <v>84</v>
      </c>
      <c r="E787" s="33">
        <f>IF('STATS 17-18'!G789&lt;200,IF(D787&gt;60,60,D787),D787)</f>
        <v>84</v>
      </c>
      <c r="F787" s="33">
        <f>VLOOKUP('STATS 17-18'!AE789,'PH - BLOCKED SHOTS'!$A$3:$B$55,2)</f>
        <v>50</v>
      </c>
      <c r="G787" s="33">
        <f>IF('STATS 17-18'!G789&lt;400,IF(F787&gt;66,66,F787),F787)</f>
        <v>50</v>
      </c>
      <c r="H787" s="33">
        <f>IF('STATS 17-18'!G789&lt;200,IF(G787&gt;60,60,G787),G787)</f>
        <v>50</v>
      </c>
      <c r="I787" s="33"/>
      <c r="J787" s="116">
        <f>AVERAGE(B787,E787,E787,H787)</f>
        <v>72.75</v>
      </c>
      <c r="K787" s="116">
        <f>VLOOKUP('STATS 17-18'!M789,'PH - GAME SCORE'!$A$3:$B$55,2)</f>
        <v>62</v>
      </c>
      <c r="L787" s="116">
        <f>AVERAGE(J787,K787)</f>
        <v>67.375</v>
      </c>
      <c r="M787" s="116">
        <f>IF('STATS 17-18'!H789&lt;13.4,IF(L787&gt;73,73,L787),L787)</f>
        <v>67.375</v>
      </c>
      <c r="N787" s="117">
        <f>IF('STATS 17-18'!H789&lt;11,IF(M787&gt;66,66,M787),M787)</f>
        <v>67.375</v>
      </c>
    </row>
    <row r="788" ht="20.35" customHeight="1">
      <c r="A788" t="s" s="38">
        <v>911</v>
      </c>
      <c r="B788" s="81">
        <f>'SK - Tableau 1'!F788</f>
        <v>68</v>
      </c>
      <c r="C788" s="33">
        <f>VLOOKUP('STATS 17-18'!X790,'PH - GIVEAWAYS'!$A$3:$B$55,2)</f>
        <v>88</v>
      </c>
      <c r="D788" s="33">
        <f>IF('STATS 17-18'!G790&lt;400,IF(C788&gt;66,66,C788),C788)</f>
        <v>88</v>
      </c>
      <c r="E788" s="33">
        <f>IF('STATS 17-18'!G790&lt;200,IF(D788&gt;60,60,D788),D788)</f>
        <v>88</v>
      </c>
      <c r="F788" s="33">
        <f>VLOOKUP('STATS 17-18'!AE790,'PH - BLOCKED SHOTS'!$A$3:$B$55,2)</f>
        <v>79</v>
      </c>
      <c r="G788" s="33">
        <f>IF('STATS 17-18'!G790&lt;400,IF(F788&gt;66,66,F788),F788)</f>
        <v>79</v>
      </c>
      <c r="H788" s="33">
        <f>IF('STATS 17-18'!G790&lt;200,IF(G788&gt;60,60,G788),G788)</f>
        <v>79</v>
      </c>
      <c r="I788" s="33"/>
      <c r="J788" s="116">
        <f>AVERAGE(B788,E788,E788,H788)</f>
        <v>80.75</v>
      </c>
      <c r="K788" s="116">
        <f>VLOOKUP('STATS 17-18'!M790,'PH - GAME SCORE'!$A$3:$B$55,2)</f>
        <v>55</v>
      </c>
      <c r="L788" s="116">
        <f>AVERAGE(J788,K788)</f>
        <v>67.875</v>
      </c>
      <c r="M788" s="116">
        <f>IF('STATS 17-18'!H790&lt;13.4,IF(L788&gt;73,73,L788),L788)</f>
        <v>67.875</v>
      </c>
      <c r="N788" s="117">
        <f>IF('STATS 17-18'!H790&lt;11,IF(M788&gt;66,66,M788),M788)</f>
        <v>67.875</v>
      </c>
    </row>
    <row r="789" ht="20.35" customHeight="1">
      <c r="A789" t="s" s="38">
        <v>912</v>
      </c>
      <c r="B789" s="81">
        <f>'SK - Tableau 1'!F789</f>
        <v>60</v>
      </c>
      <c r="C789" s="33">
        <f>VLOOKUP('STATS 17-18'!X791,'PH - GIVEAWAYS'!$A$3:$B$55,2)</f>
        <v>99</v>
      </c>
      <c r="D789" s="33">
        <f>IF('STATS 17-18'!G791&lt;400,IF(C789&gt;66,66,C789),C789)</f>
        <v>66</v>
      </c>
      <c r="E789" s="33">
        <f>IF('STATS 17-18'!G791&lt;200,IF(D789&gt;60,60,D789),D789)</f>
        <v>60</v>
      </c>
      <c r="F789" s="33">
        <f>VLOOKUP('STATS 17-18'!AE791,'PH - BLOCKED SHOTS'!$A$3:$B$55,2)</f>
        <v>71</v>
      </c>
      <c r="G789" s="33">
        <f>IF('STATS 17-18'!G791&lt;400,IF(F789&gt;66,66,F789),F789)</f>
        <v>66</v>
      </c>
      <c r="H789" s="33">
        <f>IF('STATS 17-18'!G791&lt;200,IF(G789&gt;60,60,G789),G789)</f>
        <v>60</v>
      </c>
      <c r="I789" s="33"/>
      <c r="J789" s="116">
        <f>AVERAGE(B789,E789,E789,H789)</f>
        <v>60</v>
      </c>
      <c r="K789" s="116">
        <f>VLOOKUP('STATS 17-18'!M791,'PH - GAME SCORE'!$A$3:$B$55,2)</f>
        <v>51</v>
      </c>
      <c r="L789" s="116">
        <f>AVERAGE(J789,K789)</f>
        <v>55.5</v>
      </c>
      <c r="M789" s="116">
        <f>IF('STATS 17-18'!H791&lt;13.4,IF(L789&gt;73,73,L789),L789)</f>
        <v>55.5</v>
      </c>
      <c r="N789" s="117">
        <f>IF('STATS 17-18'!H791&lt;11,IF(M789&gt;66,66,M789),M789)</f>
        <v>55.5</v>
      </c>
    </row>
    <row r="790" ht="20.35" customHeight="1">
      <c r="A790" t="s" s="38">
        <v>913</v>
      </c>
      <c r="B790" s="81">
        <f>'SK - Tableau 1'!F790</f>
        <v>60</v>
      </c>
      <c r="C790" s="33">
        <f>VLOOKUP('STATS 17-18'!X792,'PH - GIVEAWAYS'!$A$3:$B$55,2)</f>
        <v>51</v>
      </c>
      <c r="D790" s="33">
        <f>IF('STATS 17-18'!G792&lt;400,IF(C790&gt;66,66,C790),C790)</f>
        <v>51</v>
      </c>
      <c r="E790" s="33">
        <f>IF('STATS 17-18'!G792&lt;200,IF(D790&gt;60,60,D790),D790)</f>
        <v>51</v>
      </c>
      <c r="F790" s="33">
        <f>VLOOKUP('STATS 17-18'!AE792,'PH - BLOCKED SHOTS'!$A$3:$B$55,2)</f>
        <v>86</v>
      </c>
      <c r="G790" s="33">
        <f>IF('STATS 17-18'!G792&lt;400,IF(F790&gt;66,66,F790),F790)</f>
        <v>66</v>
      </c>
      <c r="H790" s="33">
        <f>IF('STATS 17-18'!G792&lt;200,IF(G790&gt;60,60,G790),G790)</f>
        <v>60</v>
      </c>
      <c r="I790" s="33"/>
      <c r="J790" s="116">
        <f>AVERAGE(B790,E790,E790,H790)</f>
        <v>55.5</v>
      </c>
      <c r="K790" s="116">
        <f>VLOOKUP('STATS 17-18'!M792,'PH - GAME SCORE'!$A$3:$B$55,2)</f>
        <v>73</v>
      </c>
      <c r="L790" s="116">
        <f>AVERAGE(J790,K790)</f>
        <v>64.25</v>
      </c>
      <c r="M790" s="116">
        <f>IF('STATS 17-18'!H792&lt;13.4,IF(L790&gt;73,73,L790),L790)</f>
        <v>64.25</v>
      </c>
      <c r="N790" s="117">
        <f>IF('STATS 17-18'!H792&lt;11,IF(M790&gt;66,66,M790),M790)</f>
        <v>64.25</v>
      </c>
    </row>
    <row r="791" ht="20.35" customHeight="1">
      <c r="A791" t="s" s="38">
        <v>914</v>
      </c>
      <c r="B791" s="81">
        <f>'SK - Tableau 1'!F791</f>
        <v>74</v>
      </c>
      <c r="C791" s="33">
        <f>VLOOKUP('STATS 17-18'!X793,'PH - GIVEAWAYS'!$A$3:$B$55,2)</f>
        <v>73</v>
      </c>
      <c r="D791" s="33">
        <f>IF('STATS 17-18'!G793&lt;400,IF(C791&gt;66,66,C791),C791)</f>
        <v>73</v>
      </c>
      <c r="E791" s="33">
        <f>IF('STATS 17-18'!G793&lt;200,IF(D791&gt;60,60,D791),D791)</f>
        <v>73</v>
      </c>
      <c r="F791" s="33">
        <f>VLOOKUP('STATS 17-18'!AE793,'PH - BLOCKED SHOTS'!$A$3:$B$55,2)</f>
        <v>57</v>
      </c>
      <c r="G791" s="33">
        <f>IF('STATS 17-18'!G793&lt;400,IF(F791&gt;66,66,F791),F791)</f>
        <v>57</v>
      </c>
      <c r="H791" s="33">
        <f>IF('STATS 17-18'!G793&lt;200,IF(G791&gt;60,60,G791),G791)</f>
        <v>57</v>
      </c>
      <c r="I791" s="33"/>
      <c r="J791" s="116">
        <f>AVERAGE(B791,E791,E791,H791)</f>
        <v>69.25</v>
      </c>
      <c r="K791" s="116">
        <f>VLOOKUP('STATS 17-18'!M793,'PH - GAME SCORE'!$A$3:$B$55,2)</f>
        <v>84</v>
      </c>
      <c r="L791" s="116">
        <f>AVERAGE(J791,K791)</f>
        <v>76.625</v>
      </c>
      <c r="M791" s="116">
        <f>IF('STATS 17-18'!H793&lt;13.4,IF(L791&gt;73,73,L791),L791)</f>
        <v>76.625</v>
      </c>
      <c r="N791" s="117">
        <f>IF('STATS 17-18'!H793&lt;11,IF(M791&gt;66,66,M791),M791)</f>
        <v>76.625</v>
      </c>
    </row>
    <row r="792" ht="20.35" customHeight="1">
      <c r="A792" t="s" s="38">
        <v>915</v>
      </c>
      <c r="B792" s="81">
        <f>'SK - Tableau 1'!F792</f>
        <v>65</v>
      </c>
      <c r="C792" s="33">
        <f>VLOOKUP('STATS 17-18'!X794,'PH - GIVEAWAYS'!$A$3:$B$55,2)</f>
        <v>65</v>
      </c>
      <c r="D792" s="33">
        <f>IF('STATS 17-18'!G794&lt;400,IF(C792&gt;66,66,C792),C792)</f>
        <v>65</v>
      </c>
      <c r="E792" s="33">
        <f>IF('STATS 17-18'!G794&lt;200,IF(D792&gt;60,60,D792),D792)</f>
        <v>65</v>
      </c>
      <c r="F792" s="33">
        <f>VLOOKUP('STATS 17-18'!AE794,'PH - BLOCKED SHOTS'!$A$3:$B$55,2)</f>
        <v>93</v>
      </c>
      <c r="G792" s="33">
        <f>IF('STATS 17-18'!G794&lt;400,IF(F792&gt;66,66,F792),F792)</f>
        <v>66</v>
      </c>
      <c r="H792" s="33">
        <f>IF('STATS 17-18'!G794&lt;200,IF(G792&gt;60,60,G792),G792)</f>
        <v>66</v>
      </c>
      <c r="I792" s="33"/>
      <c r="J792" s="116">
        <f>AVERAGE(B792,E792,E792,H792)</f>
        <v>65.25</v>
      </c>
      <c r="K792" s="116">
        <f>VLOOKUP('STATS 17-18'!M794,'PH - GAME SCORE'!$A$3:$B$55,2)</f>
        <v>52</v>
      </c>
      <c r="L792" s="116">
        <f>AVERAGE(J792,K792)</f>
        <v>58.625</v>
      </c>
      <c r="M792" s="116">
        <f>IF('STATS 17-18'!H794&lt;13.4,IF(L792&gt;73,73,L792),L792)</f>
        <v>58.625</v>
      </c>
      <c r="N792" s="117">
        <f>IF('STATS 17-18'!H794&lt;11,IF(M792&gt;66,66,M792),M792)</f>
        <v>58.625</v>
      </c>
    </row>
    <row r="793" ht="20.35" customHeight="1">
      <c r="A793" t="s" s="38">
        <v>917</v>
      </c>
      <c r="B793" s="81">
        <f>'SK - Tableau 1'!F793</f>
        <v>60</v>
      </c>
      <c r="C793" s="33">
        <f>VLOOKUP('STATS 17-18'!X795,'PH - GIVEAWAYS'!$A$3:$B$55,2)</f>
        <v>62</v>
      </c>
      <c r="D793" s="33">
        <f>IF('STATS 17-18'!G795&lt;400,IF(C793&gt;66,66,C793),C793)</f>
        <v>62</v>
      </c>
      <c r="E793" s="33">
        <f>IF('STATS 17-18'!G795&lt;200,IF(D793&gt;60,60,D793),D793)</f>
        <v>60</v>
      </c>
      <c r="F793" s="33">
        <f>VLOOKUP('STATS 17-18'!AE795,'PH - BLOCKED SHOTS'!$A$3:$B$55,2)</f>
        <v>94</v>
      </c>
      <c r="G793" s="33">
        <f>IF('STATS 17-18'!G795&lt;400,IF(F793&gt;66,66,F793),F793)</f>
        <v>66</v>
      </c>
      <c r="H793" s="33">
        <f>IF('STATS 17-18'!G795&lt;200,IF(G793&gt;60,60,G793),G793)</f>
        <v>60</v>
      </c>
      <c r="I793" s="33"/>
      <c r="J793" s="116">
        <f>AVERAGE(B793,E793,E793,H793)</f>
        <v>60</v>
      </c>
      <c r="K793" s="116">
        <f>VLOOKUP('STATS 17-18'!M795,'PH - GAME SCORE'!$A$3:$B$55,2)</f>
        <v>62</v>
      </c>
      <c r="L793" s="116">
        <f>AVERAGE(J793,K793)</f>
        <v>61</v>
      </c>
      <c r="M793" s="116">
        <f>IF('STATS 17-18'!H795&lt;13.4,IF(L793&gt;73,73,L793),L793)</f>
        <v>61</v>
      </c>
      <c r="N793" s="117">
        <f>IF('STATS 17-18'!H795&lt;11,IF(M793&gt;66,66,M793),M793)</f>
        <v>61</v>
      </c>
    </row>
    <row r="794" ht="20.35" customHeight="1">
      <c r="A794" t="s" s="38">
        <v>918</v>
      </c>
      <c r="B794" s="81">
        <f>'SK - Tableau 1'!F794</f>
        <v>57</v>
      </c>
      <c r="C794" s="33">
        <f>VLOOKUP('STATS 17-18'!X796,'PH - GIVEAWAYS'!$A$3:$B$55,2)</f>
        <v>55</v>
      </c>
      <c r="D794" s="33">
        <f>IF('STATS 17-18'!G796&lt;400,IF(C794&gt;66,66,C794),C794)</f>
        <v>55</v>
      </c>
      <c r="E794" s="33">
        <f>IF('STATS 17-18'!G796&lt;200,IF(D794&gt;60,60,D794),D794)</f>
        <v>55</v>
      </c>
      <c r="F794" s="33">
        <f>VLOOKUP('STATS 17-18'!AE796,'PH - BLOCKED SHOTS'!$A$3:$B$55,2)</f>
        <v>60</v>
      </c>
      <c r="G794" s="33">
        <f>IF('STATS 17-18'!G796&lt;400,IF(F794&gt;66,66,F794),F794)</f>
        <v>60</v>
      </c>
      <c r="H794" s="33">
        <f>IF('STATS 17-18'!G796&lt;200,IF(G794&gt;60,60,G794),G794)</f>
        <v>60</v>
      </c>
      <c r="I794" s="33"/>
      <c r="J794" s="116">
        <f>AVERAGE(B794,E794,E794,H794)</f>
        <v>56.75</v>
      </c>
      <c r="K794" s="116">
        <f>VLOOKUP('STATS 17-18'!M796,'PH - GAME SCORE'!$A$3:$B$55,2)</f>
        <v>98</v>
      </c>
      <c r="L794" s="116">
        <f>AVERAGE(J794,K794)</f>
        <v>77.375</v>
      </c>
      <c r="M794" s="116">
        <f>IF('STATS 17-18'!H796&lt;13.4,IF(L794&gt;73,73,L794),L794)</f>
        <v>77.375</v>
      </c>
      <c r="N794" s="117">
        <f>IF('STATS 17-18'!H796&lt;11,IF(M794&gt;66,66,M794),M794)</f>
        <v>77.375</v>
      </c>
    </row>
    <row r="795" ht="20.35" customHeight="1">
      <c r="A795" t="s" s="38">
        <v>919</v>
      </c>
      <c r="B795" s="81">
        <f>'SK - Tableau 1'!F795</f>
        <v>50</v>
      </c>
      <c r="C795" s="33">
        <f>VLOOKUP('STATS 17-18'!X797,'PH - GIVEAWAYS'!$A$3:$B$55,2)</f>
        <v>99</v>
      </c>
      <c r="D795" s="33">
        <f>IF('STATS 17-18'!G797&lt;400,IF(C795&gt;66,66,C795),C795)</f>
        <v>99</v>
      </c>
      <c r="E795" s="33">
        <f>IF('STATS 17-18'!G797&lt;200,IF(D795&gt;60,60,D795),D795)</f>
        <v>99</v>
      </c>
      <c r="F795" s="33">
        <f>VLOOKUP('STATS 17-18'!AE797,'PH - BLOCKED SHOTS'!$A$3:$B$55,2)</f>
        <v>71</v>
      </c>
      <c r="G795" s="33">
        <f>IF('STATS 17-18'!G797&lt;400,IF(F795&gt;66,66,F795),F795)</f>
        <v>71</v>
      </c>
      <c r="H795" s="33">
        <f>IF('STATS 17-18'!G797&lt;200,IF(G795&gt;60,60,G795),G795)</f>
        <v>71</v>
      </c>
      <c r="I795" s="33"/>
      <c r="J795" s="116">
        <f>AVERAGE(B795,E795,E795,H795)</f>
        <v>79.75</v>
      </c>
      <c r="K795" s="116">
        <f>VLOOKUP('STATS 17-18'!M797,'PH - GAME SCORE'!$A$3:$B$55,2)</f>
        <v>63</v>
      </c>
      <c r="L795" s="116">
        <f>AVERAGE(J795,K795)</f>
        <v>71.375</v>
      </c>
      <c r="M795" s="116">
        <f>IF('STATS 17-18'!H797&lt;13.4,IF(L795&gt;73,73,L795),L795)</f>
        <v>71.375</v>
      </c>
      <c r="N795" s="117">
        <f>IF('STATS 17-18'!H797&lt;11,IF(M795&gt;66,66,M795),M795)</f>
        <v>66</v>
      </c>
    </row>
    <row r="796" ht="20.35" customHeight="1">
      <c r="A796" t="s" s="38">
        <v>920</v>
      </c>
      <c r="B796" s="81">
        <f>'SK - Tableau 1'!F796</f>
        <v>84</v>
      </c>
      <c r="C796" s="33">
        <f>VLOOKUP('STATS 17-18'!X798,'PH - GIVEAWAYS'!$A$3:$B$55,2)</f>
        <v>82</v>
      </c>
      <c r="D796" s="33">
        <f>IF('STATS 17-18'!G798&lt;400,IF(C796&gt;66,66,C796),C796)</f>
        <v>82</v>
      </c>
      <c r="E796" s="33">
        <f>IF('STATS 17-18'!G798&lt;200,IF(D796&gt;60,60,D796),D796)</f>
        <v>82</v>
      </c>
      <c r="F796" s="33">
        <f>VLOOKUP('STATS 17-18'!AE798,'PH - BLOCKED SHOTS'!$A$3:$B$55,2)</f>
        <v>49</v>
      </c>
      <c r="G796" s="33">
        <f>IF('STATS 17-18'!G798&lt;400,IF(F796&gt;66,66,F796),F796)</f>
        <v>49</v>
      </c>
      <c r="H796" s="33">
        <f>IF('STATS 17-18'!G798&lt;200,IF(G796&gt;60,60,G796),G796)</f>
        <v>49</v>
      </c>
      <c r="I796" s="33"/>
      <c r="J796" s="116">
        <f>AVERAGE(B796,E796,E796,H796)</f>
        <v>74.25</v>
      </c>
      <c r="K796" s="116">
        <f>VLOOKUP('STATS 17-18'!M798,'PH - GAME SCORE'!$A$3:$B$55,2)</f>
        <v>94</v>
      </c>
      <c r="L796" s="116">
        <f>AVERAGE(J796,K796)</f>
        <v>84.125</v>
      </c>
      <c r="M796" s="116">
        <f>IF('STATS 17-18'!H798&lt;13.4,IF(L796&gt;73,73,L796),L796)</f>
        <v>84.125</v>
      </c>
      <c r="N796" s="117">
        <f>IF('STATS 17-18'!H798&lt;11,IF(M796&gt;66,66,M796),M796)</f>
        <v>84.125</v>
      </c>
    </row>
    <row r="797" ht="20.35" customHeight="1">
      <c r="A797" t="s" s="38">
        <v>921</v>
      </c>
      <c r="B797" s="81">
        <f>'SK - Tableau 1'!F797</f>
        <v>76</v>
      </c>
      <c r="C797" s="33">
        <f>VLOOKUP('STATS 17-18'!X799,'PH - GIVEAWAYS'!$A$3:$B$55,2)</f>
        <v>70</v>
      </c>
      <c r="D797" s="33">
        <f>IF('STATS 17-18'!G799&lt;400,IF(C797&gt;66,66,C797),C797)</f>
        <v>70</v>
      </c>
      <c r="E797" s="33">
        <f>IF('STATS 17-18'!G799&lt;200,IF(D797&gt;60,60,D797),D797)</f>
        <v>70</v>
      </c>
      <c r="F797" s="33">
        <f>VLOOKUP('STATS 17-18'!AE799,'PH - BLOCKED SHOTS'!$A$3:$B$55,2)</f>
        <v>77</v>
      </c>
      <c r="G797" s="33">
        <f>IF('STATS 17-18'!G799&lt;400,IF(F797&gt;66,66,F797),F797)</f>
        <v>77</v>
      </c>
      <c r="H797" s="33">
        <f>IF('STATS 17-18'!G799&lt;200,IF(G797&gt;60,60,G797),G797)</f>
        <v>77</v>
      </c>
      <c r="I797" s="33"/>
      <c r="J797" s="116">
        <f>AVERAGE(B797,E797,E797,H797)</f>
        <v>73.25</v>
      </c>
      <c r="K797" s="116">
        <f>VLOOKUP('STATS 17-18'!M799,'PH - GAME SCORE'!$A$3:$B$55,2)</f>
        <v>63</v>
      </c>
      <c r="L797" s="116">
        <f>AVERAGE(J797,K797)</f>
        <v>68.125</v>
      </c>
      <c r="M797" s="116">
        <f>IF('STATS 17-18'!H799&lt;13.4,IF(L797&gt;73,73,L797),L797)</f>
        <v>68.125</v>
      </c>
      <c r="N797" s="117">
        <f>IF('STATS 17-18'!H799&lt;11,IF(M797&gt;66,66,M797),M797)</f>
        <v>68.125</v>
      </c>
    </row>
    <row r="798" ht="20.35" customHeight="1">
      <c r="A798" t="s" s="38">
        <v>922</v>
      </c>
      <c r="B798" s="81">
        <f>'SK - Tableau 1'!F798</f>
        <v>59</v>
      </c>
      <c r="C798" s="33">
        <f>VLOOKUP('STATS 17-18'!X800,'PH - GIVEAWAYS'!$A$3:$B$55,2)</f>
        <v>54</v>
      </c>
      <c r="D798" s="33">
        <f>IF('STATS 17-18'!G800&lt;400,IF(C798&gt;66,66,C798),C798)</f>
        <v>54</v>
      </c>
      <c r="E798" s="33">
        <f>IF('STATS 17-18'!G800&lt;200,IF(D798&gt;60,60,D798),D798)</f>
        <v>54</v>
      </c>
      <c r="F798" s="33">
        <f>VLOOKUP('STATS 17-18'!AE800,'PH - BLOCKED SHOTS'!$A$3:$B$55,2)</f>
        <v>91</v>
      </c>
      <c r="G798" s="33">
        <f>IF('STATS 17-18'!G800&lt;400,IF(F798&gt;66,66,F798),F798)</f>
        <v>91</v>
      </c>
      <c r="H798" s="33">
        <f>IF('STATS 17-18'!G800&lt;200,IF(G798&gt;60,60,G798),G798)</f>
        <v>91</v>
      </c>
      <c r="I798" s="33"/>
      <c r="J798" s="116">
        <f>AVERAGE(B798,E798,E798,H798)</f>
        <v>64.5</v>
      </c>
      <c r="K798" s="116">
        <f>VLOOKUP('STATS 17-18'!M800,'PH - GAME SCORE'!$A$3:$B$55,2)</f>
        <v>65</v>
      </c>
      <c r="L798" s="116">
        <f>AVERAGE(J798,K798)</f>
        <v>64.75</v>
      </c>
      <c r="M798" s="116">
        <f>IF('STATS 17-18'!H800&lt;13.4,IF(L798&gt;73,73,L798),L798)</f>
        <v>64.75</v>
      </c>
      <c r="N798" s="117">
        <f>IF('STATS 17-18'!H800&lt;11,IF(M798&gt;66,66,M798),M798)</f>
        <v>64.75</v>
      </c>
    </row>
    <row r="799" ht="20.35" customHeight="1">
      <c r="A799" t="s" s="38">
        <v>923</v>
      </c>
      <c r="B799" s="81">
        <f>'SK - Tableau 1'!F799</f>
        <v>99</v>
      </c>
      <c r="C799" s="33">
        <f>VLOOKUP('STATS 17-18'!X801,'PH - GIVEAWAYS'!$A$3:$B$55,2)</f>
        <v>71</v>
      </c>
      <c r="D799" s="33">
        <f>IF('STATS 17-18'!G801&lt;400,IF(C799&gt;66,66,C799),C799)</f>
        <v>71</v>
      </c>
      <c r="E799" s="33">
        <f>IF('STATS 17-18'!G801&lt;200,IF(D799&gt;60,60,D799),D799)</f>
        <v>71</v>
      </c>
      <c r="F799" s="33">
        <f>VLOOKUP('STATS 17-18'!AE801,'PH - BLOCKED SHOTS'!$A$3:$B$55,2)</f>
        <v>49</v>
      </c>
      <c r="G799" s="33">
        <f>IF('STATS 17-18'!G801&lt;400,IF(F799&gt;66,66,F799),F799)</f>
        <v>49</v>
      </c>
      <c r="H799" s="33">
        <f>IF('STATS 17-18'!G801&lt;200,IF(G799&gt;60,60,G799),G799)</f>
        <v>49</v>
      </c>
      <c r="I799" s="33"/>
      <c r="J799" s="116">
        <f>AVERAGE(B799,E799,E799,H799)</f>
        <v>72.5</v>
      </c>
      <c r="K799" s="116">
        <f>VLOOKUP('STATS 17-18'!M801,'PH - GAME SCORE'!$A$3:$B$55,2)</f>
        <v>87</v>
      </c>
      <c r="L799" s="116">
        <f>AVERAGE(J799,K799)</f>
        <v>79.75</v>
      </c>
      <c r="M799" s="116">
        <f>IF('STATS 17-18'!H801&lt;13.4,IF(L799&gt;73,73,L799),L799)</f>
        <v>79.75</v>
      </c>
      <c r="N799" s="117">
        <f>IF('STATS 17-18'!H801&lt;11,IF(M799&gt;66,66,M799),M799)</f>
        <v>79.75</v>
      </c>
    </row>
    <row r="800" ht="20.35" customHeight="1">
      <c r="A800" t="s" s="38">
        <v>925</v>
      </c>
      <c r="B800" s="81">
        <f>'SK - Tableau 1'!F800</f>
        <v>93</v>
      </c>
      <c r="C800" s="33">
        <f>VLOOKUP('STATS 17-18'!X802,'PH - GIVEAWAYS'!$A$3:$B$55,2)</f>
        <v>57</v>
      </c>
      <c r="D800" s="33">
        <f>IF('STATS 17-18'!G802&lt;400,IF(C800&gt;66,66,C800),C800)</f>
        <v>57</v>
      </c>
      <c r="E800" s="33">
        <f>IF('STATS 17-18'!G802&lt;200,IF(D800&gt;60,60,D800),D800)</f>
        <v>57</v>
      </c>
      <c r="F800" s="33">
        <f>VLOOKUP('STATS 17-18'!AE802,'PH - BLOCKED SHOTS'!$A$3:$B$55,2)</f>
        <v>86</v>
      </c>
      <c r="G800" s="33">
        <f>IF('STATS 17-18'!G802&lt;400,IF(F800&gt;66,66,F800),F800)</f>
        <v>86</v>
      </c>
      <c r="H800" s="33">
        <f>IF('STATS 17-18'!G802&lt;200,IF(G800&gt;60,60,G800),G800)</f>
        <v>86</v>
      </c>
      <c r="I800" s="33"/>
      <c r="J800" s="116">
        <f>AVERAGE(B800,E800,E800,H800)</f>
        <v>73.25</v>
      </c>
      <c r="K800" s="116">
        <f>VLOOKUP('STATS 17-18'!M802,'PH - GAME SCORE'!$A$3:$B$55,2)</f>
        <v>81</v>
      </c>
      <c r="L800" s="116">
        <f>AVERAGE(J800,K800)</f>
        <v>77.125</v>
      </c>
      <c r="M800" s="116">
        <f>IF('STATS 17-18'!H802&lt;13.4,IF(L800&gt;73,73,L800),L800)</f>
        <v>77.125</v>
      </c>
      <c r="N800" s="117">
        <f>IF('STATS 17-18'!H802&lt;11,IF(M800&gt;66,66,M800),M800)</f>
        <v>77.125</v>
      </c>
    </row>
    <row r="801" ht="20.35" customHeight="1">
      <c r="A801" t="s" s="38">
        <v>926</v>
      </c>
      <c r="B801" s="81">
        <f>'SK - Tableau 1'!F801</f>
        <v>66</v>
      </c>
      <c r="C801" s="33">
        <f>VLOOKUP('STATS 17-18'!X803,'PH - GIVEAWAYS'!$A$3:$B$55,2)</f>
        <v>83</v>
      </c>
      <c r="D801" s="33">
        <f>IF('STATS 17-18'!G803&lt;400,IF(C801&gt;66,66,C801),C801)</f>
        <v>83</v>
      </c>
      <c r="E801" s="33">
        <f>IF('STATS 17-18'!G803&lt;200,IF(D801&gt;60,60,D801),D801)</f>
        <v>83</v>
      </c>
      <c r="F801" s="33">
        <f>VLOOKUP('STATS 17-18'!AE803,'PH - BLOCKED SHOTS'!$A$3:$B$55,2)</f>
        <v>75</v>
      </c>
      <c r="G801" s="33">
        <f>IF('STATS 17-18'!G803&lt;400,IF(F801&gt;66,66,F801),F801)</f>
        <v>75</v>
      </c>
      <c r="H801" s="33">
        <f>IF('STATS 17-18'!G803&lt;200,IF(G801&gt;60,60,G801),G801)</f>
        <v>75</v>
      </c>
      <c r="I801" s="33"/>
      <c r="J801" s="116">
        <f>AVERAGE(B801,E801,E801,H801)</f>
        <v>76.75</v>
      </c>
      <c r="K801" s="116">
        <f>VLOOKUP('STATS 17-18'!M803,'PH - GAME SCORE'!$A$3:$B$55,2)</f>
        <v>72</v>
      </c>
      <c r="L801" s="116">
        <f>AVERAGE(J801,K801)</f>
        <v>74.375</v>
      </c>
      <c r="M801" s="116">
        <f>IF('STATS 17-18'!H803&lt;13.4,IF(L801&gt;73,73,L801),L801)</f>
        <v>73</v>
      </c>
      <c r="N801" s="117">
        <f>IF('STATS 17-18'!H803&lt;11,IF(M801&gt;66,66,M801),M801)</f>
        <v>73</v>
      </c>
    </row>
    <row r="802" ht="20.35" customHeight="1">
      <c r="A802" t="s" s="38">
        <v>927</v>
      </c>
      <c r="B802" s="81">
        <f>'SK - Tableau 1'!F802</f>
        <v>54</v>
      </c>
      <c r="C802" s="33">
        <f>VLOOKUP('STATS 17-18'!X804,'PH - GIVEAWAYS'!$A$3:$B$55,2)</f>
        <v>69</v>
      </c>
      <c r="D802" s="33">
        <f>IF('STATS 17-18'!G804&lt;400,IF(C802&gt;66,66,C802),C802)</f>
        <v>69</v>
      </c>
      <c r="E802" s="33">
        <f>IF('STATS 17-18'!G804&lt;200,IF(D802&gt;60,60,D802),D802)</f>
        <v>69</v>
      </c>
      <c r="F802" s="33">
        <f>VLOOKUP('STATS 17-18'!AE804,'PH - BLOCKED SHOTS'!$A$3:$B$55,2)</f>
        <v>66</v>
      </c>
      <c r="G802" s="33">
        <f>IF('STATS 17-18'!G804&lt;400,IF(F802&gt;66,66,F802),F802)</f>
        <v>66</v>
      </c>
      <c r="H802" s="33">
        <f>IF('STATS 17-18'!G804&lt;200,IF(G802&gt;60,60,G802),G802)</f>
        <v>66</v>
      </c>
      <c r="I802" s="33"/>
      <c r="J802" s="116">
        <f>AVERAGE(B802,E802,E802,H802)</f>
        <v>64.5</v>
      </c>
      <c r="K802" s="116">
        <f>VLOOKUP('STATS 17-18'!M804,'PH - GAME SCORE'!$A$3:$B$55,2)</f>
        <v>88</v>
      </c>
      <c r="L802" s="116">
        <f>AVERAGE(J802,K802)</f>
        <v>76.25</v>
      </c>
      <c r="M802" s="116">
        <f>IF('STATS 17-18'!H804&lt;13.4,IF(L802&gt;73,73,L802),L802)</f>
        <v>76.25</v>
      </c>
      <c r="N802" s="117">
        <f>IF('STATS 17-18'!H804&lt;11,IF(M802&gt;66,66,M802),M802)</f>
        <v>76.25</v>
      </c>
    </row>
    <row r="803" ht="20.35" customHeight="1">
      <c r="A803" t="s" s="38">
        <v>928</v>
      </c>
      <c r="B803" s="81">
        <f>'SK - Tableau 1'!F803</f>
        <v>97</v>
      </c>
      <c r="C803" s="33">
        <f>VLOOKUP('STATS 17-18'!X805,'PH - GIVEAWAYS'!$A$3:$B$55,2)</f>
        <v>62</v>
      </c>
      <c r="D803" s="33">
        <f>IF('STATS 17-18'!G805&lt;400,IF(C803&gt;66,66,C803),C803)</f>
        <v>62</v>
      </c>
      <c r="E803" s="33">
        <f>IF('STATS 17-18'!G805&lt;200,IF(D803&gt;60,60,D803),D803)</f>
        <v>62</v>
      </c>
      <c r="F803" s="33">
        <f>VLOOKUP('STATS 17-18'!AE805,'PH - BLOCKED SHOTS'!$A$3:$B$55,2)</f>
        <v>77</v>
      </c>
      <c r="G803" s="33">
        <f>IF('STATS 17-18'!G805&lt;400,IF(F803&gt;66,66,F803),F803)</f>
        <v>77</v>
      </c>
      <c r="H803" s="33">
        <f>IF('STATS 17-18'!G805&lt;200,IF(G803&gt;60,60,G803),G803)</f>
        <v>77</v>
      </c>
      <c r="I803" s="33"/>
      <c r="J803" s="116">
        <f>AVERAGE(B803,E803,E803,H803)</f>
        <v>74.5</v>
      </c>
      <c r="K803" s="116">
        <f>VLOOKUP('STATS 17-18'!M805,'PH - GAME SCORE'!$A$3:$B$55,2)</f>
        <v>64</v>
      </c>
      <c r="L803" s="116">
        <f>AVERAGE(J803,K803)</f>
        <v>69.25</v>
      </c>
      <c r="M803" s="116">
        <f>IF('STATS 17-18'!H805&lt;13.4,IF(L803&gt;73,73,L803),L803)</f>
        <v>69.25</v>
      </c>
      <c r="N803" s="117">
        <f>IF('STATS 17-18'!H805&lt;11,IF(M803&gt;66,66,M803),M803)</f>
        <v>69.25</v>
      </c>
    </row>
    <row r="804" ht="20.35" customHeight="1">
      <c r="A804" t="s" s="38">
        <v>929</v>
      </c>
      <c r="B804" s="81">
        <f>'SK - Tableau 1'!F804</f>
        <v>72</v>
      </c>
      <c r="C804" s="33">
        <f>VLOOKUP('STATS 17-18'!X806,'PH - GIVEAWAYS'!$A$3:$B$55,2)</f>
        <v>59</v>
      </c>
      <c r="D804" s="33">
        <f>IF('STATS 17-18'!G806&lt;400,IF(C804&gt;66,66,C804),C804)</f>
        <v>59</v>
      </c>
      <c r="E804" s="33">
        <f>IF('STATS 17-18'!G806&lt;200,IF(D804&gt;60,60,D804),D804)</f>
        <v>59</v>
      </c>
      <c r="F804" s="33">
        <f>VLOOKUP('STATS 17-18'!AE806,'PH - BLOCKED SHOTS'!$A$3:$B$55,2)</f>
        <v>83</v>
      </c>
      <c r="G804" s="33">
        <f>IF('STATS 17-18'!G806&lt;400,IF(F804&gt;66,66,F804),F804)</f>
        <v>83</v>
      </c>
      <c r="H804" s="33">
        <f>IF('STATS 17-18'!G806&lt;200,IF(G804&gt;60,60,G804),G804)</f>
        <v>83</v>
      </c>
      <c r="I804" s="33"/>
      <c r="J804" s="116">
        <f>AVERAGE(B804,E804,E804,H804)</f>
        <v>68.25</v>
      </c>
      <c r="K804" s="116">
        <f>VLOOKUP('STATS 17-18'!M806,'PH - GAME SCORE'!$A$3:$B$55,2)</f>
        <v>59</v>
      </c>
      <c r="L804" s="116">
        <f>AVERAGE(J804,K804)</f>
        <v>63.625</v>
      </c>
      <c r="M804" s="116">
        <f>IF('STATS 17-18'!H806&lt;13.4,IF(L804&gt;73,73,L804),L804)</f>
        <v>63.625</v>
      </c>
      <c r="N804" s="117">
        <f>IF('STATS 17-18'!H806&lt;11,IF(M804&gt;66,66,M804),M804)</f>
        <v>63.625</v>
      </c>
    </row>
    <row r="805" ht="20.35" customHeight="1">
      <c r="A805" t="s" s="38">
        <v>930</v>
      </c>
      <c r="B805" s="81">
        <f>'SK - Tableau 1'!F805</f>
        <v>72</v>
      </c>
      <c r="C805" s="33">
        <f>VLOOKUP('STATS 17-18'!X807,'PH - GIVEAWAYS'!$A$3:$B$55,2)</f>
        <v>99</v>
      </c>
      <c r="D805" s="33">
        <f>IF('STATS 17-18'!G807&lt;400,IF(C805&gt;66,66,C805),C805)</f>
        <v>99</v>
      </c>
      <c r="E805" s="33">
        <f>IF('STATS 17-18'!G807&lt;200,IF(D805&gt;60,60,D805),D805)</f>
        <v>99</v>
      </c>
      <c r="F805" s="33">
        <f>VLOOKUP('STATS 17-18'!AE807,'PH - BLOCKED SHOTS'!$A$3:$B$55,2)</f>
        <v>64</v>
      </c>
      <c r="G805" s="33">
        <f>IF('STATS 17-18'!G807&lt;400,IF(F805&gt;66,66,F805),F805)</f>
        <v>64</v>
      </c>
      <c r="H805" s="33">
        <f>IF('STATS 17-18'!G807&lt;200,IF(G805&gt;60,60,G805),G805)</f>
        <v>64</v>
      </c>
      <c r="I805" s="33"/>
      <c r="J805" s="116">
        <f>AVERAGE(B805,E805,E805,H805)</f>
        <v>83.5</v>
      </c>
      <c r="K805" s="116">
        <f>VLOOKUP('STATS 17-18'!M807,'PH - GAME SCORE'!$A$3:$B$55,2)</f>
        <v>62</v>
      </c>
      <c r="L805" s="116">
        <f>AVERAGE(J805,K805)</f>
        <v>72.75</v>
      </c>
      <c r="M805" s="116">
        <f>IF('STATS 17-18'!H807&lt;13.4,IF(L805&gt;73,73,L805),L805)</f>
        <v>72.75</v>
      </c>
      <c r="N805" s="117">
        <f>IF('STATS 17-18'!H807&lt;11,IF(M805&gt;66,66,M805),M805)</f>
        <v>72.75</v>
      </c>
    </row>
    <row r="806" ht="20.35" customHeight="1">
      <c r="A806" t="s" s="38">
        <v>932</v>
      </c>
      <c r="B806" s="81">
        <f>'SK - Tableau 1'!F806</f>
        <v>59</v>
      </c>
      <c r="C806" s="33">
        <f>VLOOKUP('STATS 17-18'!X808,'PH - GIVEAWAYS'!$A$3:$B$55,2)</f>
        <v>94</v>
      </c>
      <c r="D806" s="33">
        <f>IF('STATS 17-18'!G808&lt;400,IF(C806&gt;66,66,C806),C806)</f>
        <v>94</v>
      </c>
      <c r="E806" s="33">
        <f>IF('STATS 17-18'!G808&lt;200,IF(D806&gt;60,60,D806),D806)</f>
        <v>94</v>
      </c>
      <c r="F806" s="33">
        <f>VLOOKUP('STATS 17-18'!AE808,'PH - BLOCKED SHOTS'!$A$3:$B$55,2)</f>
        <v>84</v>
      </c>
      <c r="G806" s="33">
        <f>IF('STATS 17-18'!G808&lt;400,IF(F806&gt;66,66,F806),F806)</f>
        <v>84</v>
      </c>
      <c r="H806" s="33">
        <f>IF('STATS 17-18'!G808&lt;200,IF(G806&gt;60,60,G806),G806)</f>
        <v>84</v>
      </c>
      <c r="I806" s="33"/>
      <c r="J806" s="116">
        <f>AVERAGE(B806,E806,E806,H806)</f>
        <v>82.75</v>
      </c>
      <c r="K806" s="116">
        <f>VLOOKUP('STATS 17-18'!M808,'PH - GAME SCORE'!$A$3:$B$55,2)</f>
        <v>52</v>
      </c>
      <c r="L806" s="116">
        <f>AVERAGE(J806,K806)</f>
        <v>67.375</v>
      </c>
      <c r="M806" s="116">
        <f>IF('STATS 17-18'!H808&lt;13.4,IF(L806&gt;73,73,L806),L806)</f>
        <v>67.375</v>
      </c>
      <c r="N806" s="117">
        <f>IF('STATS 17-18'!H808&lt;11,IF(M806&gt;66,66,M806),M806)</f>
        <v>66</v>
      </c>
    </row>
    <row r="807" ht="20.35" customHeight="1">
      <c r="A807" t="s" s="38">
        <v>933</v>
      </c>
      <c r="B807" s="81">
        <f>'SK - Tableau 1'!F807</f>
        <v>57</v>
      </c>
      <c r="C807" s="33">
        <f>VLOOKUP('STATS 17-18'!X809,'PH - GIVEAWAYS'!$A$3:$B$55,2)</f>
        <v>93</v>
      </c>
      <c r="D807" s="33">
        <f>IF('STATS 17-18'!G809&lt;400,IF(C807&gt;66,66,C807),C807)</f>
        <v>93</v>
      </c>
      <c r="E807" s="33">
        <f>IF('STATS 17-18'!G809&lt;200,IF(D807&gt;60,60,D807),D807)</f>
        <v>93</v>
      </c>
      <c r="F807" s="33">
        <f>VLOOKUP('STATS 17-18'!AE809,'PH - BLOCKED SHOTS'!$A$3:$B$55,2)</f>
        <v>88</v>
      </c>
      <c r="G807" s="33">
        <f>IF('STATS 17-18'!G809&lt;400,IF(F807&gt;66,66,F807),F807)</f>
        <v>88</v>
      </c>
      <c r="H807" s="33">
        <f>IF('STATS 17-18'!G809&lt;200,IF(G807&gt;60,60,G807),G807)</f>
        <v>88</v>
      </c>
      <c r="I807" s="33"/>
      <c r="J807" s="116">
        <f>AVERAGE(B807,E807,E807,H807)</f>
        <v>82.75</v>
      </c>
      <c r="K807" s="116">
        <f>VLOOKUP('STATS 17-18'!M809,'PH - GAME SCORE'!$A$3:$B$55,2)</f>
        <v>53</v>
      </c>
      <c r="L807" s="116">
        <f>AVERAGE(J807,K807)</f>
        <v>67.875</v>
      </c>
      <c r="M807" s="116">
        <f>IF('STATS 17-18'!H809&lt;13.4,IF(L807&gt;73,73,L807),L807)</f>
        <v>67.875</v>
      </c>
      <c r="N807" s="117">
        <f>IF('STATS 17-18'!H809&lt;11,IF(M807&gt;66,66,M807),M807)</f>
        <v>67.875</v>
      </c>
    </row>
    <row r="808" ht="20.35" customHeight="1">
      <c r="A808" t="s" s="38">
        <v>934</v>
      </c>
      <c r="B808" s="81">
        <f>'SK - Tableau 1'!F808</f>
        <v>52</v>
      </c>
      <c r="C808" s="33">
        <f>VLOOKUP('STATS 17-18'!X810,'PH - GIVEAWAYS'!$A$3:$B$55,2)</f>
        <v>66</v>
      </c>
      <c r="D808" s="33">
        <f>IF('STATS 17-18'!G810&lt;400,IF(C808&gt;66,66,C808),C808)</f>
        <v>66</v>
      </c>
      <c r="E808" s="33">
        <f>IF('STATS 17-18'!G810&lt;200,IF(D808&gt;60,60,D808),D808)</f>
        <v>66</v>
      </c>
      <c r="F808" s="33">
        <f>VLOOKUP('STATS 17-18'!AE810,'PH - BLOCKED SHOTS'!$A$3:$B$55,2)</f>
        <v>67</v>
      </c>
      <c r="G808" s="33">
        <f>IF('STATS 17-18'!G810&lt;400,IF(F808&gt;66,66,F808),F808)</f>
        <v>67</v>
      </c>
      <c r="H808" s="33">
        <f>IF('STATS 17-18'!G810&lt;200,IF(G808&gt;60,60,G808),G808)</f>
        <v>67</v>
      </c>
      <c r="I808" s="33"/>
      <c r="J808" s="116">
        <f>AVERAGE(B808,E808,E808,H808)</f>
        <v>62.75</v>
      </c>
      <c r="K808" s="116">
        <f>VLOOKUP('STATS 17-18'!M810,'PH - GAME SCORE'!$A$3:$B$55,2)</f>
        <v>75</v>
      </c>
      <c r="L808" s="116">
        <f>AVERAGE(J808,K808)</f>
        <v>68.875</v>
      </c>
      <c r="M808" s="116">
        <f>IF('STATS 17-18'!H810&lt;13.4,IF(L808&gt;73,73,L808),L808)</f>
        <v>68.875</v>
      </c>
      <c r="N808" s="117">
        <f>IF('STATS 17-18'!H810&lt;11,IF(M808&gt;66,66,M808),M808)</f>
        <v>68.875</v>
      </c>
    </row>
    <row r="809" ht="20.35" customHeight="1">
      <c r="A809" t="s" s="38">
        <v>935</v>
      </c>
      <c r="B809" s="81">
        <f>'SK - Tableau 1'!F809</f>
        <v>70</v>
      </c>
      <c r="C809" s="33">
        <f>VLOOKUP('STATS 17-18'!X811,'PH - GIVEAWAYS'!$A$3:$B$55,2)</f>
        <v>71</v>
      </c>
      <c r="D809" s="33">
        <f>IF('STATS 17-18'!G811&lt;400,IF(C809&gt;66,66,C809),C809)</f>
        <v>71</v>
      </c>
      <c r="E809" s="33">
        <f>IF('STATS 17-18'!G811&lt;200,IF(D809&gt;60,60,D809),D809)</f>
        <v>71</v>
      </c>
      <c r="F809" s="33">
        <f>VLOOKUP('STATS 17-18'!AE811,'PH - BLOCKED SHOTS'!$A$3:$B$55,2)</f>
        <v>73</v>
      </c>
      <c r="G809" s="33">
        <f>IF('STATS 17-18'!G811&lt;400,IF(F809&gt;66,66,F809),F809)</f>
        <v>73</v>
      </c>
      <c r="H809" s="33">
        <f>IF('STATS 17-18'!G811&lt;200,IF(G809&gt;60,60,G809),G809)</f>
        <v>73</v>
      </c>
      <c r="I809" s="33"/>
      <c r="J809" s="116">
        <f>AVERAGE(B809,E809,E809,H809)</f>
        <v>71.25</v>
      </c>
      <c r="K809" s="116">
        <f>VLOOKUP('STATS 17-18'!M811,'PH - GAME SCORE'!$A$3:$B$55,2)</f>
        <v>81</v>
      </c>
      <c r="L809" s="116">
        <f>AVERAGE(J809,K809)</f>
        <v>76.125</v>
      </c>
      <c r="M809" s="116">
        <f>IF('STATS 17-18'!H811&lt;13.4,IF(L809&gt;73,73,L809),L809)</f>
        <v>76.125</v>
      </c>
      <c r="N809" s="117">
        <f>IF('STATS 17-18'!H811&lt;11,IF(M809&gt;66,66,M809),M809)</f>
        <v>76.125</v>
      </c>
    </row>
    <row r="810" ht="20.35" customHeight="1">
      <c r="A810" t="s" s="38">
        <v>936</v>
      </c>
      <c r="B810" s="81">
        <f>'SK - Tableau 1'!F810</f>
        <v>58</v>
      </c>
      <c r="C810" s="33">
        <f>VLOOKUP('STATS 17-18'!X812,'PH - GIVEAWAYS'!$A$3:$B$55,2)</f>
        <v>69</v>
      </c>
      <c r="D810" s="33">
        <f>IF('STATS 17-18'!G812&lt;400,IF(C810&gt;66,66,C810),C810)</f>
        <v>66</v>
      </c>
      <c r="E810" s="33">
        <f>IF('STATS 17-18'!G812&lt;200,IF(D810&gt;60,60,D810),D810)</f>
        <v>60</v>
      </c>
      <c r="F810" s="33">
        <f>VLOOKUP('STATS 17-18'!AE812,'PH - BLOCKED SHOTS'!$A$3:$B$55,2)</f>
        <v>55</v>
      </c>
      <c r="G810" s="33">
        <f>IF('STATS 17-18'!G812&lt;400,IF(F810&gt;66,66,F810),F810)</f>
        <v>55</v>
      </c>
      <c r="H810" s="33">
        <f>IF('STATS 17-18'!G812&lt;200,IF(G810&gt;60,60,G810),G810)</f>
        <v>55</v>
      </c>
      <c r="I810" s="33"/>
      <c r="J810" s="116">
        <f>AVERAGE(B810,E810,E810,H810)</f>
        <v>58.25</v>
      </c>
      <c r="K810" s="116">
        <f>VLOOKUP('STATS 17-18'!M812,'PH - GAME SCORE'!$A$3:$B$55,2)</f>
        <v>77</v>
      </c>
      <c r="L810" s="116">
        <f>AVERAGE(J810,K810)</f>
        <v>67.625</v>
      </c>
      <c r="M810" s="116">
        <f>IF('STATS 17-18'!H812&lt;13.4,IF(L810&gt;73,73,L810),L810)</f>
        <v>67.625</v>
      </c>
      <c r="N810" s="117">
        <f>IF('STATS 17-18'!H812&lt;11,IF(M810&gt;66,66,M810),M810)</f>
        <v>67.625</v>
      </c>
    </row>
    <row r="811" ht="20.35" customHeight="1">
      <c r="A811" t="s" s="38">
        <v>937</v>
      </c>
      <c r="B811" s="81">
        <f>'SK - Tableau 1'!F811</f>
        <v>61</v>
      </c>
      <c r="C811" s="33">
        <f>VLOOKUP('STATS 17-18'!X813,'PH - GIVEAWAYS'!$A$3:$B$55,2)</f>
        <v>92</v>
      </c>
      <c r="D811" s="33">
        <f>IF('STATS 17-18'!G813&lt;400,IF(C811&gt;66,66,C811),C811)</f>
        <v>66</v>
      </c>
      <c r="E811" s="33">
        <f>IF('STATS 17-18'!G813&lt;200,IF(D811&gt;60,60,D811),D811)</f>
        <v>66</v>
      </c>
      <c r="F811" s="33">
        <f>VLOOKUP('STATS 17-18'!AE813,'PH - BLOCKED SHOTS'!$A$3:$B$55,2)</f>
        <v>62</v>
      </c>
      <c r="G811" s="33">
        <f>IF('STATS 17-18'!G813&lt;400,IF(F811&gt;66,66,F811),F811)</f>
        <v>62</v>
      </c>
      <c r="H811" s="33">
        <f>IF('STATS 17-18'!G813&lt;200,IF(G811&gt;60,60,G811),G811)</f>
        <v>62</v>
      </c>
      <c r="I811" s="33"/>
      <c r="J811" s="116">
        <f>AVERAGE(B811,E811,E811,H811)</f>
        <v>63.75</v>
      </c>
      <c r="K811" s="116">
        <f>VLOOKUP('STATS 17-18'!M813,'PH - GAME SCORE'!$A$3:$B$55,2)</f>
        <v>80</v>
      </c>
      <c r="L811" s="116">
        <f>AVERAGE(J811,K811)</f>
        <v>71.875</v>
      </c>
      <c r="M811" s="116">
        <f>IF('STATS 17-18'!H813&lt;13.4,IF(L811&gt;73,73,L811),L811)</f>
        <v>71.875</v>
      </c>
      <c r="N811" s="117">
        <f>IF('STATS 17-18'!H813&lt;11,IF(M811&gt;66,66,M811),M811)</f>
        <v>71.875</v>
      </c>
    </row>
    <row r="812" ht="20.35" customHeight="1">
      <c r="A812" t="s" s="38">
        <v>938</v>
      </c>
      <c r="B812" s="81">
        <f>'SK - Tableau 1'!F812</f>
        <v>53</v>
      </c>
      <c r="C812" s="33">
        <f>VLOOKUP('STATS 17-18'!X814,'PH - GIVEAWAYS'!$A$3:$B$55,2)</f>
        <v>88</v>
      </c>
      <c r="D812" s="33">
        <f>IF('STATS 17-18'!G814&lt;400,IF(C812&gt;66,66,C812),C812)</f>
        <v>88</v>
      </c>
      <c r="E812" s="33">
        <f>IF('STATS 17-18'!G814&lt;200,IF(D812&gt;60,60,D812),D812)</f>
        <v>88</v>
      </c>
      <c r="F812" s="33">
        <f>VLOOKUP('STATS 17-18'!AE814,'PH - BLOCKED SHOTS'!$A$3:$B$55,2)</f>
        <v>61</v>
      </c>
      <c r="G812" s="33">
        <f>IF('STATS 17-18'!G814&lt;400,IF(F812&gt;66,66,F812),F812)</f>
        <v>61</v>
      </c>
      <c r="H812" s="33">
        <f>IF('STATS 17-18'!G814&lt;200,IF(G812&gt;60,60,G812),G812)</f>
        <v>61</v>
      </c>
      <c r="I812" s="33"/>
      <c r="J812" s="116">
        <f>AVERAGE(B812,E812,E812,H812)</f>
        <v>72.5</v>
      </c>
      <c r="K812" s="116">
        <f>VLOOKUP('STATS 17-18'!M814,'PH - GAME SCORE'!$A$3:$B$55,2)</f>
        <v>72</v>
      </c>
      <c r="L812" s="116">
        <f>AVERAGE(J812,K812)</f>
        <v>72.25</v>
      </c>
      <c r="M812" s="116">
        <f>IF('STATS 17-18'!H814&lt;13.4,IF(L812&gt;73,73,L812),L812)</f>
        <v>72.25</v>
      </c>
      <c r="N812" s="117">
        <f>IF('STATS 17-18'!H814&lt;11,IF(M812&gt;66,66,M812),M812)</f>
        <v>72.25</v>
      </c>
    </row>
    <row r="813" ht="20.35" customHeight="1">
      <c r="A813" t="s" s="38">
        <v>939</v>
      </c>
      <c r="B813" s="81">
        <f>'SK - Tableau 1'!F813</f>
        <v>91</v>
      </c>
      <c r="C813" s="33">
        <f>VLOOKUP('STATS 17-18'!X815,'PH - GIVEAWAYS'!$A$3:$B$55,2)</f>
        <v>58</v>
      </c>
      <c r="D813" s="33">
        <f>IF('STATS 17-18'!G815&lt;400,IF(C813&gt;66,66,C813),C813)</f>
        <v>58</v>
      </c>
      <c r="E813" s="33">
        <f>IF('STATS 17-18'!G815&lt;200,IF(D813&gt;60,60,D813),D813)</f>
        <v>58</v>
      </c>
      <c r="F813" s="33">
        <f>VLOOKUP('STATS 17-18'!AE815,'PH - BLOCKED SHOTS'!$A$3:$B$55,2)</f>
        <v>63</v>
      </c>
      <c r="G813" s="33">
        <f>IF('STATS 17-18'!G815&lt;400,IF(F813&gt;66,66,F813),F813)</f>
        <v>63</v>
      </c>
      <c r="H813" s="33">
        <f>IF('STATS 17-18'!G815&lt;200,IF(G813&gt;60,60,G813),G813)</f>
        <v>63</v>
      </c>
      <c r="I813" s="33"/>
      <c r="J813" s="116">
        <f>AVERAGE(B813,E813,E813,H813)</f>
        <v>67.5</v>
      </c>
      <c r="K813" s="116">
        <f>VLOOKUP('STATS 17-18'!M815,'PH - GAME SCORE'!$A$3:$B$55,2)</f>
        <v>73</v>
      </c>
      <c r="L813" s="116">
        <f>AVERAGE(J813,K813)</f>
        <v>70.25</v>
      </c>
      <c r="M813" s="116">
        <f>IF('STATS 17-18'!H815&lt;13.4,IF(L813&gt;73,73,L813),L813)</f>
        <v>70.25</v>
      </c>
      <c r="N813" s="117">
        <f>IF('STATS 17-18'!H815&lt;11,IF(M813&gt;66,66,M813),M813)</f>
        <v>70.25</v>
      </c>
    </row>
    <row r="814" ht="20.35" customHeight="1">
      <c r="A814" t="s" s="38">
        <v>941</v>
      </c>
      <c r="B814" s="81">
        <f>'SK - Tableau 1'!F814</f>
        <v>86</v>
      </c>
      <c r="C814" s="33">
        <f>VLOOKUP('STATS 17-18'!X816,'PH - GIVEAWAYS'!$A$3:$B$55,2)</f>
        <v>68</v>
      </c>
      <c r="D814" s="33">
        <f>IF('STATS 17-18'!G816&lt;400,IF(C814&gt;66,66,C814),C814)</f>
        <v>68</v>
      </c>
      <c r="E814" s="33">
        <f>IF('STATS 17-18'!G816&lt;200,IF(D814&gt;60,60,D814),D814)</f>
        <v>68</v>
      </c>
      <c r="F814" s="33">
        <f>VLOOKUP('STATS 17-18'!AE816,'PH - BLOCKED SHOTS'!$A$3:$B$55,2)</f>
        <v>52</v>
      </c>
      <c r="G814" s="33">
        <f>IF('STATS 17-18'!G816&lt;400,IF(F814&gt;66,66,F814),F814)</f>
        <v>52</v>
      </c>
      <c r="H814" s="33">
        <f>IF('STATS 17-18'!G816&lt;200,IF(G814&gt;60,60,G814),G814)</f>
        <v>52</v>
      </c>
      <c r="I814" s="33"/>
      <c r="J814" s="116">
        <f>AVERAGE(B814,E814,E814,H814)</f>
        <v>68.5</v>
      </c>
      <c r="K814" s="116">
        <f>VLOOKUP('STATS 17-18'!M816,'PH - GAME SCORE'!$A$3:$B$55,2)</f>
        <v>73</v>
      </c>
      <c r="L814" s="116">
        <f>AVERAGE(J814,K814)</f>
        <v>70.75</v>
      </c>
      <c r="M814" s="116">
        <f>IF('STATS 17-18'!H816&lt;13.4,IF(L814&gt;73,73,L814),L814)</f>
        <v>70.75</v>
      </c>
      <c r="N814" s="117">
        <f>IF('STATS 17-18'!H816&lt;11,IF(M814&gt;66,66,M814),M814)</f>
        <v>70.75</v>
      </c>
    </row>
    <row r="815" ht="20.35" customHeight="1">
      <c r="A815" t="s" s="38">
        <v>943</v>
      </c>
      <c r="B815" s="81">
        <f>'SK - Tableau 1'!F815</f>
        <v>58</v>
      </c>
      <c r="C815" s="33">
        <f>VLOOKUP('STATS 17-18'!X817,'PH - GIVEAWAYS'!$A$3:$B$55,2)</f>
        <v>84</v>
      </c>
      <c r="D815" s="33">
        <f>IF('STATS 17-18'!G817&lt;400,IF(C815&gt;66,66,C815),C815)</f>
        <v>84</v>
      </c>
      <c r="E815" s="33">
        <f>IF('STATS 17-18'!G817&lt;200,IF(D815&gt;60,60,D815),D815)</f>
        <v>84</v>
      </c>
      <c r="F815" s="33">
        <f>VLOOKUP('STATS 17-18'!AE817,'PH - BLOCKED SHOTS'!$A$3:$B$55,2)</f>
        <v>71</v>
      </c>
      <c r="G815" s="33">
        <f>IF('STATS 17-18'!G817&lt;400,IF(F815&gt;66,66,F815),F815)</f>
        <v>71</v>
      </c>
      <c r="H815" s="33">
        <f>IF('STATS 17-18'!G817&lt;200,IF(G815&gt;60,60,G815),G815)</f>
        <v>71</v>
      </c>
      <c r="I815" s="33"/>
      <c r="J815" s="116">
        <f>AVERAGE(B815,E815,E815,H815)</f>
        <v>74.25</v>
      </c>
      <c r="K815" s="116">
        <f>VLOOKUP('STATS 17-18'!M817,'PH - GAME SCORE'!$A$3:$B$55,2)</f>
        <v>62</v>
      </c>
      <c r="L815" s="116">
        <f>AVERAGE(J815,K815)</f>
        <v>68.125</v>
      </c>
      <c r="M815" s="116">
        <f>IF('STATS 17-18'!H817&lt;13.4,IF(L815&gt;73,73,L815),L815)</f>
        <v>68.125</v>
      </c>
      <c r="N815" s="117">
        <f>IF('STATS 17-18'!H817&lt;11,IF(M815&gt;66,66,M815),M815)</f>
        <v>68.125</v>
      </c>
    </row>
    <row r="816" ht="20.35" customHeight="1">
      <c r="A816" t="s" s="38">
        <v>945</v>
      </c>
      <c r="B816" s="81">
        <f>'SK - Tableau 1'!F816</f>
        <v>78</v>
      </c>
      <c r="C816" s="33">
        <f>VLOOKUP('STATS 17-18'!X818,'PH - GIVEAWAYS'!$A$3:$B$55,2)</f>
        <v>51</v>
      </c>
      <c r="D816" s="33">
        <f>IF('STATS 17-18'!G818&lt;400,IF(C816&gt;66,66,C816),C816)</f>
        <v>51</v>
      </c>
      <c r="E816" s="33">
        <f>IF('STATS 17-18'!G818&lt;200,IF(D816&gt;60,60,D816),D816)</f>
        <v>51</v>
      </c>
      <c r="F816" s="33">
        <f>VLOOKUP('STATS 17-18'!AE818,'PH - BLOCKED SHOTS'!$A$3:$B$55,2)</f>
        <v>87</v>
      </c>
      <c r="G816" s="33">
        <f>IF('STATS 17-18'!G818&lt;400,IF(F816&gt;66,66,F816),F816)</f>
        <v>87</v>
      </c>
      <c r="H816" s="33">
        <f>IF('STATS 17-18'!G818&lt;200,IF(G816&gt;60,60,G816),G816)</f>
        <v>87</v>
      </c>
      <c r="I816" s="33"/>
      <c r="J816" s="116">
        <f>AVERAGE(B816,E816,E816,H816)</f>
        <v>66.75</v>
      </c>
      <c r="K816" s="116">
        <f>VLOOKUP('STATS 17-18'!M818,'PH - GAME SCORE'!$A$3:$B$55,2)</f>
        <v>61</v>
      </c>
      <c r="L816" s="116">
        <f>AVERAGE(J816,K816)</f>
        <v>63.875</v>
      </c>
      <c r="M816" s="116">
        <f>IF('STATS 17-18'!H818&lt;13.4,IF(L816&gt;73,73,L816),L816)</f>
        <v>63.875</v>
      </c>
      <c r="N816" s="117">
        <f>IF('STATS 17-18'!H818&lt;11,IF(M816&gt;66,66,M816),M816)</f>
        <v>63.875</v>
      </c>
    </row>
    <row r="817" ht="20.35" customHeight="1">
      <c r="A817" t="s" s="38">
        <v>946</v>
      </c>
      <c r="B817" s="81">
        <f>'SK - Tableau 1'!F817</f>
        <v>76</v>
      </c>
      <c r="C817" s="33">
        <f>VLOOKUP('STATS 17-18'!X819,'PH - GIVEAWAYS'!$A$3:$B$55,2)</f>
        <v>57</v>
      </c>
      <c r="D817" s="33">
        <f>IF('STATS 17-18'!G819&lt;400,IF(C817&gt;66,66,C817),C817)</f>
        <v>57</v>
      </c>
      <c r="E817" s="33">
        <f>IF('STATS 17-18'!G819&lt;200,IF(D817&gt;60,60,D817),D817)</f>
        <v>57</v>
      </c>
      <c r="F817" s="33">
        <f>VLOOKUP('STATS 17-18'!AE819,'PH - BLOCKED SHOTS'!$A$3:$B$55,2)</f>
        <v>71</v>
      </c>
      <c r="G817" s="33">
        <f>IF('STATS 17-18'!G819&lt;400,IF(F817&gt;66,66,F817),F817)</f>
        <v>71</v>
      </c>
      <c r="H817" s="33">
        <f>IF('STATS 17-18'!G819&lt;200,IF(G817&gt;60,60,G817),G817)</f>
        <v>71</v>
      </c>
      <c r="I817" s="33"/>
      <c r="J817" s="116">
        <f>AVERAGE(B817,E817,E817,H817)</f>
        <v>65.25</v>
      </c>
      <c r="K817" s="116">
        <f>VLOOKUP('STATS 17-18'!M819,'PH - GAME SCORE'!$A$3:$B$55,2)</f>
        <v>87</v>
      </c>
      <c r="L817" s="116">
        <f>AVERAGE(J817,K817)</f>
        <v>76.125</v>
      </c>
      <c r="M817" s="116">
        <f>IF('STATS 17-18'!H819&lt;13.4,IF(L817&gt;73,73,L817),L817)</f>
        <v>76.125</v>
      </c>
      <c r="N817" s="117">
        <f>IF('STATS 17-18'!H819&lt;11,IF(M817&gt;66,66,M817),M817)</f>
        <v>76.125</v>
      </c>
    </row>
    <row r="818" ht="20.35" customHeight="1">
      <c r="A818" t="s" s="38">
        <v>947</v>
      </c>
      <c r="B818" s="81">
        <f>'SK - Tableau 1'!F818</f>
        <v>72</v>
      </c>
      <c r="C818" s="33">
        <f>VLOOKUP('STATS 17-18'!X820,'PH - GIVEAWAYS'!$A$3:$B$55,2)</f>
        <v>78</v>
      </c>
      <c r="D818" s="33">
        <f>IF('STATS 17-18'!G820&lt;400,IF(C818&gt;66,66,C818),C818)</f>
        <v>78</v>
      </c>
      <c r="E818" s="33">
        <f>IF('STATS 17-18'!G820&lt;200,IF(D818&gt;60,60,D818),D818)</f>
        <v>78</v>
      </c>
      <c r="F818" s="33">
        <f>VLOOKUP('STATS 17-18'!AE820,'PH - BLOCKED SHOTS'!$A$3:$B$55,2)</f>
        <v>68</v>
      </c>
      <c r="G818" s="33">
        <f>IF('STATS 17-18'!G820&lt;400,IF(F818&gt;66,66,F818),F818)</f>
        <v>68</v>
      </c>
      <c r="H818" s="33">
        <f>IF('STATS 17-18'!G820&lt;200,IF(G818&gt;60,60,G818),G818)</f>
        <v>68</v>
      </c>
      <c r="I818" s="33"/>
      <c r="J818" s="116">
        <f>AVERAGE(B818,E818,E818,H818)</f>
        <v>74</v>
      </c>
      <c r="K818" s="116">
        <f>VLOOKUP('STATS 17-18'!M820,'PH - GAME SCORE'!$A$3:$B$55,2)</f>
        <v>58</v>
      </c>
      <c r="L818" s="116">
        <f>AVERAGE(J818,K818)</f>
        <v>66</v>
      </c>
      <c r="M818" s="116">
        <f>IF('STATS 17-18'!H820&lt;13.4,IF(L818&gt;73,73,L818),L818)</f>
        <v>66</v>
      </c>
      <c r="N818" s="117">
        <f>IF('STATS 17-18'!H820&lt;11,IF(M818&gt;66,66,M818),M818)</f>
        <v>66</v>
      </c>
    </row>
    <row r="819" ht="20.35" customHeight="1">
      <c r="A819" t="s" s="38">
        <v>949</v>
      </c>
      <c r="B819" s="81">
        <f>'SK - Tableau 1'!F819</f>
        <v>49</v>
      </c>
      <c r="C819" s="33">
        <f>VLOOKUP('STATS 17-18'!X821,'PH - GIVEAWAYS'!$A$3:$B$55,2)</f>
        <v>99</v>
      </c>
      <c r="D819" s="33">
        <f>IF('STATS 17-18'!G821&lt;400,IF(C819&gt;66,66,C819),C819)</f>
        <v>66</v>
      </c>
      <c r="E819" s="33">
        <f>IF('STATS 17-18'!G821&lt;200,IF(D819&gt;60,60,D819),D819)</f>
        <v>60</v>
      </c>
      <c r="F819" s="33">
        <f>VLOOKUP('STATS 17-18'!AE821,'PH - BLOCKED SHOTS'!$A$3:$B$55,2)</f>
        <v>48</v>
      </c>
      <c r="G819" s="33">
        <f>IF('STATS 17-18'!G821&lt;400,IF(F819&gt;66,66,F819),F819)</f>
        <v>48</v>
      </c>
      <c r="H819" s="33">
        <f>IF('STATS 17-18'!G821&lt;200,IF(G819&gt;60,60,G819),G819)</f>
        <v>48</v>
      </c>
      <c r="I819" s="33"/>
      <c r="J819" s="116">
        <f>AVERAGE(B819,E819,E819,H819)</f>
        <v>54.25</v>
      </c>
      <c r="K819" s="116">
        <f>VLOOKUP('STATS 17-18'!M821,'PH - GAME SCORE'!$A$3:$B$55,2)</f>
        <v>47</v>
      </c>
      <c r="L819" s="116">
        <f>AVERAGE(J819,K819)</f>
        <v>50.625</v>
      </c>
      <c r="M819" s="116">
        <f>IF('STATS 17-18'!H821&lt;13.4,IF(L819&gt;73,73,L819),L819)</f>
        <v>50.625</v>
      </c>
      <c r="N819" s="117">
        <f>IF('STATS 17-18'!H821&lt;11,IF(M819&gt;66,66,M819),M819)</f>
        <v>50.625</v>
      </c>
    </row>
    <row r="820" ht="20.35" customHeight="1">
      <c r="A820" t="s" s="38">
        <v>950</v>
      </c>
      <c r="B820" s="81">
        <f>'SK - Tableau 1'!F820</f>
        <v>56</v>
      </c>
      <c r="C820" s="33">
        <f>VLOOKUP('STATS 17-18'!X822,'PH - GIVEAWAYS'!$A$3:$B$55,2)</f>
        <v>49</v>
      </c>
      <c r="D820" s="33">
        <f>IF('STATS 17-18'!G822&lt;400,IF(C820&gt;66,66,C820),C820)</f>
        <v>49</v>
      </c>
      <c r="E820" s="33">
        <f>IF('STATS 17-18'!G822&lt;200,IF(D820&gt;60,60,D820),D820)</f>
        <v>49</v>
      </c>
      <c r="F820" s="33">
        <f>VLOOKUP('STATS 17-18'!AE822,'PH - BLOCKED SHOTS'!$A$3:$B$55,2)</f>
        <v>79</v>
      </c>
      <c r="G820" s="33">
        <f>IF('STATS 17-18'!G822&lt;400,IF(F820&gt;66,66,F820),F820)</f>
        <v>79</v>
      </c>
      <c r="H820" s="33">
        <f>IF('STATS 17-18'!G822&lt;200,IF(G820&gt;60,60,G820),G820)</f>
        <v>79</v>
      </c>
      <c r="I820" s="33"/>
      <c r="J820" s="116">
        <f>AVERAGE(B820,E820,E820,H820)</f>
        <v>58.25</v>
      </c>
      <c r="K820" s="116">
        <f>VLOOKUP('STATS 17-18'!M822,'PH - GAME SCORE'!$A$3:$B$55,2)</f>
        <v>81</v>
      </c>
      <c r="L820" s="116">
        <f>AVERAGE(J820,K820)</f>
        <v>69.625</v>
      </c>
      <c r="M820" s="116">
        <f>IF('STATS 17-18'!H822&lt;13.4,IF(L820&gt;73,73,L820),L820)</f>
        <v>69.625</v>
      </c>
      <c r="N820" s="117">
        <f>IF('STATS 17-18'!H822&lt;11,IF(M820&gt;66,66,M820),M820)</f>
        <v>69.625</v>
      </c>
    </row>
    <row r="821" ht="20.35" customHeight="1">
      <c r="A821" t="s" s="38">
        <v>951</v>
      </c>
      <c r="B821" s="81">
        <f>'SK - Tableau 1'!F821</f>
        <v>78</v>
      </c>
      <c r="C821" s="33">
        <f>VLOOKUP('STATS 17-18'!X823,'PH - GIVEAWAYS'!$A$3:$B$55,2)</f>
        <v>73</v>
      </c>
      <c r="D821" s="33">
        <f>IF('STATS 17-18'!G823&lt;400,IF(C821&gt;66,66,C821),C821)</f>
        <v>73</v>
      </c>
      <c r="E821" s="33">
        <f>IF('STATS 17-18'!G823&lt;200,IF(D821&gt;60,60,D821),D821)</f>
        <v>73</v>
      </c>
      <c r="F821" s="33">
        <f>VLOOKUP('STATS 17-18'!AE823,'PH - BLOCKED SHOTS'!$A$3:$B$55,2)</f>
        <v>88</v>
      </c>
      <c r="G821" s="33">
        <f>IF('STATS 17-18'!G823&lt;400,IF(F821&gt;66,66,F821),F821)</f>
        <v>88</v>
      </c>
      <c r="H821" s="33">
        <f>IF('STATS 17-18'!G823&lt;200,IF(G821&gt;60,60,G821),G821)</f>
        <v>88</v>
      </c>
      <c r="I821" s="33"/>
      <c r="J821" s="116">
        <f>AVERAGE(B821,E821,E821,H821)</f>
        <v>78</v>
      </c>
      <c r="K821" s="116">
        <f>VLOOKUP('STATS 17-18'!M823,'PH - GAME SCORE'!$A$3:$B$55,2)</f>
        <v>58</v>
      </c>
      <c r="L821" s="116">
        <f>AVERAGE(J821,K821)</f>
        <v>68</v>
      </c>
      <c r="M821" s="116">
        <f>IF('STATS 17-18'!H823&lt;13.4,IF(L821&gt;73,73,L821),L821)</f>
        <v>68</v>
      </c>
      <c r="N821" s="117">
        <f>IF('STATS 17-18'!H823&lt;11,IF(M821&gt;66,66,M821),M821)</f>
        <v>68</v>
      </c>
    </row>
    <row r="822" ht="20.35" customHeight="1">
      <c r="A822" t="s" s="38">
        <v>952</v>
      </c>
      <c r="B822" s="81">
        <f>'SK - Tableau 1'!F822</f>
        <v>72</v>
      </c>
      <c r="C822" s="33">
        <f>VLOOKUP('STATS 17-18'!X824,'PH - GIVEAWAYS'!$A$3:$B$55,2)</f>
        <v>71</v>
      </c>
      <c r="D822" s="33">
        <f>IF('STATS 17-18'!G824&lt;400,IF(C822&gt;66,66,C822),C822)</f>
        <v>71</v>
      </c>
      <c r="E822" s="33">
        <f>IF('STATS 17-18'!G824&lt;200,IF(D822&gt;60,60,D822),D822)</f>
        <v>71</v>
      </c>
      <c r="F822" s="33">
        <f>VLOOKUP('STATS 17-18'!AE824,'PH - BLOCKED SHOTS'!$A$3:$B$55,2)</f>
        <v>69</v>
      </c>
      <c r="G822" s="33">
        <f>IF('STATS 17-18'!G824&lt;400,IF(F822&gt;66,66,F822),F822)</f>
        <v>69</v>
      </c>
      <c r="H822" s="33">
        <f>IF('STATS 17-18'!G824&lt;200,IF(G822&gt;60,60,G822),G822)</f>
        <v>69</v>
      </c>
      <c r="I822" s="33"/>
      <c r="J822" s="116">
        <f>AVERAGE(B822,E822,E822,H822)</f>
        <v>70.75</v>
      </c>
      <c r="K822" s="116">
        <f>VLOOKUP('STATS 17-18'!M824,'PH - GAME SCORE'!$A$3:$B$55,2)</f>
        <v>87</v>
      </c>
      <c r="L822" s="116">
        <f>AVERAGE(J822,K822)</f>
        <v>78.875</v>
      </c>
      <c r="M822" s="116">
        <f>IF('STATS 17-18'!H824&lt;13.4,IF(L822&gt;73,73,L822),L822)</f>
        <v>78.875</v>
      </c>
      <c r="N822" s="117">
        <f>IF('STATS 17-18'!H824&lt;11,IF(M822&gt;66,66,M822),M822)</f>
        <v>78.875</v>
      </c>
    </row>
    <row r="823" ht="20.35" customHeight="1">
      <c r="A823" t="s" s="38">
        <v>953</v>
      </c>
      <c r="B823" s="81">
        <f>'SK - Tableau 1'!F823</f>
        <v>72</v>
      </c>
      <c r="C823" s="33">
        <f>VLOOKUP('STATS 17-18'!X825,'PH - GIVEAWAYS'!$A$3:$B$55,2)</f>
        <v>55</v>
      </c>
      <c r="D823" s="33">
        <f>IF('STATS 17-18'!G825&lt;400,IF(C823&gt;66,66,C823),C823)</f>
        <v>55</v>
      </c>
      <c r="E823" s="33">
        <f>IF('STATS 17-18'!G825&lt;200,IF(D823&gt;60,60,D823),D823)</f>
        <v>55</v>
      </c>
      <c r="F823" s="33">
        <f>VLOOKUP('STATS 17-18'!AE825,'PH - BLOCKED SHOTS'!$A$3:$B$55,2)</f>
        <v>70</v>
      </c>
      <c r="G823" s="33">
        <f>IF('STATS 17-18'!G825&lt;400,IF(F823&gt;66,66,F823),F823)</f>
        <v>70</v>
      </c>
      <c r="H823" s="33">
        <f>IF('STATS 17-18'!G825&lt;200,IF(G823&gt;60,60,G823),G823)</f>
        <v>70</v>
      </c>
      <c r="I823" s="33"/>
      <c r="J823" s="116">
        <f>AVERAGE(B823,E823,E823,H823)</f>
        <v>63</v>
      </c>
      <c r="K823" s="116">
        <f>VLOOKUP('STATS 17-18'!M825,'PH - GAME SCORE'!$A$3:$B$55,2)</f>
        <v>67</v>
      </c>
      <c r="L823" s="116">
        <f>AVERAGE(J823,K823)</f>
        <v>65</v>
      </c>
      <c r="M823" s="116">
        <f>IF('STATS 17-18'!H825&lt;13.4,IF(L823&gt;73,73,L823),L823)</f>
        <v>65</v>
      </c>
      <c r="N823" s="117">
        <f>IF('STATS 17-18'!H825&lt;11,IF(M823&gt;66,66,M823),M823)</f>
        <v>65</v>
      </c>
    </row>
    <row r="824" ht="20.35" customHeight="1">
      <c r="A824" t="s" s="38">
        <v>954</v>
      </c>
      <c r="B824" s="81">
        <f>'SK - Tableau 1'!F824</f>
        <v>84</v>
      </c>
      <c r="C824" s="33">
        <f>VLOOKUP('STATS 17-18'!X826,'PH - GIVEAWAYS'!$A$3:$B$55,2)</f>
        <v>95</v>
      </c>
      <c r="D824" s="33">
        <f>IF('STATS 17-18'!G826&lt;400,IF(C824&gt;66,66,C824),C824)</f>
        <v>95</v>
      </c>
      <c r="E824" s="33">
        <f>IF('STATS 17-18'!G826&lt;200,IF(D824&gt;60,60,D824),D824)</f>
        <v>95</v>
      </c>
      <c r="F824" s="33">
        <f>VLOOKUP('STATS 17-18'!AE826,'PH - BLOCKED SHOTS'!$A$3:$B$55,2)</f>
        <v>62</v>
      </c>
      <c r="G824" s="33">
        <f>IF('STATS 17-18'!G826&lt;400,IF(F824&gt;66,66,F824),F824)</f>
        <v>62</v>
      </c>
      <c r="H824" s="33">
        <f>IF('STATS 17-18'!G826&lt;200,IF(G824&gt;60,60,G824),G824)</f>
        <v>62</v>
      </c>
      <c r="I824" s="33"/>
      <c r="J824" s="116">
        <f>AVERAGE(B824,E824,E824,H824)</f>
        <v>84</v>
      </c>
      <c r="K824" s="116">
        <f>VLOOKUP('STATS 17-18'!M826,'PH - GAME SCORE'!$A$3:$B$55,2)</f>
        <v>61</v>
      </c>
      <c r="L824" s="116">
        <f>AVERAGE(J824,K824)</f>
        <v>72.5</v>
      </c>
      <c r="M824" s="116">
        <f>IF('STATS 17-18'!H826&lt;13.4,IF(L824&gt;73,73,L824),L824)</f>
        <v>72.5</v>
      </c>
      <c r="N824" s="117">
        <f>IF('STATS 17-18'!H826&lt;11,IF(M824&gt;66,66,M824),M824)</f>
        <v>72.5</v>
      </c>
    </row>
    <row r="825" ht="20.35" customHeight="1">
      <c r="A825" t="s" s="38">
        <v>955</v>
      </c>
      <c r="B825" s="81">
        <f>'SK - Tableau 1'!F825</f>
        <v>60</v>
      </c>
      <c r="C825" s="33">
        <f>VLOOKUP('STATS 17-18'!X827,'PH - GIVEAWAYS'!$A$3:$B$55,2)</f>
        <v>99</v>
      </c>
      <c r="D825" s="33">
        <f>IF('STATS 17-18'!G827&lt;400,IF(C825&gt;66,66,C825),C825)</f>
        <v>66</v>
      </c>
      <c r="E825" s="33">
        <f>IF('STATS 17-18'!G827&lt;200,IF(D825&gt;60,60,D825),D825)</f>
        <v>60</v>
      </c>
      <c r="F825" s="33">
        <f>VLOOKUP('STATS 17-18'!AE827,'PH - BLOCKED SHOTS'!$A$3:$B$55,2)</f>
        <v>47</v>
      </c>
      <c r="G825" s="33">
        <f>IF('STATS 17-18'!G827&lt;400,IF(F825&gt;66,66,F825),F825)</f>
        <v>47</v>
      </c>
      <c r="H825" s="33">
        <f>IF('STATS 17-18'!G827&lt;200,IF(G825&gt;60,60,G825),G825)</f>
        <v>47</v>
      </c>
      <c r="I825" s="33"/>
      <c r="J825" s="116">
        <f>AVERAGE(B825,E825,E825,H825)</f>
        <v>56.75</v>
      </c>
      <c r="K825" s="116">
        <f>VLOOKUP('STATS 17-18'!M827,'PH - GAME SCORE'!$A$3:$B$55,2)</f>
        <v>47</v>
      </c>
      <c r="L825" s="116">
        <f>AVERAGE(J825,K825)</f>
        <v>51.875</v>
      </c>
      <c r="M825" s="116">
        <f>IF('STATS 17-18'!H827&lt;13.4,IF(L825&gt;73,73,L825),L825)</f>
        <v>51.875</v>
      </c>
      <c r="N825" s="117">
        <f>IF('STATS 17-18'!H827&lt;11,IF(M825&gt;66,66,M825),M825)</f>
        <v>51.875</v>
      </c>
    </row>
    <row r="826" ht="20.35" customHeight="1">
      <c r="A826" t="s" s="38">
        <v>956</v>
      </c>
      <c r="B826" s="81">
        <f>'SK - Tableau 1'!F826</f>
        <v>95</v>
      </c>
      <c r="C826" s="33">
        <f>VLOOKUP('STATS 17-18'!X828,'PH - GIVEAWAYS'!$A$3:$B$55,2)</f>
        <v>71</v>
      </c>
      <c r="D826" s="33">
        <f>IF('STATS 17-18'!G828&lt;400,IF(C826&gt;66,66,C826),C826)</f>
        <v>71</v>
      </c>
      <c r="E826" s="33">
        <f>IF('STATS 17-18'!G828&lt;200,IF(D826&gt;60,60,D826),D826)</f>
        <v>71</v>
      </c>
      <c r="F826" s="33">
        <f>VLOOKUP('STATS 17-18'!AE828,'PH - BLOCKED SHOTS'!$A$3:$B$55,2)</f>
        <v>87</v>
      </c>
      <c r="G826" s="33">
        <f>IF('STATS 17-18'!G828&lt;400,IF(F826&gt;66,66,F826),F826)</f>
        <v>87</v>
      </c>
      <c r="H826" s="33">
        <f>IF('STATS 17-18'!G828&lt;200,IF(G826&gt;60,60,G826),G826)</f>
        <v>87</v>
      </c>
      <c r="I826" s="33"/>
      <c r="J826" s="116">
        <f>AVERAGE(B826,E826,E826,H826)</f>
        <v>81</v>
      </c>
      <c r="K826" s="116">
        <f>VLOOKUP('STATS 17-18'!M828,'PH - GAME SCORE'!$A$3:$B$55,2)</f>
        <v>51</v>
      </c>
      <c r="L826" s="116">
        <f>AVERAGE(J826,K826)</f>
        <v>66</v>
      </c>
      <c r="M826" s="116">
        <f>IF('STATS 17-18'!H828&lt;13.4,IF(L826&gt;73,73,L826),L826)</f>
        <v>66</v>
      </c>
      <c r="N826" s="117">
        <f>IF('STATS 17-18'!H828&lt;11,IF(M826&gt;66,66,M826),M826)</f>
        <v>66</v>
      </c>
    </row>
    <row r="827" ht="20.35" customHeight="1">
      <c r="A827" t="s" s="38">
        <v>957</v>
      </c>
      <c r="B827" s="81">
        <f>'SK - Tableau 1'!F827</f>
        <v>66</v>
      </c>
      <c r="C827" s="33">
        <f>VLOOKUP('STATS 17-18'!X829,'PH - GIVEAWAYS'!$A$3:$B$55,2)</f>
        <v>95</v>
      </c>
      <c r="D827" s="33">
        <f>IF('STATS 17-18'!G829&lt;400,IF(C827&gt;66,66,C827),C827)</f>
        <v>95</v>
      </c>
      <c r="E827" s="33">
        <f>IF('STATS 17-18'!G829&lt;200,IF(D827&gt;60,60,D827),D827)</f>
        <v>95</v>
      </c>
      <c r="F827" s="33">
        <f>VLOOKUP('STATS 17-18'!AE829,'PH - BLOCKED SHOTS'!$A$3:$B$55,2)</f>
        <v>60</v>
      </c>
      <c r="G827" s="33">
        <f>IF('STATS 17-18'!G829&lt;400,IF(F827&gt;66,66,F827),F827)</f>
        <v>60</v>
      </c>
      <c r="H827" s="33">
        <f>IF('STATS 17-18'!G829&lt;200,IF(G827&gt;60,60,G827),G827)</f>
        <v>60</v>
      </c>
      <c r="I827" s="33"/>
      <c r="J827" s="116">
        <f>AVERAGE(B827,E827,E827,H827)</f>
        <v>79</v>
      </c>
      <c r="K827" s="116">
        <f>VLOOKUP('STATS 17-18'!M829,'PH - GAME SCORE'!$A$3:$B$55,2)</f>
        <v>74</v>
      </c>
      <c r="L827" s="116">
        <f>AVERAGE(J827,K827)</f>
        <v>76.5</v>
      </c>
      <c r="M827" s="116">
        <f>IF('STATS 17-18'!H829&lt;13.4,IF(L827&gt;73,73,L827),L827)</f>
        <v>76.5</v>
      </c>
      <c r="N827" s="117">
        <f>IF('STATS 17-18'!H829&lt;11,IF(M827&gt;66,66,M827),M827)</f>
        <v>76.5</v>
      </c>
    </row>
    <row r="828" ht="20.35" customHeight="1">
      <c r="A828" t="s" s="38">
        <v>958</v>
      </c>
      <c r="B828" s="81">
        <f>'SK - Tableau 1'!F828</f>
        <v>55</v>
      </c>
      <c r="C828" s="33">
        <f>VLOOKUP('STATS 17-18'!X830,'PH - GIVEAWAYS'!$A$3:$B$55,2)</f>
        <v>78</v>
      </c>
      <c r="D828" s="33">
        <f>IF('STATS 17-18'!G830&lt;400,IF(C828&gt;66,66,C828),C828)</f>
        <v>66</v>
      </c>
      <c r="E828" s="33">
        <f>IF('STATS 17-18'!G830&lt;200,IF(D828&gt;60,60,D828),D828)</f>
        <v>60</v>
      </c>
      <c r="F828" s="33">
        <f>VLOOKUP('STATS 17-18'!AE830,'PH - BLOCKED SHOTS'!$A$3:$B$55,2)</f>
        <v>87</v>
      </c>
      <c r="G828" s="33">
        <f>IF('STATS 17-18'!G830&lt;400,IF(F828&gt;66,66,F828),F828)</f>
        <v>66</v>
      </c>
      <c r="H828" s="33">
        <f>IF('STATS 17-18'!G830&lt;200,IF(G828&gt;60,60,G828),G828)</f>
        <v>60</v>
      </c>
      <c r="I828" s="33"/>
      <c r="J828" s="116">
        <f>AVERAGE(B828,E828,E828,H828)</f>
        <v>58.75</v>
      </c>
      <c r="K828" s="116">
        <f>VLOOKUP('STATS 17-18'!M830,'PH - GAME SCORE'!$A$3:$B$55,2)</f>
        <v>60</v>
      </c>
      <c r="L828" s="116">
        <f>AVERAGE(J828,K828)</f>
        <v>59.375</v>
      </c>
      <c r="M828" s="116">
        <f>IF('STATS 17-18'!H830&lt;13.4,IF(L828&gt;73,73,L828),L828)</f>
        <v>59.375</v>
      </c>
      <c r="N828" s="117">
        <f>IF('STATS 17-18'!H830&lt;11,IF(M828&gt;66,66,M828),M828)</f>
        <v>59.375</v>
      </c>
    </row>
    <row r="829" ht="20.35" customHeight="1">
      <c r="A829" t="s" s="38">
        <v>959</v>
      </c>
      <c r="B829" s="81">
        <f>'SK - Tableau 1'!F829</f>
        <v>80</v>
      </c>
      <c r="C829" s="33">
        <f>VLOOKUP('STATS 17-18'!X831,'PH - GIVEAWAYS'!$A$3:$B$55,2)</f>
        <v>94</v>
      </c>
      <c r="D829" s="33">
        <f>IF('STATS 17-18'!G831&lt;400,IF(C829&gt;66,66,C829),C829)</f>
        <v>94</v>
      </c>
      <c r="E829" s="33">
        <f>IF('STATS 17-18'!G831&lt;200,IF(D829&gt;60,60,D829),D829)</f>
        <v>94</v>
      </c>
      <c r="F829" s="33">
        <f>VLOOKUP('STATS 17-18'!AE831,'PH - BLOCKED SHOTS'!$A$3:$B$55,2)</f>
        <v>89</v>
      </c>
      <c r="G829" s="33">
        <f>IF('STATS 17-18'!G831&lt;400,IF(F829&gt;66,66,F829),F829)</f>
        <v>89</v>
      </c>
      <c r="H829" s="33">
        <f>IF('STATS 17-18'!G831&lt;200,IF(G829&gt;60,60,G829),G829)</f>
        <v>89</v>
      </c>
      <c r="I829" s="33"/>
      <c r="J829" s="116">
        <f>AVERAGE(B829,E829,E829,H829)</f>
        <v>89.25</v>
      </c>
      <c r="K829" s="116">
        <f>VLOOKUP('STATS 17-18'!M831,'PH - GAME SCORE'!$A$3:$B$55,2)</f>
        <v>73</v>
      </c>
      <c r="L829" s="116">
        <f>AVERAGE(J829,K829)</f>
        <v>81.125</v>
      </c>
      <c r="M829" s="116">
        <f>IF('STATS 17-18'!H831&lt;13.4,IF(L829&gt;73,73,L829),L829)</f>
        <v>81.125</v>
      </c>
      <c r="N829" s="117">
        <f>IF('STATS 17-18'!H831&lt;11,IF(M829&gt;66,66,M829),M829)</f>
        <v>81.125</v>
      </c>
    </row>
    <row r="830" ht="20.35" customHeight="1">
      <c r="A830" t="s" s="38">
        <v>960</v>
      </c>
      <c r="B830" s="81">
        <f>'SK - Tableau 1'!F830</f>
        <v>93</v>
      </c>
      <c r="C830" s="33">
        <f>VLOOKUP('STATS 17-18'!X832,'PH - GIVEAWAYS'!$A$3:$B$55,2)</f>
        <v>73</v>
      </c>
      <c r="D830" s="33">
        <f>IF('STATS 17-18'!G832&lt;400,IF(C830&gt;66,66,C830),C830)</f>
        <v>73</v>
      </c>
      <c r="E830" s="33">
        <f>IF('STATS 17-18'!G832&lt;200,IF(D830&gt;60,60,D830),D830)</f>
        <v>73</v>
      </c>
      <c r="F830" s="33">
        <f>VLOOKUP('STATS 17-18'!AE832,'PH - BLOCKED SHOTS'!$A$3:$B$55,2)</f>
        <v>66</v>
      </c>
      <c r="G830" s="33">
        <f>IF('STATS 17-18'!G832&lt;400,IF(F830&gt;66,66,F830),F830)</f>
        <v>66</v>
      </c>
      <c r="H830" s="33">
        <f>IF('STATS 17-18'!G832&lt;200,IF(G830&gt;60,60,G830),G830)</f>
        <v>66</v>
      </c>
      <c r="I830" s="33"/>
      <c r="J830" s="116">
        <f>AVERAGE(B830,E830,E830,H830)</f>
        <v>76.25</v>
      </c>
      <c r="K830" s="116">
        <f>VLOOKUP('STATS 17-18'!M832,'PH - GAME SCORE'!$A$3:$B$55,2)</f>
        <v>67</v>
      </c>
      <c r="L830" s="116">
        <f>AVERAGE(J830,K830)</f>
        <v>71.625</v>
      </c>
      <c r="M830" s="116">
        <f>IF('STATS 17-18'!H832&lt;13.4,IF(L830&gt;73,73,L830),L830)</f>
        <v>71.625</v>
      </c>
      <c r="N830" s="117">
        <f>IF('STATS 17-18'!H832&lt;11,IF(M830&gt;66,66,M830),M830)</f>
        <v>71.625</v>
      </c>
    </row>
    <row r="831" ht="20.35" customHeight="1">
      <c r="A831" t="s" s="38">
        <v>961</v>
      </c>
      <c r="B831" s="81">
        <f>'SK - Tableau 1'!F831</f>
        <v>68</v>
      </c>
      <c r="C831" s="33">
        <f>VLOOKUP('STATS 17-18'!X833,'PH - GIVEAWAYS'!$A$3:$B$55,2)</f>
        <v>85</v>
      </c>
      <c r="D831" s="33">
        <f>IF('STATS 17-18'!G833&lt;400,IF(C831&gt;66,66,C831),C831)</f>
        <v>85</v>
      </c>
      <c r="E831" s="33">
        <f>IF('STATS 17-18'!G833&lt;200,IF(D831&gt;60,60,D831),D831)</f>
        <v>85</v>
      </c>
      <c r="F831" s="33">
        <f>VLOOKUP('STATS 17-18'!AE833,'PH - BLOCKED SHOTS'!$A$3:$B$55,2)</f>
        <v>78</v>
      </c>
      <c r="G831" s="33">
        <f>IF('STATS 17-18'!G833&lt;400,IF(F831&gt;66,66,F831),F831)</f>
        <v>78</v>
      </c>
      <c r="H831" s="33">
        <f>IF('STATS 17-18'!G833&lt;200,IF(G831&gt;60,60,G831),G831)</f>
        <v>78</v>
      </c>
      <c r="I831" s="33"/>
      <c r="J831" s="116">
        <f>AVERAGE(B831,E831,E831,H831)</f>
        <v>79</v>
      </c>
      <c r="K831" s="116">
        <f>VLOOKUP('STATS 17-18'!M833,'PH - GAME SCORE'!$A$3:$B$55,2)</f>
        <v>53</v>
      </c>
      <c r="L831" s="116">
        <f>AVERAGE(J831,K831)</f>
        <v>66</v>
      </c>
      <c r="M831" s="116">
        <f>IF('STATS 17-18'!H833&lt;13.4,IF(L831&gt;73,73,L831),L831)</f>
        <v>66</v>
      </c>
      <c r="N831" s="117">
        <f>IF('STATS 17-18'!H833&lt;11,IF(M831&gt;66,66,M831),M831)</f>
        <v>66</v>
      </c>
    </row>
    <row r="832" ht="20.35" customHeight="1">
      <c r="A832" t="s" s="38">
        <v>962</v>
      </c>
      <c r="B832" s="81">
        <f>'SK - Tableau 1'!F832</f>
        <v>47</v>
      </c>
      <c r="C832" s="33">
        <f>VLOOKUP('STATS 17-18'!X834,'PH - GIVEAWAYS'!$A$3:$B$55,2)</f>
        <v>99</v>
      </c>
      <c r="D832" s="33">
        <f>IF('STATS 17-18'!G834&lt;400,IF(C832&gt;66,66,C832),C832)</f>
        <v>66</v>
      </c>
      <c r="E832" s="33">
        <f>IF('STATS 17-18'!G834&lt;200,IF(D832&gt;60,60,D832),D832)</f>
        <v>60</v>
      </c>
      <c r="F832" s="33">
        <f>VLOOKUP('STATS 17-18'!AE834,'PH - BLOCKED SHOTS'!$A$3:$B$55,2)</f>
        <v>94</v>
      </c>
      <c r="G832" s="33">
        <f>IF('STATS 17-18'!G834&lt;400,IF(F832&gt;66,66,F832),F832)</f>
        <v>66</v>
      </c>
      <c r="H832" s="33">
        <f>IF('STATS 17-18'!G834&lt;200,IF(G832&gt;60,60,G832),G832)</f>
        <v>60</v>
      </c>
      <c r="I832" s="33"/>
      <c r="J832" s="116">
        <f>AVERAGE(B832,E832,E832,H832)</f>
        <v>56.75</v>
      </c>
      <c r="K832" s="116">
        <f>VLOOKUP('STATS 17-18'!M834,'PH - GAME SCORE'!$A$3:$B$55,2)</f>
        <v>49</v>
      </c>
      <c r="L832" s="116">
        <f>AVERAGE(J832,K832)</f>
        <v>52.875</v>
      </c>
      <c r="M832" s="116">
        <f>IF('STATS 17-18'!H834&lt;13.4,IF(L832&gt;73,73,L832),L832)</f>
        <v>52.875</v>
      </c>
      <c r="N832" s="117">
        <f>IF('STATS 17-18'!H834&lt;11,IF(M832&gt;66,66,M832),M832)</f>
        <v>52.875</v>
      </c>
    </row>
    <row r="833" ht="20.35" customHeight="1">
      <c r="A833" t="s" s="38">
        <v>963</v>
      </c>
      <c r="B833" s="81">
        <f>'SK - Tableau 1'!F833</f>
        <v>73</v>
      </c>
      <c r="C833" s="33">
        <f>VLOOKUP('STATS 17-18'!X835,'PH - GIVEAWAYS'!$A$3:$B$55,2)</f>
        <v>56</v>
      </c>
      <c r="D833" s="33">
        <f>IF('STATS 17-18'!G835&lt;400,IF(C833&gt;66,66,C833),C833)</f>
        <v>56</v>
      </c>
      <c r="E833" s="33">
        <f>IF('STATS 17-18'!G835&lt;200,IF(D833&gt;60,60,D833),D833)</f>
        <v>56</v>
      </c>
      <c r="F833" s="33">
        <f>VLOOKUP('STATS 17-18'!AE835,'PH - BLOCKED SHOTS'!$A$3:$B$55,2)</f>
        <v>78</v>
      </c>
      <c r="G833" s="33">
        <f>IF('STATS 17-18'!G835&lt;400,IF(F833&gt;66,66,F833),F833)</f>
        <v>66</v>
      </c>
      <c r="H833" s="33">
        <f>IF('STATS 17-18'!G835&lt;200,IF(G833&gt;60,60,G833),G833)</f>
        <v>66</v>
      </c>
      <c r="I833" s="33"/>
      <c r="J833" s="116">
        <f>AVERAGE(B833,E833,E833,H833)</f>
        <v>62.75</v>
      </c>
      <c r="K833" s="116">
        <f>VLOOKUP('STATS 17-18'!M835,'PH - GAME SCORE'!$A$3:$B$55,2)</f>
        <v>67</v>
      </c>
      <c r="L833" s="116">
        <f>AVERAGE(J833,K833)</f>
        <v>64.875</v>
      </c>
      <c r="M833" s="116">
        <f>IF('STATS 17-18'!H835&lt;13.4,IF(L833&gt;73,73,L833),L833)</f>
        <v>64.875</v>
      </c>
      <c r="N833" s="117">
        <f>IF('STATS 17-18'!H835&lt;11,IF(M833&gt;66,66,M833),M833)</f>
        <v>64.875</v>
      </c>
    </row>
    <row r="834" ht="20.35" customHeight="1">
      <c r="A834" t="s" s="38">
        <v>964</v>
      </c>
      <c r="B834" s="81">
        <f>'SK - Tableau 1'!F834</f>
        <v>67</v>
      </c>
      <c r="C834" s="33">
        <f>VLOOKUP('STATS 17-18'!X836,'PH - GIVEAWAYS'!$A$3:$B$55,2)</f>
        <v>89</v>
      </c>
      <c r="D834" s="33">
        <f>IF('STATS 17-18'!G836&lt;400,IF(C834&gt;66,66,C834),C834)</f>
        <v>66</v>
      </c>
      <c r="E834" s="33">
        <f>IF('STATS 17-18'!G836&lt;200,IF(D834&gt;60,60,D834),D834)</f>
        <v>66</v>
      </c>
      <c r="F834" s="33">
        <f>VLOOKUP('STATS 17-18'!AE836,'PH - BLOCKED SHOTS'!$A$3:$B$55,2)</f>
        <v>51</v>
      </c>
      <c r="G834" s="33">
        <f>IF('STATS 17-18'!G836&lt;400,IF(F834&gt;66,66,F834),F834)</f>
        <v>51</v>
      </c>
      <c r="H834" s="33">
        <f>IF('STATS 17-18'!G836&lt;200,IF(G834&gt;60,60,G834),G834)</f>
        <v>51</v>
      </c>
      <c r="I834" s="33"/>
      <c r="J834" s="116">
        <f>AVERAGE(B834,E834,E834,H834)</f>
        <v>62.5</v>
      </c>
      <c r="K834" s="116">
        <f>VLOOKUP('STATS 17-18'!M836,'PH - GAME SCORE'!$A$3:$B$55,2)</f>
        <v>81</v>
      </c>
      <c r="L834" s="116">
        <f>AVERAGE(J834,K834)</f>
        <v>71.75</v>
      </c>
      <c r="M834" s="116">
        <f>IF('STATS 17-18'!H836&lt;13.4,IF(L834&gt;73,73,L834),L834)</f>
        <v>71.75</v>
      </c>
      <c r="N834" s="117">
        <f>IF('STATS 17-18'!H836&lt;11,IF(M834&gt;66,66,M834),M834)</f>
        <v>71.75</v>
      </c>
    </row>
    <row r="835" ht="20.35" customHeight="1">
      <c r="A835" t="s" s="38">
        <v>965</v>
      </c>
      <c r="B835" s="81">
        <f>'SK - Tableau 1'!F835</f>
        <v>55</v>
      </c>
      <c r="C835" s="33">
        <f>VLOOKUP('STATS 17-18'!X837,'PH - GIVEAWAYS'!$A$3:$B$55,2)</f>
        <v>86</v>
      </c>
      <c r="D835" s="33">
        <f>IF('STATS 17-18'!G837&lt;400,IF(C835&gt;66,66,C835),C835)</f>
        <v>86</v>
      </c>
      <c r="E835" s="33">
        <f>IF('STATS 17-18'!G837&lt;200,IF(D835&gt;60,60,D835),D835)</f>
        <v>86</v>
      </c>
      <c r="F835" s="33">
        <f>VLOOKUP('STATS 17-18'!AE837,'PH - BLOCKED SHOTS'!$A$3:$B$55,2)</f>
        <v>76</v>
      </c>
      <c r="G835" s="33">
        <f>IF('STATS 17-18'!G837&lt;400,IF(F835&gt;66,66,F835),F835)</f>
        <v>76</v>
      </c>
      <c r="H835" s="33">
        <f>IF('STATS 17-18'!G837&lt;200,IF(G835&gt;60,60,G835),G835)</f>
        <v>76</v>
      </c>
      <c r="I835" s="33"/>
      <c r="J835" s="116">
        <f>AVERAGE(B835,E835,E835,H835)</f>
        <v>75.75</v>
      </c>
      <c r="K835" s="116">
        <f>VLOOKUP('STATS 17-18'!M837,'PH - GAME SCORE'!$A$3:$B$55,2)</f>
        <v>77</v>
      </c>
      <c r="L835" s="116">
        <f>AVERAGE(J835,K835)</f>
        <v>76.375</v>
      </c>
      <c r="M835" s="116">
        <f>IF('STATS 17-18'!H837&lt;13.4,IF(L835&gt;73,73,L835),L835)</f>
        <v>76.375</v>
      </c>
      <c r="N835" s="117">
        <f>IF('STATS 17-18'!H837&lt;11,IF(M835&gt;66,66,M835),M835)</f>
        <v>76.375</v>
      </c>
    </row>
    <row r="836" ht="20.35" customHeight="1">
      <c r="A836" t="s" s="38">
        <v>966</v>
      </c>
      <c r="B836" s="81">
        <f>'SK - Tableau 1'!F836</f>
        <v>88</v>
      </c>
      <c r="C836" s="33">
        <f>VLOOKUP('STATS 17-18'!X838,'PH - GIVEAWAYS'!$A$3:$B$55,2)</f>
        <v>69</v>
      </c>
      <c r="D836" s="33">
        <f>IF('STATS 17-18'!G838&lt;400,IF(C836&gt;66,66,C836),C836)</f>
        <v>69</v>
      </c>
      <c r="E836" s="33">
        <f>IF('STATS 17-18'!G838&lt;200,IF(D836&gt;60,60,D836),D836)</f>
        <v>69</v>
      </c>
      <c r="F836" s="33">
        <f>VLOOKUP('STATS 17-18'!AE838,'PH - BLOCKED SHOTS'!$A$3:$B$55,2)</f>
        <v>53</v>
      </c>
      <c r="G836" s="33">
        <f>IF('STATS 17-18'!G838&lt;400,IF(F836&gt;66,66,F836),F836)</f>
        <v>53</v>
      </c>
      <c r="H836" s="33">
        <f>IF('STATS 17-18'!G838&lt;200,IF(G836&gt;60,60,G836),G836)</f>
        <v>53</v>
      </c>
      <c r="I836" s="33"/>
      <c r="J836" s="116">
        <f>AVERAGE(B836,E836,E836,H836)</f>
        <v>69.75</v>
      </c>
      <c r="K836" s="116">
        <f>VLOOKUP('STATS 17-18'!M838,'PH - GAME SCORE'!$A$3:$B$55,2)</f>
        <v>85</v>
      </c>
      <c r="L836" s="116">
        <f>AVERAGE(J836,K836)</f>
        <v>77.375</v>
      </c>
      <c r="M836" s="116">
        <f>IF('STATS 17-18'!H838&lt;13.4,IF(L836&gt;73,73,L836),L836)</f>
        <v>77.375</v>
      </c>
      <c r="N836" s="117">
        <f>IF('STATS 17-18'!H838&lt;11,IF(M836&gt;66,66,M836),M836)</f>
        <v>77.375</v>
      </c>
    </row>
    <row r="837" ht="20.35" customHeight="1">
      <c r="A837" t="s" s="38">
        <v>967</v>
      </c>
      <c r="B837" s="81">
        <f>'SK - Tableau 1'!F837</f>
        <v>66</v>
      </c>
      <c r="C837" s="33">
        <f>VLOOKUP('STATS 17-18'!X839,'PH - GIVEAWAYS'!$A$3:$B$55,2)</f>
        <v>96</v>
      </c>
      <c r="D837" s="33">
        <f>IF('STATS 17-18'!G839&lt;400,IF(C837&gt;66,66,C837),C837)</f>
        <v>96</v>
      </c>
      <c r="E837" s="33">
        <f>IF('STATS 17-18'!G839&lt;200,IF(D837&gt;60,60,D837),D837)</f>
        <v>96</v>
      </c>
      <c r="F837" s="33">
        <f>VLOOKUP('STATS 17-18'!AE839,'PH - BLOCKED SHOTS'!$A$3:$B$55,2)</f>
        <v>65</v>
      </c>
      <c r="G837" s="33">
        <f>IF('STATS 17-18'!G839&lt;400,IF(F837&gt;66,66,F837),F837)</f>
        <v>65</v>
      </c>
      <c r="H837" s="33">
        <f>IF('STATS 17-18'!G839&lt;200,IF(G837&gt;60,60,G837),G837)</f>
        <v>65</v>
      </c>
      <c r="I837" s="33"/>
      <c r="J837" s="116">
        <f>AVERAGE(B837,E837,E837,H837)</f>
        <v>80.75</v>
      </c>
      <c r="K837" s="116">
        <f>VLOOKUP('STATS 17-18'!M839,'PH - GAME SCORE'!$A$3:$B$55,2)</f>
        <v>70</v>
      </c>
      <c r="L837" s="116">
        <f>AVERAGE(J837,K837)</f>
        <v>75.375</v>
      </c>
      <c r="M837" s="116">
        <f>IF('STATS 17-18'!H839&lt;13.4,IF(L837&gt;73,73,L837),L837)</f>
        <v>73</v>
      </c>
      <c r="N837" s="117">
        <f>IF('STATS 17-18'!H839&lt;11,IF(M837&gt;66,66,M837),M837)</f>
        <v>73</v>
      </c>
    </row>
    <row r="838" ht="20.35" customHeight="1">
      <c r="A838" t="s" s="38">
        <v>968</v>
      </c>
      <c r="B838" s="81">
        <f>'SK - Tableau 1'!F838</f>
        <v>47</v>
      </c>
      <c r="C838" s="33">
        <f>VLOOKUP('STATS 17-18'!X840,'PH - GIVEAWAYS'!$A$3:$B$55,2)</f>
        <v>99</v>
      </c>
      <c r="D838" s="33">
        <f>IF('STATS 17-18'!G840&lt;400,IF(C838&gt;66,66,C838),C838)</f>
        <v>66</v>
      </c>
      <c r="E838" s="33">
        <f>IF('STATS 17-18'!G840&lt;200,IF(D838&gt;60,60,D838),D838)</f>
        <v>60</v>
      </c>
      <c r="F838" s="33">
        <f>VLOOKUP('STATS 17-18'!AE840,'PH - BLOCKED SHOTS'!$A$3:$B$55,2)</f>
        <v>59</v>
      </c>
      <c r="G838" s="33">
        <f>IF('STATS 17-18'!G840&lt;400,IF(F838&gt;66,66,F838),F838)</f>
        <v>59</v>
      </c>
      <c r="H838" s="33">
        <f>IF('STATS 17-18'!G840&lt;200,IF(G838&gt;60,60,G838),G838)</f>
        <v>59</v>
      </c>
      <c r="I838" s="33"/>
      <c r="J838" s="116">
        <f>AVERAGE(B838,E838,E838,H838)</f>
        <v>56.5</v>
      </c>
      <c r="K838" s="116">
        <f>VLOOKUP('STATS 17-18'!M840,'PH - GAME SCORE'!$A$3:$B$55,2)</f>
        <v>47</v>
      </c>
      <c r="L838" s="116">
        <f>AVERAGE(J838,K838)</f>
        <v>51.75</v>
      </c>
      <c r="M838" s="116">
        <f>IF('STATS 17-18'!H840&lt;13.4,IF(L838&gt;73,73,L838),L838)</f>
        <v>51.75</v>
      </c>
      <c r="N838" s="117">
        <f>IF('STATS 17-18'!H840&lt;11,IF(M838&gt;66,66,M838),M838)</f>
        <v>51.75</v>
      </c>
    </row>
    <row r="839" ht="20.35" customHeight="1">
      <c r="A839" t="s" s="38">
        <v>969</v>
      </c>
      <c r="B839" s="81">
        <f>'SK - Tableau 1'!F839</f>
        <v>88</v>
      </c>
      <c r="C839" s="33">
        <f>VLOOKUP('STATS 17-18'!X841,'PH - GIVEAWAYS'!$A$3:$B$55,2)</f>
        <v>92</v>
      </c>
      <c r="D839" s="33">
        <f>IF('STATS 17-18'!G841&lt;400,IF(C839&gt;66,66,C839),C839)</f>
        <v>92</v>
      </c>
      <c r="E839" s="33">
        <f>IF('STATS 17-18'!G841&lt;200,IF(D839&gt;60,60,D839),D839)</f>
        <v>92</v>
      </c>
      <c r="F839" s="33">
        <f>VLOOKUP('STATS 17-18'!AE841,'PH - BLOCKED SHOTS'!$A$3:$B$55,2)</f>
        <v>62</v>
      </c>
      <c r="G839" s="33">
        <f>IF('STATS 17-18'!G841&lt;400,IF(F839&gt;66,66,F839),F839)</f>
        <v>62</v>
      </c>
      <c r="H839" s="33">
        <f>IF('STATS 17-18'!G841&lt;200,IF(G839&gt;60,60,G839),G839)</f>
        <v>62</v>
      </c>
      <c r="I839" s="33"/>
      <c r="J839" s="116">
        <f>AVERAGE(B839,E839,E839,H839)</f>
        <v>83.5</v>
      </c>
      <c r="K839" s="116">
        <f>VLOOKUP('STATS 17-18'!M841,'PH - GAME SCORE'!$A$3:$B$55,2)</f>
        <v>83</v>
      </c>
      <c r="L839" s="116">
        <f>AVERAGE(J839,K839)</f>
        <v>83.25</v>
      </c>
      <c r="M839" s="116">
        <f>IF('STATS 17-18'!H841&lt;13.4,IF(L839&gt;73,73,L839),L839)</f>
        <v>83.25</v>
      </c>
      <c r="N839" s="117">
        <f>IF('STATS 17-18'!H841&lt;11,IF(M839&gt;66,66,M839),M839)</f>
        <v>83.25</v>
      </c>
    </row>
    <row r="840" ht="20.35" customHeight="1">
      <c r="A840" t="s" s="38">
        <v>970</v>
      </c>
      <c r="B840" s="81">
        <f>'SK - Tableau 1'!F840</f>
        <v>60</v>
      </c>
      <c r="C840" s="33">
        <f>VLOOKUP('STATS 17-18'!X842,'PH - GIVEAWAYS'!$A$3:$B$55,2)</f>
        <v>98</v>
      </c>
      <c r="D840" s="33">
        <f>IF('STATS 17-18'!G842&lt;400,IF(C840&gt;66,66,C840),C840)</f>
        <v>98</v>
      </c>
      <c r="E840" s="33">
        <f>IF('STATS 17-18'!G842&lt;200,IF(D840&gt;60,60,D840),D840)</f>
        <v>98</v>
      </c>
      <c r="F840" s="33">
        <f>VLOOKUP('STATS 17-18'!AE842,'PH - BLOCKED SHOTS'!$A$3:$B$55,2)</f>
        <v>74</v>
      </c>
      <c r="G840" s="33">
        <f>IF('STATS 17-18'!G842&lt;400,IF(F840&gt;66,66,F840),F840)</f>
        <v>74</v>
      </c>
      <c r="H840" s="33">
        <f>IF('STATS 17-18'!G842&lt;200,IF(G840&gt;60,60,G840),G840)</f>
        <v>74</v>
      </c>
      <c r="I840" s="33"/>
      <c r="J840" s="116">
        <f>AVERAGE(B840,E840,E840,H840)</f>
        <v>82.5</v>
      </c>
      <c r="K840" s="116">
        <f>VLOOKUP('STATS 17-18'!M842,'PH - GAME SCORE'!$A$3:$B$55,2)</f>
        <v>58</v>
      </c>
      <c r="L840" s="116">
        <f>AVERAGE(J840,K840)</f>
        <v>70.25</v>
      </c>
      <c r="M840" s="116">
        <f>IF('STATS 17-18'!H842&lt;13.4,IF(L840&gt;73,73,L840),L840)</f>
        <v>70.25</v>
      </c>
      <c r="N840" s="117">
        <f>IF('STATS 17-18'!H842&lt;11,IF(M840&gt;66,66,M840),M840)</f>
        <v>70.25</v>
      </c>
    </row>
    <row r="841" ht="20.35" customHeight="1">
      <c r="A841" t="s" s="38">
        <v>972</v>
      </c>
      <c r="B841" s="81">
        <f>'SK - Tableau 1'!F841</f>
        <v>92</v>
      </c>
      <c r="C841" s="33">
        <f>VLOOKUP('STATS 17-18'!X843,'PH - GIVEAWAYS'!$A$3:$B$55,2)</f>
        <v>58</v>
      </c>
      <c r="D841" s="33">
        <f>IF('STATS 17-18'!G843&lt;400,IF(C841&gt;66,66,C841),C841)</f>
        <v>58</v>
      </c>
      <c r="E841" s="33">
        <f>IF('STATS 17-18'!G843&lt;200,IF(D841&gt;60,60,D841),D841)</f>
        <v>58</v>
      </c>
      <c r="F841" s="33">
        <f>VLOOKUP('STATS 17-18'!AE843,'PH - BLOCKED SHOTS'!$A$3:$B$55,2)</f>
        <v>82</v>
      </c>
      <c r="G841" s="33">
        <f>IF('STATS 17-18'!G843&lt;400,IF(F841&gt;66,66,F841),F841)</f>
        <v>82</v>
      </c>
      <c r="H841" s="33">
        <f>IF('STATS 17-18'!G843&lt;200,IF(G841&gt;60,60,G841),G841)</f>
        <v>82</v>
      </c>
      <c r="I841" s="33"/>
      <c r="J841" s="116">
        <f>AVERAGE(B841,E841,E841,H841)</f>
        <v>72.5</v>
      </c>
      <c r="K841" s="116">
        <f>VLOOKUP('STATS 17-18'!M843,'PH - GAME SCORE'!$A$3:$B$55,2)</f>
        <v>69</v>
      </c>
      <c r="L841" s="116">
        <f>AVERAGE(J841,K841)</f>
        <v>70.75</v>
      </c>
      <c r="M841" s="116">
        <f>IF('STATS 17-18'!H843&lt;13.4,IF(L841&gt;73,73,L841),L841)</f>
        <v>70.75</v>
      </c>
      <c r="N841" s="117">
        <f>IF('STATS 17-18'!H843&lt;11,IF(M841&gt;66,66,M841),M841)</f>
        <v>70.75</v>
      </c>
    </row>
    <row r="842" ht="20.35" customHeight="1">
      <c r="A842" t="s" s="38">
        <v>973</v>
      </c>
      <c r="B842" s="81">
        <f>'SK - Tableau 1'!F842</f>
        <v>61</v>
      </c>
      <c r="C842" s="33">
        <f>VLOOKUP('STATS 17-18'!X844,'PH - GIVEAWAYS'!$A$3:$B$55,2)</f>
        <v>79</v>
      </c>
      <c r="D842" s="33">
        <f>IF('STATS 17-18'!G844&lt;400,IF(C842&gt;66,66,C842),C842)</f>
        <v>79</v>
      </c>
      <c r="E842" s="33">
        <f>IF('STATS 17-18'!G844&lt;200,IF(D842&gt;60,60,D842),D842)</f>
        <v>79</v>
      </c>
      <c r="F842" s="33">
        <f>VLOOKUP('STATS 17-18'!AE844,'PH - BLOCKED SHOTS'!$A$3:$B$55,2)</f>
        <v>74</v>
      </c>
      <c r="G842" s="33">
        <f>IF('STATS 17-18'!G844&lt;400,IF(F842&gt;66,66,F842),F842)</f>
        <v>74</v>
      </c>
      <c r="H842" s="33">
        <f>IF('STATS 17-18'!G844&lt;200,IF(G842&gt;60,60,G842),G842)</f>
        <v>74</v>
      </c>
      <c r="I842" s="33"/>
      <c r="J842" s="116">
        <f>AVERAGE(B842,E842,E842,H842)</f>
        <v>73.25</v>
      </c>
      <c r="K842" s="116">
        <f>VLOOKUP('STATS 17-18'!M844,'PH - GAME SCORE'!$A$3:$B$55,2)</f>
        <v>74</v>
      </c>
      <c r="L842" s="116">
        <f>AVERAGE(J842,K842)</f>
        <v>73.625</v>
      </c>
      <c r="M842" s="116">
        <f>IF('STATS 17-18'!H844&lt;13.4,IF(L842&gt;73,73,L842),L842)</f>
        <v>73.625</v>
      </c>
      <c r="N842" s="117">
        <f>IF('STATS 17-18'!H844&lt;11,IF(M842&gt;66,66,M842),M842)</f>
        <v>73.625</v>
      </c>
    </row>
    <row r="843" ht="20.35" customHeight="1">
      <c r="A843" t="s" s="38">
        <v>974</v>
      </c>
      <c r="B843" s="81">
        <f>'SK - Tableau 1'!F843</f>
        <v>99</v>
      </c>
      <c r="C843" s="33">
        <f>VLOOKUP('STATS 17-18'!X845,'PH - GIVEAWAYS'!$A$3:$B$55,2)</f>
        <v>86</v>
      </c>
      <c r="D843" s="33">
        <f>IF('STATS 17-18'!G845&lt;400,IF(C843&gt;66,66,C843),C843)</f>
        <v>86</v>
      </c>
      <c r="E843" s="33">
        <f>IF('STATS 17-18'!G845&lt;200,IF(D843&gt;60,60,D843),D843)</f>
        <v>86</v>
      </c>
      <c r="F843" s="33">
        <f>VLOOKUP('STATS 17-18'!AE845,'PH - BLOCKED SHOTS'!$A$3:$B$55,2)</f>
        <v>56</v>
      </c>
      <c r="G843" s="33">
        <f>IF('STATS 17-18'!G845&lt;400,IF(F843&gt;66,66,F843),F843)</f>
        <v>56</v>
      </c>
      <c r="H843" s="33">
        <f>IF('STATS 17-18'!G845&lt;200,IF(G843&gt;60,60,G843),G843)</f>
        <v>56</v>
      </c>
      <c r="I843" s="33"/>
      <c r="J843" s="116">
        <f>AVERAGE(B843,E843,E843,H843)</f>
        <v>81.75</v>
      </c>
      <c r="K843" s="116">
        <f>VLOOKUP('STATS 17-18'!M845,'PH - GAME SCORE'!$A$3:$B$55,2)</f>
        <v>94</v>
      </c>
      <c r="L843" s="116">
        <f>AVERAGE(J843,K843)</f>
        <v>87.875</v>
      </c>
      <c r="M843" s="116">
        <f>IF('STATS 17-18'!H845&lt;13.4,IF(L843&gt;73,73,L843),L843)</f>
        <v>87.875</v>
      </c>
      <c r="N843" s="117">
        <f>IF('STATS 17-18'!H845&lt;11,IF(M843&gt;66,66,M843),M843)</f>
        <v>87.875</v>
      </c>
    </row>
    <row r="844" ht="20.35" customHeight="1">
      <c r="A844" t="s" s="38">
        <v>975</v>
      </c>
      <c r="B844" s="81">
        <f>'SK - Tableau 1'!F844</f>
        <v>83</v>
      </c>
      <c r="C844" s="33">
        <f>VLOOKUP('STATS 17-18'!X846,'PH - GIVEAWAYS'!$A$3:$B$55,2)</f>
        <v>77</v>
      </c>
      <c r="D844" s="33">
        <f>IF('STATS 17-18'!G846&lt;400,IF(C844&gt;66,66,C844),C844)</f>
        <v>77</v>
      </c>
      <c r="E844" s="33">
        <f>IF('STATS 17-18'!G846&lt;200,IF(D844&gt;60,60,D844),D844)</f>
        <v>77</v>
      </c>
      <c r="F844" s="33">
        <f>VLOOKUP('STATS 17-18'!AE846,'PH - BLOCKED SHOTS'!$A$3:$B$55,2)</f>
        <v>47</v>
      </c>
      <c r="G844" s="33">
        <f>IF('STATS 17-18'!G846&lt;400,IF(F844&gt;66,66,F844),F844)</f>
        <v>47</v>
      </c>
      <c r="H844" s="33">
        <f>IF('STATS 17-18'!G846&lt;200,IF(G844&gt;60,60,G844),G844)</f>
        <v>47</v>
      </c>
      <c r="I844" s="33"/>
      <c r="J844" s="116">
        <f>AVERAGE(B844,E844,E844,H844)</f>
        <v>71</v>
      </c>
      <c r="K844" s="116">
        <f>VLOOKUP('STATS 17-18'!M846,'PH - GAME SCORE'!$A$3:$B$55,2)</f>
        <v>87</v>
      </c>
      <c r="L844" s="116">
        <f>AVERAGE(J844,K844)</f>
        <v>79</v>
      </c>
      <c r="M844" s="116">
        <f>IF('STATS 17-18'!H846&lt;13.4,IF(L844&gt;73,73,L844),L844)</f>
        <v>79</v>
      </c>
      <c r="N844" s="117">
        <f>IF('STATS 17-18'!H846&lt;11,IF(M844&gt;66,66,M844),M844)</f>
        <v>79</v>
      </c>
    </row>
    <row r="845" ht="20.35" customHeight="1">
      <c r="A845" t="s" s="38">
        <v>976</v>
      </c>
      <c r="B845" s="81">
        <f>'SK - Tableau 1'!F845</f>
        <v>50</v>
      </c>
      <c r="C845" s="33">
        <f>VLOOKUP('STATS 17-18'!X847,'PH - GIVEAWAYS'!$A$3:$B$55,2)</f>
        <v>99</v>
      </c>
      <c r="D845" s="33">
        <f>IF('STATS 17-18'!G847&lt;400,IF(C845&gt;66,66,C845),C845)</f>
        <v>66</v>
      </c>
      <c r="E845" s="33">
        <f>IF('STATS 17-18'!G847&lt;200,IF(D845&gt;60,60,D845),D845)</f>
        <v>60</v>
      </c>
      <c r="F845" s="33">
        <f>VLOOKUP('STATS 17-18'!AE847,'PH - BLOCKED SHOTS'!$A$3:$B$55,2)</f>
        <v>66</v>
      </c>
      <c r="G845" s="33">
        <f>IF('STATS 17-18'!G847&lt;400,IF(F845&gt;66,66,F845),F845)</f>
        <v>66</v>
      </c>
      <c r="H845" s="33">
        <f>IF('STATS 17-18'!G847&lt;200,IF(G845&gt;60,60,G845),G845)</f>
        <v>60</v>
      </c>
      <c r="I845" s="33"/>
      <c r="J845" s="116">
        <f>AVERAGE(B845,E845,E845,H845)</f>
        <v>57.5</v>
      </c>
      <c r="K845" s="116">
        <f>VLOOKUP('STATS 17-18'!M847,'PH - GAME SCORE'!$A$3:$B$55,2)</f>
        <v>47</v>
      </c>
      <c r="L845" s="116">
        <f>AVERAGE(J845,K845)</f>
        <v>52.25</v>
      </c>
      <c r="M845" s="116">
        <f>IF('STATS 17-18'!H847&lt;13.4,IF(L845&gt;73,73,L845),L845)</f>
        <v>52.25</v>
      </c>
      <c r="N845" s="117">
        <f>IF('STATS 17-18'!H847&lt;11,IF(M845&gt;66,66,M845),M845)</f>
        <v>52.25</v>
      </c>
    </row>
    <row r="846" ht="20.35" customHeight="1">
      <c r="A846" t="s" s="38">
        <v>977</v>
      </c>
      <c r="B846" s="81">
        <f>'SK - Tableau 1'!F846</f>
        <v>92</v>
      </c>
      <c r="C846" s="33">
        <f>VLOOKUP('STATS 17-18'!X848,'PH - GIVEAWAYS'!$A$3:$B$55,2)</f>
        <v>80</v>
      </c>
      <c r="D846" s="33">
        <f>IF('STATS 17-18'!G848&lt;400,IF(C846&gt;66,66,C846),C846)</f>
        <v>80</v>
      </c>
      <c r="E846" s="33">
        <f>IF('STATS 17-18'!G848&lt;200,IF(D846&gt;60,60,D846),D846)</f>
        <v>80</v>
      </c>
      <c r="F846" s="33">
        <f>VLOOKUP('STATS 17-18'!AE848,'PH - BLOCKED SHOTS'!$A$3:$B$55,2)</f>
        <v>74</v>
      </c>
      <c r="G846" s="33">
        <f>IF('STATS 17-18'!G848&lt;400,IF(F846&gt;66,66,F846),F846)</f>
        <v>74</v>
      </c>
      <c r="H846" s="33">
        <f>IF('STATS 17-18'!G848&lt;200,IF(G846&gt;60,60,G846),G846)</f>
        <v>74</v>
      </c>
      <c r="I846" s="33"/>
      <c r="J846" s="116">
        <f>AVERAGE(B846,E846,E846,H846)</f>
        <v>81.5</v>
      </c>
      <c r="K846" s="116">
        <f>VLOOKUP('STATS 17-18'!M848,'PH - GAME SCORE'!$A$3:$B$55,2)</f>
        <v>80</v>
      </c>
      <c r="L846" s="116">
        <f>AVERAGE(J846,K846)</f>
        <v>80.75</v>
      </c>
      <c r="M846" s="116">
        <f>IF('STATS 17-18'!H848&lt;13.4,IF(L846&gt;73,73,L846),L846)</f>
        <v>80.75</v>
      </c>
      <c r="N846" s="117">
        <f>IF('STATS 17-18'!H848&lt;11,IF(M846&gt;66,66,M846),M846)</f>
        <v>80.75</v>
      </c>
    </row>
    <row r="847" ht="20.35" customHeight="1">
      <c r="A847" t="s" s="38">
        <v>978</v>
      </c>
      <c r="B847" s="81">
        <f>'SK - Tableau 1'!F847</f>
        <v>60</v>
      </c>
      <c r="C847" s="33">
        <f>VLOOKUP('STATS 17-18'!X849,'PH - GIVEAWAYS'!$A$3:$B$55,2)</f>
        <v>97</v>
      </c>
      <c r="D847" s="33">
        <f>IF('STATS 17-18'!G849&lt;400,IF(C847&gt;66,66,C847),C847)</f>
        <v>97</v>
      </c>
      <c r="E847" s="33">
        <f>IF('STATS 17-18'!G849&lt;200,IF(D847&gt;60,60,D847),D847)</f>
        <v>97</v>
      </c>
      <c r="F847" s="33">
        <f>VLOOKUP('STATS 17-18'!AE849,'PH - BLOCKED SHOTS'!$A$3:$B$55,2)</f>
        <v>57</v>
      </c>
      <c r="G847" s="33">
        <f>IF('STATS 17-18'!G849&lt;400,IF(F847&gt;66,66,F847),F847)</f>
        <v>57</v>
      </c>
      <c r="H847" s="33">
        <f>IF('STATS 17-18'!G849&lt;200,IF(G847&gt;60,60,G847),G847)</f>
        <v>57</v>
      </c>
      <c r="I847" s="33"/>
      <c r="J847" s="116">
        <f>AVERAGE(B847,E847,E847,H847)</f>
        <v>77.75</v>
      </c>
      <c r="K847" s="116">
        <f>VLOOKUP('STATS 17-18'!M849,'PH - GAME SCORE'!$A$3:$B$55,2)</f>
        <v>64</v>
      </c>
      <c r="L847" s="116">
        <f>AVERAGE(J847,K847)</f>
        <v>70.875</v>
      </c>
      <c r="M847" s="116">
        <f>IF('STATS 17-18'!H849&lt;13.4,IF(L847&gt;73,73,L847),L847)</f>
        <v>70.875</v>
      </c>
      <c r="N847" s="117">
        <f>IF('STATS 17-18'!H849&lt;11,IF(M847&gt;66,66,M847),M847)</f>
        <v>70.875</v>
      </c>
    </row>
    <row r="848" ht="20.35" customHeight="1">
      <c r="A848" t="s" s="38">
        <v>979</v>
      </c>
      <c r="B848" s="81">
        <f>'SK - Tableau 1'!F848</f>
        <v>47</v>
      </c>
      <c r="C848" s="33">
        <f>VLOOKUP('STATS 17-18'!X850,'PH - GIVEAWAYS'!$A$3:$B$55,2)</f>
        <v>99</v>
      </c>
      <c r="D848" s="33">
        <f>IF('STATS 17-18'!G850&lt;400,IF(C848&gt;66,66,C848),C848)</f>
        <v>66</v>
      </c>
      <c r="E848" s="33">
        <f>IF('STATS 17-18'!G850&lt;200,IF(D848&gt;60,60,D848),D848)</f>
        <v>60</v>
      </c>
      <c r="F848" s="33">
        <f>VLOOKUP('STATS 17-18'!AE850,'PH - BLOCKED SHOTS'!$A$3:$B$55,2)</f>
        <v>47</v>
      </c>
      <c r="G848" s="33">
        <f>IF('STATS 17-18'!G850&lt;400,IF(F848&gt;66,66,F848),F848)</f>
        <v>47</v>
      </c>
      <c r="H848" s="33">
        <f>IF('STATS 17-18'!G850&lt;200,IF(G848&gt;60,60,G848),G848)</f>
        <v>47</v>
      </c>
      <c r="I848" s="33"/>
      <c r="J848" s="116">
        <f>AVERAGE(B848,E848,E848,H848)</f>
        <v>53.5</v>
      </c>
      <c r="K848" s="116">
        <f>VLOOKUP('STATS 17-18'!M850,'PH - GAME SCORE'!$A$3:$B$55,2)</f>
        <v>86</v>
      </c>
      <c r="L848" s="116">
        <f>AVERAGE(J848,K848)</f>
        <v>69.75</v>
      </c>
      <c r="M848" s="116">
        <f>IF('STATS 17-18'!H850&lt;13.4,IF(L848&gt;73,73,L848),L848)</f>
        <v>69.75</v>
      </c>
      <c r="N848" s="117">
        <f>IF('STATS 17-18'!H850&lt;11,IF(M848&gt;66,66,M848),M848)</f>
        <v>66</v>
      </c>
    </row>
    <row r="849" ht="20.35" customHeight="1">
      <c r="A849" t="s" s="38">
        <v>980</v>
      </c>
      <c r="B849" s="81">
        <f>'SK - Tableau 1'!F849</f>
        <v>60</v>
      </c>
      <c r="C849" s="33">
        <f>VLOOKUP('STATS 17-18'!X851,'PH - GIVEAWAYS'!$A$3:$B$55,2)</f>
        <v>74</v>
      </c>
      <c r="D849" s="33">
        <f>IF('STATS 17-18'!G851&lt;400,IF(C849&gt;66,66,C849),C849)</f>
        <v>66</v>
      </c>
      <c r="E849" s="33">
        <f>IF('STATS 17-18'!G851&lt;200,IF(D849&gt;60,60,D849),D849)</f>
        <v>60</v>
      </c>
      <c r="F849" s="33">
        <f>VLOOKUP('STATS 17-18'!AE851,'PH - BLOCKED SHOTS'!$A$3:$B$55,2)</f>
        <v>47</v>
      </c>
      <c r="G849" s="33">
        <f>IF('STATS 17-18'!G851&lt;400,IF(F849&gt;66,66,F849),F849)</f>
        <v>47</v>
      </c>
      <c r="H849" s="33">
        <f>IF('STATS 17-18'!G851&lt;200,IF(G849&gt;60,60,G849),G849)</f>
        <v>47</v>
      </c>
      <c r="I849" s="33"/>
      <c r="J849" s="116">
        <f>AVERAGE(B849,E849,E849,H849)</f>
        <v>56.75</v>
      </c>
      <c r="K849" s="116">
        <f>VLOOKUP('STATS 17-18'!M851,'PH - GAME SCORE'!$A$3:$B$55,2)</f>
        <v>99</v>
      </c>
      <c r="L849" s="116">
        <f>AVERAGE(J849,K849)</f>
        <v>77.875</v>
      </c>
      <c r="M849" s="116">
        <f>IF('STATS 17-18'!H851&lt;13.4,IF(L849&gt;73,73,L849),L849)</f>
        <v>77.875</v>
      </c>
      <c r="N849" s="117">
        <f>IF('STATS 17-18'!H851&lt;11,IF(M849&gt;66,66,M849),M849)</f>
        <v>77.875</v>
      </c>
    </row>
    <row r="850" ht="20.35" customHeight="1">
      <c r="A850" t="s" s="38">
        <v>981</v>
      </c>
      <c r="B850" s="81">
        <f>'SK - Tableau 1'!F850</f>
        <v>85</v>
      </c>
      <c r="C850" s="33">
        <f>VLOOKUP('STATS 17-18'!X852,'PH - GIVEAWAYS'!$A$3:$B$55,2)</f>
        <v>76</v>
      </c>
      <c r="D850" s="33">
        <f>IF('STATS 17-18'!G852&lt;400,IF(C850&gt;66,66,C850),C850)</f>
        <v>76</v>
      </c>
      <c r="E850" s="33">
        <f>IF('STATS 17-18'!G852&lt;200,IF(D850&gt;60,60,D850),D850)</f>
        <v>76</v>
      </c>
      <c r="F850" s="33">
        <f>VLOOKUP('STATS 17-18'!AE852,'PH - BLOCKED SHOTS'!$A$3:$B$55,2)</f>
        <v>67</v>
      </c>
      <c r="G850" s="33">
        <f>IF('STATS 17-18'!G852&lt;400,IF(F850&gt;66,66,F850),F850)</f>
        <v>67</v>
      </c>
      <c r="H850" s="33">
        <f>IF('STATS 17-18'!G852&lt;200,IF(G850&gt;60,60,G850),G850)</f>
        <v>67</v>
      </c>
      <c r="I850" s="33"/>
      <c r="J850" s="116">
        <f>AVERAGE(B850,E850,E850,H850)</f>
        <v>76</v>
      </c>
      <c r="K850" s="116">
        <f>VLOOKUP('STATS 17-18'!M852,'PH - GAME SCORE'!$A$3:$B$55,2)</f>
        <v>58</v>
      </c>
      <c r="L850" s="116">
        <f>AVERAGE(J850,K850)</f>
        <v>67</v>
      </c>
      <c r="M850" s="116">
        <f>IF('STATS 17-18'!H852&lt;13.4,IF(L850&gt;73,73,L850),L850)</f>
        <v>67</v>
      </c>
      <c r="N850" s="117">
        <f>IF('STATS 17-18'!H852&lt;11,IF(M850&gt;66,66,M850),M850)</f>
        <v>67</v>
      </c>
    </row>
    <row r="851" ht="20.35" customHeight="1">
      <c r="A851" t="s" s="38">
        <v>982</v>
      </c>
      <c r="B851" s="81">
        <f>'SK - Tableau 1'!F851</f>
        <v>91</v>
      </c>
      <c r="C851" s="33">
        <f>VLOOKUP('STATS 17-18'!X853,'PH - GIVEAWAYS'!$A$3:$B$55,2)</f>
        <v>89</v>
      </c>
      <c r="D851" s="33">
        <f>IF('STATS 17-18'!G853&lt;400,IF(C851&gt;66,66,C851),C851)</f>
        <v>89</v>
      </c>
      <c r="E851" s="33">
        <f>IF('STATS 17-18'!G853&lt;200,IF(D851&gt;60,60,D851),D851)</f>
        <v>89</v>
      </c>
      <c r="F851" s="33">
        <f>VLOOKUP('STATS 17-18'!AE853,'PH - BLOCKED SHOTS'!$A$3:$B$55,2)</f>
        <v>77</v>
      </c>
      <c r="G851" s="33">
        <f>IF('STATS 17-18'!G853&lt;400,IF(F851&gt;66,66,F851),F851)</f>
        <v>77</v>
      </c>
      <c r="H851" s="33">
        <f>IF('STATS 17-18'!G853&lt;200,IF(G851&gt;60,60,G851),G851)</f>
        <v>77</v>
      </c>
      <c r="I851" s="33"/>
      <c r="J851" s="116">
        <f>AVERAGE(B851,E851,E851,H851)</f>
        <v>86.5</v>
      </c>
      <c r="K851" s="116">
        <f>VLOOKUP('STATS 17-18'!M853,'PH - GAME SCORE'!$A$3:$B$55,2)</f>
        <v>53</v>
      </c>
      <c r="L851" s="116">
        <f>AVERAGE(J851,K851)</f>
        <v>69.75</v>
      </c>
      <c r="M851" s="116">
        <f>IF('STATS 17-18'!H853&lt;13.4,IF(L851&gt;73,73,L851),L851)</f>
        <v>69.75</v>
      </c>
      <c r="N851" s="117">
        <f>IF('STATS 17-18'!H853&lt;11,IF(M851&gt;66,66,M851),M851)</f>
        <v>69.75</v>
      </c>
    </row>
    <row r="852" ht="20.35" customHeight="1">
      <c r="A852" t="s" s="38">
        <v>983</v>
      </c>
      <c r="B852" s="81">
        <f>'SK - Tableau 1'!F852</f>
        <v>50</v>
      </c>
      <c r="C852" s="33">
        <f>VLOOKUP('STATS 17-18'!X854,'PH - GIVEAWAYS'!$A$3:$B$55,2)</f>
        <v>99</v>
      </c>
      <c r="D852" s="33">
        <f>IF('STATS 17-18'!G854&lt;400,IF(C852&gt;66,66,C852),C852)</f>
        <v>66</v>
      </c>
      <c r="E852" s="33">
        <f>IF('STATS 17-18'!G854&lt;200,IF(D852&gt;60,60,D852),D852)</f>
        <v>60</v>
      </c>
      <c r="F852" s="33">
        <f>VLOOKUP('STATS 17-18'!AE854,'PH - BLOCKED SHOTS'!$A$3:$B$55,2)</f>
        <v>86</v>
      </c>
      <c r="G852" s="33">
        <f>IF('STATS 17-18'!G854&lt;400,IF(F852&gt;66,66,F852),F852)</f>
        <v>66</v>
      </c>
      <c r="H852" s="33">
        <f>IF('STATS 17-18'!G854&lt;200,IF(G852&gt;60,60,G852),G852)</f>
        <v>60</v>
      </c>
      <c r="I852" s="33"/>
      <c r="J852" s="116">
        <f>AVERAGE(B852,E852,E852,H852)</f>
        <v>57.5</v>
      </c>
      <c r="K852" s="116">
        <f>VLOOKUP('STATS 17-18'!M854,'PH - GAME SCORE'!$A$3:$B$55,2)</f>
        <v>48</v>
      </c>
      <c r="L852" s="116">
        <f>AVERAGE(J852,K852)</f>
        <v>52.75</v>
      </c>
      <c r="M852" s="116">
        <f>IF('STATS 17-18'!H854&lt;13.4,IF(L852&gt;73,73,L852),L852)</f>
        <v>52.75</v>
      </c>
      <c r="N852" s="117">
        <f>IF('STATS 17-18'!H854&lt;11,IF(M852&gt;66,66,M852),M852)</f>
        <v>52.75</v>
      </c>
    </row>
    <row r="853" ht="20.35" customHeight="1">
      <c r="A853" t="s" s="38">
        <v>984</v>
      </c>
      <c r="B853" s="81">
        <f>'SK - Tableau 1'!F853</f>
        <v>93</v>
      </c>
      <c r="C853" s="33">
        <f>VLOOKUP('STATS 17-18'!X855,'PH - GIVEAWAYS'!$A$3:$B$55,2)</f>
        <v>68</v>
      </c>
      <c r="D853" s="33">
        <f>IF('STATS 17-18'!G855&lt;400,IF(C853&gt;66,66,C853),C853)</f>
        <v>68</v>
      </c>
      <c r="E853" s="33">
        <f>IF('STATS 17-18'!G855&lt;200,IF(D853&gt;60,60,D853),D853)</f>
        <v>68</v>
      </c>
      <c r="F853" s="33">
        <f>VLOOKUP('STATS 17-18'!AE855,'PH - BLOCKED SHOTS'!$A$3:$B$55,2)</f>
        <v>76</v>
      </c>
      <c r="G853" s="33">
        <f>IF('STATS 17-18'!G855&lt;400,IF(F853&gt;66,66,F853),F853)</f>
        <v>76</v>
      </c>
      <c r="H853" s="33">
        <f>IF('STATS 17-18'!G855&lt;200,IF(G853&gt;60,60,G853),G853)</f>
        <v>76</v>
      </c>
      <c r="I853" s="33"/>
      <c r="J853" s="116">
        <f>AVERAGE(B853,E853,E853,H853)</f>
        <v>76.25</v>
      </c>
      <c r="K853" s="116">
        <f>VLOOKUP('STATS 17-18'!M855,'PH - GAME SCORE'!$A$3:$B$55,2)</f>
        <v>82</v>
      </c>
      <c r="L853" s="116">
        <f>AVERAGE(J853,K853)</f>
        <v>79.125</v>
      </c>
      <c r="M853" s="116">
        <f>IF('STATS 17-18'!H855&lt;13.4,IF(L853&gt;73,73,L853),L853)</f>
        <v>79.125</v>
      </c>
      <c r="N853" s="117">
        <f>IF('STATS 17-18'!H855&lt;11,IF(M853&gt;66,66,M853),M853)</f>
        <v>79.125</v>
      </c>
    </row>
    <row r="854" ht="20.35" customHeight="1">
      <c r="A854" t="s" s="38">
        <v>985</v>
      </c>
      <c r="B854" s="81">
        <f>'SK - Tableau 1'!F854</f>
        <v>57</v>
      </c>
      <c r="C854" s="33">
        <f>VLOOKUP('STATS 17-18'!X856,'PH - GIVEAWAYS'!$A$3:$B$55,2)</f>
        <v>47</v>
      </c>
      <c r="D854" s="33">
        <f>IF('STATS 17-18'!G856&lt;400,IF(C854&gt;66,66,C854),C854)</f>
        <v>47</v>
      </c>
      <c r="E854" s="33">
        <f>IF('STATS 17-18'!G856&lt;200,IF(D854&gt;60,60,D854),D854)</f>
        <v>47</v>
      </c>
      <c r="F854" s="33">
        <f>VLOOKUP('STATS 17-18'!AE856,'PH - BLOCKED SHOTS'!$A$3:$B$55,2)</f>
        <v>93</v>
      </c>
      <c r="G854" s="33">
        <f>IF('STATS 17-18'!G856&lt;400,IF(F854&gt;66,66,F854),F854)</f>
        <v>93</v>
      </c>
      <c r="H854" s="33">
        <f>IF('STATS 17-18'!G856&lt;200,IF(G854&gt;60,60,G854),G854)</f>
        <v>93</v>
      </c>
      <c r="I854" s="33"/>
      <c r="J854" s="116">
        <f>AVERAGE(B854,E854,E854,H854)</f>
        <v>61</v>
      </c>
      <c r="K854" s="116">
        <f>VLOOKUP('STATS 17-18'!M856,'PH - GAME SCORE'!$A$3:$B$55,2)</f>
        <v>59</v>
      </c>
      <c r="L854" s="116">
        <f>AVERAGE(J854,K854)</f>
        <v>60</v>
      </c>
      <c r="M854" s="116">
        <f>IF('STATS 17-18'!H856&lt;13.4,IF(L854&gt;73,73,L854),L854)</f>
        <v>60</v>
      </c>
      <c r="N854" s="117">
        <f>IF('STATS 17-18'!H856&lt;11,IF(M854&gt;66,66,M854),M854)</f>
        <v>60</v>
      </c>
    </row>
    <row r="855" ht="20.35" customHeight="1">
      <c r="A855" t="s" s="38">
        <v>986</v>
      </c>
      <c r="B855" s="81">
        <f>'SK - Tableau 1'!F855</f>
        <v>79</v>
      </c>
      <c r="C855" s="33">
        <f>VLOOKUP('STATS 17-18'!X857,'PH - GIVEAWAYS'!$A$3:$B$55,2)</f>
        <v>66</v>
      </c>
      <c r="D855" s="33">
        <f>IF('STATS 17-18'!G857&lt;400,IF(C855&gt;66,66,C855),C855)</f>
        <v>66</v>
      </c>
      <c r="E855" s="33">
        <f>IF('STATS 17-18'!G857&lt;200,IF(D855&gt;60,60,D855),D855)</f>
        <v>66</v>
      </c>
      <c r="F855" s="33">
        <f>VLOOKUP('STATS 17-18'!AE857,'PH - BLOCKED SHOTS'!$A$3:$B$55,2)</f>
        <v>57</v>
      </c>
      <c r="G855" s="33">
        <f>IF('STATS 17-18'!G857&lt;400,IF(F855&gt;66,66,F855),F855)</f>
        <v>57</v>
      </c>
      <c r="H855" s="33">
        <f>IF('STATS 17-18'!G857&lt;200,IF(G855&gt;60,60,G855),G855)</f>
        <v>57</v>
      </c>
      <c r="I855" s="33"/>
      <c r="J855" s="116">
        <f>AVERAGE(B855,E855,E855,H855)</f>
        <v>67</v>
      </c>
      <c r="K855" s="116">
        <f>VLOOKUP('STATS 17-18'!M857,'PH - GAME SCORE'!$A$3:$B$55,2)</f>
        <v>79</v>
      </c>
      <c r="L855" s="116">
        <f>AVERAGE(J855,K855)</f>
        <v>73</v>
      </c>
      <c r="M855" s="116">
        <f>IF('STATS 17-18'!H857&lt;13.4,IF(L855&gt;73,73,L855),L855)</f>
        <v>73</v>
      </c>
      <c r="N855" s="117">
        <f>IF('STATS 17-18'!H857&lt;11,IF(M855&gt;66,66,M855),M855)</f>
        <v>73</v>
      </c>
    </row>
    <row r="856" ht="20.35" customHeight="1">
      <c r="A856" t="s" s="38">
        <v>987</v>
      </c>
      <c r="B856" s="81">
        <f>'SK - Tableau 1'!F856</f>
        <v>67</v>
      </c>
      <c r="C856" s="33">
        <f>VLOOKUP('STATS 17-18'!X858,'PH - GIVEAWAYS'!$A$3:$B$55,2)</f>
        <v>79</v>
      </c>
      <c r="D856" s="33">
        <f>IF('STATS 17-18'!G858&lt;400,IF(C856&gt;66,66,C856),C856)</f>
        <v>79</v>
      </c>
      <c r="E856" s="33">
        <f>IF('STATS 17-18'!G858&lt;200,IF(D856&gt;60,60,D856),D856)</f>
        <v>79</v>
      </c>
      <c r="F856" s="33">
        <f>VLOOKUP('STATS 17-18'!AE858,'PH - BLOCKED SHOTS'!$A$3:$B$55,2)</f>
        <v>65</v>
      </c>
      <c r="G856" s="33">
        <f>IF('STATS 17-18'!G858&lt;400,IF(F856&gt;66,66,F856),F856)</f>
        <v>65</v>
      </c>
      <c r="H856" s="33">
        <f>IF('STATS 17-18'!G858&lt;200,IF(G856&gt;60,60,G856),G856)</f>
        <v>65</v>
      </c>
      <c r="I856" s="33"/>
      <c r="J856" s="116">
        <f>AVERAGE(B856,E856,E856,H856)</f>
        <v>72.5</v>
      </c>
      <c r="K856" s="116">
        <f>VLOOKUP('STATS 17-18'!M858,'PH - GAME SCORE'!$A$3:$B$55,2)</f>
        <v>93</v>
      </c>
      <c r="L856" s="116">
        <f>AVERAGE(J856,K856)</f>
        <v>82.75</v>
      </c>
      <c r="M856" s="116">
        <f>IF('STATS 17-18'!H858&lt;13.4,IF(L856&gt;73,73,L856),L856)</f>
        <v>82.75</v>
      </c>
      <c r="N856" s="117">
        <f>IF('STATS 17-18'!H858&lt;11,IF(M856&gt;66,66,M856),M856)</f>
        <v>82.75</v>
      </c>
    </row>
    <row r="857" ht="20.35" customHeight="1">
      <c r="A857" t="s" s="38">
        <v>988</v>
      </c>
      <c r="B857" s="81">
        <f>'SK - Tableau 1'!F857</f>
        <v>76</v>
      </c>
      <c r="C857" s="33">
        <f>VLOOKUP('STATS 17-18'!X859,'PH - GIVEAWAYS'!$A$3:$B$55,2)</f>
        <v>73</v>
      </c>
      <c r="D857" s="33">
        <f>IF('STATS 17-18'!G859&lt;400,IF(C857&gt;66,66,C857),C857)</f>
        <v>73</v>
      </c>
      <c r="E857" s="33">
        <f>IF('STATS 17-18'!G859&lt;200,IF(D857&gt;60,60,D857),D857)</f>
        <v>73</v>
      </c>
      <c r="F857" s="33">
        <f>VLOOKUP('STATS 17-18'!AE859,'PH - BLOCKED SHOTS'!$A$3:$B$55,2)</f>
        <v>70</v>
      </c>
      <c r="G857" s="33">
        <f>IF('STATS 17-18'!G859&lt;400,IF(F857&gt;66,66,F857),F857)</f>
        <v>70</v>
      </c>
      <c r="H857" s="33">
        <f>IF('STATS 17-18'!G859&lt;200,IF(G857&gt;60,60,G857),G857)</f>
        <v>70</v>
      </c>
      <c r="I857" s="33"/>
      <c r="J857" s="116">
        <f>AVERAGE(B857,E857,E857,H857)</f>
        <v>73</v>
      </c>
      <c r="K857" s="116">
        <f>VLOOKUP('STATS 17-18'!M859,'PH - GAME SCORE'!$A$3:$B$55,2)</f>
        <v>73</v>
      </c>
      <c r="L857" s="116">
        <f>AVERAGE(J857,K857)</f>
        <v>73</v>
      </c>
      <c r="M857" s="116">
        <f>IF('STATS 17-18'!H859&lt;13.4,IF(L857&gt;73,73,L857),L857)</f>
        <v>73</v>
      </c>
      <c r="N857" s="117">
        <f>IF('STATS 17-18'!H859&lt;11,IF(M857&gt;66,66,M857),M857)</f>
        <v>73</v>
      </c>
    </row>
    <row r="858" ht="20.35" customHeight="1">
      <c r="A858" t="s" s="38">
        <v>989</v>
      </c>
      <c r="B858" s="81">
        <f>'SK - Tableau 1'!F858</f>
        <v>83</v>
      </c>
      <c r="C858" s="33">
        <f>VLOOKUP('STATS 17-18'!X860,'PH - GIVEAWAYS'!$A$3:$B$55,2)</f>
        <v>55</v>
      </c>
      <c r="D858" s="33">
        <f>IF('STATS 17-18'!G860&lt;400,IF(C858&gt;66,66,C858),C858)</f>
        <v>55</v>
      </c>
      <c r="E858" s="33">
        <f>IF('STATS 17-18'!G860&lt;200,IF(D858&gt;60,60,D858),D858)</f>
        <v>55</v>
      </c>
      <c r="F858" s="33">
        <f>VLOOKUP('STATS 17-18'!AE860,'PH - BLOCKED SHOTS'!$A$3:$B$55,2)</f>
        <v>61</v>
      </c>
      <c r="G858" s="33">
        <f>IF('STATS 17-18'!G860&lt;400,IF(F858&gt;66,66,F858),F858)</f>
        <v>61</v>
      </c>
      <c r="H858" s="33">
        <f>IF('STATS 17-18'!G860&lt;200,IF(G858&gt;60,60,G858),G858)</f>
        <v>61</v>
      </c>
      <c r="I858" s="33"/>
      <c r="J858" s="116">
        <f>AVERAGE(B858,E858,E858,H858)</f>
        <v>63.5</v>
      </c>
      <c r="K858" s="116">
        <f>VLOOKUP('STATS 17-18'!M860,'PH - GAME SCORE'!$A$3:$B$55,2)</f>
        <v>86</v>
      </c>
      <c r="L858" s="116">
        <f>AVERAGE(J858,K858)</f>
        <v>74.75</v>
      </c>
      <c r="M858" s="116">
        <f>IF('STATS 17-18'!H860&lt;13.4,IF(L858&gt;73,73,L858),L858)</f>
        <v>74.75</v>
      </c>
      <c r="N858" s="117">
        <f>IF('STATS 17-18'!H860&lt;11,IF(M858&gt;66,66,M858),M858)</f>
        <v>74.75</v>
      </c>
    </row>
    <row r="859" ht="20.35" customHeight="1">
      <c r="A859" t="s" s="38">
        <v>990</v>
      </c>
      <c r="B859" s="81">
        <f>'SK - Tableau 1'!F859</f>
        <v>55</v>
      </c>
      <c r="C859" s="33">
        <f>VLOOKUP('STATS 17-18'!X861,'PH - GIVEAWAYS'!$A$3:$B$55,2)</f>
        <v>72</v>
      </c>
      <c r="D859" s="33">
        <f>IF('STATS 17-18'!G861&lt;400,IF(C859&gt;66,66,C859),C859)</f>
        <v>66</v>
      </c>
      <c r="E859" s="33">
        <f>IF('STATS 17-18'!G861&lt;200,IF(D859&gt;60,60,D859),D859)</f>
        <v>66</v>
      </c>
      <c r="F859" s="33">
        <f>VLOOKUP('STATS 17-18'!AE861,'PH - BLOCKED SHOTS'!$A$3:$B$55,2)</f>
        <v>56</v>
      </c>
      <c r="G859" s="33">
        <f>IF('STATS 17-18'!G861&lt;400,IF(F859&gt;66,66,F859),F859)</f>
        <v>56</v>
      </c>
      <c r="H859" s="33">
        <f>IF('STATS 17-18'!G861&lt;200,IF(G859&gt;60,60,G859),G859)</f>
        <v>56</v>
      </c>
      <c r="I859" s="33"/>
      <c r="J859" s="116">
        <f>AVERAGE(B859,E859,E859,H859)</f>
        <v>60.75</v>
      </c>
      <c r="K859" s="116">
        <f>VLOOKUP('STATS 17-18'!M861,'PH - GAME SCORE'!$A$3:$B$55,2)</f>
        <v>52</v>
      </c>
      <c r="L859" s="116">
        <f>AVERAGE(J859,K859)</f>
        <v>56.375</v>
      </c>
      <c r="M859" s="116">
        <f>IF('STATS 17-18'!H861&lt;13.4,IF(L859&gt;73,73,L859),L859)</f>
        <v>56.375</v>
      </c>
      <c r="N859" s="117">
        <f>IF('STATS 17-18'!H861&lt;11,IF(M859&gt;66,66,M859),M859)</f>
        <v>56.375</v>
      </c>
    </row>
    <row r="860" ht="20.35" customHeight="1">
      <c r="A860" t="s" s="38">
        <v>991</v>
      </c>
      <c r="B860" s="81">
        <f>'SK - Tableau 1'!F860</f>
        <v>52</v>
      </c>
      <c r="C860" s="33">
        <f>VLOOKUP('STATS 17-18'!X862,'PH - GIVEAWAYS'!$A$3:$B$55,2)</f>
        <v>83</v>
      </c>
      <c r="D860" s="33">
        <f>IF('STATS 17-18'!G862&lt;400,IF(C860&gt;66,66,C860),C860)</f>
        <v>83</v>
      </c>
      <c r="E860" s="33">
        <f>IF('STATS 17-18'!G862&lt;200,IF(D860&gt;60,60,D860),D860)</f>
        <v>83</v>
      </c>
      <c r="F860" s="33">
        <f>VLOOKUP('STATS 17-18'!AE862,'PH - BLOCKED SHOTS'!$A$3:$B$55,2)</f>
        <v>55</v>
      </c>
      <c r="G860" s="33">
        <f>IF('STATS 17-18'!G862&lt;400,IF(F860&gt;66,66,F860),F860)</f>
        <v>55</v>
      </c>
      <c r="H860" s="33">
        <f>IF('STATS 17-18'!G862&lt;200,IF(G860&gt;60,60,G860),G860)</f>
        <v>55</v>
      </c>
      <c r="I860" s="33"/>
      <c r="J860" s="116">
        <f>AVERAGE(B860,E860,E860,H860)</f>
        <v>68.25</v>
      </c>
      <c r="K860" s="116">
        <f>VLOOKUP('STATS 17-18'!M862,'PH - GAME SCORE'!$A$3:$B$55,2)</f>
        <v>89</v>
      </c>
      <c r="L860" s="116">
        <f>AVERAGE(J860,K860)</f>
        <v>78.625</v>
      </c>
      <c r="M860" s="116">
        <f>IF('STATS 17-18'!H862&lt;13.4,IF(L860&gt;73,73,L860),L860)</f>
        <v>78.625</v>
      </c>
      <c r="N860" s="117">
        <f>IF('STATS 17-18'!H862&lt;11,IF(M860&gt;66,66,M860),M860)</f>
        <v>78.625</v>
      </c>
    </row>
    <row r="861" ht="20.35" customHeight="1">
      <c r="A861" t="s" s="38">
        <v>992</v>
      </c>
      <c r="B861" s="81">
        <f>'SK - Tableau 1'!F861</f>
        <v>65</v>
      </c>
      <c r="C861" s="33">
        <f>VLOOKUP('STATS 17-18'!X863,'PH - GIVEAWAYS'!$A$3:$B$55,2)</f>
        <v>97</v>
      </c>
      <c r="D861" s="33">
        <f>IF('STATS 17-18'!G863&lt;400,IF(C861&gt;66,66,C861),C861)</f>
        <v>97</v>
      </c>
      <c r="E861" s="33">
        <f>IF('STATS 17-18'!G863&lt;200,IF(D861&gt;60,60,D861),D861)</f>
        <v>97</v>
      </c>
      <c r="F861" s="33">
        <f>VLOOKUP('STATS 17-18'!AE863,'PH - BLOCKED SHOTS'!$A$3:$B$55,2)</f>
        <v>61</v>
      </c>
      <c r="G861" s="33">
        <f>IF('STATS 17-18'!G863&lt;400,IF(F861&gt;66,66,F861),F861)</f>
        <v>61</v>
      </c>
      <c r="H861" s="33">
        <f>IF('STATS 17-18'!G863&lt;200,IF(G861&gt;60,60,G861),G861)</f>
        <v>61</v>
      </c>
      <c r="I861" s="33"/>
      <c r="J861" s="116">
        <f>AVERAGE(B861,E861,E861,H861)</f>
        <v>80</v>
      </c>
      <c r="K861" s="116">
        <f>VLOOKUP('STATS 17-18'!M863,'PH - GAME SCORE'!$A$3:$B$55,2)</f>
        <v>67</v>
      </c>
      <c r="L861" s="116">
        <f>AVERAGE(J861,K861)</f>
        <v>73.5</v>
      </c>
      <c r="M861" s="116">
        <f>IF('STATS 17-18'!H863&lt;13.4,IF(L861&gt;73,73,L861),L861)</f>
        <v>73.5</v>
      </c>
      <c r="N861" s="117">
        <f>IF('STATS 17-18'!H863&lt;11,IF(M861&gt;66,66,M861),M861)</f>
        <v>73.5</v>
      </c>
    </row>
    <row r="862" ht="20.35" customHeight="1">
      <c r="A862" t="s" s="38">
        <v>993</v>
      </c>
      <c r="B862" s="81">
        <f>'SK - Tableau 1'!F862</f>
        <v>95</v>
      </c>
      <c r="C862" s="33">
        <f>VLOOKUP('STATS 17-18'!X864,'PH - GIVEAWAYS'!$A$3:$B$55,2)</f>
        <v>86</v>
      </c>
      <c r="D862" s="33">
        <f>IF('STATS 17-18'!G864&lt;400,IF(C862&gt;66,66,C862),C862)</f>
        <v>86</v>
      </c>
      <c r="E862" s="33">
        <f>IF('STATS 17-18'!G864&lt;200,IF(D862&gt;60,60,D862),D862)</f>
        <v>86</v>
      </c>
      <c r="F862" s="33">
        <f>VLOOKUP('STATS 17-18'!AE864,'PH - BLOCKED SHOTS'!$A$3:$B$55,2)</f>
        <v>55</v>
      </c>
      <c r="G862" s="33">
        <f>IF('STATS 17-18'!G864&lt;400,IF(F862&gt;66,66,F862),F862)</f>
        <v>55</v>
      </c>
      <c r="H862" s="33">
        <f>IF('STATS 17-18'!G864&lt;200,IF(G862&gt;60,60,G862),G862)</f>
        <v>55</v>
      </c>
      <c r="I862" s="33"/>
      <c r="J862" s="116">
        <f>AVERAGE(B862,E862,E862,H862)</f>
        <v>80.5</v>
      </c>
      <c r="K862" s="116">
        <f>VLOOKUP('STATS 17-18'!M864,'PH - GAME SCORE'!$A$3:$B$55,2)</f>
        <v>96</v>
      </c>
      <c r="L862" s="116">
        <f>AVERAGE(J862,K862)</f>
        <v>88.25</v>
      </c>
      <c r="M862" s="116">
        <f>IF('STATS 17-18'!H864&lt;13.4,IF(L862&gt;73,73,L862),L862)</f>
        <v>88.25</v>
      </c>
      <c r="N862" s="117">
        <f>IF('STATS 17-18'!H864&lt;11,IF(M862&gt;66,66,M862),M862)</f>
        <v>88.25</v>
      </c>
    </row>
    <row r="863" ht="20.35" customHeight="1">
      <c r="A863" t="s" s="38">
        <v>994</v>
      </c>
      <c r="B863" s="81">
        <f>'SK - Tableau 1'!F863</f>
        <v>60</v>
      </c>
      <c r="C863" s="33">
        <f>VLOOKUP('STATS 17-18'!X865,'PH - GIVEAWAYS'!$A$3:$B$55,2)</f>
        <v>63</v>
      </c>
      <c r="D863" s="33">
        <f>IF('STATS 17-18'!G865&lt;400,IF(C863&gt;66,66,C863),C863)</f>
        <v>63</v>
      </c>
      <c r="E863" s="33">
        <f>IF('STATS 17-18'!G865&lt;200,IF(D863&gt;60,60,D863),D863)</f>
        <v>60</v>
      </c>
      <c r="F863" s="33">
        <f>VLOOKUP('STATS 17-18'!AE865,'PH - BLOCKED SHOTS'!$A$3:$B$55,2)</f>
        <v>47</v>
      </c>
      <c r="G863" s="33">
        <f>IF('STATS 17-18'!G865&lt;400,IF(F863&gt;66,66,F863),F863)</f>
        <v>47</v>
      </c>
      <c r="H863" s="33">
        <f>IF('STATS 17-18'!G865&lt;200,IF(G863&gt;60,60,G863),G863)</f>
        <v>47</v>
      </c>
      <c r="I863" s="33"/>
      <c r="J863" s="116">
        <f>AVERAGE(B863,E863,E863,H863)</f>
        <v>56.75</v>
      </c>
      <c r="K863" s="116">
        <f>VLOOKUP('STATS 17-18'!M865,'PH - GAME SCORE'!$A$3:$B$55,2)</f>
        <v>47</v>
      </c>
      <c r="L863" s="116">
        <f>AVERAGE(J863,K863)</f>
        <v>51.875</v>
      </c>
      <c r="M863" s="116">
        <f>IF('STATS 17-18'!H865&lt;13.4,IF(L863&gt;73,73,L863),L863)</f>
        <v>51.875</v>
      </c>
      <c r="N863" s="117">
        <f>IF('STATS 17-18'!H865&lt;11,IF(M863&gt;66,66,M863),M863)</f>
        <v>51.875</v>
      </c>
    </row>
    <row r="864" ht="20.35" customHeight="1">
      <c r="A864" t="s" s="38">
        <v>995</v>
      </c>
      <c r="B864" s="81">
        <f>'SK - Tableau 1'!F864</f>
        <v>75</v>
      </c>
      <c r="C864" s="33">
        <f>VLOOKUP('STATS 17-18'!X866,'PH - GIVEAWAYS'!$A$3:$B$55,2)</f>
        <v>91</v>
      </c>
      <c r="D864" s="33">
        <f>IF('STATS 17-18'!G866&lt;400,IF(C864&gt;66,66,C864),C864)</f>
        <v>91</v>
      </c>
      <c r="E864" s="33">
        <f>IF('STATS 17-18'!G866&lt;200,IF(D864&gt;60,60,D864),D864)</f>
        <v>91</v>
      </c>
      <c r="F864" s="33">
        <f>VLOOKUP('STATS 17-18'!AE866,'PH - BLOCKED SHOTS'!$A$3:$B$55,2)</f>
        <v>61</v>
      </c>
      <c r="G864" s="33">
        <f>IF('STATS 17-18'!G866&lt;400,IF(F864&gt;66,66,F864),F864)</f>
        <v>61</v>
      </c>
      <c r="H864" s="33">
        <f>IF('STATS 17-18'!G866&lt;200,IF(G864&gt;60,60,G864),G864)</f>
        <v>61</v>
      </c>
      <c r="I864" s="33"/>
      <c r="J864" s="116">
        <f>AVERAGE(B864,E864,E864,H864)</f>
        <v>79.5</v>
      </c>
      <c r="K864" s="116">
        <f>VLOOKUP('STATS 17-18'!M866,'PH - GAME SCORE'!$A$3:$B$55,2)</f>
        <v>82</v>
      </c>
      <c r="L864" s="116">
        <f>AVERAGE(J864,K864)</f>
        <v>80.75</v>
      </c>
      <c r="M864" s="116">
        <f>IF('STATS 17-18'!H866&lt;13.4,IF(L864&gt;73,73,L864),L864)</f>
        <v>80.75</v>
      </c>
      <c r="N864" s="117">
        <f>IF('STATS 17-18'!H866&lt;11,IF(M864&gt;66,66,M864),M864)</f>
        <v>80.75</v>
      </c>
    </row>
    <row r="865" ht="20.35" customHeight="1">
      <c r="A865" t="s" s="38">
        <v>997</v>
      </c>
      <c r="B865" s="81">
        <f>'SK - Tableau 1'!F865</f>
        <v>60</v>
      </c>
      <c r="C865" s="33">
        <f>VLOOKUP('STATS 17-18'!X867,'PH - GIVEAWAYS'!$A$3:$B$55,2)</f>
        <v>99</v>
      </c>
      <c r="D865" s="33">
        <f>IF('STATS 17-18'!G867&lt;400,IF(C865&gt;66,66,C865),C865)</f>
        <v>66</v>
      </c>
      <c r="E865" s="33">
        <f>IF('STATS 17-18'!G867&lt;200,IF(D865&gt;60,60,D865),D865)</f>
        <v>60</v>
      </c>
      <c r="F865" s="33">
        <f>VLOOKUP('STATS 17-18'!AE867,'PH - BLOCKED SHOTS'!$A$3:$B$55,2)</f>
        <v>47</v>
      </c>
      <c r="G865" s="33">
        <f>IF('STATS 17-18'!G867&lt;400,IF(F865&gt;66,66,F865),F865)</f>
        <v>47</v>
      </c>
      <c r="H865" s="33">
        <f>IF('STATS 17-18'!G867&lt;200,IF(G865&gt;60,60,G865),G865)</f>
        <v>47</v>
      </c>
      <c r="I865" s="33"/>
      <c r="J865" s="116">
        <f>AVERAGE(B865,E865,E865,H865)</f>
        <v>56.75</v>
      </c>
      <c r="K865" s="116">
        <f>VLOOKUP('STATS 17-18'!M867,'PH - GAME SCORE'!$A$3:$B$55,2)</f>
        <v>47</v>
      </c>
      <c r="L865" s="116">
        <f>AVERAGE(J865,K865)</f>
        <v>51.875</v>
      </c>
      <c r="M865" s="116">
        <f>IF('STATS 17-18'!H867&lt;13.4,IF(L865&gt;73,73,L865),L865)</f>
        <v>51.875</v>
      </c>
      <c r="N865" s="117">
        <f>IF('STATS 17-18'!H867&lt;11,IF(M865&gt;66,66,M865),M865)</f>
        <v>51.875</v>
      </c>
    </row>
    <row r="866" ht="20.35" customHeight="1">
      <c r="A866" t="s" s="38">
        <v>998</v>
      </c>
      <c r="B866" s="81">
        <f>'SK - Tableau 1'!F866</f>
        <v>47</v>
      </c>
      <c r="C866" s="33">
        <f>VLOOKUP('STATS 17-18'!X868,'PH - GIVEAWAYS'!$A$3:$B$55,2)</f>
        <v>99</v>
      </c>
      <c r="D866" s="33">
        <f>IF('STATS 17-18'!G868&lt;400,IF(C866&gt;66,66,C866),C866)</f>
        <v>66</v>
      </c>
      <c r="E866" s="33">
        <f>IF('STATS 17-18'!G868&lt;200,IF(D866&gt;60,60,D866),D866)</f>
        <v>60</v>
      </c>
      <c r="F866" s="33">
        <f>VLOOKUP('STATS 17-18'!AE868,'PH - BLOCKED SHOTS'!$A$3:$B$55,2)</f>
        <v>68</v>
      </c>
      <c r="G866" s="33">
        <f>IF('STATS 17-18'!G868&lt;400,IF(F866&gt;66,66,F866),F866)</f>
        <v>66</v>
      </c>
      <c r="H866" s="33">
        <f>IF('STATS 17-18'!G868&lt;200,IF(G866&gt;60,60,G866),G866)</f>
        <v>60</v>
      </c>
      <c r="I866" s="33"/>
      <c r="J866" s="116">
        <f>AVERAGE(B866,E866,E866,H866)</f>
        <v>56.75</v>
      </c>
      <c r="K866" s="116">
        <f>VLOOKUP('STATS 17-18'!M868,'PH - GAME SCORE'!$A$3:$B$55,2)</f>
        <v>99</v>
      </c>
      <c r="L866" s="116">
        <f>AVERAGE(J866,K866)</f>
        <v>77.875</v>
      </c>
      <c r="M866" s="116">
        <f>IF('STATS 17-18'!H868&lt;13.4,IF(L866&gt;73,73,L866),L866)</f>
        <v>73</v>
      </c>
      <c r="N866" s="117">
        <f>IF('STATS 17-18'!H868&lt;11,IF(M866&gt;66,66,M866),M866)</f>
        <v>73</v>
      </c>
    </row>
    <row r="867" ht="20.35" customHeight="1">
      <c r="A867" t="s" s="38">
        <v>999</v>
      </c>
      <c r="B867" s="81">
        <f>'SK - Tableau 1'!F867</f>
        <v>87</v>
      </c>
      <c r="C867" s="33">
        <f>VLOOKUP('STATS 17-18'!X869,'PH - GIVEAWAYS'!$A$3:$B$55,2)</f>
        <v>87</v>
      </c>
      <c r="D867" s="33">
        <f>IF('STATS 17-18'!G869&lt;400,IF(C867&gt;66,66,C867),C867)</f>
        <v>87</v>
      </c>
      <c r="E867" s="33">
        <f>IF('STATS 17-18'!G869&lt;200,IF(D867&gt;60,60,D867),D867)</f>
        <v>87</v>
      </c>
      <c r="F867" s="33">
        <f>VLOOKUP('STATS 17-18'!AE869,'PH - BLOCKED SHOTS'!$A$3:$B$55,2)</f>
        <v>66</v>
      </c>
      <c r="G867" s="33">
        <f>IF('STATS 17-18'!G869&lt;400,IF(F867&gt;66,66,F867),F867)</f>
        <v>66</v>
      </c>
      <c r="H867" s="33">
        <f>IF('STATS 17-18'!G869&lt;200,IF(G867&gt;60,60,G867),G867)</f>
        <v>66</v>
      </c>
      <c r="I867" s="33"/>
      <c r="J867" s="116">
        <f>AVERAGE(B867,E867,E867,H867)</f>
        <v>81.75</v>
      </c>
      <c r="K867" s="116">
        <f>VLOOKUP('STATS 17-18'!M869,'PH - GAME SCORE'!$A$3:$B$55,2)</f>
        <v>76</v>
      </c>
      <c r="L867" s="116">
        <f>AVERAGE(J867,K867)</f>
        <v>78.875</v>
      </c>
      <c r="M867" s="116">
        <f>IF('STATS 17-18'!H869&lt;13.4,IF(L867&gt;73,73,L867),L867)</f>
        <v>78.875</v>
      </c>
      <c r="N867" s="117">
        <f>IF('STATS 17-18'!H869&lt;11,IF(M867&gt;66,66,M867),M867)</f>
        <v>78.875</v>
      </c>
    </row>
    <row r="868" ht="20.35" customHeight="1">
      <c r="A868" t="s" s="38">
        <v>1000</v>
      </c>
      <c r="B868" s="81">
        <f>'SK - Tableau 1'!F868</f>
        <v>87</v>
      </c>
      <c r="C868" s="33">
        <f>VLOOKUP('STATS 17-18'!X870,'PH - GIVEAWAYS'!$A$3:$B$55,2)</f>
        <v>76</v>
      </c>
      <c r="D868" s="33">
        <f>IF('STATS 17-18'!G870&lt;400,IF(C868&gt;66,66,C868),C868)</f>
        <v>76</v>
      </c>
      <c r="E868" s="33">
        <f>IF('STATS 17-18'!G870&lt;200,IF(D868&gt;60,60,D868),D868)</f>
        <v>76</v>
      </c>
      <c r="F868" s="33">
        <f>VLOOKUP('STATS 17-18'!AE870,'PH - BLOCKED SHOTS'!$A$3:$B$55,2)</f>
        <v>71</v>
      </c>
      <c r="G868" s="33">
        <f>IF('STATS 17-18'!G870&lt;400,IF(F868&gt;66,66,F868),F868)</f>
        <v>71</v>
      </c>
      <c r="H868" s="33">
        <f>IF('STATS 17-18'!G870&lt;200,IF(G868&gt;60,60,G868),G868)</f>
        <v>71</v>
      </c>
      <c r="I868" s="33"/>
      <c r="J868" s="116">
        <f>AVERAGE(B868,E868,E868,H868)</f>
        <v>77.5</v>
      </c>
      <c r="K868" s="116">
        <f>VLOOKUP('STATS 17-18'!M870,'PH - GAME SCORE'!$A$3:$B$55,2)</f>
        <v>80</v>
      </c>
      <c r="L868" s="116">
        <f>AVERAGE(J868,K868)</f>
        <v>78.75</v>
      </c>
      <c r="M868" s="116">
        <f>IF('STATS 17-18'!H870&lt;13.4,IF(L868&gt;73,73,L868),L868)</f>
        <v>78.75</v>
      </c>
      <c r="N868" s="117">
        <f>IF('STATS 17-18'!H870&lt;11,IF(M868&gt;66,66,M868),M868)</f>
        <v>78.75</v>
      </c>
    </row>
    <row r="869" ht="20.35" customHeight="1">
      <c r="A869" t="s" s="38">
        <v>1001</v>
      </c>
      <c r="B869" s="81">
        <f>'SK - Tableau 1'!F869</f>
        <v>47</v>
      </c>
      <c r="C869" s="33">
        <f>VLOOKUP('STATS 17-18'!X871,'PH - GIVEAWAYS'!$A$3:$B$55,2)</f>
        <v>99</v>
      </c>
      <c r="D869" s="33">
        <f>IF('STATS 17-18'!G871&lt;400,IF(C869&gt;66,66,C869),C869)</f>
        <v>66</v>
      </c>
      <c r="E869" s="33">
        <f>IF('STATS 17-18'!G871&lt;200,IF(D869&gt;60,60,D869),D869)</f>
        <v>60</v>
      </c>
      <c r="F869" s="33">
        <f>VLOOKUP('STATS 17-18'!AE871,'PH - BLOCKED SHOTS'!$A$3:$B$55,2)</f>
        <v>47</v>
      </c>
      <c r="G869" s="33">
        <f>IF('STATS 17-18'!G871&lt;400,IF(F869&gt;66,66,F869),F869)</f>
        <v>47</v>
      </c>
      <c r="H869" s="33">
        <f>IF('STATS 17-18'!G871&lt;200,IF(G869&gt;60,60,G869),G869)</f>
        <v>47</v>
      </c>
      <c r="I869" s="33"/>
      <c r="J869" s="116">
        <f>AVERAGE(B869,E869,E869,H869)</f>
        <v>53.5</v>
      </c>
      <c r="K869" s="116">
        <f>VLOOKUP('STATS 17-18'!M871,'PH - GAME SCORE'!$A$3:$B$55,2)</f>
        <v>47</v>
      </c>
      <c r="L869" s="116">
        <f>AVERAGE(J869,K869)</f>
        <v>50.25</v>
      </c>
      <c r="M869" s="116">
        <f>IF('STATS 17-18'!H871&lt;13.4,IF(L869&gt;73,73,L869),L869)</f>
        <v>50.25</v>
      </c>
      <c r="N869" s="117">
        <f>IF('STATS 17-18'!H871&lt;11,IF(M869&gt;66,66,M869),M869)</f>
        <v>50.25</v>
      </c>
    </row>
    <row r="870" ht="20.35" customHeight="1">
      <c r="A870" t="s" s="38">
        <v>1002</v>
      </c>
      <c r="B870" s="81">
        <f>'SK - Tableau 1'!F870</f>
        <v>51</v>
      </c>
      <c r="C870" s="33">
        <f>VLOOKUP('STATS 17-18'!X872,'PH - GIVEAWAYS'!$A$3:$B$55,2)</f>
        <v>89</v>
      </c>
      <c r="D870" s="33">
        <f>IF('STATS 17-18'!G872&lt;400,IF(C870&gt;66,66,C870),C870)</f>
        <v>66</v>
      </c>
      <c r="E870" s="33">
        <f>IF('STATS 17-18'!G872&lt;200,IF(D870&gt;60,60,D870),D870)</f>
        <v>66</v>
      </c>
      <c r="F870" s="33">
        <f>VLOOKUP('STATS 17-18'!AE872,'PH - BLOCKED SHOTS'!$A$3:$B$55,2)</f>
        <v>60</v>
      </c>
      <c r="G870" s="33">
        <f>IF('STATS 17-18'!G872&lt;400,IF(F870&gt;66,66,F870),F870)</f>
        <v>60</v>
      </c>
      <c r="H870" s="33">
        <f>IF('STATS 17-18'!G872&lt;200,IF(G870&gt;60,60,G870),G870)</f>
        <v>60</v>
      </c>
      <c r="I870" s="33"/>
      <c r="J870" s="116">
        <f>AVERAGE(B870,E870,E870,H870)</f>
        <v>60.75</v>
      </c>
      <c r="K870" s="116">
        <f>VLOOKUP('STATS 17-18'!M872,'PH - GAME SCORE'!$A$3:$B$55,2)</f>
        <v>76</v>
      </c>
      <c r="L870" s="116">
        <f>AVERAGE(J870,K870)</f>
        <v>68.375</v>
      </c>
      <c r="M870" s="116">
        <f>IF('STATS 17-18'!H872&lt;13.4,IF(L870&gt;73,73,L870),L870)</f>
        <v>68.375</v>
      </c>
      <c r="N870" s="117">
        <f>IF('STATS 17-18'!H872&lt;11,IF(M870&gt;66,66,M870),M870)</f>
        <v>66</v>
      </c>
    </row>
    <row r="871" ht="20.35" customHeight="1">
      <c r="A871" t="s" s="38">
        <v>1003</v>
      </c>
      <c r="B871" s="81">
        <f>'SK - Tableau 1'!F871</f>
        <v>78</v>
      </c>
      <c r="C871" s="33">
        <f>VLOOKUP('STATS 17-18'!X873,'PH - GIVEAWAYS'!$A$3:$B$55,2)</f>
        <v>73</v>
      </c>
      <c r="D871" s="33">
        <f>IF('STATS 17-18'!G873&lt;400,IF(C871&gt;66,66,C871),C871)</f>
        <v>73</v>
      </c>
      <c r="E871" s="33">
        <f>IF('STATS 17-18'!G873&lt;200,IF(D871&gt;60,60,D871),D871)</f>
        <v>73</v>
      </c>
      <c r="F871" s="33">
        <f>VLOOKUP('STATS 17-18'!AE873,'PH - BLOCKED SHOTS'!$A$3:$B$55,2)</f>
        <v>59</v>
      </c>
      <c r="G871" s="33">
        <f>IF('STATS 17-18'!G873&lt;400,IF(F871&gt;66,66,F871),F871)</f>
        <v>59</v>
      </c>
      <c r="H871" s="33">
        <f>IF('STATS 17-18'!G873&lt;200,IF(G871&gt;60,60,G871),G871)</f>
        <v>59</v>
      </c>
      <c r="I871" s="33"/>
      <c r="J871" s="116">
        <f>AVERAGE(B871,E871,E871,H871)</f>
        <v>70.75</v>
      </c>
      <c r="K871" s="116">
        <f>VLOOKUP('STATS 17-18'!M873,'PH - GAME SCORE'!$A$3:$B$55,2)</f>
        <v>95</v>
      </c>
      <c r="L871" s="116">
        <f>AVERAGE(J871,K871)</f>
        <v>82.875</v>
      </c>
      <c r="M871" s="116">
        <f>IF('STATS 17-18'!H873&lt;13.4,IF(L871&gt;73,73,L871),L871)</f>
        <v>82.875</v>
      </c>
      <c r="N871" s="117">
        <f>IF('STATS 17-18'!H873&lt;11,IF(M871&gt;66,66,M871),M871)</f>
        <v>82.875</v>
      </c>
    </row>
    <row r="872" ht="20.35" customHeight="1">
      <c r="A872" t="s" s="38">
        <v>1004</v>
      </c>
      <c r="B872" s="81">
        <f>'SK - Tableau 1'!F872</f>
        <v>81</v>
      </c>
      <c r="C872" s="33">
        <f>VLOOKUP('STATS 17-18'!X874,'PH - GIVEAWAYS'!$A$3:$B$55,2)</f>
        <v>61</v>
      </c>
      <c r="D872" s="33">
        <f>IF('STATS 17-18'!G874&lt;400,IF(C872&gt;66,66,C872),C872)</f>
        <v>61</v>
      </c>
      <c r="E872" s="33">
        <f>IF('STATS 17-18'!G874&lt;200,IF(D872&gt;60,60,D872),D872)</f>
        <v>61</v>
      </c>
      <c r="F872" s="33">
        <f>VLOOKUP('STATS 17-18'!AE874,'PH - BLOCKED SHOTS'!$A$3:$B$55,2)</f>
        <v>48</v>
      </c>
      <c r="G872" s="33">
        <f>IF('STATS 17-18'!G874&lt;400,IF(F872&gt;66,66,F872),F872)</f>
        <v>48</v>
      </c>
      <c r="H872" s="33">
        <f>IF('STATS 17-18'!G874&lt;200,IF(G872&gt;60,60,G872),G872)</f>
        <v>48</v>
      </c>
      <c r="I872" s="33"/>
      <c r="J872" s="116">
        <f>AVERAGE(B872,E872,E872,H872)</f>
        <v>62.75</v>
      </c>
      <c r="K872" s="116">
        <f>VLOOKUP('STATS 17-18'!M874,'PH - GAME SCORE'!$A$3:$B$55,2)</f>
        <v>91</v>
      </c>
      <c r="L872" s="116">
        <f>AVERAGE(J872,K872)</f>
        <v>76.875</v>
      </c>
      <c r="M872" s="116">
        <f>IF('STATS 17-18'!H874&lt;13.4,IF(L872&gt;73,73,L872),L872)</f>
        <v>76.875</v>
      </c>
      <c r="N872" s="117">
        <f>IF('STATS 17-18'!H874&lt;11,IF(M872&gt;66,66,M872),M872)</f>
        <v>76.875</v>
      </c>
    </row>
    <row r="873" ht="20.35" customHeight="1">
      <c r="A873" t="s" s="38">
        <v>1005</v>
      </c>
      <c r="B873" s="81">
        <f>'SK - Tableau 1'!F873</f>
        <v>76</v>
      </c>
      <c r="C873" s="33">
        <f>VLOOKUP('STATS 17-18'!X875,'PH - GIVEAWAYS'!$A$3:$B$55,2)</f>
        <v>80</v>
      </c>
      <c r="D873" s="33">
        <f>IF('STATS 17-18'!G875&lt;400,IF(C873&gt;66,66,C873),C873)</f>
        <v>80</v>
      </c>
      <c r="E873" s="33">
        <f>IF('STATS 17-18'!G875&lt;200,IF(D873&gt;60,60,D873),D873)</f>
        <v>80</v>
      </c>
      <c r="F873" s="33">
        <f>VLOOKUP('STATS 17-18'!AE875,'PH - BLOCKED SHOTS'!$A$3:$B$55,2)</f>
        <v>82</v>
      </c>
      <c r="G873" s="33">
        <f>IF('STATS 17-18'!G875&lt;400,IF(F873&gt;66,66,F873),F873)</f>
        <v>82</v>
      </c>
      <c r="H873" s="33">
        <f>IF('STATS 17-18'!G875&lt;200,IF(G873&gt;60,60,G873),G873)</f>
        <v>82</v>
      </c>
      <c r="I873" s="33"/>
      <c r="J873" s="116">
        <f>AVERAGE(B873,E873,E873,H873)</f>
        <v>79.5</v>
      </c>
      <c r="K873" s="116">
        <f>VLOOKUP('STATS 17-18'!M875,'PH - GAME SCORE'!$A$3:$B$55,2)</f>
        <v>60</v>
      </c>
      <c r="L873" s="116">
        <f>AVERAGE(J873,K873)</f>
        <v>69.75</v>
      </c>
      <c r="M873" s="116">
        <f>IF('STATS 17-18'!H875&lt;13.4,IF(L873&gt;73,73,L873),L873)</f>
        <v>69.75</v>
      </c>
      <c r="N873" s="117">
        <f>IF('STATS 17-18'!H875&lt;11,IF(M873&gt;66,66,M873),M873)</f>
        <v>69.75</v>
      </c>
    </row>
    <row r="874" ht="20.35" customHeight="1">
      <c r="A874" t="s" s="38">
        <v>1006</v>
      </c>
      <c r="B874" s="81">
        <f>'SK - Tableau 1'!F874</f>
        <v>63</v>
      </c>
      <c r="C874" s="33">
        <f>VLOOKUP('STATS 17-18'!X876,'PH - GIVEAWAYS'!$A$3:$B$55,2)</f>
        <v>78</v>
      </c>
      <c r="D874" s="33">
        <f>IF('STATS 17-18'!G876&lt;400,IF(C874&gt;66,66,C874),C874)</f>
        <v>78</v>
      </c>
      <c r="E874" s="33">
        <f>IF('STATS 17-18'!G876&lt;200,IF(D874&gt;60,60,D874),D874)</f>
        <v>78</v>
      </c>
      <c r="F874" s="33">
        <f>VLOOKUP('STATS 17-18'!AE876,'PH - BLOCKED SHOTS'!$A$3:$B$55,2)</f>
        <v>61</v>
      </c>
      <c r="G874" s="33">
        <f>IF('STATS 17-18'!G876&lt;400,IF(F874&gt;66,66,F874),F874)</f>
        <v>61</v>
      </c>
      <c r="H874" s="33">
        <f>IF('STATS 17-18'!G876&lt;200,IF(G874&gt;60,60,G874),G874)</f>
        <v>61</v>
      </c>
      <c r="I874" s="33"/>
      <c r="J874" s="116">
        <f>AVERAGE(B874,E874,E874,H874)</f>
        <v>70</v>
      </c>
      <c r="K874" s="116">
        <f>VLOOKUP('STATS 17-18'!M876,'PH - GAME SCORE'!$A$3:$B$55,2)</f>
        <v>93</v>
      </c>
      <c r="L874" s="116">
        <f>AVERAGE(J874,K874)</f>
        <v>81.5</v>
      </c>
      <c r="M874" s="116">
        <f>IF('STATS 17-18'!H876&lt;13.4,IF(L874&gt;73,73,L874),L874)</f>
        <v>81.5</v>
      </c>
      <c r="N874" s="117">
        <f>IF('STATS 17-18'!H876&lt;11,IF(M874&gt;66,66,M874),M874)</f>
        <v>81.5</v>
      </c>
    </row>
    <row r="875" ht="20.35" customHeight="1">
      <c r="A875" t="s" s="38">
        <v>1007</v>
      </c>
      <c r="B875" s="81">
        <f>'SK - Tableau 1'!F875</f>
        <v>56</v>
      </c>
      <c r="C875" s="33">
        <f>VLOOKUP('STATS 17-18'!X877,'PH - GIVEAWAYS'!$A$3:$B$55,2)</f>
        <v>83</v>
      </c>
      <c r="D875" s="33">
        <f>IF('STATS 17-18'!G877&lt;400,IF(C875&gt;66,66,C875),C875)</f>
        <v>83</v>
      </c>
      <c r="E875" s="33">
        <f>IF('STATS 17-18'!G877&lt;200,IF(D875&gt;60,60,D875),D875)</f>
        <v>83</v>
      </c>
      <c r="F875" s="33">
        <f>VLOOKUP('STATS 17-18'!AE877,'PH - BLOCKED SHOTS'!$A$3:$B$55,2)</f>
        <v>79</v>
      </c>
      <c r="G875" s="33">
        <f>IF('STATS 17-18'!G877&lt;400,IF(F875&gt;66,66,F875),F875)</f>
        <v>79</v>
      </c>
      <c r="H875" s="33">
        <f>IF('STATS 17-18'!G877&lt;200,IF(G875&gt;60,60,G875),G875)</f>
        <v>79</v>
      </c>
      <c r="I875" s="33"/>
      <c r="J875" s="116">
        <f>AVERAGE(B875,E875,E875,H875)</f>
        <v>75.25</v>
      </c>
      <c r="K875" s="116">
        <f>VLOOKUP('STATS 17-18'!M877,'PH - GAME SCORE'!$A$3:$B$55,2)</f>
        <v>51</v>
      </c>
      <c r="L875" s="116">
        <f>AVERAGE(J875,K875)</f>
        <v>63.125</v>
      </c>
      <c r="M875" s="116">
        <f>IF('STATS 17-18'!H877&lt;13.4,IF(L875&gt;73,73,L875),L875)</f>
        <v>63.125</v>
      </c>
      <c r="N875" s="117">
        <f>IF('STATS 17-18'!H877&lt;11,IF(M875&gt;66,66,M875),M875)</f>
        <v>63.125</v>
      </c>
    </row>
    <row r="876" ht="20.35" customHeight="1">
      <c r="A876" t="s" s="38">
        <v>1008</v>
      </c>
      <c r="B876" s="81">
        <f>'SK - Tableau 1'!F876</f>
        <v>97</v>
      </c>
      <c r="C876" s="33">
        <f>VLOOKUP('STATS 17-18'!X878,'PH - GIVEAWAYS'!$A$3:$B$55,2)</f>
        <v>63</v>
      </c>
      <c r="D876" s="33">
        <f>IF('STATS 17-18'!G878&lt;400,IF(C876&gt;66,66,C876),C876)</f>
        <v>63</v>
      </c>
      <c r="E876" s="33">
        <f>IF('STATS 17-18'!G878&lt;200,IF(D876&gt;60,60,D876),D876)</f>
        <v>63</v>
      </c>
      <c r="F876" s="33">
        <f>VLOOKUP('STATS 17-18'!AE878,'PH - BLOCKED SHOTS'!$A$3:$B$55,2)</f>
        <v>77</v>
      </c>
      <c r="G876" s="33">
        <f>IF('STATS 17-18'!G878&lt;400,IF(F876&gt;66,66,F876),F876)</f>
        <v>77</v>
      </c>
      <c r="H876" s="33">
        <f>IF('STATS 17-18'!G878&lt;200,IF(G876&gt;60,60,G876),G876)</f>
        <v>77</v>
      </c>
      <c r="I876" s="33"/>
      <c r="J876" s="116">
        <f>AVERAGE(B876,E876,E876,H876)</f>
        <v>75</v>
      </c>
      <c r="K876" s="116">
        <f>VLOOKUP('STATS 17-18'!M878,'PH - GAME SCORE'!$A$3:$B$55,2)</f>
        <v>81</v>
      </c>
      <c r="L876" s="116">
        <f>AVERAGE(J876,K876)</f>
        <v>78</v>
      </c>
      <c r="M876" s="116">
        <f>IF('STATS 17-18'!H878&lt;13.4,IF(L876&gt;73,73,L876),L876)</f>
        <v>78</v>
      </c>
      <c r="N876" s="117">
        <f>IF('STATS 17-18'!H878&lt;11,IF(M876&gt;66,66,M876),M876)</f>
        <v>78</v>
      </c>
    </row>
    <row r="877" ht="20.35" customHeight="1">
      <c r="A877" t="s" s="38">
        <v>1009</v>
      </c>
      <c r="B877" s="81">
        <f>'SK - Tableau 1'!F877</f>
        <v>60</v>
      </c>
      <c r="C877" s="33">
        <f>VLOOKUP('STATS 17-18'!X879,'PH - GIVEAWAYS'!$A$3:$B$55,2)</f>
        <v>84</v>
      </c>
      <c r="D877" s="33">
        <f>IF('STATS 17-18'!G879&lt;400,IF(C877&gt;66,66,C877),C877)</f>
        <v>66</v>
      </c>
      <c r="E877" s="33">
        <f>IF('STATS 17-18'!G879&lt;200,IF(D877&gt;60,60,D877),D877)</f>
        <v>60</v>
      </c>
      <c r="F877" s="33">
        <f>VLOOKUP('STATS 17-18'!AE879,'PH - BLOCKED SHOTS'!$A$3:$B$55,2)</f>
        <v>70</v>
      </c>
      <c r="G877" s="33">
        <f>IF('STATS 17-18'!G879&lt;400,IF(F877&gt;66,66,F877),F877)</f>
        <v>66</v>
      </c>
      <c r="H877" s="33">
        <f>IF('STATS 17-18'!G879&lt;200,IF(G877&gt;60,60,G877),G877)</f>
        <v>60</v>
      </c>
      <c r="I877" s="33"/>
      <c r="J877" s="116">
        <f>AVERAGE(B877,E877,E877,H877)</f>
        <v>60</v>
      </c>
      <c r="K877" s="116">
        <f>VLOOKUP('STATS 17-18'!M879,'PH - GAME SCORE'!$A$3:$B$55,2)</f>
        <v>52</v>
      </c>
      <c r="L877" s="116">
        <f>AVERAGE(J877,K877)</f>
        <v>56</v>
      </c>
      <c r="M877" s="116">
        <f>IF('STATS 17-18'!H879&lt;13.4,IF(L877&gt;73,73,L877),L877)</f>
        <v>56</v>
      </c>
      <c r="N877" s="117">
        <f>IF('STATS 17-18'!H879&lt;11,IF(M877&gt;66,66,M877),M877)</f>
        <v>56</v>
      </c>
    </row>
    <row r="878" ht="20.35" customHeight="1">
      <c r="A878" t="s" s="38">
        <v>1010</v>
      </c>
      <c r="B878" s="81">
        <f>'SK - Tableau 1'!F878</f>
        <v>68</v>
      </c>
      <c r="C878" s="33">
        <f>VLOOKUP('STATS 17-18'!X880,'PH - GIVEAWAYS'!$A$3:$B$55,2)</f>
        <v>96</v>
      </c>
      <c r="D878" s="33">
        <f>IF('STATS 17-18'!G880&lt;400,IF(C878&gt;66,66,C878),C878)</f>
        <v>96</v>
      </c>
      <c r="E878" s="33">
        <f>IF('STATS 17-18'!G880&lt;200,IF(D878&gt;60,60,D878),D878)</f>
        <v>96</v>
      </c>
      <c r="F878" s="33">
        <f>VLOOKUP('STATS 17-18'!AE880,'PH - BLOCKED SHOTS'!$A$3:$B$55,2)</f>
        <v>65</v>
      </c>
      <c r="G878" s="33">
        <f>IF('STATS 17-18'!G880&lt;400,IF(F878&gt;66,66,F878),F878)</f>
        <v>65</v>
      </c>
      <c r="H878" s="33">
        <f>IF('STATS 17-18'!G880&lt;200,IF(G878&gt;60,60,G878),G878)</f>
        <v>65</v>
      </c>
      <c r="I878" s="33"/>
      <c r="J878" s="116">
        <f>AVERAGE(B878,E878,E878,H878)</f>
        <v>81.25</v>
      </c>
      <c r="K878" s="116">
        <f>VLOOKUP('STATS 17-18'!M880,'PH - GAME SCORE'!$A$3:$B$55,2)</f>
        <v>49</v>
      </c>
      <c r="L878" s="116">
        <f>AVERAGE(J878,K878)</f>
        <v>65.125</v>
      </c>
      <c r="M878" s="116">
        <f>IF('STATS 17-18'!H880&lt;13.4,IF(L878&gt;73,73,L878),L878)</f>
        <v>65.125</v>
      </c>
      <c r="N878" s="117">
        <f>IF('STATS 17-18'!H880&lt;11,IF(M878&gt;66,66,M878),M878)</f>
        <v>65.125</v>
      </c>
    </row>
    <row r="879" ht="20.35" customHeight="1">
      <c r="A879" t="s" s="38">
        <v>1011</v>
      </c>
      <c r="B879" s="81">
        <f>'SK - Tableau 1'!F879</f>
        <v>47</v>
      </c>
      <c r="C879" s="33">
        <f>VLOOKUP('STATS 17-18'!X881,'PH - GIVEAWAYS'!$A$3:$B$55,2)</f>
        <v>81</v>
      </c>
      <c r="D879" s="33">
        <f>IF('STATS 17-18'!G881&lt;400,IF(C879&gt;66,66,C879),C879)</f>
        <v>66</v>
      </c>
      <c r="E879" s="33">
        <f>IF('STATS 17-18'!G881&lt;200,IF(D879&gt;60,60,D879),D879)</f>
        <v>60</v>
      </c>
      <c r="F879" s="33">
        <f>VLOOKUP('STATS 17-18'!AE881,'PH - BLOCKED SHOTS'!$A$3:$B$55,2)</f>
        <v>60</v>
      </c>
      <c r="G879" s="33">
        <f>IF('STATS 17-18'!G881&lt;400,IF(F879&gt;66,66,F879),F879)</f>
        <v>60</v>
      </c>
      <c r="H879" s="33">
        <f>IF('STATS 17-18'!G881&lt;200,IF(G879&gt;60,60,G879),G879)</f>
        <v>60</v>
      </c>
      <c r="I879" s="33"/>
      <c r="J879" s="116">
        <f>AVERAGE(B879,E879,E879,H879)</f>
        <v>56.75</v>
      </c>
      <c r="K879" s="116">
        <f>VLOOKUP('STATS 17-18'!M881,'PH - GAME SCORE'!$A$3:$B$55,2)</f>
        <v>86</v>
      </c>
      <c r="L879" s="116">
        <f>AVERAGE(J879,K879)</f>
        <v>71.375</v>
      </c>
      <c r="M879" s="116">
        <f>IF('STATS 17-18'!H881&lt;13.4,IF(L879&gt;73,73,L879),L879)</f>
        <v>71.375</v>
      </c>
      <c r="N879" s="117">
        <f>IF('STATS 17-18'!H881&lt;11,IF(M879&gt;66,66,M879),M879)</f>
        <v>71.375</v>
      </c>
    </row>
    <row r="880" ht="20.35" customHeight="1">
      <c r="A880" t="s" s="38">
        <v>1012</v>
      </c>
      <c r="B880" s="81">
        <f>'SK - Tableau 1'!F880</f>
        <v>80</v>
      </c>
      <c r="C880" s="33">
        <f>VLOOKUP('STATS 17-18'!X882,'PH - GIVEAWAYS'!$A$3:$B$55,2)</f>
        <v>78</v>
      </c>
      <c r="D880" s="33">
        <f>IF('STATS 17-18'!G882&lt;400,IF(C880&gt;66,66,C880),C880)</f>
        <v>66</v>
      </c>
      <c r="E880" s="33">
        <f>IF('STATS 17-18'!G882&lt;200,IF(D880&gt;60,60,D880),D880)</f>
        <v>66</v>
      </c>
      <c r="F880" s="33">
        <f>VLOOKUP('STATS 17-18'!AE882,'PH - BLOCKED SHOTS'!$A$3:$B$55,2)</f>
        <v>82</v>
      </c>
      <c r="G880" s="33">
        <f>IF('STATS 17-18'!G882&lt;400,IF(F880&gt;66,66,F880),F880)</f>
        <v>66</v>
      </c>
      <c r="H880" s="33">
        <f>IF('STATS 17-18'!G882&lt;200,IF(G880&gt;60,60,G880),G880)</f>
        <v>66</v>
      </c>
      <c r="I880" s="33"/>
      <c r="J880" s="116">
        <f>AVERAGE(B880,E880,E880,H880)</f>
        <v>69.5</v>
      </c>
      <c r="K880" s="116">
        <f>VLOOKUP('STATS 17-18'!M882,'PH - GAME SCORE'!$A$3:$B$55,2)</f>
        <v>49</v>
      </c>
      <c r="L880" s="116">
        <f>AVERAGE(J880,K880)</f>
        <v>59.25</v>
      </c>
      <c r="M880" s="116">
        <f>IF('STATS 17-18'!H882&lt;13.4,IF(L880&gt;73,73,L880),L880)</f>
        <v>59.25</v>
      </c>
      <c r="N880" s="117">
        <f>IF('STATS 17-18'!H882&lt;11,IF(M880&gt;66,66,M880),M880)</f>
        <v>59.25</v>
      </c>
    </row>
    <row r="881" ht="20.35" customHeight="1">
      <c r="A881" t="s" s="38">
        <v>1013</v>
      </c>
      <c r="B881" s="81">
        <f>'SK - Tableau 1'!F881</f>
        <v>48</v>
      </c>
      <c r="C881" s="33">
        <f>VLOOKUP('STATS 17-18'!X883,'PH - GIVEAWAYS'!$A$3:$B$55,2)</f>
        <v>85</v>
      </c>
      <c r="D881" s="33">
        <f>IF('STATS 17-18'!G883&lt;400,IF(C881&gt;66,66,C881),C881)</f>
        <v>85</v>
      </c>
      <c r="E881" s="33">
        <f>IF('STATS 17-18'!G883&lt;200,IF(D881&gt;60,60,D881),D881)</f>
        <v>85</v>
      </c>
      <c r="F881" s="33">
        <f>VLOOKUP('STATS 17-18'!AE883,'PH - BLOCKED SHOTS'!$A$3:$B$55,2)</f>
        <v>65</v>
      </c>
      <c r="G881" s="33">
        <f>IF('STATS 17-18'!G883&lt;400,IF(F881&gt;66,66,F881),F881)</f>
        <v>65</v>
      </c>
      <c r="H881" s="33">
        <f>IF('STATS 17-18'!G883&lt;200,IF(G881&gt;60,60,G881),G881)</f>
        <v>65</v>
      </c>
      <c r="I881" s="33"/>
      <c r="J881" s="116">
        <f>AVERAGE(B881,E881,E881,H881)</f>
        <v>70.75</v>
      </c>
      <c r="K881" s="116">
        <f>VLOOKUP('STATS 17-18'!M883,'PH - GAME SCORE'!$A$3:$B$55,2)</f>
        <v>77</v>
      </c>
      <c r="L881" s="116">
        <f>AVERAGE(J881,K881)</f>
        <v>73.875</v>
      </c>
      <c r="M881" s="116">
        <f>IF('STATS 17-18'!H883&lt;13.4,IF(L881&gt;73,73,L881),L881)</f>
        <v>73.875</v>
      </c>
      <c r="N881" s="117">
        <f>IF('STATS 17-18'!H883&lt;11,IF(M881&gt;66,66,M881),M881)</f>
        <v>73.875</v>
      </c>
    </row>
    <row r="882" ht="20.35" customHeight="1">
      <c r="A882" t="s" s="38">
        <v>1014</v>
      </c>
      <c r="B882" s="81">
        <f>'SK - Tableau 1'!F882</f>
        <v>65</v>
      </c>
      <c r="C882" s="33">
        <f>VLOOKUP('STATS 17-18'!X884,'PH - GIVEAWAYS'!$A$3:$B$55,2)</f>
        <v>87</v>
      </c>
      <c r="D882" s="33">
        <f>IF('STATS 17-18'!G884&lt;400,IF(C882&gt;66,66,C882),C882)</f>
        <v>87</v>
      </c>
      <c r="E882" s="33">
        <f>IF('STATS 17-18'!G884&lt;200,IF(D882&gt;60,60,D882),D882)</f>
        <v>87</v>
      </c>
      <c r="F882" s="33">
        <f>VLOOKUP('STATS 17-18'!AE884,'PH - BLOCKED SHOTS'!$A$3:$B$55,2)</f>
        <v>74</v>
      </c>
      <c r="G882" s="33">
        <f>IF('STATS 17-18'!G884&lt;400,IF(F882&gt;66,66,F882),F882)</f>
        <v>74</v>
      </c>
      <c r="H882" s="33">
        <f>IF('STATS 17-18'!G884&lt;200,IF(G882&gt;60,60,G882),G882)</f>
        <v>74</v>
      </c>
      <c r="I882" s="33"/>
      <c r="J882" s="116">
        <f>AVERAGE(B882,E882,E882,H882)</f>
        <v>78.25</v>
      </c>
      <c r="K882" s="116">
        <f>VLOOKUP('STATS 17-18'!M884,'PH - GAME SCORE'!$A$3:$B$55,2)</f>
        <v>82</v>
      </c>
      <c r="L882" s="116">
        <f>AVERAGE(J882,K882)</f>
        <v>80.125</v>
      </c>
      <c r="M882" s="116">
        <f>IF('STATS 17-18'!H884&lt;13.4,IF(L882&gt;73,73,L882),L882)</f>
        <v>80.125</v>
      </c>
      <c r="N882" s="117">
        <f>IF('STATS 17-18'!H884&lt;11,IF(M882&gt;66,66,M882),M882)</f>
        <v>80.125</v>
      </c>
    </row>
    <row r="883" ht="20.35" customHeight="1">
      <c r="A883" t="s" s="38">
        <v>1015</v>
      </c>
      <c r="B883" s="81">
        <f>'SK - Tableau 1'!F883</f>
        <v>60</v>
      </c>
      <c r="C883" s="33">
        <f>VLOOKUP('STATS 17-18'!X885,'PH - GIVEAWAYS'!$A$3:$B$55,2)</f>
        <v>99</v>
      </c>
      <c r="D883" s="33">
        <f>IF('STATS 17-18'!G885&lt;400,IF(C883&gt;66,66,C883),C883)</f>
        <v>66</v>
      </c>
      <c r="E883" s="33">
        <f>IF('STATS 17-18'!G885&lt;200,IF(D883&gt;60,60,D883),D883)</f>
        <v>60</v>
      </c>
      <c r="F883" s="33">
        <f>VLOOKUP('STATS 17-18'!AE885,'PH - BLOCKED SHOTS'!$A$3:$B$55,2)</f>
        <v>70</v>
      </c>
      <c r="G883" s="33">
        <f>IF('STATS 17-18'!G885&lt;400,IF(F883&gt;66,66,F883),F883)</f>
        <v>66</v>
      </c>
      <c r="H883" s="33">
        <f>IF('STATS 17-18'!G885&lt;200,IF(G883&gt;60,60,G883),G883)</f>
        <v>60</v>
      </c>
      <c r="I883" s="33"/>
      <c r="J883" s="116">
        <f>AVERAGE(B883,E883,E883,H883)</f>
        <v>60</v>
      </c>
      <c r="K883" s="116">
        <f>VLOOKUP('STATS 17-18'!M885,'PH - GAME SCORE'!$A$3:$B$55,2)</f>
        <v>54</v>
      </c>
      <c r="L883" s="116">
        <f>AVERAGE(J883,K883)</f>
        <v>57</v>
      </c>
      <c r="M883" s="116">
        <f>IF('STATS 17-18'!H885&lt;13.4,IF(L883&gt;73,73,L883),L883)</f>
        <v>57</v>
      </c>
      <c r="N883" s="117">
        <f>IF('STATS 17-18'!H885&lt;11,IF(M883&gt;66,66,M883),M883)</f>
        <v>57</v>
      </c>
    </row>
    <row r="884" ht="20.35" customHeight="1">
      <c r="A884" t="s" s="38">
        <v>1016</v>
      </c>
      <c r="B884" s="81">
        <f>'SK - Tableau 1'!F884</f>
        <v>60</v>
      </c>
      <c r="C884" s="33">
        <f>VLOOKUP('STATS 17-18'!X886,'PH - GIVEAWAYS'!$A$3:$B$55,2)</f>
        <v>99</v>
      </c>
      <c r="D884" s="33">
        <f>IF('STATS 17-18'!G886&lt;400,IF(C884&gt;66,66,C884),C884)</f>
        <v>66</v>
      </c>
      <c r="E884" s="33">
        <f>IF('STATS 17-18'!G886&lt;200,IF(D884&gt;60,60,D884),D884)</f>
        <v>60</v>
      </c>
      <c r="F884" s="33">
        <f>VLOOKUP('STATS 17-18'!AE886,'PH - BLOCKED SHOTS'!$A$3:$B$55,2)</f>
        <v>74</v>
      </c>
      <c r="G884" s="33">
        <f>IF('STATS 17-18'!G886&lt;400,IF(F884&gt;66,66,F884),F884)</f>
        <v>66</v>
      </c>
      <c r="H884" s="33">
        <f>IF('STATS 17-18'!G886&lt;200,IF(G884&gt;60,60,G884),G884)</f>
        <v>60</v>
      </c>
      <c r="I884" s="33"/>
      <c r="J884" s="116">
        <f>AVERAGE(B884,E884,E884,H884)</f>
        <v>60</v>
      </c>
      <c r="K884" s="116">
        <f>VLOOKUP('STATS 17-18'!M886,'PH - GAME SCORE'!$A$3:$B$55,2)</f>
        <v>51</v>
      </c>
      <c r="L884" s="116">
        <f>AVERAGE(J884,K884)</f>
        <v>55.5</v>
      </c>
      <c r="M884" s="116">
        <f>IF('STATS 17-18'!H886&lt;13.4,IF(L884&gt;73,73,L884),L884)</f>
        <v>55.5</v>
      </c>
      <c r="N884" s="117">
        <f>IF('STATS 17-18'!H886&lt;11,IF(M884&gt;66,66,M884),M884)</f>
        <v>55.5</v>
      </c>
    </row>
    <row r="885" ht="20.35" customHeight="1">
      <c r="A885" t="s" s="38">
        <v>1017</v>
      </c>
      <c r="B885" s="81">
        <f>'SK - Tableau 1'!F885</f>
        <v>95</v>
      </c>
      <c r="C885" s="33">
        <f>VLOOKUP('STATS 17-18'!X887,'PH - GIVEAWAYS'!$A$3:$B$55,2)</f>
        <v>81</v>
      </c>
      <c r="D885" s="33">
        <f>IF('STATS 17-18'!G887&lt;400,IF(C885&gt;66,66,C885),C885)</f>
        <v>81</v>
      </c>
      <c r="E885" s="33">
        <f>IF('STATS 17-18'!G887&lt;200,IF(D885&gt;60,60,D885),D885)</f>
        <v>81</v>
      </c>
      <c r="F885" s="33">
        <f>VLOOKUP('STATS 17-18'!AE887,'PH - BLOCKED SHOTS'!$A$3:$B$55,2)</f>
        <v>75</v>
      </c>
      <c r="G885" s="33">
        <f>IF('STATS 17-18'!G887&lt;400,IF(F885&gt;66,66,F885),F885)</f>
        <v>75</v>
      </c>
      <c r="H885" s="33">
        <f>IF('STATS 17-18'!G887&lt;200,IF(G885&gt;60,60,G885),G885)</f>
        <v>75</v>
      </c>
      <c r="I885" s="33"/>
      <c r="J885" s="116">
        <f>AVERAGE(B885,E885,E885,H885)</f>
        <v>83</v>
      </c>
      <c r="K885" s="116">
        <f>VLOOKUP('STATS 17-18'!M887,'PH - GAME SCORE'!$A$3:$B$55,2)</f>
        <v>81</v>
      </c>
      <c r="L885" s="116">
        <f>AVERAGE(J885,K885)</f>
        <v>82</v>
      </c>
      <c r="M885" s="116">
        <f>IF('STATS 17-18'!H887&lt;13.4,IF(L885&gt;73,73,L885),L885)</f>
        <v>82</v>
      </c>
      <c r="N885" s="117">
        <f>IF('STATS 17-18'!H887&lt;11,IF(M885&gt;66,66,M885),M885)</f>
        <v>82</v>
      </c>
    </row>
    <row r="886" ht="20.35" customHeight="1">
      <c r="A886" t="s" s="38">
        <v>1018</v>
      </c>
      <c r="B886" s="81">
        <f>'SK - Tableau 1'!F886</f>
        <v>47</v>
      </c>
      <c r="C886" s="33">
        <f>VLOOKUP('STATS 17-18'!X888,'PH - GIVEAWAYS'!$A$3:$B$55,2)</f>
        <v>99</v>
      </c>
      <c r="D886" s="33">
        <f>IF('STATS 17-18'!G888&lt;400,IF(C886&gt;66,66,C886),C886)</f>
        <v>66</v>
      </c>
      <c r="E886" s="33">
        <f>IF('STATS 17-18'!G888&lt;200,IF(D886&gt;60,60,D886),D886)</f>
        <v>60</v>
      </c>
      <c r="F886" s="33">
        <f>VLOOKUP('STATS 17-18'!AE888,'PH - BLOCKED SHOTS'!$A$3:$B$55,2)</f>
        <v>78</v>
      </c>
      <c r="G886" s="33">
        <f>IF('STATS 17-18'!G888&lt;400,IF(F886&gt;66,66,F886),F886)</f>
        <v>66</v>
      </c>
      <c r="H886" s="33">
        <f>IF('STATS 17-18'!G888&lt;200,IF(G886&gt;60,60,G886),G886)</f>
        <v>60</v>
      </c>
      <c r="I886" s="33"/>
      <c r="J886" s="116">
        <f>AVERAGE(B886,E886,E886,H886)</f>
        <v>56.75</v>
      </c>
      <c r="K886" s="116">
        <f>VLOOKUP('STATS 17-18'!M888,'PH - GAME SCORE'!$A$3:$B$55,2)</f>
        <v>80</v>
      </c>
      <c r="L886" s="116">
        <f>AVERAGE(J886,K886)</f>
        <v>68.375</v>
      </c>
      <c r="M886" s="116">
        <f>IF('STATS 17-18'!H888&lt;13.4,IF(L886&gt;73,73,L886),L886)</f>
        <v>68.375</v>
      </c>
      <c r="N886" s="117">
        <f>IF('STATS 17-18'!H888&lt;11,IF(M886&gt;66,66,M886),M886)</f>
        <v>68.375</v>
      </c>
    </row>
    <row r="887" ht="20.35" customHeight="1">
      <c r="A887" t="s" s="38">
        <v>1020</v>
      </c>
      <c r="B887" s="81">
        <f>'SK - Tableau 1'!F887</f>
        <v>65</v>
      </c>
      <c r="C887" s="33">
        <f>VLOOKUP('STATS 17-18'!X890,'PH - GIVEAWAYS'!$A$3:$B$55,2)</f>
        <v>63</v>
      </c>
      <c r="D887" s="33">
        <f>IF('STATS 17-18'!G890&lt;400,IF(C887&gt;66,66,C887),C887)</f>
        <v>63</v>
      </c>
      <c r="E887" s="33">
        <f>IF('STATS 17-18'!G890&lt;200,IF(D887&gt;60,60,D887),D887)</f>
        <v>63</v>
      </c>
      <c r="F887" s="33">
        <f>VLOOKUP('STATS 17-18'!AE890,'PH - BLOCKED SHOTS'!$A$3:$B$55,2)</f>
        <v>47</v>
      </c>
      <c r="G887" s="33">
        <f>IF('STATS 17-18'!G890&lt;400,IF(F887&gt;66,66,F887),F887)</f>
        <v>47</v>
      </c>
      <c r="H887" s="33">
        <f>IF('STATS 17-18'!G890&lt;200,IF(G887&gt;60,60,G887),G887)</f>
        <v>47</v>
      </c>
      <c r="I887" s="33"/>
      <c r="J887" s="116">
        <f>AVERAGE(B887,E887,E887,H887)</f>
        <v>59.5</v>
      </c>
      <c r="K887" s="116">
        <f>VLOOKUP('STATS 17-18'!M890,'PH - GAME SCORE'!$A$3:$B$55,2)</f>
        <v>60</v>
      </c>
      <c r="L887" s="116">
        <f>AVERAGE(J887,K887)</f>
        <v>59.75</v>
      </c>
      <c r="M887" s="116">
        <f>IF('STATS 17-18'!H890&lt;13.4,IF(L887&gt;73,73,L887),L887)</f>
        <v>59.75</v>
      </c>
      <c r="N887" s="117">
        <f>IF('STATS 17-18'!H890&lt;11,IF(M887&gt;66,66,M887),M887)</f>
        <v>59.75</v>
      </c>
    </row>
    <row r="888" ht="20.35" customHeight="1">
      <c r="A888" t="s" s="38">
        <v>1021</v>
      </c>
      <c r="B888" s="81">
        <f>'SK - Tableau 1'!F888</f>
        <v>66</v>
      </c>
      <c r="C888" s="33">
        <f>VLOOKUP('STATS 17-18'!X891,'PH - GIVEAWAYS'!$A$3:$B$55,2)</f>
        <v>99</v>
      </c>
      <c r="D888" s="33">
        <f>IF('STATS 17-18'!G891&lt;400,IF(C888&gt;66,66,C888),C888)</f>
        <v>66</v>
      </c>
      <c r="E888" s="33">
        <f>IF('STATS 17-18'!G891&lt;200,IF(D888&gt;60,60,D888),D888)</f>
        <v>66</v>
      </c>
      <c r="F888" s="33">
        <f>VLOOKUP('STATS 17-18'!AE891,'PH - BLOCKED SHOTS'!$A$3:$B$55,2)</f>
        <v>67</v>
      </c>
      <c r="G888" s="33">
        <f>IF('STATS 17-18'!G891&lt;400,IF(F888&gt;66,66,F888),F888)</f>
        <v>66</v>
      </c>
      <c r="H888" s="33">
        <f>IF('STATS 17-18'!G891&lt;200,IF(G888&gt;60,60,G888),G888)</f>
        <v>66</v>
      </c>
      <c r="I888" s="33"/>
      <c r="J888" s="116">
        <f>AVERAGE(B888,E888,E888,H888)</f>
        <v>66</v>
      </c>
      <c r="K888" s="116">
        <f>VLOOKUP('STATS 17-18'!M891,'PH - GAME SCORE'!$A$3:$B$55,2)</f>
        <v>47</v>
      </c>
      <c r="L888" s="116">
        <f>AVERAGE(J888,K888)</f>
        <v>56.5</v>
      </c>
      <c r="M888" s="116">
        <f>IF('STATS 17-18'!H891&lt;13.4,IF(L888&gt;73,73,L888),L888)</f>
        <v>56.5</v>
      </c>
      <c r="N888" s="117">
        <f>IF('STATS 17-18'!H891&lt;11,IF(M888&gt;66,66,M888),M888)</f>
        <v>56.5</v>
      </c>
    </row>
    <row r="889" ht="20.35" customHeight="1">
      <c r="A889" t="s" s="38">
        <v>1022</v>
      </c>
      <c r="B889" s="81">
        <f>'SK - Tableau 1'!F889</f>
        <v>78</v>
      </c>
      <c r="C889" s="33">
        <f>VLOOKUP('STATS 17-18'!X892,'PH - GIVEAWAYS'!$A$3:$B$55,2)</f>
        <v>79</v>
      </c>
      <c r="D889" s="33">
        <f>IF('STATS 17-18'!G892&lt;400,IF(C889&gt;66,66,C889),C889)</f>
        <v>79</v>
      </c>
      <c r="E889" s="33">
        <f>IF('STATS 17-18'!G892&lt;200,IF(D889&gt;60,60,D889),D889)</f>
        <v>79</v>
      </c>
      <c r="F889" s="33">
        <f>VLOOKUP('STATS 17-18'!AE892,'PH - BLOCKED SHOTS'!$A$3:$B$55,2)</f>
        <v>56</v>
      </c>
      <c r="G889" s="33">
        <f>IF('STATS 17-18'!G892&lt;400,IF(F889&gt;66,66,F889),F889)</f>
        <v>56</v>
      </c>
      <c r="H889" s="33">
        <f>IF('STATS 17-18'!G892&lt;200,IF(G889&gt;60,60,G889),G889)</f>
        <v>56</v>
      </c>
      <c r="I889" s="33"/>
      <c r="J889" s="116">
        <f>AVERAGE(B889,E889,E889,H889)</f>
        <v>73</v>
      </c>
      <c r="K889" s="116">
        <f>VLOOKUP('STATS 17-18'!M892,'PH - GAME SCORE'!$A$3:$B$55,2)</f>
        <v>53</v>
      </c>
      <c r="L889" s="116">
        <f>AVERAGE(J889,K889)</f>
        <v>63</v>
      </c>
      <c r="M889" s="116">
        <f>IF('STATS 17-18'!H892&lt;13.4,IF(L889&gt;73,73,L889),L889)</f>
        <v>63</v>
      </c>
      <c r="N889" s="117">
        <f>IF('STATS 17-18'!H892&lt;11,IF(M889&gt;66,66,M889),M889)</f>
        <v>63</v>
      </c>
    </row>
    <row r="890" ht="20.35" customHeight="1">
      <c r="A890" t="s" s="38">
        <v>1023</v>
      </c>
      <c r="B890" s="81">
        <f>'SK - Tableau 1'!F890</f>
        <v>83</v>
      </c>
      <c r="C890" s="33">
        <f>VLOOKUP('STATS 17-18'!X893,'PH - GIVEAWAYS'!$A$3:$B$55,2)</f>
        <v>57</v>
      </c>
      <c r="D890" s="33">
        <f>IF('STATS 17-18'!G893&lt;400,IF(C890&gt;66,66,C890),C890)</f>
        <v>57</v>
      </c>
      <c r="E890" s="33">
        <f>IF('STATS 17-18'!G893&lt;200,IF(D890&gt;60,60,D890),D890)</f>
        <v>57</v>
      </c>
      <c r="F890" s="33">
        <f>VLOOKUP('STATS 17-18'!AE893,'PH - BLOCKED SHOTS'!$A$3:$B$55,2)</f>
        <v>84</v>
      </c>
      <c r="G890" s="33">
        <f>IF('STATS 17-18'!G893&lt;400,IF(F890&gt;66,66,F890),F890)</f>
        <v>84</v>
      </c>
      <c r="H890" s="33">
        <f>IF('STATS 17-18'!G893&lt;200,IF(G890&gt;60,60,G890),G890)</f>
        <v>84</v>
      </c>
      <c r="I890" s="33"/>
      <c r="J890" s="116">
        <f>AVERAGE(B890,E890,E890,H890)</f>
        <v>70.25</v>
      </c>
      <c r="K890" s="116">
        <f>VLOOKUP('STATS 17-18'!M893,'PH - GAME SCORE'!$A$3:$B$55,2)</f>
        <v>69</v>
      </c>
      <c r="L890" s="116">
        <f>AVERAGE(J890,K890)</f>
        <v>69.625</v>
      </c>
      <c r="M890" s="116">
        <f>IF('STATS 17-18'!H893&lt;13.4,IF(L890&gt;73,73,L890),L890)</f>
        <v>69.625</v>
      </c>
      <c r="N890" s="117">
        <f>IF('STATS 17-18'!H893&lt;11,IF(M890&gt;66,66,M890),M890)</f>
        <v>69.625</v>
      </c>
    </row>
    <row r="891" ht="20.35" customHeight="1">
      <c r="A891" t="s" s="38">
        <v>1024</v>
      </c>
      <c r="B891" s="81">
        <f>'SK - Tableau 1'!F891</f>
        <v>52</v>
      </c>
      <c r="C891" s="33">
        <f>VLOOKUP('STATS 17-18'!X894,'PH - GIVEAWAYS'!$A$3:$B$55,2)</f>
        <v>96</v>
      </c>
      <c r="D891" s="33">
        <f>IF('STATS 17-18'!G894&lt;400,IF(C891&gt;66,66,C891),C891)</f>
        <v>96</v>
      </c>
      <c r="E891" s="33">
        <f>IF('STATS 17-18'!G894&lt;200,IF(D891&gt;60,60,D891),D891)</f>
        <v>96</v>
      </c>
      <c r="F891" s="33">
        <f>VLOOKUP('STATS 17-18'!AE894,'PH - BLOCKED SHOTS'!$A$3:$B$55,2)</f>
        <v>62</v>
      </c>
      <c r="G891" s="33">
        <f>IF('STATS 17-18'!G894&lt;400,IF(F891&gt;66,66,F891),F891)</f>
        <v>62</v>
      </c>
      <c r="H891" s="33">
        <f>IF('STATS 17-18'!G894&lt;200,IF(G891&gt;60,60,G891),G891)</f>
        <v>62</v>
      </c>
      <c r="I891" s="33"/>
      <c r="J891" s="116">
        <f>AVERAGE(B891,E891,E891,H891)</f>
        <v>76.5</v>
      </c>
      <c r="K891" s="116">
        <f>VLOOKUP('STATS 17-18'!M894,'PH - GAME SCORE'!$A$3:$B$55,2)</f>
        <v>61</v>
      </c>
      <c r="L891" s="116">
        <f>AVERAGE(J891,K891)</f>
        <v>68.75</v>
      </c>
      <c r="M891" s="116">
        <f>IF('STATS 17-18'!H894&lt;13.4,IF(L891&gt;73,73,L891),L891)</f>
        <v>68.75</v>
      </c>
      <c r="N891" s="117">
        <f>IF('STATS 17-18'!H894&lt;11,IF(M891&gt;66,66,M891),M891)</f>
        <v>68.75</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22.xml><?xml version="1.0" encoding="utf-8"?>
<worksheet xmlns:r="http://schemas.openxmlformats.org/officeDocument/2006/relationships" xmlns="http://schemas.openxmlformats.org/spreadsheetml/2006/main">
  <sheetPr>
    <pageSetUpPr fitToPage="1"/>
  </sheetPr>
  <dimension ref="A2:B55"/>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7.84375" style="118" customWidth="1"/>
    <col min="2" max="2" width="5.63281" style="118" customWidth="1"/>
    <col min="3" max="256" width="16.3516" style="118" customWidth="1"/>
  </cols>
  <sheetData>
    <row r="1" ht="28" customHeight="1">
      <c r="A1" t="s" s="7">
        <v>3481</v>
      </c>
      <c r="B1" s="7"/>
    </row>
    <row r="2" ht="20.55" customHeight="1">
      <c r="A2" s="70"/>
      <c r="B2" s="70"/>
    </row>
    <row r="3" ht="20.55" customHeight="1">
      <c r="A3" s="84">
        <v>0</v>
      </c>
      <c r="B3" s="85">
        <v>99</v>
      </c>
    </row>
    <row r="4" ht="20.35" customHeight="1">
      <c r="A4" s="86">
        <v>0.52</v>
      </c>
      <c r="B4" s="87">
        <f>B3-1</f>
        <v>98</v>
      </c>
    </row>
    <row r="5" ht="20.35" customHeight="1">
      <c r="A5" s="86">
        <v>0.61</v>
      </c>
      <c r="B5" s="87">
        <f>B4-1</f>
        <v>97</v>
      </c>
    </row>
    <row r="6" ht="20.35" customHeight="1">
      <c r="A6" s="86">
        <v>0.6899999999999999</v>
      </c>
      <c r="B6" s="87">
        <f>B5-1</f>
        <v>96</v>
      </c>
    </row>
    <row r="7" ht="20.35" customHeight="1">
      <c r="A7" s="86">
        <v>0.77</v>
      </c>
      <c r="B7" s="87">
        <f>B6-1</f>
        <v>95</v>
      </c>
    </row>
    <row r="8" ht="20.35" customHeight="1">
      <c r="A8" s="86">
        <v>0.84</v>
      </c>
      <c r="B8" s="87">
        <f>B7-1</f>
        <v>94</v>
      </c>
    </row>
    <row r="9" ht="20.35" customHeight="1">
      <c r="A9" s="86">
        <v>0.91</v>
      </c>
      <c r="B9" s="87">
        <f>B8-1</f>
        <v>93</v>
      </c>
    </row>
    <row r="10" ht="20.35" customHeight="1">
      <c r="A10" s="86">
        <v>0.96</v>
      </c>
      <c r="B10" s="87">
        <f>B9-1</f>
        <v>92</v>
      </c>
    </row>
    <row r="11" ht="20.35" customHeight="1">
      <c r="A11" s="86">
        <v>1.01</v>
      </c>
      <c r="B11" s="87">
        <f>B10-1</f>
        <v>91</v>
      </c>
    </row>
    <row r="12" ht="20.35" customHeight="1">
      <c r="A12" s="86">
        <v>1.05</v>
      </c>
      <c r="B12" s="87">
        <f>B11-1</f>
        <v>90</v>
      </c>
    </row>
    <row r="13" ht="20.35" customHeight="1">
      <c r="A13" s="86">
        <v>1.09</v>
      </c>
      <c r="B13" s="87">
        <f>B12-1</f>
        <v>89</v>
      </c>
    </row>
    <row r="14" ht="20.35" customHeight="1">
      <c r="A14" s="86">
        <v>1.13</v>
      </c>
      <c r="B14" s="87">
        <f>B13-1</f>
        <v>88</v>
      </c>
    </row>
    <row r="15" ht="20.35" customHeight="1">
      <c r="A15" s="86">
        <v>1.17</v>
      </c>
      <c r="B15" s="87">
        <f>B14-1</f>
        <v>87</v>
      </c>
    </row>
    <row r="16" ht="20.35" customHeight="1">
      <c r="A16" s="86">
        <v>1.22</v>
      </c>
      <c r="B16" s="87">
        <f>B15-1</f>
        <v>86</v>
      </c>
    </row>
    <row r="17" ht="20.35" customHeight="1">
      <c r="A17" s="86">
        <v>1.27</v>
      </c>
      <c r="B17" s="87">
        <f>B16-1</f>
        <v>85</v>
      </c>
    </row>
    <row r="18" ht="20.35" customHeight="1">
      <c r="A18" s="86">
        <v>1.32</v>
      </c>
      <c r="B18" s="87">
        <f>B17-1</f>
        <v>84</v>
      </c>
    </row>
    <row r="19" ht="20.35" customHeight="1">
      <c r="A19" s="86">
        <v>1.36</v>
      </c>
      <c r="B19" s="87">
        <f>B18-1</f>
        <v>83</v>
      </c>
    </row>
    <row r="20" ht="20.35" customHeight="1">
      <c r="A20" s="86">
        <v>1.4</v>
      </c>
      <c r="B20" s="87">
        <f>B19-1</f>
        <v>82</v>
      </c>
    </row>
    <row r="21" ht="20.35" customHeight="1">
      <c r="A21" s="86">
        <v>1.44</v>
      </c>
      <c r="B21" s="87">
        <f>B20-1</f>
        <v>81</v>
      </c>
    </row>
    <row r="22" ht="20.35" customHeight="1">
      <c r="A22" s="86">
        <v>1.48</v>
      </c>
      <c r="B22" s="87">
        <f>B21-1</f>
        <v>80</v>
      </c>
    </row>
    <row r="23" ht="20.35" customHeight="1">
      <c r="A23" s="86">
        <v>1.52</v>
      </c>
      <c r="B23" s="87">
        <f>B22-1</f>
        <v>79</v>
      </c>
    </row>
    <row r="24" ht="20.35" customHeight="1">
      <c r="A24" s="86">
        <v>1.56</v>
      </c>
      <c r="B24" s="87">
        <f>B23-1</f>
        <v>78</v>
      </c>
    </row>
    <row r="25" ht="20.35" customHeight="1">
      <c r="A25" s="86">
        <v>1.6</v>
      </c>
      <c r="B25" s="87">
        <f>B24-1</f>
        <v>77</v>
      </c>
    </row>
    <row r="26" ht="20.35" customHeight="1">
      <c r="A26" s="86">
        <v>1.64</v>
      </c>
      <c r="B26" s="87">
        <f>B25-1</f>
        <v>76</v>
      </c>
    </row>
    <row r="27" ht="20.35" customHeight="1">
      <c r="A27" s="86">
        <v>1.68</v>
      </c>
      <c r="B27" s="87">
        <f>B26-1</f>
        <v>75</v>
      </c>
    </row>
    <row r="28" ht="20.35" customHeight="1">
      <c r="A28" s="86">
        <v>1.72</v>
      </c>
      <c r="B28" s="87">
        <f>B27-1</f>
        <v>74</v>
      </c>
    </row>
    <row r="29" ht="20.35" customHeight="1">
      <c r="A29" s="86">
        <v>1.76</v>
      </c>
      <c r="B29" s="87">
        <f>B28-1</f>
        <v>73</v>
      </c>
    </row>
    <row r="30" ht="20.35" customHeight="1">
      <c r="A30" s="86">
        <v>1.82</v>
      </c>
      <c r="B30" s="87">
        <f>B29-1</f>
        <v>72</v>
      </c>
    </row>
    <row r="31" ht="20.35" customHeight="1">
      <c r="A31" s="86">
        <v>1.87</v>
      </c>
      <c r="B31" s="87">
        <f>B30-1</f>
        <v>71</v>
      </c>
    </row>
    <row r="32" ht="20.35" customHeight="1">
      <c r="A32" s="86">
        <v>1.92</v>
      </c>
      <c r="B32" s="87">
        <f>B31-1</f>
        <v>70</v>
      </c>
    </row>
    <row r="33" ht="20.35" customHeight="1">
      <c r="A33" s="86">
        <v>1.97</v>
      </c>
      <c r="B33" s="87">
        <f>B32-1</f>
        <v>69</v>
      </c>
    </row>
    <row r="34" ht="20.35" customHeight="1">
      <c r="A34" s="86">
        <v>2.02</v>
      </c>
      <c r="B34" s="87">
        <f>B33-1</f>
        <v>68</v>
      </c>
    </row>
    <row r="35" ht="20.35" customHeight="1">
      <c r="A35" s="86">
        <v>2.07</v>
      </c>
      <c r="B35" s="87">
        <f>B34-1</f>
        <v>67</v>
      </c>
    </row>
    <row r="36" ht="20.35" customHeight="1">
      <c r="A36" s="86">
        <v>2.12</v>
      </c>
      <c r="B36" s="87">
        <f>B35-1</f>
        <v>66</v>
      </c>
    </row>
    <row r="37" ht="20.35" customHeight="1">
      <c r="A37" s="86">
        <v>2.17</v>
      </c>
      <c r="B37" s="87">
        <f>B36-1</f>
        <v>65</v>
      </c>
    </row>
    <row r="38" ht="20.35" customHeight="1">
      <c r="A38" s="86">
        <v>2.22</v>
      </c>
      <c r="B38" s="87">
        <f>B37-1</f>
        <v>64</v>
      </c>
    </row>
    <row r="39" ht="20.35" customHeight="1">
      <c r="A39" s="86">
        <v>2.27</v>
      </c>
      <c r="B39" s="87">
        <f>B38-1</f>
        <v>63</v>
      </c>
    </row>
    <row r="40" ht="20.35" customHeight="1">
      <c r="A40" s="86">
        <v>2.32</v>
      </c>
      <c r="B40" s="87">
        <f>B39-1</f>
        <v>62</v>
      </c>
    </row>
    <row r="41" ht="20.35" customHeight="1">
      <c r="A41" s="86">
        <v>2.37</v>
      </c>
      <c r="B41" s="87">
        <f>B40-1</f>
        <v>61</v>
      </c>
    </row>
    <row r="42" ht="20.35" customHeight="1">
      <c r="A42" s="86">
        <v>2.42</v>
      </c>
      <c r="B42" s="87">
        <f>B41-1</f>
        <v>60</v>
      </c>
    </row>
    <row r="43" ht="20.35" customHeight="1">
      <c r="A43" s="86">
        <v>2.5</v>
      </c>
      <c r="B43" s="87">
        <f>B42-1</f>
        <v>59</v>
      </c>
    </row>
    <row r="44" ht="20.35" customHeight="1">
      <c r="A44" s="86">
        <v>2.58</v>
      </c>
      <c r="B44" s="87">
        <f>B43-1</f>
        <v>58</v>
      </c>
    </row>
    <row r="45" ht="20.35" customHeight="1">
      <c r="A45" s="86">
        <v>2.66</v>
      </c>
      <c r="B45" s="87">
        <f>B44-1</f>
        <v>57</v>
      </c>
    </row>
    <row r="46" ht="20.35" customHeight="1">
      <c r="A46" s="86">
        <v>2.74</v>
      </c>
      <c r="B46" s="87">
        <f>B45-1</f>
        <v>56</v>
      </c>
    </row>
    <row r="47" ht="20.35" customHeight="1">
      <c r="A47" s="86">
        <v>2.82</v>
      </c>
      <c r="B47" s="87">
        <f>B46-1</f>
        <v>55</v>
      </c>
    </row>
    <row r="48" ht="20.35" customHeight="1">
      <c r="A48" s="86">
        <v>2.89</v>
      </c>
      <c r="B48" s="87">
        <f>B47-1</f>
        <v>54</v>
      </c>
    </row>
    <row r="49" ht="20.35" customHeight="1">
      <c r="A49" s="86">
        <v>2.96</v>
      </c>
      <c r="B49" s="87">
        <f>B48-1</f>
        <v>53</v>
      </c>
    </row>
    <row r="50" ht="20.35" customHeight="1">
      <c r="A50" s="86">
        <v>3.09</v>
      </c>
      <c r="B50" s="87">
        <f>B49-1</f>
        <v>52</v>
      </c>
    </row>
    <row r="51" ht="20.35" customHeight="1">
      <c r="A51" s="86">
        <v>3.22</v>
      </c>
      <c r="B51" s="87">
        <f>B50-1</f>
        <v>51</v>
      </c>
    </row>
    <row r="52" ht="20.35" customHeight="1">
      <c r="A52" s="86">
        <v>3.35</v>
      </c>
      <c r="B52" s="87">
        <f>B51-1</f>
        <v>50</v>
      </c>
    </row>
    <row r="53" ht="20.35" customHeight="1">
      <c r="A53" s="86">
        <v>3.52</v>
      </c>
      <c r="B53" s="87">
        <f>B52-1</f>
        <v>49</v>
      </c>
    </row>
    <row r="54" ht="20.35" customHeight="1">
      <c r="A54" s="86">
        <v>3.68</v>
      </c>
      <c r="B54" s="87">
        <f>B53-1</f>
        <v>48</v>
      </c>
    </row>
    <row r="55" ht="20.35" customHeight="1">
      <c r="A55" s="86">
        <v>3.9</v>
      </c>
      <c r="B55" s="87">
        <f>B54-1</f>
        <v>47</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23.xml><?xml version="1.0" encoding="utf-8"?>
<worksheet xmlns:r="http://schemas.openxmlformats.org/officeDocument/2006/relationships" xmlns="http://schemas.openxmlformats.org/spreadsheetml/2006/main">
  <sheetPr>
    <pageSetUpPr fitToPage="1"/>
  </sheetPr>
  <dimension ref="A2:C55"/>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6.07812" style="119" customWidth="1"/>
    <col min="2" max="2" width="6.07812" style="119" customWidth="1"/>
    <col min="3" max="3" width="6.07812" style="119" customWidth="1"/>
    <col min="4" max="256" width="16.3516" style="119" customWidth="1"/>
  </cols>
  <sheetData>
    <row r="1" ht="28" customHeight="1">
      <c r="A1" t="s" s="7">
        <v>3483</v>
      </c>
      <c r="B1" s="7"/>
      <c r="C1" s="7"/>
    </row>
    <row r="2" ht="20.55" customHeight="1">
      <c r="A2" s="70"/>
      <c r="B2" s="70"/>
      <c r="C2" s="70"/>
    </row>
    <row r="3" ht="20.55" customHeight="1">
      <c r="A3" s="84">
        <v>7.37</v>
      </c>
      <c r="B3" s="85">
        <v>99</v>
      </c>
      <c r="C3" s="44"/>
    </row>
    <row r="4" ht="20.35" customHeight="1">
      <c r="A4" s="86">
        <v>6.82</v>
      </c>
      <c r="B4" s="87">
        <f>B3-1</f>
        <v>98</v>
      </c>
      <c r="C4" s="34"/>
    </row>
    <row r="5" ht="20.35" customHeight="1">
      <c r="A5" s="86">
        <v>6.53</v>
      </c>
      <c r="B5" s="87">
        <f>B4-1</f>
        <v>97</v>
      </c>
      <c r="C5" s="34"/>
    </row>
    <row r="6" ht="20.35" customHeight="1">
      <c r="A6" s="86">
        <v>6.24</v>
      </c>
      <c r="B6" s="87">
        <f>B5-1</f>
        <v>96</v>
      </c>
      <c r="C6" s="34"/>
    </row>
    <row r="7" ht="20.35" customHeight="1">
      <c r="A7" s="86">
        <v>6</v>
      </c>
      <c r="B7" s="87">
        <f>B6-1</f>
        <v>95</v>
      </c>
      <c r="C7" s="34"/>
    </row>
    <row r="8" ht="20.35" customHeight="1">
      <c r="A8" s="86">
        <v>5.75</v>
      </c>
      <c r="B8" s="87">
        <f>B7-1</f>
        <v>94</v>
      </c>
      <c r="C8" s="34"/>
    </row>
    <row r="9" ht="20.35" customHeight="1">
      <c r="A9" s="86">
        <v>5.5</v>
      </c>
      <c r="B9" s="87">
        <f>B8-1</f>
        <v>93</v>
      </c>
      <c r="C9" s="34"/>
    </row>
    <row r="10" ht="20.35" customHeight="1">
      <c r="A10" s="86">
        <v>5.35</v>
      </c>
      <c r="B10" s="87">
        <f>B9-1</f>
        <v>92</v>
      </c>
      <c r="C10" s="34"/>
    </row>
    <row r="11" ht="20.35" customHeight="1">
      <c r="A11" s="86">
        <v>5.2</v>
      </c>
      <c r="B11" s="87">
        <f>B10-1</f>
        <v>91</v>
      </c>
      <c r="C11" s="34"/>
    </row>
    <row r="12" ht="20.35" customHeight="1">
      <c r="A12" s="86">
        <v>5.05</v>
      </c>
      <c r="B12" s="87">
        <f>B11-1</f>
        <v>90</v>
      </c>
      <c r="C12" s="34"/>
    </row>
    <row r="13" ht="20.35" customHeight="1">
      <c r="A13" s="86">
        <v>4.91</v>
      </c>
      <c r="B13" s="87">
        <f>B12-1</f>
        <v>89</v>
      </c>
      <c r="C13" s="34"/>
    </row>
    <row r="14" ht="20.35" customHeight="1">
      <c r="A14" s="86">
        <v>4.77</v>
      </c>
      <c r="B14" s="87">
        <f>B13-1</f>
        <v>88</v>
      </c>
      <c r="C14" s="34"/>
    </row>
    <row r="15" ht="20.35" customHeight="1">
      <c r="A15" s="86">
        <v>4.63</v>
      </c>
      <c r="B15" s="87">
        <f>B14-1</f>
        <v>87</v>
      </c>
      <c r="C15" s="34"/>
    </row>
    <row r="16" ht="20.35" customHeight="1">
      <c r="A16" s="86">
        <v>4.49</v>
      </c>
      <c r="B16" s="87">
        <f>B15-1</f>
        <v>86</v>
      </c>
      <c r="C16" s="34"/>
    </row>
    <row r="17" ht="20.35" customHeight="1">
      <c r="A17" s="86">
        <v>4.36</v>
      </c>
      <c r="B17" s="87">
        <f>B16-1</f>
        <v>85</v>
      </c>
      <c r="C17" s="34"/>
    </row>
    <row r="18" ht="20.35" customHeight="1">
      <c r="A18" s="86">
        <v>4.23</v>
      </c>
      <c r="B18" s="87">
        <f>B17-1</f>
        <v>84</v>
      </c>
      <c r="C18" s="34"/>
    </row>
    <row r="19" ht="20.35" customHeight="1">
      <c r="A19" s="86">
        <v>4.11</v>
      </c>
      <c r="B19" s="87">
        <f>B18-1</f>
        <v>83</v>
      </c>
      <c r="C19" s="34"/>
    </row>
    <row r="20" ht="20.35" customHeight="1">
      <c r="A20" s="86">
        <v>3.99</v>
      </c>
      <c r="B20" s="87">
        <f>B19-1</f>
        <v>82</v>
      </c>
      <c r="C20" s="34"/>
    </row>
    <row r="21" ht="20.35" customHeight="1">
      <c r="A21" s="86">
        <v>3.87</v>
      </c>
      <c r="B21" s="87">
        <f>B20-1</f>
        <v>81</v>
      </c>
      <c r="C21" s="34"/>
    </row>
    <row r="22" ht="20.35" customHeight="1">
      <c r="A22" s="86">
        <v>3.75</v>
      </c>
      <c r="B22" s="87">
        <f>B21-1</f>
        <v>80</v>
      </c>
      <c r="C22" s="34"/>
    </row>
    <row r="23" ht="20.35" customHeight="1">
      <c r="A23" s="86">
        <v>3.63</v>
      </c>
      <c r="B23" s="87">
        <f>B22-1</f>
        <v>79</v>
      </c>
      <c r="C23" s="34"/>
    </row>
    <row r="24" ht="20.35" customHeight="1">
      <c r="A24" s="86">
        <v>3.51</v>
      </c>
      <c r="B24" s="87">
        <f>B23-1</f>
        <v>78</v>
      </c>
      <c r="C24" s="34"/>
    </row>
    <row r="25" ht="20.35" customHeight="1">
      <c r="A25" s="86">
        <v>3.4</v>
      </c>
      <c r="B25" s="87">
        <f>B24-1</f>
        <v>77</v>
      </c>
      <c r="C25" s="34"/>
    </row>
    <row r="26" ht="20.35" customHeight="1">
      <c r="A26" s="86">
        <v>3.29</v>
      </c>
      <c r="B26" s="87">
        <f>B25-1</f>
        <v>76</v>
      </c>
      <c r="C26" s="34"/>
    </row>
    <row r="27" ht="20.35" customHeight="1">
      <c r="A27" s="86">
        <v>3.18</v>
      </c>
      <c r="B27" s="87">
        <f>B26-1</f>
        <v>75</v>
      </c>
      <c r="C27" s="34"/>
    </row>
    <row r="28" ht="20.35" customHeight="1">
      <c r="A28" s="86">
        <v>3.07</v>
      </c>
      <c r="B28" s="87">
        <f>B27-1</f>
        <v>74</v>
      </c>
      <c r="C28" s="34"/>
    </row>
    <row r="29" ht="20.35" customHeight="1">
      <c r="A29" s="86">
        <v>2.96</v>
      </c>
      <c r="B29" s="87">
        <f>B28-1</f>
        <v>73</v>
      </c>
      <c r="C29" s="34"/>
    </row>
    <row r="30" ht="20.35" customHeight="1">
      <c r="A30" s="86">
        <v>2.87</v>
      </c>
      <c r="B30" s="87">
        <f>B29-1</f>
        <v>72</v>
      </c>
      <c r="C30" s="34"/>
    </row>
    <row r="31" ht="20.35" customHeight="1">
      <c r="A31" s="86">
        <v>2.78</v>
      </c>
      <c r="B31" s="87">
        <f>B30-1</f>
        <v>71</v>
      </c>
      <c r="C31" s="34"/>
    </row>
    <row r="32" ht="20.35" customHeight="1">
      <c r="A32" s="86">
        <v>2.69</v>
      </c>
      <c r="B32" s="87">
        <f>B31-1</f>
        <v>70</v>
      </c>
      <c r="C32" s="34"/>
    </row>
    <row r="33" ht="20.35" customHeight="1">
      <c r="A33" s="86">
        <v>2.6</v>
      </c>
      <c r="B33" s="87">
        <f>B32-1</f>
        <v>69</v>
      </c>
      <c r="C33" s="34"/>
    </row>
    <row r="34" ht="20.35" customHeight="1">
      <c r="A34" s="86">
        <v>2.51</v>
      </c>
      <c r="B34" s="87">
        <f>B33-1</f>
        <v>68</v>
      </c>
      <c r="C34" s="34"/>
    </row>
    <row r="35" ht="20.35" customHeight="1">
      <c r="A35" s="86">
        <v>2.42</v>
      </c>
      <c r="B35" s="87">
        <f>B34-1</f>
        <v>67</v>
      </c>
      <c r="C35" s="34"/>
    </row>
    <row r="36" ht="20.35" customHeight="1">
      <c r="A36" s="86">
        <v>2.33</v>
      </c>
      <c r="B36" s="87">
        <f>B35-1</f>
        <v>66</v>
      </c>
      <c r="C36" s="34"/>
    </row>
    <row r="37" ht="20.35" customHeight="1">
      <c r="A37" s="86">
        <v>2.24</v>
      </c>
      <c r="B37" s="87">
        <f>B36-1</f>
        <v>65</v>
      </c>
      <c r="C37" s="34"/>
    </row>
    <row r="38" ht="20.35" customHeight="1">
      <c r="A38" s="86">
        <v>2.15</v>
      </c>
      <c r="B38" s="87">
        <f>B37-1</f>
        <v>64</v>
      </c>
      <c r="C38" s="34"/>
    </row>
    <row r="39" ht="20.35" customHeight="1">
      <c r="A39" s="86">
        <v>2.06</v>
      </c>
      <c r="B39" s="87">
        <f>B38-1</f>
        <v>63</v>
      </c>
      <c r="C39" s="34"/>
    </row>
    <row r="40" ht="20.35" customHeight="1">
      <c r="A40" s="86">
        <v>1.97</v>
      </c>
      <c r="B40" s="87">
        <f>B39-1</f>
        <v>62</v>
      </c>
      <c r="C40" s="34"/>
    </row>
    <row r="41" ht="20.35" customHeight="1">
      <c r="A41" s="86">
        <v>1.88</v>
      </c>
      <c r="B41" s="87">
        <f>B40-1</f>
        <v>61</v>
      </c>
      <c r="C41" s="34"/>
    </row>
    <row r="42" ht="20.35" customHeight="1">
      <c r="A42" s="86">
        <v>1.8</v>
      </c>
      <c r="B42" s="87">
        <f>B41-1</f>
        <v>60</v>
      </c>
      <c r="C42" s="34"/>
    </row>
    <row r="43" ht="20.35" customHeight="1">
      <c r="A43" s="86">
        <v>1.73</v>
      </c>
      <c r="B43" s="87">
        <f>B42-1</f>
        <v>59</v>
      </c>
      <c r="C43" s="34"/>
    </row>
    <row r="44" ht="20.35" customHeight="1">
      <c r="A44" s="86">
        <v>1.66</v>
      </c>
      <c r="B44" s="87">
        <f>B43-1</f>
        <v>58</v>
      </c>
      <c r="C44" s="34"/>
    </row>
    <row r="45" ht="20.35" customHeight="1">
      <c r="A45" s="86">
        <v>1.59</v>
      </c>
      <c r="B45" s="87">
        <f>B44-1</f>
        <v>57</v>
      </c>
      <c r="C45" s="34"/>
    </row>
    <row r="46" ht="20.35" customHeight="1">
      <c r="A46" s="86">
        <v>1.52</v>
      </c>
      <c r="B46" s="87">
        <f>B45-1</f>
        <v>56</v>
      </c>
      <c r="C46" s="34"/>
    </row>
    <row r="47" ht="20.35" customHeight="1">
      <c r="A47" s="86">
        <v>1.45</v>
      </c>
      <c r="B47" s="87">
        <f>B46-1</f>
        <v>55</v>
      </c>
      <c r="C47" s="34"/>
    </row>
    <row r="48" ht="20.35" customHeight="1">
      <c r="A48" s="86">
        <v>1.38</v>
      </c>
      <c r="B48" s="87">
        <f>B47-1</f>
        <v>54</v>
      </c>
      <c r="C48" s="34"/>
    </row>
    <row r="49" ht="20.35" customHeight="1">
      <c r="A49" s="86">
        <v>1.31</v>
      </c>
      <c r="B49" s="87">
        <f>B48-1</f>
        <v>53</v>
      </c>
      <c r="C49" s="34"/>
    </row>
    <row r="50" ht="20.35" customHeight="1">
      <c r="A50" s="86">
        <v>1.21</v>
      </c>
      <c r="B50" s="87">
        <f>B49-1</f>
        <v>52</v>
      </c>
      <c r="C50" s="34"/>
    </row>
    <row r="51" ht="20.35" customHeight="1">
      <c r="A51" s="86">
        <v>1.11</v>
      </c>
      <c r="B51" s="87">
        <f>B50-1</f>
        <v>51</v>
      </c>
      <c r="C51" s="34"/>
    </row>
    <row r="52" ht="20.35" customHeight="1">
      <c r="A52" s="86">
        <v>1.02</v>
      </c>
      <c r="B52" s="87">
        <f>B51-1</f>
        <v>50</v>
      </c>
      <c r="C52" s="34"/>
    </row>
    <row r="53" ht="20.35" customHeight="1">
      <c r="A53" s="86">
        <v>0.91</v>
      </c>
      <c r="B53" s="87">
        <f>B52-1</f>
        <v>49</v>
      </c>
      <c r="C53" s="34"/>
    </row>
    <row r="54" ht="20.35" customHeight="1">
      <c r="A54" s="86">
        <v>0.79</v>
      </c>
      <c r="B54" s="87">
        <f>B53-1</f>
        <v>48</v>
      </c>
      <c r="C54" s="34"/>
    </row>
    <row r="55" ht="20.35" customHeight="1">
      <c r="A55" s="86">
        <v>0</v>
      </c>
      <c r="B55" s="87">
        <f>B54-1</f>
        <v>47</v>
      </c>
      <c r="C55" s="34"/>
    </row>
  </sheetData>
  <mergeCells count="1">
    <mergeCell ref="A1:C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24.xml><?xml version="1.0" encoding="utf-8"?>
<worksheet xmlns:r="http://schemas.openxmlformats.org/officeDocument/2006/relationships" xmlns="http://schemas.openxmlformats.org/spreadsheetml/2006/main">
  <sheetPr>
    <pageSetUpPr fitToPage="1"/>
  </sheetPr>
  <dimension ref="A2:B55"/>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7.85938" style="120" customWidth="1"/>
    <col min="2" max="2" width="7.85938" style="120" customWidth="1"/>
    <col min="3" max="256" width="16.3516" style="120" customWidth="1"/>
  </cols>
  <sheetData>
    <row r="1" ht="28" customHeight="1">
      <c r="A1" t="s" s="7">
        <v>3485</v>
      </c>
      <c r="B1" s="7"/>
    </row>
    <row r="2" ht="20.55" customHeight="1">
      <c r="A2" s="121"/>
      <c r="B2" s="121"/>
    </row>
    <row r="3" ht="20.55" customHeight="1">
      <c r="A3" s="122">
        <v>3.75</v>
      </c>
      <c r="B3" s="78">
        <v>99</v>
      </c>
    </row>
    <row r="4" ht="20.35" customHeight="1">
      <c r="A4" s="123">
        <v>3.55</v>
      </c>
      <c r="B4" s="81">
        <f>B3-1</f>
        <v>98</v>
      </c>
    </row>
    <row r="5" ht="20.35" customHeight="1">
      <c r="A5" s="123">
        <v>3.42</v>
      </c>
      <c r="B5" s="81">
        <f>B4-1</f>
        <v>97</v>
      </c>
    </row>
    <row r="6" ht="20.35" customHeight="1">
      <c r="A6" s="123">
        <v>3.28</v>
      </c>
      <c r="B6" s="81">
        <f>B5-1</f>
        <v>96</v>
      </c>
    </row>
    <row r="7" ht="20.35" customHeight="1">
      <c r="A7" s="123">
        <v>3.14</v>
      </c>
      <c r="B7" s="81">
        <f>B6-1</f>
        <v>95</v>
      </c>
    </row>
    <row r="8" ht="20.35" customHeight="1">
      <c r="A8" s="123">
        <v>3.01</v>
      </c>
      <c r="B8" s="81">
        <f>B7-1</f>
        <v>94</v>
      </c>
    </row>
    <row r="9" ht="20.35" customHeight="1">
      <c r="A9" s="123">
        <v>2.88</v>
      </c>
      <c r="B9" s="81">
        <f>B8-1</f>
        <v>93</v>
      </c>
    </row>
    <row r="10" ht="20.35" customHeight="1">
      <c r="A10" s="123">
        <v>2.8</v>
      </c>
      <c r="B10" s="81">
        <f>B9-1</f>
        <v>92</v>
      </c>
    </row>
    <row r="11" ht="20.35" customHeight="1">
      <c r="A11" s="123">
        <v>2.73</v>
      </c>
      <c r="B11" s="81">
        <f>B10-1</f>
        <v>91</v>
      </c>
    </row>
    <row r="12" ht="20.35" customHeight="1">
      <c r="A12" s="123">
        <v>2.67</v>
      </c>
      <c r="B12" s="81">
        <f>B11-1</f>
        <v>90</v>
      </c>
    </row>
    <row r="13" ht="20.35" customHeight="1">
      <c r="A13" s="123">
        <v>2.6</v>
      </c>
      <c r="B13" s="81">
        <f>B12-1</f>
        <v>89</v>
      </c>
    </row>
    <row r="14" ht="20.35" customHeight="1">
      <c r="A14" s="123">
        <v>2.53</v>
      </c>
      <c r="B14" s="81">
        <f>B13-1</f>
        <v>88</v>
      </c>
    </row>
    <row r="15" ht="20.35" customHeight="1">
      <c r="A15" s="123">
        <v>2.45</v>
      </c>
      <c r="B15" s="81">
        <f>B14-1</f>
        <v>87</v>
      </c>
    </row>
    <row r="16" ht="20.35" customHeight="1">
      <c r="A16" s="123">
        <v>2.36</v>
      </c>
      <c r="B16" s="81">
        <f>B15-1</f>
        <v>86</v>
      </c>
    </row>
    <row r="17" ht="20.35" customHeight="1">
      <c r="A17" s="123">
        <v>2.3</v>
      </c>
      <c r="B17" s="81">
        <f>B16-1</f>
        <v>85</v>
      </c>
    </row>
    <row r="18" ht="20.35" customHeight="1">
      <c r="A18" s="123">
        <v>2.24</v>
      </c>
      <c r="B18" s="81">
        <f>B17-1</f>
        <v>84</v>
      </c>
    </row>
    <row r="19" ht="20.35" customHeight="1">
      <c r="A19" s="123">
        <v>2.18</v>
      </c>
      <c r="B19" s="81">
        <f>B18-1</f>
        <v>83</v>
      </c>
    </row>
    <row r="20" ht="20.35" customHeight="1">
      <c r="A20" s="123">
        <v>2.12</v>
      </c>
      <c r="B20" s="81">
        <f>B19-1</f>
        <v>82</v>
      </c>
    </row>
    <row r="21" ht="20.35" customHeight="1">
      <c r="A21" s="123">
        <v>2.04</v>
      </c>
      <c r="B21" s="81">
        <f>B20-1</f>
        <v>81</v>
      </c>
    </row>
    <row r="22" ht="20.35" customHeight="1">
      <c r="A22" s="123">
        <v>1.98</v>
      </c>
      <c r="B22" s="81">
        <f>B21-1</f>
        <v>80</v>
      </c>
    </row>
    <row r="23" ht="20.35" customHeight="1">
      <c r="A23" s="123">
        <v>1.92</v>
      </c>
      <c r="B23" s="81">
        <f>B22-1</f>
        <v>79</v>
      </c>
    </row>
    <row r="24" ht="20.35" customHeight="1">
      <c r="A24" s="123">
        <v>1.87</v>
      </c>
      <c r="B24" s="81">
        <f>B23-1</f>
        <v>78</v>
      </c>
    </row>
    <row r="25" ht="20.35" customHeight="1">
      <c r="A25" s="123">
        <v>1.82</v>
      </c>
      <c r="B25" s="81">
        <f>B24-1</f>
        <v>77</v>
      </c>
    </row>
    <row r="26" ht="20.35" customHeight="1">
      <c r="A26" s="123">
        <v>1.77</v>
      </c>
      <c r="B26" s="81">
        <f>B25-1</f>
        <v>76</v>
      </c>
    </row>
    <row r="27" ht="20.35" customHeight="1">
      <c r="A27" s="123">
        <v>1.72</v>
      </c>
      <c r="B27" s="81">
        <f>B26-1</f>
        <v>75</v>
      </c>
    </row>
    <row r="28" ht="20.35" customHeight="1">
      <c r="A28" s="123">
        <v>1.67</v>
      </c>
      <c r="B28" s="81">
        <f>B27-1</f>
        <v>74</v>
      </c>
    </row>
    <row r="29" ht="20.35" customHeight="1">
      <c r="A29" s="123">
        <v>1.62</v>
      </c>
      <c r="B29" s="81">
        <f>B28-1</f>
        <v>73</v>
      </c>
    </row>
    <row r="30" ht="20.35" customHeight="1">
      <c r="A30" s="123">
        <v>1.57</v>
      </c>
      <c r="B30" s="81">
        <f>B29-1</f>
        <v>72</v>
      </c>
    </row>
    <row r="31" ht="20.35" customHeight="1">
      <c r="A31" s="123">
        <v>1.52</v>
      </c>
      <c r="B31" s="81">
        <f>B30-1</f>
        <v>71</v>
      </c>
    </row>
    <row r="32" ht="20.35" customHeight="1">
      <c r="A32" s="123">
        <v>1.47</v>
      </c>
      <c r="B32" s="81">
        <f>B31-1</f>
        <v>70</v>
      </c>
    </row>
    <row r="33" ht="20.35" customHeight="1">
      <c r="A33" s="123">
        <v>1.42</v>
      </c>
      <c r="B33" s="81">
        <f>B32-1</f>
        <v>69</v>
      </c>
    </row>
    <row r="34" ht="20.35" customHeight="1">
      <c r="A34" s="123">
        <v>1.37</v>
      </c>
      <c r="B34" s="81">
        <f>B33-1</f>
        <v>68</v>
      </c>
    </row>
    <row r="35" ht="20.35" customHeight="1">
      <c r="A35" s="123">
        <v>1.32</v>
      </c>
      <c r="B35" s="81">
        <f>B34-1</f>
        <v>67</v>
      </c>
    </row>
    <row r="36" ht="20.35" customHeight="1">
      <c r="A36" s="123">
        <v>1.27</v>
      </c>
      <c r="B36" s="81">
        <f>B35-1</f>
        <v>66</v>
      </c>
    </row>
    <row r="37" ht="20.35" customHeight="1">
      <c r="A37" s="123">
        <v>1.22</v>
      </c>
      <c r="B37" s="81">
        <f>B36-1</f>
        <v>65</v>
      </c>
    </row>
    <row r="38" ht="20.35" customHeight="1">
      <c r="A38" s="123">
        <v>1.17</v>
      </c>
      <c r="B38" s="81">
        <f>B37-1</f>
        <v>64</v>
      </c>
    </row>
    <row r="39" ht="20.35" customHeight="1">
      <c r="A39" s="123">
        <v>1.12</v>
      </c>
      <c r="B39" s="81">
        <f>B38-1</f>
        <v>63</v>
      </c>
    </row>
    <row r="40" ht="20.35" customHeight="1">
      <c r="A40" s="123">
        <v>1.07</v>
      </c>
      <c r="B40" s="81">
        <f>B39-1</f>
        <v>62</v>
      </c>
    </row>
    <row r="41" ht="20.35" customHeight="1">
      <c r="A41" s="123">
        <v>1.02</v>
      </c>
      <c r="B41" s="81">
        <f>B40-1</f>
        <v>61</v>
      </c>
    </row>
    <row r="42" ht="20.35" customHeight="1">
      <c r="A42" s="123">
        <v>0.97</v>
      </c>
      <c r="B42" s="81">
        <f>B41-1</f>
        <v>60</v>
      </c>
    </row>
    <row r="43" ht="20.35" customHeight="1">
      <c r="A43" s="123">
        <v>0.91</v>
      </c>
      <c r="B43" s="81">
        <f>B42-1</f>
        <v>59</v>
      </c>
    </row>
    <row r="44" ht="20.35" customHeight="1">
      <c r="A44" s="123">
        <v>0.85</v>
      </c>
      <c r="B44" s="81">
        <f>B43-1</f>
        <v>58</v>
      </c>
    </row>
    <row r="45" ht="20.35" customHeight="1">
      <c r="A45" s="123">
        <v>0.8</v>
      </c>
      <c r="B45" s="81">
        <f>B44-1</f>
        <v>57</v>
      </c>
    </row>
    <row r="46" ht="20.35" customHeight="1">
      <c r="A46" s="123">
        <v>0.75</v>
      </c>
      <c r="B46" s="81">
        <f>B45-1</f>
        <v>56</v>
      </c>
    </row>
    <row r="47" ht="20.35" customHeight="1">
      <c r="A47" s="123">
        <v>0.7</v>
      </c>
      <c r="B47" s="81">
        <f>B46-1</f>
        <v>55</v>
      </c>
    </row>
    <row r="48" ht="20.35" customHeight="1">
      <c r="A48" s="123">
        <v>0.65</v>
      </c>
      <c r="B48" s="81">
        <f>B47-1</f>
        <v>54</v>
      </c>
    </row>
    <row r="49" ht="20.35" customHeight="1">
      <c r="A49" s="123">
        <v>0.6</v>
      </c>
      <c r="B49" s="81">
        <f>B48-1</f>
        <v>53</v>
      </c>
    </row>
    <row r="50" ht="20.35" customHeight="1">
      <c r="A50" s="123">
        <v>0.5</v>
      </c>
      <c r="B50" s="81">
        <f>B49-1</f>
        <v>52</v>
      </c>
    </row>
    <row r="51" ht="20.35" customHeight="1">
      <c r="A51" s="123">
        <v>0.4</v>
      </c>
      <c r="B51" s="81">
        <f>B50-1</f>
        <v>51</v>
      </c>
    </row>
    <row r="52" ht="20.35" customHeight="1">
      <c r="A52" s="123">
        <v>0.31</v>
      </c>
      <c r="B52" s="81">
        <f>B51-1</f>
        <v>50</v>
      </c>
    </row>
    <row r="53" ht="20.35" customHeight="1">
      <c r="A53" s="123">
        <v>0.19</v>
      </c>
      <c r="B53" s="81">
        <f>B52-1</f>
        <v>49</v>
      </c>
    </row>
    <row r="54" ht="20.35" customHeight="1">
      <c r="A54" s="123">
        <v>0.06</v>
      </c>
      <c r="B54" s="81">
        <f>B53-1</f>
        <v>48</v>
      </c>
    </row>
    <row r="55" ht="20.35" customHeight="1">
      <c r="A55" s="123">
        <v>-4</v>
      </c>
      <c r="B55" s="81">
        <f>B54-1</f>
        <v>47</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25.xml><?xml version="1.0" encoding="utf-8"?>
<worksheet xmlns:r="http://schemas.openxmlformats.org/officeDocument/2006/relationships" xmlns="http://schemas.openxmlformats.org/spreadsheetml/2006/main">
  <sheetPr>
    <pageSetUpPr fitToPage="1"/>
  </sheetPr>
  <dimension ref="A1:D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33.5859" style="124" customWidth="1"/>
    <col min="2" max="2" width="13.2812" style="124" customWidth="1"/>
    <col min="3" max="3" width="13.2812" style="124" customWidth="1"/>
    <col min="4" max="4" width="13.2812" style="124" customWidth="1"/>
    <col min="5" max="256" width="16.3516" style="124" customWidth="1"/>
  </cols>
  <sheetData>
    <row r="1" ht="32.55" customHeight="1">
      <c r="A1" t="s" s="97">
        <v>6</v>
      </c>
      <c r="B1" t="s" s="75">
        <v>3488</v>
      </c>
      <c r="C1" t="s" s="75">
        <v>3489</v>
      </c>
      <c r="D1" t="s" s="76">
        <v>3490</v>
      </c>
    </row>
    <row r="2" ht="20.55" customHeight="1">
      <c r="A2" t="s" s="23">
        <v>1053</v>
      </c>
      <c r="B2" s="78">
        <f>VLOOKUP('STATS 17-18'!U3,'FO - FACEOFFS %'!$A$3:$B$69,2)</f>
        <v>33</v>
      </c>
      <c r="C2" s="79">
        <f>IF('STATS 17-18'!T3&lt;82,IF(B2&gt;60,60,B2),B2)</f>
        <v>33</v>
      </c>
      <c r="D2" s="80">
        <f>IF('STATS 17-18'!T3&lt;41,IF(C2&gt;53,53,C2),C2)</f>
        <v>33</v>
      </c>
    </row>
    <row r="3" ht="26.35" customHeight="1">
      <c r="A3" t="s" s="29">
        <v>1055</v>
      </c>
      <c r="B3" s="81">
        <f>VLOOKUP('STATS 17-18'!U4,'FO - FACEOFFS %'!$A$3:$B$69,2)</f>
        <v>33</v>
      </c>
      <c r="C3" s="33">
        <f>IF('STATS 17-18'!T4&lt;82,IF(B3&gt;60,60,B3),B3)</f>
        <v>33</v>
      </c>
      <c r="D3" s="82">
        <f>IF('STATS 17-18'!T4&lt;41,IF(C3&gt;53,53,C3),C3)</f>
        <v>33</v>
      </c>
    </row>
    <row r="4" ht="26.35" customHeight="1">
      <c r="A4" t="s" s="29">
        <v>1057</v>
      </c>
      <c r="B4" s="81">
        <f>VLOOKUP('STATS 17-18'!U5,'FO - FACEOFFS %'!$A$3:$B$69,2)</f>
        <v>33</v>
      </c>
      <c r="C4" s="33">
        <f>IF('STATS 17-18'!T5&lt;82,IF(B4&gt;60,60,B4),B4)</f>
        <v>33</v>
      </c>
      <c r="D4" s="82">
        <f>IF('STATS 17-18'!T5&lt;41,IF(C4&gt;53,53,C4),C4)</f>
        <v>33</v>
      </c>
    </row>
    <row r="5" ht="26.35" customHeight="1">
      <c r="A5" t="s" s="29">
        <v>1058</v>
      </c>
      <c r="B5" s="81">
        <f>VLOOKUP('STATS 17-18'!U6,'FO - FACEOFFS %'!$A$3:$B$69,2)</f>
        <v>33</v>
      </c>
      <c r="C5" s="33">
        <f>IF('STATS 17-18'!T6&lt;82,IF(B5&gt;60,60,B5),B5)</f>
        <v>33</v>
      </c>
      <c r="D5" s="82">
        <f>IF('STATS 17-18'!T6&lt;41,IF(C5&gt;53,53,C5),C5)</f>
        <v>33</v>
      </c>
    </row>
    <row r="6" ht="26.35" customHeight="1">
      <c r="A6" t="s" s="29">
        <v>1060</v>
      </c>
      <c r="B6" s="81">
        <f>VLOOKUP('STATS 17-18'!U7,'FO - FACEOFFS %'!$A$3:$B$69,2)</f>
        <v>33</v>
      </c>
      <c r="C6" s="33">
        <f>IF('STATS 17-18'!T7&lt;82,IF(B6&gt;60,60,B6),B6)</f>
        <v>33</v>
      </c>
      <c r="D6" s="82">
        <f>IF('STATS 17-18'!T7&lt;41,IF(C6&gt;53,53,C6),C6)</f>
        <v>33</v>
      </c>
    </row>
    <row r="7" ht="26.35" customHeight="1">
      <c r="A7" t="s" s="29">
        <v>1061</v>
      </c>
      <c r="B7" s="81">
        <f>VLOOKUP('STATS 17-18'!U8,'FO - FACEOFFS %'!$A$3:$B$69,2)</f>
        <v>70</v>
      </c>
      <c r="C7" s="33">
        <f>IF('STATS 17-18'!T8&lt;82,IF(B7&gt;60,60,B7),B7)</f>
        <v>60</v>
      </c>
      <c r="D7" s="82">
        <f>IF('STATS 17-18'!T8&lt;41,IF(C7&gt;53,53,C7),C7)</f>
        <v>53</v>
      </c>
    </row>
    <row r="8" ht="26.35" customHeight="1">
      <c r="A8" t="s" s="29">
        <v>1062</v>
      </c>
      <c r="B8" s="81">
        <f>VLOOKUP('STATS 17-18'!U9,'FO - FACEOFFS %'!$A$3:$B$69,2)</f>
        <v>99</v>
      </c>
      <c r="C8" s="33">
        <f>IF('STATS 17-18'!T9&lt;82,IF(B8&gt;60,60,B8),B8)</f>
        <v>60</v>
      </c>
      <c r="D8" s="82">
        <f>IF('STATS 17-18'!T9&lt;41,IF(C8&gt;53,53,C8),C8)</f>
        <v>53</v>
      </c>
    </row>
    <row r="9" ht="26.35" customHeight="1">
      <c r="A9" t="s" s="29">
        <v>1063</v>
      </c>
      <c r="B9" s="81">
        <f>VLOOKUP('STATS 17-18'!U10,'FO - FACEOFFS %'!$A$3:$B$69,2)</f>
        <v>34</v>
      </c>
      <c r="C9" s="33">
        <f>IF('STATS 17-18'!T10&lt;82,IF(B9&gt;60,60,B9),B9)</f>
        <v>34</v>
      </c>
      <c r="D9" s="82">
        <f>IF('STATS 17-18'!T10&lt;41,IF(C9&gt;53,53,C9),C9)</f>
        <v>34</v>
      </c>
    </row>
    <row r="10" ht="26.35" customHeight="1">
      <c r="A10" t="s" s="29">
        <v>1064</v>
      </c>
      <c r="B10" s="81">
        <f>VLOOKUP('STATS 17-18'!U11,'FO - FACEOFFS %'!$A$3:$B$69,2)</f>
        <v>63</v>
      </c>
      <c r="C10" s="33">
        <f>IF('STATS 17-18'!T11&lt;82,IF(B10&gt;60,60,B10),B10)</f>
        <v>63</v>
      </c>
      <c r="D10" s="82">
        <f>IF('STATS 17-18'!T11&lt;41,IF(C10&gt;53,53,C10),C10)</f>
        <v>63</v>
      </c>
    </row>
    <row r="11" ht="26.35" customHeight="1">
      <c r="A11" t="s" s="29">
        <v>1065</v>
      </c>
      <c r="B11" s="81">
        <f>VLOOKUP('STATS 17-18'!U12,'FO - FACEOFFS %'!$A$3:$B$69,2)</f>
        <v>33</v>
      </c>
      <c r="C11" s="33">
        <f>IF('STATS 17-18'!T12&lt;82,IF(B11&gt;60,60,B11),B11)</f>
        <v>33</v>
      </c>
      <c r="D11" s="82">
        <f>IF('STATS 17-18'!T12&lt;41,IF(C11&gt;53,53,C11),C11)</f>
        <v>33</v>
      </c>
    </row>
    <row r="12" ht="26.35" customHeight="1">
      <c r="A12" t="s" s="29">
        <v>1066</v>
      </c>
      <c r="B12" s="81">
        <f>VLOOKUP('STATS 17-18'!U13,'FO - FACEOFFS %'!$A$3:$B$69,2)</f>
        <v>91</v>
      </c>
      <c r="C12" s="33">
        <f>IF('STATS 17-18'!T13&lt;82,IF(B12&gt;60,60,B12),B12)</f>
        <v>91</v>
      </c>
      <c r="D12" s="82">
        <f>IF('STATS 17-18'!T13&lt;41,IF(C12&gt;53,53,C12),C12)</f>
        <v>91</v>
      </c>
    </row>
    <row r="13" ht="26.35" customHeight="1">
      <c r="A13" t="s" s="29">
        <v>1067</v>
      </c>
      <c r="B13" s="81">
        <f>VLOOKUP('STATS 17-18'!U14,'FO - FACEOFFS %'!$A$3:$B$69,2)</f>
        <v>33</v>
      </c>
      <c r="C13" s="33">
        <f>IF('STATS 17-18'!T14&lt;82,IF(B13&gt;60,60,B13),B13)</f>
        <v>33</v>
      </c>
      <c r="D13" s="82">
        <f>IF('STATS 17-18'!T14&lt;41,IF(C13&gt;53,53,C13),C13)</f>
        <v>33</v>
      </c>
    </row>
    <row r="14" ht="26.35" customHeight="1">
      <c r="A14" t="s" s="29">
        <v>1068</v>
      </c>
      <c r="B14" s="81">
        <f>VLOOKUP('STATS 17-18'!U15,'FO - FACEOFFS %'!$A$3:$B$69,2)</f>
        <v>33</v>
      </c>
      <c r="C14" s="33">
        <f>IF('STATS 17-18'!T15&lt;82,IF(B14&gt;60,60,B14),B14)</f>
        <v>33</v>
      </c>
      <c r="D14" s="82">
        <f>IF('STATS 17-18'!T15&lt;41,IF(C14&gt;53,53,C14),C14)</f>
        <v>33</v>
      </c>
    </row>
    <row r="15" ht="26.35" customHeight="1">
      <c r="A15" t="s" s="29">
        <v>1069</v>
      </c>
      <c r="B15" s="81">
        <f>VLOOKUP('STATS 17-18'!U16,'FO - FACEOFFS %'!$A$3:$B$69,2)</f>
        <v>36</v>
      </c>
      <c r="C15" s="33">
        <f>IF('STATS 17-18'!T16&lt;82,IF(B15&gt;60,60,B15),B15)</f>
        <v>36</v>
      </c>
      <c r="D15" s="82">
        <f>IF('STATS 17-18'!T16&lt;41,IF(C15&gt;53,53,C15),C15)</f>
        <v>36</v>
      </c>
    </row>
    <row r="16" ht="26.35" customHeight="1">
      <c r="A16" t="s" s="29">
        <v>1070</v>
      </c>
      <c r="B16" s="81">
        <f>VLOOKUP('STATS 17-18'!U17,'FO - FACEOFFS %'!$A$3:$B$69,2)</f>
        <v>36</v>
      </c>
      <c r="C16" s="33">
        <f>IF('STATS 17-18'!T17&lt;82,IF(B16&gt;60,60,B16),B16)</f>
        <v>36</v>
      </c>
      <c r="D16" s="82">
        <f>IF('STATS 17-18'!T17&lt;41,IF(C16&gt;53,53,C16),C16)</f>
        <v>36</v>
      </c>
    </row>
    <row r="17" ht="26.35" customHeight="1">
      <c r="A17" t="s" s="29">
        <v>1071</v>
      </c>
      <c r="B17" s="81">
        <f>VLOOKUP('STATS 17-18'!U18,'FO - FACEOFFS %'!$A$3:$B$69,2)</f>
        <v>33</v>
      </c>
      <c r="C17" s="33">
        <f>IF('STATS 17-18'!T18&lt;82,IF(B17&gt;60,60,B17),B17)</f>
        <v>33</v>
      </c>
      <c r="D17" s="82">
        <f>IF('STATS 17-18'!T18&lt;41,IF(C17&gt;53,53,C17),C17)</f>
        <v>33</v>
      </c>
    </row>
    <row r="18" ht="26.35" customHeight="1">
      <c r="A18" t="s" s="29">
        <v>1072</v>
      </c>
      <c r="B18" s="81">
        <f>VLOOKUP('STATS 17-18'!U19,'FO - FACEOFFS %'!$A$3:$B$69,2)</f>
        <v>84</v>
      </c>
      <c r="C18" s="33">
        <f>IF('STATS 17-18'!T19&lt;82,IF(B18&gt;60,60,B18),B18)</f>
        <v>84</v>
      </c>
      <c r="D18" s="82">
        <f>IF('STATS 17-18'!T19&lt;41,IF(C18&gt;53,53,C18),C18)</f>
        <v>84</v>
      </c>
    </row>
    <row r="19" ht="26.35" customHeight="1">
      <c r="A19" t="s" s="29">
        <v>1074</v>
      </c>
      <c r="B19" s="81">
        <f>VLOOKUP('STATS 17-18'!U20,'FO - FACEOFFS %'!$A$3:$B$69,2)</f>
        <v>33</v>
      </c>
      <c r="C19" s="33">
        <f>IF('STATS 17-18'!T20&lt;82,IF(B19&gt;60,60,B19),B19)</f>
        <v>33</v>
      </c>
      <c r="D19" s="82">
        <f>IF('STATS 17-18'!T20&lt;41,IF(C19&gt;53,53,C19),C19)</f>
        <v>33</v>
      </c>
    </row>
    <row r="20" ht="26.35" customHeight="1">
      <c r="A20" t="s" s="35">
        <v>1076</v>
      </c>
      <c r="B20" s="81">
        <f>VLOOKUP('STATS 17-18'!U21,'FO - FACEOFFS %'!$A$3:$B$69,2)</f>
        <v>33</v>
      </c>
      <c r="C20" s="33">
        <f>IF('STATS 17-18'!T21&lt;82,IF(B20&gt;60,60,B20),B20)</f>
        <v>33</v>
      </c>
      <c r="D20" s="82">
        <f>IF('STATS 17-18'!T21&lt;41,IF(C20&gt;53,53,C20),C20)</f>
        <v>33</v>
      </c>
    </row>
    <row r="21" ht="26.35" customHeight="1">
      <c r="A21" t="s" s="35">
        <v>1077</v>
      </c>
      <c r="B21" s="81">
        <f>VLOOKUP('STATS 17-18'!U22,'FO - FACEOFFS %'!$A$3:$B$69,2)</f>
        <v>33</v>
      </c>
      <c r="C21" s="33">
        <f>IF('STATS 17-18'!T22&lt;82,IF(B21&gt;60,60,B21),B21)</f>
        <v>33</v>
      </c>
      <c r="D21" s="82">
        <f>IF('STATS 17-18'!T22&lt;41,IF(C21&gt;53,53,C21),C21)</f>
        <v>33</v>
      </c>
    </row>
    <row r="22" ht="26.35" customHeight="1">
      <c r="A22" t="s" s="35">
        <v>1078</v>
      </c>
      <c r="B22" s="81">
        <f>VLOOKUP('STATS 17-18'!U23,'FO - FACEOFFS %'!$A$3:$B$69,2)</f>
        <v>65</v>
      </c>
      <c r="C22" s="33">
        <f>IF('STATS 17-18'!T23&lt;82,IF(B22&gt;60,60,B22),B22)</f>
        <v>65</v>
      </c>
      <c r="D22" s="82">
        <f>IF('STATS 17-18'!T23&lt;41,IF(C22&gt;53,53,C22),C22)</f>
        <v>65</v>
      </c>
    </row>
    <row r="23" ht="26.35" customHeight="1">
      <c r="A23" t="s" s="29">
        <v>1079</v>
      </c>
      <c r="B23" s="81">
        <f>VLOOKUP('STATS 17-18'!U24,'FO - FACEOFFS %'!$A$3:$B$69,2)</f>
        <v>33</v>
      </c>
      <c r="C23" s="33">
        <f>IF('STATS 17-18'!T24&lt;82,IF(B23&gt;60,60,B23),B23)</f>
        <v>33</v>
      </c>
      <c r="D23" s="82">
        <f>IF('STATS 17-18'!T24&lt;41,IF(C23&gt;53,53,C23),C23)</f>
        <v>33</v>
      </c>
    </row>
    <row r="24" ht="26.35" customHeight="1">
      <c r="A24" t="s" s="29">
        <v>1080</v>
      </c>
      <c r="B24" s="81">
        <f>VLOOKUP('STATS 17-18'!U25,'FO - FACEOFFS %'!$A$3:$B$69,2)</f>
        <v>33</v>
      </c>
      <c r="C24" s="33">
        <f>IF('STATS 17-18'!T25&lt;82,IF(B24&gt;60,60,B24),B24)</f>
        <v>33</v>
      </c>
      <c r="D24" s="82">
        <f>IF('STATS 17-18'!T25&lt;41,IF(C24&gt;53,53,C24),C24)</f>
        <v>33</v>
      </c>
    </row>
    <row r="25" ht="26.35" customHeight="1">
      <c r="A25" t="s" s="29">
        <v>1081</v>
      </c>
      <c r="B25" s="81">
        <f>VLOOKUP('STATS 17-18'!U26,'FO - FACEOFFS %'!$A$3:$B$69,2)</f>
        <v>45</v>
      </c>
      <c r="C25" s="33">
        <f>IF('STATS 17-18'!T26&lt;82,IF(B25&gt;60,60,B25),B25)</f>
        <v>45</v>
      </c>
      <c r="D25" s="82">
        <f>IF('STATS 17-18'!T26&lt;41,IF(C25&gt;53,53,C25),C25)</f>
        <v>45</v>
      </c>
    </row>
    <row r="26" ht="26.35" customHeight="1">
      <c r="A26" t="s" s="29">
        <v>1082</v>
      </c>
      <c r="B26" s="81">
        <f>VLOOKUP('STATS 17-18'!U27,'FO - FACEOFFS %'!$A$3:$B$69,2)</f>
        <v>70</v>
      </c>
      <c r="C26" s="33">
        <f>IF('STATS 17-18'!T27&lt;82,IF(B26&gt;60,60,B26),B26)</f>
        <v>60</v>
      </c>
      <c r="D26" s="82">
        <f>IF('STATS 17-18'!T27&lt;41,IF(C26&gt;53,53,C26),C26)</f>
        <v>53</v>
      </c>
    </row>
    <row r="27" ht="26.35" customHeight="1">
      <c r="A27" t="s" s="29">
        <v>1083</v>
      </c>
      <c r="B27" s="81">
        <f>VLOOKUP('STATS 17-18'!U28,'FO - FACEOFFS %'!$A$3:$B$69,2)</f>
        <v>33</v>
      </c>
      <c r="C27" s="33">
        <f>IF('STATS 17-18'!T28&lt;82,IF(B27&gt;60,60,B27),B27)</f>
        <v>33</v>
      </c>
      <c r="D27" s="82">
        <f>IF('STATS 17-18'!T28&lt;41,IF(C27&gt;53,53,C27),C27)</f>
        <v>33</v>
      </c>
    </row>
    <row r="28" ht="26.35" customHeight="1">
      <c r="A28" t="s" s="29">
        <v>1084</v>
      </c>
      <c r="B28" s="81">
        <f>VLOOKUP('STATS 17-18'!U29,'FO - FACEOFFS %'!$A$3:$B$69,2)</f>
        <v>52</v>
      </c>
      <c r="C28" s="33">
        <f>IF('STATS 17-18'!T29&lt;82,IF(B28&gt;60,60,B28),B28)</f>
        <v>52</v>
      </c>
      <c r="D28" s="82">
        <f>IF('STATS 17-18'!T29&lt;41,IF(C28&gt;53,53,C28),C28)</f>
        <v>52</v>
      </c>
    </row>
    <row r="29" ht="26.35" customHeight="1">
      <c r="A29" t="s" s="29">
        <v>1085</v>
      </c>
      <c r="B29" s="81">
        <f>VLOOKUP('STATS 17-18'!U30,'FO - FACEOFFS %'!$A$3:$B$69,2)</f>
        <v>33</v>
      </c>
      <c r="C29" s="33">
        <f>IF('STATS 17-18'!T30&lt;82,IF(B29&gt;60,60,B29),B29)</f>
        <v>33</v>
      </c>
      <c r="D29" s="82">
        <f>IF('STATS 17-18'!T30&lt;41,IF(C29&gt;53,53,C29),C29)</f>
        <v>33</v>
      </c>
    </row>
    <row r="30" ht="26.35" customHeight="1">
      <c r="A30" t="s" s="29">
        <v>1087</v>
      </c>
      <c r="B30" s="81">
        <f>VLOOKUP('STATS 17-18'!U31,'FO - FACEOFFS %'!$A$3:$B$69,2)</f>
        <v>58</v>
      </c>
      <c r="C30" s="33">
        <f>IF('STATS 17-18'!T31&lt;82,IF(B30&gt;60,60,B30),B30)</f>
        <v>58</v>
      </c>
      <c r="D30" s="82">
        <f>IF('STATS 17-18'!T31&lt;41,IF(C30&gt;53,53,C30),C30)</f>
        <v>53</v>
      </c>
    </row>
    <row r="31" ht="26.35" customHeight="1">
      <c r="A31" t="s" s="29">
        <v>1088</v>
      </c>
      <c r="B31" s="81">
        <f>VLOOKUP('STATS 17-18'!U32,'FO - FACEOFFS %'!$A$3:$B$69,2)</f>
        <v>43</v>
      </c>
      <c r="C31" s="33">
        <f>IF('STATS 17-18'!T32&lt;82,IF(B31&gt;60,60,B31),B31)</f>
        <v>43</v>
      </c>
      <c r="D31" s="82">
        <f>IF('STATS 17-18'!T32&lt;41,IF(C31&gt;53,53,C31),C31)</f>
        <v>43</v>
      </c>
    </row>
    <row r="32" ht="26.35" customHeight="1">
      <c r="A32" t="s" s="29">
        <v>1089</v>
      </c>
      <c r="B32" s="81">
        <f>VLOOKUP('STATS 17-18'!U33,'FO - FACEOFFS %'!$A$3:$B$69,2)</f>
        <v>38</v>
      </c>
      <c r="C32" s="33">
        <f>IF('STATS 17-18'!T33&lt;82,IF(B32&gt;60,60,B32),B32)</f>
        <v>38</v>
      </c>
      <c r="D32" s="82">
        <f>IF('STATS 17-18'!T33&lt;41,IF(C32&gt;53,53,C32),C32)</f>
        <v>38</v>
      </c>
    </row>
    <row r="33" ht="26.35" customHeight="1">
      <c r="A33" t="s" s="29">
        <v>1090</v>
      </c>
      <c r="B33" s="81">
        <f>VLOOKUP('STATS 17-18'!U34,'FO - FACEOFFS %'!$A$3:$B$69,2)</f>
        <v>33</v>
      </c>
      <c r="C33" s="33">
        <f>IF('STATS 17-18'!T34&lt;82,IF(B33&gt;60,60,B33),B33)</f>
        <v>33</v>
      </c>
      <c r="D33" s="82">
        <f>IF('STATS 17-18'!T34&lt;41,IF(C33&gt;53,53,C33),C33)</f>
        <v>33</v>
      </c>
    </row>
    <row r="34" ht="26.35" customHeight="1">
      <c r="A34" t="s" s="29">
        <v>1091</v>
      </c>
      <c r="B34" s="81">
        <f>VLOOKUP('STATS 17-18'!U35,'FO - FACEOFFS %'!$A$3:$B$69,2)</f>
        <v>34</v>
      </c>
      <c r="C34" s="33">
        <f>IF('STATS 17-18'!T35&lt;82,IF(B34&gt;60,60,B34),B34)</f>
        <v>34</v>
      </c>
      <c r="D34" s="82">
        <f>IF('STATS 17-18'!T35&lt;41,IF(C34&gt;53,53,C34),C34)</f>
        <v>34</v>
      </c>
    </row>
    <row r="35" ht="26.35" customHeight="1">
      <c r="A35" t="s" s="29">
        <v>1092</v>
      </c>
      <c r="B35" s="81">
        <f>VLOOKUP('STATS 17-18'!U36,'FO - FACEOFFS %'!$A$3:$B$69,2)</f>
        <v>33</v>
      </c>
      <c r="C35" s="33">
        <f>IF('STATS 17-18'!T36&lt;82,IF(B35&gt;60,60,B35),B35)</f>
        <v>33</v>
      </c>
      <c r="D35" s="82">
        <f>IF('STATS 17-18'!T36&lt;41,IF(C35&gt;53,53,C35),C35)</f>
        <v>33</v>
      </c>
    </row>
    <row r="36" ht="26.35" customHeight="1">
      <c r="A36" t="s" s="29">
        <v>1093</v>
      </c>
      <c r="B36" s="81">
        <f>VLOOKUP('STATS 17-18'!U37,'FO - FACEOFFS %'!$A$3:$B$69,2)</f>
        <v>33</v>
      </c>
      <c r="C36" s="33">
        <f>IF('STATS 17-18'!T37&lt;82,IF(B36&gt;60,60,B36),B36)</f>
        <v>33</v>
      </c>
      <c r="D36" s="82">
        <f>IF('STATS 17-18'!T37&lt;41,IF(C36&gt;53,53,C36),C36)</f>
        <v>33</v>
      </c>
    </row>
    <row r="37" ht="26.35" customHeight="1">
      <c r="A37" t="s" s="29">
        <v>1094</v>
      </c>
      <c r="B37" s="81">
        <f>VLOOKUP('STATS 17-18'!U38,'FO - FACEOFFS %'!$A$3:$B$69,2)</f>
        <v>99</v>
      </c>
      <c r="C37" s="33">
        <f>IF('STATS 17-18'!T38&lt;82,IF(B37&gt;60,60,B37),B37)</f>
        <v>60</v>
      </c>
      <c r="D37" s="82">
        <f>IF('STATS 17-18'!T38&lt;41,IF(C37&gt;53,53,C37),C37)</f>
        <v>53</v>
      </c>
    </row>
    <row r="38" ht="26.35" customHeight="1">
      <c r="A38" t="s" s="29">
        <v>1095</v>
      </c>
      <c r="B38" s="81">
        <f>VLOOKUP('STATS 17-18'!U39,'FO - FACEOFFS %'!$A$3:$B$69,2)</f>
        <v>39</v>
      </c>
      <c r="C38" s="33">
        <f>IF('STATS 17-18'!T39&lt;82,IF(B38&gt;60,60,B38),B38)</f>
        <v>39</v>
      </c>
      <c r="D38" s="82">
        <f>IF('STATS 17-18'!T39&lt;41,IF(C38&gt;53,53,C38),C38)</f>
        <v>39</v>
      </c>
    </row>
    <row r="39" ht="26.35" customHeight="1">
      <c r="A39" t="s" s="29">
        <v>1096</v>
      </c>
      <c r="B39" s="81">
        <f>VLOOKUP('STATS 17-18'!U40,'FO - FACEOFFS %'!$A$3:$B$69,2)</f>
        <v>45</v>
      </c>
      <c r="C39" s="33">
        <f>IF('STATS 17-18'!T40&lt;82,IF(B39&gt;60,60,B39),B39)</f>
        <v>45</v>
      </c>
      <c r="D39" s="82">
        <f>IF('STATS 17-18'!T40&lt;41,IF(C39&gt;53,53,C39),C39)</f>
        <v>45</v>
      </c>
    </row>
    <row r="40" ht="26.35" customHeight="1">
      <c r="A40" t="s" s="29">
        <v>1097</v>
      </c>
      <c r="B40" s="81">
        <f>VLOOKUP('STATS 17-18'!U41,'FO - FACEOFFS %'!$A$3:$B$69,2)</f>
        <v>53</v>
      </c>
      <c r="C40" s="33">
        <f>IF('STATS 17-18'!T41&lt;82,IF(B40&gt;60,60,B40),B40)</f>
        <v>53</v>
      </c>
      <c r="D40" s="82">
        <f>IF('STATS 17-18'!T41&lt;41,IF(C40&gt;53,53,C40),C40)</f>
        <v>53</v>
      </c>
    </row>
    <row r="41" ht="26.35" customHeight="1">
      <c r="A41" t="s" s="29">
        <v>1098</v>
      </c>
      <c r="B41" s="81">
        <f>VLOOKUP('STATS 17-18'!U42,'FO - FACEOFFS %'!$A$3:$B$69,2)</f>
        <v>99</v>
      </c>
      <c r="C41" s="33">
        <f>IF('STATS 17-18'!T42&lt;82,IF(B41&gt;60,60,B41),B41)</f>
        <v>60</v>
      </c>
      <c r="D41" s="82">
        <f>IF('STATS 17-18'!T42&lt;41,IF(C41&gt;53,53,C41),C41)</f>
        <v>53</v>
      </c>
    </row>
    <row r="42" ht="26.35" customHeight="1">
      <c r="A42" t="s" s="29">
        <v>1099</v>
      </c>
      <c r="B42" s="81">
        <f>VLOOKUP('STATS 17-18'!U43,'FO - FACEOFFS %'!$A$3:$B$69,2)</f>
        <v>70</v>
      </c>
      <c r="C42" s="33">
        <f>IF('STATS 17-18'!T43&lt;82,IF(B42&gt;60,60,B42),B42)</f>
        <v>60</v>
      </c>
      <c r="D42" s="82">
        <f>IF('STATS 17-18'!T43&lt;41,IF(C42&gt;53,53,C42),C42)</f>
        <v>53</v>
      </c>
    </row>
    <row r="43" ht="26.35" customHeight="1">
      <c r="A43" t="s" s="29">
        <v>1100</v>
      </c>
      <c r="B43" s="81">
        <f>VLOOKUP('STATS 17-18'!U44,'FO - FACEOFFS %'!$A$3:$B$69,2)</f>
        <v>99</v>
      </c>
      <c r="C43" s="33">
        <f>IF('STATS 17-18'!T44&lt;82,IF(B43&gt;60,60,B43),B43)</f>
        <v>60</v>
      </c>
      <c r="D43" s="82">
        <f>IF('STATS 17-18'!T44&lt;41,IF(C43&gt;53,53,C43),C43)</f>
        <v>53</v>
      </c>
    </row>
    <row r="44" ht="26.35" customHeight="1">
      <c r="A44" t="s" s="29">
        <v>1101</v>
      </c>
      <c r="B44" s="81">
        <f>VLOOKUP('STATS 17-18'!U45,'FO - FACEOFFS %'!$A$3:$B$69,2)</f>
        <v>87</v>
      </c>
      <c r="C44" s="33">
        <f>IF('STATS 17-18'!T45&lt;82,IF(B44&gt;60,60,B44),B44)</f>
        <v>60</v>
      </c>
      <c r="D44" s="82">
        <f>IF('STATS 17-18'!T45&lt;41,IF(C44&gt;53,53,C44),C44)</f>
        <v>53</v>
      </c>
    </row>
    <row r="45" ht="26.35" customHeight="1">
      <c r="A45" t="s" s="29">
        <v>1103</v>
      </c>
      <c r="B45" s="81">
        <f>VLOOKUP('STATS 17-18'!U46,'FO - FACEOFFS %'!$A$3:$B$69,2)</f>
        <v>40</v>
      </c>
      <c r="C45" s="33">
        <f>IF('STATS 17-18'!T46&lt;82,IF(B45&gt;60,60,B45),B45)</f>
        <v>40</v>
      </c>
      <c r="D45" s="82">
        <f>IF('STATS 17-18'!T46&lt;41,IF(C45&gt;53,53,C45),C45)</f>
        <v>40</v>
      </c>
    </row>
    <row r="46" ht="26.35" customHeight="1">
      <c r="A46" t="s" s="29">
        <v>1104</v>
      </c>
      <c r="B46" s="81">
        <f>VLOOKUP('STATS 17-18'!U47,'FO - FACEOFFS %'!$A$3:$B$69,2)</f>
        <v>33</v>
      </c>
      <c r="C46" s="33">
        <f>IF('STATS 17-18'!T47&lt;82,IF(B46&gt;60,60,B46),B46)</f>
        <v>33</v>
      </c>
      <c r="D46" s="82">
        <f>IF('STATS 17-18'!T47&lt;41,IF(C46&gt;53,53,C46),C46)</f>
        <v>33</v>
      </c>
    </row>
    <row r="47" ht="26.35" customHeight="1">
      <c r="A47" t="s" s="29">
        <v>1105</v>
      </c>
      <c r="B47" s="81">
        <f>VLOOKUP('STATS 17-18'!U48,'FO - FACEOFFS %'!$A$3:$B$69,2)</f>
        <v>33</v>
      </c>
      <c r="C47" s="33">
        <f>IF('STATS 17-18'!T48&lt;82,IF(B47&gt;60,60,B47),B47)</f>
        <v>33</v>
      </c>
      <c r="D47" s="82">
        <f>IF('STATS 17-18'!T48&lt;41,IF(C47&gt;53,53,C47),C47)</f>
        <v>33</v>
      </c>
    </row>
    <row r="48" ht="26.35" customHeight="1">
      <c r="A48" t="s" s="29">
        <v>1106</v>
      </c>
      <c r="B48" s="81">
        <f>VLOOKUP('STATS 17-18'!U49,'FO - FACEOFFS %'!$A$3:$B$69,2)</f>
        <v>33</v>
      </c>
      <c r="C48" s="33">
        <f>IF('STATS 17-18'!T49&lt;82,IF(B48&gt;60,60,B48),B48)</f>
        <v>33</v>
      </c>
      <c r="D48" s="82">
        <f>IF('STATS 17-18'!T49&lt;41,IF(C48&gt;53,53,C48),C48)</f>
        <v>33</v>
      </c>
    </row>
    <row r="49" ht="26.35" customHeight="1">
      <c r="A49" t="s" s="29">
        <v>1107</v>
      </c>
      <c r="B49" s="81">
        <f>VLOOKUP('STATS 17-18'!U50,'FO - FACEOFFS %'!$A$3:$B$69,2)</f>
        <v>33</v>
      </c>
      <c r="C49" s="33">
        <f>IF('STATS 17-18'!T50&lt;82,IF(B49&gt;60,60,B49),B49)</f>
        <v>33</v>
      </c>
      <c r="D49" s="82">
        <f>IF('STATS 17-18'!T50&lt;41,IF(C49&gt;53,53,C49),C49)</f>
        <v>33</v>
      </c>
    </row>
    <row r="50" ht="26.35" customHeight="1">
      <c r="A50" t="s" s="29">
        <v>1109</v>
      </c>
      <c r="B50" s="81">
        <f>VLOOKUP('STATS 17-18'!U51,'FO - FACEOFFS %'!$A$3:$B$69,2)</f>
        <v>33</v>
      </c>
      <c r="C50" s="33">
        <f>IF('STATS 17-18'!T51&lt;82,IF(B50&gt;60,60,B50),B50)</f>
        <v>33</v>
      </c>
      <c r="D50" s="82">
        <f>IF('STATS 17-18'!T51&lt;41,IF(C50&gt;53,53,C50),C50)</f>
        <v>33</v>
      </c>
    </row>
    <row r="51" ht="26.35" customHeight="1">
      <c r="A51" t="s" s="29">
        <v>1110</v>
      </c>
      <c r="B51" s="81">
        <f>VLOOKUP('STATS 17-18'!U52,'FO - FACEOFFS %'!$A$3:$B$69,2)</f>
        <v>33</v>
      </c>
      <c r="C51" s="33">
        <f>IF('STATS 17-18'!T52&lt;82,IF(B51&gt;60,60,B51),B51)</f>
        <v>33</v>
      </c>
      <c r="D51" s="82">
        <f>IF('STATS 17-18'!T52&lt;41,IF(C51&gt;53,53,C51),C51)</f>
        <v>33</v>
      </c>
    </row>
    <row r="52" ht="26.35" customHeight="1">
      <c r="A52" t="s" s="35">
        <v>1112</v>
      </c>
      <c r="B52" s="81">
        <f>VLOOKUP('STATS 17-18'!U53,'FO - FACEOFFS %'!$A$3:$B$69,2)</f>
        <v>33</v>
      </c>
      <c r="C52" s="33">
        <f>IF('STATS 17-18'!T53&lt;82,IF(B52&gt;60,60,B52),B52)</f>
        <v>33</v>
      </c>
      <c r="D52" s="82">
        <f>IF('STATS 17-18'!T53&lt;41,IF(C52&gt;53,53,C52),C52)</f>
        <v>33</v>
      </c>
    </row>
    <row r="53" ht="26.35" customHeight="1">
      <c r="A53" t="s" s="29">
        <v>1113</v>
      </c>
      <c r="B53" s="81">
        <f>VLOOKUP('STATS 17-18'!U54,'FO - FACEOFFS %'!$A$3:$B$69,2)</f>
        <v>64</v>
      </c>
      <c r="C53" s="33">
        <f>IF('STATS 17-18'!T54&lt;82,IF(B53&gt;60,60,B53),B53)</f>
        <v>60</v>
      </c>
      <c r="D53" s="82">
        <f>IF('STATS 17-18'!T54&lt;41,IF(C53&gt;53,53,C53),C53)</f>
        <v>60</v>
      </c>
    </row>
    <row r="54" ht="26.35" customHeight="1">
      <c r="A54" t="s" s="29">
        <v>1114</v>
      </c>
      <c r="B54" s="81">
        <f>VLOOKUP('STATS 17-18'!U55,'FO - FACEOFFS %'!$A$3:$B$69,2)</f>
        <v>78</v>
      </c>
      <c r="C54" s="33">
        <f>IF('STATS 17-18'!T55&lt;82,IF(B54&gt;60,60,B54),B54)</f>
        <v>78</v>
      </c>
      <c r="D54" s="82">
        <f>IF('STATS 17-18'!T55&lt;41,IF(C54&gt;53,53,C54),C54)</f>
        <v>78</v>
      </c>
    </row>
    <row r="55" ht="26.35" customHeight="1">
      <c r="A55" t="s" s="29">
        <v>1115</v>
      </c>
      <c r="B55" s="81">
        <f>VLOOKUP('STATS 17-18'!U56,'FO - FACEOFFS %'!$A$3:$B$69,2)</f>
        <v>70</v>
      </c>
      <c r="C55" s="33">
        <f>IF('STATS 17-18'!T56&lt;82,IF(B55&gt;60,60,B55),B55)</f>
        <v>60</v>
      </c>
      <c r="D55" s="82">
        <f>IF('STATS 17-18'!T56&lt;41,IF(C55&gt;53,53,C55),C55)</f>
        <v>53</v>
      </c>
    </row>
    <row r="56" ht="26.35" customHeight="1">
      <c r="A56" t="s" s="29">
        <v>1116</v>
      </c>
      <c r="B56" s="81">
        <f>VLOOKUP('STATS 17-18'!U57,'FO - FACEOFFS %'!$A$3:$B$69,2)</f>
        <v>33</v>
      </c>
      <c r="C56" s="33">
        <f>IF('STATS 17-18'!T57&lt;82,IF(B56&gt;60,60,B56),B56)</f>
        <v>33</v>
      </c>
      <c r="D56" s="82">
        <f>IF('STATS 17-18'!T57&lt;41,IF(C56&gt;53,53,C56),C56)</f>
        <v>33</v>
      </c>
    </row>
    <row r="57" ht="26.35" customHeight="1">
      <c r="A57" t="s" s="29">
        <v>1117</v>
      </c>
      <c r="B57" s="81">
        <f>VLOOKUP('STATS 17-18'!U58,'FO - FACEOFFS %'!$A$3:$B$69,2)</f>
        <v>33</v>
      </c>
      <c r="C57" s="33">
        <f>IF('STATS 17-18'!T58&lt;82,IF(B57&gt;60,60,B57),B57)</f>
        <v>33</v>
      </c>
      <c r="D57" s="82">
        <f>IF('STATS 17-18'!T58&lt;41,IF(C57&gt;53,53,C57),C57)</f>
        <v>33</v>
      </c>
    </row>
    <row r="58" ht="26.35" customHeight="1">
      <c r="A58" t="s" s="35">
        <v>1118</v>
      </c>
      <c r="B58" s="81">
        <f>VLOOKUP('STATS 17-18'!U59,'FO - FACEOFFS %'!$A$3:$B$69,2)</f>
        <v>99</v>
      </c>
      <c r="C58" s="33">
        <f>IF('STATS 17-18'!T59&lt;82,IF(B58&gt;60,60,B58),B58)</f>
        <v>60</v>
      </c>
      <c r="D58" s="82">
        <f>IF('STATS 17-18'!T59&lt;41,IF(C58&gt;53,53,C58),C58)</f>
        <v>53</v>
      </c>
    </row>
    <row r="59" ht="26.35" customHeight="1">
      <c r="A59" t="s" s="29">
        <v>1119</v>
      </c>
      <c r="B59" s="81">
        <f>VLOOKUP('STATS 17-18'!U60,'FO - FACEOFFS %'!$A$3:$B$69,2)</f>
        <v>86</v>
      </c>
      <c r="C59" s="33">
        <f>IF('STATS 17-18'!T60&lt;82,IF(B59&gt;60,60,B59),B59)</f>
        <v>86</v>
      </c>
      <c r="D59" s="82">
        <f>IF('STATS 17-18'!T60&lt;41,IF(C59&gt;53,53,C59),C59)</f>
        <v>86</v>
      </c>
    </row>
    <row r="60" ht="26.35" customHeight="1">
      <c r="A60" t="s" s="29">
        <v>1120</v>
      </c>
      <c r="B60" s="81">
        <f>VLOOKUP('STATS 17-18'!U61,'FO - FACEOFFS %'!$A$3:$B$69,2)</f>
        <v>53</v>
      </c>
      <c r="C60" s="33">
        <f>IF('STATS 17-18'!T61&lt;82,IF(B60&gt;60,60,B60),B60)</f>
        <v>53</v>
      </c>
      <c r="D60" s="82">
        <f>IF('STATS 17-18'!T61&lt;41,IF(C60&gt;53,53,C60),C60)</f>
        <v>53</v>
      </c>
    </row>
    <row r="61" ht="26.35" customHeight="1">
      <c r="A61" t="s" s="29">
        <v>1121</v>
      </c>
      <c r="B61" s="81">
        <f>VLOOKUP('STATS 17-18'!U62,'FO - FACEOFFS %'!$A$3:$B$69,2)</f>
        <v>33</v>
      </c>
      <c r="C61" s="33">
        <f>IF('STATS 17-18'!T62&lt;82,IF(B61&gt;60,60,B61),B61)</f>
        <v>33</v>
      </c>
      <c r="D61" s="82">
        <f>IF('STATS 17-18'!T62&lt;41,IF(C61&gt;53,53,C61),C61)</f>
        <v>33</v>
      </c>
    </row>
    <row r="62" ht="26.35" customHeight="1">
      <c r="A62" t="s" s="29">
        <v>1122</v>
      </c>
      <c r="B62" s="81">
        <f>VLOOKUP('STATS 17-18'!U63,'FO - FACEOFFS %'!$A$3:$B$69,2)</f>
        <v>33</v>
      </c>
      <c r="C62" s="33">
        <f>IF('STATS 17-18'!T63&lt;82,IF(B62&gt;60,60,B62),B62)</f>
        <v>33</v>
      </c>
      <c r="D62" s="82">
        <f>IF('STATS 17-18'!T63&lt;41,IF(C62&gt;53,53,C62),C62)</f>
        <v>33</v>
      </c>
    </row>
    <row r="63" ht="26.35" customHeight="1">
      <c r="A63" t="s" s="29">
        <v>1123</v>
      </c>
      <c r="B63" s="81">
        <f>VLOOKUP('STATS 17-18'!U64,'FO - FACEOFFS %'!$A$3:$B$69,2)</f>
        <v>48</v>
      </c>
      <c r="C63" s="33">
        <f>IF('STATS 17-18'!T64&lt;82,IF(B63&gt;60,60,B63),B63)</f>
        <v>48</v>
      </c>
      <c r="D63" s="82">
        <f>IF('STATS 17-18'!T64&lt;41,IF(C63&gt;53,53,C63),C63)</f>
        <v>48</v>
      </c>
    </row>
    <row r="64" ht="26.35" customHeight="1">
      <c r="A64" t="s" s="29">
        <v>1124</v>
      </c>
      <c r="B64" s="81">
        <f>VLOOKUP('STATS 17-18'!U65,'FO - FACEOFFS %'!$A$3:$B$69,2)</f>
        <v>33</v>
      </c>
      <c r="C64" s="33">
        <f>IF('STATS 17-18'!T65&lt;82,IF(B64&gt;60,60,B64),B64)</f>
        <v>33</v>
      </c>
      <c r="D64" s="82">
        <f>IF('STATS 17-18'!T65&lt;41,IF(C64&gt;53,53,C64),C64)</f>
        <v>33</v>
      </c>
    </row>
    <row r="65" ht="26.35" customHeight="1">
      <c r="A65" t="s" s="29">
        <v>1125</v>
      </c>
      <c r="B65" s="81">
        <f>VLOOKUP('STATS 17-18'!U66,'FO - FACEOFFS %'!$A$3:$B$69,2)</f>
        <v>52</v>
      </c>
      <c r="C65" s="33">
        <f>IF('STATS 17-18'!T66&lt;82,IF(B65&gt;60,60,B65),B65)</f>
        <v>52</v>
      </c>
      <c r="D65" s="82">
        <f>IF('STATS 17-18'!T66&lt;41,IF(C65&gt;53,53,C65),C65)</f>
        <v>52</v>
      </c>
    </row>
    <row r="66" ht="26.35" customHeight="1">
      <c r="A66" t="s" s="29">
        <v>1126</v>
      </c>
      <c r="B66" s="81">
        <f>VLOOKUP('STATS 17-18'!U67,'FO - FACEOFFS %'!$A$3:$B$69,2)</f>
        <v>70</v>
      </c>
      <c r="C66" s="33">
        <f>IF('STATS 17-18'!T67&lt;82,IF(B66&gt;60,60,B66),B66)</f>
        <v>60</v>
      </c>
      <c r="D66" s="82">
        <f>IF('STATS 17-18'!T67&lt;41,IF(C66&gt;53,53,C66),C66)</f>
        <v>53</v>
      </c>
    </row>
    <row r="67" ht="26.35" customHeight="1">
      <c r="A67" t="s" s="29">
        <v>1127</v>
      </c>
      <c r="B67" s="81">
        <f>VLOOKUP('STATS 17-18'!U68,'FO - FACEOFFS %'!$A$3:$B$69,2)</f>
        <v>33</v>
      </c>
      <c r="C67" s="33">
        <f>IF('STATS 17-18'!T68&lt;82,IF(B67&gt;60,60,B67),B67)</f>
        <v>33</v>
      </c>
      <c r="D67" s="82">
        <f>IF('STATS 17-18'!T68&lt;41,IF(C67&gt;53,53,C67),C67)</f>
        <v>33</v>
      </c>
    </row>
    <row r="68" ht="26.35" customHeight="1">
      <c r="A68" t="s" s="29">
        <v>1128</v>
      </c>
      <c r="B68" s="81">
        <f>VLOOKUP('STATS 17-18'!U69,'FO - FACEOFFS %'!$A$3:$B$69,2)</f>
        <v>33</v>
      </c>
      <c r="C68" s="33">
        <f>IF('STATS 17-18'!T69&lt;82,IF(B68&gt;60,60,B68),B68)</f>
        <v>33</v>
      </c>
      <c r="D68" s="82">
        <f>IF('STATS 17-18'!T69&lt;41,IF(C68&gt;53,53,C68),C68)</f>
        <v>33</v>
      </c>
    </row>
    <row r="69" ht="26.35" customHeight="1">
      <c r="A69" t="s" s="29">
        <v>1129</v>
      </c>
      <c r="B69" s="81">
        <f>VLOOKUP('STATS 17-18'!U70,'FO - FACEOFFS %'!$A$3:$B$69,2)</f>
        <v>95</v>
      </c>
      <c r="C69" s="33">
        <f>IF('STATS 17-18'!T70&lt;82,IF(B69&gt;60,60,B69),B69)</f>
        <v>60</v>
      </c>
      <c r="D69" s="82">
        <f>IF('STATS 17-18'!T70&lt;41,IF(C69&gt;53,53,C69),C69)</f>
        <v>53</v>
      </c>
    </row>
    <row r="70" ht="26.35" customHeight="1">
      <c r="A70" t="s" s="29">
        <v>1131</v>
      </c>
      <c r="B70" s="81">
        <f>VLOOKUP('STATS 17-18'!U71,'FO - FACEOFFS %'!$A$3:$B$69,2)</f>
        <v>99</v>
      </c>
      <c r="C70" s="33">
        <f>IF('STATS 17-18'!T71&lt;82,IF(B70&gt;60,60,B70),B70)</f>
        <v>99</v>
      </c>
      <c r="D70" s="82">
        <f>IF('STATS 17-18'!T71&lt;41,IF(C70&gt;53,53,C70),C70)</f>
        <v>99</v>
      </c>
    </row>
    <row r="71" ht="26.35" customHeight="1">
      <c r="A71" t="s" s="29">
        <v>1132</v>
      </c>
      <c r="B71" s="81">
        <f>VLOOKUP('STATS 17-18'!U72,'FO - FACEOFFS %'!$A$3:$B$69,2)</f>
        <v>33</v>
      </c>
      <c r="C71" s="33">
        <f>IF('STATS 17-18'!T72&lt;82,IF(B71&gt;60,60,B71),B71)</f>
        <v>33</v>
      </c>
      <c r="D71" s="82">
        <f>IF('STATS 17-18'!T72&lt;41,IF(C71&gt;53,53,C71),C71)</f>
        <v>33</v>
      </c>
    </row>
    <row r="72" ht="26.35" customHeight="1">
      <c r="A72" t="s" s="29">
        <v>1133</v>
      </c>
      <c r="B72" s="81">
        <f>VLOOKUP('STATS 17-18'!U73,'FO - FACEOFFS %'!$A$3:$B$69,2)</f>
        <v>33</v>
      </c>
      <c r="C72" s="33">
        <f>IF('STATS 17-18'!T73&lt;82,IF(B72&gt;60,60,B72),B72)</f>
        <v>33</v>
      </c>
      <c r="D72" s="82">
        <f>IF('STATS 17-18'!T73&lt;41,IF(C72&gt;53,53,C72),C72)</f>
        <v>33</v>
      </c>
    </row>
    <row r="73" ht="20.35" customHeight="1">
      <c r="A73" t="s" s="36">
        <v>1134</v>
      </c>
      <c r="B73" s="81">
        <f>VLOOKUP('STATS 17-18'!U74,'FO - FACEOFFS %'!$A$3:$B$69,2)</f>
        <v>33</v>
      </c>
      <c r="C73" s="33">
        <f>IF('STATS 17-18'!T74&lt;82,IF(B73&gt;60,60,B73),B73)</f>
        <v>33</v>
      </c>
      <c r="D73" s="82">
        <f>IF('STATS 17-18'!T74&lt;41,IF(C73&gt;53,53,C73),C73)</f>
        <v>33</v>
      </c>
    </row>
    <row r="74" ht="20.35" customHeight="1">
      <c r="A74" t="s" s="36">
        <v>1135</v>
      </c>
      <c r="B74" s="81">
        <f>VLOOKUP('STATS 17-18'!U75,'FO - FACEOFFS %'!$A$3:$B$69,2)</f>
        <v>33</v>
      </c>
      <c r="C74" s="33">
        <f>IF('STATS 17-18'!T75&lt;82,IF(B74&gt;60,60,B74),B74)</f>
        <v>33</v>
      </c>
      <c r="D74" s="82">
        <f>IF('STATS 17-18'!T75&lt;41,IF(C74&gt;53,53,C74),C74)</f>
        <v>33</v>
      </c>
    </row>
    <row r="75" ht="20.35" customHeight="1">
      <c r="A75" t="s" s="36">
        <v>1136</v>
      </c>
      <c r="B75" s="81">
        <f>VLOOKUP('STATS 17-18'!U76,'FO - FACEOFFS %'!$A$3:$B$69,2)</f>
        <v>86</v>
      </c>
      <c r="C75" s="33">
        <f>IF('STATS 17-18'!T76&lt;82,IF(B75&gt;60,60,B75),B75)</f>
        <v>86</v>
      </c>
      <c r="D75" s="82">
        <f>IF('STATS 17-18'!T76&lt;41,IF(C75&gt;53,53,C75),C75)</f>
        <v>86</v>
      </c>
    </row>
    <row r="76" ht="20.35" customHeight="1">
      <c r="A76" t="s" s="36">
        <v>1138</v>
      </c>
      <c r="B76" s="81">
        <f>VLOOKUP('STATS 17-18'!U77,'FO - FACEOFFS %'!$A$3:$B$69,2)</f>
        <v>55</v>
      </c>
      <c r="C76" s="33">
        <f>IF('STATS 17-18'!T77&lt;82,IF(B76&gt;60,60,B76),B76)</f>
        <v>55</v>
      </c>
      <c r="D76" s="82">
        <f>IF('STATS 17-18'!T77&lt;41,IF(C76&gt;53,53,C76),C76)</f>
        <v>55</v>
      </c>
    </row>
    <row r="77" ht="20.35" customHeight="1">
      <c r="A77" t="s" s="36">
        <v>1139</v>
      </c>
      <c r="B77" s="81">
        <f>VLOOKUP('STATS 17-18'!U78,'FO - FACEOFFS %'!$A$3:$B$69,2)</f>
        <v>33</v>
      </c>
      <c r="C77" s="33">
        <f>IF('STATS 17-18'!T78&lt;82,IF(B77&gt;60,60,B77),B77)</f>
        <v>33</v>
      </c>
      <c r="D77" s="82">
        <f>IF('STATS 17-18'!T78&lt;41,IF(C77&gt;53,53,C77),C77)</f>
        <v>33</v>
      </c>
    </row>
    <row r="78" ht="20.35" customHeight="1">
      <c r="A78" t="s" s="36">
        <v>1140</v>
      </c>
      <c r="B78" s="81">
        <f>VLOOKUP('STATS 17-18'!U79,'FO - FACEOFFS %'!$A$3:$B$69,2)</f>
        <v>33</v>
      </c>
      <c r="C78" s="33">
        <f>IF('STATS 17-18'!T79&lt;82,IF(B78&gt;60,60,B78),B78)</f>
        <v>33</v>
      </c>
      <c r="D78" s="82">
        <f>IF('STATS 17-18'!T79&lt;41,IF(C78&gt;53,53,C78),C78)</f>
        <v>33</v>
      </c>
    </row>
    <row r="79" ht="20.35" customHeight="1">
      <c r="A79" t="s" s="36">
        <v>1141</v>
      </c>
      <c r="B79" s="81">
        <f>VLOOKUP('STATS 17-18'!U80,'FO - FACEOFFS %'!$A$3:$B$69,2)</f>
        <v>33</v>
      </c>
      <c r="C79" s="33">
        <f>IF('STATS 17-18'!T80&lt;82,IF(B79&gt;60,60,B79),B79)</f>
        <v>33</v>
      </c>
      <c r="D79" s="82">
        <f>IF('STATS 17-18'!T80&lt;41,IF(C79&gt;53,53,C79),C79)</f>
        <v>33</v>
      </c>
    </row>
    <row r="80" ht="20.35" customHeight="1">
      <c r="A80" t="s" s="36">
        <v>1142</v>
      </c>
      <c r="B80" s="81">
        <f>VLOOKUP('STATS 17-18'!U81,'FO - FACEOFFS %'!$A$3:$B$69,2)</f>
        <v>70</v>
      </c>
      <c r="C80" s="33">
        <f>IF('STATS 17-18'!T81&lt;82,IF(B80&gt;60,60,B80),B80)</f>
        <v>60</v>
      </c>
      <c r="D80" s="82">
        <f>IF('STATS 17-18'!T81&lt;41,IF(C80&gt;53,53,C80),C80)</f>
        <v>53</v>
      </c>
    </row>
    <row r="81" ht="20.35" customHeight="1">
      <c r="A81" t="s" s="36">
        <v>1143</v>
      </c>
      <c r="B81" s="81">
        <f>VLOOKUP('STATS 17-18'!U82,'FO - FACEOFFS %'!$A$3:$B$69,2)</f>
        <v>99</v>
      </c>
      <c r="C81" s="33">
        <f>IF('STATS 17-18'!T82&lt;82,IF(B81&gt;60,60,B81),B81)</f>
        <v>60</v>
      </c>
      <c r="D81" s="82">
        <f>IF('STATS 17-18'!T82&lt;41,IF(C81&gt;53,53,C81),C81)</f>
        <v>60</v>
      </c>
    </row>
    <row r="82" ht="20.35" customHeight="1">
      <c r="A82" t="s" s="36">
        <v>1144</v>
      </c>
      <c r="B82" s="81">
        <f>VLOOKUP('STATS 17-18'!U83,'FO - FACEOFFS %'!$A$3:$B$69,2)</f>
        <v>87</v>
      </c>
      <c r="C82" s="33">
        <f>IF('STATS 17-18'!T83&lt;82,IF(B82&gt;60,60,B82),B82)</f>
        <v>87</v>
      </c>
      <c r="D82" s="82">
        <f>IF('STATS 17-18'!T83&lt;41,IF(C82&gt;53,53,C82),C82)</f>
        <v>87</v>
      </c>
    </row>
    <row r="83" ht="20.35" customHeight="1">
      <c r="A83" t="s" s="36">
        <v>1145</v>
      </c>
      <c r="B83" s="81">
        <f>VLOOKUP('STATS 17-18'!U84,'FO - FACEOFFS %'!$A$3:$B$69,2)</f>
        <v>97</v>
      </c>
      <c r="C83" s="33">
        <f>IF('STATS 17-18'!T84&lt;82,IF(B83&gt;60,60,B83),B83)</f>
        <v>97</v>
      </c>
      <c r="D83" s="82">
        <f>IF('STATS 17-18'!T84&lt;41,IF(C83&gt;53,53,C83),C83)</f>
        <v>97</v>
      </c>
    </row>
    <row r="84" ht="20.35" customHeight="1">
      <c r="A84" t="s" s="36">
        <v>1146</v>
      </c>
      <c r="B84" s="81">
        <f>VLOOKUP('STATS 17-18'!U85,'FO - FACEOFFS %'!$A$3:$B$69,2)</f>
        <v>33</v>
      </c>
      <c r="C84" s="33">
        <f>IF('STATS 17-18'!T85&lt;82,IF(B84&gt;60,60,B84),B84)</f>
        <v>33</v>
      </c>
      <c r="D84" s="82">
        <f>IF('STATS 17-18'!T85&lt;41,IF(C84&gt;53,53,C84),C84)</f>
        <v>33</v>
      </c>
    </row>
    <row r="85" ht="20.35" customHeight="1">
      <c r="A85" t="s" s="36">
        <v>1147</v>
      </c>
      <c r="B85" s="81">
        <f>VLOOKUP('STATS 17-18'!U86,'FO - FACEOFFS %'!$A$3:$B$69,2)</f>
        <v>33</v>
      </c>
      <c r="C85" s="33">
        <f>IF('STATS 17-18'!T86&lt;82,IF(B85&gt;60,60,B85),B85)</f>
        <v>33</v>
      </c>
      <c r="D85" s="82">
        <f>IF('STATS 17-18'!T86&lt;41,IF(C85&gt;53,53,C85),C85)</f>
        <v>33</v>
      </c>
    </row>
    <row r="86" ht="20.35" customHeight="1">
      <c r="A86" t="s" s="36">
        <v>1148</v>
      </c>
      <c r="B86" s="81">
        <f>VLOOKUP('STATS 17-18'!U87,'FO - FACEOFFS %'!$A$3:$B$69,2)</f>
        <v>33</v>
      </c>
      <c r="C86" s="33">
        <f>IF('STATS 17-18'!T87&lt;82,IF(B86&gt;60,60,B86),B86)</f>
        <v>33</v>
      </c>
      <c r="D86" s="82">
        <f>IF('STATS 17-18'!T87&lt;41,IF(C86&gt;53,53,C86),C86)</f>
        <v>33</v>
      </c>
    </row>
    <row r="87" ht="20.35" customHeight="1">
      <c r="A87" t="s" s="36">
        <v>1149</v>
      </c>
      <c r="B87" s="81">
        <f>VLOOKUP('STATS 17-18'!U88,'FO - FACEOFFS %'!$A$3:$B$69,2)</f>
        <v>33</v>
      </c>
      <c r="C87" s="33">
        <f>IF('STATS 17-18'!T88&lt;82,IF(B87&gt;60,60,B87),B87)</f>
        <v>33</v>
      </c>
      <c r="D87" s="82">
        <f>IF('STATS 17-18'!T88&lt;41,IF(C87&gt;53,53,C87),C87)</f>
        <v>33</v>
      </c>
    </row>
    <row r="88" ht="20.35" customHeight="1">
      <c r="A88" t="s" s="36">
        <v>1150</v>
      </c>
      <c r="B88" s="81">
        <f>VLOOKUP('STATS 17-18'!U89,'FO - FACEOFFS %'!$A$3:$B$69,2)</f>
        <v>33</v>
      </c>
      <c r="C88" s="33">
        <f>IF('STATS 17-18'!T89&lt;82,IF(B88&gt;60,60,B88),B88)</f>
        <v>33</v>
      </c>
      <c r="D88" s="82">
        <f>IF('STATS 17-18'!T89&lt;41,IF(C88&gt;53,53,C88),C88)</f>
        <v>33</v>
      </c>
    </row>
    <row r="89" ht="20.35" customHeight="1">
      <c r="A89" t="s" s="36">
        <v>1151</v>
      </c>
      <c r="B89" s="81">
        <f>VLOOKUP('STATS 17-18'!U90,'FO - FACEOFFS %'!$A$3:$B$69,2)</f>
        <v>99</v>
      </c>
      <c r="C89" s="33">
        <f>IF('STATS 17-18'!T90&lt;82,IF(B89&gt;60,60,B89),B89)</f>
        <v>60</v>
      </c>
      <c r="D89" s="82">
        <f>IF('STATS 17-18'!T90&lt;41,IF(C89&gt;53,53,C89),C89)</f>
        <v>53</v>
      </c>
    </row>
    <row r="90" ht="20.35" customHeight="1">
      <c r="A90" t="s" s="36">
        <v>1152</v>
      </c>
      <c r="B90" s="81">
        <f>VLOOKUP('STATS 17-18'!U91,'FO - FACEOFFS %'!$A$3:$B$69,2)</f>
        <v>33</v>
      </c>
      <c r="C90" s="33">
        <f>IF('STATS 17-18'!T91&lt;82,IF(B90&gt;60,60,B90),B90)</f>
        <v>33</v>
      </c>
      <c r="D90" s="82">
        <f>IF('STATS 17-18'!T91&lt;41,IF(C90&gt;53,53,C90),C90)</f>
        <v>33</v>
      </c>
    </row>
    <row r="91" ht="20.35" customHeight="1">
      <c r="A91" t="s" s="36">
        <v>1153</v>
      </c>
      <c r="B91" s="81">
        <f>VLOOKUP('STATS 17-18'!U92,'FO - FACEOFFS %'!$A$3:$B$69,2)</f>
        <v>58</v>
      </c>
      <c r="C91" s="33">
        <f>IF('STATS 17-18'!T92&lt;82,IF(B91&gt;60,60,B91),B91)</f>
        <v>58</v>
      </c>
      <c r="D91" s="82">
        <f>IF('STATS 17-18'!T92&lt;41,IF(C91&gt;53,53,C91),C91)</f>
        <v>58</v>
      </c>
    </row>
    <row r="92" ht="20.35" customHeight="1">
      <c r="A92" t="s" s="38">
        <v>1154</v>
      </c>
      <c r="B92" s="81">
        <f>VLOOKUP('STATS 17-18'!U93,'FO - FACEOFFS %'!$A$3:$B$69,2)</f>
        <v>35</v>
      </c>
      <c r="C92" s="33">
        <f>IF('STATS 17-18'!T93&lt;82,IF(B92&gt;60,60,B92),B92)</f>
        <v>35</v>
      </c>
      <c r="D92" s="82">
        <f>IF('STATS 17-18'!T93&lt;41,IF(C92&gt;53,53,C92),C92)</f>
        <v>35</v>
      </c>
    </row>
    <row r="93" ht="20.35" customHeight="1">
      <c r="A93" t="s" s="38">
        <v>1155</v>
      </c>
      <c r="B93" s="81">
        <f>VLOOKUP('STATS 17-18'!U94,'FO - FACEOFFS %'!$A$3:$B$69,2)</f>
        <v>33</v>
      </c>
      <c r="C93" s="33">
        <f>IF('STATS 17-18'!T94&lt;82,IF(B93&gt;60,60,B93),B93)</f>
        <v>33</v>
      </c>
      <c r="D93" s="82">
        <f>IF('STATS 17-18'!T94&lt;41,IF(C93&gt;53,53,C93),C93)</f>
        <v>33</v>
      </c>
    </row>
    <row r="94" ht="20.35" customHeight="1">
      <c r="A94" t="s" s="38">
        <v>1156</v>
      </c>
      <c r="B94" s="81">
        <f>VLOOKUP('STATS 17-18'!U95,'FO - FACEOFFS %'!$A$3:$B$69,2)</f>
        <v>33</v>
      </c>
      <c r="C94" s="33">
        <f>IF('STATS 17-18'!T95&lt;82,IF(B94&gt;60,60,B94),B94)</f>
        <v>33</v>
      </c>
      <c r="D94" s="82">
        <f>IF('STATS 17-18'!T95&lt;41,IF(C94&gt;53,53,C94),C94)</f>
        <v>33</v>
      </c>
    </row>
    <row r="95" ht="20.35" customHeight="1">
      <c r="A95" t="s" s="38">
        <v>1157</v>
      </c>
      <c r="B95" s="81">
        <f>VLOOKUP('STATS 17-18'!U96,'FO - FACEOFFS %'!$A$3:$B$69,2)</f>
        <v>55</v>
      </c>
      <c r="C95" s="33">
        <f>IF('STATS 17-18'!T96&lt;82,IF(B95&gt;60,60,B95),B95)</f>
        <v>55</v>
      </c>
      <c r="D95" s="82">
        <f>IF('STATS 17-18'!T96&lt;41,IF(C95&gt;53,53,C95),C95)</f>
        <v>55</v>
      </c>
    </row>
    <row r="96" ht="20.35" customHeight="1">
      <c r="A96" t="s" s="38">
        <v>1158</v>
      </c>
      <c r="B96" s="81">
        <f>VLOOKUP('STATS 17-18'!U97,'FO - FACEOFFS %'!$A$3:$B$69,2)</f>
        <v>85</v>
      </c>
      <c r="C96" s="33">
        <f>IF('STATS 17-18'!T97&lt;82,IF(B96&gt;60,60,B96),B96)</f>
        <v>85</v>
      </c>
      <c r="D96" s="82">
        <f>IF('STATS 17-18'!T97&lt;41,IF(C96&gt;53,53,C96),C96)</f>
        <v>85</v>
      </c>
    </row>
    <row r="97" ht="20.35" customHeight="1">
      <c r="A97" t="s" s="38">
        <v>1159</v>
      </c>
      <c r="B97" s="81">
        <f>VLOOKUP('STATS 17-18'!U98,'FO - FACEOFFS %'!$A$3:$B$69,2)</f>
        <v>87</v>
      </c>
      <c r="C97" s="33">
        <f>IF('STATS 17-18'!T98&lt;82,IF(B97&gt;60,60,B97),B97)</f>
        <v>60</v>
      </c>
      <c r="D97" s="82">
        <f>IF('STATS 17-18'!T98&lt;41,IF(C97&gt;53,53,C97),C97)</f>
        <v>53</v>
      </c>
    </row>
    <row r="98" ht="20.35" customHeight="1">
      <c r="A98" t="s" s="38">
        <v>1160</v>
      </c>
      <c r="B98" s="81">
        <f>VLOOKUP('STATS 17-18'!U99,'FO - FACEOFFS %'!$A$3:$B$69,2)</f>
        <v>49</v>
      </c>
      <c r="C98" s="33">
        <f>IF('STATS 17-18'!T99&lt;82,IF(B98&gt;60,60,B98),B98)</f>
        <v>49</v>
      </c>
      <c r="D98" s="82">
        <f>IF('STATS 17-18'!T99&lt;41,IF(C98&gt;53,53,C98),C98)</f>
        <v>49</v>
      </c>
    </row>
    <row r="99" ht="20.35" customHeight="1">
      <c r="A99" t="s" s="38">
        <v>1161</v>
      </c>
      <c r="B99" s="81">
        <f>VLOOKUP('STATS 17-18'!U100,'FO - FACEOFFS %'!$A$3:$B$69,2)</f>
        <v>90</v>
      </c>
      <c r="C99" s="33">
        <f>IF('STATS 17-18'!T100&lt;82,IF(B99&gt;60,60,B99),B99)</f>
        <v>90</v>
      </c>
      <c r="D99" s="82">
        <f>IF('STATS 17-18'!T100&lt;41,IF(C99&gt;53,53,C99),C99)</f>
        <v>90</v>
      </c>
    </row>
    <row r="100" ht="20.35" customHeight="1">
      <c r="A100" t="s" s="38">
        <v>1162</v>
      </c>
      <c r="B100" s="81">
        <f>VLOOKUP('STATS 17-18'!U101,'FO - FACEOFFS %'!$A$3:$B$69,2)</f>
        <v>33</v>
      </c>
      <c r="C100" s="33">
        <f>IF('STATS 17-18'!T101&lt;82,IF(B100&gt;60,60,B100),B100)</f>
        <v>33</v>
      </c>
      <c r="D100" s="82">
        <f>IF('STATS 17-18'!T101&lt;41,IF(C100&gt;53,53,C100),C100)</f>
        <v>33</v>
      </c>
    </row>
    <row r="101" ht="20.35" customHeight="1">
      <c r="A101" t="s" s="38">
        <v>1163</v>
      </c>
      <c r="B101" s="81">
        <f>VLOOKUP('STATS 17-18'!U102,'FO - FACEOFFS %'!$A$3:$B$69,2)</f>
        <v>99</v>
      </c>
      <c r="C101" s="33">
        <f>IF('STATS 17-18'!T102&lt;82,IF(B101&gt;60,60,B101),B101)</f>
        <v>60</v>
      </c>
      <c r="D101" s="82">
        <f>IF('STATS 17-18'!T102&lt;41,IF(C101&gt;53,53,C101),C101)</f>
        <v>53</v>
      </c>
    </row>
    <row r="102" ht="20.35" customHeight="1">
      <c r="A102" t="s" s="38">
        <v>1164</v>
      </c>
      <c r="B102" s="81">
        <f>VLOOKUP('STATS 17-18'!U103,'FO - FACEOFFS %'!$A$3:$B$69,2)</f>
        <v>38</v>
      </c>
      <c r="C102" s="33">
        <f>IF('STATS 17-18'!T103&lt;82,IF(B102&gt;60,60,B102),B102)</f>
        <v>38</v>
      </c>
      <c r="D102" s="82">
        <f>IF('STATS 17-18'!T103&lt;41,IF(C102&gt;53,53,C102),C102)</f>
        <v>38</v>
      </c>
    </row>
    <row r="103" ht="20.35" customHeight="1">
      <c r="A103" t="s" s="38">
        <v>1165</v>
      </c>
      <c r="B103" s="81">
        <f>VLOOKUP('STATS 17-18'!U104,'FO - FACEOFFS %'!$A$3:$B$69,2)</f>
        <v>79</v>
      </c>
      <c r="C103" s="33">
        <f>IF('STATS 17-18'!T104&lt;82,IF(B103&gt;60,60,B103),B103)</f>
        <v>79</v>
      </c>
      <c r="D103" s="82">
        <f>IF('STATS 17-18'!T104&lt;41,IF(C103&gt;53,53,C103),C103)</f>
        <v>79</v>
      </c>
    </row>
    <row r="104" ht="20.35" customHeight="1">
      <c r="A104" t="s" s="38">
        <v>1166</v>
      </c>
      <c r="B104" s="81">
        <f>VLOOKUP('STATS 17-18'!U105,'FO - FACEOFFS %'!$A$3:$B$69,2)</f>
        <v>33</v>
      </c>
      <c r="C104" s="33">
        <f>IF('STATS 17-18'!T105&lt;82,IF(B104&gt;60,60,B104),B104)</f>
        <v>33</v>
      </c>
      <c r="D104" s="82">
        <f>IF('STATS 17-18'!T105&lt;41,IF(C104&gt;53,53,C104),C104)</f>
        <v>33</v>
      </c>
    </row>
    <row r="105" ht="20.35" customHeight="1">
      <c r="A105" t="s" s="38">
        <v>1167</v>
      </c>
      <c r="B105" s="81">
        <f>VLOOKUP('STATS 17-18'!U106,'FO - FACEOFFS %'!$A$3:$B$69,2)</f>
        <v>99</v>
      </c>
      <c r="C105" s="33">
        <f>IF('STATS 17-18'!T106&lt;82,IF(B105&gt;60,60,B105),B105)</f>
        <v>60</v>
      </c>
      <c r="D105" s="82">
        <f>IF('STATS 17-18'!T106&lt;41,IF(C105&gt;53,53,C105),C105)</f>
        <v>53</v>
      </c>
    </row>
    <row r="106" ht="20.35" customHeight="1">
      <c r="A106" t="s" s="38">
        <v>1168</v>
      </c>
      <c r="B106" s="81">
        <f>VLOOKUP('STATS 17-18'!U107,'FO - FACEOFFS %'!$A$3:$B$69,2)</f>
        <v>33</v>
      </c>
      <c r="C106" s="33">
        <f>IF('STATS 17-18'!T107&lt;82,IF(B106&gt;60,60,B106),B106)</f>
        <v>33</v>
      </c>
      <c r="D106" s="82">
        <f>IF('STATS 17-18'!T107&lt;41,IF(C106&gt;53,53,C106),C106)</f>
        <v>33</v>
      </c>
    </row>
    <row r="107" ht="20.35" customHeight="1">
      <c r="A107" t="s" s="38">
        <v>1169</v>
      </c>
      <c r="B107" s="81">
        <f>VLOOKUP('STATS 17-18'!U108,'FO - FACEOFFS %'!$A$3:$B$69,2)</f>
        <v>88</v>
      </c>
      <c r="C107" s="33">
        <f>IF('STATS 17-18'!T108&lt;82,IF(B107&gt;60,60,B107),B107)</f>
        <v>88</v>
      </c>
      <c r="D107" s="82">
        <f>IF('STATS 17-18'!T108&lt;41,IF(C107&gt;53,53,C107),C107)</f>
        <v>88</v>
      </c>
    </row>
    <row r="108" ht="20.35" customHeight="1">
      <c r="A108" t="s" s="38">
        <v>1170</v>
      </c>
      <c r="B108" s="81">
        <f>VLOOKUP('STATS 17-18'!U109,'FO - FACEOFFS %'!$A$3:$B$69,2)</f>
        <v>33</v>
      </c>
      <c r="C108" s="33">
        <f>IF('STATS 17-18'!T109&lt;82,IF(B108&gt;60,60,B108),B108)</f>
        <v>33</v>
      </c>
      <c r="D108" s="82">
        <f>IF('STATS 17-18'!T109&lt;41,IF(C108&gt;53,53,C108),C108)</f>
        <v>33</v>
      </c>
    </row>
    <row r="109" ht="20.35" customHeight="1">
      <c r="A109" t="s" s="38">
        <v>1171</v>
      </c>
      <c r="B109" s="81">
        <f>VLOOKUP('STATS 17-18'!U110,'FO - FACEOFFS %'!$A$3:$B$69,2)</f>
        <v>33</v>
      </c>
      <c r="C109" s="33">
        <f>IF('STATS 17-18'!T110&lt;82,IF(B109&gt;60,60,B109),B109)</f>
        <v>33</v>
      </c>
      <c r="D109" s="82">
        <f>IF('STATS 17-18'!T110&lt;41,IF(C109&gt;53,53,C109),C109)</f>
        <v>33</v>
      </c>
    </row>
    <row r="110" ht="20.35" customHeight="1">
      <c r="A110" t="s" s="38">
        <v>1172</v>
      </c>
      <c r="B110" s="81">
        <f>VLOOKUP('STATS 17-18'!U111,'FO - FACEOFFS %'!$A$3:$B$69,2)</f>
        <v>70</v>
      </c>
      <c r="C110" s="33">
        <f>IF('STATS 17-18'!T111&lt;82,IF(B110&gt;60,60,B110),B110)</f>
        <v>60</v>
      </c>
      <c r="D110" s="82">
        <f>IF('STATS 17-18'!T111&lt;41,IF(C110&gt;53,53,C110),C110)</f>
        <v>53</v>
      </c>
    </row>
    <row r="111" ht="20.35" customHeight="1">
      <c r="A111" t="s" s="38">
        <v>1173</v>
      </c>
      <c r="B111" s="81">
        <f>VLOOKUP('STATS 17-18'!U112,'FO - FACEOFFS %'!$A$3:$B$69,2)</f>
        <v>57</v>
      </c>
      <c r="C111" s="33">
        <f>IF('STATS 17-18'!T112&lt;82,IF(B111&gt;60,60,B111),B111)</f>
        <v>57</v>
      </c>
      <c r="D111" s="82">
        <f>IF('STATS 17-18'!T112&lt;41,IF(C111&gt;53,53,C111),C111)</f>
        <v>57</v>
      </c>
    </row>
    <row r="112" ht="20.35" customHeight="1">
      <c r="A112" t="s" s="38">
        <v>1174</v>
      </c>
      <c r="B112" s="81">
        <f>VLOOKUP('STATS 17-18'!U113,'FO - FACEOFFS %'!$A$3:$B$69,2)</f>
        <v>77</v>
      </c>
      <c r="C112" s="33">
        <f>IF('STATS 17-18'!T113&lt;82,IF(B112&gt;60,60,B112),B112)</f>
        <v>77</v>
      </c>
      <c r="D112" s="82">
        <f>IF('STATS 17-18'!T113&lt;41,IF(C112&gt;53,53,C112),C112)</f>
        <v>77</v>
      </c>
    </row>
    <row r="113" ht="20.35" customHeight="1">
      <c r="A113" t="s" s="38">
        <v>1175</v>
      </c>
      <c r="B113" s="81">
        <f>VLOOKUP('STATS 17-18'!U114,'FO - FACEOFFS %'!$A$3:$B$69,2)</f>
        <v>33</v>
      </c>
      <c r="C113" s="33">
        <f>IF('STATS 17-18'!T114&lt;82,IF(B113&gt;60,60,B113),B113)</f>
        <v>33</v>
      </c>
      <c r="D113" s="82">
        <f>IF('STATS 17-18'!T114&lt;41,IF(C113&gt;53,53,C113),C113)</f>
        <v>33</v>
      </c>
    </row>
    <row r="114" ht="20.35" customHeight="1">
      <c r="A114" t="s" s="38">
        <v>1176</v>
      </c>
      <c r="B114" s="81">
        <f>VLOOKUP('STATS 17-18'!U115,'FO - FACEOFFS %'!$A$3:$B$69,2)</f>
        <v>33</v>
      </c>
      <c r="C114" s="33">
        <f>IF('STATS 17-18'!T115&lt;82,IF(B114&gt;60,60,B114),B114)</f>
        <v>33</v>
      </c>
      <c r="D114" s="82">
        <f>IF('STATS 17-18'!T115&lt;41,IF(C114&gt;53,53,C114),C114)</f>
        <v>33</v>
      </c>
    </row>
    <row r="115" ht="20.35" customHeight="1">
      <c r="A115" t="s" s="38">
        <v>1177</v>
      </c>
      <c r="B115" s="81">
        <f>VLOOKUP('STATS 17-18'!U116,'FO - FACEOFFS %'!$A$3:$B$69,2)</f>
        <v>61</v>
      </c>
      <c r="C115" s="33">
        <f>IF('STATS 17-18'!T116&lt;82,IF(B115&gt;60,60,B115),B115)</f>
        <v>61</v>
      </c>
      <c r="D115" s="82">
        <f>IF('STATS 17-18'!T116&lt;41,IF(C115&gt;53,53,C115),C115)</f>
        <v>61</v>
      </c>
    </row>
    <row r="116" ht="20.35" customHeight="1">
      <c r="A116" t="s" s="38">
        <v>1178</v>
      </c>
      <c r="B116" s="81">
        <f>VLOOKUP('STATS 17-18'!U117,'FO - FACEOFFS %'!$A$3:$B$69,2)</f>
        <v>63</v>
      </c>
      <c r="C116" s="33">
        <f>IF('STATS 17-18'!T117&lt;82,IF(B116&gt;60,60,B116),B116)</f>
        <v>63</v>
      </c>
      <c r="D116" s="82">
        <f>IF('STATS 17-18'!T117&lt;41,IF(C116&gt;53,53,C116),C116)</f>
        <v>63</v>
      </c>
    </row>
    <row r="117" ht="20.35" customHeight="1">
      <c r="A117" t="s" s="38">
        <v>1179</v>
      </c>
      <c r="B117" s="81">
        <f>VLOOKUP('STATS 17-18'!U118,'FO - FACEOFFS %'!$A$3:$B$69,2)</f>
        <v>33</v>
      </c>
      <c r="C117" s="33">
        <f>IF('STATS 17-18'!T118&lt;82,IF(B117&gt;60,60,B117),B117)</f>
        <v>33</v>
      </c>
      <c r="D117" s="82">
        <f>IF('STATS 17-18'!T118&lt;41,IF(C117&gt;53,53,C117),C117)</f>
        <v>33</v>
      </c>
    </row>
    <row r="118" ht="20.35" customHeight="1">
      <c r="A118" t="s" s="38">
        <v>1180</v>
      </c>
      <c r="B118" s="81">
        <f>VLOOKUP('STATS 17-18'!U119,'FO - FACEOFFS %'!$A$3:$B$69,2)</f>
        <v>58</v>
      </c>
      <c r="C118" s="33">
        <f>IF('STATS 17-18'!T119&lt;82,IF(B118&gt;60,60,B118),B118)</f>
        <v>58</v>
      </c>
      <c r="D118" s="82">
        <f>IF('STATS 17-18'!T119&lt;41,IF(C118&gt;53,53,C118),C118)</f>
        <v>58</v>
      </c>
    </row>
    <row r="119" ht="20.35" customHeight="1">
      <c r="A119" t="s" s="38">
        <v>1181</v>
      </c>
      <c r="B119" s="81">
        <f>VLOOKUP('STATS 17-18'!U120,'FO - FACEOFFS %'!$A$3:$B$69,2)</f>
        <v>53</v>
      </c>
      <c r="C119" s="33">
        <f>IF('STATS 17-18'!T120&lt;82,IF(B119&gt;60,60,B119),B119)</f>
        <v>53</v>
      </c>
      <c r="D119" s="82">
        <f>IF('STATS 17-18'!T120&lt;41,IF(C119&gt;53,53,C119),C119)</f>
        <v>53</v>
      </c>
    </row>
    <row r="120" ht="20.35" customHeight="1">
      <c r="A120" t="s" s="38">
        <v>1182</v>
      </c>
      <c r="B120" s="81">
        <f>VLOOKUP('STATS 17-18'!U121,'FO - FACEOFFS %'!$A$3:$B$69,2)</f>
        <v>33</v>
      </c>
      <c r="C120" s="33">
        <f>IF('STATS 17-18'!T121&lt;82,IF(B120&gt;60,60,B120),B120)</f>
        <v>33</v>
      </c>
      <c r="D120" s="82">
        <f>IF('STATS 17-18'!T121&lt;41,IF(C120&gt;53,53,C120),C120)</f>
        <v>33</v>
      </c>
    </row>
    <row r="121" ht="20.35" customHeight="1">
      <c r="A121" t="s" s="38">
        <v>1183</v>
      </c>
      <c r="B121" s="81">
        <f>VLOOKUP('STATS 17-18'!U122,'FO - FACEOFFS %'!$A$3:$B$69,2)</f>
        <v>94</v>
      </c>
      <c r="C121" s="33">
        <f>IF('STATS 17-18'!T122&lt;82,IF(B121&gt;60,60,B121),B121)</f>
        <v>60</v>
      </c>
      <c r="D121" s="82">
        <f>IF('STATS 17-18'!T122&lt;41,IF(C121&gt;53,53,C121),C121)</f>
        <v>53</v>
      </c>
    </row>
    <row r="122" ht="20.35" customHeight="1">
      <c r="A122" t="s" s="38">
        <v>1184</v>
      </c>
      <c r="B122" s="81">
        <f>VLOOKUP('STATS 17-18'!U123,'FO - FACEOFFS %'!$A$3:$B$69,2)</f>
        <v>33</v>
      </c>
      <c r="C122" s="33">
        <f>IF('STATS 17-18'!T123&lt;82,IF(B122&gt;60,60,B122),B122)</f>
        <v>33</v>
      </c>
      <c r="D122" s="82">
        <f>IF('STATS 17-18'!T123&lt;41,IF(C122&gt;53,53,C122),C122)</f>
        <v>33</v>
      </c>
    </row>
    <row r="123" ht="20.35" customHeight="1">
      <c r="A123" t="s" s="38">
        <v>1185</v>
      </c>
      <c r="B123" s="81">
        <f>VLOOKUP('STATS 17-18'!U124,'FO - FACEOFFS %'!$A$3:$B$69,2)</f>
        <v>54</v>
      </c>
      <c r="C123" s="33">
        <f>IF('STATS 17-18'!T124&lt;82,IF(B123&gt;60,60,B123),B123)</f>
        <v>54</v>
      </c>
      <c r="D123" s="82">
        <f>IF('STATS 17-18'!T124&lt;41,IF(C123&gt;53,53,C123),C123)</f>
        <v>53</v>
      </c>
    </row>
    <row r="124" ht="20.35" customHeight="1">
      <c r="A124" t="s" s="38">
        <v>1187</v>
      </c>
      <c r="B124" s="81">
        <f>VLOOKUP('STATS 17-18'!U125,'FO - FACEOFFS %'!$A$3:$B$69,2)</f>
        <v>33</v>
      </c>
      <c r="C124" s="33">
        <f>IF('STATS 17-18'!T125&lt;82,IF(B124&gt;60,60,B124),B124)</f>
        <v>33</v>
      </c>
      <c r="D124" s="82">
        <f>IF('STATS 17-18'!T125&lt;41,IF(C124&gt;53,53,C124),C124)</f>
        <v>33</v>
      </c>
    </row>
    <row r="125" ht="20.35" customHeight="1">
      <c r="A125" t="s" s="38">
        <v>1188</v>
      </c>
      <c r="B125" s="81">
        <f>VLOOKUP('STATS 17-18'!U126,'FO - FACEOFFS %'!$A$3:$B$69,2)</f>
        <v>33</v>
      </c>
      <c r="C125" s="33">
        <f>IF('STATS 17-18'!T126&lt;82,IF(B125&gt;60,60,B125),B125)</f>
        <v>33</v>
      </c>
      <c r="D125" s="82">
        <f>IF('STATS 17-18'!T126&lt;41,IF(C125&gt;53,53,C125),C125)</f>
        <v>33</v>
      </c>
    </row>
    <row r="126" ht="20.35" customHeight="1">
      <c r="A126" t="s" s="38">
        <v>1189</v>
      </c>
      <c r="B126" s="81">
        <f>VLOOKUP('STATS 17-18'!U127,'FO - FACEOFFS %'!$A$3:$B$69,2)</f>
        <v>33</v>
      </c>
      <c r="C126" s="33">
        <f>IF('STATS 17-18'!T127&lt;82,IF(B126&gt;60,60,B126),B126)</f>
        <v>33</v>
      </c>
      <c r="D126" s="82">
        <f>IF('STATS 17-18'!T127&lt;41,IF(C126&gt;53,53,C126),C126)</f>
        <v>33</v>
      </c>
    </row>
    <row r="127" ht="20.35" customHeight="1">
      <c r="A127" t="s" s="38">
        <v>1190</v>
      </c>
      <c r="B127" s="81">
        <f>VLOOKUP('STATS 17-18'!U128,'FO - FACEOFFS %'!$A$3:$B$69,2)</f>
        <v>33</v>
      </c>
      <c r="C127" s="33">
        <f>IF('STATS 17-18'!T128&lt;82,IF(B127&gt;60,60,B127),B127)</f>
        <v>33</v>
      </c>
      <c r="D127" s="82">
        <f>IF('STATS 17-18'!T128&lt;41,IF(C127&gt;53,53,C127),C127)</f>
        <v>33</v>
      </c>
    </row>
    <row r="128" ht="20.35" customHeight="1">
      <c r="A128" t="s" s="38">
        <v>1191</v>
      </c>
      <c r="B128" s="81">
        <f>VLOOKUP('STATS 17-18'!U129,'FO - FACEOFFS %'!$A$3:$B$69,2)</f>
        <v>53</v>
      </c>
      <c r="C128" s="33">
        <f>IF('STATS 17-18'!T129&lt;82,IF(B128&gt;60,60,B128),B128)</f>
        <v>53</v>
      </c>
      <c r="D128" s="82">
        <f>IF('STATS 17-18'!T129&lt;41,IF(C128&gt;53,53,C128),C128)</f>
        <v>53</v>
      </c>
    </row>
    <row r="129" ht="20.35" customHeight="1">
      <c r="A129" t="s" s="38">
        <v>1192</v>
      </c>
      <c r="B129" s="81">
        <f>VLOOKUP('STATS 17-18'!U130,'FO - FACEOFFS %'!$A$3:$B$69,2)</f>
        <v>33</v>
      </c>
      <c r="C129" s="33">
        <f>IF('STATS 17-18'!T130&lt;82,IF(B129&gt;60,60,B129),B129)</f>
        <v>33</v>
      </c>
      <c r="D129" s="82">
        <f>IF('STATS 17-18'!T130&lt;41,IF(C129&gt;53,53,C129),C129)</f>
        <v>33</v>
      </c>
    </row>
    <row r="130" ht="20.35" customHeight="1">
      <c r="A130" t="s" s="38">
        <v>1193</v>
      </c>
      <c r="B130" s="81">
        <f>VLOOKUP('STATS 17-18'!U131,'FO - FACEOFFS %'!$A$3:$B$69,2)</f>
        <v>33</v>
      </c>
      <c r="C130" s="33">
        <f>IF('STATS 17-18'!T131&lt;82,IF(B130&gt;60,60,B130),B130)</f>
        <v>33</v>
      </c>
      <c r="D130" s="82">
        <f>IF('STATS 17-18'!T131&lt;41,IF(C130&gt;53,53,C130),C130)</f>
        <v>33</v>
      </c>
    </row>
    <row r="131" ht="20.35" customHeight="1">
      <c r="A131" t="s" s="38">
        <v>1194</v>
      </c>
      <c r="B131" s="81">
        <f>VLOOKUP('STATS 17-18'!U132,'FO - FACEOFFS %'!$A$3:$B$69,2)</f>
        <v>33</v>
      </c>
      <c r="C131" s="33">
        <f>IF('STATS 17-18'!T132&lt;82,IF(B131&gt;60,60,B131),B131)</f>
        <v>33</v>
      </c>
      <c r="D131" s="82">
        <f>IF('STATS 17-18'!T132&lt;41,IF(C131&gt;53,53,C131),C131)</f>
        <v>33</v>
      </c>
    </row>
    <row r="132" ht="20.35" customHeight="1">
      <c r="A132" t="s" s="38">
        <v>1195</v>
      </c>
      <c r="B132" s="81">
        <f>VLOOKUP('STATS 17-18'!U133,'FO - FACEOFFS %'!$A$3:$B$69,2)</f>
        <v>33</v>
      </c>
      <c r="C132" s="33">
        <f>IF('STATS 17-18'!T133&lt;82,IF(B132&gt;60,60,B132),B132)</f>
        <v>33</v>
      </c>
      <c r="D132" s="82">
        <f>IF('STATS 17-18'!T133&lt;41,IF(C132&gt;53,53,C132),C132)</f>
        <v>33</v>
      </c>
    </row>
    <row r="133" ht="20.35" customHeight="1">
      <c r="A133" t="s" s="38">
        <v>1196</v>
      </c>
      <c r="B133" s="81">
        <f>VLOOKUP('STATS 17-18'!U134,'FO - FACEOFFS %'!$A$3:$B$69,2)</f>
        <v>72</v>
      </c>
      <c r="C133" s="33">
        <f>IF('STATS 17-18'!T134&lt;82,IF(B133&gt;60,60,B133),B133)</f>
        <v>72</v>
      </c>
      <c r="D133" s="82">
        <f>IF('STATS 17-18'!T134&lt;41,IF(C133&gt;53,53,C133),C133)</f>
        <v>72</v>
      </c>
    </row>
    <row r="134" ht="20.35" customHeight="1">
      <c r="A134" t="s" s="38">
        <v>1197</v>
      </c>
      <c r="B134" s="81">
        <f>VLOOKUP('STATS 17-18'!U135,'FO - FACEOFFS %'!$A$3:$B$69,2)</f>
        <v>33</v>
      </c>
      <c r="C134" s="33">
        <f>IF('STATS 17-18'!T135&lt;82,IF(B134&gt;60,60,B134),B134)</f>
        <v>33</v>
      </c>
      <c r="D134" s="82">
        <f>IF('STATS 17-18'!T135&lt;41,IF(C134&gt;53,53,C134),C134)</f>
        <v>33</v>
      </c>
    </row>
    <row r="135" ht="20.35" customHeight="1">
      <c r="A135" t="s" s="38">
        <v>1198</v>
      </c>
      <c r="B135" s="81">
        <f>VLOOKUP('STATS 17-18'!U136,'FO - FACEOFFS %'!$A$3:$B$69,2)</f>
        <v>48</v>
      </c>
      <c r="C135" s="33">
        <f>IF('STATS 17-18'!T136&lt;82,IF(B135&gt;60,60,B135),B135)</f>
        <v>48</v>
      </c>
      <c r="D135" s="82">
        <f>IF('STATS 17-18'!T136&lt;41,IF(C135&gt;53,53,C135),C135)</f>
        <v>48</v>
      </c>
    </row>
    <row r="136" ht="20.35" customHeight="1">
      <c r="A136" t="s" s="38">
        <v>1199</v>
      </c>
      <c r="B136" s="81">
        <f>VLOOKUP('STATS 17-18'!U137,'FO - FACEOFFS %'!$A$3:$B$69,2)</f>
        <v>56</v>
      </c>
      <c r="C136" s="33">
        <f>IF('STATS 17-18'!T137&lt;82,IF(B136&gt;60,60,B136),B136)</f>
        <v>56</v>
      </c>
      <c r="D136" s="82">
        <f>IF('STATS 17-18'!T137&lt;41,IF(C136&gt;53,53,C136),C136)</f>
        <v>53</v>
      </c>
    </row>
    <row r="137" ht="20.35" customHeight="1">
      <c r="A137" t="s" s="38">
        <v>1200</v>
      </c>
      <c r="B137" s="81">
        <f>VLOOKUP('STATS 17-18'!U138,'FO - FACEOFFS %'!$A$3:$B$69,2)</f>
        <v>33</v>
      </c>
      <c r="C137" s="33">
        <f>IF('STATS 17-18'!T138&lt;82,IF(B137&gt;60,60,B137),B137)</f>
        <v>33</v>
      </c>
      <c r="D137" s="82">
        <f>IF('STATS 17-18'!T138&lt;41,IF(C137&gt;53,53,C137),C137)</f>
        <v>33</v>
      </c>
    </row>
    <row r="138" ht="20.35" customHeight="1">
      <c r="A138" t="s" s="38">
        <v>1201</v>
      </c>
      <c r="B138" s="81">
        <f>VLOOKUP('STATS 17-18'!U139,'FO - FACEOFFS %'!$A$3:$B$69,2)</f>
        <v>33</v>
      </c>
      <c r="C138" s="33">
        <f>IF('STATS 17-18'!T139&lt;82,IF(B138&gt;60,60,B138),B138)</f>
        <v>33</v>
      </c>
      <c r="D138" s="82">
        <f>IF('STATS 17-18'!T139&lt;41,IF(C138&gt;53,53,C138),C138)</f>
        <v>33</v>
      </c>
    </row>
    <row r="139" ht="20.35" customHeight="1">
      <c r="A139" t="s" s="38">
        <v>1202</v>
      </c>
      <c r="B139" s="81">
        <f>VLOOKUP('STATS 17-18'!U140,'FO - FACEOFFS %'!$A$3:$B$69,2)</f>
        <v>55</v>
      </c>
      <c r="C139" s="33">
        <f>IF('STATS 17-18'!T140&lt;82,IF(B139&gt;60,60,B139),B139)</f>
        <v>55</v>
      </c>
      <c r="D139" s="82">
        <f>IF('STATS 17-18'!T140&lt;41,IF(C139&gt;53,53,C139),C139)</f>
        <v>53</v>
      </c>
    </row>
    <row r="140" ht="20.35" customHeight="1">
      <c r="A140" t="s" s="38">
        <v>1203</v>
      </c>
      <c r="B140" s="81">
        <f>VLOOKUP('STATS 17-18'!U141,'FO - FACEOFFS %'!$A$3:$B$69,2)</f>
        <v>64</v>
      </c>
      <c r="C140" s="33">
        <f>IF('STATS 17-18'!T141&lt;82,IF(B140&gt;60,60,B140),B140)</f>
        <v>64</v>
      </c>
      <c r="D140" s="82">
        <f>IF('STATS 17-18'!T141&lt;41,IF(C140&gt;53,53,C140),C140)</f>
        <v>64</v>
      </c>
    </row>
    <row r="141" ht="20.35" customHeight="1">
      <c r="A141" t="s" s="38">
        <v>1204</v>
      </c>
      <c r="B141" s="81">
        <f>VLOOKUP('STATS 17-18'!U142,'FO - FACEOFFS %'!$A$3:$B$69,2)</f>
        <v>65</v>
      </c>
      <c r="C141" s="33">
        <f>IF('STATS 17-18'!T142&lt;82,IF(B141&gt;60,60,B141),B141)</f>
        <v>65</v>
      </c>
      <c r="D141" s="82">
        <f>IF('STATS 17-18'!T142&lt;41,IF(C141&gt;53,53,C141),C141)</f>
        <v>65</v>
      </c>
    </row>
    <row r="142" ht="20.35" customHeight="1">
      <c r="A142" t="s" s="38">
        <v>1205</v>
      </c>
      <c r="B142" s="81">
        <f>VLOOKUP('STATS 17-18'!U143,'FO - FACEOFFS %'!$A$3:$B$69,2)</f>
        <v>33</v>
      </c>
      <c r="C142" s="33">
        <f>IF('STATS 17-18'!T143&lt;82,IF(B142&gt;60,60,B142),B142)</f>
        <v>33</v>
      </c>
      <c r="D142" s="82">
        <f>IF('STATS 17-18'!T143&lt;41,IF(C142&gt;53,53,C142),C142)</f>
        <v>33</v>
      </c>
    </row>
    <row r="143" ht="20.35" customHeight="1">
      <c r="A143" t="s" s="38">
        <v>1206</v>
      </c>
      <c r="B143" s="81">
        <f>VLOOKUP('STATS 17-18'!U144,'FO - FACEOFFS %'!$A$3:$B$69,2)</f>
        <v>92</v>
      </c>
      <c r="C143" s="33">
        <f>IF('STATS 17-18'!T144&lt;82,IF(B143&gt;60,60,B143),B143)</f>
        <v>92</v>
      </c>
      <c r="D143" s="82">
        <f>IF('STATS 17-18'!T144&lt;41,IF(C143&gt;53,53,C143),C143)</f>
        <v>92</v>
      </c>
    </row>
    <row r="144" ht="20.35" customHeight="1">
      <c r="A144" t="s" s="38">
        <v>1207</v>
      </c>
      <c r="B144" s="81">
        <f>VLOOKUP('STATS 17-18'!U145,'FO - FACEOFFS %'!$A$3:$B$69,2)</f>
        <v>33</v>
      </c>
      <c r="C144" s="33">
        <f>IF('STATS 17-18'!T145&lt;82,IF(B144&gt;60,60,B144),B144)</f>
        <v>33</v>
      </c>
      <c r="D144" s="82">
        <f>IF('STATS 17-18'!T145&lt;41,IF(C144&gt;53,53,C144),C144)</f>
        <v>33</v>
      </c>
    </row>
    <row r="145" ht="20.35" customHeight="1">
      <c r="A145" t="s" s="38">
        <v>1208</v>
      </c>
      <c r="B145" s="81">
        <f>VLOOKUP('STATS 17-18'!U146,'FO - FACEOFFS %'!$A$3:$B$69,2)</f>
        <v>50</v>
      </c>
      <c r="C145" s="33">
        <f>IF('STATS 17-18'!T146&lt;82,IF(B145&gt;60,60,B145),B145)</f>
        <v>50</v>
      </c>
      <c r="D145" s="82">
        <f>IF('STATS 17-18'!T146&lt;41,IF(C145&gt;53,53,C145),C145)</f>
        <v>50</v>
      </c>
    </row>
    <row r="146" ht="20.35" customHeight="1">
      <c r="A146" t="s" s="38">
        <v>1209</v>
      </c>
      <c r="B146" s="81">
        <f>VLOOKUP('STATS 17-18'!U147,'FO - FACEOFFS %'!$A$3:$B$69,2)</f>
        <v>33</v>
      </c>
      <c r="C146" s="33">
        <f>IF('STATS 17-18'!T147&lt;82,IF(B146&gt;60,60,B146),B146)</f>
        <v>33</v>
      </c>
      <c r="D146" s="82">
        <f>IF('STATS 17-18'!T147&lt;41,IF(C146&gt;53,53,C146),C146)</f>
        <v>33</v>
      </c>
    </row>
    <row r="147" ht="20.35" customHeight="1">
      <c r="A147" t="s" s="38">
        <v>1210</v>
      </c>
      <c r="B147" s="81">
        <f>VLOOKUP('STATS 17-18'!U148,'FO - FACEOFFS %'!$A$3:$B$69,2)</f>
        <v>38</v>
      </c>
      <c r="C147" s="33">
        <f>IF('STATS 17-18'!T148&lt;82,IF(B147&gt;60,60,B147),B147)</f>
        <v>38</v>
      </c>
      <c r="D147" s="82">
        <f>IF('STATS 17-18'!T148&lt;41,IF(C147&gt;53,53,C147),C147)</f>
        <v>38</v>
      </c>
    </row>
    <row r="148" ht="20.35" customHeight="1">
      <c r="A148" t="s" s="38">
        <v>1211</v>
      </c>
      <c r="B148" s="81">
        <f>VLOOKUP('STATS 17-18'!U149,'FO - FACEOFFS %'!$A$3:$B$69,2)</f>
        <v>75</v>
      </c>
      <c r="C148" s="33">
        <f>IF('STATS 17-18'!T149&lt;82,IF(B148&gt;60,60,B148),B148)</f>
        <v>75</v>
      </c>
      <c r="D148" s="82">
        <f>IF('STATS 17-18'!T149&lt;41,IF(C148&gt;53,53,C148),C148)</f>
        <v>75</v>
      </c>
    </row>
    <row r="149" ht="20.35" customHeight="1">
      <c r="A149" t="s" s="38">
        <v>1212</v>
      </c>
      <c r="B149" s="81">
        <f>VLOOKUP('STATS 17-18'!U150,'FO - FACEOFFS %'!$A$3:$B$69,2)</f>
        <v>33</v>
      </c>
      <c r="C149" s="33">
        <f>IF('STATS 17-18'!T150&lt;82,IF(B149&gt;60,60,B149),B149)</f>
        <v>33</v>
      </c>
      <c r="D149" s="82">
        <f>IF('STATS 17-18'!T150&lt;41,IF(C149&gt;53,53,C149),C149)</f>
        <v>33</v>
      </c>
    </row>
    <row r="150" ht="20.35" customHeight="1">
      <c r="A150" t="s" s="38">
        <v>1213</v>
      </c>
      <c r="B150" s="81">
        <f>VLOOKUP('STATS 17-18'!U151,'FO - FACEOFFS %'!$A$3:$B$69,2)</f>
        <v>33</v>
      </c>
      <c r="C150" s="33">
        <f>IF('STATS 17-18'!T151&lt;82,IF(B150&gt;60,60,B150),B150)</f>
        <v>33</v>
      </c>
      <c r="D150" s="82">
        <f>IF('STATS 17-18'!T151&lt;41,IF(C150&gt;53,53,C150),C150)</f>
        <v>33</v>
      </c>
    </row>
    <row r="151" ht="20.35" customHeight="1">
      <c r="A151" t="s" s="38">
        <v>1214</v>
      </c>
      <c r="B151" s="81">
        <f>VLOOKUP('STATS 17-18'!U152,'FO - FACEOFFS %'!$A$3:$B$69,2)</f>
        <v>33</v>
      </c>
      <c r="C151" s="33">
        <f>IF('STATS 17-18'!T152&lt;82,IF(B151&gt;60,60,B151),B151)</f>
        <v>33</v>
      </c>
      <c r="D151" s="82">
        <f>IF('STATS 17-18'!T152&lt;41,IF(C151&gt;53,53,C151),C151)</f>
        <v>33</v>
      </c>
    </row>
    <row r="152" ht="20.35" customHeight="1">
      <c r="A152" t="s" s="38">
        <v>1215</v>
      </c>
      <c r="B152" s="81">
        <f>VLOOKUP('STATS 17-18'!U153,'FO - FACEOFFS %'!$A$3:$B$69,2)</f>
        <v>70</v>
      </c>
      <c r="C152" s="33">
        <f>IF('STATS 17-18'!T153&lt;82,IF(B152&gt;60,60,B152),B152)</f>
        <v>60</v>
      </c>
      <c r="D152" s="82">
        <f>IF('STATS 17-18'!T153&lt;41,IF(C152&gt;53,53,C152),C152)</f>
        <v>53</v>
      </c>
    </row>
    <row r="153" ht="20.35" customHeight="1">
      <c r="A153" t="s" s="38">
        <v>1216</v>
      </c>
      <c r="B153" s="81">
        <f>VLOOKUP('STATS 17-18'!U154,'FO - FACEOFFS %'!$A$3:$B$69,2)</f>
        <v>99</v>
      </c>
      <c r="C153" s="33">
        <f>IF('STATS 17-18'!T154&lt;82,IF(B153&gt;60,60,B153),B153)</f>
        <v>60</v>
      </c>
      <c r="D153" s="82">
        <f>IF('STATS 17-18'!T154&lt;41,IF(C153&gt;53,53,C153),C153)</f>
        <v>53</v>
      </c>
    </row>
    <row r="154" ht="20.35" customHeight="1">
      <c r="A154" t="s" s="38">
        <v>1217</v>
      </c>
      <c r="B154" s="81">
        <f>VLOOKUP('STATS 17-18'!U155,'FO - FACEOFFS %'!$A$3:$B$69,2)</f>
        <v>33</v>
      </c>
      <c r="C154" s="33">
        <f>IF('STATS 17-18'!T155&lt;82,IF(B154&gt;60,60,B154),B154)</f>
        <v>33</v>
      </c>
      <c r="D154" s="82">
        <f>IF('STATS 17-18'!T155&lt;41,IF(C154&gt;53,53,C154),C154)</f>
        <v>33</v>
      </c>
    </row>
    <row r="155" ht="20.35" customHeight="1">
      <c r="A155" t="s" s="38">
        <v>1218</v>
      </c>
      <c r="B155" s="81">
        <f>VLOOKUP('STATS 17-18'!U156,'FO - FACEOFFS %'!$A$3:$B$69,2)</f>
        <v>47</v>
      </c>
      <c r="C155" s="33">
        <f>IF('STATS 17-18'!T156&lt;82,IF(B155&gt;60,60,B155),B155)</f>
        <v>47</v>
      </c>
      <c r="D155" s="82">
        <f>IF('STATS 17-18'!T156&lt;41,IF(C155&gt;53,53,C155),C155)</f>
        <v>47</v>
      </c>
    </row>
    <row r="156" ht="20.35" customHeight="1">
      <c r="A156" t="s" s="38">
        <v>1219</v>
      </c>
      <c r="B156" s="81">
        <f>VLOOKUP('STATS 17-18'!U157,'FO - FACEOFFS %'!$A$3:$B$69,2)</f>
        <v>53</v>
      </c>
      <c r="C156" s="33">
        <f>IF('STATS 17-18'!T157&lt;82,IF(B156&gt;60,60,B156),B156)</f>
        <v>53</v>
      </c>
      <c r="D156" s="82">
        <f>IF('STATS 17-18'!T157&lt;41,IF(C156&gt;53,53,C156),C156)</f>
        <v>53</v>
      </c>
    </row>
    <row r="157" ht="20.35" customHeight="1">
      <c r="A157" t="s" s="38">
        <v>1220</v>
      </c>
      <c r="B157" s="81">
        <f>VLOOKUP('STATS 17-18'!U158,'FO - FACEOFFS %'!$A$3:$B$69,2)</f>
        <v>33</v>
      </c>
      <c r="C157" s="33">
        <f>IF('STATS 17-18'!T158&lt;82,IF(B157&gt;60,60,B157),B157)</f>
        <v>33</v>
      </c>
      <c r="D157" s="82">
        <f>IF('STATS 17-18'!T158&lt;41,IF(C157&gt;53,53,C157),C157)</f>
        <v>33</v>
      </c>
    </row>
    <row r="158" ht="20.35" customHeight="1">
      <c r="A158" t="s" s="38">
        <v>1221</v>
      </c>
      <c r="B158" s="81">
        <f>VLOOKUP('STATS 17-18'!U159,'FO - FACEOFFS %'!$A$3:$B$69,2)</f>
        <v>82</v>
      </c>
      <c r="C158" s="33">
        <f>IF('STATS 17-18'!T159&lt;82,IF(B158&gt;60,60,B158),B158)</f>
        <v>82</v>
      </c>
      <c r="D158" s="82">
        <f>IF('STATS 17-18'!T159&lt;41,IF(C158&gt;53,53,C158),C158)</f>
        <v>82</v>
      </c>
    </row>
    <row r="159" ht="20.35" customHeight="1">
      <c r="A159" t="s" s="38">
        <v>1222</v>
      </c>
      <c r="B159" s="81">
        <f>VLOOKUP('STATS 17-18'!U160,'FO - FACEOFFS %'!$A$3:$B$69,2)</f>
        <v>82</v>
      </c>
      <c r="C159" s="33">
        <f>IF('STATS 17-18'!T160&lt;82,IF(B159&gt;60,60,B159),B159)</f>
        <v>82</v>
      </c>
      <c r="D159" s="82">
        <f>IF('STATS 17-18'!T160&lt;41,IF(C159&gt;53,53,C159),C159)</f>
        <v>82</v>
      </c>
    </row>
    <row r="160" ht="20.35" customHeight="1">
      <c r="A160" t="s" s="38">
        <v>1223</v>
      </c>
      <c r="B160" s="81">
        <f>VLOOKUP('STATS 17-18'!U161,'FO - FACEOFFS %'!$A$3:$B$69,2)</f>
        <v>60</v>
      </c>
      <c r="C160" s="33">
        <f>IF('STATS 17-18'!T161&lt;82,IF(B160&gt;60,60,B160),B160)</f>
        <v>60</v>
      </c>
      <c r="D160" s="82">
        <f>IF('STATS 17-18'!T161&lt;41,IF(C160&gt;53,53,C160),C160)</f>
        <v>53</v>
      </c>
    </row>
    <row r="161" ht="20.35" customHeight="1">
      <c r="A161" t="s" s="38">
        <v>1224</v>
      </c>
      <c r="B161" s="81">
        <f>VLOOKUP('STATS 17-18'!U162,'FO - FACEOFFS %'!$A$3:$B$69,2)</f>
        <v>33</v>
      </c>
      <c r="C161" s="33">
        <f>IF('STATS 17-18'!T162&lt;82,IF(B161&gt;60,60,B161),B161)</f>
        <v>33</v>
      </c>
      <c r="D161" s="82">
        <f>IF('STATS 17-18'!T162&lt;41,IF(C161&gt;53,53,C161),C161)</f>
        <v>33</v>
      </c>
    </row>
    <row r="162" ht="20.35" customHeight="1">
      <c r="A162" t="s" s="38">
        <v>1225</v>
      </c>
      <c r="B162" s="81">
        <f>VLOOKUP('STATS 17-18'!U163,'FO - FACEOFFS %'!$A$3:$B$69,2)</f>
        <v>59</v>
      </c>
      <c r="C162" s="33">
        <f>IF('STATS 17-18'!T163&lt;82,IF(B162&gt;60,60,B162),B162)</f>
        <v>59</v>
      </c>
      <c r="D162" s="82">
        <f>IF('STATS 17-18'!T163&lt;41,IF(C162&gt;53,53,C162),C162)</f>
        <v>59</v>
      </c>
    </row>
    <row r="163" ht="20.35" customHeight="1">
      <c r="A163" t="s" s="38">
        <v>1226</v>
      </c>
      <c r="B163" s="81">
        <f>VLOOKUP('STATS 17-18'!U164,'FO - FACEOFFS %'!$A$3:$B$69,2)</f>
        <v>33</v>
      </c>
      <c r="C163" s="33">
        <f>IF('STATS 17-18'!T164&lt;82,IF(B163&gt;60,60,B163),B163)</f>
        <v>33</v>
      </c>
      <c r="D163" s="82">
        <f>IF('STATS 17-18'!T164&lt;41,IF(C163&gt;53,53,C163),C163)</f>
        <v>33</v>
      </c>
    </row>
    <row r="164" ht="20.35" customHeight="1">
      <c r="A164" t="s" s="38">
        <v>1227</v>
      </c>
      <c r="B164" s="81">
        <f>VLOOKUP('STATS 17-18'!U165,'FO - FACEOFFS %'!$A$3:$B$69,2)</f>
        <v>88</v>
      </c>
      <c r="C164" s="33">
        <f>IF('STATS 17-18'!T165&lt;82,IF(B164&gt;60,60,B164),B164)</f>
        <v>60</v>
      </c>
      <c r="D164" s="82">
        <f>IF('STATS 17-18'!T165&lt;41,IF(C164&gt;53,53,C164),C164)</f>
        <v>60</v>
      </c>
    </row>
    <row r="165" ht="20.35" customHeight="1">
      <c r="A165" t="s" s="38">
        <v>1228</v>
      </c>
      <c r="B165" s="81">
        <f>VLOOKUP('STATS 17-18'!U166,'FO - FACEOFFS %'!$A$3:$B$69,2)</f>
        <v>38</v>
      </c>
      <c r="C165" s="33">
        <f>IF('STATS 17-18'!T166&lt;82,IF(B165&gt;60,60,B165),B165)</f>
        <v>38</v>
      </c>
      <c r="D165" s="82">
        <f>IF('STATS 17-18'!T166&lt;41,IF(C165&gt;53,53,C165),C165)</f>
        <v>38</v>
      </c>
    </row>
    <row r="166" ht="20.35" customHeight="1">
      <c r="A166" t="s" s="38">
        <v>1229</v>
      </c>
      <c r="B166" s="81">
        <f>VLOOKUP('STATS 17-18'!U167,'FO - FACEOFFS %'!$A$3:$B$69,2)</f>
        <v>79</v>
      </c>
      <c r="C166" s="33">
        <f>IF('STATS 17-18'!T167&lt;82,IF(B166&gt;60,60,B166),B166)</f>
        <v>79</v>
      </c>
      <c r="D166" s="82">
        <f>IF('STATS 17-18'!T167&lt;41,IF(C166&gt;53,53,C166),C166)</f>
        <v>79</v>
      </c>
    </row>
    <row r="167" ht="20.35" customHeight="1">
      <c r="A167" t="s" s="38">
        <v>1230</v>
      </c>
      <c r="B167" s="81">
        <f>VLOOKUP('STATS 17-18'!U168,'FO - FACEOFFS %'!$A$3:$B$69,2)</f>
        <v>33</v>
      </c>
      <c r="C167" s="33">
        <f>IF('STATS 17-18'!T168&lt;82,IF(B167&gt;60,60,B167),B167)</f>
        <v>33</v>
      </c>
      <c r="D167" s="82">
        <f>IF('STATS 17-18'!T168&lt;41,IF(C167&gt;53,53,C167),C167)</f>
        <v>33</v>
      </c>
    </row>
    <row r="168" ht="20.35" customHeight="1">
      <c r="A168" t="s" s="38">
        <v>1231</v>
      </c>
      <c r="B168" s="81">
        <f>VLOOKUP('STATS 17-18'!U169,'FO - FACEOFFS %'!$A$3:$B$69,2)</f>
        <v>33</v>
      </c>
      <c r="C168" s="33">
        <f>IF('STATS 17-18'!T169&lt;82,IF(B168&gt;60,60,B168),B168)</f>
        <v>33</v>
      </c>
      <c r="D168" s="82">
        <f>IF('STATS 17-18'!T169&lt;41,IF(C168&gt;53,53,C168),C168)</f>
        <v>33</v>
      </c>
    </row>
    <row r="169" ht="20.35" customHeight="1">
      <c r="A169" t="s" s="38">
        <v>1232</v>
      </c>
      <c r="B169" s="81">
        <f>VLOOKUP('STATS 17-18'!U170,'FO - FACEOFFS %'!$A$3:$B$69,2)</f>
        <v>33</v>
      </c>
      <c r="C169" s="33">
        <f>IF('STATS 17-18'!T170&lt;82,IF(B169&gt;60,60,B169),B169)</f>
        <v>33</v>
      </c>
      <c r="D169" s="82">
        <f>IF('STATS 17-18'!T170&lt;41,IF(C169&gt;53,53,C169),C169)</f>
        <v>33</v>
      </c>
    </row>
    <row r="170" ht="20.35" customHeight="1">
      <c r="A170" t="s" s="38">
        <v>1233</v>
      </c>
      <c r="B170" s="81">
        <f>VLOOKUP('STATS 17-18'!U171,'FO - FACEOFFS %'!$A$3:$B$69,2)</f>
        <v>33</v>
      </c>
      <c r="C170" s="33">
        <f>IF('STATS 17-18'!T171&lt;82,IF(B170&gt;60,60,B170),B170)</f>
        <v>33</v>
      </c>
      <c r="D170" s="82">
        <f>IF('STATS 17-18'!T171&lt;41,IF(C170&gt;53,53,C170),C170)</f>
        <v>33</v>
      </c>
    </row>
    <row r="171" ht="20.35" customHeight="1">
      <c r="A171" t="s" s="38">
        <v>1234</v>
      </c>
      <c r="B171" s="81">
        <f>VLOOKUP('STATS 17-18'!U172,'FO - FACEOFFS %'!$A$3:$B$69,2)</f>
        <v>33</v>
      </c>
      <c r="C171" s="33">
        <f>IF('STATS 17-18'!T172&lt;82,IF(B171&gt;60,60,B171),B171)</f>
        <v>33</v>
      </c>
      <c r="D171" s="82">
        <f>IF('STATS 17-18'!T172&lt;41,IF(C171&gt;53,53,C171),C171)</f>
        <v>33</v>
      </c>
    </row>
    <row r="172" ht="20.35" customHeight="1">
      <c r="A172" t="s" s="38">
        <v>1235</v>
      </c>
      <c r="B172" s="81">
        <f>VLOOKUP('STATS 17-18'!U173,'FO - FACEOFFS %'!$A$3:$B$69,2)</f>
        <v>33</v>
      </c>
      <c r="C172" s="33">
        <f>IF('STATS 17-18'!T173&lt;82,IF(B172&gt;60,60,B172),B172)</f>
        <v>33</v>
      </c>
      <c r="D172" s="82">
        <f>IF('STATS 17-18'!T173&lt;41,IF(C172&gt;53,53,C172),C172)</f>
        <v>33</v>
      </c>
    </row>
    <row r="173" ht="20.35" customHeight="1">
      <c r="A173" t="s" s="38">
        <v>1236</v>
      </c>
      <c r="B173" s="81">
        <f>VLOOKUP('STATS 17-18'!U174,'FO - FACEOFFS %'!$A$3:$B$69,2)</f>
        <v>41</v>
      </c>
      <c r="C173" s="33">
        <f>IF('STATS 17-18'!T174&lt;82,IF(B173&gt;60,60,B173),B173)</f>
        <v>41</v>
      </c>
      <c r="D173" s="82">
        <f>IF('STATS 17-18'!T174&lt;41,IF(C173&gt;53,53,C173),C173)</f>
        <v>41</v>
      </c>
    </row>
    <row r="174" ht="20.35" customHeight="1">
      <c r="A174" t="s" s="38">
        <v>1237</v>
      </c>
      <c r="B174" s="81">
        <f>VLOOKUP('STATS 17-18'!U175,'FO - FACEOFFS %'!$A$3:$B$69,2)</f>
        <v>33</v>
      </c>
      <c r="C174" s="33">
        <f>IF('STATS 17-18'!T175&lt;82,IF(B174&gt;60,60,B174),B174)</f>
        <v>33</v>
      </c>
      <c r="D174" s="82">
        <f>IF('STATS 17-18'!T175&lt;41,IF(C174&gt;53,53,C174),C174)</f>
        <v>33</v>
      </c>
    </row>
    <row r="175" ht="20.35" customHeight="1">
      <c r="A175" t="s" s="38">
        <v>1238</v>
      </c>
      <c r="B175" s="81">
        <f>VLOOKUP('STATS 17-18'!U176,'FO - FACEOFFS %'!$A$3:$B$69,2)</f>
        <v>33</v>
      </c>
      <c r="C175" s="33">
        <f>IF('STATS 17-18'!T176&lt;82,IF(B175&gt;60,60,B175),B175)</f>
        <v>33</v>
      </c>
      <c r="D175" s="82">
        <f>IF('STATS 17-18'!T176&lt;41,IF(C175&gt;53,53,C175),C175)</f>
        <v>33</v>
      </c>
    </row>
    <row r="176" ht="20.35" customHeight="1">
      <c r="A176" t="s" s="38">
        <v>1239</v>
      </c>
      <c r="B176" s="81">
        <f>VLOOKUP('STATS 17-18'!U177,'FO - FACEOFFS %'!$A$3:$B$69,2)</f>
        <v>33</v>
      </c>
      <c r="C176" s="33">
        <f>IF('STATS 17-18'!T177&lt;82,IF(B176&gt;60,60,B176),B176)</f>
        <v>33</v>
      </c>
      <c r="D176" s="82">
        <f>IF('STATS 17-18'!T177&lt;41,IF(C176&gt;53,53,C176),C176)</f>
        <v>33</v>
      </c>
    </row>
    <row r="177" ht="20.35" customHeight="1">
      <c r="A177" t="s" s="38">
        <v>1240</v>
      </c>
      <c r="B177" s="81">
        <f>VLOOKUP('STATS 17-18'!U178,'FO - FACEOFFS %'!$A$3:$B$69,2)</f>
        <v>96</v>
      </c>
      <c r="C177" s="33">
        <f>IF('STATS 17-18'!T178&lt;82,IF(B177&gt;60,60,B177),B177)</f>
        <v>60</v>
      </c>
      <c r="D177" s="82">
        <f>IF('STATS 17-18'!T178&lt;41,IF(C177&gt;53,53,C177),C177)</f>
        <v>53</v>
      </c>
    </row>
    <row r="178" ht="20.35" customHeight="1">
      <c r="A178" t="s" s="38">
        <v>1241</v>
      </c>
      <c r="B178" s="81">
        <f>VLOOKUP('STATS 17-18'!U179,'FO - FACEOFFS %'!$A$3:$B$69,2)</f>
        <v>74</v>
      </c>
      <c r="C178" s="33">
        <f>IF('STATS 17-18'!T179&lt;82,IF(B178&gt;60,60,B178),B178)</f>
        <v>74</v>
      </c>
      <c r="D178" s="82">
        <f>IF('STATS 17-18'!T179&lt;41,IF(C178&gt;53,53,C178),C178)</f>
        <v>74</v>
      </c>
    </row>
    <row r="179" ht="20.35" customHeight="1">
      <c r="A179" t="s" s="38">
        <v>1242</v>
      </c>
      <c r="B179" s="81">
        <f>VLOOKUP('STATS 17-18'!U180,'FO - FACEOFFS %'!$A$3:$B$69,2)</f>
        <v>66</v>
      </c>
      <c r="C179" s="33">
        <f>IF('STATS 17-18'!T180&lt;82,IF(B179&gt;60,60,B179),B179)</f>
        <v>66</v>
      </c>
      <c r="D179" s="82">
        <f>IF('STATS 17-18'!T180&lt;41,IF(C179&gt;53,53,C179),C179)</f>
        <v>66</v>
      </c>
    </row>
    <row r="180" ht="20.35" customHeight="1">
      <c r="A180" t="s" s="38">
        <v>1243</v>
      </c>
      <c r="B180" s="81">
        <f>VLOOKUP('STATS 17-18'!U181,'FO - FACEOFFS %'!$A$3:$B$69,2)</f>
        <v>33</v>
      </c>
      <c r="C180" s="33">
        <f>IF('STATS 17-18'!T181&lt;82,IF(B180&gt;60,60,B180),B180)</f>
        <v>33</v>
      </c>
      <c r="D180" s="82">
        <f>IF('STATS 17-18'!T181&lt;41,IF(C180&gt;53,53,C180),C180)</f>
        <v>33</v>
      </c>
    </row>
    <row r="181" ht="20.35" customHeight="1">
      <c r="A181" t="s" s="38">
        <v>1244</v>
      </c>
      <c r="B181" s="81">
        <f>VLOOKUP('STATS 17-18'!U182,'FO - FACEOFFS %'!$A$3:$B$69,2)</f>
        <v>33</v>
      </c>
      <c r="C181" s="33">
        <f>IF('STATS 17-18'!T182&lt;82,IF(B181&gt;60,60,B181),B181)</f>
        <v>33</v>
      </c>
      <c r="D181" s="82">
        <f>IF('STATS 17-18'!T182&lt;41,IF(C181&gt;53,53,C181),C181)</f>
        <v>33</v>
      </c>
    </row>
    <row r="182" ht="20.35" customHeight="1">
      <c r="A182" t="s" s="38">
        <v>1245</v>
      </c>
      <c r="B182" s="81">
        <f>VLOOKUP('STATS 17-18'!U183,'FO - FACEOFFS %'!$A$3:$B$69,2)</f>
        <v>76</v>
      </c>
      <c r="C182" s="33">
        <f>IF('STATS 17-18'!T183&lt;82,IF(B182&gt;60,60,B182),B182)</f>
        <v>76</v>
      </c>
      <c r="D182" s="82">
        <f>IF('STATS 17-18'!T183&lt;41,IF(C182&gt;53,53,C182),C182)</f>
        <v>76</v>
      </c>
    </row>
    <row r="183" ht="20.35" customHeight="1">
      <c r="A183" t="s" s="38">
        <v>1246</v>
      </c>
      <c r="B183" s="81">
        <f>VLOOKUP('STATS 17-18'!U184,'FO - FACEOFFS %'!$A$3:$B$69,2)</f>
        <v>33</v>
      </c>
      <c r="C183" s="33">
        <f>IF('STATS 17-18'!T184&lt;82,IF(B183&gt;60,60,B183),B183)</f>
        <v>33</v>
      </c>
      <c r="D183" s="82">
        <f>IF('STATS 17-18'!T184&lt;41,IF(C183&gt;53,53,C183),C183)</f>
        <v>33</v>
      </c>
    </row>
    <row r="184" ht="20.35" customHeight="1">
      <c r="A184" t="s" s="38">
        <v>1247</v>
      </c>
      <c r="B184" s="81">
        <f>VLOOKUP('STATS 17-18'!U185,'FO - FACEOFFS %'!$A$3:$B$69,2)</f>
        <v>33</v>
      </c>
      <c r="C184" s="33">
        <f>IF('STATS 17-18'!T185&lt;82,IF(B184&gt;60,60,B184),B184)</f>
        <v>33</v>
      </c>
      <c r="D184" s="82">
        <f>IF('STATS 17-18'!T185&lt;41,IF(C184&gt;53,53,C184),C184)</f>
        <v>33</v>
      </c>
    </row>
    <row r="185" ht="20.35" customHeight="1">
      <c r="A185" t="s" s="38">
        <v>1248</v>
      </c>
      <c r="B185" s="81">
        <f>VLOOKUP('STATS 17-18'!U186,'FO - FACEOFFS %'!$A$3:$B$69,2)</f>
        <v>33</v>
      </c>
      <c r="C185" s="33">
        <f>IF('STATS 17-18'!T186&lt;82,IF(B185&gt;60,60,B185),B185)</f>
        <v>33</v>
      </c>
      <c r="D185" s="82">
        <f>IF('STATS 17-18'!T186&lt;41,IF(C185&gt;53,53,C185),C185)</f>
        <v>33</v>
      </c>
    </row>
    <row r="186" ht="20.35" customHeight="1">
      <c r="A186" t="s" s="38">
        <v>1249</v>
      </c>
      <c r="B186" s="81">
        <f>VLOOKUP('STATS 17-18'!U187,'FO - FACEOFFS %'!$A$3:$B$69,2)</f>
        <v>33</v>
      </c>
      <c r="C186" s="33">
        <f>IF('STATS 17-18'!T187&lt;82,IF(B186&gt;60,60,B186),B186)</f>
        <v>33</v>
      </c>
      <c r="D186" s="82">
        <f>IF('STATS 17-18'!T187&lt;41,IF(C186&gt;53,53,C186),C186)</f>
        <v>33</v>
      </c>
    </row>
    <row r="187" ht="20.35" customHeight="1">
      <c r="A187" t="s" s="38">
        <v>1250</v>
      </c>
      <c r="B187" s="81">
        <f>VLOOKUP('STATS 17-18'!U188,'FO - FACEOFFS %'!$A$3:$B$69,2)</f>
        <v>33</v>
      </c>
      <c r="C187" s="33">
        <f>IF('STATS 17-18'!T188&lt;82,IF(B187&gt;60,60,B187),B187)</f>
        <v>33</v>
      </c>
      <c r="D187" s="82">
        <f>IF('STATS 17-18'!T188&lt;41,IF(C187&gt;53,53,C187),C187)</f>
        <v>33</v>
      </c>
    </row>
    <row r="188" ht="20.35" customHeight="1">
      <c r="A188" t="s" s="38">
        <v>1252</v>
      </c>
      <c r="B188" s="81">
        <f>VLOOKUP('STATS 17-18'!U189,'FO - FACEOFFS %'!$A$3:$B$69,2)</f>
        <v>96</v>
      </c>
      <c r="C188" s="33">
        <f>IF('STATS 17-18'!T189&lt;82,IF(B188&gt;60,60,B188),B188)</f>
        <v>96</v>
      </c>
      <c r="D188" s="82">
        <f>IF('STATS 17-18'!T189&lt;41,IF(C188&gt;53,53,C188),C188)</f>
        <v>96</v>
      </c>
    </row>
    <row r="189" ht="20.35" customHeight="1">
      <c r="A189" t="s" s="38">
        <v>1253</v>
      </c>
      <c r="B189" s="81">
        <f>VLOOKUP('STATS 17-18'!U190,'FO - FACEOFFS %'!$A$3:$B$69,2)</f>
        <v>61</v>
      </c>
      <c r="C189" s="33">
        <f>IF('STATS 17-18'!T190&lt;82,IF(B189&gt;60,60,B189),B189)</f>
        <v>60</v>
      </c>
      <c r="D189" s="82">
        <f>IF('STATS 17-18'!T190&lt;41,IF(C189&gt;53,53,C189),C189)</f>
        <v>60</v>
      </c>
    </row>
    <row r="190" ht="20.35" customHeight="1">
      <c r="A190" t="s" s="38">
        <v>1254</v>
      </c>
      <c r="B190" s="81">
        <f>VLOOKUP('STATS 17-18'!U191,'FO - FACEOFFS %'!$A$3:$B$69,2)</f>
        <v>33</v>
      </c>
      <c r="C190" s="33">
        <f>IF('STATS 17-18'!T191&lt;82,IF(B190&gt;60,60,B190),B190)</f>
        <v>33</v>
      </c>
      <c r="D190" s="82">
        <f>IF('STATS 17-18'!T191&lt;41,IF(C190&gt;53,53,C190),C190)</f>
        <v>33</v>
      </c>
    </row>
    <row r="191" ht="20.35" customHeight="1">
      <c r="A191" t="s" s="38">
        <v>1255</v>
      </c>
      <c r="B191" s="81">
        <f>VLOOKUP('STATS 17-18'!U192,'FO - FACEOFFS %'!$A$3:$B$69,2)</f>
        <v>79</v>
      </c>
      <c r="C191" s="33">
        <f>IF('STATS 17-18'!T192&lt;82,IF(B191&gt;60,60,B191),B191)</f>
        <v>79</v>
      </c>
      <c r="D191" s="82">
        <f>IF('STATS 17-18'!T192&lt;41,IF(C191&gt;53,53,C191),C191)</f>
        <v>79</v>
      </c>
    </row>
    <row r="192" ht="20.35" customHeight="1">
      <c r="A192" t="s" s="38">
        <v>1256</v>
      </c>
      <c r="B192" s="81">
        <f>VLOOKUP('STATS 17-18'!U193,'FO - FACEOFFS %'!$A$3:$B$69,2)</f>
        <v>33</v>
      </c>
      <c r="C192" s="33">
        <f>IF('STATS 17-18'!T193&lt;82,IF(B192&gt;60,60,B192),B192)</f>
        <v>33</v>
      </c>
      <c r="D192" s="82">
        <f>IF('STATS 17-18'!T193&lt;41,IF(C192&gt;53,53,C192),C192)</f>
        <v>33</v>
      </c>
    </row>
    <row r="193" ht="20.35" customHeight="1">
      <c r="A193" t="s" s="38">
        <v>1257</v>
      </c>
      <c r="B193" s="81">
        <f>VLOOKUP('STATS 17-18'!U194,'FO - FACEOFFS %'!$A$3:$B$69,2)</f>
        <v>33</v>
      </c>
      <c r="C193" s="33">
        <f>IF('STATS 17-18'!T194&lt;82,IF(B193&gt;60,60,B193),B193)</f>
        <v>33</v>
      </c>
      <c r="D193" s="82">
        <f>IF('STATS 17-18'!T194&lt;41,IF(C193&gt;53,53,C193),C193)</f>
        <v>33</v>
      </c>
    </row>
    <row r="194" ht="20.35" customHeight="1">
      <c r="A194" t="s" s="38">
        <v>1258</v>
      </c>
      <c r="B194" s="81">
        <f>VLOOKUP('STATS 17-18'!U195,'FO - FACEOFFS %'!$A$3:$B$69,2)</f>
        <v>41</v>
      </c>
      <c r="C194" s="33">
        <f>IF('STATS 17-18'!T195&lt;82,IF(B194&gt;60,60,B194),B194)</f>
        <v>41</v>
      </c>
      <c r="D194" s="82">
        <f>IF('STATS 17-18'!T195&lt;41,IF(C194&gt;53,53,C194),C194)</f>
        <v>41</v>
      </c>
    </row>
    <row r="195" ht="20.35" customHeight="1">
      <c r="A195" t="s" s="38">
        <v>1259</v>
      </c>
      <c r="B195" s="81">
        <f>VLOOKUP('STATS 17-18'!U196,'FO - FACEOFFS %'!$A$3:$B$69,2)</f>
        <v>99</v>
      </c>
      <c r="C195" s="33">
        <f>IF('STATS 17-18'!T196&lt;82,IF(B195&gt;60,60,B195),B195)</f>
        <v>60</v>
      </c>
      <c r="D195" s="82">
        <f>IF('STATS 17-18'!T196&lt;41,IF(C195&gt;53,53,C195),C195)</f>
        <v>53</v>
      </c>
    </row>
    <row r="196" ht="20.35" customHeight="1">
      <c r="A196" t="s" s="38">
        <v>1260</v>
      </c>
      <c r="B196" s="81">
        <f>VLOOKUP('STATS 17-18'!U197,'FO - FACEOFFS %'!$A$3:$B$69,2)</f>
        <v>33</v>
      </c>
      <c r="C196" s="33">
        <f>IF('STATS 17-18'!T197&lt;82,IF(B196&gt;60,60,B196),B196)</f>
        <v>33</v>
      </c>
      <c r="D196" s="82">
        <f>IF('STATS 17-18'!T197&lt;41,IF(C196&gt;53,53,C196),C196)</f>
        <v>33</v>
      </c>
    </row>
    <row r="197" ht="20.35" customHeight="1">
      <c r="A197" t="s" s="38">
        <v>1261</v>
      </c>
      <c r="B197" s="81">
        <f>VLOOKUP('STATS 17-18'!U198,'FO - FACEOFFS %'!$A$3:$B$69,2)</f>
        <v>79</v>
      </c>
      <c r="C197" s="33">
        <f>IF('STATS 17-18'!T198&lt;82,IF(B197&gt;60,60,B197),B197)</f>
        <v>79</v>
      </c>
      <c r="D197" s="82">
        <f>IF('STATS 17-18'!T198&lt;41,IF(C197&gt;53,53,C197),C197)</f>
        <v>79</v>
      </c>
    </row>
    <row r="198" ht="20.35" customHeight="1">
      <c r="A198" t="s" s="38">
        <v>1262</v>
      </c>
      <c r="B198" s="81">
        <f>VLOOKUP('STATS 17-18'!U199,'FO - FACEOFFS %'!$A$3:$B$69,2)</f>
        <v>33</v>
      </c>
      <c r="C198" s="33">
        <f>IF('STATS 17-18'!T199&lt;82,IF(B198&gt;60,60,B198),B198)</f>
        <v>33</v>
      </c>
      <c r="D198" s="82">
        <f>IF('STATS 17-18'!T199&lt;41,IF(C198&gt;53,53,C198),C198)</f>
        <v>33</v>
      </c>
    </row>
    <row r="199" ht="20.35" customHeight="1">
      <c r="A199" t="s" s="38">
        <v>1263</v>
      </c>
      <c r="B199" s="81">
        <f>VLOOKUP('STATS 17-18'!U200,'FO - FACEOFFS %'!$A$3:$B$69,2)</f>
        <v>65</v>
      </c>
      <c r="C199" s="33">
        <f>IF('STATS 17-18'!T200&lt;82,IF(B199&gt;60,60,B199),B199)</f>
        <v>65</v>
      </c>
      <c r="D199" s="82">
        <f>IF('STATS 17-18'!T200&lt;41,IF(C199&gt;53,53,C199),C199)</f>
        <v>65</v>
      </c>
    </row>
    <row r="200" ht="20.35" customHeight="1">
      <c r="A200" t="s" s="38">
        <v>1264</v>
      </c>
      <c r="B200" s="81">
        <f>VLOOKUP('STATS 17-18'!U201,'FO - FACEOFFS %'!$A$3:$B$69,2)</f>
        <v>90</v>
      </c>
      <c r="C200" s="33">
        <f>IF('STATS 17-18'!T201&lt;82,IF(B200&gt;60,60,B200),B200)</f>
        <v>90</v>
      </c>
      <c r="D200" s="82">
        <f>IF('STATS 17-18'!T201&lt;41,IF(C200&gt;53,53,C200),C200)</f>
        <v>90</v>
      </c>
    </row>
    <row r="201" ht="20.35" customHeight="1">
      <c r="A201" t="s" s="38">
        <v>1265</v>
      </c>
      <c r="B201" s="81">
        <f>VLOOKUP('STATS 17-18'!U202,'FO - FACEOFFS %'!$A$3:$B$69,2)</f>
        <v>33</v>
      </c>
      <c r="C201" s="33">
        <f>IF('STATS 17-18'!T202&lt;82,IF(B201&gt;60,60,B201),B201)</f>
        <v>33</v>
      </c>
      <c r="D201" s="82">
        <f>IF('STATS 17-18'!T202&lt;41,IF(C201&gt;53,53,C201),C201)</f>
        <v>33</v>
      </c>
    </row>
    <row r="202" ht="20.35" customHeight="1">
      <c r="A202" t="s" s="38">
        <v>1266</v>
      </c>
      <c r="B202" s="81">
        <f>VLOOKUP('STATS 17-18'!U203,'FO - FACEOFFS %'!$A$3:$B$69,2)</f>
        <v>36</v>
      </c>
      <c r="C202" s="33">
        <f>IF('STATS 17-18'!T203&lt;82,IF(B202&gt;60,60,B202),B202)</f>
        <v>36</v>
      </c>
      <c r="D202" s="82">
        <f>IF('STATS 17-18'!T203&lt;41,IF(C202&gt;53,53,C202),C202)</f>
        <v>36</v>
      </c>
    </row>
    <row r="203" ht="20.35" customHeight="1">
      <c r="A203" t="s" s="38">
        <v>1267</v>
      </c>
      <c r="B203" s="81">
        <f>VLOOKUP('STATS 17-18'!U204,'FO - FACEOFFS %'!$A$3:$B$69,2)</f>
        <v>33</v>
      </c>
      <c r="C203" s="33">
        <f>IF('STATS 17-18'!T204&lt;82,IF(B203&gt;60,60,B203),B203)</f>
        <v>33</v>
      </c>
      <c r="D203" s="82">
        <f>IF('STATS 17-18'!T204&lt;41,IF(C203&gt;53,53,C203),C203)</f>
        <v>33</v>
      </c>
    </row>
    <row r="204" ht="20.35" customHeight="1">
      <c r="A204" t="s" s="38">
        <v>1268</v>
      </c>
      <c r="B204" s="81">
        <f>VLOOKUP('STATS 17-18'!U205,'FO - FACEOFFS %'!$A$3:$B$69,2)</f>
        <v>40</v>
      </c>
      <c r="C204" s="33">
        <f>IF('STATS 17-18'!T205&lt;82,IF(B204&gt;60,60,B204),B204)</f>
        <v>40</v>
      </c>
      <c r="D204" s="82">
        <f>IF('STATS 17-18'!T205&lt;41,IF(C204&gt;53,53,C204),C204)</f>
        <v>40</v>
      </c>
    </row>
    <row r="205" ht="20.35" customHeight="1">
      <c r="A205" t="s" s="38">
        <v>1269</v>
      </c>
      <c r="B205" s="81">
        <f>VLOOKUP('STATS 17-18'!U206,'FO - FACEOFFS %'!$A$3:$B$69,2)</f>
        <v>33</v>
      </c>
      <c r="C205" s="33">
        <f>IF('STATS 17-18'!T206&lt;82,IF(B205&gt;60,60,B205),B205)</f>
        <v>33</v>
      </c>
      <c r="D205" s="82">
        <f>IF('STATS 17-18'!T206&lt;41,IF(C205&gt;53,53,C205),C205)</f>
        <v>33</v>
      </c>
    </row>
    <row r="206" ht="20.35" customHeight="1">
      <c r="A206" t="s" s="38">
        <v>1270</v>
      </c>
      <c r="B206" s="81">
        <f>VLOOKUP('STATS 17-18'!U207,'FO - FACEOFFS %'!$A$3:$B$69,2)</f>
        <v>33</v>
      </c>
      <c r="C206" s="33">
        <f>IF('STATS 17-18'!T207&lt;82,IF(B206&gt;60,60,B206),B206)</f>
        <v>33</v>
      </c>
      <c r="D206" s="82">
        <f>IF('STATS 17-18'!T207&lt;41,IF(C206&gt;53,53,C206),C206)</f>
        <v>33</v>
      </c>
    </row>
    <row r="207" ht="20.35" customHeight="1">
      <c r="A207" t="s" s="38">
        <v>1271</v>
      </c>
      <c r="B207" s="81">
        <f>VLOOKUP('STATS 17-18'!U208,'FO - FACEOFFS %'!$A$3:$B$69,2)</f>
        <v>33</v>
      </c>
      <c r="C207" s="33">
        <f>IF('STATS 17-18'!T208&lt;82,IF(B207&gt;60,60,B207),B207)</f>
        <v>33</v>
      </c>
      <c r="D207" s="82">
        <f>IF('STATS 17-18'!T208&lt;41,IF(C207&gt;53,53,C207),C207)</f>
        <v>33</v>
      </c>
    </row>
    <row r="208" ht="20.35" customHeight="1">
      <c r="A208" t="s" s="38">
        <v>1272</v>
      </c>
      <c r="B208" s="81">
        <f>VLOOKUP('STATS 17-18'!U209,'FO - FACEOFFS %'!$A$3:$B$69,2)</f>
        <v>33</v>
      </c>
      <c r="C208" s="33">
        <f>IF('STATS 17-18'!T209&lt;82,IF(B208&gt;60,60,B208),B208)</f>
        <v>33</v>
      </c>
      <c r="D208" s="82">
        <f>IF('STATS 17-18'!T209&lt;41,IF(C208&gt;53,53,C208),C208)</f>
        <v>33</v>
      </c>
    </row>
    <row r="209" ht="20.35" customHeight="1">
      <c r="A209" t="s" s="38">
        <v>1273</v>
      </c>
      <c r="B209" s="81">
        <f>VLOOKUP('STATS 17-18'!U210,'FO - FACEOFFS %'!$A$3:$B$69,2)</f>
        <v>46</v>
      </c>
      <c r="C209" s="33">
        <f>IF('STATS 17-18'!T210&lt;82,IF(B209&gt;60,60,B209),B209)</f>
        <v>46</v>
      </c>
      <c r="D209" s="82">
        <f>IF('STATS 17-18'!T210&lt;41,IF(C209&gt;53,53,C209),C209)</f>
        <v>46</v>
      </c>
    </row>
    <row r="210" ht="20.35" customHeight="1">
      <c r="A210" t="s" s="38">
        <v>1274</v>
      </c>
      <c r="B210" s="81">
        <f>VLOOKUP('STATS 17-18'!U211,'FO - FACEOFFS %'!$A$3:$B$69,2)</f>
        <v>37</v>
      </c>
      <c r="C210" s="33">
        <f>IF('STATS 17-18'!T211&lt;82,IF(B210&gt;60,60,B210),B210)</f>
        <v>37</v>
      </c>
      <c r="D210" s="82">
        <f>IF('STATS 17-18'!T211&lt;41,IF(C210&gt;53,53,C210),C210)</f>
        <v>37</v>
      </c>
    </row>
    <row r="211" ht="20.35" customHeight="1">
      <c r="A211" t="s" s="38">
        <v>1275</v>
      </c>
      <c r="B211" s="81">
        <f>VLOOKUP('STATS 17-18'!U212,'FO - FACEOFFS %'!$A$3:$B$69,2)</f>
        <v>33</v>
      </c>
      <c r="C211" s="33">
        <f>IF('STATS 17-18'!T212&lt;82,IF(B211&gt;60,60,B211),B211)</f>
        <v>33</v>
      </c>
      <c r="D211" s="82">
        <f>IF('STATS 17-18'!T212&lt;41,IF(C211&gt;53,53,C211),C211)</f>
        <v>33</v>
      </c>
    </row>
    <row r="212" ht="20.35" customHeight="1">
      <c r="A212" t="s" s="38">
        <v>1276</v>
      </c>
      <c r="B212" s="81">
        <f>VLOOKUP('STATS 17-18'!U213,'FO - FACEOFFS %'!$A$3:$B$69,2)</f>
        <v>33</v>
      </c>
      <c r="C212" s="33">
        <f>IF('STATS 17-18'!T213&lt;82,IF(B212&gt;60,60,B212),B212)</f>
        <v>33</v>
      </c>
      <c r="D212" s="82">
        <f>IF('STATS 17-18'!T213&lt;41,IF(C212&gt;53,53,C212),C212)</f>
        <v>33</v>
      </c>
    </row>
    <row r="213" ht="20.35" customHeight="1">
      <c r="A213" t="s" s="38">
        <v>1277</v>
      </c>
      <c r="B213" s="81">
        <f>VLOOKUP('STATS 17-18'!U214,'FO - FACEOFFS %'!$A$3:$B$69,2)</f>
        <v>33</v>
      </c>
      <c r="C213" s="33">
        <f>IF('STATS 17-18'!T214&lt;82,IF(B213&gt;60,60,B213),B213)</f>
        <v>33</v>
      </c>
      <c r="D213" s="82">
        <f>IF('STATS 17-18'!T214&lt;41,IF(C213&gt;53,53,C213),C213)</f>
        <v>33</v>
      </c>
    </row>
    <row r="214" ht="20.35" customHeight="1">
      <c r="A214" t="s" s="38">
        <v>1278</v>
      </c>
      <c r="B214" s="81">
        <f>VLOOKUP('STATS 17-18'!U215,'FO - FACEOFFS %'!$A$3:$B$69,2)</f>
        <v>70</v>
      </c>
      <c r="C214" s="33">
        <f>IF('STATS 17-18'!T215&lt;82,IF(B214&gt;60,60,B214),B214)</f>
        <v>60</v>
      </c>
      <c r="D214" s="82">
        <f>IF('STATS 17-18'!T215&lt;41,IF(C214&gt;53,53,C214),C214)</f>
        <v>53</v>
      </c>
    </row>
    <row r="215" ht="20.35" customHeight="1">
      <c r="A215" t="s" s="38">
        <v>1279</v>
      </c>
      <c r="B215" s="81">
        <f>VLOOKUP('STATS 17-18'!U216,'FO - FACEOFFS %'!$A$3:$B$69,2)</f>
        <v>33</v>
      </c>
      <c r="C215" s="33">
        <f>IF('STATS 17-18'!T216&lt;82,IF(B215&gt;60,60,B215),B215)</f>
        <v>33</v>
      </c>
      <c r="D215" s="82">
        <f>IF('STATS 17-18'!T216&lt;41,IF(C215&gt;53,53,C215),C215)</f>
        <v>33</v>
      </c>
    </row>
    <row r="216" ht="20.35" customHeight="1">
      <c r="A216" t="s" s="38">
        <v>1280</v>
      </c>
      <c r="B216" s="81">
        <f>VLOOKUP('STATS 17-18'!U217,'FO - FACEOFFS %'!$A$3:$B$69,2)</f>
        <v>33</v>
      </c>
      <c r="C216" s="33">
        <f>IF('STATS 17-18'!T217&lt;82,IF(B216&gt;60,60,B216),B216)</f>
        <v>33</v>
      </c>
      <c r="D216" s="82">
        <f>IF('STATS 17-18'!T217&lt;41,IF(C216&gt;53,53,C216),C216)</f>
        <v>33</v>
      </c>
    </row>
    <row r="217" ht="20.35" customHeight="1">
      <c r="A217" t="s" s="38">
        <v>1281</v>
      </c>
      <c r="B217" s="81">
        <f>VLOOKUP('STATS 17-18'!U218,'FO - FACEOFFS %'!$A$3:$B$69,2)</f>
        <v>33</v>
      </c>
      <c r="C217" s="33">
        <f>IF('STATS 17-18'!T218&lt;82,IF(B217&gt;60,60,B217),B217)</f>
        <v>33</v>
      </c>
      <c r="D217" s="82">
        <f>IF('STATS 17-18'!T218&lt;41,IF(C217&gt;53,53,C217),C217)</f>
        <v>33</v>
      </c>
    </row>
    <row r="218" ht="20.35" customHeight="1">
      <c r="A218" t="s" s="38">
        <v>1282</v>
      </c>
      <c r="B218" s="81">
        <f>VLOOKUP('STATS 17-18'!U219,'FO - FACEOFFS %'!$A$3:$B$69,2)</f>
        <v>33</v>
      </c>
      <c r="C218" s="33">
        <f>IF('STATS 17-18'!T219&lt;82,IF(B218&gt;60,60,B218),B218)</f>
        <v>33</v>
      </c>
      <c r="D218" s="82">
        <f>IF('STATS 17-18'!T219&lt;41,IF(C218&gt;53,53,C218),C218)</f>
        <v>33</v>
      </c>
    </row>
    <row r="219" ht="20.35" customHeight="1">
      <c r="A219" t="s" s="38">
        <v>1283</v>
      </c>
      <c r="B219" s="81">
        <f>VLOOKUP('STATS 17-18'!U220,'FO - FACEOFFS %'!$A$3:$B$69,2)</f>
        <v>33</v>
      </c>
      <c r="C219" s="33">
        <f>IF('STATS 17-18'!T220&lt;82,IF(B219&gt;60,60,B219),B219)</f>
        <v>33</v>
      </c>
      <c r="D219" s="82">
        <f>IF('STATS 17-18'!T220&lt;41,IF(C219&gt;53,53,C219),C219)</f>
        <v>33</v>
      </c>
    </row>
    <row r="220" ht="20.35" customHeight="1">
      <c r="A220" t="s" s="38">
        <v>1284</v>
      </c>
      <c r="B220" s="81">
        <f>VLOOKUP('STATS 17-18'!U221,'FO - FACEOFFS %'!$A$3:$B$69,2)</f>
        <v>33</v>
      </c>
      <c r="C220" s="33">
        <f>IF('STATS 17-18'!T221&lt;82,IF(B220&gt;60,60,B220),B220)</f>
        <v>33</v>
      </c>
      <c r="D220" s="82">
        <f>IF('STATS 17-18'!T221&lt;41,IF(C220&gt;53,53,C220),C220)</f>
        <v>33</v>
      </c>
    </row>
    <row r="221" ht="20.35" customHeight="1">
      <c r="A221" t="s" s="38">
        <v>1285</v>
      </c>
      <c r="B221" s="81">
        <f>VLOOKUP('STATS 17-18'!U222,'FO - FACEOFFS %'!$A$3:$B$69,2)</f>
        <v>33</v>
      </c>
      <c r="C221" s="33">
        <f>IF('STATS 17-18'!T222&lt;82,IF(B221&gt;60,60,B221),B221)</f>
        <v>33</v>
      </c>
      <c r="D221" s="82">
        <f>IF('STATS 17-18'!T222&lt;41,IF(C221&gt;53,53,C221),C221)</f>
        <v>33</v>
      </c>
    </row>
    <row r="222" ht="20.35" customHeight="1">
      <c r="A222" t="s" s="38">
        <v>1286</v>
      </c>
      <c r="B222" s="81">
        <f>VLOOKUP('STATS 17-18'!U223,'FO - FACEOFFS %'!$A$3:$B$69,2)</f>
        <v>33</v>
      </c>
      <c r="C222" s="33">
        <f>IF('STATS 17-18'!T223&lt;82,IF(B222&gt;60,60,B222),B222)</f>
        <v>33</v>
      </c>
      <c r="D222" s="82">
        <f>IF('STATS 17-18'!T223&lt;41,IF(C222&gt;53,53,C222),C222)</f>
        <v>33</v>
      </c>
    </row>
    <row r="223" ht="20.35" customHeight="1">
      <c r="A223" t="s" s="38">
        <v>1287</v>
      </c>
      <c r="B223" s="81">
        <f>VLOOKUP('STATS 17-18'!U224,'FO - FACEOFFS %'!$A$3:$B$69,2)</f>
        <v>67</v>
      </c>
      <c r="C223" s="33">
        <f>IF('STATS 17-18'!T224&lt;82,IF(B223&gt;60,60,B223),B223)</f>
        <v>67</v>
      </c>
      <c r="D223" s="82">
        <f>IF('STATS 17-18'!T224&lt;41,IF(C223&gt;53,53,C223),C223)</f>
        <v>67</v>
      </c>
    </row>
    <row r="224" ht="20.35" customHeight="1">
      <c r="A224" t="s" s="38">
        <v>1289</v>
      </c>
      <c r="B224" s="81">
        <f>VLOOKUP('STATS 17-18'!U225,'FO - FACEOFFS %'!$A$3:$B$69,2)</f>
        <v>56</v>
      </c>
      <c r="C224" s="33">
        <f>IF('STATS 17-18'!T225&lt;82,IF(B224&gt;60,60,B224),B224)</f>
        <v>56</v>
      </c>
      <c r="D224" s="82">
        <f>IF('STATS 17-18'!T225&lt;41,IF(C224&gt;53,53,C224),C224)</f>
        <v>53</v>
      </c>
    </row>
    <row r="225" ht="20.35" customHeight="1">
      <c r="A225" t="s" s="38">
        <v>1290</v>
      </c>
      <c r="B225" s="81">
        <f>VLOOKUP('STATS 17-18'!U226,'FO - FACEOFFS %'!$A$3:$B$69,2)</f>
        <v>33</v>
      </c>
      <c r="C225" s="33">
        <f>IF('STATS 17-18'!T226&lt;82,IF(B225&gt;60,60,B225),B225)</f>
        <v>33</v>
      </c>
      <c r="D225" s="82">
        <f>IF('STATS 17-18'!T226&lt;41,IF(C225&gt;53,53,C225),C225)</f>
        <v>33</v>
      </c>
    </row>
    <row r="226" ht="20.35" customHeight="1">
      <c r="A226" t="s" s="38">
        <v>1292</v>
      </c>
      <c r="B226" s="81">
        <f>VLOOKUP('STATS 17-18'!U227,'FO - FACEOFFS %'!$A$3:$B$69,2)</f>
        <v>51</v>
      </c>
      <c r="C226" s="33">
        <f>IF('STATS 17-18'!T227&lt;82,IF(B226&gt;60,60,B226),B226)</f>
        <v>51</v>
      </c>
      <c r="D226" s="82">
        <f>IF('STATS 17-18'!T227&lt;41,IF(C226&gt;53,53,C226),C226)</f>
        <v>51</v>
      </c>
    </row>
    <row r="227" ht="20.35" customHeight="1">
      <c r="A227" t="s" s="38">
        <v>1293</v>
      </c>
      <c r="B227" s="81">
        <f>VLOOKUP('STATS 17-18'!U228,'FO - FACEOFFS %'!$A$3:$B$69,2)</f>
        <v>33</v>
      </c>
      <c r="C227" s="33">
        <f>IF('STATS 17-18'!T228&lt;82,IF(B227&gt;60,60,B227),B227)</f>
        <v>33</v>
      </c>
      <c r="D227" s="82">
        <f>IF('STATS 17-18'!T228&lt;41,IF(C227&gt;53,53,C227),C227)</f>
        <v>33</v>
      </c>
    </row>
    <row r="228" ht="20.35" customHeight="1">
      <c r="A228" t="s" s="38">
        <v>1294</v>
      </c>
      <c r="B228" s="81">
        <f>VLOOKUP('STATS 17-18'!U230,'FO - FACEOFFS %'!$A$3:$B$69,2)</f>
        <v>48</v>
      </c>
      <c r="C228" s="33">
        <f>IF('STATS 17-18'!T230&lt;82,IF(B228&gt;60,60,B228),B228)</f>
        <v>48</v>
      </c>
      <c r="D228" s="82">
        <f>IF('STATS 17-18'!T230&lt;41,IF(C228&gt;53,53,C228),C228)</f>
        <v>48</v>
      </c>
    </row>
    <row r="229" ht="20.35" customHeight="1">
      <c r="A229" t="s" s="38">
        <v>1295</v>
      </c>
      <c r="B229" s="81">
        <f>VLOOKUP('STATS 17-18'!U231,'FO - FACEOFFS %'!$A$3:$B$69,2)</f>
        <v>33</v>
      </c>
      <c r="C229" s="33">
        <f>IF('STATS 17-18'!T231&lt;82,IF(B229&gt;60,60,B229),B229)</f>
        <v>33</v>
      </c>
      <c r="D229" s="82">
        <f>IF('STATS 17-18'!T231&lt;41,IF(C229&gt;53,53,C229),C229)</f>
        <v>33</v>
      </c>
    </row>
    <row r="230" ht="20.35" customHeight="1">
      <c r="A230" t="s" s="38">
        <v>1296</v>
      </c>
      <c r="B230" s="81">
        <f>VLOOKUP('STATS 17-18'!U232,'FO - FACEOFFS %'!$A$3:$B$69,2)</f>
        <v>33</v>
      </c>
      <c r="C230" s="33">
        <f>IF('STATS 17-18'!T232&lt;82,IF(B230&gt;60,60,B230),B230)</f>
        <v>33</v>
      </c>
      <c r="D230" s="82">
        <f>IF('STATS 17-18'!T232&lt;41,IF(C230&gt;53,53,C230),C230)</f>
        <v>33</v>
      </c>
    </row>
    <row r="231" ht="20.35" customHeight="1">
      <c r="A231" t="s" s="38">
        <v>1297</v>
      </c>
      <c r="B231" s="81">
        <f>VLOOKUP('STATS 17-18'!U233,'FO - FACEOFFS %'!$A$3:$B$69,2)</f>
        <v>50</v>
      </c>
      <c r="C231" s="33">
        <f>IF('STATS 17-18'!T233&lt;82,IF(B231&gt;60,60,B231),B231)</f>
        <v>50</v>
      </c>
      <c r="D231" s="82">
        <f>IF('STATS 17-18'!T233&lt;41,IF(C231&gt;53,53,C231),C231)</f>
        <v>50</v>
      </c>
    </row>
    <row r="232" ht="20.35" customHeight="1">
      <c r="A232" t="s" s="38">
        <v>1298</v>
      </c>
      <c r="B232" s="81">
        <f>VLOOKUP('STATS 17-18'!U234,'FO - FACEOFFS %'!$A$3:$B$69,2)</f>
        <v>77</v>
      </c>
      <c r="C232" s="33">
        <f>IF('STATS 17-18'!T234&lt;82,IF(B232&gt;60,60,B232),B232)</f>
        <v>77</v>
      </c>
      <c r="D232" s="82">
        <f>IF('STATS 17-18'!T234&lt;41,IF(C232&gt;53,53,C232),C232)</f>
        <v>77</v>
      </c>
    </row>
    <row r="233" ht="20.35" customHeight="1">
      <c r="A233" t="s" s="38">
        <v>1299</v>
      </c>
      <c r="B233" s="81">
        <f>VLOOKUP('STATS 17-18'!U235,'FO - FACEOFFS %'!$A$3:$B$69,2)</f>
        <v>38</v>
      </c>
      <c r="C233" s="33">
        <f>IF('STATS 17-18'!T235&lt;82,IF(B233&gt;60,60,B233),B233)</f>
        <v>38</v>
      </c>
      <c r="D233" s="82">
        <f>IF('STATS 17-18'!T235&lt;41,IF(C233&gt;53,53,C233),C233)</f>
        <v>38</v>
      </c>
    </row>
    <row r="234" ht="20.35" customHeight="1">
      <c r="A234" t="s" s="38">
        <v>1300</v>
      </c>
      <c r="B234" s="81">
        <f>VLOOKUP('STATS 17-18'!U236,'FO - FACEOFFS %'!$A$3:$B$69,2)</f>
        <v>89</v>
      </c>
      <c r="C234" s="33">
        <f>IF('STATS 17-18'!T236&lt;82,IF(B234&gt;60,60,B234),B234)</f>
        <v>89</v>
      </c>
      <c r="D234" s="82">
        <f>IF('STATS 17-18'!T236&lt;41,IF(C234&gt;53,53,C234),C234)</f>
        <v>89</v>
      </c>
    </row>
    <row r="235" ht="20.35" customHeight="1">
      <c r="A235" t="s" s="38">
        <v>1301</v>
      </c>
      <c r="B235" s="81">
        <f>VLOOKUP('STATS 17-18'!U237,'FO - FACEOFFS %'!$A$3:$B$69,2)</f>
        <v>82</v>
      </c>
      <c r="C235" s="33">
        <f>IF('STATS 17-18'!T237&lt;82,IF(B235&gt;60,60,B235),B235)</f>
        <v>82</v>
      </c>
      <c r="D235" s="82">
        <f>IF('STATS 17-18'!T237&lt;41,IF(C235&gt;53,53,C235),C235)</f>
        <v>82</v>
      </c>
    </row>
    <row r="236" ht="20.35" customHeight="1">
      <c r="A236" t="s" s="38">
        <v>1302</v>
      </c>
      <c r="B236" s="81">
        <f>VLOOKUP('STATS 17-18'!U238,'FO - FACEOFFS %'!$A$3:$B$69,2)</f>
        <v>78</v>
      </c>
      <c r="C236" s="33">
        <f>IF('STATS 17-18'!T238&lt;82,IF(B236&gt;60,60,B236),B236)</f>
        <v>78</v>
      </c>
      <c r="D236" s="82">
        <f>IF('STATS 17-18'!T238&lt;41,IF(C236&gt;53,53,C236),C236)</f>
        <v>78</v>
      </c>
    </row>
    <row r="237" ht="20.35" customHeight="1">
      <c r="A237" t="s" s="38">
        <v>1303</v>
      </c>
      <c r="B237" s="81">
        <f>VLOOKUP('STATS 17-18'!U239,'FO - FACEOFFS %'!$A$3:$B$69,2)</f>
        <v>33</v>
      </c>
      <c r="C237" s="33">
        <f>IF('STATS 17-18'!T239&lt;82,IF(B237&gt;60,60,B237),B237)</f>
        <v>33</v>
      </c>
      <c r="D237" s="82">
        <f>IF('STATS 17-18'!T239&lt;41,IF(C237&gt;53,53,C237),C237)</f>
        <v>33</v>
      </c>
    </row>
    <row r="238" ht="20.35" customHeight="1">
      <c r="A238" t="s" s="38">
        <v>1304</v>
      </c>
      <c r="B238" s="81">
        <f>VLOOKUP('STATS 17-18'!U240,'FO - FACEOFFS %'!$A$3:$B$69,2)</f>
        <v>39</v>
      </c>
      <c r="C238" s="33">
        <f>IF('STATS 17-18'!T240&lt;82,IF(B238&gt;60,60,B238),B238)</f>
        <v>39</v>
      </c>
      <c r="D238" s="82">
        <f>IF('STATS 17-18'!T240&lt;41,IF(C238&gt;53,53,C238),C238)</f>
        <v>39</v>
      </c>
    </row>
    <row r="239" ht="20.35" customHeight="1">
      <c r="A239" t="s" s="38">
        <v>1305</v>
      </c>
      <c r="B239" s="81">
        <f>VLOOKUP('STATS 17-18'!U241,'FO - FACEOFFS %'!$A$3:$B$69,2)</f>
        <v>33</v>
      </c>
      <c r="C239" s="33">
        <f>IF('STATS 17-18'!T241&lt;82,IF(B239&gt;60,60,B239),B239)</f>
        <v>33</v>
      </c>
      <c r="D239" s="82">
        <f>IF('STATS 17-18'!T241&lt;41,IF(C239&gt;53,53,C239),C239)</f>
        <v>33</v>
      </c>
    </row>
    <row r="240" ht="20.35" customHeight="1">
      <c r="A240" t="s" s="38">
        <v>1306</v>
      </c>
      <c r="B240" s="81">
        <f>VLOOKUP('STATS 17-18'!U242,'FO - FACEOFFS %'!$A$3:$B$69,2)</f>
        <v>33</v>
      </c>
      <c r="C240" s="33">
        <f>IF('STATS 17-18'!T242&lt;82,IF(B240&gt;60,60,B240),B240)</f>
        <v>33</v>
      </c>
      <c r="D240" s="82">
        <f>IF('STATS 17-18'!T242&lt;41,IF(C240&gt;53,53,C240),C240)</f>
        <v>33</v>
      </c>
    </row>
    <row r="241" ht="20.35" customHeight="1">
      <c r="A241" t="s" s="38">
        <v>1307</v>
      </c>
      <c r="B241" s="81">
        <f>VLOOKUP('STATS 17-18'!U243,'FO - FACEOFFS %'!$A$3:$B$69,2)</f>
        <v>33</v>
      </c>
      <c r="C241" s="33">
        <f>IF('STATS 17-18'!T243&lt;82,IF(B241&gt;60,60,B241),B241)</f>
        <v>33</v>
      </c>
      <c r="D241" s="82">
        <f>IF('STATS 17-18'!T243&lt;41,IF(C241&gt;53,53,C241),C241)</f>
        <v>33</v>
      </c>
    </row>
    <row r="242" ht="20.35" customHeight="1">
      <c r="A242" t="s" s="38">
        <v>1308</v>
      </c>
      <c r="B242" s="81">
        <f>VLOOKUP('STATS 17-18'!U244,'FO - FACEOFFS %'!$A$3:$B$69,2)</f>
        <v>33</v>
      </c>
      <c r="C242" s="33">
        <f>IF('STATS 17-18'!T244&lt;82,IF(B242&gt;60,60,B242),B242)</f>
        <v>33</v>
      </c>
      <c r="D242" s="82">
        <f>IF('STATS 17-18'!T244&lt;41,IF(C242&gt;53,53,C242),C242)</f>
        <v>33</v>
      </c>
    </row>
    <row r="243" ht="20.35" customHeight="1">
      <c r="A243" t="s" s="38">
        <v>1309</v>
      </c>
      <c r="B243" s="81">
        <f>VLOOKUP('STATS 17-18'!U245,'FO - FACEOFFS %'!$A$3:$B$69,2)</f>
        <v>46</v>
      </c>
      <c r="C243" s="33">
        <f>IF('STATS 17-18'!T245&lt;82,IF(B243&gt;60,60,B243),B243)</f>
        <v>46</v>
      </c>
      <c r="D243" s="82">
        <f>IF('STATS 17-18'!T245&lt;41,IF(C243&gt;53,53,C243),C243)</f>
        <v>46</v>
      </c>
    </row>
    <row r="244" ht="20.35" customHeight="1">
      <c r="A244" t="s" s="38">
        <v>1310</v>
      </c>
      <c r="B244" s="81">
        <f>VLOOKUP('STATS 17-18'!U246,'FO - FACEOFFS %'!$A$3:$B$69,2)</f>
        <v>64</v>
      </c>
      <c r="C244" s="33">
        <f>IF('STATS 17-18'!T246&lt;82,IF(B244&gt;60,60,B244),B244)</f>
        <v>60</v>
      </c>
      <c r="D244" s="82">
        <f>IF('STATS 17-18'!T246&lt;41,IF(C244&gt;53,53,C244),C244)</f>
        <v>60</v>
      </c>
    </row>
    <row r="245" ht="20.35" customHeight="1">
      <c r="A245" t="s" s="38">
        <v>1311</v>
      </c>
      <c r="B245" s="81">
        <f>VLOOKUP('STATS 17-18'!U247,'FO - FACEOFFS %'!$A$3:$B$69,2)</f>
        <v>33</v>
      </c>
      <c r="C245" s="33">
        <f>IF('STATS 17-18'!T247&lt;82,IF(B245&gt;60,60,B245),B245)</f>
        <v>33</v>
      </c>
      <c r="D245" s="82">
        <f>IF('STATS 17-18'!T247&lt;41,IF(C245&gt;53,53,C245),C245)</f>
        <v>33</v>
      </c>
    </row>
    <row r="246" ht="20.35" customHeight="1">
      <c r="A246" t="s" s="38">
        <v>1312</v>
      </c>
      <c r="B246" s="81">
        <f>VLOOKUP('STATS 17-18'!U248,'FO - FACEOFFS %'!$A$3:$B$69,2)</f>
        <v>33</v>
      </c>
      <c r="C246" s="33">
        <f>IF('STATS 17-18'!T248&lt;82,IF(B246&gt;60,60,B246),B246)</f>
        <v>33</v>
      </c>
      <c r="D246" s="82">
        <f>IF('STATS 17-18'!T248&lt;41,IF(C246&gt;53,53,C246),C246)</f>
        <v>33</v>
      </c>
    </row>
    <row r="247" ht="20.35" customHeight="1">
      <c r="A247" t="s" s="38">
        <v>1313</v>
      </c>
      <c r="B247" s="81">
        <f>VLOOKUP('STATS 17-18'!U249,'FO - FACEOFFS %'!$A$3:$B$69,2)</f>
        <v>33</v>
      </c>
      <c r="C247" s="33">
        <f>IF('STATS 17-18'!T249&lt;82,IF(B247&gt;60,60,B247),B247)</f>
        <v>33</v>
      </c>
      <c r="D247" s="82">
        <f>IF('STATS 17-18'!T249&lt;41,IF(C247&gt;53,53,C247),C247)</f>
        <v>33</v>
      </c>
    </row>
    <row r="248" ht="20.35" customHeight="1">
      <c r="A248" t="s" s="38">
        <v>1314</v>
      </c>
      <c r="B248" s="81">
        <f>VLOOKUP('STATS 17-18'!U250,'FO - FACEOFFS %'!$A$3:$B$69,2)</f>
        <v>82</v>
      </c>
      <c r="C248" s="33">
        <f>IF('STATS 17-18'!T250&lt;82,IF(B248&gt;60,60,B248),B248)</f>
        <v>82</v>
      </c>
      <c r="D248" s="82">
        <f>IF('STATS 17-18'!T250&lt;41,IF(C248&gt;53,53,C248),C248)</f>
        <v>82</v>
      </c>
    </row>
    <row r="249" ht="20.35" customHeight="1">
      <c r="A249" t="s" s="38">
        <v>1315</v>
      </c>
      <c r="B249" s="81">
        <f>VLOOKUP('STATS 17-18'!U251,'FO - FACEOFFS %'!$A$3:$B$69,2)</f>
        <v>78</v>
      </c>
      <c r="C249" s="33">
        <f>IF('STATS 17-18'!T251&lt;82,IF(B249&gt;60,60,B249),B249)</f>
        <v>78</v>
      </c>
      <c r="D249" s="82">
        <f>IF('STATS 17-18'!T251&lt;41,IF(C249&gt;53,53,C249),C249)</f>
        <v>78</v>
      </c>
    </row>
    <row r="250" ht="20.35" customHeight="1">
      <c r="A250" t="s" s="38">
        <v>1316</v>
      </c>
      <c r="B250" s="81">
        <f>VLOOKUP('STATS 17-18'!U252,'FO - FACEOFFS %'!$A$3:$B$69,2)</f>
        <v>93</v>
      </c>
      <c r="C250" s="33">
        <f>IF('STATS 17-18'!T252&lt;82,IF(B250&gt;60,60,B250),B250)</f>
        <v>93</v>
      </c>
      <c r="D250" s="82">
        <f>IF('STATS 17-18'!T252&lt;41,IF(C250&gt;53,53,C250),C250)</f>
        <v>93</v>
      </c>
    </row>
    <row r="251" ht="20.35" customHeight="1">
      <c r="A251" t="s" s="38">
        <v>1317</v>
      </c>
      <c r="B251" s="81">
        <f>VLOOKUP('STATS 17-18'!U253,'FO - FACEOFFS %'!$A$3:$B$69,2)</f>
        <v>62</v>
      </c>
      <c r="C251" s="33">
        <f>IF('STATS 17-18'!T253&lt;82,IF(B251&gt;60,60,B251),B251)</f>
        <v>62</v>
      </c>
      <c r="D251" s="82">
        <f>IF('STATS 17-18'!T253&lt;41,IF(C251&gt;53,53,C251),C251)</f>
        <v>62</v>
      </c>
    </row>
    <row r="252" ht="20.35" customHeight="1">
      <c r="A252" t="s" s="38">
        <v>1318</v>
      </c>
      <c r="B252" s="81">
        <f>VLOOKUP('STATS 17-18'!U254,'FO - FACEOFFS %'!$A$3:$B$69,2)</f>
        <v>67</v>
      </c>
      <c r="C252" s="33">
        <f>IF('STATS 17-18'!T254&lt;82,IF(B252&gt;60,60,B252),B252)</f>
        <v>67</v>
      </c>
      <c r="D252" s="82">
        <f>IF('STATS 17-18'!T254&lt;41,IF(C252&gt;53,53,C252),C252)</f>
        <v>67</v>
      </c>
    </row>
    <row r="253" ht="20.35" customHeight="1">
      <c r="A253" t="s" s="38">
        <v>1319</v>
      </c>
      <c r="B253" s="81">
        <f>VLOOKUP('STATS 17-18'!U255,'FO - FACEOFFS %'!$A$3:$B$69,2)</f>
        <v>33</v>
      </c>
      <c r="C253" s="33">
        <f>IF('STATS 17-18'!T255&lt;82,IF(B253&gt;60,60,B253),B253)</f>
        <v>33</v>
      </c>
      <c r="D253" s="82">
        <f>IF('STATS 17-18'!T255&lt;41,IF(C253&gt;53,53,C253),C253)</f>
        <v>33</v>
      </c>
    </row>
    <row r="254" ht="20.35" customHeight="1">
      <c r="A254" t="s" s="38">
        <v>1320</v>
      </c>
      <c r="B254" s="81">
        <f>VLOOKUP('STATS 17-18'!U256,'FO - FACEOFFS %'!$A$3:$B$69,2)</f>
        <v>33</v>
      </c>
      <c r="C254" s="33">
        <f>IF('STATS 17-18'!T256&lt;82,IF(B254&gt;60,60,B254),B254)</f>
        <v>33</v>
      </c>
      <c r="D254" s="82">
        <f>IF('STATS 17-18'!T256&lt;41,IF(C254&gt;53,53,C254),C254)</f>
        <v>33</v>
      </c>
    </row>
    <row r="255" ht="20.35" customHeight="1">
      <c r="A255" t="s" s="38">
        <v>1321</v>
      </c>
      <c r="B255" s="81">
        <f>VLOOKUP('STATS 17-18'!U257,'FO - FACEOFFS %'!$A$3:$B$69,2)</f>
        <v>64</v>
      </c>
      <c r="C255" s="33">
        <f>IF('STATS 17-18'!T257&lt;82,IF(B255&gt;60,60,B255),B255)</f>
        <v>60</v>
      </c>
      <c r="D255" s="82">
        <f>IF('STATS 17-18'!T257&lt;41,IF(C255&gt;53,53,C255),C255)</f>
        <v>53</v>
      </c>
    </row>
    <row r="256" ht="20.35" customHeight="1">
      <c r="A256" t="s" s="38">
        <v>1322</v>
      </c>
      <c r="B256" s="81">
        <f>VLOOKUP('STATS 17-18'!U258,'FO - FACEOFFS %'!$A$3:$B$69,2)</f>
        <v>57</v>
      </c>
      <c r="C256" s="33">
        <f>IF('STATS 17-18'!T258&lt;82,IF(B256&gt;60,60,B256),B256)</f>
        <v>57</v>
      </c>
      <c r="D256" s="82">
        <f>IF('STATS 17-18'!T258&lt;41,IF(C256&gt;53,53,C256),C256)</f>
        <v>57</v>
      </c>
    </row>
    <row r="257" ht="20.35" customHeight="1">
      <c r="A257" t="s" s="38">
        <v>1323</v>
      </c>
      <c r="B257" s="81">
        <f>VLOOKUP('STATS 17-18'!U259,'FO - FACEOFFS %'!$A$3:$B$69,2)</f>
        <v>33</v>
      </c>
      <c r="C257" s="33">
        <f>IF('STATS 17-18'!T259&lt;82,IF(B257&gt;60,60,B257),B257)</f>
        <v>33</v>
      </c>
      <c r="D257" s="82">
        <f>IF('STATS 17-18'!T259&lt;41,IF(C257&gt;53,53,C257),C257)</f>
        <v>33</v>
      </c>
    </row>
    <row r="258" ht="20.35" customHeight="1">
      <c r="A258" t="s" s="38">
        <v>1324</v>
      </c>
      <c r="B258" s="81">
        <f>VLOOKUP('STATS 17-18'!U260,'FO - FACEOFFS %'!$A$3:$B$69,2)</f>
        <v>33</v>
      </c>
      <c r="C258" s="33">
        <f>IF('STATS 17-18'!T260&lt;82,IF(B258&gt;60,60,B258),B258)</f>
        <v>33</v>
      </c>
      <c r="D258" s="82">
        <f>IF('STATS 17-18'!T260&lt;41,IF(C258&gt;53,53,C258),C258)</f>
        <v>33</v>
      </c>
    </row>
    <row r="259" ht="20.35" customHeight="1">
      <c r="A259" t="s" s="38">
        <v>1325</v>
      </c>
      <c r="B259" s="81">
        <f>VLOOKUP('STATS 17-18'!U261,'FO - FACEOFFS %'!$A$3:$B$69,2)</f>
        <v>33</v>
      </c>
      <c r="C259" s="33">
        <f>IF('STATS 17-18'!T261&lt;82,IF(B259&gt;60,60,B259),B259)</f>
        <v>33</v>
      </c>
      <c r="D259" s="82">
        <f>IF('STATS 17-18'!T261&lt;41,IF(C259&gt;53,53,C259),C259)</f>
        <v>33</v>
      </c>
    </row>
    <row r="260" ht="20.35" customHeight="1">
      <c r="A260" t="s" s="38">
        <v>1326</v>
      </c>
      <c r="B260" s="81">
        <f>VLOOKUP('STATS 17-18'!U262,'FO - FACEOFFS %'!$A$3:$B$69,2)</f>
        <v>33</v>
      </c>
      <c r="C260" s="33">
        <f>IF('STATS 17-18'!T262&lt;82,IF(B260&gt;60,60,B260),B260)</f>
        <v>33</v>
      </c>
      <c r="D260" s="82">
        <f>IF('STATS 17-18'!T262&lt;41,IF(C260&gt;53,53,C260),C260)</f>
        <v>33</v>
      </c>
    </row>
    <row r="261" ht="20.35" customHeight="1">
      <c r="A261" t="s" s="38">
        <v>1327</v>
      </c>
      <c r="B261" s="81">
        <f>VLOOKUP('STATS 17-18'!U263,'FO - FACEOFFS %'!$A$3:$B$69,2)</f>
        <v>33</v>
      </c>
      <c r="C261" s="33">
        <f>IF('STATS 17-18'!T263&lt;82,IF(B261&gt;60,60,B261),B261)</f>
        <v>33</v>
      </c>
      <c r="D261" s="82">
        <f>IF('STATS 17-18'!T263&lt;41,IF(C261&gt;53,53,C261),C261)</f>
        <v>33</v>
      </c>
    </row>
    <row r="262" ht="20.35" customHeight="1">
      <c r="A262" t="s" s="38">
        <v>1328</v>
      </c>
      <c r="B262" s="81">
        <f>VLOOKUP('STATS 17-18'!U264,'FO - FACEOFFS %'!$A$3:$B$69,2)</f>
        <v>86</v>
      </c>
      <c r="C262" s="33">
        <f>IF('STATS 17-18'!T264&lt;82,IF(B262&gt;60,60,B262),B262)</f>
        <v>86</v>
      </c>
      <c r="D262" s="82">
        <f>IF('STATS 17-18'!T264&lt;41,IF(C262&gt;53,53,C262),C262)</f>
        <v>86</v>
      </c>
    </row>
    <row r="263" ht="20.35" customHeight="1">
      <c r="A263" t="s" s="38">
        <v>1329</v>
      </c>
      <c r="B263" s="81">
        <f>VLOOKUP('STATS 17-18'!U265,'FO - FACEOFFS %'!$A$3:$B$69,2)</f>
        <v>42</v>
      </c>
      <c r="C263" s="33">
        <f>IF('STATS 17-18'!T265&lt;82,IF(B263&gt;60,60,B263),B263)</f>
        <v>42</v>
      </c>
      <c r="D263" s="82">
        <f>IF('STATS 17-18'!T265&lt;41,IF(C263&gt;53,53,C263),C263)</f>
        <v>42</v>
      </c>
    </row>
    <row r="264" ht="20.35" customHeight="1">
      <c r="A264" t="s" s="38">
        <v>1330</v>
      </c>
      <c r="B264" s="81">
        <f>VLOOKUP('STATS 17-18'!U266,'FO - FACEOFFS %'!$A$3:$B$69,2)</f>
        <v>33</v>
      </c>
      <c r="C264" s="33">
        <f>IF('STATS 17-18'!T266&lt;82,IF(B264&gt;60,60,B264),B264)</f>
        <v>33</v>
      </c>
      <c r="D264" s="82">
        <f>IF('STATS 17-18'!T266&lt;41,IF(C264&gt;53,53,C264),C264)</f>
        <v>33</v>
      </c>
    </row>
    <row r="265" ht="20.35" customHeight="1">
      <c r="A265" t="s" s="38">
        <v>1331</v>
      </c>
      <c r="B265" s="81">
        <f>VLOOKUP('STATS 17-18'!U267,'FO - FACEOFFS %'!$A$3:$B$69,2)</f>
        <v>47</v>
      </c>
      <c r="C265" s="33">
        <f>IF('STATS 17-18'!T267&lt;82,IF(B265&gt;60,60,B265),B265)</f>
        <v>47</v>
      </c>
      <c r="D265" s="82">
        <f>IF('STATS 17-18'!T267&lt;41,IF(C265&gt;53,53,C265),C265)</f>
        <v>47</v>
      </c>
    </row>
    <row r="266" ht="20.35" customHeight="1">
      <c r="A266" t="s" s="38">
        <v>1332</v>
      </c>
      <c r="B266" s="81">
        <f>VLOOKUP('STATS 17-18'!U268,'FO - FACEOFFS %'!$A$3:$B$69,2)</f>
        <v>33</v>
      </c>
      <c r="C266" s="33">
        <f>IF('STATS 17-18'!T268&lt;82,IF(B266&gt;60,60,B266),B266)</f>
        <v>33</v>
      </c>
      <c r="D266" s="82">
        <f>IF('STATS 17-18'!T268&lt;41,IF(C266&gt;53,53,C266),C266)</f>
        <v>33</v>
      </c>
    </row>
    <row r="267" ht="20.35" customHeight="1">
      <c r="A267" t="s" s="38">
        <v>1333</v>
      </c>
      <c r="B267" s="81">
        <f>VLOOKUP('STATS 17-18'!U269,'FO - FACEOFFS %'!$A$3:$B$69,2)</f>
        <v>33</v>
      </c>
      <c r="C267" s="33">
        <f>IF('STATS 17-18'!T269&lt;82,IF(B267&gt;60,60,B267),B267)</f>
        <v>33</v>
      </c>
      <c r="D267" s="82">
        <f>IF('STATS 17-18'!T269&lt;41,IF(C267&gt;53,53,C267),C267)</f>
        <v>33</v>
      </c>
    </row>
    <row r="268" ht="20.35" customHeight="1">
      <c r="A268" t="s" s="38">
        <v>1334</v>
      </c>
      <c r="B268" s="81">
        <f>VLOOKUP('STATS 17-18'!U270,'FO - FACEOFFS %'!$A$3:$B$69,2)</f>
        <v>33</v>
      </c>
      <c r="C268" s="33">
        <f>IF('STATS 17-18'!T270&lt;82,IF(B268&gt;60,60,B268),B268)</f>
        <v>33</v>
      </c>
      <c r="D268" s="82">
        <f>IF('STATS 17-18'!T270&lt;41,IF(C268&gt;53,53,C268),C268)</f>
        <v>33</v>
      </c>
    </row>
    <row r="269" ht="20.35" customHeight="1">
      <c r="A269" t="s" s="38">
        <v>1335</v>
      </c>
      <c r="B269" s="81">
        <f>VLOOKUP('STATS 17-18'!U271,'FO - FACEOFFS %'!$A$3:$B$69,2)</f>
        <v>73</v>
      </c>
      <c r="C269" s="33">
        <f>IF('STATS 17-18'!T271&lt;82,IF(B269&gt;60,60,B269),B269)</f>
        <v>60</v>
      </c>
      <c r="D269" s="82">
        <f>IF('STATS 17-18'!T271&lt;41,IF(C269&gt;53,53,C269),C269)</f>
        <v>60</v>
      </c>
    </row>
    <row r="270" ht="20.35" customHeight="1">
      <c r="A270" t="s" s="38">
        <v>1336</v>
      </c>
      <c r="B270" s="81">
        <f>VLOOKUP('STATS 17-18'!U272,'FO - FACEOFFS %'!$A$3:$B$69,2)</f>
        <v>33</v>
      </c>
      <c r="C270" s="33">
        <f>IF('STATS 17-18'!T272&lt;82,IF(B270&gt;60,60,B270),B270)</f>
        <v>33</v>
      </c>
      <c r="D270" s="82">
        <f>IF('STATS 17-18'!T272&lt;41,IF(C270&gt;53,53,C270),C270)</f>
        <v>33</v>
      </c>
    </row>
    <row r="271" ht="20.35" customHeight="1">
      <c r="A271" t="s" s="38">
        <v>1337</v>
      </c>
      <c r="B271" s="81">
        <f>VLOOKUP('STATS 17-18'!U273,'FO - FACEOFFS %'!$A$3:$B$69,2)</f>
        <v>33</v>
      </c>
      <c r="C271" s="33">
        <f>IF('STATS 17-18'!T273&lt;82,IF(B271&gt;60,60,B271),B271)</f>
        <v>33</v>
      </c>
      <c r="D271" s="82">
        <f>IF('STATS 17-18'!T273&lt;41,IF(C271&gt;53,53,C271),C271)</f>
        <v>33</v>
      </c>
    </row>
    <row r="272" ht="20.35" customHeight="1">
      <c r="A272" t="s" s="38">
        <v>1338</v>
      </c>
      <c r="B272" s="81">
        <f>VLOOKUP('STATS 17-18'!U274,'FO - FACEOFFS %'!$A$3:$B$69,2)</f>
        <v>33</v>
      </c>
      <c r="C272" s="33">
        <f>IF('STATS 17-18'!T274&lt;82,IF(B272&gt;60,60,B272),B272)</f>
        <v>33</v>
      </c>
      <c r="D272" s="82">
        <f>IF('STATS 17-18'!T274&lt;41,IF(C272&gt;53,53,C272),C272)</f>
        <v>33</v>
      </c>
    </row>
    <row r="273" ht="20.35" customHeight="1">
      <c r="A273" t="s" s="38">
        <v>1339</v>
      </c>
      <c r="B273" s="81">
        <f>VLOOKUP('STATS 17-18'!U275,'FO - FACEOFFS %'!$A$3:$B$69,2)</f>
        <v>34</v>
      </c>
      <c r="C273" s="33">
        <f>IF('STATS 17-18'!T275&lt;82,IF(B273&gt;60,60,B273),B273)</f>
        <v>34</v>
      </c>
      <c r="D273" s="82">
        <f>IF('STATS 17-18'!T275&lt;41,IF(C273&gt;53,53,C273),C273)</f>
        <v>34</v>
      </c>
    </row>
    <row r="274" ht="20.35" customHeight="1">
      <c r="A274" t="s" s="38">
        <v>1340</v>
      </c>
      <c r="B274" s="81">
        <f>VLOOKUP('STATS 17-18'!U276,'FO - FACEOFFS %'!$A$3:$B$69,2)</f>
        <v>33</v>
      </c>
      <c r="C274" s="33">
        <f>IF('STATS 17-18'!T276&lt;82,IF(B274&gt;60,60,B274),B274)</f>
        <v>33</v>
      </c>
      <c r="D274" s="82">
        <f>IF('STATS 17-18'!T276&lt;41,IF(C274&gt;53,53,C274),C274)</f>
        <v>33</v>
      </c>
    </row>
    <row r="275" ht="20.35" customHeight="1">
      <c r="A275" t="s" s="38">
        <v>1341</v>
      </c>
      <c r="B275" s="81">
        <f>VLOOKUP('STATS 17-18'!U277,'FO - FACEOFFS %'!$A$3:$B$69,2)</f>
        <v>33</v>
      </c>
      <c r="C275" s="33">
        <f>IF('STATS 17-18'!T277&lt;82,IF(B275&gt;60,60,B275),B275)</f>
        <v>33</v>
      </c>
      <c r="D275" s="82">
        <f>IF('STATS 17-18'!T277&lt;41,IF(C275&gt;53,53,C275),C275)</f>
        <v>33</v>
      </c>
    </row>
    <row r="276" ht="20.35" customHeight="1">
      <c r="A276" t="s" s="38">
        <v>1342</v>
      </c>
      <c r="B276" s="81">
        <f>VLOOKUP('STATS 17-18'!U278,'FO - FACEOFFS %'!$A$3:$B$69,2)</f>
        <v>70</v>
      </c>
      <c r="C276" s="33">
        <f>IF('STATS 17-18'!T278&lt;82,IF(B276&gt;60,60,B276),B276)</f>
        <v>60</v>
      </c>
      <c r="D276" s="82">
        <f>IF('STATS 17-18'!T278&lt;41,IF(C276&gt;53,53,C276),C276)</f>
        <v>53</v>
      </c>
    </row>
    <row r="277" ht="20.35" customHeight="1">
      <c r="A277" t="s" s="38">
        <v>1343</v>
      </c>
      <c r="B277" s="81">
        <f>VLOOKUP('STATS 17-18'!U279,'FO - FACEOFFS %'!$A$3:$B$69,2)</f>
        <v>70</v>
      </c>
      <c r="C277" s="33">
        <f>IF('STATS 17-18'!T279&lt;82,IF(B277&gt;60,60,B277),B277)</f>
        <v>70</v>
      </c>
      <c r="D277" s="82">
        <f>IF('STATS 17-18'!T279&lt;41,IF(C277&gt;53,53,C277),C277)</f>
        <v>70</v>
      </c>
    </row>
    <row r="278" ht="20.35" customHeight="1">
      <c r="A278" t="s" s="38">
        <v>1344</v>
      </c>
      <c r="B278" s="81">
        <f>VLOOKUP('STATS 17-18'!U280,'FO - FACEOFFS %'!$A$3:$B$69,2)</f>
        <v>33</v>
      </c>
      <c r="C278" s="33">
        <f>IF('STATS 17-18'!T280&lt;82,IF(B278&gt;60,60,B278),B278)</f>
        <v>33</v>
      </c>
      <c r="D278" s="82">
        <f>IF('STATS 17-18'!T280&lt;41,IF(C278&gt;53,53,C278),C278)</f>
        <v>33</v>
      </c>
    </row>
    <row r="279" ht="20.35" customHeight="1">
      <c r="A279" t="s" s="38">
        <v>1345</v>
      </c>
      <c r="B279" s="81">
        <f>VLOOKUP('STATS 17-18'!U281,'FO - FACEOFFS %'!$A$3:$B$69,2)</f>
        <v>48</v>
      </c>
      <c r="C279" s="33">
        <f>IF('STATS 17-18'!T281&lt;82,IF(B279&gt;60,60,B279),B279)</f>
        <v>48</v>
      </c>
      <c r="D279" s="82">
        <f>IF('STATS 17-18'!T281&lt;41,IF(C279&gt;53,53,C279),C279)</f>
        <v>48</v>
      </c>
    </row>
    <row r="280" ht="20.35" customHeight="1">
      <c r="A280" t="s" s="38">
        <v>1346</v>
      </c>
      <c r="B280" s="81">
        <f>VLOOKUP('STATS 17-18'!U282,'FO - FACEOFFS %'!$A$3:$B$69,2)</f>
        <v>33</v>
      </c>
      <c r="C280" s="33">
        <f>IF('STATS 17-18'!T282&lt;82,IF(B280&gt;60,60,B280),B280)</f>
        <v>33</v>
      </c>
      <c r="D280" s="82">
        <f>IF('STATS 17-18'!T282&lt;41,IF(C280&gt;53,53,C280),C280)</f>
        <v>33</v>
      </c>
    </row>
    <row r="281" ht="20.35" customHeight="1">
      <c r="A281" t="s" s="38">
        <v>1347</v>
      </c>
      <c r="B281" s="81">
        <f>VLOOKUP('STATS 17-18'!U283,'FO - FACEOFFS %'!$A$3:$B$69,2)</f>
        <v>87</v>
      </c>
      <c r="C281" s="33">
        <f>IF('STATS 17-18'!T283&lt;82,IF(B281&gt;60,60,B281),B281)</f>
        <v>87</v>
      </c>
      <c r="D281" s="82">
        <f>IF('STATS 17-18'!T283&lt;41,IF(C281&gt;53,53,C281),C281)</f>
        <v>87</v>
      </c>
    </row>
    <row r="282" ht="20.35" customHeight="1">
      <c r="A282" t="s" s="38">
        <v>1348</v>
      </c>
      <c r="B282" s="81">
        <f>VLOOKUP('STATS 17-18'!U284,'FO - FACEOFFS %'!$A$3:$B$69,2)</f>
        <v>61</v>
      </c>
      <c r="C282" s="33">
        <f>IF('STATS 17-18'!T284&lt;82,IF(B282&gt;60,60,B282),B282)</f>
        <v>61</v>
      </c>
      <c r="D282" s="82">
        <f>IF('STATS 17-18'!T284&lt;41,IF(C282&gt;53,53,C282),C282)</f>
        <v>61</v>
      </c>
    </row>
    <row r="283" ht="20.35" customHeight="1">
      <c r="A283" t="s" s="38">
        <v>1349</v>
      </c>
      <c r="B283" s="81">
        <f>VLOOKUP('STATS 17-18'!U285,'FO - FACEOFFS %'!$A$3:$B$69,2)</f>
        <v>33</v>
      </c>
      <c r="C283" s="33">
        <f>IF('STATS 17-18'!T285&lt;82,IF(B283&gt;60,60,B283),B283)</f>
        <v>33</v>
      </c>
      <c r="D283" s="82">
        <f>IF('STATS 17-18'!T285&lt;41,IF(C283&gt;53,53,C283),C283)</f>
        <v>33</v>
      </c>
    </row>
    <row r="284" ht="20.35" customHeight="1">
      <c r="A284" t="s" s="38">
        <v>1350</v>
      </c>
      <c r="B284" s="81">
        <f>VLOOKUP('STATS 17-18'!U286,'FO - FACEOFFS %'!$A$3:$B$69,2)</f>
        <v>33</v>
      </c>
      <c r="C284" s="33">
        <f>IF('STATS 17-18'!T286&lt;82,IF(B284&gt;60,60,B284),B284)</f>
        <v>33</v>
      </c>
      <c r="D284" s="82">
        <f>IF('STATS 17-18'!T286&lt;41,IF(C284&gt;53,53,C284),C284)</f>
        <v>33</v>
      </c>
    </row>
    <row r="285" ht="20.35" customHeight="1">
      <c r="A285" t="s" s="38">
        <v>1351</v>
      </c>
      <c r="B285" s="81">
        <f>VLOOKUP('STATS 17-18'!U287,'FO - FACEOFFS %'!$A$3:$B$69,2)</f>
        <v>75</v>
      </c>
      <c r="C285" s="33">
        <f>IF('STATS 17-18'!T287&lt;82,IF(B285&gt;60,60,B285),B285)</f>
        <v>75</v>
      </c>
      <c r="D285" s="82">
        <f>IF('STATS 17-18'!T287&lt;41,IF(C285&gt;53,53,C285),C285)</f>
        <v>75</v>
      </c>
    </row>
    <row r="286" ht="20.35" customHeight="1">
      <c r="A286" t="s" s="38">
        <v>1352</v>
      </c>
      <c r="B286" s="81">
        <f>VLOOKUP('STATS 17-18'!U288,'FO - FACEOFFS %'!$A$3:$B$69,2)</f>
        <v>33</v>
      </c>
      <c r="C286" s="33">
        <f>IF('STATS 17-18'!T288&lt;82,IF(B286&gt;60,60,B286),B286)</f>
        <v>33</v>
      </c>
      <c r="D286" s="82">
        <f>IF('STATS 17-18'!T288&lt;41,IF(C286&gt;53,53,C286),C286)</f>
        <v>33</v>
      </c>
    </row>
    <row r="287" ht="20.35" customHeight="1">
      <c r="A287" t="s" s="38">
        <v>1353</v>
      </c>
      <c r="B287" s="81">
        <f>VLOOKUP('STATS 17-18'!U289,'FO - FACEOFFS %'!$A$3:$B$69,2)</f>
        <v>33</v>
      </c>
      <c r="C287" s="33">
        <f>IF('STATS 17-18'!T289&lt;82,IF(B287&gt;60,60,B287),B287)</f>
        <v>33</v>
      </c>
      <c r="D287" s="82">
        <f>IF('STATS 17-18'!T289&lt;41,IF(C287&gt;53,53,C287),C287)</f>
        <v>33</v>
      </c>
    </row>
    <row r="288" ht="20.35" customHeight="1">
      <c r="A288" t="s" s="38">
        <v>1354</v>
      </c>
      <c r="B288" s="81">
        <f>VLOOKUP('STATS 17-18'!U290,'FO - FACEOFFS %'!$A$3:$B$69,2)</f>
        <v>33</v>
      </c>
      <c r="C288" s="33">
        <f>IF('STATS 17-18'!T290&lt;82,IF(B288&gt;60,60,B288),B288)</f>
        <v>33</v>
      </c>
      <c r="D288" s="82">
        <f>IF('STATS 17-18'!T290&lt;41,IF(C288&gt;53,53,C288),C288)</f>
        <v>33</v>
      </c>
    </row>
    <row r="289" ht="20.35" customHeight="1">
      <c r="A289" t="s" s="38">
        <v>1355</v>
      </c>
      <c r="B289" s="81">
        <f>VLOOKUP('STATS 17-18'!U291,'FO - FACEOFFS %'!$A$3:$B$69,2)</f>
        <v>72</v>
      </c>
      <c r="C289" s="33">
        <f>IF('STATS 17-18'!T291&lt;82,IF(B289&gt;60,60,B289),B289)</f>
        <v>72</v>
      </c>
      <c r="D289" s="82">
        <f>IF('STATS 17-18'!T291&lt;41,IF(C289&gt;53,53,C289),C289)</f>
        <v>72</v>
      </c>
    </row>
    <row r="290" ht="20.35" customHeight="1">
      <c r="A290" t="s" s="38">
        <v>1356</v>
      </c>
      <c r="B290" s="81">
        <f>VLOOKUP('STATS 17-18'!U292,'FO - FACEOFFS %'!$A$3:$B$69,2)</f>
        <v>33</v>
      </c>
      <c r="C290" s="33">
        <f>IF('STATS 17-18'!T292&lt;82,IF(B290&gt;60,60,B290),B290)</f>
        <v>33</v>
      </c>
      <c r="D290" s="82">
        <f>IF('STATS 17-18'!T292&lt;41,IF(C290&gt;53,53,C290),C290)</f>
        <v>33</v>
      </c>
    </row>
    <row r="291" ht="20.35" customHeight="1">
      <c r="A291" t="s" s="38">
        <v>1357</v>
      </c>
      <c r="B291" s="81">
        <f>VLOOKUP('STATS 17-18'!U293,'FO - FACEOFFS %'!$A$3:$B$69,2)</f>
        <v>33</v>
      </c>
      <c r="C291" s="33">
        <f>IF('STATS 17-18'!T293&lt;82,IF(B291&gt;60,60,B291),B291)</f>
        <v>33</v>
      </c>
      <c r="D291" s="82">
        <f>IF('STATS 17-18'!T293&lt;41,IF(C291&gt;53,53,C291),C291)</f>
        <v>33</v>
      </c>
    </row>
    <row r="292" ht="20.35" customHeight="1">
      <c r="A292" t="s" s="38">
        <v>1358</v>
      </c>
      <c r="B292" s="81">
        <f>VLOOKUP('STATS 17-18'!U294,'FO - FACEOFFS %'!$A$3:$B$69,2)</f>
        <v>33</v>
      </c>
      <c r="C292" s="33">
        <f>IF('STATS 17-18'!T294&lt;82,IF(B292&gt;60,60,B292),B292)</f>
        <v>33</v>
      </c>
      <c r="D292" s="82">
        <f>IF('STATS 17-18'!T294&lt;41,IF(C292&gt;53,53,C292),C292)</f>
        <v>33</v>
      </c>
    </row>
    <row r="293" ht="20.35" customHeight="1">
      <c r="A293" t="s" s="38">
        <v>1359</v>
      </c>
      <c r="B293" s="81">
        <f>VLOOKUP('STATS 17-18'!U295,'FO - FACEOFFS %'!$A$3:$B$69,2)</f>
        <v>33</v>
      </c>
      <c r="C293" s="33">
        <f>IF('STATS 17-18'!T295&lt;82,IF(B293&gt;60,60,B293),B293)</f>
        <v>33</v>
      </c>
      <c r="D293" s="82">
        <f>IF('STATS 17-18'!T295&lt;41,IF(C293&gt;53,53,C293),C293)</f>
        <v>33</v>
      </c>
    </row>
    <row r="294" ht="20.35" customHeight="1">
      <c r="A294" t="s" s="38">
        <v>1360</v>
      </c>
      <c r="B294" s="81">
        <f>VLOOKUP('STATS 17-18'!U296,'FO - FACEOFFS %'!$A$3:$B$69,2)</f>
        <v>45</v>
      </c>
      <c r="C294" s="33">
        <f>IF('STATS 17-18'!T296&lt;82,IF(B294&gt;60,60,B294),B294)</f>
        <v>45</v>
      </c>
      <c r="D294" s="82">
        <f>IF('STATS 17-18'!T296&lt;41,IF(C294&gt;53,53,C294),C294)</f>
        <v>45</v>
      </c>
    </row>
    <row r="295" ht="20.35" customHeight="1">
      <c r="A295" t="s" s="38">
        <v>1361</v>
      </c>
      <c r="B295" s="81">
        <f>VLOOKUP('STATS 17-18'!U297,'FO - FACEOFFS %'!$A$3:$B$69,2)</f>
        <v>50</v>
      </c>
      <c r="C295" s="33">
        <f>IF('STATS 17-18'!T297&lt;82,IF(B295&gt;60,60,B295),B295)</f>
        <v>50</v>
      </c>
      <c r="D295" s="82">
        <f>IF('STATS 17-18'!T297&lt;41,IF(C295&gt;53,53,C295),C295)</f>
        <v>50</v>
      </c>
    </row>
    <row r="296" ht="20.35" customHeight="1">
      <c r="A296" t="s" s="38">
        <v>1362</v>
      </c>
      <c r="B296" s="81">
        <f>VLOOKUP('STATS 17-18'!U298,'FO - FACEOFFS %'!$A$3:$B$69,2)</f>
        <v>48</v>
      </c>
      <c r="C296" s="33">
        <f>IF('STATS 17-18'!T298&lt;82,IF(B296&gt;60,60,B296),B296)</f>
        <v>48</v>
      </c>
      <c r="D296" s="82">
        <f>IF('STATS 17-18'!T298&lt;41,IF(C296&gt;53,53,C296),C296)</f>
        <v>48</v>
      </c>
    </row>
    <row r="297" ht="20.35" customHeight="1">
      <c r="A297" t="s" s="38">
        <v>1363</v>
      </c>
      <c r="B297" s="81">
        <f>VLOOKUP('STATS 17-18'!U299,'FO - FACEOFFS %'!$A$3:$B$69,2)</f>
        <v>33</v>
      </c>
      <c r="C297" s="33">
        <f>IF('STATS 17-18'!T299&lt;82,IF(B297&gt;60,60,B297),B297)</f>
        <v>33</v>
      </c>
      <c r="D297" s="82">
        <f>IF('STATS 17-18'!T299&lt;41,IF(C297&gt;53,53,C297),C297)</f>
        <v>33</v>
      </c>
    </row>
    <row r="298" ht="20.35" customHeight="1">
      <c r="A298" t="s" s="38">
        <v>1364</v>
      </c>
      <c r="B298" s="81">
        <f>VLOOKUP('STATS 17-18'!U300,'FO - FACEOFFS %'!$A$3:$B$69,2)</f>
        <v>49</v>
      </c>
      <c r="C298" s="33">
        <f>IF('STATS 17-18'!T300&lt;82,IF(B298&gt;60,60,B298),B298)</f>
        <v>49</v>
      </c>
      <c r="D298" s="82">
        <f>IF('STATS 17-18'!T300&lt;41,IF(C298&gt;53,53,C298),C298)</f>
        <v>49</v>
      </c>
    </row>
    <row r="299" ht="20.35" customHeight="1">
      <c r="A299" t="s" s="38">
        <v>1365</v>
      </c>
      <c r="B299" s="81">
        <f>VLOOKUP('STATS 17-18'!U301,'FO - FACEOFFS %'!$A$3:$B$69,2)</f>
        <v>33</v>
      </c>
      <c r="C299" s="33">
        <f>IF('STATS 17-18'!T301&lt;82,IF(B299&gt;60,60,B299),B299)</f>
        <v>33</v>
      </c>
      <c r="D299" s="82">
        <f>IF('STATS 17-18'!T301&lt;41,IF(C299&gt;53,53,C299),C299)</f>
        <v>33</v>
      </c>
    </row>
    <row r="300" ht="20.35" customHeight="1">
      <c r="A300" t="s" s="38">
        <v>1366</v>
      </c>
      <c r="B300" s="81">
        <f>VLOOKUP('STATS 17-18'!U302,'FO - FACEOFFS %'!$A$3:$B$69,2)</f>
        <v>54</v>
      </c>
      <c r="C300" s="33">
        <f>IF('STATS 17-18'!T302&lt;82,IF(B300&gt;60,60,B300),B300)</f>
        <v>54</v>
      </c>
      <c r="D300" s="82">
        <f>IF('STATS 17-18'!T302&lt;41,IF(C300&gt;53,53,C300),C300)</f>
        <v>54</v>
      </c>
    </row>
    <row r="301" ht="20.35" customHeight="1">
      <c r="A301" t="s" s="38">
        <v>1367</v>
      </c>
      <c r="B301" s="81">
        <f>VLOOKUP('STATS 17-18'!U303,'FO - FACEOFFS %'!$A$3:$B$69,2)</f>
        <v>33</v>
      </c>
      <c r="C301" s="33">
        <f>IF('STATS 17-18'!T303&lt;82,IF(B301&gt;60,60,B301),B301)</f>
        <v>33</v>
      </c>
      <c r="D301" s="82">
        <f>IF('STATS 17-18'!T303&lt;41,IF(C301&gt;53,53,C301),C301)</f>
        <v>33</v>
      </c>
    </row>
    <row r="302" ht="20.35" customHeight="1">
      <c r="A302" t="s" s="38">
        <v>1368</v>
      </c>
      <c r="B302" s="81">
        <f>VLOOKUP('STATS 17-18'!U304,'FO - FACEOFFS %'!$A$3:$B$69,2)</f>
        <v>50</v>
      </c>
      <c r="C302" s="33">
        <f>IF('STATS 17-18'!T304&lt;82,IF(B302&gt;60,60,B302),B302)</f>
        <v>50</v>
      </c>
      <c r="D302" s="82">
        <f>IF('STATS 17-18'!T304&lt;41,IF(C302&gt;53,53,C302),C302)</f>
        <v>50</v>
      </c>
    </row>
    <row r="303" ht="20.35" customHeight="1">
      <c r="A303" t="s" s="38">
        <v>1369</v>
      </c>
      <c r="B303" s="81">
        <f>VLOOKUP('STATS 17-18'!U305,'FO - FACEOFFS %'!$A$3:$B$69,2)</f>
        <v>33</v>
      </c>
      <c r="C303" s="33">
        <f>IF('STATS 17-18'!T305&lt;82,IF(B303&gt;60,60,B303),B303)</f>
        <v>33</v>
      </c>
      <c r="D303" s="82">
        <f>IF('STATS 17-18'!T305&lt;41,IF(C303&gt;53,53,C303),C303)</f>
        <v>33</v>
      </c>
    </row>
    <row r="304" ht="20.35" customHeight="1">
      <c r="A304" t="s" s="38">
        <v>1370</v>
      </c>
      <c r="B304" s="81">
        <f>VLOOKUP('STATS 17-18'!U306,'FO - FACEOFFS %'!$A$3:$B$69,2)</f>
        <v>33</v>
      </c>
      <c r="C304" s="33">
        <f>IF('STATS 17-18'!T306&lt;82,IF(B304&gt;60,60,B304),B304)</f>
        <v>33</v>
      </c>
      <c r="D304" s="82">
        <f>IF('STATS 17-18'!T306&lt;41,IF(C304&gt;53,53,C304),C304)</f>
        <v>33</v>
      </c>
    </row>
    <row r="305" ht="20.35" customHeight="1">
      <c r="A305" t="s" s="38">
        <v>1371</v>
      </c>
      <c r="B305" s="81">
        <f>VLOOKUP('STATS 17-18'!U307,'FO - FACEOFFS %'!$A$3:$B$69,2)</f>
        <v>81</v>
      </c>
      <c r="C305" s="33">
        <f>IF('STATS 17-18'!T307&lt;82,IF(B305&gt;60,60,B305),B305)</f>
        <v>60</v>
      </c>
      <c r="D305" s="82">
        <f>IF('STATS 17-18'!T307&lt;41,IF(C305&gt;53,53,C305),C305)</f>
        <v>53</v>
      </c>
    </row>
    <row r="306" ht="20.35" customHeight="1">
      <c r="A306" t="s" s="38">
        <v>1372</v>
      </c>
      <c r="B306" s="81">
        <f>VLOOKUP('STATS 17-18'!U308,'FO - FACEOFFS %'!$A$3:$B$69,2)</f>
        <v>57</v>
      </c>
      <c r="C306" s="33">
        <f>IF('STATS 17-18'!T308&lt;82,IF(B306&gt;60,60,B306),B306)</f>
        <v>57</v>
      </c>
      <c r="D306" s="82">
        <f>IF('STATS 17-18'!T308&lt;41,IF(C306&gt;53,53,C306),C306)</f>
        <v>57</v>
      </c>
    </row>
    <row r="307" ht="20.35" customHeight="1">
      <c r="A307" t="s" s="38">
        <v>1374</v>
      </c>
      <c r="B307" s="81">
        <f>VLOOKUP('STATS 17-18'!U309,'FO - FACEOFFS %'!$A$3:$B$69,2)</f>
        <v>36</v>
      </c>
      <c r="C307" s="33">
        <f>IF('STATS 17-18'!T309&lt;82,IF(B307&gt;60,60,B307),B307)</f>
        <v>36</v>
      </c>
      <c r="D307" s="82">
        <f>IF('STATS 17-18'!T309&lt;41,IF(C307&gt;53,53,C307),C307)</f>
        <v>36</v>
      </c>
    </row>
    <row r="308" ht="20.35" customHeight="1">
      <c r="A308" t="s" s="38">
        <v>1375</v>
      </c>
      <c r="B308" s="81">
        <f>VLOOKUP('STATS 17-18'!U310,'FO - FACEOFFS %'!$A$3:$B$69,2)</f>
        <v>69</v>
      </c>
      <c r="C308" s="33">
        <f>IF('STATS 17-18'!T310&lt;82,IF(B308&gt;60,60,B308),B308)</f>
        <v>69</v>
      </c>
      <c r="D308" s="82">
        <f>IF('STATS 17-18'!T310&lt;41,IF(C308&gt;53,53,C308),C308)</f>
        <v>69</v>
      </c>
    </row>
    <row r="309" ht="20.35" customHeight="1">
      <c r="A309" t="s" s="38">
        <v>1376</v>
      </c>
      <c r="B309" s="81">
        <f>VLOOKUP('STATS 17-18'!U311,'FO - FACEOFFS %'!$A$3:$B$69,2)</f>
        <v>67</v>
      </c>
      <c r="C309" s="33">
        <f>IF('STATS 17-18'!T311&lt;82,IF(B309&gt;60,60,B309),B309)</f>
        <v>60</v>
      </c>
      <c r="D309" s="82">
        <f>IF('STATS 17-18'!T311&lt;41,IF(C309&gt;53,53,C309),C309)</f>
        <v>60</v>
      </c>
    </row>
    <row r="310" ht="20.35" customHeight="1">
      <c r="A310" t="s" s="38">
        <v>1377</v>
      </c>
      <c r="B310" s="81">
        <f>VLOOKUP('STATS 17-18'!U312,'FO - FACEOFFS %'!$A$3:$B$69,2)</f>
        <v>33</v>
      </c>
      <c r="C310" s="33">
        <f>IF('STATS 17-18'!T312&lt;82,IF(B310&gt;60,60,B310),B310)</f>
        <v>33</v>
      </c>
      <c r="D310" s="82">
        <f>IF('STATS 17-18'!T312&lt;41,IF(C310&gt;53,53,C310),C310)</f>
        <v>33</v>
      </c>
    </row>
    <row r="311" ht="20.35" customHeight="1">
      <c r="A311" t="s" s="38">
        <v>1378</v>
      </c>
      <c r="B311" s="81">
        <f>VLOOKUP('STATS 17-18'!U313,'FO - FACEOFFS %'!$A$3:$B$69,2)</f>
        <v>33</v>
      </c>
      <c r="C311" s="33">
        <f>IF('STATS 17-18'!T313&lt;82,IF(B311&gt;60,60,B311),B311)</f>
        <v>33</v>
      </c>
      <c r="D311" s="82">
        <f>IF('STATS 17-18'!T313&lt;41,IF(C311&gt;53,53,C311),C311)</f>
        <v>33</v>
      </c>
    </row>
    <row r="312" ht="20.35" customHeight="1">
      <c r="A312" t="s" s="38">
        <v>1379</v>
      </c>
      <c r="B312" s="81">
        <f>VLOOKUP('STATS 17-18'!U314,'FO - FACEOFFS %'!$A$3:$B$69,2)</f>
        <v>33</v>
      </c>
      <c r="C312" s="33">
        <f>IF('STATS 17-18'!T314&lt;82,IF(B312&gt;60,60,B312),B312)</f>
        <v>33</v>
      </c>
      <c r="D312" s="82">
        <f>IF('STATS 17-18'!T314&lt;41,IF(C312&gt;53,53,C312),C312)</f>
        <v>33</v>
      </c>
    </row>
    <row r="313" ht="20.35" customHeight="1">
      <c r="A313" t="s" s="38">
        <v>1380</v>
      </c>
      <c r="B313" s="81">
        <f>VLOOKUP('STATS 17-18'!U315,'FO - FACEOFFS %'!$A$3:$B$69,2)</f>
        <v>38</v>
      </c>
      <c r="C313" s="33">
        <f>IF('STATS 17-18'!T315&lt;82,IF(B313&gt;60,60,B313),B313)</f>
        <v>38</v>
      </c>
      <c r="D313" s="82">
        <f>IF('STATS 17-18'!T315&lt;41,IF(C313&gt;53,53,C313),C313)</f>
        <v>38</v>
      </c>
    </row>
    <row r="314" ht="20.35" customHeight="1">
      <c r="A314" t="s" s="38">
        <v>1381</v>
      </c>
      <c r="B314" s="81">
        <f>VLOOKUP('STATS 17-18'!U316,'FO - FACEOFFS %'!$A$3:$B$69,2)</f>
        <v>76</v>
      </c>
      <c r="C314" s="33">
        <f>IF('STATS 17-18'!T316&lt;82,IF(B314&gt;60,60,B314),B314)</f>
        <v>76</v>
      </c>
      <c r="D314" s="82">
        <f>IF('STATS 17-18'!T316&lt;41,IF(C314&gt;53,53,C314),C314)</f>
        <v>76</v>
      </c>
    </row>
    <row r="315" ht="20.35" customHeight="1">
      <c r="A315" t="s" s="38">
        <v>1382</v>
      </c>
      <c r="B315" s="81">
        <f>VLOOKUP('STATS 17-18'!U317,'FO - FACEOFFS %'!$A$3:$B$69,2)</f>
        <v>33</v>
      </c>
      <c r="C315" s="33">
        <f>IF('STATS 17-18'!T317&lt;82,IF(B315&gt;60,60,B315),B315)</f>
        <v>33</v>
      </c>
      <c r="D315" s="82">
        <f>IF('STATS 17-18'!T317&lt;41,IF(C315&gt;53,53,C315),C315)</f>
        <v>33</v>
      </c>
    </row>
    <row r="316" ht="20.35" customHeight="1">
      <c r="A316" t="s" s="38">
        <v>1383</v>
      </c>
      <c r="B316" s="81">
        <f>VLOOKUP('STATS 17-18'!U318,'FO - FACEOFFS %'!$A$3:$B$69,2)</f>
        <v>55</v>
      </c>
      <c r="C316" s="33">
        <f>IF('STATS 17-18'!T318&lt;82,IF(B316&gt;60,60,B316),B316)</f>
        <v>55</v>
      </c>
      <c r="D316" s="82">
        <f>IF('STATS 17-18'!T318&lt;41,IF(C316&gt;53,53,C316),C316)</f>
        <v>55</v>
      </c>
    </row>
    <row r="317" ht="20.35" customHeight="1">
      <c r="A317" t="s" s="38">
        <v>1384</v>
      </c>
      <c r="B317" s="81">
        <f>VLOOKUP('STATS 17-18'!U319,'FO - FACEOFFS %'!$A$3:$B$69,2)</f>
        <v>33</v>
      </c>
      <c r="C317" s="33">
        <f>IF('STATS 17-18'!T319&lt;82,IF(B317&gt;60,60,B317),B317)</f>
        <v>33</v>
      </c>
      <c r="D317" s="82">
        <f>IF('STATS 17-18'!T319&lt;41,IF(C317&gt;53,53,C317),C317)</f>
        <v>33</v>
      </c>
    </row>
    <row r="318" ht="20.35" customHeight="1">
      <c r="A318" t="s" s="38">
        <v>1385</v>
      </c>
      <c r="B318" s="81">
        <f>VLOOKUP('STATS 17-18'!U320,'FO - FACEOFFS %'!$A$3:$B$69,2)</f>
        <v>68</v>
      </c>
      <c r="C318" s="33">
        <f>IF('STATS 17-18'!T320&lt;82,IF(B318&gt;60,60,B318),B318)</f>
        <v>68</v>
      </c>
      <c r="D318" s="82">
        <f>IF('STATS 17-18'!T320&lt;41,IF(C318&gt;53,53,C318),C318)</f>
        <v>68</v>
      </c>
    </row>
    <row r="319" ht="20.35" customHeight="1">
      <c r="A319" t="s" s="38">
        <v>1386</v>
      </c>
      <c r="B319" s="81">
        <f>VLOOKUP('STATS 17-18'!U321,'FO - FACEOFFS %'!$A$3:$B$69,2)</f>
        <v>33</v>
      </c>
      <c r="C319" s="33">
        <f>IF('STATS 17-18'!T321&lt;82,IF(B319&gt;60,60,B319),B319)</f>
        <v>33</v>
      </c>
      <c r="D319" s="82">
        <f>IF('STATS 17-18'!T321&lt;41,IF(C319&gt;53,53,C319),C319)</f>
        <v>33</v>
      </c>
    </row>
    <row r="320" ht="20.35" customHeight="1">
      <c r="A320" t="s" s="38">
        <v>1387</v>
      </c>
      <c r="B320" s="81">
        <f>VLOOKUP('STATS 17-18'!U322,'FO - FACEOFFS %'!$A$3:$B$69,2)</f>
        <v>33</v>
      </c>
      <c r="C320" s="33">
        <f>IF('STATS 17-18'!T322&lt;82,IF(B320&gt;60,60,B320),B320)</f>
        <v>33</v>
      </c>
      <c r="D320" s="82">
        <f>IF('STATS 17-18'!T322&lt;41,IF(C320&gt;53,53,C320),C320)</f>
        <v>33</v>
      </c>
    </row>
    <row r="321" ht="20.35" customHeight="1">
      <c r="A321" t="s" s="38">
        <v>1388</v>
      </c>
      <c r="B321" s="81">
        <f>VLOOKUP('STATS 17-18'!U323,'FO - FACEOFFS %'!$A$3:$B$69,2)</f>
        <v>56</v>
      </c>
      <c r="C321" s="33">
        <f>IF('STATS 17-18'!T323&lt;82,IF(B321&gt;60,60,B321),B321)</f>
        <v>56</v>
      </c>
      <c r="D321" s="82">
        <f>IF('STATS 17-18'!T323&lt;41,IF(C321&gt;53,53,C321),C321)</f>
        <v>53</v>
      </c>
    </row>
    <row r="322" ht="20.35" customHeight="1">
      <c r="A322" t="s" s="38">
        <v>1389</v>
      </c>
      <c r="B322" s="81">
        <f>VLOOKUP('STATS 17-18'!U324,'FO - FACEOFFS %'!$A$3:$B$69,2)</f>
        <v>33</v>
      </c>
      <c r="C322" s="33">
        <f>IF('STATS 17-18'!T324&lt;82,IF(B322&gt;60,60,B322),B322)</f>
        <v>33</v>
      </c>
      <c r="D322" s="82">
        <f>IF('STATS 17-18'!T324&lt;41,IF(C322&gt;53,53,C322),C322)</f>
        <v>33</v>
      </c>
    </row>
    <row r="323" ht="20.35" customHeight="1">
      <c r="A323" t="s" s="38">
        <v>1390</v>
      </c>
      <c r="B323" s="81">
        <f>VLOOKUP('STATS 17-18'!U325,'FO - FACEOFFS %'!$A$3:$B$69,2)</f>
        <v>99</v>
      </c>
      <c r="C323" s="33">
        <f>IF('STATS 17-18'!T325&lt;82,IF(B323&gt;60,60,B323),B323)</f>
        <v>60</v>
      </c>
      <c r="D323" s="82">
        <f>IF('STATS 17-18'!T325&lt;41,IF(C323&gt;53,53,C323),C323)</f>
        <v>53</v>
      </c>
    </row>
    <row r="324" ht="20.35" customHeight="1">
      <c r="A324" t="s" s="38">
        <v>1391</v>
      </c>
      <c r="B324" s="81">
        <f>VLOOKUP('STATS 17-18'!U326,'FO - FACEOFFS %'!$A$3:$B$69,2)</f>
        <v>33</v>
      </c>
      <c r="C324" s="33">
        <f>IF('STATS 17-18'!T326&lt;82,IF(B324&gt;60,60,B324),B324)</f>
        <v>33</v>
      </c>
      <c r="D324" s="82">
        <f>IF('STATS 17-18'!T326&lt;41,IF(C324&gt;53,53,C324),C324)</f>
        <v>33</v>
      </c>
    </row>
    <row r="325" ht="20.35" customHeight="1">
      <c r="A325" t="s" s="38">
        <v>1392</v>
      </c>
      <c r="B325" s="81">
        <f>VLOOKUP('STATS 17-18'!U327,'FO - FACEOFFS %'!$A$3:$B$69,2)</f>
        <v>39</v>
      </c>
      <c r="C325" s="33">
        <f>IF('STATS 17-18'!T327&lt;82,IF(B325&gt;60,60,B325),B325)</f>
        <v>39</v>
      </c>
      <c r="D325" s="82">
        <f>IF('STATS 17-18'!T327&lt;41,IF(C325&gt;53,53,C325),C325)</f>
        <v>39</v>
      </c>
    </row>
    <row r="326" ht="20.35" customHeight="1">
      <c r="A326" t="s" s="38">
        <v>1393</v>
      </c>
      <c r="B326" s="81">
        <f>VLOOKUP('STATS 17-18'!U328,'FO - FACEOFFS %'!$A$3:$B$69,2)</f>
        <v>33</v>
      </c>
      <c r="C326" s="33">
        <f>IF('STATS 17-18'!T328&lt;82,IF(B326&gt;60,60,B326),B326)</f>
        <v>33</v>
      </c>
      <c r="D326" s="82">
        <f>IF('STATS 17-18'!T328&lt;41,IF(C326&gt;53,53,C326),C326)</f>
        <v>33</v>
      </c>
    </row>
    <row r="327" ht="20.35" customHeight="1">
      <c r="A327" t="s" s="38">
        <v>1394</v>
      </c>
      <c r="B327" s="81">
        <f>VLOOKUP('STATS 17-18'!U329,'FO - FACEOFFS %'!$A$3:$B$69,2)</f>
        <v>57</v>
      </c>
      <c r="C327" s="33">
        <f>IF('STATS 17-18'!T329&lt;82,IF(B327&gt;60,60,B327),B327)</f>
        <v>57</v>
      </c>
      <c r="D327" s="82">
        <f>IF('STATS 17-18'!T329&lt;41,IF(C327&gt;53,53,C327),C327)</f>
        <v>57</v>
      </c>
    </row>
    <row r="328" ht="20.35" customHeight="1">
      <c r="A328" t="s" s="38">
        <v>1395</v>
      </c>
      <c r="B328" s="81">
        <f>VLOOKUP('STATS 17-18'!U330,'FO - FACEOFFS %'!$A$3:$B$69,2)</f>
        <v>64</v>
      </c>
      <c r="C328" s="33">
        <f>IF('STATS 17-18'!T330&lt;82,IF(B328&gt;60,60,B328),B328)</f>
        <v>64</v>
      </c>
      <c r="D328" s="82">
        <f>IF('STATS 17-18'!T330&lt;41,IF(C328&gt;53,53,C328),C328)</f>
        <v>64</v>
      </c>
    </row>
    <row r="329" ht="20.35" customHeight="1">
      <c r="A329" t="s" s="38">
        <v>1396</v>
      </c>
      <c r="B329" s="81">
        <f>VLOOKUP('STATS 17-18'!U331,'FO - FACEOFFS %'!$A$3:$B$69,2)</f>
        <v>33</v>
      </c>
      <c r="C329" s="33">
        <f>IF('STATS 17-18'!T331&lt;82,IF(B329&gt;60,60,B329),B329)</f>
        <v>33</v>
      </c>
      <c r="D329" s="82">
        <f>IF('STATS 17-18'!T331&lt;41,IF(C329&gt;53,53,C329),C329)</f>
        <v>33</v>
      </c>
    </row>
    <row r="330" ht="20.35" customHeight="1">
      <c r="A330" t="s" s="38">
        <v>1397</v>
      </c>
      <c r="B330" s="81">
        <f>VLOOKUP('STATS 17-18'!U332,'FO - FACEOFFS %'!$A$3:$B$69,2)</f>
        <v>33</v>
      </c>
      <c r="C330" s="33">
        <f>IF('STATS 17-18'!T332&lt;82,IF(B330&gt;60,60,B330),B330)</f>
        <v>33</v>
      </c>
      <c r="D330" s="82">
        <f>IF('STATS 17-18'!T332&lt;41,IF(C330&gt;53,53,C330),C330)</f>
        <v>33</v>
      </c>
    </row>
    <row r="331" ht="20.35" customHeight="1">
      <c r="A331" t="s" s="38">
        <v>1398</v>
      </c>
      <c r="B331" s="81">
        <f>VLOOKUP('STATS 17-18'!U333,'FO - FACEOFFS %'!$A$3:$B$69,2)</f>
        <v>33</v>
      </c>
      <c r="C331" s="33">
        <f>IF('STATS 17-18'!T333&lt;82,IF(B331&gt;60,60,B331),B331)</f>
        <v>33</v>
      </c>
      <c r="D331" s="82">
        <f>IF('STATS 17-18'!T333&lt;41,IF(C331&gt;53,53,C331),C331)</f>
        <v>33</v>
      </c>
    </row>
    <row r="332" ht="20.35" customHeight="1">
      <c r="A332" t="s" s="38">
        <v>1399</v>
      </c>
      <c r="B332" s="81">
        <f>VLOOKUP('STATS 17-18'!U334,'FO - FACEOFFS %'!$A$3:$B$69,2)</f>
        <v>33</v>
      </c>
      <c r="C332" s="33">
        <f>IF('STATS 17-18'!T334&lt;82,IF(B332&gt;60,60,B332),B332)</f>
        <v>33</v>
      </c>
      <c r="D332" s="82">
        <f>IF('STATS 17-18'!T334&lt;41,IF(C332&gt;53,53,C332),C332)</f>
        <v>33</v>
      </c>
    </row>
    <row r="333" ht="20.35" customHeight="1">
      <c r="A333" t="s" s="38">
        <v>1400</v>
      </c>
      <c r="B333" s="81">
        <f>VLOOKUP('STATS 17-18'!U335,'FO - FACEOFFS %'!$A$3:$B$69,2)</f>
        <v>35</v>
      </c>
      <c r="C333" s="33">
        <f>IF('STATS 17-18'!T335&lt;82,IF(B333&gt;60,60,B333),B333)</f>
        <v>35</v>
      </c>
      <c r="D333" s="82">
        <f>IF('STATS 17-18'!T335&lt;41,IF(C333&gt;53,53,C333),C333)</f>
        <v>35</v>
      </c>
    </row>
    <row r="334" ht="20.35" customHeight="1">
      <c r="A334" t="s" s="38">
        <v>1401</v>
      </c>
      <c r="B334" s="81">
        <f>VLOOKUP('STATS 17-18'!U336,'FO - FACEOFFS %'!$A$3:$B$69,2)</f>
        <v>33</v>
      </c>
      <c r="C334" s="33">
        <f>IF('STATS 17-18'!T336&lt;82,IF(B334&gt;60,60,B334),B334)</f>
        <v>33</v>
      </c>
      <c r="D334" s="82">
        <f>IF('STATS 17-18'!T336&lt;41,IF(C334&gt;53,53,C334),C334)</f>
        <v>33</v>
      </c>
    </row>
    <row r="335" ht="20.35" customHeight="1">
      <c r="A335" t="s" s="38">
        <v>1402</v>
      </c>
      <c r="B335" s="81">
        <f>VLOOKUP('STATS 17-18'!U337,'FO - FACEOFFS %'!$A$3:$B$69,2)</f>
        <v>48</v>
      </c>
      <c r="C335" s="33">
        <f>IF('STATS 17-18'!T337&lt;82,IF(B335&gt;60,60,B335),B335)</f>
        <v>48</v>
      </c>
      <c r="D335" s="82">
        <f>IF('STATS 17-18'!T337&lt;41,IF(C335&gt;53,53,C335),C335)</f>
        <v>48</v>
      </c>
    </row>
    <row r="336" ht="20.35" customHeight="1">
      <c r="A336" t="s" s="38">
        <v>1403</v>
      </c>
      <c r="B336" s="81">
        <f>VLOOKUP('STATS 17-18'!U338,'FO - FACEOFFS %'!$A$3:$B$69,2)</f>
        <v>52</v>
      </c>
      <c r="C336" s="33">
        <f>IF('STATS 17-18'!T338&lt;82,IF(B336&gt;60,60,B336),B336)</f>
        <v>52</v>
      </c>
      <c r="D336" s="82">
        <f>IF('STATS 17-18'!T338&lt;41,IF(C336&gt;53,53,C336),C336)</f>
        <v>52</v>
      </c>
    </row>
    <row r="337" ht="20.35" customHeight="1">
      <c r="A337" t="s" s="38">
        <v>1404</v>
      </c>
      <c r="B337" s="81">
        <f>VLOOKUP('STATS 17-18'!U339,'FO - FACEOFFS %'!$A$3:$B$69,2)</f>
        <v>86</v>
      </c>
      <c r="C337" s="33">
        <f>IF('STATS 17-18'!T339&lt;82,IF(B337&gt;60,60,B337),B337)</f>
        <v>86</v>
      </c>
      <c r="D337" s="82">
        <f>IF('STATS 17-18'!T339&lt;41,IF(C337&gt;53,53,C337),C337)</f>
        <v>86</v>
      </c>
    </row>
    <row r="338" ht="20.35" customHeight="1">
      <c r="A338" t="s" s="38">
        <v>1405</v>
      </c>
      <c r="B338" s="81">
        <f>VLOOKUP('STATS 17-18'!U340,'FO - FACEOFFS %'!$A$3:$B$69,2)</f>
        <v>33</v>
      </c>
      <c r="C338" s="33">
        <f>IF('STATS 17-18'!T340&lt;82,IF(B338&gt;60,60,B338),B338)</f>
        <v>33</v>
      </c>
      <c r="D338" s="82">
        <f>IF('STATS 17-18'!T340&lt;41,IF(C338&gt;53,53,C338),C338)</f>
        <v>33</v>
      </c>
    </row>
    <row r="339" ht="20.35" customHeight="1">
      <c r="A339" t="s" s="38">
        <v>1406</v>
      </c>
      <c r="B339" s="81">
        <f>VLOOKUP('STATS 17-18'!U341,'FO - FACEOFFS %'!$A$3:$B$69,2)</f>
        <v>41</v>
      </c>
      <c r="C339" s="33">
        <f>IF('STATS 17-18'!T341&lt;82,IF(B339&gt;60,60,B339),B339)</f>
        <v>41</v>
      </c>
      <c r="D339" s="82">
        <f>IF('STATS 17-18'!T341&lt;41,IF(C339&gt;53,53,C339),C339)</f>
        <v>41</v>
      </c>
    </row>
    <row r="340" ht="20.35" customHeight="1">
      <c r="A340" t="s" s="38">
        <v>1407</v>
      </c>
      <c r="B340" s="81">
        <f>VLOOKUP('STATS 17-18'!U342,'FO - FACEOFFS %'!$A$3:$B$69,2)</f>
        <v>33</v>
      </c>
      <c r="C340" s="33">
        <f>IF('STATS 17-18'!T342&lt;82,IF(B340&gt;60,60,B340),B340)</f>
        <v>33</v>
      </c>
      <c r="D340" s="82">
        <f>IF('STATS 17-18'!T342&lt;41,IF(C340&gt;53,53,C340),C340)</f>
        <v>33</v>
      </c>
    </row>
    <row r="341" ht="20.35" customHeight="1">
      <c r="A341" t="s" s="38">
        <v>1408</v>
      </c>
      <c r="B341" s="81">
        <f>VLOOKUP('STATS 17-18'!U343,'FO - FACEOFFS %'!$A$3:$B$69,2)</f>
        <v>33</v>
      </c>
      <c r="C341" s="33">
        <f>IF('STATS 17-18'!T343&lt;82,IF(B341&gt;60,60,B341),B341)</f>
        <v>33</v>
      </c>
      <c r="D341" s="82">
        <f>IF('STATS 17-18'!T343&lt;41,IF(C341&gt;53,53,C341),C341)</f>
        <v>33</v>
      </c>
    </row>
    <row r="342" ht="20.35" customHeight="1">
      <c r="A342" t="s" s="38">
        <v>1409</v>
      </c>
      <c r="B342" s="81">
        <f>VLOOKUP('STATS 17-18'!U344,'FO - FACEOFFS %'!$A$3:$B$69,2)</f>
        <v>56</v>
      </c>
      <c r="C342" s="33">
        <f>IF('STATS 17-18'!T344&lt;82,IF(B342&gt;60,60,B342),B342)</f>
        <v>56</v>
      </c>
      <c r="D342" s="82">
        <f>IF('STATS 17-18'!T344&lt;41,IF(C342&gt;53,53,C342),C342)</f>
        <v>53</v>
      </c>
    </row>
    <row r="343" ht="20.35" customHeight="1">
      <c r="A343" t="s" s="38">
        <v>1410</v>
      </c>
      <c r="B343" s="81">
        <f>VLOOKUP('STATS 17-18'!U345,'FO - FACEOFFS %'!$A$3:$B$69,2)</f>
        <v>49</v>
      </c>
      <c r="C343" s="33">
        <f>IF('STATS 17-18'!T345&lt;82,IF(B343&gt;60,60,B343),B343)</f>
        <v>49</v>
      </c>
      <c r="D343" s="82">
        <f>IF('STATS 17-18'!T345&lt;41,IF(C343&gt;53,53,C343),C343)</f>
        <v>49</v>
      </c>
    </row>
    <row r="344" ht="20.35" customHeight="1">
      <c r="A344" t="s" s="38">
        <v>1411</v>
      </c>
      <c r="B344" s="81">
        <f>VLOOKUP('STATS 17-18'!U346,'FO - FACEOFFS %'!$A$3:$B$69,2)</f>
        <v>48</v>
      </c>
      <c r="C344" s="33">
        <f>IF('STATS 17-18'!T346&lt;82,IF(B344&gt;60,60,B344),B344)</f>
        <v>48</v>
      </c>
      <c r="D344" s="82">
        <f>IF('STATS 17-18'!T346&lt;41,IF(C344&gt;53,53,C344),C344)</f>
        <v>48</v>
      </c>
    </row>
    <row r="345" ht="20.35" customHeight="1">
      <c r="A345" t="s" s="38">
        <v>1412</v>
      </c>
      <c r="B345" s="81">
        <f>VLOOKUP('STATS 17-18'!U347,'FO - FACEOFFS %'!$A$3:$B$69,2)</f>
        <v>33</v>
      </c>
      <c r="C345" s="33">
        <f>IF('STATS 17-18'!T347&lt;82,IF(B345&gt;60,60,B345),B345)</f>
        <v>33</v>
      </c>
      <c r="D345" s="82">
        <f>IF('STATS 17-18'!T347&lt;41,IF(C345&gt;53,53,C345),C345)</f>
        <v>33</v>
      </c>
    </row>
    <row r="346" ht="20.35" customHeight="1">
      <c r="A346" t="s" s="38">
        <v>1413</v>
      </c>
      <c r="B346" s="81">
        <f>VLOOKUP('STATS 17-18'!U348,'FO - FACEOFFS %'!$A$3:$B$69,2)</f>
        <v>40</v>
      </c>
      <c r="C346" s="33">
        <f>IF('STATS 17-18'!T348&lt;82,IF(B346&gt;60,60,B346),B346)</f>
        <v>40</v>
      </c>
      <c r="D346" s="82">
        <f>IF('STATS 17-18'!T348&lt;41,IF(C346&gt;53,53,C346),C346)</f>
        <v>40</v>
      </c>
    </row>
    <row r="347" ht="20.35" customHeight="1">
      <c r="A347" t="s" s="38">
        <v>1414</v>
      </c>
      <c r="B347" s="81">
        <f>VLOOKUP('STATS 17-18'!U349,'FO - FACEOFFS %'!$A$3:$B$69,2)</f>
        <v>48</v>
      </c>
      <c r="C347" s="33">
        <f>IF('STATS 17-18'!T349&lt;82,IF(B347&gt;60,60,B347),B347)</f>
        <v>48</v>
      </c>
      <c r="D347" s="82">
        <f>IF('STATS 17-18'!T349&lt;41,IF(C347&gt;53,53,C347),C347)</f>
        <v>48</v>
      </c>
    </row>
    <row r="348" ht="20.35" customHeight="1">
      <c r="A348" t="s" s="38">
        <v>1415</v>
      </c>
      <c r="B348" s="81">
        <f>VLOOKUP('STATS 17-18'!U350,'FO - FACEOFFS %'!$A$3:$B$69,2)</f>
        <v>33</v>
      </c>
      <c r="C348" s="33">
        <f>IF('STATS 17-18'!T350&lt;82,IF(B348&gt;60,60,B348),B348)</f>
        <v>33</v>
      </c>
      <c r="D348" s="82">
        <f>IF('STATS 17-18'!T350&lt;41,IF(C348&gt;53,53,C348),C348)</f>
        <v>33</v>
      </c>
    </row>
    <row r="349" ht="20.35" customHeight="1">
      <c r="A349" t="s" s="38">
        <v>1416</v>
      </c>
      <c r="B349" s="81">
        <f>VLOOKUP('STATS 17-18'!U351,'FO - FACEOFFS %'!$A$3:$B$69,2)</f>
        <v>33</v>
      </c>
      <c r="C349" s="33">
        <f>IF('STATS 17-18'!T351&lt;82,IF(B349&gt;60,60,B349),B349)</f>
        <v>33</v>
      </c>
      <c r="D349" s="82">
        <f>IF('STATS 17-18'!T351&lt;41,IF(C349&gt;53,53,C349),C349)</f>
        <v>33</v>
      </c>
    </row>
    <row r="350" ht="20.35" customHeight="1">
      <c r="A350" t="s" s="38">
        <v>1417</v>
      </c>
      <c r="B350" s="81">
        <f>VLOOKUP('STATS 17-18'!U352,'FO - FACEOFFS %'!$A$3:$B$69,2)</f>
        <v>70</v>
      </c>
      <c r="C350" s="33">
        <f>IF('STATS 17-18'!T352&lt;82,IF(B350&gt;60,60,B350),B350)</f>
        <v>70</v>
      </c>
      <c r="D350" s="82">
        <f>IF('STATS 17-18'!T352&lt;41,IF(C350&gt;53,53,C350),C350)</f>
        <v>70</v>
      </c>
    </row>
    <row r="351" ht="20.35" customHeight="1">
      <c r="A351" t="s" s="38">
        <v>1418</v>
      </c>
      <c r="B351" s="81">
        <f>VLOOKUP('STATS 17-18'!U353,'FO - FACEOFFS %'!$A$3:$B$69,2)</f>
        <v>33</v>
      </c>
      <c r="C351" s="33">
        <f>IF('STATS 17-18'!T353&lt;82,IF(B351&gt;60,60,B351),B351)</f>
        <v>33</v>
      </c>
      <c r="D351" s="82">
        <f>IF('STATS 17-18'!T353&lt;41,IF(C351&gt;53,53,C351),C351)</f>
        <v>33</v>
      </c>
    </row>
    <row r="352" ht="20.35" customHeight="1">
      <c r="A352" t="s" s="38">
        <v>1419</v>
      </c>
      <c r="B352" s="81">
        <f>VLOOKUP('STATS 17-18'!U354,'FO - FACEOFFS %'!$A$3:$B$69,2)</f>
        <v>33</v>
      </c>
      <c r="C352" s="33">
        <f>IF('STATS 17-18'!T354&lt;82,IF(B352&gt;60,60,B352),B352)</f>
        <v>33</v>
      </c>
      <c r="D352" s="82">
        <f>IF('STATS 17-18'!T354&lt;41,IF(C352&gt;53,53,C352),C352)</f>
        <v>33</v>
      </c>
    </row>
    <row r="353" ht="20.35" customHeight="1">
      <c r="A353" t="s" s="38">
        <v>1420</v>
      </c>
      <c r="B353" s="81">
        <f>VLOOKUP('STATS 17-18'!U355,'FO - FACEOFFS %'!$A$3:$B$69,2)</f>
        <v>33</v>
      </c>
      <c r="C353" s="33">
        <f>IF('STATS 17-18'!T355&lt;82,IF(B353&gt;60,60,B353),B353)</f>
        <v>33</v>
      </c>
      <c r="D353" s="82">
        <f>IF('STATS 17-18'!T355&lt;41,IF(C353&gt;53,53,C353),C353)</f>
        <v>33</v>
      </c>
    </row>
    <row r="354" ht="20.35" customHeight="1">
      <c r="A354" t="s" s="38">
        <v>1421</v>
      </c>
      <c r="B354" s="81">
        <f>VLOOKUP('STATS 17-18'!U356,'FO - FACEOFFS %'!$A$3:$B$69,2)</f>
        <v>33</v>
      </c>
      <c r="C354" s="33">
        <f>IF('STATS 17-18'!T356&lt;82,IF(B354&gt;60,60,B354),B354)</f>
        <v>33</v>
      </c>
      <c r="D354" s="82">
        <f>IF('STATS 17-18'!T356&lt;41,IF(C354&gt;53,53,C354),C354)</f>
        <v>33</v>
      </c>
    </row>
    <row r="355" ht="20.35" customHeight="1">
      <c r="A355" t="s" s="38">
        <v>1422</v>
      </c>
      <c r="B355" s="81">
        <f>VLOOKUP('STATS 17-18'!U357,'FO - FACEOFFS %'!$A$3:$B$69,2)</f>
        <v>33</v>
      </c>
      <c r="C355" s="33">
        <f>IF('STATS 17-18'!T357&lt;82,IF(B355&gt;60,60,B355),B355)</f>
        <v>33</v>
      </c>
      <c r="D355" s="82">
        <f>IF('STATS 17-18'!T357&lt;41,IF(C355&gt;53,53,C355),C355)</f>
        <v>33</v>
      </c>
    </row>
    <row r="356" ht="20.35" customHeight="1">
      <c r="A356" t="s" s="38">
        <v>1423</v>
      </c>
      <c r="B356" s="81">
        <f>VLOOKUP('STATS 17-18'!U358,'FO - FACEOFFS %'!$A$3:$B$69,2)</f>
        <v>33</v>
      </c>
      <c r="C356" s="33">
        <f>IF('STATS 17-18'!T358&lt;82,IF(B356&gt;60,60,B356),B356)</f>
        <v>33</v>
      </c>
      <c r="D356" s="82">
        <f>IF('STATS 17-18'!T358&lt;41,IF(C356&gt;53,53,C356),C356)</f>
        <v>33</v>
      </c>
    </row>
    <row r="357" ht="20.35" customHeight="1">
      <c r="A357" t="s" s="38">
        <v>1424</v>
      </c>
      <c r="B357" s="81">
        <f>VLOOKUP('STATS 17-18'!U359,'FO - FACEOFFS %'!$A$3:$B$69,2)</f>
        <v>49</v>
      </c>
      <c r="C357" s="33">
        <f>IF('STATS 17-18'!T359&lt;82,IF(B357&gt;60,60,B357),B357)</f>
        <v>49</v>
      </c>
      <c r="D357" s="82">
        <f>IF('STATS 17-18'!T359&lt;41,IF(C357&gt;53,53,C357),C357)</f>
        <v>49</v>
      </c>
    </row>
    <row r="358" ht="20.35" customHeight="1">
      <c r="A358" t="s" s="38">
        <v>1425</v>
      </c>
      <c r="B358" s="81">
        <f>VLOOKUP('STATS 17-18'!U360,'FO - FACEOFFS %'!$A$3:$B$69,2)</f>
        <v>78</v>
      </c>
      <c r="C358" s="33">
        <f>IF('STATS 17-18'!T360&lt;82,IF(B358&gt;60,60,B358),B358)</f>
        <v>60</v>
      </c>
      <c r="D358" s="82">
        <f>IF('STATS 17-18'!T360&lt;41,IF(C358&gt;53,53,C358),C358)</f>
        <v>53</v>
      </c>
    </row>
    <row r="359" ht="20.35" customHeight="1">
      <c r="A359" t="s" s="38">
        <v>1426</v>
      </c>
      <c r="B359" s="81">
        <f>VLOOKUP('STATS 17-18'!U361,'FO - FACEOFFS %'!$A$3:$B$69,2)</f>
        <v>33</v>
      </c>
      <c r="C359" s="33">
        <f>IF('STATS 17-18'!T361&lt;82,IF(B359&gt;60,60,B359),B359)</f>
        <v>33</v>
      </c>
      <c r="D359" s="82">
        <f>IF('STATS 17-18'!T361&lt;41,IF(C359&gt;53,53,C359),C359)</f>
        <v>33</v>
      </c>
    </row>
    <row r="360" ht="20.35" customHeight="1">
      <c r="A360" t="s" s="38">
        <v>1427</v>
      </c>
      <c r="B360" s="81">
        <f>VLOOKUP('STATS 17-18'!U362,'FO - FACEOFFS %'!$A$3:$B$69,2)</f>
        <v>33</v>
      </c>
      <c r="C360" s="33">
        <f>IF('STATS 17-18'!T362&lt;82,IF(B360&gt;60,60,B360),B360)</f>
        <v>33</v>
      </c>
      <c r="D360" s="82">
        <f>IF('STATS 17-18'!T362&lt;41,IF(C360&gt;53,53,C360),C360)</f>
        <v>33</v>
      </c>
    </row>
    <row r="361" ht="20.35" customHeight="1">
      <c r="A361" t="s" s="38">
        <v>1428</v>
      </c>
      <c r="B361" s="81">
        <f>VLOOKUP('STATS 17-18'!U363,'FO - FACEOFFS %'!$A$3:$B$69,2)</f>
        <v>80</v>
      </c>
      <c r="C361" s="33">
        <f>IF('STATS 17-18'!T363&lt;82,IF(B361&gt;60,60,B361),B361)</f>
        <v>80</v>
      </c>
      <c r="D361" s="82">
        <f>IF('STATS 17-18'!T363&lt;41,IF(C361&gt;53,53,C361),C361)</f>
        <v>80</v>
      </c>
    </row>
    <row r="362" ht="20.35" customHeight="1">
      <c r="A362" t="s" s="38">
        <v>1429</v>
      </c>
      <c r="B362" s="81">
        <f>VLOOKUP('STATS 17-18'!U364,'FO - FACEOFFS %'!$A$3:$B$69,2)</f>
        <v>33</v>
      </c>
      <c r="C362" s="33">
        <f>IF('STATS 17-18'!T364&lt;82,IF(B362&gt;60,60,B362),B362)</f>
        <v>33</v>
      </c>
      <c r="D362" s="82">
        <f>IF('STATS 17-18'!T364&lt;41,IF(C362&gt;53,53,C362),C362)</f>
        <v>33</v>
      </c>
    </row>
    <row r="363" ht="20.35" customHeight="1">
      <c r="A363" t="s" s="38">
        <v>1430</v>
      </c>
      <c r="B363" s="81">
        <f>VLOOKUP('STATS 17-18'!U365,'FO - FACEOFFS %'!$A$3:$B$69,2)</f>
        <v>33</v>
      </c>
      <c r="C363" s="33">
        <f>IF('STATS 17-18'!T365&lt;82,IF(B363&gt;60,60,B363),B363)</f>
        <v>33</v>
      </c>
      <c r="D363" s="82">
        <f>IF('STATS 17-18'!T365&lt;41,IF(C363&gt;53,53,C363),C363)</f>
        <v>33</v>
      </c>
    </row>
    <row r="364" ht="20.35" customHeight="1">
      <c r="A364" t="s" s="38">
        <v>1431</v>
      </c>
      <c r="B364" s="81">
        <f>VLOOKUP('STATS 17-18'!U366,'FO - FACEOFFS %'!$A$3:$B$69,2)</f>
        <v>33</v>
      </c>
      <c r="C364" s="33">
        <f>IF('STATS 17-18'!T366&lt;82,IF(B364&gt;60,60,B364),B364)</f>
        <v>33</v>
      </c>
      <c r="D364" s="82">
        <f>IF('STATS 17-18'!T366&lt;41,IF(C364&gt;53,53,C364),C364)</f>
        <v>33</v>
      </c>
    </row>
    <row r="365" ht="20.35" customHeight="1">
      <c r="A365" t="s" s="38">
        <v>1432</v>
      </c>
      <c r="B365" s="81">
        <f>VLOOKUP('STATS 17-18'!U367,'FO - FACEOFFS %'!$A$3:$B$69,2)</f>
        <v>33</v>
      </c>
      <c r="C365" s="33">
        <f>IF('STATS 17-18'!T367&lt;82,IF(B365&gt;60,60,B365),B365)</f>
        <v>33</v>
      </c>
      <c r="D365" s="82">
        <f>IF('STATS 17-18'!T367&lt;41,IF(C365&gt;53,53,C365),C365)</f>
        <v>33</v>
      </c>
    </row>
    <row r="366" ht="20.35" customHeight="1">
      <c r="A366" t="s" s="38">
        <v>1433</v>
      </c>
      <c r="B366" s="81">
        <f>VLOOKUP('STATS 17-18'!U368,'FO - FACEOFFS %'!$A$3:$B$69,2)</f>
        <v>99</v>
      </c>
      <c r="C366" s="33">
        <f>IF('STATS 17-18'!T368&lt;82,IF(B366&gt;60,60,B366),B366)</f>
        <v>60</v>
      </c>
      <c r="D366" s="82">
        <f>IF('STATS 17-18'!T368&lt;41,IF(C366&gt;53,53,C366),C366)</f>
        <v>53</v>
      </c>
    </row>
    <row r="367" ht="20.35" customHeight="1">
      <c r="A367" t="s" s="38">
        <v>1434</v>
      </c>
      <c r="B367" s="81">
        <f>VLOOKUP('STATS 17-18'!U369,'FO - FACEOFFS %'!$A$3:$B$69,2)</f>
        <v>33</v>
      </c>
      <c r="C367" s="33">
        <f>IF('STATS 17-18'!T369&lt;82,IF(B367&gt;60,60,B367),B367)</f>
        <v>33</v>
      </c>
      <c r="D367" s="82">
        <f>IF('STATS 17-18'!T369&lt;41,IF(C367&gt;53,53,C367),C367)</f>
        <v>33</v>
      </c>
    </row>
    <row r="368" ht="20.35" customHeight="1">
      <c r="A368" t="s" s="38">
        <v>1435</v>
      </c>
      <c r="B368" s="81">
        <f>VLOOKUP('STATS 17-18'!U370,'FO - FACEOFFS %'!$A$3:$B$69,2)</f>
        <v>36</v>
      </c>
      <c r="C368" s="33">
        <f>IF('STATS 17-18'!T370&lt;82,IF(B368&gt;60,60,B368),B368)</f>
        <v>36</v>
      </c>
      <c r="D368" s="82">
        <f>IF('STATS 17-18'!T370&lt;41,IF(C368&gt;53,53,C368),C368)</f>
        <v>36</v>
      </c>
    </row>
    <row r="369" ht="20.35" customHeight="1">
      <c r="A369" t="s" s="38">
        <v>1436</v>
      </c>
      <c r="B369" s="81">
        <f>VLOOKUP('STATS 17-18'!U371,'FO - FACEOFFS %'!$A$3:$B$69,2)</f>
        <v>33</v>
      </c>
      <c r="C369" s="33">
        <f>IF('STATS 17-18'!T371&lt;82,IF(B369&gt;60,60,B369),B369)</f>
        <v>33</v>
      </c>
      <c r="D369" s="82">
        <f>IF('STATS 17-18'!T371&lt;41,IF(C369&gt;53,53,C369),C369)</f>
        <v>33</v>
      </c>
    </row>
    <row r="370" ht="20.35" customHeight="1">
      <c r="A370" t="s" s="38">
        <v>1437</v>
      </c>
      <c r="B370" s="81">
        <f>VLOOKUP('STATS 17-18'!U372,'FO - FACEOFFS %'!$A$3:$B$69,2)</f>
        <v>33</v>
      </c>
      <c r="C370" s="33">
        <f>IF('STATS 17-18'!T372&lt;82,IF(B370&gt;60,60,B370),B370)</f>
        <v>33</v>
      </c>
      <c r="D370" s="82">
        <f>IF('STATS 17-18'!T372&lt;41,IF(C370&gt;53,53,C370),C370)</f>
        <v>33</v>
      </c>
    </row>
    <row r="371" ht="20.35" customHeight="1">
      <c r="A371" t="s" s="38">
        <v>1438</v>
      </c>
      <c r="B371" s="81">
        <f>VLOOKUP('STATS 17-18'!U373,'FO - FACEOFFS %'!$A$3:$B$69,2)</f>
        <v>37</v>
      </c>
      <c r="C371" s="33">
        <f>IF('STATS 17-18'!T373&lt;82,IF(B371&gt;60,60,B371),B371)</f>
        <v>37</v>
      </c>
      <c r="D371" s="82">
        <f>IF('STATS 17-18'!T373&lt;41,IF(C371&gt;53,53,C371),C371)</f>
        <v>37</v>
      </c>
    </row>
    <row r="372" ht="20.35" customHeight="1">
      <c r="A372" t="s" s="38">
        <v>1439</v>
      </c>
      <c r="B372" s="81">
        <f>VLOOKUP('STATS 17-18'!U374,'FO - FACEOFFS %'!$A$3:$B$69,2)</f>
        <v>33</v>
      </c>
      <c r="C372" s="33">
        <f>IF('STATS 17-18'!T374&lt;82,IF(B372&gt;60,60,B372),B372)</f>
        <v>33</v>
      </c>
      <c r="D372" s="82">
        <f>IF('STATS 17-18'!T374&lt;41,IF(C372&gt;53,53,C372),C372)</f>
        <v>33</v>
      </c>
    </row>
    <row r="373" ht="20.35" customHeight="1">
      <c r="A373" t="s" s="38">
        <v>1440</v>
      </c>
      <c r="B373" s="81">
        <f>VLOOKUP('STATS 17-18'!U375,'FO - FACEOFFS %'!$A$3:$B$69,2)</f>
        <v>65</v>
      </c>
      <c r="C373" s="33">
        <f>IF('STATS 17-18'!T375&lt;82,IF(B373&gt;60,60,B373),B373)</f>
        <v>65</v>
      </c>
      <c r="D373" s="82">
        <f>IF('STATS 17-18'!T375&lt;41,IF(C373&gt;53,53,C373),C373)</f>
        <v>65</v>
      </c>
    </row>
    <row r="374" ht="20.35" customHeight="1">
      <c r="A374" t="s" s="38">
        <v>1441</v>
      </c>
      <c r="B374" s="81">
        <f>VLOOKUP('STATS 17-18'!U376,'FO - FACEOFFS %'!$A$3:$B$69,2)</f>
        <v>33</v>
      </c>
      <c r="C374" s="33">
        <f>IF('STATS 17-18'!T376&lt;82,IF(B374&gt;60,60,B374),B374)</f>
        <v>33</v>
      </c>
      <c r="D374" s="82">
        <f>IF('STATS 17-18'!T376&lt;41,IF(C374&gt;53,53,C374),C374)</f>
        <v>33</v>
      </c>
    </row>
    <row r="375" ht="20.35" customHeight="1">
      <c r="A375" t="s" s="38">
        <v>1442</v>
      </c>
      <c r="B375" s="81">
        <f>VLOOKUP('STATS 17-18'!U377,'FO - FACEOFFS %'!$A$3:$B$69,2)</f>
        <v>95</v>
      </c>
      <c r="C375" s="33">
        <f>IF('STATS 17-18'!T377&lt;82,IF(B375&gt;60,60,B375),B375)</f>
        <v>60</v>
      </c>
      <c r="D375" s="82">
        <f>IF('STATS 17-18'!T377&lt;41,IF(C375&gt;53,53,C375),C375)</f>
        <v>60</v>
      </c>
    </row>
    <row r="376" ht="20.35" customHeight="1">
      <c r="A376" t="s" s="38">
        <v>1443</v>
      </c>
      <c r="B376" s="81">
        <f>VLOOKUP('STATS 17-18'!U378,'FO - FACEOFFS %'!$A$3:$B$69,2)</f>
        <v>91</v>
      </c>
      <c r="C376" s="33">
        <f>IF('STATS 17-18'!T378&lt;82,IF(B376&gt;60,60,B376),B376)</f>
        <v>91</v>
      </c>
      <c r="D376" s="82">
        <f>IF('STATS 17-18'!T378&lt;41,IF(C376&gt;53,53,C376),C376)</f>
        <v>91</v>
      </c>
    </row>
    <row r="377" ht="20.35" customHeight="1">
      <c r="A377" t="s" s="38">
        <v>1444</v>
      </c>
      <c r="B377" s="81">
        <f>VLOOKUP('STATS 17-18'!U379,'FO - FACEOFFS %'!$A$3:$B$69,2)</f>
        <v>33</v>
      </c>
      <c r="C377" s="33">
        <f>IF('STATS 17-18'!T379&lt;82,IF(B377&gt;60,60,B377),B377)</f>
        <v>33</v>
      </c>
      <c r="D377" s="82">
        <f>IF('STATS 17-18'!T379&lt;41,IF(C377&gt;53,53,C377),C377)</f>
        <v>33</v>
      </c>
    </row>
    <row r="378" ht="20.35" customHeight="1">
      <c r="A378" t="s" s="38">
        <v>1445</v>
      </c>
      <c r="B378" s="81">
        <f>VLOOKUP('STATS 17-18'!U380,'FO - FACEOFFS %'!$A$3:$B$69,2)</f>
        <v>96</v>
      </c>
      <c r="C378" s="33">
        <f>IF('STATS 17-18'!T380&lt;82,IF(B378&gt;60,60,B378),B378)</f>
        <v>96</v>
      </c>
      <c r="D378" s="82">
        <f>IF('STATS 17-18'!T380&lt;41,IF(C378&gt;53,53,C378),C378)</f>
        <v>96</v>
      </c>
    </row>
    <row r="379" ht="20.35" customHeight="1">
      <c r="A379" t="s" s="38">
        <v>1446</v>
      </c>
      <c r="B379" s="81">
        <f>VLOOKUP('STATS 17-18'!U381,'FO - FACEOFFS %'!$A$3:$B$69,2)</f>
        <v>33</v>
      </c>
      <c r="C379" s="33">
        <f>IF('STATS 17-18'!T381&lt;82,IF(B379&gt;60,60,B379),B379)</f>
        <v>33</v>
      </c>
      <c r="D379" s="82">
        <f>IF('STATS 17-18'!T381&lt;41,IF(C379&gt;53,53,C379),C379)</f>
        <v>33</v>
      </c>
    </row>
    <row r="380" ht="20.35" customHeight="1">
      <c r="A380" t="s" s="38">
        <v>1447</v>
      </c>
      <c r="B380" s="81">
        <f>VLOOKUP('STATS 17-18'!U382,'FO - FACEOFFS %'!$A$3:$B$69,2)</f>
        <v>33</v>
      </c>
      <c r="C380" s="33">
        <f>IF('STATS 17-18'!T382&lt;82,IF(B380&gt;60,60,B380),B380)</f>
        <v>33</v>
      </c>
      <c r="D380" s="82">
        <f>IF('STATS 17-18'!T382&lt;41,IF(C380&gt;53,53,C380),C380)</f>
        <v>33</v>
      </c>
    </row>
    <row r="381" ht="20.35" customHeight="1">
      <c r="A381" t="s" s="38">
        <v>1448</v>
      </c>
      <c r="B381" s="81">
        <f>VLOOKUP('STATS 17-18'!U383,'FO - FACEOFFS %'!$A$3:$B$69,2)</f>
        <v>33</v>
      </c>
      <c r="C381" s="33">
        <f>IF('STATS 17-18'!T383&lt;82,IF(B381&gt;60,60,B381),B381)</f>
        <v>33</v>
      </c>
      <c r="D381" s="82">
        <f>IF('STATS 17-18'!T383&lt;41,IF(C381&gt;53,53,C381),C381)</f>
        <v>33</v>
      </c>
    </row>
    <row r="382" ht="20.35" customHeight="1">
      <c r="A382" t="s" s="38">
        <v>1449</v>
      </c>
      <c r="B382" s="81">
        <f>VLOOKUP('STATS 17-18'!U384,'FO - FACEOFFS %'!$A$3:$B$69,2)</f>
        <v>75</v>
      </c>
      <c r="C382" s="33">
        <f>IF('STATS 17-18'!T384&lt;82,IF(B382&gt;60,60,B382),B382)</f>
        <v>75</v>
      </c>
      <c r="D382" s="82">
        <f>IF('STATS 17-18'!T384&lt;41,IF(C382&gt;53,53,C382),C382)</f>
        <v>75</v>
      </c>
    </row>
    <row r="383" ht="20.35" customHeight="1">
      <c r="A383" t="s" s="38">
        <v>1450</v>
      </c>
      <c r="B383" s="81">
        <f>VLOOKUP('STATS 17-18'!U385,'FO - FACEOFFS %'!$A$3:$B$69,2)</f>
        <v>61</v>
      </c>
      <c r="C383" s="33">
        <f>IF('STATS 17-18'!T385&lt;82,IF(B383&gt;60,60,B383),B383)</f>
        <v>60</v>
      </c>
      <c r="D383" s="82">
        <f>IF('STATS 17-18'!T385&lt;41,IF(C383&gt;53,53,C383),C383)</f>
        <v>53</v>
      </c>
    </row>
    <row r="384" ht="20.35" customHeight="1">
      <c r="A384" t="s" s="38">
        <v>1451</v>
      </c>
      <c r="B384" s="81">
        <f>VLOOKUP('STATS 17-18'!U386,'FO - FACEOFFS %'!$A$3:$B$69,2)</f>
        <v>91</v>
      </c>
      <c r="C384" s="33">
        <f>IF('STATS 17-18'!T386&lt;82,IF(B384&gt;60,60,B384),B384)</f>
        <v>91</v>
      </c>
      <c r="D384" s="82">
        <f>IF('STATS 17-18'!T386&lt;41,IF(C384&gt;53,53,C384),C384)</f>
        <v>91</v>
      </c>
    </row>
    <row r="385" ht="20.35" customHeight="1">
      <c r="A385" t="s" s="38">
        <v>1452</v>
      </c>
      <c r="B385" s="81">
        <f>VLOOKUP('STATS 17-18'!U387,'FO - FACEOFFS %'!$A$3:$B$69,2)</f>
        <v>33</v>
      </c>
      <c r="C385" s="33">
        <f>IF('STATS 17-18'!T387&lt;82,IF(B385&gt;60,60,B385),B385)</f>
        <v>33</v>
      </c>
      <c r="D385" s="82">
        <f>IF('STATS 17-18'!T387&lt;41,IF(C385&gt;53,53,C385),C385)</f>
        <v>33</v>
      </c>
    </row>
    <row r="386" ht="20.35" customHeight="1">
      <c r="A386" t="s" s="38">
        <v>1453</v>
      </c>
      <c r="B386" s="81">
        <f>VLOOKUP('STATS 17-18'!U388,'FO - FACEOFFS %'!$A$3:$B$69,2)</f>
        <v>48</v>
      </c>
      <c r="C386" s="33">
        <f>IF('STATS 17-18'!T388&lt;82,IF(B386&gt;60,60,B386),B386)</f>
        <v>48</v>
      </c>
      <c r="D386" s="82">
        <f>IF('STATS 17-18'!T388&lt;41,IF(C386&gt;53,53,C386),C386)</f>
        <v>48</v>
      </c>
    </row>
    <row r="387" ht="20.35" customHeight="1">
      <c r="A387" t="s" s="38">
        <v>1454</v>
      </c>
      <c r="B387" s="81">
        <f>VLOOKUP('STATS 17-18'!U389,'FO - FACEOFFS %'!$A$3:$B$69,2)</f>
        <v>99</v>
      </c>
      <c r="C387" s="33">
        <f>IF('STATS 17-18'!T389&lt;82,IF(B387&gt;60,60,B387),B387)</f>
        <v>60</v>
      </c>
      <c r="D387" s="82">
        <f>IF('STATS 17-18'!T389&lt;41,IF(C387&gt;53,53,C387),C387)</f>
        <v>53</v>
      </c>
    </row>
    <row r="388" ht="20.35" customHeight="1">
      <c r="A388" t="s" s="38">
        <v>1455</v>
      </c>
      <c r="B388" s="81">
        <f>VLOOKUP('STATS 17-18'!U390,'FO - FACEOFFS %'!$A$3:$B$69,2)</f>
        <v>33</v>
      </c>
      <c r="C388" s="33">
        <f>IF('STATS 17-18'!T390&lt;82,IF(B388&gt;60,60,B388),B388)</f>
        <v>33</v>
      </c>
      <c r="D388" s="82">
        <f>IF('STATS 17-18'!T390&lt;41,IF(C388&gt;53,53,C388),C388)</f>
        <v>33</v>
      </c>
    </row>
    <row r="389" ht="20.35" customHeight="1">
      <c r="A389" t="s" s="38">
        <v>1456</v>
      </c>
      <c r="B389" s="81">
        <f>VLOOKUP('STATS 17-18'!U391,'FO - FACEOFFS %'!$A$3:$B$69,2)</f>
        <v>33</v>
      </c>
      <c r="C389" s="33">
        <f>IF('STATS 17-18'!T391&lt;82,IF(B389&gt;60,60,B389),B389)</f>
        <v>33</v>
      </c>
      <c r="D389" s="82">
        <f>IF('STATS 17-18'!T391&lt;41,IF(C389&gt;53,53,C389),C389)</f>
        <v>33</v>
      </c>
    </row>
    <row r="390" ht="20.35" customHeight="1">
      <c r="A390" t="s" s="38">
        <v>1457</v>
      </c>
      <c r="B390" s="81">
        <f>VLOOKUP('STATS 17-18'!U392,'FO - FACEOFFS %'!$A$3:$B$69,2)</f>
        <v>44</v>
      </c>
      <c r="C390" s="33">
        <f>IF('STATS 17-18'!T392&lt;82,IF(B390&gt;60,60,B390),B390)</f>
        <v>44</v>
      </c>
      <c r="D390" s="82">
        <f>IF('STATS 17-18'!T392&lt;41,IF(C390&gt;53,53,C390),C390)</f>
        <v>44</v>
      </c>
    </row>
    <row r="391" ht="20.35" customHeight="1">
      <c r="A391" t="s" s="38">
        <v>1458</v>
      </c>
      <c r="B391" s="81">
        <f>VLOOKUP('STATS 17-18'!U393,'FO - FACEOFFS %'!$A$3:$B$69,2)</f>
        <v>38</v>
      </c>
      <c r="C391" s="33">
        <f>IF('STATS 17-18'!T393&lt;82,IF(B391&gt;60,60,B391),B391)</f>
        <v>38</v>
      </c>
      <c r="D391" s="82">
        <f>IF('STATS 17-18'!T393&lt;41,IF(C391&gt;53,53,C391),C391)</f>
        <v>38</v>
      </c>
    </row>
    <row r="392" ht="20.35" customHeight="1">
      <c r="A392" t="s" s="38">
        <v>1459</v>
      </c>
      <c r="B392" s="81">
        <f>VLOOKUP('STATS 17-18'!U394,'FO - FACEOFFS %'!$A$3:$B$69,2)</f>
        <v>59</v>
      </c>
      <c r="C392" s="33">
        <f>IF('STATS 17-18'!T394&lt;82,IF(B392&gt;60,60,B392),B392)</f>
        <v>59</v>
      </c>
      <c r="D392" s="82">
        <f>IF('STATS 17-18'!T394&lt;41,IF(C392&gt;53,53,C392),C392)</f>
        <v>53</v>
      </c>
    </row>
    <row r="393" ht="20.35" customHeight="1">
      <c r="A393" t="s" s="38">
        <v>1460</v>
      </c>
      <c r="B393" s="81">
        <f>VLOOKUP('STATS 17-18'!U395,'FO - FACEOFFS %'!$A$3:$B$69,2)</f>
        <v>58</v>
      </c>
      <c r="C393" s="33">
        <f>IF('STATS 17-18'!T395&lt;82,IF(B393&gt;60,60,B393),B393)</f>
        <v>58</v>
      </c>
      <c r="D393" s="82">
        <f>IF('STATS 17-18'!T395&lt;41,IF(C393&gt;53,53,C393),C393)</f>
        <v>58</v>
      </c>
    </row>
    <row r="394" ht="20.35" customHeight="1">
      <c r="A394" t="s" s="38">
        <v>1461</v>
      </c>
      <c r="B394" s="81">
        <f>VLOOKUP('STATS 17-18'!U396,'FO - FACEOFFS %'!$A$3:$B$69,2)</f>
        <v>33</v>
      </c>
      <c r="C394" s="33">
        <f>IF('STATS 17-18'!T396&lt;82,IF(B394&gt;60,60,B394),B394)</f>
        <v>33</v>
      </c>
      <c r="D394" s="82">
        <f>IF('STATS 17-18'!T396&lt;41,IF(C394&gt;53,53,C394),C394)</f>
        <v>33</v>
      </c>
    </row>
    <row r="395" ht="20.35" customHeight="1">
      <c r="A395" t="s" s="38">
        <v>1462</v>
      </c>
      <c r="B395" s="81">
        <f>VLOOKUP('STATS 17-18'!U397,'FO - FACEOFFS %'!$A$3:$B$69,2)</f>
        <v>33</v>
      </c>
      <c r="C395" s="33">
        <f>IF('STATS 17-18'!T397&lt;82,IF(B395&gt;60,60,B395),B395)</f>
        <v>33</v>
      </c>
      <c r="D395" s="82">
        <f>IF('STATS 17-18'!T397&lt;41,IF(C395&gt;53,53,C395),C395)</f>
        <v>33</v>
      </c>
    </row>
    <row r="396" ht="20.35" customHeight="1">
      <c r="A396" t="s" s="38">
        <v>1463</v>
      </c>
      <c r="B396" s="81">
        <f>VLOOKUP('STATS 17-18'!U398,'FO - FACEOFFS %'!$A$3:$B$69,2)</f>
        <v>33</v>
      </c>
      <c r="C396" s="33">
        <f>IF('STATS 17-18'!T398&lt;82,IF(B396&gt;60,60,B396),B396)</f>
        <v>33</v>
      </c>
      <c r="D396" s="82">
        <f>IF('STATS 17-18'!T398&lt;41,IF(C396&gt;53,53,C396),C396)</f>
        <v>33</v>
      </c>
    </row>
    <row r="397" ht="20.35" customHeight="1">
      <c r="A397" t="s" s="38">
        <v>1464</v>
      </c>
      <c r="B397" s="81">
        <f>VLOOKUP('STATS 17-18'!U399,'FO - FACEOFFS %'!$A$3:$B$69,2)</f>
        <v>88</v>
      </c>
      <c r="C397" s="33">
        <f>IF('STATS 17-18'!T399&lt;82,IF(B397&gt;60,60,B397),B397)</f>
        <v>88</v>
      </c>
      <c r="D397" s="82">
        <f>IF('STATS 17-18'!T399&lt;41,IF(C397&gt;53,53,C397),C397)</f>
        <v>88</v>
      </c>
    </row>
    <row r="398" ht="20.35" customHeight="1">
      <c r="A398" t="s" s="38">
        <v>1465</v>
      </c>
      <c r="B398" s="81">
        <f>VLOOKUP('STATS 17-18'!U400,'FO - FACEOFFS %'!$A$3:$B$69,2)</f>
        <v>78</v>
      </c>
      <c r="C398" s="33">
        <f>IF('STATS 17-18'!T400&lt;82,IF(B398&gt;60,60,B398),B398)</f>
        <v>78</v>
      </c>
      <c r="D398" s="82">
        <f>IF('STATS 17-18'!T400&lt;41,IF(C398&gt;53,53,C398),C398)</f>
        <v>78</v>
      </c>
    </row>
    <row r="399" ht="20.35" customHeight="1">
      <c r="A399" t="s" s="38">
        <v>1466</v>
      </c>
      <c r="B399" s="81">
        <f>VLOOKUP('STATS 17-18'!U401,'FO - FACEOFFS %'!$A$3:$B$69,2)</f>
        <v>58</v>
      </c>
      <c r="C399" s="33">
        <f>IF('STATS 17-18'!T401&lt;82,IF(B399&gt;60,60,B399),B399)</f>
        <v>58</v>
      </c>
      <c r="D399" s="82">
        <f>IF('STATS 17-18'!T401&lt;41,IF(C399&gt;53,53,C399),C399)</f>
        <v>53</v>
      </c>
    </row>
    <row r="400" ht="20.35" customHeight="1">
      <c r="A400" t="s" s="38">
        <v>1467</v>
      </c>
      <c r="B400" s="81">
        <f>VLOOKUP('STATS 17-18'!U402,'FO - FACEOFFS %'!$A$3:$B$69,2)</f>
        <v>33</v>
      </c>
      <c r="C400" s="33">
        <f>IF('STATS 17-18'!T402&lt;82,IF(B400&gt;60,60,B400),B400)</f>
        <v>33</v>
      </c>
      <c r="D400" s="82">
        <f>IF('STATS 17-18'!T402&lt;41,IF(C400&gt;53,53,C400),C400)</f>
        <v>33</v>
      </c>
    </row>
    <row r="401" ht="20.35" customHeight="1">
      <c r="A401" t="s" s="38">
        <v>1468</v>
      </c>
      <c r="B401" s="81">
        <f>VLOOKUP('STATS 17-18'!U403,'FO - FACEOFFS %'!$A$3:$B$69,2)</f>
        <v>46</v>
      </c>
      <c r="C401" s="33">
        <f>IF('STATS 17-18'!T403&lt;82,IF(B401&gt;60,60,B401),B401)</f>
        <v>46</v>
      </c>
      <c r="D401" s="82">
        <f>IF('STATS 17-18'!T403&lt;41,IF(C401&gt;53,53,C401),C401)</f>
        <v>46</v>
      </c>
    </row>
    <row r="402" ht="20.35" customHeight="1">
      <c r="A402" t="s" s="38">
        <v>1469</v>
      </c>
      <c r="B402" s="81">
        <f>VLOOKUP('STATS 17-18'!U404,'FO - FACEOFFS %'!$A$3:$B$69,2)</f>
        <v>33</v>
      </c>
      <c r="C402" s="33">
        <f>IF('STATS 17-18'!T404&lt;82,IF(B402&gt;60,60,B402),B402)</f>
        <v>33</v>
      </c>
      <c r="D402" s="82">
        <f>IF('STATS 17-18'!T404&lt;41,IF(C402&gt;53,53,C402),C402)</f>
        <v>33</v>
      </c>
    </row>
    <row r="403" ht="20.35" customHeight="1">
      <c r="A403" t="s" s="38">
        <v>1470</v>
      </c>
      <c r="B403" s="81">
        <f>VLOOKUP('STATS 17-18'!U405,'FO - FACEOFFS %'!$A$3:$B$69,2)</f>
        <v>57</v>
      </c>
      <c r="C403" s="33">
        <f>IF('STATS 17-18'!T405&lt;82,IF(B403&gt;60,60,B403),B403)</f>
        <v>57</v>
      </c>
      <c r="D403" s="82">
        <f>IF('STATS 17-18'!T405&lt;41,IF(C403&gt;53,53,C403),C403)</f>
        <v>57</v>
      </c>
    </row>
    <row r="404" ht="20.35" customHeight="1">
      <c r="A404" t="s" s="38">
        <v>1471</v>
      </c>
      <c r="B404" s="81">
        <f>VLOOKUP('STATS 17-18'!U406,'FO - FACEOFFS %'!$A$3:$B$69,2)</f>
        <v>87</v>
      </c>
      <c r="C404" s="33">
        <f>IF('STATS 17-18'!T406&lt;82,IF(B404&gt;60,60,B404),B404)</f>
        <v>87</v>
      </c>
      <c r="D404" s="82">
        <f>IF('STATS 17-18'!T406&lt;41,IF(C404&gt;53,53,C404),C404)</f>
        <v>87</v>
      </c>
    </row>
    <row r="405" ht="20.35" customHeight="1">
      <c r="A405" t="s" s="38">
        <v>1472</v>
      </c>
      <c r="B405" s="81">
        <f>VLOOKUP('STATS 17-18'!U407,'FO - FACEOFFS %'!$A$3:$B$69,2)</f>
        <v>33</v>
      </c>
      <c r="C405" s="33">
        <f>IF('STATS 17-18'!T407&lt;82,IF(B405&gt;60,60,B405),B405)</f>
        <v>33</v>
      </c>
      <c r="D405" s="82">
        <f>IF('STATS 17-18'!T407&lt;41,IF(C405&gt;53,53,C405),C405)</f>
        <v>33</v>
      </c>
    </row>
    <row r="406" ht="20.35" customHeight="1">
      <c r="A406" t="s" s="38">
        <v>1473</v>
      </c>
      <c r="B406" s="81">
        <f>VLOOKUP('STATS 17-18'!U408,'FO - FACEOFFS %'!$A$3:$B$69,2)</f>
        <v>33</v>
      </c>
      <c r="C406" s="33">
        <f>IF('STATS 17-18'!T408&lt;82,IF(B406&gt;60,60,B406),B406)</f>
        <v>33</v>
      </c>
      <c r="D406" s="82">
        <f>IF('STATS 17-18'!T408&lt;41,IF(C406&gt;53,53,C406),C406)</f>
        <v>33</v>
      </c>
    </row>
    <row r="407" ht="20.35" customHeight="1">
      <c r="A407" t="s" s="38">
        <v>1474</v>
      </c>
      <c r="B407" s="81">
        <f>VLOOKUP('STATS 17-18'!U409,'FO - FACEOFFS %'!$A$3:$B$69,2)</f>
        <v>70</v>
      </c>
      <c r="C407" s="33">
        <f>IF('STATS 17-18'!T409&lt;82,IF(B407&gt;60,60,B407),B407)</f>
        <v>60</v>
      </c>
      <c r="D407" s="82">
        <f>IF('STATS 17-18'!T409&lt;41,IF(C407&gt;53,53,C407),C407)</f>
        <v>53</v>
      </c>
    </row>
    <row r="408" ht="20.35" customHeight="1">
      <c r="A408" t="s" s="38">
        <v>1475</v>
      </c>
      <c r="B408" s="81">
        <f>VLOOKUP('STATS 17-18'!U410,'FO - FACEOFFS %'!$A$3:$B$69,2)</f>
        <v>33</v>
      </c>
      <c r="C408" s="33">
        <f>IF('STATS 17-18'!T410&lt;82,IF(B408&gt;60,60,B408),B408)</f>
        <v>33</v>
      </c>
      <c r="D408" s="82">
        <f>IF('STATS 17-18'!T410&lt;41,IF(C408&gt;53,53,C408),C408)</f>
        <v>33</v>
      </c>
    </row>
    <row r="409" ht="20.35" customHeight="1">
      <c r="A409" t="s" s="38">
        <v>1476</v>
      </c>
      <c r="B409" s="81">
        <f>VLOOKUP('STATS 17-18'!U411,'FO - FACEOFFS %'!$A$3:$B$69,2)</f>
        <v>33</v>
      </c>
      <c r="C409" s="33">
        <f>IF('STATS 17-18'!T411&lt;82,IF(B409&gt;60,60,B409),B409)</f>
        <v>33</v>
      </c>
      <c r="D409" s="82">
        <f>IF('STATS 17-18'!T411&lt;41,IF(C409&gt;53,53,C409),C409)</f>
        <v>33</v>
      </c>
    </row>
    <row r="410" ht="20.35" customHeight="1">
      <c r="A410" t="s" s="38">
        <v>1477</v>
      </c>
      <c r="B410" s="81">
        <f>VLOOKUP('STATS 17-18'!U412,'FO - FACEOFFS %'!$A$3:$B$69,2)</f>
        <v>33</v>
      </c>
      <c r="C410" s="33">
        <f>IF('STATS 17-18'!T412&lt;82,IF(B410&gt;60,60,B410),B410)</f>
        <v>33</v>
      </c>
      <c r="D410" s="82">
        <f>IF('STATS 17-18'!T412&lt;41,IF(C410&gt;53,53,C410),C410)</f>
        <v>33</v>
      </c>
    </row>
    <row r="411" ht="20.35" customHeight="1">
      <c r="A411" t="s" s="38">
        <v>1478</v>
      </c>
      <c r="B411" s="81">
        <f>VLOOKUP('STATS 17-18'!U413,'FO - FACEOFFS %'!$A$3:$B$69,2)</f>
        <v>82</v>
      </c>
      <c r="C411" s="33">
        <f>IF('STATS 17-18'!T413&lt;82,IF(B411&gt;60,60,B411),B411)</f>
        <v>82</v>
      </c>
      <c r="D411" s="82">
        <f>IF('STATS 17-18'!T413&lt;41,IF(C411&gt;53,53,C411),C411)</f>
        <v>82</v>
      </c>
    </row>
    <row r="412" ht="20.35" customHeight="1">
      <c r="A412" t="s" s="38">
        <v>1479</v>
      </c>
      <c r="B412" s="81">
        <f>VLOOKUP('STATS 17-18'!U414,'FO - FACEOFFS %'!$A$3:$B$69,2)</f>
        <v>33</v>
      </c>
      <c r="C412" s="33">
        <f>IF('STATS 17-18'!T414&lt;82,IF(B412&gt;60,60,B412),B412)</f>
        <v>33</v>
      </c>
      <c r="D412" s="82">
        <f>IF('STATS 17-18'!T414&lt;41,IF(C412&gt;53,53,C412),C412)</f>
        <v>33</v>
      </c>
    </row>
    <row r="413" ht="20.35" customHeight="1">
      <c r="A413" t="s" s="38">
        <v>1480</v>
      </c>
      <c r="B413" s="81">
        <f>VLOOKUP('STATS 17-18'!U415,'FO - FACEOFFS %'!$A$3:$B$69,2)</f>
        <v>33</v>
      </c>
      <c r="C413" s="33">
        <f>IF('STATS 17-18'!T415&lt;82,IF(B413&gt;60,60,B413),B413)</f>
        <v>33</v>
      </c>
      <c r="D413" s="82">
        <f>IF('STATS 17-18'!T415&lt;41,IF(C413&gt;53,53,C413),C413)</f>
        <v>33</v>
      </c>
    </row>
    <row r="414" ht="20.35" customHeight="1">
      <c r="A414" t="s" s="38">
        <v>1481</v>
      </c>
      <c r="B414" s="81">
        <f>VLOOKUP('STATS 17-18'!U416,'FO - FACEOFFS %'!$A$3:$B$69,2)</f>
        <v>33</v>
      </c>
      <c r="C414" s="33">
        <f>IF('STATS 17-18'!T416&lt;82,IF(B414&gt;60,60,B414),B414)</f>
        <v>33</v>
      </c>
      <c r="D414" s="82">
        <f>IF('STATS 17-18'!T416&lt;41,IF(C414&gt;53,53,C414),C414)</f>
        <v>33</v>
      </c>
    </row>
    <row r="415" ht="20.35" customHeight="1">
      <c r="A415" t="s" s="38">
        <v>1482</v>
      </c>
      <c r="B415" s="81">
        <f>VLOOKUP('STATS 17-18'!U417,'FO - FACEOFFS %'!$A$3:$B$69,2)</f>
        <v>33</v>
      </c>
      <c r="C415" s="33">
        <f>IF('STATS 17-18'!T417&lt;82,IF(B415&gt;60,60,B415),B415)</f>
        <v>33</v>
      </c>
      <c r="D415" s="82">
        <f>IF('STATS 17-18'!T417&lt;41,IF(C415&gt;53,53,C415),C415)</f>
        <v>33</v>
      </c>
    </row>
    <row r="416" ht="20.35" customHeight="1">
      <c r="A416" t="s" s="38">
        <v>1483</v>
      </c>
      <c r="B416" s="81">
        <f>VLOOKUP('STATS 17-18'!U418,'FO - FACEOFFS %'!$A$3:$B$69,2)</f>
        <v>33</v>
      </c>
      <c r="C416" s="33">
        <f>IF('STATS 17-18'!T418&lt;82,IF(B416&gt;60,60,B416),B416)</f>
        <v>33</v>
      </c>
      <c r="D416" s="82">
        <f>IF('STATS 17-18'!T418&lt;41,IF(C416&gt;53,53,C416),C416)</f>
        <v>33</v>
      </c>
    </row>
    <row r="417" ht="20.35" customHeight="1">
      <c r="A417" t="s" s="38">
        <v>1484</v>
      </c>
      <c r="B417" s="81">
        <f>VLOOKUP('STATS 17-18'!U419,'FO - FACEOFFS %'!$A$3:$B$69,2)</f>
        <v>46</v>
      </c>
      <c r="C417" s="33">
        <f>IF('STATS 17-18'!T419&lt;82,IF(B417&gt;60,60,B417),B417)</f>
        <v>46</v>
      </c>
      <c r="D417" s="82">
        <f>IF('STATS 17-18'!T419&lt;41,IF(C417&gt;53,53,C417),C417)</f>
        <v>46</v>
      </c>
    </row>
    <row r="418" ht="20.35" customHeight="1">
      <c r="A418" t="s" s="38">
        <v>1485</v>
      </c>
      <c r="B418" s="81">
        <f>VLOOKUP('STATS 17-18'!U420,'FO - FACEOFFS %'!$A$3:$B$69,2)</f>
        <v>99</v>
      </c>
      <c r="C418" s="33">
        <f>IF('STATS 17-18'!T420&lt;82,IF(B418&gt;60,60,B418),B418)</f>
        <v>60</v>
      </c>
      <c r="D418" s="82">
        <f>IF('STATS 17-18'!T420&lt;41,IF(C418&gt;53,53,C418),C418)</f>
        <v>53</v>
      </c>
    </row>
    <row r="419" ht="20.35" customHeight="1">
      <c r="A419" t="s" s="38">
        <v>1486</v>
      </c>
      <c r="B419" s="81">
        <f>VLOOKUP('STATS 17-18'!U421,'FO - FACEOFFS %'!$A$3:$B$69,2)</f>
        <v>62</v>
      </c>
      <c r="C419" s="33">
        <f>IF('STATS 17-18'!T421&lt;82,IF(B419&gt;60,60,B419),B419)</f>
        <v>60</v>
      </c>
      <c r="D419" s="82">
        <f>IF('STATS 17-18'!T421&lt;41,IF(C419&gt;53,53,C419),C419)</f>
        <v>60</v>
      </c>
    </row>
    <row r="420" ht="20.35" customHeight="1">
      <c r="A420" t="s" s="38">
        <v>1487</v>
      </c>
      <c r="B420" s="81">
        <f>VLOOKUP('STATS 17-18'!U422,'FO - FACEOFFS %'!$A$3:$B$69,2)</f>
        <v>48</v>
      </c>
      <c r="C420" s="33">
        <f>IF('STATS 17-18'!T422&lt;82,IF(B420&gt;60,60,B420),B420)</f>
        <v>48</v>
      </c>
      <c r="D420" s="82">
        <f>IF('STATS 17-18'!T422&lt;41,IF(C420&gt;53,53,C420),C420)</f>
        <v>48</v>
      </c>
    </row>
    <row r="421" ht="20.35" customHeight="1">
      <c r="A421" t="s" s="38">
        <v>1488</v>
      </c>
      <c r="B421" s="81">
        <f>VLOOKUP('STATS 17-18'!U423,'FO - FACEOFFS %'!$A$3:$B$69,2)</f>
        <v>95</v>
      </c>
      <c r="C421" s="33">
        <f>IF('STATS 17-18'!T423&lt;82,IF(B421&gt;60,60,B421),B421)</f>
        <v>95</v>
      </c>
      <c r="D421" s="82">
        <f>IF('STATS 17-18'!T423&lt;41,IF(C421&gt;53,53,C421),C421)</f>
        <v>95</v>
      </c>
    </row>
    <row r="422" ht="20.35" customHeight="1">
      <c r="A422" t="s" s="38">
        <v>1489</v>
      </c>
      <c r="B422" s="81">
        <f>VLOOKUP('STATS 17-18'!U424,'FO - FACEOFFS %'!$A$3:$B$69,2)</f>
        <v>38</v>
      </c>
      <c r="C422" s="33">
        <f>IF('STATS 17-18'!T424&lt;82,IF(B422&gt;60,60,B422),B422)</f>
        <v>38</v>
      </c>
      <c r="D422" s="82">
        <f>IF('STATS 17-18'!T424&lt;41,IF(C422&gt;53,53,C422),C422)</f>
        <v>38</v>
      </c>
    </row>
    <row r="423" ht="20.35" customHeight="1">
      <c r="A423" t="s" s="38">
        <v>1490</v>
      </c>
      <c r="B423" s="81">
        <f>VLOOKUP('STATS 17-18'!U425,'FO - FACEOFFS %'!$A$3:$B$69,2)</f>
        <v>41</v>
      </c>
      <c r="C423" s="33">
        <f>IF('STATS 17-18'!T425&lt;82,IF(B423&gt;60,60,B423),B423)</f>
        <v>41</v>
      </c>
      <c r="D423" s="82">
        <f>IF('STATS 17-18'!T425&lt;41,IF(C423&gt;53,53,C423),C423)</f>
        <v>41</v>
      </c>
    </row>
    <row r="424" ht="20.35" customHeight="1">
      <c r="A424" t="s" s="38">
        <v>1491</v>
      </c>
      <c r="B424" s="81">
        <f>VLOOKUP('STATS 17-18'!U426,'FO - FACEOFFS %'!$A$3:$B$69,2)</f>
        <v>33</v>
      </c>
      <c r="C424" s="33">
        <f>IF('STATS 17-18'!T426&lt;82,IF(B424&gt;60,60,B424),B424)</f>
        <v>33</v>
      </c>
      <c r="D424" s="82">
        <f>IF('STATS 17-18'!T426&lt;41,IF(C424&gt;53,53,C424),C424)</f>
        <v>33</v>
      </c>
    </row>
    <row r="425" ht="20.35" customHeight="1">
      <c r="A425" t="s" s="38">
        <v>1492</v>
      </c>
      <c r="B425" s="81">
        <f>VLOOKUP('STATS 17-18'!U427,'FO - FACEOFFS %'!$A$3:$B$69,2)</f>
        <v>33</v>
      </c>
      <c r="C425" s="33">
        <f>IF('STATS 17-18'!T427&lt;82,IF(B425&gt;60,60,B425),B425)</f>
        <v>33</v>
      </c>
      <c r="D425" s="82">
        <f>IF('STATS 17-18'!T427&lt;41,IF(C425&gt;53,53,C425),C425)</f>
        <v>33</v>
      </c>
    </row>
    <row r="426" ht="20.35" customHeight="1">
      <c r="A426" t="s" s="38">
        <v>1493</v>
      </c>
      <c r="B426" s="81">
        <f>VLOOKUP('STATS 17-18'!U428,'FO - FACEOFFS %'!$A$3:$B$69,2)</f>
        <v>33</v>
      </c>
      <c r="C426" s="33">
        <f>IF('STATS 17-18'!T428&lt;82,IF(B426&gt;60,60,B426),B426)</f>
        <v>33</v>
      </c>
      <c r="D426" s="82">
        <f>IF('STATS 17-18'!T428&lt;41,IF(C426&gt;53,53,C426),C426)</f>
        <v>33</v>
      </c>
    </row>
    <row r="427" ht="20.35" customHeight="1">
      <c r="A427" t="s" s="38">
        <v>1494</v>
      </c>
      <c r="B427" s="81">
        <f>VLOOKUP('STATS 17-18'!U429,'FO - FACEOFFS %'!$A$3:$B$69,2)</f>
        <v>33</v>
      </c>
      <c r="C427" s="33">
        <f>IF('STATS 17-18'!T429&lt;82,IF(B427&gt;60,60,B427),B427)</f>
        <v>33</v>
      </c>
      <c r="D427" s="82">
        <f>IF('STATS 17-18'!T429&lt;41,IF(C427&gt;53,53,C427),C427)</f>
        <v>33</v>
      </c>
    </row>
    <row r="428" ht="20.35" customHeight="1">
      <c r="A428" t="s" s="38">
        <v>1495</v>
      </c>
      <c r="B428" s="81">
        <f>VLOOKUP('STATS 17-18'!U430,'FO - FACEOFFS %'!$A$3:$B$69,2)</f>
        <v>33</v>
      </c>
      <c r="C428" s="33">
        <f>IF('STATS 17-18'!T430&lt;82,IF(B428&gt;60,60,B428),B428)</f>
        <v>33</v>
      </c>
      <c r="D428" s="82">
        <f>IF('STATS 17-18'!T430&lt;41,IF(C428&gt;53,53,C428),C428)</f>
        <v>33</v>
      </c>
    </row>
    <row r="429" ht="20.35" customHeight="1">
      <c r="A429" t="s" s="38">
        <v>1496</v>
      </c>
      <c r="B429" s="81">
        <f>VLOOKUP('STATS 17-18'!U431,'FO - FACEOFFS %'!$A$3:$B$69,2)</f>
        <v>33</v>
      </c>
      <c r="C429" s="33">
        <f>IF('STATS 17-18'!T431&lt;82,IF(B429&gt;60,60,B429),B429)</f>
        <v>33</v>
      </c>
      <c r="D429" s="82">
        <f>IF('STATS 17-18'!T431&lt;41,IF(C429&gt;53,53,C429),C429)</f>
        <v>33</v>
      </c>
    </row>
    <row r="430" ht="20.35" customHeight="1">
      <c r="A430" t="s" s="38">
        <v>1497</v>
      </c>
      <c r="B430" s="81">
        <f>VLOOKUP('STATS 17-18'!U432,'FO - FACEOFFS %'!$A$3:$B$69,2)</f>
        <v>99</v>
      </c>
      <c r="C430" s="33">
        <f>IF('STATS 17-18'!T432&lt;82,IF(B430&gt;60,60,B430),B430)</f>
        <v>60</v>
      </c>
      <c r="D430" s="82">
        <f>IF('STATS 17-18'!T432&lt;41,IF(C430&gt;53,53,C430),C430)</f>
        <v>60</v>
      </c>
    </row>
    <row r="431" ht="20.35" customHeight="1">
      <c r="A431" t="s" s="38">
        <v>1498</v>
      </c>
      <c r="B431" s="81">
        <f>VLOOKUP('STATS 17-18'!U433,'FO - FACEOFFS %'!$A$3:$B$69,2)</f>
        <v>93</v>
      </c>
      <c r="C431" s="33">
        <f>IF('STATS 17-18'!T433&lt;82,IF(B431&gt;60,60,B431),B431)</f>
        <v>93</v>
      </c>
      <c r="D431" s="82">
        <f>IF('STATS 17-18'!T433&lt;41,IF(C431&gt;53,53,C431),C431)</f>
        <v>93</v>
      </c>
    </row>
    <row r="432" ht="20.35" customHeight="1">
      <c r="A432" t="s" s="38">
        <v>1499</v>
      </c>
      <c r="B432" s="81">
        <f>VLOOKUP('STATS 17-18'!U434,'FO - FACEOFFS %'!$A$3:$B$69,2)</f>
        <v>38</v>
      </c>
      <c r="C432" s="33">
        <f>IF('STATS 17-18'!T434&lt;82,IF(B432&gt;60,60,B432),B432)</f>
        <v>38</v>
      </c>
      <c r="D432" s="82">
        <f>IF('STATS 17-18'!T434&lt;41,IF(C432&gt;53,53,C432),C432)</f>
        <v>38</v>
      </c>
    </row>
    <row r="433" ht="20.35" customHeight="1">
      <c r="A433" t="s" s="38">
        <v>1500</v>
      </c>
      <c r="B433" s="81">
        <f>VLOOKUP('STATS 17-18'!U435,'FO - FACEOFFS %'!$A$3:$B$69,2)</f>
        <v>54</v>
      </c>
      <c r="C433" s="33">
        <f>IF('STATS 17-18'!T435&lt;82,IF(B433&gt;60,60,B433),B433)</f>
        <v>54</v>
      </c>
      <c r="D433" s="82">
        <f>IF('STATS 17-18'!T435&lt;41,IF(C433&gt;53,53,C433),C433)</f>
        <v>54</v>
      </c>
    </row>
    <row r="434" ht="20.35" customHeight="1">
      <c r="A434" t="s" s="38">
        <v>1501</v>
      </c>
      <c r="B434" s="81">
        <f>VLOOKUP('STATS 17-18'!U436,'FO - FACEOFFS %'!$A$3:$B$69,2)</f>
        <v>33</v>
      </c>
      <c r="C434" s="33">
        <f>IF('STATS 17-18'!T436&lt;82,IF(B434&gt;60,60,B434),B434)</f>
        <v>33</v>
      </c>
      <c r="D434" s="82">
        <f>IF('STATS 17-18'!T436&lt;41,IF(C434&gt;53,53,C434),C434)</f>
        <v>33</v>
      </c>
    </row>
    <row r="435" ht="20.35" customHeight="1">
      <c r="A435" t="s" s="38">
        <v>1502</v>
      </c>
      <c r="B435" s="81">
        <f>VLOOKUP('STATS 17-18'!U437,'FO - FACEOFFS %'!$A$3:$B$69,2)</f>
        <v>94</v>
      </c>
      <c r="C435" s="33">
        <f>IF('STATS 17-18'!T437&lt;82,IF(B435&gt;60,60,B435),B435)</f>
        <v>94</v>
      </c>
      <c r="D435" s="82">
        <f>IF('STATS 17-18'!T437&lt;41,IF(C435&gt;53,53,C435),C435)</f>
        <v>94</v>
      </c>
    </row>
    <row r="436" ht="20.35" customHeight="1">
      <c r="A436" t="s" s="38">
        <v>1503</v>
      </c>
      <c r="B436" s="81">
        <f>VLOOKUP('STATS 17-18'!U438,'FO - FACEOFFS %'!$A$3:$B$69,2)</f>
        <v>33</v>
      </c>
      <c r="C436" s="33">
        <f>IF('STATS 17-18'!T438&lt;82,IF(B436&gt;60,60,B436),B436)</f>
        <v>33</v>
      </c>
      <c r="D436" s="82">
        <f>IF('STATS 17-18'!T438&lt;41,IF(C436&gt;53,53,C436),C436)</f>
        <v>33</v>
      </c>
    </row>
    <row r="437" ht="20.35" customHeight="1">
      <c r="A437" t="s" s="38">
        <v>1504</v>
      </c>
      <c r="B437" s="81">
        <f>VLOOKUP('STATS 17-18'!U439,'FO - FACEOFFS %'!$A$3:$B$69,2)</f>
        <v>43</v>
      </c>
      <c r="C437" s="33">
        <f>IF('STATS 17-18'!T439&lt;82,IF(B437&gt;60,60,B437),B437)</f>
        <v>43</v>
      </c>
      <c r="D437" s="82">
        <f>IF('STATS 17-18'!T439&lt;41,IF(C437&gt;53,53,C437),C437)</f>
        <v>43</v>
      </c>
    </row>
    <row r="438" ht="20.35" customHeight="1">
      <c r="A438" t="s" s="38">
        <v>1505</v>
      </c>
      <c r="B438" s="81">
        <f>VLOOKUP('STATS 17-18'!U440,'FO - FACEOFFS %'!$A$3:$B$69,2)</f>
        <v>35</v>
      </c>
      <c r="C438" s="33">
        <f>IF('STATS 17-18'!T440&lt;82,IF(B438&gt;60,60,B438),B438)</f>
        <v>35</v>
      </c>
      <c r="D438" s="82">
        <f>IF('STATS 17-18'!T440&lt;41,IF(C438&gt;53,53,C438),C438)</f>
        <v>35</v>
      </c>
    </row>
    <row r="439" ht="20.35" customHeight="1">
      <c r="A439" t="s" s="38">
        <v>1506</v>
      </c>
      <c r="B439" s="81">
        <f>VLOOKUP('STATS 17-18'!U441,'FO - FACEOFFS %'!$A$3:$B$69,2)</f>
        <v>33</v>
      </c>
      <c r="C439" s="33">
        <f>IF('STATS 17-18'!T441&lt;82,IF(B439&gt;60,60,B439),B439)</f>
        <v>33</v>
      </c>
      <c r="D439" s="82">
        <f>IF('STATS 17-18'!T441&lt;41,IF(C439&gt;53,53,C439),C439)</f>
        <v>33</v>
      </c>
    </row>
    <row r="440" ht="20.35" customHeight="1">
      <c r="A440" t="s" s="38">
        <v>1507</v>
      </c>
      <c r="B440" s="81">
        <f>VLOOKUP('STATS 17-18'!U442,'FO - FACEOFFS %'!$A$3:$B$69,2)</f>
        <v>33</v>
      </c>
      <c r="C440" s="33">
        <f>IF('STATS 17-18'!T442&lt;82,IF(B440&gt;60,60,B440),B440)</f>
        <v>33</v>
      </c>
      <c r="D440" s="82">
        <f>IF('STATS 17-18'!T442&lt;41,IF(C440&gt;53,53,C440),C440)</f>
        <v>33</v>
      </c>
    </row>
    <row r="441" ht="20.35" customHeight="1">
      <c r="A441" t="s" s="38">
        <v>1508</v>
      </c>
      <c r="B441" s="81">
        <f>VLOOKUP('STATS 17-18'!U443,'FO - FACEOFFS %'!$A$3:$B$69,2)</f>
        <v>56</v>
      </c>
      <c r="C441" s="33">
        <f>IF('STATS 17-18'!T443&lt;82,IF(B441&gt;60,60,B441),B441)</f>
        <v>56</v>
      </c>
      <c r="D441" s="82">
        <f>IF('STATS 17-18'!T443&lt;41,IF(C441&gt;53,53,C441),C441)</f>
        <v>56</v>
      </c>
    </row>
    <row r="442" ht="20.35" customHeight="1">
      <c r="A442" t="s" s="38">
        <v>1509</v>
      </c>
      <c r="B442" s="81">
        <f>VLOOKUP('STATS 17-18'!U444,'FO - FACEOFFS %'!$A$3:$B$69,2)</f>
        <v>99</v>
      </c>
      <c r="C442" s="33">
        <f>IF('STATS 17-18'!T444&lt;82,IF(B442&gt;60,60,B442),B442)</f>
        <v>60</v>
      </c>
      <c r="D442" s="82">
        <f>IF('STATS 17-18'!T444&lt;41,IF(C442&gt;53,53,C442),C442)</f>
        <v>53</v>
      </c>
    </row>
    <row r="443" ht="20.35" customHeight="1">
      <c r="A443" t="s" s="38">
        <v>1510</v>
      </c>
      <c r="B443" s="81">
        <f>VLOOKUP('STATS 17-18'!U445,'FO - FACEOFFS %'!$A$3:$B$69,2)</f>
        <v>33</v>
      </c>
      <c r="C443" s="33">
        <f>IF('STATS 17-18'!T445&lt;82,IF(B443&gt;60,60,B443),B443)</f>
        <v>33</v>
      </c>
      <c r="D443" s="82">
        <f>IF('STATS 17-18'!T445&lt;41,IF(C443&gt;53,53,C443),C443)</f>
        <v>33</v>
      </c>
    </row>
    <row r="444" ht="20.35" customHeight="1">
      <c r="A444" t="s" s="38">
        <v>1511</v>
      </c>
      <c r="B444" s="81">
        <f>VLOOKUP('STATS 17-18'!U446,'FO - FACEOFFS %'!$A$3:$B$69,2)</f>
        <v>70</v>
      </c>
      <c r="C444" s="33">
        <f>IF('STATS 17-18'!T446&lt;82,IF(B444&gt;60,60,B444),B444)</f>
        <v>60</v>
      </c>
      <c r="D444" s="82">
        <f>IF('STATS 17-18'!T446&lt;41,IF(C444&gt;53,53,C444),C444)</f>
        <v>53</v>
      </c>
    </row>
    <row r="445" ht="20.35" customHeight="1">
      <c r="A445" t="s" s="38">
        <v>1512</v>
      </c>
      <c r="B445" s="81">
        <f>VLOOKUP('STATS 17-18'!U447,'FO - FACEOFFS %'!$A$3:$B$69,2)</f>
        <v>38</v>
      </c>
      <c r="C445" s="33">
        <f>IF('STATS 17-18'!T447&lt;82,IF(B445&gt;60,60,B445),B445)</f>
        <v>38</v>
      </c>
      <c r="D445" s="82">
        <f>IF('STATS 17-18'!T447&lt;41,IF(C445&gt;53,53,C445),C445)</f>
        <v>38</v>
      </c>
    </row>
    <row r="446" ht="20.35" customHeight="1">
      <c r="A446" t="s" s="38">
        <v>1513</v>
      </c>
      <c r="B446" s="81">
        <f>VLOOKUP('STATS 17-18'!U448,'FO - FACEOFFS %'!$A$3:$B$69,2)</f>
        <v>54</v>
      </c>
      <c r="C446" s="33">
        <f>IF('STATS 17-18'!T448&lt;82,IF(B446&gt;60,60,B446),B446)</f>
        <v>54</v>
      </c>
      <c r="D446" s="82">
        <f>IF('STATS 17-18'!T448&lt;41,IF(C446&gt;53,53,C446),C446)</f>
        <v>54</v>
      </c>
    </row>
    <row r="447" ht="20.35" customHeight="1">
      <c r="A447" t="s" s="38">
        <v>1514</v>
      </c>
      <c r="B447" s="81">
        <f>VLOOKUP('STATS 17-18'!U449,'FO - FACEOFFS %'!$A$3:$B$69,2)</f>
        <v>33</v>
      </c>
      <c r="C447" s="33">
        <f>IF('STATS 17-18'!T449&lt;82,IF(B447&gt;60,60,B447),B447)</f>
        <v>33</v>
      </c>
      <c r="D447" s="82">
        <f>IF('STATS 17-18'!T449&lt;41,IF(C447&gt;53,53,C447),C447)</f>
        <v>33</v>
      </c>
    </row>
    <row r="448" ht="20.35" customHeight="1">
      <c r="A448" t="s" s="38">
        <v>1515</v>
      </c>
      <c r="B448" s="81">
        <f>VLOOKUP('STATS 17-18'!U450,'FO - FACEOFFS %'!$A$3:$B$69,2)</f>
        <v>86</v>
      </c>
      <c r="C448" s="33">
        <f>IF('STATS 17-18'!T450&lt;82,IF(B448&gt;60,60,B448),B448)</f>
        <v>86</v>
      </c>
      <c r="D448" s="82">
        <f>IF('STATS 17-18'!T450&lt;41,IF(C448&gt;53,53,C448),C448)</f>
        <v>86</v>
      </c>
    </row>
    <row r="449" ht="20.35" customHeight="1">
      <c r="A449" t="s" s="38">
        <v>1516</v>
      </c>
      <c r="B449" s="81">
        <f>VLOOKUP('STATS 17-18'!U451,'FO - FACEOFFS %'!$A$3:$B$69,2)</f>
        <v>70</v>
      </c>
      <c r="C449" s="33">
        <f>IF('STATS 17-18'!T451&lt;82,IF(B449&gt;60,60,B449),B449)</f>
        <v>70</v>
      </c>
      <c r="D449" s="82">
        <f>IF('STATS 17-18'!T451&lt;41,IF(C449&gt;53,53,C449),C449)</f>
        <v>70</v>
      </c>
    </row>
    <row r="450" ht="20.35" customHeight="1">
      <c r="A450" t="s" s="38">
        <v>1517</v>
      </c>
      <c r="B450" s="81">
        <f>VLOOKUP('STATS 17-18'!U452,'FO - FACEOFFS %'!$A$3:$B$69,2)</f>
        <v>33</v>
      </c>
      <c r="C450" s="33">
        <f>IF('STATS 17-18'!T452&lt;82,IF(B450&gt;60,60,B450),B450)</f>
        <v>33</v>
      </c>
      <c r="D450" s="82">
        <f>IF('STATS 17-18'!T452&lt;41,IF(C450&gt;53,53,C450),C450)</f>
        <v>33</v>
      </c>
    </row>
    <row r="451" ht="20.35" customHeight="1">
      <c r="A451" t="s" s="38">
        <v>1518</v>
      </c>
      <c r="B451" s="81">
        <f>VLOOKUP('STATS 17-18'!U453,'FO - FACEOFFS %'!$A$3:$B$69,2)</f>
        <v>33</v>
      </c>
      <c r="C451" s="33">
        <f>IF('STATS 17-18'!T453&lt;82,IF(B451&gt;60,60,B451),B451)</f>
        <v>33</v>
      </c>
      <c r="D451" s="82">
        <f>IF('STATS 17-18'!T453&lt;41,IF(C451&gt;53,53,C451),C451)</f>
        <v>33</v>
      </c>
    </row>
    <row r="452" ht="20.35" customHeight="1">
      <c r="A452" t="s" s="38">
        <v>1519</v>
      </c>
      <c r="B452" s="81">
        <f>VLOOKUP('STATS 17-18'!U454,'FO - FACEOFFS %'!$A$3:$B$69,2)</f>
        <v>33</v>
      </c>
      <c r="C452" s="33">
        <f>IF('STATS 17-18'!T454&lt;82,IF(B452&gt;60,60,B452),B452)</f>
        <v>33</v>
      </c>
      <c r="D452" s="82">
        <f>IF('STATS 17-18'!T454&lt;41,IF(C452&gt;53,53,C452),C452)</f>
        <v>33</v>
      </c>
    </row>
    <row r="453" ht="20.35" customHeight="1">
      <c r="A453" t="s" s="38">
        <v>1520</v>
      </c>
      <c r="B453" s="81">
        <f>VLOOKUP('STATS 17-18'!U455,'FO - FACEOFFS %'!$A$3:$B$69,2)</f>
        <v>33</v>
      </c>
      <c r="C453" s="33">
        <f>IF('STATS 17-18'!T455&lt;82,IF(B453&gt;60,60,B453),B453)</f>
        <v>33</v>
      </c>
      <c r="D453" s="82">
        <f>IF('STATS 17-18'!T455&lt;41,IF(C453&gt;53,53,C453),C453)</f>
        <v>33</v>
      </c>
    </row>
    <row r="454" ht="20.35" customHeight="1">
      <c r="A454" t="s" s="38">
        <v>1521</v>
      </c>
      <c r="B454" s="81">
        <f>VLOOKUP('STATS 17-18'!U456,'FO - FACEOFFS %'!$A$3:$B$69,2)</f>
        <v>33</v>
      </c>
      <c r="C454" s="33">
        <f>IF('STATS 17-18'!T456&lt;82,IF(B454&gt;60,60,B454),B454)</f>
        <v>33</v>
      </c>
      <c r="D454" s="82">
        <f>IF('STATS 17-18'!T456&lt;41,IF(C454&gt;53,53,C454),C454)</f>
        <v>33</v>
      </c>
    </row>
    <row r="455" ht="20.35" customHeight="1">
      <c r="A455" t="s" s="38">
        <v>1522</v>
      </c>
      <c r="B455" s="81">
        <f>VLOOKUP('STATS 17-18'!U457,'FO - FACEOFFS %'!$A$3:$B$69,2)</f>
        <v>33</v>
      </c>
      <c r="C455" s="33">
        <f>IF('STATS 17-18'!T457&lt;82,IF(B455&gt;60,60,B455),B455)</f>
        <v>33</v>
      </c>
      <c r="D455" s="82">
        <f>IF('STATS 17-18'!T457&lt;41,IF(C455&gt;53,53,C455),C455)</f>
        <v>33</v>
      </c>
    </row>
    <row r="456" ht="20.35" customHeight="1">
      <c r="A456" t="s" s="38">
        <v>1523</v>
      </c>
      <c r="B456" s="81">
        <f>VLOOKUP('STATS 17-18'!U458,'FO - FACEOFFS %'!$A$3:$B$69,2)</f>
        <v>33</v>
      </c>
      <c r="C456" s="33">
        <f>IF('STATS 17-18'!T458&lt;82,IF(B456&gt;60,60,B456),B456)</f>
        <v>33</v>
      </c>
      <c r="D456" s="82">
        <f>IF('STATS 17-18'!T458&lt;41,IF(C456&gt;53,53,C456),C456)</f>
        <v>33</v>
      </c>
    </row>
    <row r="457" ht="20.35" customHeight="1">
      <c r="A457" t="s" s="38">
        <v>1524</v>
      </c>
      <c r="B457" s="81">
        <f>VLOOKUP('STATS 17-18'!U459,'FO - FACEOFFS %'!$A$3:$B$69,2)</f>
        <v>33</v>
      </c>
      <c r="C457" s="33">
        <f>IF('STATS 17-18'!T459&lt;82,IF(B457&gt;60,60,B457),B457)</f>
        <v>33</v>
      </c>
      <c r="D457" s="82">
        <f>IF('STATS 17-18'!T459&lt;41,IF(C457&gt;53,53,C457),C457)</f>
        <v>33</v>
      </c>
    </row>
    <row r="458" ht="20.35" customHeight="1">
      <c r="A458" t="s" s="38">
        <v>1525</v>
      </c>
      <c r="B458" s="81">
        <f>VLOOKUP('STATS 17-18'!U460,'FO - FACEOFFS %'!$A$3:$B$69,2)</f>
        <v>51</v>
      </c>
      <c r="C458" s="33">
        <f>IF('STATS 17-18'!T460&lt;82,IF(B458&gt;60,60,B458),B458)</f>
        <v>51</v>
      </c>
      <c r="D458" s="82">
        <f>IF('STATS 17-18'!T460&lt;41,IF(C458&gt;53,53,C458),C458)</f>
        <v>51</v>
      </c>
    </row>
    <row r="459" ht="20.35" customHeight="1">
      <c r="A459" t="s" s="38">
        <v>1526</v>
      </c>
      <c r="B459" s="81">
        <f>VLOOKUP('STATS 17-18'!U461,'FO - FACEOFFS %'!$A$3:$B$69,2)</f>
        <v>33</v>
      </c>
      <c r="C459" s="33">
        <f>IF('STATS 17-18'!T461&lt;82,IF(B459&gt;60,60,B459),B459)</f>
        <v>33</v>
      </c>
      <c r="D459" s="82">
        <f>IF('STATS 17-18'!T461&lt;41,IF(C459&gt;53,53,C459),C459)</f>
        <v>33</v>
      </c>
    </row>
    <row r="460" ht="20.35" customHeight="1">
      <c r="A460" t="s" s="38">
        <v>1527</v>
      </c>
      <c r="B460" s="81">
        <f>VLOOKUP('STATS 17-18'!U462,'FO - FACEOFFS %'!$A$3:$B$69,2)</f>
        <v>66</v>
      </c>
      <c r="C460" s="33">
        <f>IF('STATS 17-18'!T462&lt;82,IF(B460&gt;60,60,B460),B460)</f>
        <v>60</v>
      </c>
      <c r="D460" s="82">
        <f>IF('STATS 17-18'!T462&lt;41,IF(C460&gt;53,53,C460),C460)</f>
        <v>60</v>
      </c>
    </row>
    <row r="461" ht="20.35" customHeight="1">
      <c r="A461" t="s" s="38">
        <v>1528</v>
      </c>
      <c r="B461" s="81">
        <f>VLOOKUP('STATS 17-18'!U463,'FO - FACEOFFS %'!$A$3:$B$69,2)</f>
        <v>33</v>
      </c>
      <c r="C461" s="33">
        <f>IF('STATS 17-18'!T463&lt;82,IF(B461&gt;60,60,B461),B461)</f>
        <v>33</v>
      </c>
      <c r="D461" s="82">
        <f>IF('STATS 17-18'!T463&lt;41,IF(C461&gt;53,53,C461),C461)</f>
        <v>33</v>
      </c>
    </row>
    <row r="462" ht="20.35" customHeight="1">
      <c r="A462" t="s" s="38">
        <v>1529</v>
      </c>
      <c r="B462" s="81">
        <f>VLOOKUP('STATS 17-18'!U464,'FO - FACEOFFS %'!$A$3:$B$69,2)</f>
        <v>33</v>
      </c>
      <c r="C462" s="33">
        <f>IF('STATS 17-18'!T464&lt;82,IF(B462&gt;60,60,B462),B462)</f>
        <v>33</v>
      </c>
      <c r="D462" s="82">
        <f>IF('STATS 17-18'!T464&lt;41,IF(C462&gt;53,53,C462),C462)</f>
        <v>33</v>
      </c>
    </row>
    <row r="463" ht="20.35" customHeight="1">
      <c r="A463" t="s" s="38">
        <v>1530</v>
      </c>
      <c r="B463" s="81">
        <f>VLOOKUP('STATS 17-18'!U465,'FO - FACEOFFS %'!$A$3:$B$69,2)</f>
        <v>33</v>
      </c>
      <c r="C463" s="33">
        <f>IF('STATS 17-18'!T465&lt;82,IF(B463&gt;60,60,B463),B463)</f>
        <v>33</v>
      </c>
      <c r="D463" s="82">
        <f>IF('STATS 17-18'!T465&lt;41,IF(C463&gt;53,53,C463),C463)</f>
        <v>33</v>
      </c>
    </row>
    <row r="464" ht="20.35" customHeight="1">
      <c r="A464" t="s" s="38">
        <v>1531</v>
      </c>
      <c r="B464" s="81">
        <f>VLOOKUP('STATS 17-18'!U466,'FO - FACEOFFS %'!$A$3:$B$69,2)</f>
        <v>33</v>
      </c>
      <c r="C464" s="33">
        <f>IF('STATS 17-18'!T466&lt;82,IF(B464&gt;60,60,B464),B464)</f>
        <v>33</v>
      </c>
      <c r="D464" s="82">
        <f>IF('STATS 17-18'!T466&lt;41,IF(C464&gt;53,53,C464),C464)</f>
        <v>33</v>
      </c>
    </row>
    <row r="465" ht="20.35" customHeight="1">
      <c r="A465" t="s" s="38">
        <v>1532</v>
      </c>
      <c r="B465" s="81">
        <f>VLOOKUP('STATS 17-18'!U467,'FO - FACEOFFS %'!$A$3:$B$69,2)</f>
        <v>33</v>
      </c>
      <c r="C465" s="33">
        <f>IF('STATS 17-18'!T467&lt;82,IF(B465&gt;60,60,B465),B465)</f>
        <v>33</v>
      </c>
      <c r="D465" s="82">
        <f>IF('STATS 17-18'!T467&lt;41,IF(C465&gt;53,53,C465),C465)</f>
        <v>33</v>
      </c>
    </row>
    <row r="466" ht="20.35" customHeight="1">
      <c r="A466" t="s" s="38">
        <v>1533</v>
      </c>
      <c r="B466" s="81">
        <f>VLOOKUP('STATS 17-18'!U468,'FO - FACEOFFS %'!$A$3:$B$69,2)</f>
        <v>70</v>
      </c>
      <c r="C466" s="33">
        <f>IF('STATS 17-18'!T468&lt;82,IF(B466&gt;60,60,B466),B466)</f>
        <v>60</v>
      </c>
      <c r="D466" s="82">
        <f>IF('STATS 17-18'!T468&lt;41,IF(C466&gt;53,53,C466),C466)</f>
        <v>53</v>
      </c>
    </row>
    <row r="467" ht="20.35" customHeight="1">
      <c r="A467" t="s" s="38">
        <v>1534</v>
      </c>
      <c r="B467" s="81">
        <f>VLOOKUP('STATS 17-18'!U469,'FO - FACEOFFS %'!$A$3:$B$69,2)</f>
        <v>33</v>
      </c>
      <c r="C467" s="33">
        <f>IF('STATS 17-18'!T469&lt;82,IF(B467&gt;60,60,B467),B467)</f>
        <v>33</v>
      </c>
      <c r="D467" s="82">
        <f>IF('STATS 17-18'!T469&lt;41,IF(C467&gt;53,53,C467),C467)</f>
        <v>33</v>
      </c>
    </row>
    <row r="468" ht="20.35" customHeight="1">
      <c r="A468" t="s" s="38">
        <v>1535</v>
      </c>
      <c r="B468" s="81">
        <f>VLOOKUP('STATS 17-18'!U470,'FO - FACEOFFS %'!$A$3:$B$69,2)</f>
        <v>33</v>
      </c>
      <c r="C468" s="33">
        <f>IF('STATS 17-18'!T470&lt;82,IF(B468&gt;60,60,B468),B468)</f>
        <v>33</v>
      </c>
      <c r="D468" s="82">
        <f>IF('STATS 17-18'!T470&lt;41,IF(C468&gt;53,53,C468),C468)</f>
        <v>33</v>
      </c>
    </row>
    <row r="469" ht="20.35" customHeight="1">
      <c r="A469" t="s" s="38">
        <v>1536</v>
      </c>
      <c r="B469" s="81">
        <f>VLOOKUP('STATS 17-18'!U471,'FO - FACEOFFS %'!$A$3:$B$69,2)</f>
        <v>33</v>
      </c>
      <c r="C469" s="33">
        <f>IF('STATS 17-18'!T471&lt;82,IF(B469&gt;60,60,B469),B469)</f>
        <v>33</v>
      </c>
      <c r="D469" s="82">
        <f>IF('STATS 17-18'!T471&lt;41,IF(C469&gt;53,53,C469),C469)</f>
        <v>33</v>
      </c>
    </row>
    <row r="470" ht="20.35" customHeight="1">
      <c r="A470" t="s" s="38">
        <v>1537</v>
      </c>
      <c r="B470" s="81">
        <f>VLOOKUP('STATS 17-18'!U472,'FO - FACEOFFS %'!$A$3:$B$69,2)</f>
        <v>33</v>
      </c>
      <c r="C470" s="33">
        <f>IF('STATS 17-18'!T472&lt;82,IF(B470&gt;60,60,B470),B470)</f>
        <v>33</v>
      </c>
      <c r="D470" s="82">
        <f>IF('STATS 17-18'!T472&lt;41,IF(C470&gt;53,53,C470),C470)</f>
        <v>33</v>
      </c>
    </row>
    <row r="471" ht="20.35" customHeight="1">
      <c r="A471" t="s" s="38">
        <v>1538</v>
      </c>
      <c r="B471" s="81">
        <f>VLOOKUP('STATS 17-18'!U473,'FO - FACEOFFS %'!$A$3:$B$69,2)</f>
        <v>33</v>
      </c>
      <c r="C471" s="33">
        <f>IF('STATS 17-18'!T473&lt;82,IF(B471&gt;60,60,B471),B471)</f>
        <v>33</v>
      </c>
      <c r="D471" s="82">
        <f>IF('STATS 17-18'!T473&lt;41,IF(C471&gt;53,53,C471),C471)</f>
        <v>33</v>
      </c>
    </row>
    <row r="472" ht="20.35" customHeight="1">
      <c r="A472" t="s" s="38">
        <v>1539</v>
      </c>
      <c r="B472" s="81">
        <f>VLOOKUP('STATS 17-18'!U474,'FO - FACEOFFS %'!$A$3:$B$69,2)</f>
        <v>72</v>
      </c>
      <c r="C472" s="33">
        <f>IF('STATS 17-18'!T474&lt;82,IF(B472&gt;60,60,B472),B472)</f>
        <v>72</v>
      </c>
      <c r="D472" s="82">
        <f>IF('STATS 17-18'!T474&lt;41,IF(C472&gt;53,53,C472),C472)</f>
        <v>72</v>
      </c>
    </row>
    <row r="473" ht="20.35" customHeight="1">
      <c r="A473" t="s" s="38">
        <v>1540</v>
      </c>
      <c r="B473" s="81">
        <f>VLOOKUP('STATS 17-18'!U475,'FO - FACEOFFS %'!$A$3:$B$69,2)</f>
        <v>33</v>
      </c>
      <c r="C473" s="33">
        <f>IF('STATS 17-18'!T475&lt;82,IF(B473&gt;60,60,B473),B473)</f>
        <v>33</v>
      </c>
      <c r="D473" s="82">
        <f>IF('STATS 17-18'!T475&lt;41,IF(C473&gt;53,53,C473),C473)</f>
        <v>33</v>
      </c>
    </row>
    <row r="474" ht="20.35" customHeight="1">
      <c r="A474" t="s" s="38">
        <v>1541</v>
      </c>
      <c r="B474" s="81">
        <f>VLOOKUP('STATS 17-18'!U476,'FO - FACEOFFS %'!$A$3:$B$69,2)</f>
        <v>33</v>
      </c>
      <c r="C474" s="33">
        <f>IF('STATS 17-18'!T476&lt;82,IF(B474&gt;60,60,B474),B474)</f>
        <v>33</v>
      </c>
      <c r="D474" s="82">
        <f>IF('STATS 17-18'!T476&lt;41,IF(C474&gt;53,53,C474),C474)</f>
        <v>33</v>
      </c>
    </row>
    <row r="475" ht="20.35" customHeight="1">
      <c r="A475" t="s" s="38">
        <v>1542</v>
      </c>
      <c r="B475" s="81">
        <f>VLOOKUP('STATS 17-18'!U477,'FO - FACEOFFS %'!$A$3:$B$69,2)</f>
        <v>33</v>
      </c>
      <c r="C475" s="33">
        <f>IF('STATS 17-18'!T477&lt;82,IF(B475&gt;60,60,B475),B475)</f>
        <v>33</v>
      </c>
      <c r="D475" s="82">
        <f>IF('STATS 17-18'!T477&lt;41,IF(C475&gt;53,53,C475),C475)</f>
        <v>33</v>
      </c>
    </row>
    <row r="476" ht="20.35" customHeight="1">
      <c r="A476" t="s" s="38">
        <v>1543</v>
      </c>
      <c r="B476" s="81">
        <f>VLOOKUP('STATS 17-18'!U478,'FO - FACEOFFS %'!$A$3:$B$69,2)</f>
        <v>33</v>
      </c>
      <c r="C476" s="33">
        <f>IF('STATS 17-18'!T478&lt;82,IF(B476&gt;60,60,B476),B476)</f>
        <v>33</v>
      </c>
      <c r="D476" s="82">
        <f>IF('STATS 17-18'!T478&lt;41,IF(C476&gt;53,53,C476),C476)</f>
        <v>33</v>
      </c>
    </row>
    <row r="477" ht="20.35" customHeight="1">
      <c r="A477" t="s" s="38">
        <v>1544</v>
      </c>
      <c r="B477" s="81">
        <f>VLOOKUP('STATS 17-18'!U479,'FO - FACEOFFS %'!$A$3:$B$69,2)</f>
        <v>33</v>
      </c>
      <c r="C477" s="33">
        <f>IF('STATS 17-18'!T479&lt;82,IF(B477&gt;60,60,B477),B477)</f>
        <v>33</v>
      </c>
      <c r="D477" s="82">
        <f>IF('STATS 17-18'!T479&lt;41,IF(C477&gt;53,53,C477),C477)</f>
        <v>33</v>
      </c>
    </row>
    <row r="478" ht="20.35" customHeight="1">
      <c r="A478" t="s" s="38">
        <v>1545</v>
      </c>
      <c r="B478" s="81">
        <f>VLOOKUP('STATS 17-18'!U480,'FO - FACEOFFS %'!$A$3:$B$69,2)</f>
        <v>33</v>
      </c>
      <c r="C478" s="33">
        <f>IF('STATS 17-18'!T480&lt;82,IF(B478&gt;60,60,B478),B478)</f>
        <v>33</v>
      </c>
      <c r="D478" s="82">
        <f>IF('STATS 17-18'!T480&lt;41,IF(C478&gt;53,53,C478),C478)</f>
        <v>33</v>
      </c>
    </row>
    <row r="479" ht="20.35" customHeight="1">
      <c r="A479" t="s" s="38">
        <v>1546</v>
      </c>
      <c r="B479" s="81">
        <f>VLOOKUP('STATS 17-18'!U481,'FO - FACEOFFS %'!$A$3:$B$69,2)</f>
        <v>33</v>
      </c>
      <c r="C479" s="33">
        <f>IF('STATS 17-18'!T481&lt;82,IF(B479&gt;60,60,B479),B479)</f>
        <v>33</v>
      </c>
      <c r="D479" s="82">
        <f>IF('STATS 17-18'!T481&lt;41,IF(C479&gt;53,53,C479),C479)</f>
        <v>33</v>
      </c>
    </row>
    <row r="480" ht="20.35" customHeight="1">
      <c r="A480" t="s" s="38">
        <v>1547</v>
      </c>
      <c r="B480" s="81">
        <f>VLOOKUP('STATS 17-18'!U482,'FO - FACEOFFS %'!$A$3:$B$69,2)</f>
        <v>33</v>
      </c>
      <c r="C480" s="33">
        <f>IF('STATS 17-18'!T482&lt;82,IF(B480&gt;60,60,B480),B480)</f>
        <v>33</v>
      </c>
      <c r="D480" s="82">
        <f>IF('STATS 17-18'!T482&lt;41,IF(C480&gt;53,53,C480),C480)</f>
        <v>33</v>
      </c>
    </row>
    <row r="481" ht="20.35" customHeight="1">
      <c r="A481" t="s" s="38">
        <v>1548</v>
      </c>
      <c r="B481" s="81">
        <f>VLOOKUP('STATS 17-18'!U483,'FO - FACEOFFS %'!$A$3:$B$69,2)</f>
        <v>97</v>
      </c>
      <c r="C481" s="33">
        <f>IF('STATS 17-18'!T483&lt;82,IF(B481&gt;60,60,B481),B481)</f>
        <v>60</v>
      </c>
      <c r="D481" s="82">
        <f>IF('STATS 17-18'!T483&lt;41,IF(C481&gt;53,53,C481),C481)</f>
        <v>60</v>
      </c>
    </row>
    <row r="482" ht="20.35" customHeight="1">
      <c r="A482" t="s" s="38">
        <v>1549</v>
      </c>
      <c r="B482" s="81">
        <f>VLOOKUP('STATS 17-18'!U484,'FO - FACEOFFS %'!$A$3:$B$69,2)</f>
        <v>33</v>
      </c>
      <c r="C482" s="33">
        <f>IF('STATS 17-18'!T484&lt;82,IF(B482&gt;60,60,B482),B482)</f>
        <v>33</v>
      </c>
      <c r="D482" s="82">
        <f>IF('STATS 17-18'!T484&lt;41,IF(C482&gt;53,53,C482),C482)</f>
        <v>33</v>
      </c>
    </row>
    <row r="483" ht="20.35" customHeight="1">
      <c r="A483" t="s" s="38">
        <v>1550</v>
      </c>
      <c r="B483" s="81">
        <f>VLOOKUP('STATS 17-18'!U485,'FO - FACEOFFS %'!$A$3:$B$69,2)</f>
        <v>79</v>
      </c>
      <c r="C483" s="33">
        <f>IF('STATS 17-18'!T485&lt;82,IF(B483&gt;60,60,B483),B483)</f>
        <v>79</v>
      </c>
      <c r="D483" s="82">
        <f>IF('STATS 17-18'!T485&lt;41,IF(C483&gt;53,53,C483),C483)</f>
        <v>79</v>
      </c>
    </row>
    <row r="484" ht="20.35" customHeight="1">
      <c r="A484" t="s" s="38">
        <v>1551</v>
      </c>
      <c r="B484" s="81">
        <f>VLOOKUP('STATS 17-18'!U486,'FO - FACEOFFS %'!$A$3:$B$69,2)</f>
        <v>33</v>
      </c>
      <c r="C484" s="33">
        <f>IF('STATS 17-18'!T486&lt;82,IF(B484&gt;60,60,B484),B484)</f>
        <v>33</v>
      </c>
      <c r="D484" s="82">
        <f>IF('STATS 17-18'!T486&lt;41,IF(C484&gt;53,53,C484),C484)</f>
        <v>33</v>
      </c>
    </row>
    <row r="485" ht="20.35" customHeight="1">
      <c r="A485" t="s" s="38">
        <v>1552</v>
      </c>
      <c r="B485" s="81">
        <f>VLOOKUP('STATS 17-18'!U487,'FO - FACEOFFS %'!$A$3:$B$69,2)</f>
        <v>33</v>
      </c>
      <c r="C485" s="33">
        <f>IF('STATS 17-18'!T487&lt;82,IF(B485&gt;60,60,B485),B485)</f>
        <v>33</v>
      </c>
      <c r="D485" s="82">
        <f>IF('STATS 17-18'!T487&lt;41,IF(C485&gt;53,53,C485),C485)</f>
        <v>33</v>
      </c>
    </row>
    <row r="486" ht="20.35" customHeight="1">
      <c r="A486" t="s" s="38">
        <v>1553</v>
      </c>
      <c r="B486" s="81">
        <f>VLOOKUP('STATS 17-18'!U488,'FO - FACEOFFS %'!$A$3:$B$69,2)</f>
        <v>33</v>
      </c>
      <c r="C486" s="33">
        <f>IF('STATS 17-18'!T488&lt;82,IF(B486&gt;60,60,B486),B486)</f>
        <v>33</v>
      </c>
      <c r="D486" s="82">
        <f>IF('STATS 17-18'!T488&lt;41,IF(C486&gt;53,53,C486),C486)</f>
        <v>33</v>
      </c>
    </row>
    <row r="487" ht="20.35" customHeight="1">
      <c r="A487" t="s" s="38">
        <v>1554</v>
      </c>
      <c r="B487" s="81">
        <f>VLOOKUP('STATS 17-18'!U489,'FO - FACEOFFS %'!$A$3:$B$69,2)</f>
        <v>57</v>
      </c>
      <c r="C487" s="33">
        <f>IF('STATS 17-18'!T489&lt;82,IF(B487&gt;60,60,B487),B487)</f>
        <v>57</v>
      </c>
      <c r="D487" s="82">
        <f>IF('STATS 17-18'!T489&lt;41,IF(C487&gt;53,53,C487),C487)</f>
        <v>57</v>
      </c>
    </row>
    <row r="488" ht="20.35" customHeight="1">
      <c r="A488" t="s" s="38">
        <v>1555</v>
      </c>
      <c r="B488" s="81">
        <f>VLOOKUP('STATS 17-18'!U490,'FO - FACEOFFS %'!$A$3:$B$69,2)</f>
        <v>56</v>
      </c>
      <c r="C488" s="33">
        <f>IF('STATS 17-18'!T490&lt;82,IF(B488&gt;60,60,B488),B488)</f>
        <v>56</v>
      </c>
      <c r="D488" s="82">
        <f>IF('STATS 17-18'!T490&lt;41,IF(C488&gt;53,53,C488),C488)</f>
        <v>56</v>
      </c>
    </row>
    <row r="489" ht="20.35" customHeight="1">
      <c r="A489" t="s" s="38">
        <v>1556</v>
      </c>
      <c r="B489" s="81">
        <f>VLOOKUP('STATS 17-18'!U491,'FO - FACEOFFS %'!$A$3:$B$69,2)</f>
        <v>33</v>
      </c>
      <c r="C489" s="33">
        <f>IF('STATS 17-18'!T491&lt;82,IF(B489&gt;60,60,B489),B489)</f>
        <v>33</v>
      </c>
      <c r="D489" s="82">
        <f>IF('STATS 17-18'!T491&lt;41,IF(C489&gt;53,53,C489),C489)</f>
        <v>33</v>
      </c>
    </row>
    <row r="490" ht="20.35" customHeight="1">
      <c r="A490" t="s" s="38">
        <v>1557</v>
      </c>
      <c r="B490" s="81">
        <f>VLOOKUP('STATS 17-18'!U492,'FO - FACEOFFS %'!$A$3:$B$69,2)</f>
        <v>33</v>
      </c>
      <c r="C490" s="33">
        <f>IF('STATS 17-18'!T492&lt;82,IF(B490&gt;60,60,B490),B490)</f>
        <v>33</v>
      </c>
      <c r="D490" s="82">
        <f>IF('STATS 17-18'!T492&lt;41,IF(C490&gt;53,53,C490),C490)</f>
        <v>33</v>
      </c>
    </row>
    <row r="491" ht="20.35" customHeight="1">
      <c r="A491" t="s" s="38">
        <v>1558</v>
      </c>
      <c r="B491" s="81">
        <f>VLOOKUP('STATS 17-18'!U493,'FO - FACEOFFS %'!$A$3:$B$69,2)</f>
        <v>33</v>
      </c>
      <c r="C491" s="33">
        <f>IF('STATS 17-18'!T493&lt;82,IF(B491&gt;60,60,B491),B491)</f>
        <v>33</v>
      </c>
      <c r="D491" s="82">
        <f>IF('STATS 17-18'!T493&lt;41,IF(C491&gt;53,53,C491),C491)</f>
        <v>33</v>
      </c>
    </row>
    <row r="492" ht="20.35" customHeight="1">
      <c r="A492" t="s" s="38">
        <v>1559</v>
      </c>
      <c r="B492" s="81">
        <f>VLOOKUP('STATS 17-18'!U494,'FO - FACEOFFS %'!$A$3:$B$69,2)</f>
        <v>76</v>
      </c>
      <c r="C492" s="33">
        <f>IF('STATS 17-18'!T494&lt;82,IF(B492&gt;60,60,B492),B492)</f>
        <v>76</v>
      </c>
      <c r="D492" s="82">
        <f>IF('STATS 17-18'!T494&lt;41,IF(C492&gt;53,53,C492),C492)</f>
        <v>76</v>
      </c>
    </row>
    <row r="493" ht="20.35" customHeight="1">
      <c r="A493" t="s" s="38">
        <v>1560</v>
      </c>
      <c r="B493" s="81">
        <f>VLOOKUP('STATS 17-18'!U495,'FO - FACEOFFS %'!$A$3:$B$69,2)</f>
        <v>45</v>
      </c>
      <c r="C493" s="33">
        <f>IF('STATS 17-18'!T495&lt;82,IF(B493&gt;60,60,B493),B493)</f>
        <v>45</v>
      </c>
      <c r="D493" s="82">
        <f>IF('STATS 17-18'!T495&lt;41,IF(C493&gt;53,53,C493),C493)</f>
        <v>45</v>
      </c>
    </row>
    <row r="494" ht="20.35" customHeight="1">
      <c r="A494" t="s" s="38">
        <v>1561</v>
      </c>
      <c r="B494" s="81">
        <f>VLOOKUP('STATS 17-18'!U496,'FO - FACEOFFS %'!$A$3:$B$69,2)</f>
        <v>33</v>
      </c>
      <c r="C494" s="33">
        <f>IF('STATS 17-18'!T496&lt;82,IF(B494&gt;60,60,B494),B494)</f>
        <v>33</v>
      </c>
      <c r="D494" s="82">
        <f>IF('STATS 17-18'!T496&lt;41,IF(C494&gt;53,53,C494),C494)</f>
        <v>33</v>
      </c>
    </row>
    <row r="495" ht="20.35" customHeight="1">
      <c r="A495" t="s" s="38">
        <v>1562</v>
      </c>
      <c r="B495" s="81">
        <f>VLOOKUP('STATS 17-18'!U497,'FO - FACEOFFS %'!$A$3:$B$69,2)</f>
        <v>67</v>
      </c>
      <c r="C495" s="33">
        <f>IF('STATS 17-18'!T497&lt;82,IF(B495&gt;60,60,B495),B495)</f>
        <v>67</v>
      </c>
      <c r="D495" s="82">
        <f>IF('STATS 17-18'!T497&lt;41,IF(C495&gt;53,53,C495),C495)</f>
        <v>67</v>
      </c>
    </row>
    <row r="496" ht="20.35" customHeight="1">
      <c r="A496" t="s" s="38">
        <v>1563</v>
      </c>
      <c r="B496" s="81">
        <f>VLOOKUP('STATS 17-18'!U498,'FO - FACEOFFS %'!$A$3:$B$69,2)</f>
        <v>91</v>
      </c>
      <c r="C496" s="33">
        <f>IF('STATS 17-18'!T498&lt;82,IF(B496&gt;60,60,B496),B496)</f>
        <v>60</v>
      </c>
      <c r="D496" s="82">
        <f>IF('STATS 17-18'!T498&lt;41,IF(C496&gt;53,53,C496),C496)</f>
        <v>53</v>
      </c>
    </row>
    <row r="497" ht="20.35" customHeight="1">
      <c r="A497" t="s" s="38">
        <v>1564</v>
      </c>
      <c r="B497" s="81">
        <f>VLOOKUP('STATS 17-18'!U499,'FO - FACEOFFS %'!$A$3:$B$69,2)</f>
        <v>33</v>
      </c>
      <c r="C497" s="33">
        <f>IF('STATS 17-18'!T499&lt;82,IF(B497&gt;60,60,B497),B497)</f>
        <v>33</v>
      </c>
      <c r="D497" s="82">
        <f>IF('STATS 17-18'!T499&lt;41,IF(C497&gt;53,53,C497),C497)</f>
        <v>33</v>
      </c>
    </row>
    <row r="498" ht="20.35" customHeight="1">
      <c r="A498" t="s" s="38">
        <v>1565</v>
      </c>
      <c r="B498" s="81">
        <f>VLOOKUP('STATS 17-18'!U500,'FO - FACEOFFS %'!$A$3:$B$69,2)</f>
        <v>33</v>
      </c>
      <c r="C498" s="33">
        <f>IF('STATS 17-18'!T500&lt;82,IF(B498&gt;60,60,B498),B498)</f>
        <v>33</v>
      </c>
      <c r="D498" s="82">
        <f>IF('STATS 17-18'!T500&lt;41,IF(C498&gt;53,53,C498),C498)</f>
        <v>33</v>
      </c>
    </row>
    <row r="499" ht="20.35" customHeight="1">
      <c r="A499" t="s" s="38">
        <v>1566</v>
      </c>
      <c r="B499" s="81">
        <f>VLOOKUP('STATS 17-18'!U501,'FO - FACEOFFS %'!$A$3:$B$69,2)</f>
        <v>81</v>
      </c>
      <c r="C499" s="33">
        <f>IF('STATS 17-18'!T501&lt;82,IF(B499&gt;60,60,B499),B499)</f>
        <v>81</v>
      </c>
      <c r="D499" s="82">
        <f>IF('STATS 17-18'!T501&lt;41,IF(C499&gt;53,53,C499),C499)</f>
        <v>81</v>
      </c>
    </row>
    <row r="500" ht="20.35" customHeight="1">
      <c r="A500" t="s" s="38">
        <v>1568</v>
      </c>
      <c r="B500" s="81">
        <f>VLOOKUP('STATS 17-18'!U502,'FO - FACEOFFS %'!$A$3:$B$69,2)</f>
        <v>92</v>
      </c>
      <c r="C500" s="33">
        <f>IF('STATS 17-18'!T502&lt;82,IF(B500&gt;60,60,B500),B500)</f>
        <v>92</v>
      </c>
      <c r="D500" s="82">
        <f>IF('STATS 17-18'!T502&lt;41,IF(C500&gt;53,53,C500),C500)</f>
        <v>92</v>
      </c>
    </row>
    <row r="501" ht="20.35" customHeight="1">
      <c r="A501" t="s" s="38">
        <v>1569</v>
      </c>
      <c r="B501" s="81">
        <f>VLOOKUP('STATS 17-18'!U503,'FO - FACEOFFS %'!$A$3:$B$69,2)</f>
        <v>33</v>
      </c>
      <c r="C501" s="33">
        <f>IF('STATS 17-18'!T503&lt;82,IF(B501&gt;60,60,B501),B501)</f>
        <v>33</v>
      </c>
      <c r="D501" s="82">
        <f>IF('STATS 17-18'!T503&lt;41,IF(C501&gt;53,53,C501),C501)</f>
        <v>33</v>
      </c>
    </row>
    <row r="502" ht="20.35" customHeight="1">
      <c r="A502" t="s" s="38">
        <v>1570</v>
      </c>
      <c r="B502" s="81">
        <f>VLOOKUP('STATS 17-18'!U504,'FO - FACEOFFS %'!$A$3:$B$69,2)</f>
        <v>39</v>
      </c>
      <c r="C502" s="33">
        <f>IF('STATS 17-18'!T504&lt;82,IF(B502&gt;60,60,B502),B502)</f>
        <v>39</v>
      </c>
      <c r="D502" s="82">
        <f>IF('STATS 17-18'!T504&lt;41,IF(C502&gt;53,53,C502),C502)</f>
        <v>39</v>
      </c>
    </row>
    <row r="503" ht="20.35" customHeight="1">
      <c r="A503" t="s" s="38">
        <v>1571</v>
      </c>
      <c r="B503" s="81">
        <f>VLOOKUP('STATS 17-18'!U505,'FO - FACEOFFS %'!$A$3:$B$69,2)</f>
        <v>33</v>
      </c>
      <c r="C503" s="33">
        <f>IF('STATS 17-18'!T505&lt;82,IF(B503&gt;60,60,B503),B503)</f>
        <v>33</v>
      </c>
      <c r="D503" s="82">
        <f>IF('STATS 17-18'!T505&lt;41,IF(C503&gt;53,53,C503),C503)</f>
        <v>33</v>
      </c>
    </row>
    <row r="504" ht="20.35" customHeight="1">
      <c r="A504" t="s" s="38">
        <v>1572</v>
      </c>
      <c r="B504" s="81">
        <f>VLOOKUP('STATS 17-18'!U506,'FO - FACEOFFS %'!$A$3:$B$69,2)</f>
        <v>55</v>
      </c>
      <c r="C504" s="33">
        <f>IF('STATS 17-18'!T506&lt;82,IF(B504&gt;60,60,B504),B504)</f>
        <v>55</v>
      </c>
      <c r="D504" s="82">
        <f>IF('STATS 17-18'!T506&lt;41,IF(C504&gt;53,53,C504),C504)</f>
        <v>55</v>
      </c>
    </row>
    <row r="505" ht="20.35" customHeight="1">
      <c r="A505" t="s" s="38">
        <v>1573</v>
      </c>
      <c r="B505" s="81">
        <f>VLOOKUP('STATS 17-18'!U507,'FO - FACEOFFS %'!$A$3:$B$69,2)</f>
        <v>53</v>
      </c>
      <c r="C505" s="33">
        <f>IF('STATS 17-18'!T507&lt;82,IF(B505&gt;60,60,B505),B505)</f>
        <v>53</v>
      </c>
      <c r="D505" s="82">
        <f>IF('STATS 17-18'!T507&lt;41,IF(C505&gt;53,53,C505),C505)</f>
        <v>53</v>
      </c>
    </row>
    <row r="506" ht="20.35" customHeight="1">
      <c r="A506" t="s" s="38">
        <v>1574</v>
      </c>
      <c r="B506" s="81">
        <f>VLOOKUP('STATS 17-18'!U508,'FO - FACEOFFS %'!$A$3:$B$69,2)</f>
        <v>47</v>
      </c>
      <c r="C506" s="33">
        <f>IF('STATS 17-18'!T508&lt;82,IF(B506&gt;60,60,B506),B506)</f>
        <v>47</v>
      </c>
      <c r="D506" s="82">
        <f>IF('STATS 17-18'!T508&lt;41,IF(C506&gt;53,53,C506),C506)</f>
        <v>47</v>
      </c>
    </row>
    <row r="507" ht="20.35" customHeight="1">
      <c r="A507" t="s" s="38">
        <v>1575</v>
      </c>
      <c r="B507" s="81">
        <f>VLOOKUP('STATS 17-18'!U509,'FO - FACEOFFS %'!$A$3:$B$69,2)</f>
        <v>33</v>
      </c>
      <c r="C507" s="33">
        <f>IF('STATS 17-18'!T509&lt;82,IF(B507&gt;60,60,B507),B507)</f>
        <v>33</v>
      </c>
      <c r="D507" s="82">
        <f>IF('STATS 17-18'!T509&lt;41,IF(C507&gt;53,53,C507),C507)</f>
        <v>33</v>
      </c>
    </row>
    <row r="508" ht="20.35" customHeight="1">
      <c r="A508" t="s" s="38">
        <v>1576</v>
      </c>
      <c r="B508" s="81">
        <f>VLOOKUP('STATS 17-18'!U510,'FO - FACEOFFS %'!$A$3:$B$69,2)</f>
        <v>33</v>
      </c>
      <c r="C508" s="33">
        <f>IF('STATS 17-18'!T510&lt;82,IF(B508&gt;60,60,B508),B508)</f>
        <v>33</v>
      </c>
      <c r="D508" s="82">
        <f>IF('STATS 17-18'!T510&lt;41,IF(C508&gt;53,53,C508),C508)</f>
        <v>33</v>
      </c>
    </row>
    <row r="509" ht="20.35" customHeight="1">
      <c r="A509" t="s" s="38">
        <v>1578</v>
      </c>
      <c r="B509" s="81">
        <f>VLOOKUP('STATS 17-18'!U511,'FO - FACEOFFS %'!$A$3:$B$69,2)</f>
        <v>89</v>
      </c>
      <c r="C509" s="33">
        <f>IF('STATS 17-18'!T511&lt;82,IF(B509&gt;60,60,B509),B509)</f>
        <v>60</v>
      </c>
      <c r="D509" s="82">
        <f>IF('STATS 17-18'!T511&lt;41,IF(C509&gt;53,53,C509),C509)</f>
        <v>60</v>
      </c>
    </row>
    <row r="510" ht="20.35" customHeight="1">
      <c r="A510" t="s" s="38">
        <v>1579</v>
      </c>
      <c r="B510" s="81">
        <f>VLOOKUP('STATS 17-18'!U512,'FO - FACEOFFS %'!$A$3:$B$69,2)</f>
        <v>76</v>
      </c>
      <c r="C510" s="33">
        <f>IF('STATS 17-18'!T512&lt;82,IF(B510&gt;60,60,B510),B510)</f>
        <v>76</v>
      </c>
      <c r="D510" s="82">
        <f>IF('STATS 17-18'!T512&lt;41,IF(C510&gt;53,53,C510),C510)</f>
        <v>76</v>
      </c>
    </row>
    <row r="511" ht="20.35" customHeight="1">
      <c r="A511" t="s" s="38">
        <v>1580</v>
      </c>
      <c r="B511" s="81">
        <f>VLOOKUP('STATS 17-18'!U513,'FO - FACEOFFS %'!$A$3:$B$69,2)</f>
        <v>96</v>
      </c>
      <c r="C511" s="33">
        <f>IF('STATS 17-18'!T513&lt;82,IF(B511&gt;60,60,B511),B511)</f>
        <v>96</v>
      </c>
      <c r="D511" s="82">
        <f>IF('STATS 17-18'!T513&lt;41,IF(C511&gt;53,53,C511),C511)</f>
        <v>96</v>
      </c>
    </row>
    <row r="512" ht="20.35" customHeight="1">
      <c r="A512" t="s" s="38">
        <v>1581</v>
      </c>
      <c r="B512" s="81">
        <f>VLOOKUP('STATS 17-18'!U514,'FO - FACEOFFS %'!$A$3:$B$69,2)</f>
        <v>50</v>
      </c>
      <c r="C512" s="33">
        <f>IF('STATS 17-18'!T514&lt;82,IF(B512&gt;60,60,B512),B512)</f>
        <v>50</v>
      </c>
      <c r="D512" s="82">
        <f>IF('STATS 17-18'!T514&lt;41,IF(C512&gt;53,53,C512),C512)</f>
        <v>50</v>
      </c>
    </row>
    <row r="513" ht="20.35" customHeight="1">
      <c r="A513" t="s" s="38">
        <v>1582</v>
      </c>
      <c r="B513" s="81">
        <f>VLOOKUP('STATS 17-18'!U515,'FO - FACEOFFS %'!$A$3:$B$69,2)</f>
        <v>33</v>
      </c>
      <c r="C513" s="33">
        <f>IF('STATS 17-18'!T515&lt;82,IF(B513&gt;60,60,B513),B513)</f>
        <v>33</v>
      </c>
      <c r="D513" s="82">
        <f>IF('STATS 17-18'!T515&lt;41,IF(C513&gt;53,53,C513),C513)</f>
        <v>33</v>
      </c>
    </row>
    <row r="514" ht="20.35" customHeight="1">
      <c r="A514" t="s" s="38">
        <v>1583</v>
      </c>
      <c r="B514" s="81">
        <f>VLOOKUP('STATS 17-18'!U516,'FO - FACEOFFS %'!$A$3:$B$69,2)</f>
        <v>70</v>
      </c>
      <c r="C514" s="33">
        <f>IF('STATS 17-18'!T516&lt;82,IF(B514&gt;60,60,B514),B514)</f>
        <v>60</v>
      </c>
      <c r="D514" s="82">
        <f>IF('STATS 17-18'!T516&lt;41,IF(C514&gt;53,53,C514),C514)</f>
        <v>53</v>
      </c>
    </row>
    <row r="515" ht="20.35" customHeight="1">
      <c r="A515" t="s" s="38">
        <v>1584</v>
      </c>
      <c r="B515" s="81">
        <f>VLOOKUP('STATS 17-18'!U517,'FO - FACEOFFS %'!$A$3:$B$69,2)</f>
        <v>33</v>
      </c>
      <c r="C515" s="33">
        <f>IF('STATS 17-18'!T517&lt;82,IF(B515&gt;60,60,B515),B515)</f>
        <v>33</v>
      </c>
      <c r="D515" s="82">
        <f>IF('STATS 17-18'!T517&lt;41,IF(C515&gt;53,53,C515),C515)</f>
        <v>33</v>
      </c>
    </row>
    <row r="516" ht="20.35" customHeight="1">
      <c r="A516" t="s" s="38">
        <v>1585</v>
      </c>
      <c r="B516" s="81">
        <f>VLOOKUP('STATS 17-18'!U518,'FO - FACEOFFS %'!$A$3:$B$69,2)</f>
        <v>33</v>
      </c>
      <c r="C516" s="33">
        <f>IF('STATS 17-18'!T518&lt;82,IF(B516&gt;60,60,B516),B516)</f>
        <v>33</v>
      </c>
      <c r="D516" s="82">
        <f>IF('STATS 17-18'!T518&lt;41,IF(C516&gt;53,53,C516),C516)</f>
        <v>33</v>
      </c>
    </row>
    <row r="517" ht="20.35" customHeight="1">
      <c r="A517" t="s" s="38">
        <v>1586</v>
      </c>
      <c r="B517" s="81">
        <f>VLOOKUP('STATS 17-18'!U519,'FO - FACEOFFS %'!$A$3:$B$69,2)</f>
        <v>33</v>
      </c>
      <c r="C517" s="33">
        <f>IF('STATS 17-18'!T519&lt;82,IF(B517&gt;60,60,B517),B517)</f>
        <v>33</v>
      </c>
      <c r="D517" s="82">
        <f>IF('STATS 17-18'!T519&lt;41,IF(C517&gt;53,53,C517),C517)</f>
        <v>33</v>
      </c>
    </row>
    <row r="518" ht="20.35" customHeight="1">
      <c r="A518" t="s" s="38">
        <v>1587</v>
      </c>
      <c r="B518" s="81">
        <f>VLOOKUP('STATS 17-18'!U520,'FO - FACEOFFS %'!$A$3:$B$69,2)</f>
        <v>33</v>
      </c>
      <c r="C518" s="33">
        <f>IF('STATS 17-18'!T520&lt;82,IF(B518&gt;60,60,B518),B518)</f>
        <v>33</v>
      </c>
      <c r="D518" s="82">
        <f>IF('STATS 17-18'!T520&lt;41,IF(C518&gt;53,53,C518),C518)</f>
        <v>33</v>
      </c>
    </row>
    <row r="519" ht="20.35" customHeight="1">
      <c r="A519" t="s" s="38">
        <v>1588</v>
      </c>
      <c r="B519" s="81">
        <f>VLOOKUP('STATS 17-18'!U521,'FO - FACEOFFS %'!$A$3:$B$69,2)</f>
        <v>33</v>
      </c>
      <c r="C519" s="33">
        <f>IF('STATS 17-18'!T521&lt;82,IF(B519&gt;60,60,B519),B519)</f>
        <v>33</v>
      </c>
      <c r="D519" s="82">
        <f>IF('STATS 17-18'!T521&lt;41,IF(C519&gt;53,53,C519),C519)</f>
        <v>33</v>
      </c>
    </row>
    <row r="520" ht="20.35" customHeight="1">
      <c r="A520" t="s" s="38">
        <v>1589</v>
      </c>
      <c r="B520" s="81">
        <f>VLOOKUP('STATS 17-18'!U522,'FO - FACEOFFS %'!$A$3:$B$69,2)</f>
        <v>33</v>
      </c>
      <c r="C520" s="33">
        <f>IF('STATS 17-18'!T522&lt;82,IF(B520&gt;60,60,B520),B520)</f>
        <v>33</v>
      </c>
      <c r="D520" s="82">
        <f>IF('STATS 17-18'!T522&lt;41,IF(C520&gt;53,53,C520),C520)</f>
        <v>33</v>
      </c>
    </row>
    <row r="521" ht="20.35" customHeight="1">
      <c r="A521" t="s" s="38">
        <v>1590</v>
      </c>
      <c r="B521" s="81">
        <f>VLOOKUP('STATS 17-18'!U523,'FO - FACEOFFS %'!$A$3:$B$69,2)</f>
        <v>33</v>
      </c>
      <c r="C521" s="33">
        <f>IF('STATS 17-18'!T523&lt;82,IF(B521&gt;60,60,B521),B521)</f>
        <v>33</v>
      </c>
      <c r="D521" s="82">
        <f>IF('STATS 17-18'!T523&lt;41,IF(C521&gt;53,53,C521),C521)</f>
        <v>33</v>
      </c>
    </row>
    <row r="522" ht="20.35" customHeight="1">
      <c r="A522" t="s" s="38">
        <v>1591</v>
      </c>
      <c r="B522" s="81">
        <f>VLOOKUP('STATS 17-18'!U524,'FO - FACEOFFS %'!$A$3:$B$69,2)</f>
        <v>60</v>
      </c>
      <c r="C522" s="33">
        <f>IF('STATS 17-18'!T524&lt;82,IF(B522&gt;60,60,B522),B522)</f>
        <v>60</v>
      </c>
      <c r="D522" s="82">
        <f>IF('STATS 17-18'!T524&lt;41,IF(C522&gt;53,53,C522),C522)</f>
        <v>53</v>
      </c>
    </row>
    <row r="523" ht="20.35" customHeight="1">
      <c r="A523" t="s" s="38">
        <v>1592</v>
      </c>
      <c r="B523" s="81">
        <f>VLOOKUP('STATS 17-18'!U525,'FO - FACEOFFS %'!$A$3:$B$69,2)</f>
        <v>65</v>
      </c>
      <c r="C523" s="33">
        <f>IF('STATS 17-18'!T525&lt;82,IF(B523&gt;60,60,B523),B523)</f>
        <v>60</v>
      </c>
      <c r="D523" s="82">
        <f>IF('STATS 17-18'!T525&lt;41,IF(C523&gt;53,53,C523),C523)</f>
        <v>60</v>
      </c>
    </row>
    <row r="524" ht="20.35" customHeight="1">
      <c r="A524" t="s" s="38">
        <v>1593</v>
      </c>
      <c r="B524" s="81">
        <f>VLOOKUP('STATS 17-18'!U526,'FO - FACEOFFS %'!$A$3:$B$69,2)</f>
        <v>90</v>
      </c>
      <c r="C524" s="33">
        <f>IF('STATS 17-18'!T526&lt;82,IF(B524&gt;60,60,B524),B524)</f>
        <v>90</v>
      </c>
      <c r="D524" s="82">
        <f>IF('STATS 17-18'!T526&lt;41,IF(C524&gt;53,53,C524),C524)</f>
        <v>90</v>
      </c>
    </row>
    <row r="525" ht="20.35" customHeight="1">
      <c r="A525" t="s" s="38">
        <v>1594</v>
      </c>
      <c r="B525" s="81">
        <f>VLOOKUP('STATS 17-18'!U527,'FO - FACEOFFS %'!$A$3:$B$69,2)</f>
        <v>33</v>
      </c>
      <c r="C525" s="33">
        <f>IF('STATS 17-18'!T527&lt;82,IF(B525&gt;60,60,B525),B525)</f>
        <v>33</v>
      </c>
      <c r="D525" s="82">
        <f>IF('STATS 17-18'!T527&lt;41,IF(C525&gt;53,53,C525),C525)</f>
        <v>33</v>
      </c>
    </row>
    <row r="526" ht="20.35" customHeight="1">
      <c r="A526" t="s" s="38">
        <v>1595</v>
      </c>
      <c r="B526" s="81">
        <f>VLOOKUP('STATS 17-18'!U528,'FO - FACEOFFS %'!$A$3:$B$69,2)</f>
        <v>70</v>
      </c>
      <c r="C526" s="33">
        <f>IF('STATS 17-18'!T528&lt;82,IF(B526&gt;60,60,B526),B526)</f>
        <v>60</v>
      </c>
      <c r="D526" s="82">
        <f>IF('STATS 17-18'!T528&lt;41,IF(C526&gt;53,53,C526),C526)</f>
        <v>53</v>
      </c>
    </row>
    <row r="527" ht="20.35" customHeight="1">
      <c r="A527" t="s" s="38">
        <v>1596</v>
      </c>
      <c r="B527" s="81">
        <f>VLOOKUP('STATS 17-18'!U529,'FO - FACEOFFS %'!$A$3:$B$69,2)</f>
        <v>33</v>
      </c>
      <c r="C527" s="33">
        <f>IF('STATS 17-18'!T529&lt;82,IF(B527&gt;60,60,B527),B527)</f>
        <v>33</v>
      </c>
      <c r="D527" s="82">
        <f>IF('STATS 17-18'!T529&lt;41,IF(C527&gt;53,53,C527),C527)</f>
        <v>33</v>
      </c>
    </row>
    <row r="528" ht="20.35" customHeight="1">
      <c r="A528" t="s" s="38">
        <v>1597</v>
      </c>
      <c r="B528" s="81">
        <f>VLOOKUP('STATS 17-18'!U530,'FO - FACEOFFS %'!$A$3:$B$69,2)</f>
        <v>33</v>
      </c>
      <c r="C528" s="33">
        <f>IF('STATS 17-18'!T530&lt;82,IF(B528&gt;60,60,B528),B528)</f>
        <v>33</v>
      </c>
      <c r="D528" s="82">
        <f>IF('STATS 17-18'!T530&lt;41,IF(C528&gt;53,53,C528),C528)</f>
        <v>33</v>
      </c>
    </row>
    <row r="529" ht="20.35" customHeight="1">
      <c r="A529" t="s" s="38">
        <v>1598</v>
      </c>
      <c r="B529" s="81">
        <f>VLOOKUP('STATS 17-18'!U531,'FO - FACEOFFS %'!$A$3:$B$69,2)</f>
        <v>36</v>
      </c>
      <c r="C529" s="33">
        <f>IF('STATS 17-18'!T531&lt;82,IF(B529&gt;60,60,B529),B529)</f>
        <v>36</v>
      </c>
      <c r="D529" s="82">
        <f>IF('STATS 17-18'!T531&lt;41,IF(C529&gt;53,53,C529),C529)</f>
        <v>36</v>
      </c>
    </row>
    <row r="530" ht="20.35" customHeight="1">
      <c r="A530" t="s" s="38">
        <v>1599</v>
      </c>
      <c r="B530" s="81">
        <f>VLOOKUP('STATS 17-18'!U532,'FO - FACEOFFS %'!$A$3:$B$69,2)</f>
        <v>33</v>
      </c>
      <c r="C530" s="33">
        <f>IF('STATS 17-18'!T532&lt;82,IF(B530&gt;60,60,B530),B530)</f>
        <v>33</v>
      </c>
      <c r="D530" s="82">
        <f>IF('STATS 17-18'!T532&lt;41,IF(C530&gt;53,53,C530),C530)</f>
        <v>33</v>
      </c>
    </row>
    <row r="531" ht="20.35" customHeight="1">
      <c r="A531" t="s" s="38">
        <v>1600</v>
      </c>
      <c r="B531" s="81">
        <f>VLOOKUP('STATS 17-18'!U533,'FO - FACEOFFS %'!$A$3:$B$69,2)</f>
        <v>33</v>
      </c>
      <c r="C531" s="33">
        <f>IF('STATS 17-18'!T533&lt;82,IF(B531&gt;60,60,B531),B531)</f>
        <v>33</v>
      </c>
      <c r="D531" s="82">
        <f>IF('STATS 17-18'!T533&lt;41,IF(C531&gt;53,53,C531),C531)</f>
        <v>33</v>
      </c>
    </row>
    <row r="532" ht="20.35" customHeight="1">
      <c r="A532" t="s" s="38">
        <v>1601</v>
      </c>
      <c r="B532" s="81">
        <f>VLOOKUP('STATS 17-18'!U534,'FO - FACEOFFS %'!$A$3:$B$69,2)</f>
        <v>33</v>
      </c>
      <c r="C532" s="33">
        <f>IF('STATS 17-18'!T534&lt;82,IF(B532&gt;60,60,B532),B532)</f>
        <v>33</v>
      </c>
      <c r="D532" s="82">
        <f>IF('STATS 17-18'!T534&lt;41,IF(C532&gt;53,53,C532),C532)</f>
        <v>33</v>
      </c>
    </row>
    <row r="533" ht="20.35" customHeight="1">
      <c r="A533" t="s" s="38">
        <v>1602</v>
      </c>
      <c r="B533" s="81">
        <f>VLOOKUP('STATS 17-18'!U535,'FO - FACEOFFS %'!$A$3:$B$69,2)</f>
        <v>33</v>
      </c>
      <c r="C533" s="33">
        <f>IF('STATS 17-18'!T535&lt;82,IF(B533&gt;60,60,B533),B533)</f>
        <v>33</v>
      </c>
      <c r="D533" s="82">
        <f>IF('STATS 17-18'!T535&lt;41,IF(C533&gt;53,53,C533),C533)</f>
        <v>33</v>
      </c>
    </row>
    <row r="534" ht="20.35" customHeight="1">
      <c r="A534" t="s" s="38">
        <v>1603</v>
      </c>
      <c r="B534" s="81">
        <f>VLOOKUP('STATS 17-18'!U536,'FO - FACEOFFS %'!$A$3:$B$69,2)</f>
        <v>65</v>
      </c>
      <c r="C534" s="33">
        <f>IF('STATS 17-18'!T536&lt;82,IF(B534&gt;60,60,B534),B534)</f>
        <v>65</v>
      </c>
      <c r="D534" s="82">
        <f>IF('STATS 17-18'!T536&lt;41,IF(C534&gt;53,53,C534),C534)</f>
        <v>65</v>
      </c>
    </row>
    <row r="535" ht="20.35" customHeight="1">
      <c r="A535" t="s" s="38">
        <v>1604</v>
      </c>
      <c r="B535" s="81">
        <f>VLOOKUP('STATS 17-18'!U537,'FO - FACEOFFS %'!$A$3:$B$69,2)</f>
        <v>83</v>
      </c>
      <c r="C535" s="33">
        <f>IF('STATS 17-18'!T537&lt;82,IF(B535&gt;60,60,B535),B535)</f>
        <v>83</v>
      </c>
      <c r="D535" s="82">
        <f>IF('STATS 17-18'!T537&lt;41,IF(C535&gt;53,53,C535),C535)</f>
        <v>83</v>
      </c>
    </row>
    <row r="536" ht="20.35" customHeight="1">
      <c r="A536" t="s" s="38">
        <v>1605</v>
      </c>
      <c r="B536" s="81">
        <f>VLOOKUP('STATS 17-18'!U538,'FO - FACEOFFS %'!$A$3:$B$69,2)</f>
        <v>33</v>
      </c>
      <c r="C536" s="33">
        <f>IF('STATS 17-18'!T538&lt;82,IF(B536&gt;60,60,B536),B536)</f>
        <v>33</v>
      </c>
      <c r="D536" s="82">
        <f>IF('STATS 17-18'!T538&lt;41,IF(C536&gt;53,53,C536),C536)</f>
        <v>33</v>
      </c>
    </row>
    <row r="537" ht="20.35" customHeight="1">
      <c r="A537" t="s" s="38">
        <v>1606</v>
      </c>
      <c r="B537" s="81">
        <f>VLOOKUP('STATS 17-18'!U539,'FO - FACEOFFS %'!$A$3:$B$69,2)</f>
        <v>75</v>
      </c>
      <c r="C537" s="33">
        <f>IF('STATS 17-18'!T539&lt;82,IF(B537&gt;60,60,B537),B537)</f>
        <v>75</v>
      </c>
      <c r="D537" s="82">
        <f>IF('STATS 17-18'!T539&lt;41,IF(C537&gt;53,53,C537),C537)</f>
        <v>75</v>
      </c>
    </row>
    <row r="538" ht="20.35" customHeight="1">
      <c r="A538" t="s" s="38">
        <v>1607</v>
      </c>
      <c r="B538" s="81">
        <f>VLOOKUP('STATS 17-18'!U540,'FO - FACEOFFS %'!$A$3:$B$69,2)</f>
        <v>86</v>
      </c>
      <c r="C538" s="33">
        <f>IF('STATS 17-18'!T540&lt;82,IF(B538&gt;60,60,B538),B538)</f>
        <v>60</v>
      </c>
      <c r="D538" s="82">
        <f>IF('STATS 17-18'!T540&lt;41,IF(C538&gt;53,53,C538),C538)</f>
        <v>60</v>
      </c>
    </row>
    <row r="539" ht="20.35" customHeight="1">
      <c r="A539" t="s" s="38">
        <v>1608</v>
      </c>
      <c r="B539" s="81">
        <f>VLOOKUP('STATS 17-18'!U541,'FO - FACEOFFS %'!$A$3:$B$69,2)</f>
        <v>33</v>
      </c>
      <c r="C539" s="33">
        <f>IF('STATS 17-18'!T541&lt;82,IF(B539&gt;60,60,B539),B539)</f>
        <v>33</v>
      </c>
      <c r="D539" s="82">
        <f>IF('STATS 17-18'!T541&lt;41,IF(C539&gt;53,53,C539),C539)</f>
        <v>33</v>
      </c>
    </row>
    <row r="540" ht="20.35" customHeight="1">
      <c r="A540" t="s" s="38">
        <v>1609</v>
      </c>
      <c r="B540" s="81">
        <f>VLOOKUP('STATS 17-18'!U542,'FO - FACEOFFS %'!$A$3:$B$69,2)</f>
        <v>70</v>
      </c>
      <c r="C540" s="33">
        <f>IF('STATS 17-18'!T542&lt;82,IF(B540&gt;60,60,B540),B540)</f>
        <v>60</v>
      </c>
      <c r="D540" s="82">
        <f>IF('STATS 17-18'!T542&lt;41,IF(C540&gt;53,53,C540),C540)</f>
        <v>53</v>
      </c>
    </row>
    <row r="541" ht="20.35" customHeight="1">
      <c r="A541" t="s" s="38">
        <v>1610</v>
      </c>
      <c r="B541" s="81">
        <f>VLOOKUP('STATS 17-18'!U543,'FO - FACEOFFS %'!$A$3:$B$69,2)</f>
        <v>38</v>
      </c>
      <c r="C541" s="33">
        <f>IF('STATS 17-18'!T543&lt;82,IF(B541&gt;60,60,B541),B541)</f>
        <v>38</v>
      </c>
      <c r="D541" s="82">
        <f>IF('STATS 17-18'!T543&lt;41,IF(C541&gt;53,53,C541),C541)</f>
        <v>38</v>
      </c>
    </row>
    <row r="542" ht="20.35" customHeight="1">
      <c r="A542" t="s" s="38">
        <v>1611</v>
      </c>
      <c r="B542" s="81">
        <f>VLOOKUP('STATS 17-18'!U544,'FO - FACEOFFS %'!$A$3:$B$69,2)</f>
        <v>99</v>
      </c>
      <c r="C542" s="33">
        <f>IF('STATS 17-18'!T544&lt;82,IF(B542&gt;60,60,B542),B542)</f>
        <v>60</v>
      </c>
      <c r="D542" s="82">
        <f>IF('STATS 17-18'!T544&lt;41,IF(C542&gt;53,53,C542),C542)</f>
        <v>53</v>
      </c>
    </row>
    <row r="543" ht="20.35" customHeight="1">
      <c r="A543" t="s" s="38">
        <v>1612</v>
      </c>
      <c r="B543" s="81">
        <f>VLOOKUP('STATS 17-18'!U545,'FO - FACEOFFS %'!$A$3:$B$69,2)</f>
        <v>33</v>
      </c>
      <c r="C543" s="33">
        <f>IF('STATS 17-18'!T545&lt;82,IF(B543&gt;60,60,B543),B543)</f>
        <v>33</v>
      </c>
      <c r="D543" s="82">
        <f>IF('STATS 17-18'!T545&lt;41,IF(C543&gt;53,53,C543),C543)</f>
        <v>33</v>
      </c>
    </row>
    <row r="544" ht="20.35" customHeight="1">
      <c r="A544" t="s" s="38">
        <v>1613</v>
      </c>
      <c r="B544" s="81">
        <f>VLOOKUP('STATS 17-18'!U546,'FO - FACEOFFS %'!$A$3:$B$69,2)</f>
        <v>33</v>
      </c>
      <c r="C544" s="33">
        <f>IF('STATS 17-18'!T546&lt;82,IF(B544&gt;60,60,B544),B544)</f>
        <v>33</v>
      </c>
      <c r="D544" s="82">
        <f>IF('STATS 17-18'!T546&lt;41,IF(C544&gt;53,53,C544),C544)</f>
        <v>33</v>
      </c>
    </row>
    <row r="545" ht="20.35" customHeight="1">
      <c r="A545" t="s" s="38">
        <v>1614</v>
      </c>
      <c r="B545" s="81">
        <f>VLOOKUP('STATS 17-18'!U547,'FO - FACEOFFS %'!$A$3:$B$69,2)</f>
        <v>89</v>
      </c>
      <c r="C545" s="33">
        <f>IF('STATS 17-18'!T547&lt;82,IF(B545&gt;60,60,B545),B545)</f>
        <v>89</v>
      </c>
      <c r="D545" s="82">
        <f>IF('STATS 17-18'!T547&lt;41,IF(C545&gt;53,53,C545),C545)</f>
        <v>89</v>
      </c>
    </row>
    <row r="546" ht="20.35" customHeight="1">
      <c r="A546" t="s" s="38">
        <v>1615</v>
      </c>
      <c r="B546" s="81">
        <f>VLOOKUP('STATS 17-18'!U548,'FO - FACEOFFS %'!$A$3:$B$69,2)</f>
        <v>33</v>
      </c>
      <c r="C546" s="33">
        <f>IF('STATS 17-18'!T548&lt;82,IF(B546&gt;60,60,B546),B546)</f>
        <v>33</v>
      </c>
      <c r="D546" s="82">
        <f>IF('STATS 17-18'!T548&lt;41,IF(C546&gt;53,53,C546),C546)</f>
        <v>33</v>
      </c>
    </row>
    <row r="547" ht="20.35" customHeight="1">
      <c r="A547" t="s" s="38">
        <v>1616</v>
      </c>
      <c r="B547" s="81">
        <f>VLOOKUP('STATS 17-18'!U549,'FO - FACEOFFS %'!$A$3:$B$69,2)</f>
        <v>33</v>
      </c>
      <c r="C547" s="33">
        <f>IF('STATS 17-18'!T549&lt;82,IF(B547&gt;60,60,B547),B547)</f>
        <v>33</v>
      </c>
      <c r="D547" s="82">
        <f>IF('STATS 17-18'!T549&lt;41,IF(C547&gt;53,53,C547),C547)</f>
        <v>33</v>
      </c>
    </row>
    <row r="548" ht="20.35" customHeight="1">
      <c r="A548" t="s" s="38">
        <v>1617</v>
      </c>
      <c r="B548" s="81">
        <f>VLOOKUP('STATS 17-18'!U550,'FO - FACEOFFS %'!$A$3:$B$69,2)</f>
        <v>46</v>
      </c>
      <c r="C548" s="33">
        <f>IF('STATS 17-18'!T550&lt;82,IF(B548&gt;60,60,B548),B548)</f>
        <v>46</v>
      </c>
      <c r="D548" s="82">
        <f>IF('STATS 17-18'!T550&lt;41,IF(C548&gt;53,53,C548),C548)</f>
        <v>46</v>
      </c>
    </row>
    <row r="549" ht="20.35" customHeight="1">
      <c r="A549" t="s" s="38">
        <v>1618</v>
      </c>
      <c r="B549" s="81">
        <f>VLOOKUP('STATS 17-18'!U551,'FO - FACEOFFS %'!$A$3:$B$69,2)</f>
        <v>91</v>
      </c>
      <c r="C549" s="33">
        <f>IF('STATS 17-18'!T551&lt;82,IF(B549&gt;60,60,B549),B549)</f>
        <v>60</v>
      </c>
      <c r="D549" s="82">
        <f>IF('STATS 17-18'!T551&lt;41,IF(C549&gt;53,53,C549),C549)</f>
        <v>60</v>
      </c>
    </row>
    <row r="550" ht="20.35" customHeight="1">
      <c r="A550" t="s" s="38">
        <v>1619</v>
      </c>
      <c r="B550" s="81">
        <f>VLOOKUP('STATS 17-18'!U552,'FO - FACEOFFS %'!$A$3:$B$69,2)</f>
        <v>33</v>
      </c>
      <c r="C550" s="33">
        <f>IF('STATS 17-18'!T552&lt;82,IF(B550&gt;60,60,B550),B550)</f>
        <v>33</v>
      </c>
      <c r="D550" s="82">
        <f>IF('STATS 17-18'!T552&lt;41,IF(C550&gt;53,53,C550),C550)</f>
        <v>33</v>
      </c>
    </row>
    <row r="551" ht="20.35" customHeight="1">
      <c r="A551" t="s" s="38">
        <v>1620</v>
      </c>
      <c r="B551" s="81">
        <f>VLOOKUP('STATS 17-18'!U553,'FO - FACEOFFS %'!$A$3:$B$69,2)</f>
        <v>33</v>
      </c>
      <c r="C551" s="33">
        <f>IF('STATS 17-18'!T553&lt;82,IF(B551&gt;60,60,B551),B551)</f>
        <v>33</v>
      </c>
      <c r="D551" s="82">
        <f>IF('STATS 17-18'!T553&lt;41,IF(C551&gt;53,53,C551),C551)</f>
        <v>33</v>
      </c>
    </row>
    <row r="552" ht="20.35" customHeight="1">
      <c r="A552" t="s" s="38">
        <v>1621</v>
      </c>
      <c r="B552" s="81">
        <f>VLOOKUP('STATS 17-18'!U554,'FO - FACEOFFS %'!$A$3:$B$69,2)</f>
        <v>33</v>
      </c>
      <c r="C552" s="33">
        <f>IF('STATS 17-18'!T554&lt;82,IF(B552&gt;60,60,B552),B552)</f>
        <v>33</v>
      </c>
      <c r="D552" s="82">
        <f>IF('STATS 17-18'!T554&lt;41,IF(C552&gt;53,53,C552),C552)</f>
        <v>33</v>
      </c>
    </row>
    <row r="553" ht="20.35" customHeight="1">
      <c r="A553" t="s" s="38">
        <v>1622</v>
      </c>
      <c r="B553" s="81">
        <f>VLOOKUP('STATS 17-18'!U555,'FO - FACEOFFS %'!$A$3:$B$69,2)</f>
        <v>33</v>
      </c>
      <c r="C553" s="33">
        <f>IF('STATS 17-18'!T555&lt;82,IF(B553&gt;60,60,B553),B553)</f>
        <v>33</v>
      </c>
      <c r="D553" s="82">
        <f>IF('STATS 17-18'!T555&lt;41,IF(C553&gt;53,53,C553),C553)</f>
        <v>33</v>
      </c>
    </row>
    <row r="554" ht="20.35" customHeight="1">
      <c r="A554" t="s" s="38">
        <v>1623</v>
      </c>
      <c r="B554" s="81">
        <f>VLOOKUP('STATS 17-18'!U556,'FO - FACEOFFS %'!$A$3:$B$69,2)</f>
        <v>33</v>
      </c>
      <c r="C554" s="33">
        <f>IF('STATS 17-18'!T556&lt;82,IF(B554&gt;60,60,B554),B554)</f>
        <v>33</v>
      </c>
      <c r="D554" s="82">
        <f>IF('STATS 17-18'!T556&lt;41,IF(C554&gt;53,53,C554),C554)</f>
        <v>33</v>
      </c>
    </row>
    <row r="555" ht="20.35" customHeight="1">
      <c r="A555" t="s" s="38">
        <v>1624</v>
      </c>
      <c r="B555" s="81">
        <f>VLOOKUP('STATS 17-18'!U557,'FO - FACEOFFS %'!$A$3:$B$69,2)</f>
        <v>72</v>
      </c>
      <c r="C555" s="33">
        <f>IF('STATS 17-18'!T557&lt;82,IF(B555&gt;60,60,B555),B555)</f>
        <v>72</v>
      </c>
      <c r="D555" s="82">
        <f>IF('STATS 17-18'!T557&lt;41,IF(C555&gt;53,53,C555),C555)</f>
        <v>72</v>
      </c>
    </row>
    <row r="556" ht="20.35" customHeight="1">
      <c r="A556" t="s" s="38">
        <v>1625</v>
      </c>
      <c r="B556" s="81">
        <f>VLOOKUP('STATS 17-18'!U558,'FO - FACEOFFS %'!$A$3:$B$69,2)</f>
        <v>82</v>
      </c>
      <c r="C556" s="33">
        <f>IF('STATS 17-18'!T558&lt;82,IF(B556&gt;60,60,B556),B556)</f>
        <v>82</v>
      </c>
      <c r="D556" s="82">
        <f>IF('STATS 17-18'!T558&lt;41,IF(C556&gt;53,53,C556),C556)</f>
        <v>82</v>
      </c>
    </row>
    <row r="557" ht="20.35" customHeight="1">
      <c r="A557" t="s" s="38">
        <v>1626</v>
      </c>
      <c r="B557" s="81">
        <f>VLOOKUP('STATS 17-18'!U559,'FO - FACEOFFS %'!$A$3:$B$69,2)</f>
        <v>99</v>
      </c>
      <c r="C557" s="33">
        <f>IF('STATS 17-18'!T559&lt;82,IF(B557&gt;60,60,B557),B557)</f>
        <v>60</v>
      </c>
      <c r="D557" s="82">
        <f>IF('STATS 17-18'!T559&lt;41,IF(C557&gt;53,53,C557),C557)</f>
        <v>53</v>
      </c>
    </row>
    <row r="558" ht="20.35" customHeight="1">
      <c r="A558" t="s" s="38">
        <v>1627</v>
      </c>
      <c r="B558" s="81">
        <f>VLOOKUP('STATS 17-18'!U560,'FO - FACEOFFS %'!$A$3:$B$69,2)</f>
        <v>33</v>
      </c>
      <c r="C558" s="33">
        <f>IF('STATS 17-18'!T560&lt;82,IF(B558&gt;60,60,B558),B558)</f>
        <v>33</v>
      </c>
      <c r="D558" s="82">
        <f>IF('STATS 17-18'!T560&lt;41,IF(C558&gt;53,53,C558),C558)</f>
        <v>33</v>
      </c>
    </row>
    <row r="559" ht="20.35" customHeight="1">
      <c r="A559" t="s" s="38">
        <v>1628</v>
      </c>
      <c r="B559" s="81">
        <f>VLOOKUP('STATS 17-18'!U561,'FO - FACEOFFS %'!$A$3:$B$69,2)</f>
        <v>68</v>
      </c>
      <c r="C559" s="33">
        <f>IF('STATS 17-18'!T561&lt;82,IF(B559&gt;60,60,B559),B559)</f>
        <v>68</v>
      </c>
      <c r="D559" s="82">
        <f>IF('STATS 17-18'!T561&lt;41,IF(C559&gt;53,53,C559),C559)</f>
        <v>68</v>
      </c>
    </row>
    <row r="560" ht="20.35" customHeight="1">
      <c r="A560" t="s" s="38">
        <v>1629</v>
      </c>
      <c r="B560" s="81">
        <f>VLOOKUP('STATS 17-18'!U562,'FO - FACEOFFS %'!$A$3:$B$69,2)</f>
        <v>33</v>
      </c>
      <c r="C560" s="33">
        <f>IF('STATS 17-18'!T562&lt;82,IF(B560&gt;60,60,B560),B560)</f>
        <v>33</v>
      </c>
      <c r="D560" s="82">
        <f>IF('STATS 17-18'!T562&lt;41,IF(C560&gt;53,53,C560),C560)</f>
        <v>33</v>
      </c>
    </row>
    <row r="561" ht="20.35" customHeight="1">
      <c r="A561" t="s" s="38">
        <v>1630</v>
      </c>
      <c r="B561" s="81">
        <f>VLOOKUP('STATS 17-18'!U563,'FO - FACEOFFS %'!$A$3:$B$69,2)</f>
        <v>33</v>
      </c>
      <c r="C561" s="33">
        <f>IF('STATS 17-18'!T563&lt;82,IF(B561&gt;60,60,B561),B561)</f>
        <v>33</v>
      </c>
      <c r="D561" s="82">
        <f>IF('STATS 17-18'!T563&lt;41,IF(C561&gt;53,53,C561),C561)</f>
        <v>33</v>
      </c>
    </row>
    <row r="562" ht="20.35" customHeight="1">
      <c r="A562" t="s" s="38">
        <v>1631</v>
      </c>
      <c r="B562" s="81">
        <f>VLOOKUP('STATS 17-18'!U564,'FO - FACEOFFS %'!$A$3:$B$69,2)</f>
        <v>99</v>
      </c>
      <c r="C562" s="33">
        <f>IF('STATS 17-18'!T564&lt;82,IF(B562&gt;60,60,B562),B562)</f>
        <v>60</v>
      </c>
      <c r="D562" s="82">
        <f>IF('STATS 17-18'!T564&lt;41,IF(C562&gt;53,53,C562),C562)</f>
        <v>53</v>
      </c>
    </row>
    <row r="563" ht="20.35" customHeight="1">
      <c r="A563" t="s" s="38">
        <v>1632</v>
      </c>
      <c r="B563" s="81">
        <f>VLOOKUP('STATS 17-18'!U565,'FO - FACEOFFS %'!$A$3:$B$69,2)</f>
        <v>33</v>
      </c>
      <c r="C563" s="33">
        <f>IF('STATS 17-18'!T565&lt;82,IF(B563&gt;60,60,B563),B563)</f>
        <v>33</v>
      </c>
      <c r="D563" s="82">
        <f>IF('STATS 17-18'!T565&lt;41,IF(C563&gt;53,53,C563),C563)</f>
        <v>33</v>
      </c>
    </row>
    <row r="564" ht="20.35" customHeight="1">
      <c r="A564" t="s" s="38">
        <v>1633</v>
      </c>
      <c r="B564" s="81">
        <f>VLOOKUP('STATS 17-18'!U566,'FO - FACEOFFS %'!$A$3:$B$69,2)</f>
        <v>33</v>
      </c>
      <c r="C564" s="33">
        <f>IF('STATS 17-18'!T566&lt;82,IF(B564&gt;60,60,B564),B564)</f>
        <v>33</v>
      </c>
      <c r="D564" s="82">
        <f>IF('STATS 17-18'!T566&lt;41,IF(C564&gt;53,53,C564),C564)</f>
        <v>33</v>
      </c>
    </row>
    <row r="565" ht="20.35" customHeight="1">
      <c r="A565" t="s" s="38">
        <v>1634</v>
      </c>
      <c r="B565" s="81">
        <f>VLOOKUP('STATS 17-18'!U567,'FO - FACEOFFS %'!$A$3:$B$69,2)</f>
        <v>33</v>
      </c>
      <c r="C565" s="33">
        <f>IF('STATS 17-18'!T567&lt;82,IF(B565&gt;60,60,B565),B565)</f>
        <v>33</v>
      </c>
      <c r="D565" s="82">
        <f>IF('STATS 17-18'!T567&lt;41,IF(C565&gt;53,53,C565),C565)</f>
        <v>33</v>
      </c>
    </row>
    <row r="566" ht="20.35" customHeight="1">
      <c r="A566" t="s" s="38">
        <v>1635</v>
      </c>
      <c r="B566" s="81">
        <f>VLOOKUP('STATS 17-18'!U568,'FO - FACEOFFS %'!$A$3:$B$69,2)</f>
        <v>33</v>
      </c>
      <c r="C566" s="33">
        <f>IF('STATS 17-18'!T568&lt;82,IF(B566&gt;60,60,B566),B566)</f>
        <v>33</v>
      </c>
      <c r="D566" s="82">
        <f>IF('STATS 17-18'!T568&lt;41,IF(C566&gt;53,53,C566),C566)</f>
        <v>33</v>
      </c>
    </row>
    <row r="567" ht="20.35" customHeight="1">
      <c r="A567" t="s" s="38">
        <v>1636</v>
      </c>
      <c r="B567" s="81">
        <f>VLOOKUP('STATS 17-18'!U569,'FO - FACEOFFS %'!$A$3:$B$69,2)</f>
        <v>76</v>
      </c>
      <c r="C567" s="33">
        <f>IF('STATS 17-18'!T569&lt;82,IF(B567&gt;60,60,B567),B567)</f>
        <v>76</v>
      </c>
      <c r="D567" s="82">
        <f>IF('STATS 17-18'!T569&lt;41,IF(C567&gt;53,53,C567),C567)</f>
        <v>76</v>
      </c>
    </row>
    <row r="568" ht="20.35" customHeight="1">
      <c r="A568" t="s" s="38">
        <v>1637</v>
      </c>
      <c r="B568" s="81">
        <f>VLOOKUP('STATS 17-18'!U570,'FO - FACEOFFS %'!$A$3:$B$69,2)</f>
        <v>33</v>
      </c>
      <c r="C568" s="33">
        <f>IF('STATS 17-18'!T570&lt;82,IF(B568&gt;60,60,B568),B568)</f>
        <v>33</v>
      </c>
      <c r="D568" s="82">
        <f>IF('STATS 17-18'!T570&lt;41,IF(C568&gt;53,53,C568),C568)</f>
        <v>33</v>
      </c>
    </row>
    <row r="569" ht="20.35" customHeight="1">
      <c r="A569" t="s" s="38">
        <v>1638</v>
      </c>
      <c r="B569" s="81">
        <f>VLOOKUP('STATS 17-18'!U571,'FO - FACEOFFS %'!$A$3:$B$69,2)</f>
        <v>33</v>
      </c>
      <c r="C569" s="33">
        <f>IF('STATS 17-18'!T571&lt;82,IF(B569&gt;60,60,B569),B569)</f>
        <v>33</v>
      </c>
      <c r="D569" s="82">
        <f>IF('STATS 17-18'!T571&lt;41,IF(C569&gt;53,53,C569),C569)</f>
        <v>33</v>
      </c>
    </row>
    <row r="570" ht="20.35" customHeight="1">
      <c r="A570" t="s" s="38">
        <v>1639</v>
      </c>
      <c r="B570" s="81">
        <f>VLOOKUP('STATS 17-18'!U572,'FO - FACEOFFS %'!$A$3:$B$69,2)</f>
        <v>94</v>
      </c>
      <c r="C570" s="33">
        <f>IF('STATS 17-18'!T572&lt;82,IF(B570&gt;60,60,B570),B570)</f>
        <v>94</v>
      </c>
      <c r="D570" s="82">
        <f>IF('STATS 17-18'!T572&lt;41,IF(C570&gt;53,53,C570),C570)</f>
        <v>94</v>
      </c>
    </row>
    <row r="571" ht="20.35" customHeight="1">
      <c r="A571" t="s" s="38">
        <v>1640</v>
      </c>
      <c r="B571" s="81">
        <f>VLOOKUP('STATS 17-18'!U573,'FO - FACEOFFS %'!$A$3:$B$69,2)</f>
        <v>40</v>
      </c>
      <c r="C571" s="33">
        <f>IF('STATS 17-18'!T573&lt;82,IF(B571&gt;60,60,B571),B571)</f>
        <v>40</v>
      </c>
      <c r="D571" s="82">
        <f>IF('STATS 17-18'!T573&lt;41,IF(C571&gt;53,53,C571),C571)</f>
        <v>40</v>
      </c>
    </row>
    <row r="572" ht="20.35" customHeight="1">
      <c r="A572" t="s" s="38">
        <v>1641</v>
      </c>
      <c r="B572" s="81">
        <f>VLOOKUP('STATS 17-18'!U574,'FO - FACEOFFS %'!$A$3:$B$69,2)</f>
        <v>33</v>
      </c>
      <c r="C572" s="33">
        <f>IF('STATS 17-18'!T574&lt;82,IF(B572&gt;60,60,B572),B572)</f>
        <v>33</v>
      </c>
      <c r="D572" s="82">
        <f>IF('STATS 17-18'!T574&lt;41,IF(C572&gt;53,53,C572),C572)</f>
        <v>33</v>
      </c>
    </row>
    <row r="573" ht="20.35" customHeight="1">
      <c r="A573" t="s" s="38">
        <v>1642</v>
      </c>
      <c r="B573" s="81">
        <f>VLOOKUP('STATS 17-18'!U575,'FO - FACEOFFS %'!$A$3:$B$69,2)</f>
        <v>37</v>
      </c>
      <c r="C573" s="33">
        <f>IF('STATS 17-18'!T575&lt;82,IF(B573&gt;60,60,B573),B573)</f>
        <v>37</v>
      </c>
      <c r="D573" s="82">
        <f>IF('STATS 17-18'!T575&lt;41,IF(C573&gt;53,53,C573),C573)</f>
        <v>37</v>
      </c>
    </row>
    <row r="574" ht="20.35" customHeight="1">
      <c r="A574" t="s" s="38">
        <v>1643</v>
      </c>
      <c r="B574" s="81">
        <f>VLOOKUP('STATS 17-18'!U576,'FO - FACEOFFS %'!$A$3:$B$69,2)</f>
        <v>52</v>
      </c>
      <c r="C574" s="33">
        <f>IF('STATS 17-18'!T576&lt;82,IF(B574&gt;60,60,B574),B574)</f>
        <v>52</v>
      </c>
      <c r="D574" s="82">
        <f>IF('STATS 17-18'!T576&lt;41,IF(C574&gt;53,53,C574),C574)</f>
        <v>52</v>
      </c>
    </row>
    <row r="575" ht="20.35" customHeight="1">
      <c r="A575" t="s" s="38">
        <v>1644</v>
      </c>
      <c r="B575" s="81">
        <f>VLOOKUP('STATS 17-18'!U577,'FO - FACEOFFS %'!$A$3:$B$69,2)</f>
        <v>47</v>
      </c>
      <c r="C575" s="33">
        <f>IF('STATS 17-18'!T577&lt;82,IF(B575&gt;60,60,B575),B575)</f>
        <v>47</v>
      </c>
      <c r="D575" s="82">
        <f>IF('STATS 17-18'!T577&lt;41,IF(C575&gt;53,53,C575),C575)</f>
        <v>47</v>
      </c>
    </row>
    <row r="576" ht="20.35" customHeight="1">
      <c r="A576" t="s" s="38">
        <v>1645</v>
      </c>
      <c r="B576" s="81">
        <f>VLOOKUP('STATS 17-18'!U578,'FO - FACEOFFS %'!$A$3:$B$69,2)</f>
        <v>33</v>
      </c>
      <c r="C576" s="33">
        <f>IF('STATS 17-18'!T578&lt;82,IF(B576&gt;60,60,B576),B576)</f>
        <v>33</v>
      </c>
      <c r="D576" s="82">
        <f>IF('STATS 17-18'!T578&lt;41,IF(C576&gt;53,53,C576),C576)</f>
        <v>33</v>
      </c>
    </row>
    <row r="577" ht="20.35" customHeight="1">
      <c r="A577" t="s" s="38">
        <v>1646</v>
      </c>
      <c r="B577" s="81">
        <f>VLOOKUP('STATS 17-18'!U579,'FO - FACEOFFS %'!$A$3:$B$69,2)</f>
        <v>33</v>
      </c>
      <c r="C577" s="33">
        <f>IF('STATS 17-18'!T579&lt;82,IF(B577&gt;60,60,B577),B577)</f>
        <v>33</v>
      </c>
      <c r="D577" s="82">
        <f>IF('STATS 17-18'!T579&lt;41,IF(C577&gt;53,53,C577),C577)</f>
        <v>33</v>
      </c>
    </row>
    <row r="578" ht="20.35" customHeight="1">
      <c r="A578" t="s" s="38">
        <v>1647</v>
      </c>
      <c r="B578" s="81">
        <f>VLOOKUP('STATS 17-18'!U580,'FO - FACEOFFS %'!$A$3:$B$69,2)</f>
        <v>99</v>
      </c>
      <c r="C578" s="33">
        <f>IF('STATS 17-18'!T580&lt;82,IF(B578&gt;60,60,B578),B578)</f>
        <v>60</v>
      </c>
      <c r="D578" s="82">
        <f>IF('STATS 17-18'!T580&lt;41,IF(C578&gt;53,53,C578),C578)</f>
        <v>53</v>
      </c>
    </row>
    <row r="579" ht="20.35" customHeight="1">
      <c r="A579" t="s" s="38">
        <v>1648</v>
      </c>
      <c r="B579" s="81">
        <f>VLOOKUP('STATS 17-18'!U581,'FO - FACEOFFS %'!$A$3:$B$69,2)</f>
        <v>48</v>
      </c>
      <c r="C579" s="33">
        <f>IF('STATS 17-18'!T581&lt;82,IF(B579&gt;60,60,B579),B579)</f>
        <v>48</v>
      </c>
      <c r="D579" s="82">
        <f>IF('STATS 17-18'!T581&lt;41,IF(C579&gt;53,53,C579),C579)</f>
        <v>48</v>
      </c>
    </row>
    <row r="580" ht="20.35" customHeight="1">
      <c r="A580" t="s" s="38">
        <v>1649</v>
      </c>
      <c r="B580" s="81">
        <f>VLOOKUP('STATS 17-18'!U582,'FO - FACEOFFS %'!$A$3:$B$69,2)</f>
        <v>33</v>
      </c>
      <c r="C580" s="33">
        <f>IF('STATS 17-18'!T582&lt;82,IF(B580&gt;60,60,B580),B580)</f>
        <v>33</v>
      </c>
      <c r="D580" s="82">
        <f>IF('STATS 17-18'!T582&lt;41,IF(C580&gt;53,53,C580),C580)</f>
        <v>33</v>
      </c>
    </row>
    <row r="581" ht="20.35" customHeight="1">
      <c r="A581" t="s" s="38">
        <v>1650</v>
      </c>
      <c r="B581" s="81">
        <f>VLOOKUP('STATS 17-18'!U583,'FO - FACEOFFS %'!$A$3:$B$69,2)</f>
        <v>96</v>
      </c>
      <c r="C581" s="33">
        <f>IF('STATS 17-18'!T583&lt;82,IF(B581&gt;60,60,B581),B581)</f>
        <v>60</v>
      </c>
      <c r="D581" s="82">
        <f>IF('STATS 17-18'!T583&lt;41,IF(C581&gt;53,53,C581),C581)</f>
        <v>60</v>
      </c>
    </row>
    <row r="582" ht="20.35" customHeight="1">
      <c r="A582" t="s" s="38">
        <v>1651</v>
      </c>
      <c r="B582" s="81">
        <f>VLOOKUP('STATS 17-18'!U584,'FO - FACEOFFS %'!$A$3:$B$69,2)</f>
        <v>33</v>
      </c>
      <c r="C582" s="33">
        <f>IF('STATS 17-18'!T584&lt;82,IF(B582&gt;60,60,B582),B582)</f>
        <v>33</v>
      </c>
      <c r="D582" s="82">
        <f>IF('STATS 17-18'!T584&lt;41,IF(C582&gt;53,53,C582),C582)</f>
        <v>33</v>
      </c>
    </row>
    <row r="583" ht="20.35" customHeight="1">
      <c r="A583" t="s" s="38">
        <v>1652</v>
      </c>
      <c r="B583" s="81">
        <f>VLOOKUP('STATS 17-18'!U585,'FO - FACEOFFS %'!$A$3:$B$69,2)</f>
        <v>33</v>
      </c>
      <c r="C583" s="33">
        <f>IF('STATS 17-18'!T585&lt;82,IF(B583&gt;60,60,B583),B583)</f>
        <v>33</v>
      </c>
      <c r="D583" s="82">
        <f>IF('STATS 17-18'!T585&lt;41,IF(C583&gt;53,53,C583),C583)</f>
        <v>33</v>
      </c>
    </row>
    <row r="584" ht="20.35" customHeight="1">
      <c r="A584" t="s" s="38">
        <v>1653</v>
      </c>
      <c r="B584" s="81">
        <f>VLOOKUP('STATS 17-18'!U586,'FO - FACEOFFS %'!$A$3:$B$69,2)</f>
        <v>55</v>
      </c>
      <c r="C584" s="33">
        <f>IF('STATS 17-18'!T586&lt;82,IF(B584&gt;60,60,B584),B584)</f>
        <v>55</v>
      </c>
      <c r="D584" s="82">
        <f>IF('STATS 17-18'!T586&lt;41,IF(C584&gt;53,53,C584),C584)</f>
        <v>55</v>
      </c>
    </row>
    <row r="585" ht="20.35" customHeight="1">
      <c r="A585" t="s" s="38">
        <v>1654</v>
      </c>
      <c r="B585" s="81">
        <f>VLOOKUP('STATS 17-18'!U587,'FO - FACEOFFS %'!$A$3:$B$69,2)</f>
        <v>54</v>
      </c>
      <c r="C585" s="33">
        <f>IF('STATS 17-18'!T587&lt;82,IF(B585&gt;60,60,B585),B585)</f>
        <v>54</v>
      </c>
      <c r="D585" s="82">
        <f>IF('STATS 17-18'!T587&lt;41,IF(C585&gt;53,53,C585),C585)</f>
        <v>53</v>
      </c>
    </row>
    <row r="586" ht="20.35" customHeight="1">
      <c r="A586" t="s" s="38">
        <v>1655</v>
      </c>
      <c r="B586" s="81">
        <f>VLOOKUP('STATS 17-18'!U588,'FO - FACEOFFS %'!$A$3:$B$69,2)</f>
        <v>65</v>
      </c>
      <c r="C586" s="33">
        <f>IF('STATS 17-18'!T588&lt;82,IF(B586&gt;60,60,B586),B586)</f>
        <v>65</v>
      </c>
      <c r="D586" s="82">
        <f>IF('STATS 17-18'!T588&lt;41,IF(C586&gt;53,53,C586),C586)</f>
        <v>65</v>
      </c>
    </row>
    <row r="587" ht="20.35" customHeight="1">
      <c r="A587" t="s" s="38">
        <v>1656</v>
      </c>
      <c r="B587" s="81">
        <f>VLOOKUP('STATS 17-18'!U589,'FO - FACEOFFS %'!$A$3:$B$69,2)</f>
        <v>97</v>
      </c>
      <c r="C587" s="33">
        <f>IF('STATS 17-18'!T589&lt;82,IF(B587&gt;60,60,B587),B587)</f>
        <v>60</v>
      </c>
      <c r="D587" s="82">
        <f>IF('STATS 17-18'!T589&lt;41,IF(C587&gt;53,53,C587),C587)</f>
        <v>60</v>
      </c>
    </row>
    <row r="588" ht="20.35" customHeight="1">
      <c r="A588" t="s" s="38">
        <v>1657</v>
      </c>
      <c r="B588" s="81">
        <f>VLOOKUP('STATS 17-18'!U590,'FO - FACEOFFS %'!$A$3:$B$69,2)</f>
        <v>33</v>
      </c>
      <c r="C588" s="33">
        <f>IF('STATS 17-18'!T590&lt;82,IF(B588&gt;60,60,B588),B588)</f>
        <v>33</v>
      </c>
      <c r="D588" s="82">
        <f>IF('STATS 17-18'!T590&lt;41,IF(C588&gt;53,53,C588),C588)</f>
        <v>33</v>
      </c>
    </row>
    <row r="589" ht="20.35" customHeight="1">
      <c r="A589" t="s" s="38">
        <v>1658</v>
      </c>
      <c r="B589" s="81">
        <f>VLOOKUP('STATS 17-18'!U591,'FO - FACEOFFS %'!$A$3:$B$69,2)</f>
        <v>33</v>
      </c>
      <c r="C589" s="33">
        <f>IF('STATS 17-18'!T591&lt;82,IF(B589&gt;60,60,B589),B589)</f>
        <v>33</v>
      </c>
      <c r="D589" s="82">
        <f>IF('STATS 17-18'!T591&lt;41,IF(C589&gt;53,53,C589),C589)</f>
        <v>33</v>
      </c>
    </row>
    <row r="590" ht="20.35" customHeight="1">
      <c r="A590" t="s" s="38">
        <v>1659</v>
      </c>
      <c r="B590" s="81">
        <f>VLOOKUP('STATS 17-18'!U592,'FO - FACEOFFS %'!$A$3:$B$69,2)</f>
        <v>36</v>
      </c>
      <c r="C590" s="33">
        <f>IF('STATS 17-18'!T592&lt;82,IF(B590&gt;60,60,B590),B590)</f>
        <v>36</v>
      </c>
      <c r="D590" s="82">
        <f>IF('STATS 17-18'!T592&lt;41,IF(C590&gt;53,53,C590),C590)</f>
        <v>36</v>
      </c>
    </row>
    <row r="591" ht="20.35" customHeight="1">
      <c r="A591" t="s" s="38">
        <v>1660</v>
      </c>
      <c r="B591" s="81">
        <f>VLOOKUP('STATS 17-18'!U593,'FO - FACEOFFS %'!$A$3:$B$69,2)</f>
        <v>61</v>
      </c>
      <c r="C591" s="33">
        <f>IF('STATS 17-18'!T593&lt;82,IF(B591&gt;60,60,B591),B591)</f>
        <v>60</v>
      </c>
      <c r="D591" s="82">
        <f>IF('STATS 17-18'!T593&lt;41,IF(C591&gt;53,53,C591),C591)</f>
        <v>53</v>
      </c>
    </row>
    <row r="592" ht="20.35" customHeight="1">
      <c r="A592" t="s" s="38">
        <v>1661</v>
      </c>
      <c r="B592" s="81">
        <f>VLOOKUP('STATS 17-18'!U594,'FO - FACEOFFS %'!$A$3:$B$69,2)</f>
        <v>41</v>
      </c>
      <c r="C592" s="33">
        <f>IF('STATS 17-18'!T594&lt;82,IF(B592&gt;60,60,B592),B592)</f>
        <v>41</v>
      </c>
      <c r="D592" s="82">
        <f>IF('STATS 17-18'!T594&lt;41,IF(C592&gt;53,53,C592),C592)</f>
        <v>41</v>
      </c>
    </row>
    <row r="593" ht="20.35" customHeight="1">
      <c r="A593" t="s" s="38">
        <v>1662</v>
      </c>
      <c r="B593" s="81">
        <f>VLOOKUP('STATS 17-18'!U595,'FO - FACEOFFS %'!$A$3:$B$69,2)</f>
        <v>74</v>
      </c>
      <c r="C593" s="33">
        <f>IF('STATS 17-18'!T595&lt;82,IF(B593&gt;60,60,B593),B593)</f>
        <v>74</v>
      </c>
      <c r="D593" s="82">
        <f>IF('STATS 17-18'!T595&lt;41,IF(C593&gt;53,53,C593),C593)</f>
        <v>74</v>
      </c>
    </row>
    <row r="594" ht="20.35" customHeight="1">
      <c r="A594" t="s" s="38">
        <v>1663</v>
      </c>
      <c r="B594" s="81">
        <f>VLOOKUP('STATS 17-18'!U596,'FO - FACEOFFS %'!$A$3:$B$69,2)</f>
        <v>70</v>
      </c>
      <c r="C594" s="33">
        <f>IF('STATS 17-18'!T596&lt;82,IF(B594&gt;60,60,B594),B594)</f>
        <v>70</v>
      </c>
      <c r="D594" s="82">
        <f>IF('STATS 17-18'!T596&lt;41,IF(C594&gt;53,53,C594),C594)</f>
        <v>70</v>
      </c>
    </row>
    <row r="595" ht="20.35" customHeight="1">
      <c r="A595" t="s" s="38">
        <v>1664</v>
      </c>
      <c r="B595" s="81">
        <f>VLOOKUP('STATS 17-18'!U597,'FO - FACEOFFS %'!$A$3:$B$69,2)</f>
        <v>89</v>
      </c>
      <c r="C595" s="33">
        <f>IF('STATS 17-18'!T597&lt;82,IF(B595&gt;60,60,B595),B595)</f>
        <v>89</v>
      </c>
      <c r="D595" s="82">
        <f>IF('STATS 17-18'!T597&lt;41,IF(C595&gt;53,53,C595),C595)</f>
        <v>89</v>
      </c>
    </row>
    <row r="596" ht="20.35" customHeight="1">
      <c r="A596" t="s" s="38">
        <v>1665</v>
      </c>
      <c r="B596" s="81">
        <f>VLOOKUP('STATS 17-18'!U598,'FO - FACEOFFS %'!$A$3:$B$69,2)</f>
        <v>33</v>
      </c>
      <c r="C596" s="33">
        <f>IF('STATS 17-18'!T598&lt;82,IF(B596&gt;60,60,B596),B596)</f>
        <v>33</v>
      </c>
      <c r="D596" s="82">
        <f>IF('STATS 17-18'!T598&lt;41,IF(C596&gt;53,53,C596),C596)</f>
        <v>33</v>
      </c>
    </row>
    <row r="597" ht="20.35" customHeight="1">
      <c r="A597" t="s" s="38">
        <v>1666</v>
      </c>
      <c r="B597" s="81">
        <f>VLOOKUP('STATS 17-18'!U599,'FO - FACEOFFS %'!$A$3:$B$69,2)</f>
        <v>84</v>
      </c>
      <c r="C597" s="33">
        <f>IF('STATS 17-18'!T599&lt;82,IF(B597&gt;60,60,B597),B597)</f>
        <v>84</v>
      </c>
      <c r="D597" s="82">
        <f>IF('STATS 17-18'!T599&lt;41,IF(C597&gt;53,53,C597),C597)</f>
        <v>84</v>
      </c>
    </row>
    <row r="598" ht="20.35" customHeight="1">
      <c r="A598" t="s" s="38">
        <v>1667</v>
      </c>
      <c r="B598" s="81">
        <f>VLOOKUP('STATS 17-18'!U600,'FO - FACEOFFS %'!$A$3:$B$69,2)</f>
        <v>96</v>
      </c>
      <c r="C598" s="33">
        <f>IF('STATS 17-18'!T600&lt;82,IF(B598&gt;60,60,B598),B598)</f>
        <v>96</v>
      </c>
      <c r="D598" s="82">
        <f>IF('STATS 17-18'!T600&lt;41,IF(C598&gt;53,53,C598),C598)</f>
        <v>96</v>
      </c>
    </row>
    <row r="599" ht="20.35" customHeight="1">
      <c r="A599" t="s" s="38">
        <v>1668</v>
      </c>
      <c r="B599" s="81">
        <f>VLOOKUP('STATS 17-18'!U601,'FO - FACEOFFS %'!$A$3:$B$69,2)</f>
        <v>33</v>
      </c>
      <c r="C599" s="33">
        <f>IF('STATS 17-18'!T601&lt;82,IF(B599&gt;60,60,B599),B599)</f>
        <v>33</v>
      </c>
      <c r="D599" s="82">
        <f>IF('STATS 17-18'!T601&lt;41,IF(C599&gt;53,53,C599),C599)</f>
        <v>33</v>
      </c>
    </row>
    <row r="600" ht="20.35" customHeight="1">
      <c r="A600" t="s" s="38">
        <v>1669</v>
      </c>
      <c r="B600" s="81">
        <f>VLOOKUP('STATS 17-18'!U602,'FO - FACEOFFS %'!$A$3:$B$69,2)</f>
        <v>89</v>
      </c>
      <c r="C600" s="33">
        <f>IF('STATS 17-18'!T602&lt;82,IF(B600&gt;60,60,B600),B600)</f>
        <v>60</v>
      </c>
      <c r="D600" s="82">
        <f>IF('STATS 17-18'!T602&lt;41,IF(C600&gt;53,53,C600),C600)</f>
        <v>53</v>
      </c>
    </row>
    <row r="601" ht="20.35" customHeight="1">
      <c r="A601" t="s" s="38">
        <v>1670</v>
      </c>
      <c r="B601" s="81">
        <f>VLOOKUP('STATS 17-18'!U603,'FO - FACEOFFS %'!$A$3:$B$69,2)</f>
        <v>33</v>
      </c>
      <c r="C601" s="33">
        <f>IF('STATS 17-18'!T603&lt;82,IF(B601&gt;60,60,B601),B601)</f>
        <v>33</v>
      </c>
      <c r="D601" s="82">
        <f>IF('STATS 17-18'!T603&lt;41,IF(C601&gt;53,53,C601),C601)</f>
        <v>33</v>
      </c>
    </row>
    <row r="602" ht="20.35" customHeight="1">
      <c r="A602" t="s" s="38">
        <v>1671</v>
      </c>
      <c r="B602" s="81">
        <f>VLOOKUP('STATS 17-18'!U604,'FO - FACEOFFS %'!$A$3:$B$69,2)</f>
        <v>33</v>
      </c>
      <c r="C602" s="33">
        <f>IF('STATS 17-18'!T604&lt;82,IF(B602&gt;60,60,B602),B602)</f>
        <v>33</v>
      </c>
      <c r="D602" s="82">
        <f>IF('STATS 17-18'!T604&lt;41,IF(C602&gt;53,53,C602),C602)</f>
        <v>33</v>
      </c>
    </row>
    <row r="603" ht="20.35" customHeight="1">
      <c r="A603" t="s" s="38">
        <v>1672</v>
      </c>
      <c r="B603" s="81">
        <f>VLOOKUP('STATS 17-18'!U605,'FO - FACEOFFS %'!$A$3:$B$69,2)</f>
        <v>33</v>
      </c>
      <c r="C603" s="33">
        <f>IF('STATS 17-18'!T605&lt;82,IF(B603&gt;60,60,B603),B603)</f>
        <v>33</v>
      </c>
      <c r="D603" s="82">
        <f>IF('STATS 17-18'!T605&lt;41,IF(C603&gt;53,53,C603),C603)</f>
        <v>33</v>
      </c>
    </row>
    <row r="604" ht="20.35" customHeight="1">
      <c r="A604" t="s" s="38">
        <v>1673</v>
      </c>
      <c r="B604" s="81">
        <f>VLOOKUP('STATS 17-18'!U606,'FO - FACEOFFS %'!$A$3:$B$69,2)</f>
        <v>33</v>
      </c>
      <c r="C604" s="33">
        <f>IF('STATS 17-18'!T606&lt;82,IF(B604&gt;60,60,B604),B604)</f>
        <v>33</v>
      </c>
      <c r="D604" s="82">
        <f>IF('STATS 17-18'!T606&lt;41,IF(C604&gt;53,53,C604),C604)</f>
        <v>33</v>
      </c>
    </row>
    <row r="605" ht="20.35" customHeight="1">
      <c r="A605" t="s" s="38">
        <v>1674</v>
      </c>
      <c r="B605" s="81">
        <f>VLOOKUP('STATS 17-18'!U607,'FO - FACEOFFS %'!$A$3:$B$69,2)</f>
        <v>33</v>
      </c>
      <c r="C605" s="33">
        <f>IF('STATS 17-18'!T607&lt;82,IF(B605&gt;60,60,B605),B605)</f>
        <v>33</v>
      </c>
      <c r="D605" s="82">
        <f>IF('STATS 17-18'!T607&lt;41,IF(C605&gt;53,53,C605),C605)</f>
        <v>33</v>
      </c>
    </row>
    <row r="606" ht="20.35" customHeight="1">
      <c r="A606" t="s" s="38">
        <v>1675</v>
      </c>
      <c r="B606" s="81">
        <f>VLOOKUP('STATS 17-18'!U608,'FO - FACEOFFS %'!$A$3:$B$69,2)</f>
        <v>76</v>
      </c>
      <c r="C606" s="33">
        <f>IF('STATS 17-18'!T608&lt;82,IF(B606&gt;60,60,B606),B606)</f>
        <v>76</v>
      </c>
      <c r="D606" s="82">
        <f>IF('STATS 17-18'!T608&lt;41,IF(C606&gt;53,53,C606),C606)</f>
        <v>76</v>
      </c>
    </row>
    <row r="607" ht="20.35" customHeight="1">
      <c r="A607" t="s" s="38">
        <v>1676</v>
      </c>
      <c r="B607" s="81">
        <f>VLOOKUP('STATS 17-18'!U609,'FO - FACEOFFS %'!$A$3:$B$69,2)</f>
        <v>75</v>
      </c>
      <c r="C607" s="33">
        <f>IF('STATS 17-18'!T609&lt;82,IF(B607&gt;60,60,B607),B607)</f>
        <v>75</v>
      </c>
      <c r="D607" s="82">
        <f>IF('STATS 17-18'!T609&lt;41,IF(C607&gt;53,53,C607),C607)</f>
        <v>75</v>
      </c>
    </row>
    <row r="608" ht="20.35" customHeight="1">
      <c r="A608" t="s" s="38">
        <v>1677</v>
      </c>
      <c r="B608" s="81">
        <f>VLOOKUP('STATS 17-18'!U610,'FO - FACEOFFS %'!$A$3:$B$69,2)</f>
        <v>91</v>
      </c>
      <c r="C608" s="33">
        <f>IF('STATS 17-18'!T610&lt;82,IF(B608&gt;60,60,B608),B608)</f>
        <v>60</v>
      </c>
      <c r="D608" s="82">
        <f>IF('STATS 17-18'!T610&lt;41,IF(C608&gt;53,53,C608),C608)</f>
        <v>60</v>
      </c>
    </row>
    <row r="609" ht="20.35" customHeight="1">
      <c r="A609" t="s" s="38">
        <v>1678</v>
      </c>
      <c r="B609" s="81">
        <f>VLOOKUP('STATS 17-18'!U611,'FO - FACEOFFS %'!$A$3:$B$69,2)</f>
        <v>99</v>
      </c>
      <c r="C609" s="33">
        <f>IF('STATS 17-18'!T611&lt;82,IF(B609&gt;60,60,B609),B609)</f>
        <v>60</v>
      </c>
      <c r="D609" s="82">
        <f>IF('STATS 17-18'!T611&lt;41,IF(C609&gt;53,53,C609),C609)</f>
        <v>53</v>
      </c>
    </row>
    <row r="610" ht="20.35" customHeight="1">
      <c r="A610" t="s" s="38">
        <v>1679</v>
      </c>
      <c r="B610" s="81">
        <f>VLOOKUP('STATS 17-18'!U612,'FO - FACEOFFS %'!$A$3:$B$69,2)</f>
        <v>33</v>
      </c>
      <c r="C610" s="33">
        <f>IF('STATS 17-18'!T612&lt;82,IF(B610&gt;60,60,B610),B610)</f>
        <v>33</v>
      </c>
      <c r="D610" s="82">
        <f>IF('STATS 17-18'!T612&lt;41,IF(C610&gt;53,53,C610),C610)</f>
        <v>33</v>
      </c>
    </row>
    <row r="611" ht="20.35" customHeight="1">
      <c r="A611" t="s" s="38">
        <v>1680</v>
      </c>
      <c r="B611" s="81">
        <f>VLOOKUP('STATS 17-18'!U613,'FO - FACEOFFS %'!$A$3:$B$69,2)</f>
        <v>81</v>
      </c>
      <c r="C611" s="33">
        <f>IF('STATS 17-18'!T613&lt;82,IF(B611&gt;60,60,B611),B611)</f>
        <v>81</v>
      </c>
      <c r="D611" s="82">
        <f>IF('STATS 17-18'!T613&lt;41,IF(C611&gt;53,53,C611),C611)</f>
        <v>81</v>
      </c>
    </row>
    <row r="612" ht="20.35" customHeight="1">
      <c r="A612" t="s" s="38">
        <v>1681</v>
      </c>
      <c r="B612" s="81">
        <f>VLOOKUP('STATS 17-18'!U614,'FO - FACEOFFS %'!$A$3:$B$69,2)</f>
        <v>33</v>
      </c>
      <c r="C612" s="33">
        <f>IF('STATS 17-18'!T614&lt;82,IF(B612&gt;60,60,B612),B612)</f>
        <v>33</v>
      </c>
      <c r="D612" s="82">
        <f>IF('STATS 17-18'!T614&lt;41,IF(C612&gt;53,53,C612),C612)</f>
        <v>33</v>
      </c>
    </row>
    <row r="613" ht="20.35" customHeight="1">
      <c r="A613" t="s" s="38">
        <v>1682</v>
      </c>
      <c r="B613" s="81">
        <f>VLOOKUP('STATS 17-18'!U615,'FO - FACEOFFS %'!$A$3:$B$69,2)</f>
        <v>33</v>
      </c>
      <c r="C613" s="33">
        <f>IF('STATS 17-18'!T615&lt;82,IF(B613&gt;60,60,B613),B613)</f>
        <v>33</v>
      </c>
      <c r="D613" s="82">
        <f>IF('STATS 17-18'!T615&lt;41,IF(C613&gt;53,53,C613),C613)</f>
        <v>33</v>
      </c>
    </row>
    <row r="614" ht="20.35" customHeight="1">
      <c r="A614" t="s" s="38">
        <v>1683</v>
      </c>
      <c r="B614" s="81">
        <f>VLOOKUP('STATS 17-18'!U616,'FO - FACEOFFS %'!$A$3:$B$69,2)</f>
        <v>33</v>
      </c>
      <c r="C614" s="33">
        <f>IF('STATS 17-18'!T616&lt;82,IF(B614&gt;60,60,B614),B614)</f>
        <v>33</v>
      </c>
      <c r="D614" s="82">
        <f>IF('STATS 17-18'!T616&lt;41,IF(C614&gt;53,53,C614),C614)</f>
        <v>33</v>
      </c>
    </row>
    <row r="615" ht="20.35" customHeight="1">
      <c r="A615" t="s" s="38">
        <v>1684</v>
      </c>
      <c r="B615" s="81">
        <f>VLOOKUP('STATS 17-18'!U617,'FO - FACEOFFS %'!$A$3:$B$69,2)</f>
        <v>33</v>
      </c>
      <c r="C615" s="33">
        <f>IF('STATS 17-18'!T617&lt;82,IF(B615&gt;60,60,B615),B615)</f>
        <v>33</v>
      </c>
      <c r="D615" s="82">
        <f>IF('STATS 17-18'!T617&lt;41,IF(C615&gt;53,53,C615),C615)</f>
        <v>33</v>
      </c>
    </row>
    <row r="616" ht="20.35" customHeight="1">
      <c r="A616" t="s" s="38">
        <v>1685</v>
      </c>
      <c r="B616" s="81">
        <f>VLOOKUP('STATS 17-18'!U618,'FO - FACEOFFS %'!$A$3:$B$69,2)</f>
        <v>33</v>
      </c>
      <c r="C616" s="33">
        <f>IF('STATS 17-18'!T618&lt;82,IF(B616&gt;60,60,B616),B616)</f>
        <v>33</v>
      </c>
      <c r="D616" s="82">
        <f>IF('STATS 17-18'!T618&lt;41,IF(C616&gt;53,53,C616),C616)</f>
        <v>33</v>
      </c>
    </row>
    <row r="617" ht="20.35" customHeight="1">
      <c r="A617" t="s" s="38">
        <v>1686</v>
      </c>
      <c r="B617" s="81">
        <f>VLOOKUP('STATS 17-18'!U619,'FO - FACEOFFS %'!$A$3:$B$69,2)</f>
        <v>33</v>
      </c>
      <c r="C617" s="33">
        <f>IF('STATS 17-18'!T619&lt;82,IF(B617&gt;60,60,B617),B617)</f>
        <v>33</v>
      </c>
      <c r="D617" s="82">
        <f>IF('STATS 17-18'!T619&lt;41,IF(C617&gt;53,53,C617),C617)</f>
        <v>33</v>
      </c>
    </row>
    <row r="618" ht="20.35" customHeight="1">
      <c r="A618" t="s" s="38">
        <v>1687</v>
      </c>
      <c r="B618" s="81">
        <f>VLOOKUP('STATS 17-18'!U620,'FO - FACEOFFS %'!$A$3:$B$69,2)</f>
        <v>92</v>
      </c>
      <c r="C618" s="33">
        <f>IF('STATS 17-18'!T620&lt;82,IF(B618&gt;60,60,B618),B618)</f>
        <v>92</v>
      </c>
      <c r="D618" s="82">
        <f>IF('STATS 17-18'!T620&lt;41,IF(C618&gt;53,53,C618),C618)</f>
        <v>92</v>
      </c>
    </row>
    <row r="619" ht="20.35" customHeight="1">
      <c r="A619" t="s" s="38">
        <v>1688</v>
      </c>
      <c r="B619" s="81">
        <f>VLOOKUP('STATS 17-18'!U621,'FO - FACEOFFS %'!$A$3:$B$69,2)</f>
        <v>33</v>
      </c>
      <c r="C619" s="33">
        <f>IF('STATS 17-18'!T621&lt;82,IF(B619&gt;60,60,B619),B619)</f>
        <v>33</v>
      </c>
      <c r="D619" s="82">
        <f>IF('STATS 17-18'!T621&lt;41,IF(C619&gt;53,53,C619),C619)</f>
        <v>33</v>
      </c>
    </row>
    <row r="620" ht="20.35" customHeight="1">
      <c r="A620" t="s" s="38">
        <v>1689</v>
      </c>
      <c r="B620" s="81">
        <f>VLOOKUP('STATS 17-18'!U622,'FO - FACEOFFS %'!$A$3:$B$69,2)</f>
        <v>33</v>
      </c>
      <c r="C620" s="33">
        <f>IF('STATS 17-18'!T622&lt;82,IF(B620&gt;60,60,B620),B620)</f>
        <v>33</v>
      </c>
      <c r="D620" s="82">
        <f>IF('STATS 17-18'!T622&lt;41,IF(C620&gt;53,53,C620),C620)</f>
        <v>33</v>
      </c>
    </row>
    <row r="621" ht="20.35" customHeight="1">
      <c r="A621" t="s" s="38">
        <v>1690</v>
      </c>
      <c r="B621" s="81">
        <f>VLOOKUP('STATS 17-18'!U623,'FO - FACEOFFS %'!$A$3:$B$69,2)</f>
        <v>43</v>
      </c>
      <c r="C621" s="33">
        <f>IF('STATS 17-18'!T623&lt;82,IF(B621&gt;60,60,B621),B621)</f>
        <v>43</v>
      </c>
      <c r="D621" s="82">
        <f>IF('STATS 17-18'!T623&lt;41,IF(C621&gt;53,53,C621),C621)</f>
        <v>43</v>
      </c>
    </row>
    <row r="622" ht="20.35" customHeight="1">
      <c r="A622" t="s" s="38">
        <v>1691</v>
      </c>
      <c r="B622" s="81">
        <f>VLOOKUP('STATS 17-18'!U624,'FO - FACEOFFS %'!$A$3:$B$69,2)</f>
        <v>33</v>
      </c>
      <c r="C622" s="33">
        <f>IF('STATS 17-18'!T624&lt;82,IF(B622&gt;60,60,B622),B622)</f>
        <v>33</v>
      </c>
      <c r="D622" s="82">
        <f>IF('STATS 17-18'!T624&lt;41,IF(C622&gt;53,53,C622),C622)</f>
        <v>33</v>
      </c>
    </row>
    <row r="623" ht="20.35" customHeight="1">
      <c r="A623" t="s" s="38">
        <v>1692</v>
      </c>
      <c r="B623" s="81">
        <f>VLOOKUP('STATS 17-18'!U625,'FO - FACEOFFS %'!$A$3:$B$69,2)</f>
        <v>70</v>
      </c>
      <c r="C623" s="33">
        <f>IF('STATS 17-18'!T625&lt;82,IF(B623&gt;60,60,B623),B623)</f>
        <v>70</v>
      </c>
      <c r="D623" s="82">
        <f>IF('STATS 17-18'!T625&lt;41,IF(C623&gt;53,53,C623),C623)</f>
        <v>70</v>
      </c>
    </row>
    <row r="624" ht="20.35" customHeight="1">
      <c r="A624" t="s" s="38">
        <v>1693</v>
      </c>
      <c r="B624" s="81">
        <f>VLOOKUP('STATS 17-18'!U626,'FO - FACEOFFS %'!$A$3:$B$69,2)</f>
        <v>33</v>
      </c>
      <c r="C624" s="33">
        <f>IF('STATS 17-18'!T626&lt;82,IF(B624&gt;60,60,B624),B624)</f>
        <v>33</v>
      </c>
      <c r="D624" s="82">
        <f>IF('STATS 17-18'!T626&lt;41,IF(C624&gt;53,53,C624),C624)</f>
        <v>33</v>
      </c>
    </row>
    <row r="625" ht="20.35" customHeight="1">
      <c r="A625" t="s" s="38">
        <v>1694</v>
      </c>
      <c r="B625" s="81">
        <f>VLOOKUP('STATS 17-18'!U627,'FO - FACEOFFS %'!$A$3:$B$69,2)</f>
        <v>74</v>
      </c>
      <c r="C625" s="33">
        <f>IF('STATS 17-18'!T627&lt;82,IF(B625&gt;60,60,B625),B625)</f>
        <v>74</v>
      </c>
      <c r="D625" s="82">
        <f>IF('STATS 17-18'!T627&lt;41,IF(C625&gt;53,53,C625),C625)</f>
        <v>74</v>
      </c>
    </row>
    <row r="626" ht="20.35" customHeight="1">
      <c r="A626" t="s" s="38">
        <v>1695</v>
      </c>
      <c r="B626" s="81">
        <f>VLOOKUP('STATS 17-18'!U628,'FO - FACEOFFS %'!$A$3:$B$69,2)</f>
        <v>63</v>
      </c>
      <c r="C626" s="33">
        <f>IF('STATS 17-18'!T628&lt;82,IF(B626&gt;60,60,B626),B626)</f>
        <v>60</v>
      </c>
      <c r="D626" s="82">
        <f>IF('STATS 17-18'!T628&lt;41,IF(C626&gt;53,53,C626),C626)</f>
        <v>53</v>
      </c>
    </row>
    <row r="627" ht="20.35" customHeight="1">
      <c r="A627" t="s" s="38">
        <v>1696</v>
      </c>
      <c r="B627" s="81">
        <f>VLOOKUP('STATS 17-18'!U629,'FO - FACEOFFS %'!$A$3:$B$69,2)</f>
        <v>33</v>
      </c>
      <c r="C627" s="33">
        <f>IF('STATS 17-18'!T629&lt;82,IF(B627&gt;60,60,B627),B627)</f>
        <v>33</v>
      </c>
      <c r="D627" s="82">
        <f>IF('STATS 17-18'!T629&lt;41,IF(C627&gt;53,53,C627),C627)</f>
        <v>33</v>
      </c>
    </row>
    <row r="628" ht="20.35" customHeight="1">
      <c r="A628" t="s" s="38">
        <v>1697</v>
      </c>
      <c r="B628" s="81">
        <f>VLOOKUP('STATS 17-18'!U630,'FO - FACEOFFS %'!$A$3:$B$69,2)</f>
        <v>33</v>
      </c>
      <c r="C628" s="33">
        <f>IF('STATS 17-18'!T630&lt;82,IF(B628&gt;60,60,B628),B628)</f>
        <v>33</v>
      </c>
      <c r="D628" s="82">
        <f>IF('STATS 17-18'!T630&lt;41,IF(C628&gt;53,53,C628),C628)</f>
        <v>33</v>
      </c>
    </row>
    <row r="629" ht="20.35" customHeight="1">
      <c r="A629" t="s" s="38">
        <v>1698</v>
      </c>
      <c r="B629" s="81">
        <f>VLOOKUP('STATS 17-18'!U631,'FO - FACEOFFS %'!$A$3:$B$69,2)</f>
        <v>74</v>
      </c>
      <c r="C629" s="33">
        <f>IF('STATS 17-18'!T631&lt;82,IF(B629&gt;60,60,B629),B629)</f>
        <v>74</v>
      </c>
      <c r="D629" s="82">
        <f>IF('STATS 17-18'!T631&lt;41,IF(C629&gt;53,53,C629),C629)</f>
        <v>74</v>
      </c>
    </row>
    <row r="630" ht="20.35" customHeight="1">
      <c r="A630" t="s" s="38">
        <v>1699</v>
      </c>
      <c r="B630" s="81">
        <f>VLOOKUP('STATS 17-18'!U632,'FO - FACEOFFS %'!$A$3:$B$69,2)</f>
        <v>87</v>
      </c>
      <c r="C630" s="33">
        <f>IF('STATS 17-18'!T632&lt;82,IF(B630&gt;60,60,B630),B630)</f>
        <v>87</v>
      </c>
      <c r="D630" s="82">
        <f>IF('STATS 17-18'!T632&lt;41,IF(C630&gt;53,53,C630),C630)</f>
        <v>87</v>
      </c>
    </row>
    <row r="631" ht="20.35" customHeight="1">
      <c r="A631" t="s" s="38">
        <v>1700</v>
      </c>
      <c r="B631" s="81">
        <f>VLOOKUP('STATS 17-18'!U633,'FO - FACEOFFS %'!$A$3:$B$69,2)</f>
        <v>34</v>
      </c>
      <c r="C631" s="33">
        <f>IF('STATS 17-18'!T633&lt;82,IF(B631&gt;60,60,B631),B631)</f>
        <v>34</v>
      </c>
      <c r="D631" s="82">
        <f>IF('STATS 17-18'!T633&lt;41,IF(C631&gt;53,53,C631),C631)</f>
        <v>34</v>
      </c>
    </row>
    <row r="632" ht="20.35" customHeight="1">
      <c r="A632" t="s" s="38">
        <v>1701</v>
      </c>
      <c r="B632" s="81">
        <f>VLOOKUP('STATS 17-18'!U634,'FO - FACEOFFS %'!$A$3:$B$69,2)</f>
        <v>55</v>
      </c>
      <c r="C632" s="33">
        <f>IF('STATS 17-18'!T634&lt;82,IF(B632&gt;60,60,B632),B632)</f>
        <v>55</v>
      </c>
      <c r="D632" s="82">
        <f>IF('STATS 17-18'!T634&lt;41,IF(C632&gt;53,53,C632),C632)</f>
        <v>55</v>
      </c>
    </row>
    <row r="633" ht="20.35" customHeight="1">
      <c r="A633" t="s" s="38">
        <v>1702</v>
      </c>
      <c r="B633" s="81">
        <f>VLOOKUP('STATS 17-18'!U635,'FO - FACEOFFS %'!$A$3:$B$69,2)</f>
        <v>33</v>
      </c>
      <c r="C633" s="33">
        <f>IF('STATS 17-18'!T635&lt;82,IF(B633&gt;60,60,B633),B633)</f>
        <v>33</v>
      </c>
      <c r="D633" s="82">
        <f>IF('STATS 17-18'!T635&lt;41,IF(C633&gt;53,53,C633),C633)</f>
        <v>33</v>
      </c>
    </row>
    <row r="634" ht="20.35" customHeight="1">
      <c r="A634" t="s" s="38">
        <v>1703</v>
      </c>
      <c r="B634" s="81">
        <f>VLOOKUP('STATS 17-18'!U636,'FO - FACEOFFS %'!$A$3:$B$69,2)</f>
        <v>33</v>
      </c>
      <c r="C634" s="33">
        <f>IF('STATS 17-18'!T636&lt;82,IF(B634&gt;60,60,B634),B634)</f>
        <v>33</v>
      </c>
      <c r="D634" s="82">
        <f>IF('STATS 17-18'!T636&lt;41,IF(C634&gt;53,53,C634),C634)</f>
        <v>33</v>
      </c>
    </row>
    <row r="635" ht="20.35" customHeight="1">
      <c r="A635" t="s" s="38">
        <v>1704</v>
      </c>
      <c r="B635" s="81">
        <f>VLOOKUP('STATS 17-18'!U637,'FO - FACEOFFS %'!$A$3:$B$69,2)</f>
        <v>33</v>
      </c>
      <c r="C635" s="33">
        <f>IF('STATS 17-18'!T637&lt;82,IF(B635&gt;60,60,B635),B635)</f>
        <v>33</v>
      </c>
      <c r="D635" s="82">
        <f>IF('STATS 17-18'!T637&lt;41,IF(C635&gt;53,53,C635),C635)</f>
        <v>33</v>
      </c>
    </row>
    <row r="636" ht="20.35" customHeight="1">
      <c r="A636" t="s" s="38">
        <v>1705</v>
      </c>
      <c r="B636" s="81">
        <f>VLOOKUP('STATS 17-18'!U638,'FO - FACEOFFS %'!$A$3:$B$69,2)</f>
        <v>33</v>
      </c>
      <c r="C636" s="33">
        <f>IF('STATS 17-18'!T638&lt;82,IF(B636&gt;60,60,B636),B636)</f>
        <v>33</v>
      </c>
      <c r="D636" s="82">
        <f>IF('STATS 17-18'!T638&lt;41,IF(C636&gt;53,53,C636),C636)</f>
        <v>33</v>
      </c>
    </row>
    <row r="637" ht="20.35" customHeight="1">
      <c r="A637" t="s" s="38">
        <v>1706</v>
      </c>
      <c r="B637" s="81">
        <f>VLOOKUP('STATS 17-18'!U639,'FO - FACEOFFS %'!$A$3:$B$69,2)</f>
        <v>33</v>
      </c>
      <c r="C637" s="33">
        <f>IF('STATS 17-18'!T639&lt;82,IF(B637&gt;60,60,B637),B637)</f>
        <v>33</v>
      </c>
      <c r="D637" s="82">
        <f>IF('STATS 17-18'!T639&lt;41,IF(C637&gt;53,53,C637),C637)</f>
        <v>33</v>
      </c>
    </row>
    <row r="638" ht="20.35" customHeight="1">
      <c r="A638" t="s" s="38">
        <v>1707</v>
      </c>
      <c r="B638" s="81">
        <f>VLOOKUP('STATS 17-18'!U640,'FO - FACEOFFS %'!$A$3:$B$69,2)</f>
        <v>33</v>
      </c>
      <c r="C638" s="33">
        <f>IF('STATS 17-18'!T640&lt;82,IF(B638&gt;60,60,B638),B638)</f>
        <v>33</v>
      </c>
      <c r="D638" s="82">
        <f>IF('STATS 17-18'!T640&lt;41,IF(C638&gt;53,53,C638),C638)</f>
        <v>33</v>
      </c>
    </row>
    <row r="639" ht="20.35" customHeight="1">
      <c r="A639" t="s" s="38">
        <v>1708</v>
      </c>
      <c r="B639" s="81">
        <f>VLOOKUP('STATS 17-18'!U641,'FO - FACEOFFS %'!$A$3:$B$69,2)</f>
        <v>38</v>
      </c>
      <c r="C639" s="33">
        <f>IF('STATS 17-18'!T641&lt;82,IF(B639&gt;60,60,B639),B639)</f>
        <v>38</v>
      </c>
      <c r="D639" s="82">
        <f>IF('STATS 17-18'!T641&lt;41,IF(C639&gt;53,53,C639),C639)</f>
        <v>38</v>
      </c>
    </row>
    <row r="640" ht="20.35" customHeight="1">
      <c r="A640" t="s" s="38">
        <v>1709</v>
      </c>
      <c r="B640" s="81">
        <f>VLOOKUP('STATS 17-18'!U642,'FO - FACEOFFS %'!$A$3:$B$69,2)</f>
        <v>33</v>
      </c>
      <c r="C640" s="33">
        <f>IF('STATS 17-18'!T642&lt;82,IF(B640&gt;60,60,B640),B640)</f>
        <v>33</v>
      </c>
      <c r="D640" s="82">
        <f>IF('STATS 17-18'!T642&lt;41,IF(C640&gt;53,53,C640),C640)</f>
        <v>33</v>
      </c>
    </row>
    <row r="641" ht="20.35" customHeight="1">
      <c r="A641" t="s" s="38">
        <v>1710</v>
      </c>
      <c r="B641" s="81">
        <f>VLOOKUP('STATS 17-18'!U643,'FO - FACEOFFS %'!$A$3:$B$69,2)</f>
        <v>61</v>
      </c>
      <c r="C641" s="33">
        <f>IF('STATS 17-18'!T643&lt;82,IF(B641&gt;60,60,B641),B641)</f>
        <v>61</v>
      </c>
      <c r="D641" s="82">
        <f>IF('STATS 17-18'!T643&lt;41,IF(C641&gt;53,53,C641),C641)</f>
        <v>61</v>
      </c>
    </row>
    <row r="642" ht="20.35" customHeight="1">
      <c r="A642" t="s" s="38">
        <v>1711</v>
      </c>
      <c r="B642" s="81">
        <f>VLOOKUP('STATS 17-18'!U644,'FO - FACEOFFS %'!$A$3:$B$69,2)</f>
        <v>75</v>
      </c>
      <c r="C642" s="33">
        <f>IF('STATS 17-18'!T644&lt;82,IF(B642&gt;60,60,B642),B642)</f>
        <v>75</v>
      </c>
      <c r="D642" s="82">
        <f>IF('STATS 17-18'!T644&lt;41,IF(C642&gt;53,53,C642),C642)</f>
        <v>75</v>
      </c>
    </row>
    <row r="643" ht="20.35" customHeight="1">
      <c r="A643" t="s" s="38">
        <v>1712</v>
      </c>
      <c r="B643" s="81">
        <f>VLOOKUP('STATS 17-18'!U645,'FO - FACEOFFS %'!$A$3:$B$69,2)</f>
        <v>48</v>
      </c>
      <c r="C643" s="33">
        <f>IF('STATS 17-18'!T645&lt;82,IF(B643&gt;60,60,B643),B643)</f>
        <v>48</v>
      </c>
      <c r="D643" s="82">
        <f>IF('STATS 17-18'!T645&lt;41,IF(C643&gt;53,53,C643),C643)</f>
        <v>48</v>
      </c>
    </row>
    <row r="644" ht="20.35" customHeight="1">
      <c r="A644" t="s" s="38">
        <v>1713</v>
      </c>
      <c r="B644" s="81">
        <f>VLOOKUP('STATS 17-18'!U646,'FO - FACEOFFS %'!$A$3:$B$69,2)</f>
        <v>99</v>
      </c>
      <c r="C644" s="33">
        <f>IF('STATS 17-18'!T646&lt;82,IF(B644&gt;60,60,B644),B644)</f>
        <v>60</v>
      </c>
      <c r="D644" s="82">
        <f>IF('STATS 17-18'!T646&lt;41,IF(C644&gt;53,53,C644),C644)</f>
        <v>53</v>
      </c>
    </row>
    <row r="645" ht="20.35" customHeight="1">
      <c r="A645" t="s" s="38">
        <v>1714</v>
      </c>
      <c r="B645" s="81">
        <f>VLOOKUP('STATS 17-18'!U647,'FO - FACEOFFS %'!$A$3:$B$69,2)</f>
        <v>33</v>
      </c>
      <c r="C645" s="33">
        <f>IF('STATS 17-18'!T647&lt;82,IF(B645&gt;60,60,B645),B645)</f>
        <v>33</v>
      </c>
      <c r="D645" s="82">
        <f>IF('STATS 17-18'!T647&lt;41,IF(C645&gt;53,53,C645),C645)</f>
        <v>33</v>
      </c>
    </row>
    <row r="646" ht="20.35" customHeight="1">
      <c r="A646" t="s" s="38">
        <v>1715</v>
      </c>
      <c r="B646" s="81">
        <f>VLOOKUP('STATS 17-18'!U648,'FO - FACEOFFS %'!$A$3:$B$69,2)</f>
        <v>99</v>
      </c>
      <c r="C646" s="33">
        <f>IF('STATS 17-18'!T648&lt;82,IF(B646&gt;60,60,B646),B646)</f>
        <v>60</v>
      </c>
      <c r="D646" s="82">
        <f>IF('STATS 17-18'!T648&lt;41,IF(C646&gt;53,53,C646),C646)</f>
        <v>53</v>
      </c>
    </row>
    <row r="647" ht="20.35" customHeight="1">
      <c r="A647" t="s" s="38">
        <v>1716</v>
      </c>
      <c r="B647" s="81">
        <f>VLOOKUP('STATS 17-18'!U649,'FO - FACEOFFS %'!$A$3:$B$69,2)</f>
        <v>99</v>
      </c>
      <c r="C647" s="33">
        <f>IF('STATS 17-18'!T649&lt;82,IF(B647&gt;60,60,B647),B647)</f>
        <v>60</v>
      </c>
      <c r="D647" s="82">
        <f>IF('STATS 17-18'!T649&lt;41,IF(C647&gt;53,53,C647),C647)</f>
        <v>53</v>
      </c>
    </row>
    <row r="648" ht="20.35" customHeight="1">
      <c r="A648" t="s" s="38">
        <v>1717</v>
      </c>
      <c r="B648" s="81">
        <f>VLOOKUP('STATS 17-18'!U650,'FO - FACEOFFS %'!$A$3:$B$69,2)</f>
        <v>99</v>
      </c>
      <c r="C648" s="33">
        <f>IF('STATS 17-18'!T650&lt;82,IF(B648&gt;60,60,B648),B648)</f>
        <v>60</v>
      </c>
      <c r="D648" s="82">
        <f>IF('STATS 17-18'!T650&lt;41,IF(C648&gt;53,53,C648),C648)</f>
        <v>53</v>
      </c>
    </row>
    <row r="649" ht="20.35" customHeight="1">
      <c r="A649" t="s" s="38">
        <v>1718</v>
      </c>
      <c r="B649" s="81">
        <f>VLOOKUP('STATS 17-18'!U651,'FO - FACEOFFS %'!$A$3:$B$69,2)</f>
        <v>33</v>
      </c>
      <c r="C649" s="33">
        <f>IF('STATS 17-18'!T651&lt;82,IF(B649&gt;60,60,B649),B649)</f>
        <v>33</v>
      </c>
      <c r="D649" s="82">
        <f>IF('STATS 17-18'!T651&lt;41,IF(C649&gt;53,53,C649),C649)</f>
        <v>33</v>
      </c>
    </row>
    <row r="650" ht="20.35" customHeight="1">
      <c r="A650" t="s" s="38">
        <v>1719</v>
      </c>
      <c r="B650" s="81">
        <f>VLOOKUP('STATS 17-18'!U652,'FO - FACEOFFS %'!$A$3:$B$69,2)</f>
        <v>33</v>
      </c>
      <c r="C650" s="33">
        <f>IF('STATS 17-18'!T652&lt;82,IF(B650&gt;60,60,B650),B650)</f>
        <v>33</v>
      </c>
      <c r="D650" s="82">
        <f>IF('STATS 17-18'!T652&lt;41,IF(C650&gt;53,53,C650),C650)</f>
        <v>33</v>
      </c>
    </row>
    <row r="651" ht="20.35" customHeight="1">
      <c r="A651" t="s" s="38">
        <v>1720</v>
      </c>
      <c r="B651" s="81">
        <f>VLOOKUP('STATS 17-18'!U653,'FO - FACEOFFS %'!$A$3:$B$69,2)</f>
        <v>33</v>
      </c>
      <c r="C651" s="33">
        <f>IF('STATS 17-18'!T653&lt;82,IF(B651&gt;60,60,B651),B651)</f>
        <v>33</v>
      </c>
      <c r="D651" s="82">
        <f>IF('STATS 17-18'!T653&lt;41,IF(C651&gt;53,53,C651),C651)</f>
        <v>33</v>
      </c>
    </row>
    <row r="652" ht="20.35" customHeight="1">
      <c r="A652" t="s" s="38">
        <v>1721</v>
      </c>
      <c r="B652" s="81">
        <f>VLOOKUP('STATS 17-18'!U654,'FO - FACEOFFS %'!$A$3:$B$69,2)</f>
        <v>33</v>
      </c>
      <c r="C652" s="33">
        <f>IF('STATS 17-18'!T654&lt;82,IF(B652&gt;60,60,B652),B652)</f>
        <v>33</v>
      </c>
      <c r="D652" s="82">
        <f>IF('STATS 17-18'!T654&lt;41,IF(C652&gt;53,53,C652),C652)</f>
        <v>33</v>
      </c>
    </row>
    <row r="653" ht="20.35" customHeight="1">
      <c r="A653" t="s" s="38">
        <v>1722</v>
      </c>
      <c r="B653" s="81">
        <f>VLOOKUP('STATS 17-18'!U655,'FO - FACEOFFS %'!$A$3:$B$69,2)</f>
        <v>33</v>
      </c>
      <c r="C653" s="33">
        <f>IF('STATS 17-18'!T655&lt;82,IF(B653&gt;60,60,B653),B653)</f>
        <v>33</v>
      </c>
      <c r="D653" s="82">
        <f>IF('STATS 17-18'!T655&lt;41,IF(C653&gt;53,53,C653),C653)</f>
        <v>33</v>
      </c>
    </row>
    <row r="654" ht="20.35" customHeight="1">
      <c r="A654" t="s" s="38">
        <v>1723</v>
      </c>
      <c r="B654" s="81">
        <f>VLOOKUP('STATS 17-18'!U656,'FO - FACEOFFS %'!$A$3:$B$69,2)</f>
        <v>91</v>
      </c>
      <c r="C654" s="33">
        <f>IF('STATS 17-18'!T656&lt;82,IF(B654&gt;60,60,B654),B654)</f>
        <v>60</v>
      </c>
      <c r="D654" s="82">
        <f>IF('STATS 17-18'!T656&lt;41,IF(C654&gt;53,53,C654),C654)</f>
        <v>53</v>
      </c>
    </row>
    <row r="655" ht="20.35" customHeight="1">
      <c r="A655" t="s" s="38">
        <v>1724</v>
      </c>
      <c r="B655" s="81">
        <f>VLOOKUP('STATS 17-18'!U657,'FO - FACEOFFS %'!$A$3:$B$69,2)</f>
        <v>70</v>
      </c>
      <c r="C655" s="33">
        <f>IF('STATS 17-18'!T657&lt;82,IF(B655&gt;60,60,B655),B655)</f>
        <v>60</v>
      </c>
      <c r="D655" s="82">
        <f>IF('STATS 17-18'!T657&lt;41,IF(C655&gt;53,53,C655),C655)</f>
        <v>53</v>
      </c>
    </row>
    <row r="656" ht="20.35" customHeight="1">
      <c r="A656" t="s" s="38">
        <v>1725</v>
      </c>
      <c r="B656" s="81">
        <f>VLOOKUP('STATS 17-18'!U658,'FO - FACEOFFS %'!$A$3:$B$69,2)</f>
        <v>38</v>
      </c>
      <c r="C656" s="33">
        <f>IF('STATS 17-18'!T658&lt;82,IF(B656&gt;60,60,B656),B656)</f>
        <v>38</v>
      </c>
      <c r="D656" s="82">
        <f>IF('STATS 17-18'!T658&lt;41,IF(C656&gt;53,53,C656),C656)</f>
        <v>38</v>
      </c>
    </row>
    <row r="657" ht="20.35" customHeight="1">
      <c r="A657" t="s" s="38">
        <v>1726</v>
      </c>
      <c r="B657" s="81">
        <f>VLOOKUP('STATS 17-18'!U659,'FO - FACEOFFS %'!$A$3:$B$69,2)</f>
        <v>54</v>
      </c>
      <c r="C657" s="33">
        <f>IF('STATS 17-18'!T659&lt;82,IF(B657&gt;60,60,B657),B657)</f>
        <v>54</v>
      </c>
      <c r="D657" s="82">
        <f>IF('STATS 17-18'!T659&lt;41,IF(C657&gt;53,53,C657),C657)</f>
        <v>53</v>
      </c>
    </row>
    <row r="658" ht="20.35" customHeight="1">
      <c r="A658" t="s" s="38">
        <v>1727</v>
      </c>
      <c r="B658" s="81">
        <f>VLOOKUP('STATS 17-18'!U660,'FO - FACEOFFS %'!$A$3:$B$69,2)</f>
        <v>33</v>
      </c>
      <c r="C658" s="33">
        <f>IF('STATS 17-18'!T660&lt;82,IF(B658&gt;60,60,B658),B658)</f>
        <v>33</v>
      </c>
      <c r="D658" s="82">
        <f>IF('STATS 17-18'!T660&lt;41,IF(C658&gt;53,53,C658),C658)</f>
        <v>33</v>
      </c>
    </row>
    <row r="659" ht="20.35" customHeight="1">
      <c r="A659" t="s" s="38">
        <v>1728</v>
      </c>
      <c r="B659" s="81">
        <f>VLOOKUP('STATS 17-18'!U661,'FO - FACEOFFS %'!$A$3:$B$69,2)</f>
        <v>33</v>
      </c>
      <c r="C659" s="33">
        <f>IF('STATS 17-18'!T661&lt;82,IF(B659&gt;60,60,B659),B659)</f>
        <v>33</v>
      </c>
      <c r="D659" s="82">
        <f>IF('STATS 17-18'!T661&lt;41,IF(C659&gt;53,53,C659),C659)</f>
        <v>33</v>
      </c>
    </row>
    <row r="660" ht="20.35" customHeight="1">
      <c r="A660" t="s" s="38">
        <v>1729</v>
      </c>
      <c r="B660" s="81">
        <f>VLOOKUP('STATS 17-18'!U662,'FO - FACEOFFS %'!$A$3:$B$69,2)</f>
        <v>53</v>
      </c>
      <c r="C660" s="33">
        <f>IF('STATS 17-18'!T662&lt;82,IF(B660&gt;60,60,B660),B660)</f>
        <v>53</v>
      </c>
      <c r="D660" s="82">
        <f>IF('STATS 17-18'!T662&lt;41,IF(C660&gt;53,53,C660),C660)</f>
        <v>53</v>
      </c>
    </row>
    <row r="661" ht="20.35" customHeight="1">
      <c r="A661" t="s" s="38">
        <v>1730</v>
      </c>
      <c r="B661" s="81">
        <f>VLOOKUP('STATS 17-18'!U663,'FO - FACEOFFS %'!$A$3:$B$69,2)</f>
        <v>73</v>
      </c>
      <c r="C661" s="33">
        <f>IF('STATS 17-18'!T663&lt;82,IF(B661&gt;60,60,B661),B661)</f>
        <v>73</v>
      </c>
      <c r="D661" s="82">
        <f>IF('STATS 17-18'!T663&lt;41,IF(C661&gt;53,53,C661),C661)</f>
        <v>73</v>
      </c>
    </row>
    <row r="662" ht="20.35" customHeight="1">
      <c r="A662" t="s" s="38">
        <v>1731</v>
      </c>
      <c r="B662" s="81">
        <f>VLOOKUP('STATS 17-18'!U664,'FO - FACEOFFS %'!$A$3:$B$69,2)</f>
        <v>33</v>
      </c>
      <c r="C662" s="33">
        <f>IF('STATS 17-18'!T664&lt;82,IF(B662&gt;60,60,B662),B662)</f>
        <v>33</v>
      </c>
      <c r="D662" s="82">
        <f>IF('STATS 17-18'!T664&lt;41,IF(C662&gt;53,53,C662),C662)</f>
        <v>33</v>
      </c>
    </row>
    <row r="663" ht="20.35" customHeight="1">
      <c r="A663" t="s" s="38">
        <v>1732</v>
      </c>
      <c r="B663" s="81">
        <f>VLOOKUP('STATS 17-18'!U665,'FO - FACEOFFS %'!$A$3:$B$69,2)</f>
        <v>33</v>
      </c>
      <c r="C663" s="33">
        <f>IF('STATS 17-18'!T665&lt;82,IF(B663&gt;60,60,B663),B663)</f>
        <v>33</v>
      </c>
      <c r="D663" s="82">
        <f>IF('STATS 17-18'!T665&lt;41,IF(C663&gt;53,53,C663),C663)</f>
        <v>33</v>
      </c>
    </row>
    <row r="664" ht="20.35" customHeight="1">
      <c r="A664" t="s" s="38">
        <v>1733</v>
      </c>
      <c r="B664" s="81">
        <f>VLOOKUP('STATS 17-18'!U666,'FO - FACEOFFS %'!$A$3:$B$69,2)</f>
        <v>33</v>
      </c>
      <c r="C664" s="33">
        <f>IF('STATS 17-18'!T666&lt;82,IF(B664&gt;60,60,B664),B664)</f>
        <v>33</v>
      </c>
      <c r="D664" s="82">
        <f>IF('STATS 17-18'!T666&lt;41,IF(C664&gt;53,53,C664),C664)</f>
        <v>33</v>
      </c>
    </row>
    <row r="665" ht="20.35" customHeight="1">
      <c r="A665" t="s" s="38">
        <v>1734</v>
      </c>
      <c r="B665" s="81">
        <f>VLOOKUP('STATS 17-18'!U667,'FO - FACEOFFS %'!$A$3:$B$69,2)</f>
        <v>33</v>
      </c>
      <c r="C665" s="33">
        <f>IF('STATS 17-18'!T667&lt;82,IF(B665&gt;60,60,B665),B665)</f>
        <v>33</v>
      </c>
      <c r="D665" s="82">
        <f>IF('STATS 17-18'!T667&lt;41,IF(C665&gt;53,53,C665),C665)</f>
        <v>33</v>
      </c>
    </row>
    <row r="666" ht="20.35" customHeight="1">
      <c r="A666" t="s" s="38">
        <v>1735</v>
      </c>
      <c r="B666" s="81">
        <f>VLOOKUP('STATS 17-18'!U668,'FO - FACEOFFS %'!$A$3:$B$69,2)</f>
        <v>33</v>
      </c>
      <c r="C666" s="33">
        <f>IF('STATS 17-18'!T668&lt;82,IF(B666&gt;60,60,B666),B666)</f>
        <v>33</v>
      </c>
      <c r="D666" s="82">
        <f>IF('STATS 17-18'!T668&lt;41,IF(C666&gt;53,53,C666),C666)</f>
        <v>33</v>
      </c>
    </row>
    <row r="667" ht="20.35" customHeight="1">
      <c r="A667" t="s" s="38">
        <v>1736</v>
      </c>
      <c r="B667" s="81">
        <f>VLOOKUP('STATS 17-18'!U669,'FO - FACEOFFS %'!$A$3:$B$69,2)</f>
        <v>33</v>
      </c>
      <c r="C667" s="33">
        <f>IF('STATS 17-18'!T669&lt;82,IF(B667&gt;60,60,B667),B667)</f>
        <v>33</v>
      </c>
      <c r="D667" s="82">
        <f>IF('STATS 17-18'!T669&lt;41,IF(C667&gt;53,53,C667),C667)</f>
        <v>33</v>
      </c>
    </row>
    <row r="668" ht="20.35" customHeight="1">
      <c r="A668" t="s" s="38">
        <v>1737</v>
      </c>
      <c r="B668" s="81">
        <f>VLOOKUP('STATS 17-18'!U670,'FO - FACEOFFS %'!$A$3:$B$69,2)</f>
        <v>33</v>
      </c>
      <c r="C668" s="33">
        <f>IF('STATS 17-18'!T670&lt;82,IF(B668&gt;60,60,B668),B668)</f>
        <v>33</v>
      </c>
      <c r="D668" s="82">
        <f>IF('STATS 17-18'!T670&lt;41,IF(C668&gt;53,53,C668),C668)</f>
        <v>33</v>
      </c>
    </row>
    <row r="669" ht="20.35" customHeight="1">
      <c r="A669" t="s" s="38">
        <v>1738</v>
      </c>
      <c r="B669" s="81">
        <f>VLOOKUP('STATS 17-18'!U671,'FO - FACEOFFS %'!$A$3:$B$69,2)</f>
        <v>81</v>
      </c>
      <c r="C669" s="33">
        <f>IF('STATS 17-18'!T671&lt;82,IF(B669&gt;60,60,B669),B669)</f>
        <v>81</v>
      </c>
      <c r="D669" s="82">
        <f>IF('STATS 17-18'!T671&lt;41,IF(C669&gt;53,53,C669),C669)</f>
        <v>81</v>
      </c>
    </row>
    <row r="670" ht="20.35" customHeight="1">
      <c r="A670" t="s" s="38">
        <v>1739</v>
      </c>
      <c r="B670" s="81">
        <f>VLOOKUP('STATS 17-18'!U672,'FO - FACEOFFS %'!$A$3:$B$69,2)</f>
        <v>33</v>
      </c>
      <c r="C670" s="33">
        <f>IF('STATS 17-18'!T672&lt;82,IF(B670&gt;60,60,B670),B670)</f>
        <v>33</v>
      </c>
      <c r="D670" s="82">
        <f>IF('STATS 17-18'!T672&lt;41,IF(C670&gt;53,53,C670),C670)</f>
        <v>33</v>
      </c>
    </row>
    <row r="671" ht="20.35" customHeight="1">
      <c r="A671" t="s" s="38">
        <v>1740</v>
      </c>
      <c r="B671" s="81">
        <f>VLOOKUP('STATS 17-18'!U673,'FO - FACEOFFS %'!$A$3:$B$69,2)</f>
        <v>50</v>
      </c>
      <c r="C671" s="33">
        <f>IF('STATS 17-18'!T673&lt;82,IF(B671&gt;60,60,B671),B671)</f>
        <v>50</v>
      </c>
      <c r="D671" s="82">
        <f>IF('STATS 17-18'!T673&lt;41,IF(C671&gt;53,53,C671),C671)</f>
        <v>50</v>
      </c>
    </row>
    <row r="672" ht="20.35" customHeight="1">
      <c r="A672" t="s" s="38">
        <v>1741</v>
      </c>
      <c r="B672" s="81">
        <f>VLOOKUP('STATS 17-18'!U674,'FO - FACEOFFS %'!$A$3:$B$69,2)</f>
        <v>33</v>
      </c>
      <c r="C672" s="33">
        <f>IF('STATS 17-18'!T674&lt;82,IF(B672&gt;60,60,B672),B672)</f>
        <v>33</v>
      </c>
      <c r="D672" s="82">
        <f>IF('STATS 17-18'!T674&lt;41,IF(C672&gt;53,53,C672),C672)</f>
        <v>33</v>
      </c>
    </row>
    <row r="673" ht="20.35" customHeight="1">
      <c r="A673" t="s" s="38">
        <v>1742</v>
      </c>
      <c r="B673" s="81">
        <f>VLOOKUP('STATS 17-18'!U675,'FO - FACEOFFS %'!$A$3:$B$69,2)</f>
        <v>33</v>
      </c>
      <c r="C673" s="33">
        <f>IF('STATS 17-18'!T675&lt;82,IF(B673&gt;60,60,B673),B673)</f>
        <v>33</v>
      </c>
      <c r="D673" s="82">
        <f>IF('STATS 17-18'!T675&lt;41,IF(C673&gt;53,53,C673),C673)</f>
        <v>33</v>
      </c>
    </row>
    <row r="674" ht="20.35" customHeight="1">
      <c r="A674" t="s" s="38">
        <v>1743</v>
      </c>
      <c r="B674" s="81">
        <f>VLOOKUP('STATS 17-18'!U676,'FO - FACEOFFS %'!$A$3:$B$69,2)</f>
        <v>64</v>
      </c>
      <c r="C674" s="33">
        <f>IF('STATS 17-18'!T676&lt;82,IF(B674&gt;60,60,B674),B674)</f>
        <v>60</v>
      </c>
      <c r="D674" s="82">
        <f>IF('STATS 17-18'!T676&lt;41,IF(C674&gt;53,53,C674),C674)</f>
        <v>53</v>
      </c>
    </row>
    <row r="675" ht="20.35" customHeight="1">
      <c r="A675" t="s" s="38">
        <v>1744</v>
      </c>
      <c r="B675" s="81">
        <f>VLOOKUP('STATS 17-18'!U677,'FO - FACEOFFS %'!$A$3:$B$69,2)</f>
        <v>94</v>
      </c>
      <c r="C675" s="33">
        <f>IF('STATS 17-18'!T677&lt;82,IF(B675&gt;60,60,B675),B675)</f>
        <v>94</v>
      </c>
      <c r="D675" s="82">
        <f>IF('STATS 17-18'!T677&lt;41,IF(C675&gt;53,53,C675),C675)</f>
        <v>94</v>
      </c>
    </row>
    <row r="676" ht="20.35" customHeight="1">
      <c r="A676" t="s" s="38">
        <v>1745</v>
      </c>
      <c r="B676" s="81">
        <f>VLOOKUP('STATS 17-18'!U678,'FO - FACEOFFS %'!$A$3:$B$69,2)</f>
        <v>33</v>
      </c>
      <c r="C676" s="33">
        <f>IF('STATS 17-18'!T678&lt;82,IF(B676&gt;60,60,B676),B676)</f>
        <v>33</v>
      </c>
      <c r="D676" s="82">
        <f>IF('STATS 17-18'!T678&lt;41,IF(C676&gt;53,53,C676),C676)</f>
        <v>33</v>
      </c>
    </row>
    <row r="677" ht="20.35" customHeight="1">
      <c r="A677" t="s" s="38">
        <v>1746</v>
      </c>
      <c r="B677" s="81">
        <f>VLOOKUP('STATS 17-18'!U679,'FO - FACEOFFS %'!$A$3:$B$69,2)</f>
        <v>36</v>
      </c>
      <c r="C677" s="33">
        <f>IF('STATS 17-18'!T679&lt;82,IF(B677&gt;60,60,B677),B677)</f>
        <v>36</v>
      </c>
      <c r="D677" s="82">
        <f>IF('STATS 17-18'!T679&lt;41,IF(C677&gt;53,53,C677),C677)</f>
        <v>36</v>
      </c>
    </row>
    <row r="678" ht="20.35" customHeight="1">
      <c r="A678" t="s" s="38">
        <v>1747</v>
      </c>
      <c r="B678" s="81">
        <f>VLOOKUP('STATS 17-18'!U680,'FO - FACEOFFS %'!$A$3:$B$69,2)</f>
        <v>79</v>
      </c>
      <c r="C678" s="33">
        <f>IF('STATS 17-18'!T680&lt;82,IF(B678&gt;60,60,B678),B678)</f>
        <v>79</v>
      </c>
      <c r="D678" s="82">
        <f>IF('STATS 17-18'!T680&lt;41,IF(C678&gt;53,53,C678),C678)</f>
        <v>79</v>
      </c>
    </row>
    <row r="679" ht="20.35" customHeight="1">
      <c r="A679" t="s" s="38">
        <v>1748</v>
      </c>
      <c r="B679" s="81">
        <f>VLOOKUP('STATS 17-18'!U681,'FO - FACEOFFS %'!$A$3:$B$69,2)</f>
        <v>55</v>
      </c>
      <c r="C679" s="33">
        <f>IF('STATS 17-18'!T681&lt;82,IF(B679&gt;60,60,B679),B679)</f>
        <v>55</v>
      </c>
      <c r="D679" s="82">
        <f>IF('STATS 17-18'!T681&lt;41,IF(C679&gt;53,53,C679),C679)</f>
        <v>53</v>
      </c>
    </row>
    <row r="680" ht="20.35" customHeight="1">
      <c r="A680" t="s" s="38">
        <v>1749</v>
      </c>
      <c r="B680" s="81">
        <f>VLOOKUP('STATS 17-18'!U682,'FO - FACEOFFS %'!$A$3:$B$69,2)</f>
        <v>90</v>
      </c>
      <c r="C680" s="33">
        <f>IF('STATS 17-18'!T682&lt;82,IF(B680&gt;60,60,B680),B680)</f>
        <v>90</v>
      </c>
      <c r="D680" s="82">
        <f>IF('STATS 17-18'!T682&lt;41,IF(C680&gt;53,53,C680),C680)</f>
        <v>90</v>
      </c>
    </row>
    <row r="681" ht="20.35" customHeight="1">
      <c r="A681" t="s" s="38">
        <v>1750</v>
      </c>
      <c r="B681" s="81">
        <f>VLOOKUP('STATS 17-18'!U683,'FO - FACEOFFS %'!$A$3:$B$69,2)</f>
        <v>33</v>
      </c>
      <c r="C681" s="33">
        <f>IF('STATS 17-18'!T683&lt;82,IF(B681&gt;60,60,B681),B681)</f>
        <v>33</v>
      </c>
      <c r="D681" s="82">
        <f>IF('STATS 17-18'!T683&lt;41,IF(C681&gt;53,53,C681),C681)</f>
        <v>33</v>
      </c>
    </row>
    <row r="682" ht="20.35" customHeight="1">
      <c r="A682" t="s" s="38">
        <v>1751</v>
      </c>
      <c r="B682" s="81">
        <f>VLOOKUP('STATS 17-18'!U684,'FO - FACEOFFS %'!$A$3:$B$69,2)</f>
        <v>89</v>
      </c>
      <c r="C682" s="33">
        <f>IF('STATS 17-18'!T684&lt;82,IF(B682&gt;60,60,B682),B682)</f>
        <v>89</v>
      </c>
      <c r="D682" s="82">
        <f>IF('STATS 17-18'!T684&lt;41,IF(C682&gt;53,53,C682),C682)</f>
        <v>89</v>
      </c>
    </row>
    <row r="683" ht="20.35" customHeight="1">
      <c r="A683" t="s" s="38">
        <v>1752</v>
      </c>
      <c r="B683" s="81">
        <f>VLOOKUP('STATS 17-18'!U685,'FO - FACEOFFS %'!$A$3:$B$69,2)</f>
        <v>33</v>
      </c>
      <c r="C683" s="33">
        <f>IF('STATS 17-18'!T685&lt;82,IF(B683&gt;60,60,B683),B683)</f>
        <v>33</v>
      </c>
      <c r="D683" s="82">
        <f>IF('STATS 17-18'!T685&lt;41,IF(C683&gt;53,53,C683),C683)</f>
        <v>33</v>
      </c>
    </row>
    <row r="684" ht="20.35" customHeight="1">
      <c r="A684" t="s" s="38">
        <v>1753</v>
      </c>
      <c r="B684" s="81">
        <f>VLOOKUP('STATS 17-18'!U686,'FO - FACEOFFS %'!$A$3:$B$69,2)</f>
        <v>33</v>
      </c>
      <c r="C684" s="33">
        <f>IF('STATS 17-18'!T686&lt;82,IF(B684&gt;60,60,B684),B684)</f>
        <v>33</v>
      </c>
      <c r="D684" s="82">
        <f>IF('STATS 17-18'!T686&lt;41,IF(C684&gt;53,53,C684),C684)</f>
        <v>33</v>
      </c>
    </row>
    <row r="685" ht="20.35" customHeight="1">
      <c r="A685" t="s" s="38">
        <v>1754</v>
      </c>
      <c r="B685" s="81">
        <f>VLOOKUP('STATS 17-18'!U687,'FO - FACEOFFS %'!$A$3:$B$69,2)</f>
        <v>34</v>
      </c>
      <c r="C685" s="33">
        <f>IF('STATS 17-18'!T687&lt;82,IF(B685&gt;60,60,B685),B685)</f>
        <v>34</v>
      </c>
      <c r="D685" s="82">
        <f>IF('STATS 17-18'!T687&lt;41,IF(C685&gt;53,53,C685),C685)</f>
        <v>34</v>
      </c>
    </row>
    <row r="686" ht="20.35" customHeight="1">
      <c r="A686" t="s" s="38">
        <v>1755</v>
      </c>
      <c r="B686" s="81">
        <f>VLOOKUP('STATS 17-18'!U688,'FO - FACEOFFS %'!$A$3:$B$69,2)</f>
        <v>57</v>
      </c>
      <c r="C686" s="33">
        <f>IF('STATS 17-18'!T688&lt;82,IF(B686&gt;60,60,B686),B686)</f>
        <v>57</v>
      </c>
      <c r="D686" s="82">
        <f>IF('STATS 17-18'!T688&lt;41,IF(C686&gt;53,53,C686),C686)</f>
        <v>57</v>
      </c>
    </row>
    <row r="687" ht="20.35" customHeight="1">
      <c r="A687" t="s" s="38">
        <v>1756</v>
      </c>
      <c r="B687" s="81">
        <f>VLOOKUP('STATS 17-18'!U689,'FO - FACEOFFS %'!$A$3:$B$69,2)</f>
        <v>33</v>
      </c>
      <c r="C687" s="33">
        <f>IF('STATS 17-18'!T689&lt;82,IF(B687&gt;60,60,B687),B687)</f>
        <v>33</v>
      </c>
      <c r="D687" s="82">
        <f>IF('STATS 17-18'!T689&lt;41,IF(C687&gt;53,53,C687),C687)</f>
        <v>33</v>
      </c>
    </row>
    <row r="688" ht="20.35" customHeight="1">
      <c r="A688" t="s" s="38">
        <v>1757</v>
      </c>
      <c r="B688" s="81">
        <f>VLOOKUP('STATS 17-18'!U690,'FO - FACEOFFS %'!$A$3:$B$69,2)</f>
        <v>33</v>
      </c>
      <c r="C688" s="33">
        <f>IF('STATS 17-18'!T690&lt;82,IF(B688&gt;60,60,B688),B688)</f>
        <v>33</v>
      </c>
      <c r="D688" s="82">
        <f>IF('STATS 17-18'!T690&lt;41,IF(C688&gt;53,53,C688),C688)</f>
        <v>33</v>
      </c>
    </row>
    <row r="689" ht="20.35" customHeight="1">
      <c r="A689" t="s" s="38">
        <v>1758</v>
      </c>
      <c r="B689" s="81">
        <f>VLOOKUP('STATS 17-18'!U691,'FO - FACEOFFS %'!$A$3:$B$69,2)</f>
        <v>33</v>
      </c>
      <c r="C689" s="33">
        <f>IF('STATS 17-18'!T691&lt;82,IF(B689&gt;60,60,B689),B689)</f>
        <v>33</v>
      </c>
      <c r="D689" s="82">
        <f>IF('STATS 17-18'!T691&lt;41,IF(C689&gt;53,53,C689),C689)</f>
        <v>33</v>
      </c>
    </row>
    <row r="690" ht="20.35" customHeight="1">
      <c r="A690" t="s" s="38">
        <v>1759</v>
      </c>
      <c r="B690" s="81">
        <f>VLOOKUP('STATS 17-18'!U692,'FO - FACEOFFS %'!$A$3:$B$69,2)</f>
        <v>89</v>
      </c>
      <c r="C690" s="33">
        <f>IF('STATS 17-18'!T692&lt;82,IF(B690&gt;60,60,B690),B690)</f>
        <v>89</v>
      </c>
      <c r="D690" s="82">
        <f>IF('STATS 17-18'!T692&lt;41,IF(C690&gt;53,53,C690),C690)</f>
        <v>89</v>
      </c>
    </row>
    <row r="691" ht="20.35" customHeight="1">
      <c r="A691" t="s" s="38">
        <v>1760</v>
      </c>
      <c r="B691" s="81">
        <f>VLOOKUP('STATS 17-18'!U693,'FO - FACEOFFS %'!$A$3:$B$69,2)</f>
        <v>33</v>
      </c>
      <c r="C691" s="33">
        <f>IF('STATS 17-18'!T693&lt;82,IF(B691&gt;60,60,B691),B691)</f>
        <v>33</v>
      </c>
      <c r="D691" s="82">
        <f>IF('STATS 17-18'!T693&lt;41,IF(C691&gt;53,53,C691),C691)</f>
        <v>33</v>
      </c>
    </row>
    <row r="692" ht="20.35" customHeight="1">
      <c r="A692" t="s" s="38">
        <v>1761</v>
      </c>
      <c r="B692" s="81">
        <f>VLOOKUP('STATS 17-18'!U694,'FO - FACEOFFS %'!$A$3:$B$69,2)</f>
        <v>48</v>
      </c>
      <c r="C692" s="33">
        <f>IF('STATS 17-18'!T694&lt;82,IF(B692&gt;60,60,B692),B692)</f>
        <v>48</v>
      </c>
      <c r="D692" s="82">
        <f>IF('STATS 17-18'!T694&lt;41,IF(C692&gt;53,53,C692),C692)</f>
        <v>48</v>
      </c>
    </row>
    <row r="693" ht="20.35" customHeight="1">
      <c r="A693" t="s" s="38">
        <v>1762</v>
      </c>
      <c r="B693" s="81">
        <f>VLOOKUP('STATS 17-18'!U695,'FO - FACEOFFS %'!$A$3:$B$69,2)</f>
        <v>70</v>
      </c>
      <c r="C693" s="33">
        <f>IF('STATS 17-18'!T695&lt;82,IF(B693&gt;60,60,B693),B693)</f>
        <v>60</v>
      </c>
      <c r="D693" s="82">
        <f>IF('STATS 17-18'!T695&lt;41,IF(C693&gt;53,53,C693),C693)</f>
        <v>53</v>
      </c>
    </row>
    <row r="694" ht="20.35" customHeight="1">
      <c r="A694" t="s" s="38">
        <v>1763</v>
      </c>
      <c r="B694" s="81">
        <f>VLOOKUP('STATS 17-18'!U696,'FO - FACEOFFS %'!$A$3:$B$69,2)</f>
        <v>60</v>
      </c>
      <c r="C694" s="33">
        <f>IF('STATS 17-18'!T696&lt;82,IF(B694&gt;60,60,B694),B694)</f>
        <v>60</v>
      </c>
      <c r="D694" s="82">
        <f>IF('STATS 17-18'!T696&lt;41,IF(C694&gt;53,53,C694),C694)</f>
        <v>60</v>
      </c>
    </row>
    <row r="695" ht="20.35" customHeight="1">
      <c r="A695" t="s" s="38">
        <v>1764</v>
      </c>
      <c r="B695" s="81">
        <f>VLOOKUP('STATS 17-18'!U697,'FO - FACEOFFS %'!$A$3:$B$69,2)</f>
        <v>33</v>
      </c>
      <c r="C695" s="33">
        <f>IF('STATS 17-18'!T697&lt;82,IF(B695&gt;60,60,B695),B695)</f>
        <v>33</v>
      </c>
      <c r="D695" s="82">
        <f>IF('STATS 17-18'!T697&lt;41,IF(C695&gt;53,53,C695),C695)</f>
        <v>33</v>
      </c>
    </row>
    <row r="696" ht="20.35" customHeight="1">
      <c r="A696" t="s" s="38">
        <v>1765</v>
      </c>
      <c r="B696" s="81">
        <f>VLOOKUP('STATS 17-18'!U698,'FO - FACEOFFS %'!$A$3:$B$69,2)</f>
        <v>33</v>
      </c>
      <c r="C696" s="33">
        <f>IF('STATS 17-18'!T698&lt;82,IF(B696&gt;60,60,B696),B696)</f>
        <v>33</v>
      </c>
      <c r="D696" s="82">
        <f>IF('STATS 17-18'!T698&lt;41,IF(C696&gt;53,53,C696),C696)</f>
        <v>33</v>
      </c>
    </row>
    <row r="697" ht="20.35" customHeight="1">
      <c r="A697" t="s" s="38">
        <v>1766</v>
      </c>
      <c r="B697" s="81">
        <f>VLOOKUP('STATS 17-18'!U699,'FO - FACEOFFS %'!$A$3:$B$69,2)</f>
        <v>81</v>
      </c>
      <c r="C697" s="33">
        <f>IF('STATS 17-18'!T699&lt;82,IF(B697&gt;60,60,B697),B697)</f>
        <v>81</v>
      </c>
      <c r="D697" s="82">
        <f>IF('STATS 17-18'!T699&lt;41,IF(C697&gt;53,53,C697),C697)</f>
        <v>81</v>
      </c>
    </row>
    <row r="698" ht="20.35" customHeight="1">
      <c r="A698" t="s" s="38">
        <v>1767</v>
      </c>
      <c r="B698" s="81">
        <f>VLOOKUP('STATS 17-18'!U700,'FO - FACEOFFS %'!$A$3:$B$69,2)</f>
        <v>33</v>
      </c>
      <c r="C698" s="33">
        <f>IF('STATS 17-18'!T700&lt;82,IF(B698&gt;60,60,B698),B698)</f>
        <v>33</v>
      </c>
      <c r="D698" s="82">
        <f>IF('STATS 17-18'!T700&lt;41,IF(C698&gt;53,53,C698),C698)</f>
        <v>33</v>
      </c>
    </row>
    <row r="699" ht="20.35" customHeight="1">
      <c r="A699" t="s" s="38">
        <v>1768</v>
      </c>
      <c r="B699" s="81">
        <f>VLOOKUP('STATS 17-18'!U701,'FO - FACEOFFS %'!$A$3:$B$69,2)</f>
        <v>75</v>
      </c>
      <c r="C699" s="33">
        <f>IF('STATS 17-18'!T701&lt;82,IF(B699&gt;60,60,B699),B699)</f>
        <v>75</v>
      </c>
      <c r="D699" s="82">
        <f>IF('STATS 17-18'!T701&lt;41,IF(C699&gt;53,53,C699),C699)</f>
        <v>75</v>
      </c>
    </row>
    <row r="700" ht="20.35" customHeight="1">
      <c r="A700" t="s" s="38">
        <v>1769</v>
      </c>
      <c r="B700" s="81">
        <f>VLOOKUP('STATS 17-18'!U702,'FO - FACEOFFS %'!$A$3:$B$69,2)</f>
        <v>48</v>
      </c>
      <c r="C700" s="33">
        <f>IF('STATS 17-18'!T702&lt;82,IF(B700&gt;60,60,B700),B700)</f>
        <v>48</v>
      </c>
      <c r="D700" s="82">
        <f>IF('STATS 17-18'!T702&lt;41,IF(C700&gt;53,53,C700),C700)</f>
        <v>48</v>
      </c>
    </row>
    <row r="701" ht="20.35" customHeight="1">
      <c r="A701" t="s" s="38">
        <v>1770</v>
      </c>
      <c r="B701" s="81">
        <f>VLOOKUP('STATS 17-18'!U703,'FO - FACEOFFS %'!$A$3:$B$69,2)</f>
        <v>33</v>
      </c>
      <c r="C701" s="33">
        <f>IF('STATS 17-18'!T703&lt;82,IF(B701&gt;60,60,B701),B701)</f>
        <v>33</v>
      </c>
      <c r="D701" s="82">
        <f>IF('STATS 17-18'!T703&lt;41,IF(C701&gt;53,53,C701),C701)</f>
        <v>33</v>
      </c>
    </row>
    <row r="702" ht="20.35" customHeight="1">
      <c r="A702" t="s" s="38">
        <v>1771</v>
      </c>
      <c r="B702" s="81">
        <f>VLOOKUP('STATS 17-18'!U704,'FO - FACEOFFS %'!$A$3:$B$69,2)</f>
        <v>77</v>
      </c>
      <c r="C702" s="33">
        <f>IF('STATS 17-18'!T704&lt;82,IF(B702&gt;60,60,B702),B702)</f>
        <v>77</v>
      </c>
      <c r="D702" s="82">
        <f>IF('STATS 17-18'!T704&lt;41,IF(C702&gt;53,53,C702),C702)</f>
        <v>77</v>
      </c>
    </row>
    <row r="703" ht="20.35" customHeight="1">
      <c r="A703" t="s" s="38">
        <v>1772</v>
      </c>
      <c r="B703" s="81">
        <f>VLOOKUP('STATS 17-18'!U705,'FO - FACEOFFS %'!$A$3:$B$69,2)</f>
        <v>33</v>
      </c>
      <c r="C703" s="33">
        <f>IF('STATS 17-18'!T705&lt;82,IF(B703&gt;60,60,B703),B703)</f>
        <v>33</v>
      </c>
      <c r="D703" s="82">
        <f>IF('STATS 17-18'!T705&lt;41,IF(C703&gt;53,53,C703),C703)</f>
        <v>33</v>
      </c>
    </row>
    <row r="704" ht="20.35" customHeight="1">
      <c r="A704" t="s" s="38">
        <v>1773</v>
      </c>
      <c r="B704" s="81">
        <f>VLOOKUP('STATS 17-18'!U706,'FO - FACEOFFS %'!$A$3:$B$69,2)</f>
        <v>33</v>
      </c>
      <c r="C704" s="33">
        <f>IF('STATS 17-18'!T706&lt;82,IF(B704&gt;60,60,B704),B704)</f>
        <v>33</v>
      </c>
      <c r="D704" s="82">
        <f>IF('STATS 17-18'!T706&lt;41,IF(C704&gt;53,53,C704),C704)</f>
        <v>33</v>
      </c>
    </row>
    <row r="705" ht="20.35" customHeight="1">
      <c r="A705" t="s" s="38">
        <v>1774</v>
      </c>
      <c r="B705" s="81">
        <f>VLOOKUP('STATS 17-18'!U707,'FO - FACEOFFS %'!$A$3:$B$69,2)</f>
        <v>33</v>
      </c>
      <c r="C705" s="33">
        <f>IF('STATS 17-18'!T707&lt;82,IF(B705&gt;60,60,B705),B705)</f>
        <v>33</v>
      </c>
      <c r="D705" s="82">
        <f>IF('STATS 17-18'!T707&lt;41,IF(C705&gt;53,53,C705),C705)</f>
        <v>33</v>
      </c>
    </row>
    <row r="706" ht="20.35" customHeight="1">
      <c r="A706" t="s" s="38">
        <v>1775</v>
      </c>
      <c r="B706" s="81">
        <f>VLOOKUP('STATS 17-18'!U708,'FO - FACEOFFS %'!$A$3:$B$69,2)</f>
        <v>99</v>
      </c>
      <c r="C706" s="33">
        <f>IF('STATS 17-18'!T708&lt;82,IF(B706&gt;60,60,B706),B706)</f>
        <v>60</v>
      </c>
      <c r="D706" s="82">
        <f>IF('STATS 17-18'!T708&lt;41,IF(C706&gt;53,53,C706),C706)</f>
        <v>53</v>
      </c>
    </row>
    <row r="707" ht="20.35" customHeight="1">
      <c r="A707" t="s" s="38">
        <v>1776</v>
      </c>
      <c r="B707" s="81">
        <f>VLOOKUP('STATS 17-18'!U709,'FO - FACEOFFS %'!$A$3:$B$69,2)</f>
        <v>33</v>
      </c>
      <c r="C707" s="33">
        <f>IF('STATS 17-18'!T709&lt;82,IF(B707&gt;60,60,B707),B707)</f>
        <v>33</v>
      </c>
      <c r="D707" s="82">
        <f>IF('STATS 17-18'!T709&lt;41,IF(C707&gt;53,53,C707),C707)</f>
        <v>33</v>
      </c>
    </row>
    <row r="708" ht="20.35" customHeight="1">
      <c r="A708" t="s" s="38">
        <v>1777</v>
      </c>
      <c r="B708" s="81">
        <f>VLOOKUP('STATS 17-18'!U710,'FO - FACEOFFS %'!$A$3:$B$69,2)</f>
        <v>33</v>
      </c>
      <c r="C708" s="33">
        <f>IF('STATS 17-18'!T710&lt;82,IF(B708&gt;60,60,B708),B708)</f>
        <v>33</v>
      </c>
      <c r="D708" s="82">
        <f>IF('STATS 17-18'!T710&lt;41,IF(C708&gt;53,53,C708),C708)</f>
        <v>33</v>
      </c>
    </row>
    <row r="709" ht="20.35" customHeight="1">
      <c r="A709" t="s" s="38">
        <v>1778</v>
      </c>
      <c r="B709" s="81">
        <f>VLOOKUP('STATS 17-18'!U711,'FO - FACEOFFS %'!$A$3:$B$69,2)</f>
        <v>33</v>
      </c>
      <c r="C709" s="33">
        <f>IF('STATS 17-18'!T711&lt;82,IF(B709&gt;60,60,B709),B709)</f>
        <v>33</v>
      </c>
      <c r="D709" s="82">
        <f>IF('STATS 17-18'!T711&lt;41,IF(C709&gt;53,53,C709),C709)</f>
        <v>33</v>
      </c>
    </row>
    <row r="710" ht="20.35" customHeight="1">
      <c r="A710" t="s" s="38">
        <v>1779</v>
      </c>
      <c r="B710" s="81">
        <f>VLOOKUP('STATS 17-18'!U712,'FO - FACEOFFS %'!$A$3:$B$69,2)</f>
        <v>33</v>
      </c>
      <c r="C710" s="33">
        <f>IF('STATS 17-18'!T712&lt;82,IF(B710&gt;60,60,B710),B710)</f>
        <v>33</v>
      </c>
      <c r="D710" s="82">
        <f>IF('STATS 17-18'!T712&lt;41,IF(C710&gt;53,53,C710),C710)</f>
        <v>33</v>
      </c>
    </row>
    <row r="711" ht="20.35" customHeight="1">
      <c r="A711" t="s" s="38">
        <v>1780</v>
      </c>
      <c r="B711" s="81">
        <f>VLOOKUP('STATS 17-18'!U713,'FO - FACEOFFS %'!$A$3:$B$69,2)</f>
        <v>33</v>
      </c>
      <c r="C711" s="33">
        <f>IF('STATS 17-18'!T713&lt;82,IF(B711&gt;60,60,B711),B711)</f>
        <v>33</v>
      </c>
      <c r="D711" s="82">
        <f>IF('STATS 17-18'!T713&lt;41,IF(C711&gt;53,53,C711),C711)</f>
        <v>33</v>
      </c>
    </row>
    <row r="712" ht="20.35" customHeight="1">
      <c r="A712" t="s" s="38">
        <v>1781</v>
      </c>
      <c r="B712" s="81">
        <f>VLOOKUP('STATS 17-18'!U714,'FO - FACEOFFS %'!$A$3:$B$69,2)</f>
        <v>57</v>
      </c>
      <c r="C712" s="33">
        <f>IF('STATS 17-18'!T714&lt;82,IF(B712&gt;60,60,B712),B712)</f>
        <v>57</v>
      </c>
      <c r="D712" s="82">
        <f>IF('STATS 17-18'!T714&lt;41,IF(C712&gt;53,53,C712),C712)</f>
        <v>57</v>
      </c>
    </row>
    <row r="713" ht="20.35" customHeight="1">
      <c r="A713" t="s" s="38">
        <v>1782</v>
      </c>
      <c r="B713" s="81">
        <f>VLOOKUP('STATS 17-18'!U715,'FO - FACEOFFS %'!$A$3:$B$69,2)</f>
        <v>64</v>
      </c>
      <c r="C713" s="33">
        <f>IF('STATS 17-18'!T715&lt;82,IF(B713&gt;60,60,B713),B713)</f>
        <v>64</v>
      </c>
      <c r="D713" s="82">
        <f>IF('STATS 17-18'!T715&lt;41,IF(C713&gt;53,53,C713),C713)</f>
        <v>64</v>
      </c>
    </row>
    <row r="714" ht="20.35" customHeight="1">
      <c r="A714" t="s" s="38">
        <v>1783</v>
      </c>
      <c r="B714" s="81">
        <f>VLOOKUP('STATS 17-18'!U716,'FO - FACEOFFS %'!$A$3:$B$69,2)</f>
        <v>86</v>
      </c>
      <c r="C714" s="33">
        <f>IF('STATS 17-18'!T716&lt;82,IF(B714&gt;60,60,B714),B714)</f>
        <v>86</v>
      </c>
      <c r="D714" s="82">
        <f>IF('STATS 17-18'!T716&lt;41,IF(C714&gt;53,53,C714),C714)</f>
        <v>86</v>
      </c>
    </row>
    <row r="715" ht="20.35" customHeight="1">
      <c r="A715" t="s" s="38">
        <v>1784</v>
      </c>
      <c r="B715" s="81">
        <f>VLOOKUP('STATS 17-18'!U717,'FO - FACEOFFS %'!$A$3:$B$69,2)</f>
        <v>33</v>
      </c>
      <c r="C715" s="33">
        <f>IF('STATS 17-18'!T717&lt;82,IF(B715&gt;60,60,B715),B715)</f>
        <v>33</v>
      </c>
      <c r="D715" s="82">
        <f>IF('STATS 17-18'!T717&lt;41,IF(C715&gt;53,53,C715),C715)</f>
        <v>33</v>
      </c>
    </row>
    <row r="716" ht="20.35" customHeight="1">
      <c r="A716" t="s" s="38">
        <v>1786</v>
      </c>
      <c r="B716" s="81">
        <f>VLOOKUP('STATS 17-18'!U718,'FO - FACEOFFS %'!$A$3:$B$69,2)</f>
        <v>33</v>
      </c>
      <c r="C716" s="33">
        <f>IF('STATS 17-18'!T718&lt;82,IF(B716&gt;60,60,B716),B716)</f>
        <v>33</v>
      </c>
      <c r="D716" s="82">
        <f>IF('STATS 17-18'!T718&lt;41,IF(C716&gt;53,53,C716),C716)</f>
        <v>33</v>
      </c>
    </row>
    <row r="717" ht="20.35" customHeight="1">
      <c r="A717" t="s" s="38">
        <v>1787</v>
      </c>
      <c r="B717" s="81">
        <f>VLOOKUP('STATS 17-18'!U719,'FO - FACEOFFS %'!$A$3:$B$69,2)</f>
        <v>33</v>
      </c>
      <c r="C717" s="33">
        <f>IF('STATS 17-18'!T719&lt;82,IF(B717&gt;60,60,B717),B717)</f>
        <v>33</v>
      </c>
      <c r="D717" s="82">
        <f>IF('STATS 17-18'!T719&lt;41,IF(C717&gt;53,53,C717),C717)</f>
        <v>33</v>
      </c>
    </row>
    <row r="718" ht="20.35" customHeight="1">
      <c r="A718" t="s" s="38">
        <v>1788</v>
      </c>
      <c r="B718" s="81">
        <f>VLOOKUP('STATS 17-18'!U720,'FO - FACEOFFS %'!$A$3:$B$69,2)</f>
        <v>33</v>
      </c>
      <c r="C718" s="33">
        <f>IF('STATS 17-18'!T720&lt;82,IF(B718&gt;60,60,B718),B718)</f>
        <v>33</v>
      </c>
      <c r="D718" s="82">
        <f>IF('STATS 17-18'!T720&lt;41,IF(C718&gt;53,53,C718),C718)</f>
        <v>33</v>
      </c>
    </row>
    <row r="719" ht="20.35" customHeight="1">
      <c r="A719" t="s" s="38">
        <v>1789</v>
      </c>
      <c r="B719" s="81">
        <f>VLOOKUP('STATS 17-18'!U721,'FO - FACEOFFS %'!$A$3:$B$69,2)</f>
        <v>33</v>
      </c>
      <c r="C719" s="33">
        <f>IF('STATS 17-18'!T721&lt;82,IF(B719&gt;60,60,B719),B719)</f>
        <v>33</v>
      </c>
      <c r="D719" s="82">
        <f>IF('STATS 17-18'!T721&lt;41,IF(C719&gt;53,53,C719),C719)</f>
        <v>33</v>
      </c>
    </row>
    <row r="720" ht="20.35" customHeight="1">
      <c r="A720" t="s" s="38">
        <v>1790</v>
      </c>
      <c r="B720" s="81">
        <f>VLOOKUP('STATS 17-18'!U722,'FO - FACEOFFS %'!$A$3:$B$69,2)</f>
        <v>33</v>
      </c>
      <c r="C720" s="33">
        <f>IF('STATS 17-18'!T722&lt;82,IF(B720&gt;60,60,B720),B720)</f>
        <v>33</v>
      </c>
      <c r="D720" s="82">
        <f>IF('STATS 17-18'!T722&lt;41,IF(C720&gt;53,53,C720),C720)</f>
        <v>33</v>
      </c>
    </row>
    <row r="721" ht="20.35" customHeight="1">
      <c r="A721" t="s" s="38">
        <v>1791</v>
      </c>
      <c r="B721" s="81">
        <f>VLOOKUP('STATS 17-18'!U723,'FO - FACEOFFS %'!$A$3:$B$69,2)</f>
        <v>33</v>
      </c>
      <c r="C721" s="33">
        <f>IF('STATS 17-18'!T723&lt;82,IF(B721&gt;60,60,B721),B721)</f>
        <v>33</v>
      </c>
      <c r="D721" s="82">
        <f>IF('STATS 17-18'!T723&lt;41,IF(C721&gt;53,53,C721),C721)</f>
        <v>33</v>
      </c>
    </row>
    <row r="722" ht="20.35" customHeight="1">
      <c r="A722" t="s" s="38">
        <v>1792</v>
      </c>
      <c r="B722" s="81">
        <f>VLOOKUP('STATS 17-18'!U724,'FO - FACEOFFS %'!$A$3:$B$69,2)</f>
        <v>33</v>
      </c>
      <c r="C722" s="33">
        <f>IF('STATS 17-18'!T724&lt;82,IF(B722&gt;60,60,B722),B722)</f>
        <v>33</v>
      </c>
      <c r="D722" s="82">
        <f>IF('STATS 17-18'!T724&lt;41,IF(C722&gt;53,53,C722),C722)</f>
        <v>33</v>
      </c>
    </row>
    <row r="723" ht="20.35" customHeight="1">
      <c r="A723" t="s" s="38">
        <v>1793</v>
      </c>
      <c r="B723" s="81">
        <f>VLOOKUP('STATS 17-18'!U725,'FO - FACEOFFS %'!$A$3:$B$69,2)</f>
        <v>33</v>
      </c>
      <c r="C723" s="33">
        <f>IF('STATS 17-18'!T725&lt;82,IF(B723&gt;60,60,B723),B723)</f>
        <v>33</v>
      </c>
      <c r="D723" s="82">
        <f>IF('STATS 17-18'!T725&lt;41,IF(C723&gt;53,53,C723),C723)</f>
        <v>33</v>
      </c>
    </row>
    <row r="724" ht="20.35" customHeight="1">
      <c r="A724" t="s" s="38">
        <v>1794</v>
      </c>
      <c r="B724" s="81">
        <f>VLOOKUP('STATS 17-18'!U726,'FO - FACEOFFS %'!$A$3:$B$69,2)</f>
        <v>33</v>
      </c>
      <c r="C724" s="33">
        <f>IF('STATS 17-18'!T726&lt;82,IF(B724&gt;60,60,B724),B724)</f>
        <v>33</v>
      </c>
      <c r="D724" s="82">
        <f>IF('STATS 17-18'!T726&lt;41,IF(C724&gt;53,53,C724),C724)</f>
        <v>33</v>
      </c>
    </row>
    <row r="725" ht="20.35" customHeight="1">
      <c r="A725" t="s" s="38">
        <v>1795</v>
      </c>
      <c r="B725" s="81">
        <f>VLOOKUP('STATS 17-18'!U727,'FO - FACEOFFS %'!$A$3:$B$69,2)</f>
        <v>40</v>
      </c>
      <c r="C725" s="33">
        <f>IF('STATS 17-18'!T727&lt;82,IF(B725&gt;60,60,B725),B725)</f>
        <v>40</v>
      </c>
      <c r="D725" s="82">
        <f>IF('STATS 17-18'!T727&lt;41,IF(C725&gt;53,53,C725),C725)</f>
        <v>40</v>
      </c>
    </row>
    <row r="726" ht="20.35" customHeight="1">
      <c r="A726" t="s" s="38">
        <v>1796</v>
      </c>
      <c r="B726" s="81">
        <f>VLOOKUP('STATS 17-18'!U728,'FO - FACEOFFS %'!$A$3:$B$69,2)</f>
        <v>71</v>
      </c>
      <c r="C726" s="33">
        <f>IF('STATS 17-18'!T728&lt;82,IF(B726&gt;60,60,B726),B726)</f>
        <v>71</v>
      </c>
      <c r="D726" s="82">
        <f>IF('STATS 17-18'!T728&lt;41,IF(C726&gt;53,53,C726),C726)</f>
        <v>71</v>
      </c>
    </row>
    <row r="727" ht="20.35" customHeight="1">
      <c r="A727" t="s" s="38">
        <v>1797</v>
      </c>
      <c r="B727" s="81">
        <f>VLOOKUP('STATS 17-18'!U729,'FO - FACEOFFS %'!$A$3:$B$69,2)</f>
        <v>99</v>
      </c>
      <c r="C727" s="33">
        <f>IF('STATS 17-18'!T729&lt;82,IF(B727&gt;60,60,B727),B727)</f>
        <v>60</v>
      </c>
      <c r="D727" s="82">
        <f>IF('STATS 17-18'!T729&lt;41,IF(C727&gt;53,53,C727),C727)</f>
        <v>53</v>
      </c>
    </row>
    <row r="728" ht="20.35" customHeight="1">
      <c r="A728" t="s" s="38">
        <v>1798</v>
      </c>
      <c r="B728" s="81">
        <f>VLOOKUP('STATS 17-18'!U730,'FO - FACEOFFS %'!$A$3:$B$69,2)</f>
        <v>47</v>
      </c>
      <c r="C728" s="33">
        <f>IF('STATS 17-18'!T730&lt;82,IF(B728&gt;60,60,B728),B728)</f>
        <v>47</v>
      </c>
      <c r="D728" s="82">
        <f>IF('STATS 17-18'!T730&lt;41,IF(C728&gt;53,53,C728),C728)</f>
        <v>47</v>
      </c>
    </row>
    <row r="729" ht="20.35" customHeight="1">
      <c r="A729" t="s" s="38">
        <v>1799</v>
      </c>
      <c r="B729" s="81">
        <f>VLOOKUP('STATS 17-18'!U731,'FO - FACEOFFS %'!$A$3:$B$69,2)</f>
        <v>33</v>
      </c>
      <c r="C729" s="33">
        <f>IF('STATS 17-18'!T731&lt;82,IF(B729&gt;60,60,B729),B729)</f>
        <v>33</v>
      </c>
      <c r="D729" s="82">
        <f>IF('STATS 17-18'!T731&lt;41,IF(C729&gt;53,53,C729),C729)</f>
        <v>33</v>
      </c>
    </row>
    <row r="730" ht="20.35" customHeight="1">
      <c r="A730" t="s" s="38">
        <v>1800</v>
      </c>
      <c r="B730" s="81">
        <f>VLOOKUP('STATS 17-18'!U732,'FO - FACEOFFS %'!$A$3:$B$69,2)</f>
        <v>62</v>
      </c>
      <c r="C730" s="33">
        <f>IF('STATS 17-18'!T732&lt;82,IF(B730&gt;60,60,B730),B730)</f>
        <v>62</v>
      </c>
      <c r="D730" s="82">
        <f>IF('STATS 17-18'!T732&lt;41,IF(C730&gt;53,53,C730),C730)</f>
        <v>62</v>
      </c>
    </row>
    <row r="731" ht="20.35" customHeight="1">
      <c r="A731" t="s" s="38">
        <v>1801</v>
      </c>
      <c r="B731" s="81">
        <f>VLOOKUP('STATS 17-18'!U733,'FO - FACEOFFS %'!$A$3:$B$69,2)</f>
        <v>55</v>
      </c>
      <c r="C731" s="33">
        <f>IF('STATS 17-18'!T733&lt;82,IF(B731&gt;60,60,B731),B731)</f>
        <v>55</v>
      </c>
      <c r="D731" s="82">
        <f>IF('STATS 17-18'!T733&lt;41,IF(C731&gt;53,53,C731),C731)</f>
        <v>55</v>
      </c>
    </row>
    <row r="732" ht="20.35" customHeight="1">
      <c r="A732" t="s" s="38">
        <v>1802</v>
      </c>
      <c r="B732" s="81">
        <f>VLOOKUP('STATS 17-18'!U734,'FO - FACEOFFS %'!$A$3:$B$69,2)</f>
        <v>90</v>
      </c>
      <c r="C732" s="33">
        <f>IF('STATS 17-18'!T734&lt;82,IF(B732&gt;60,60,B732),B732)</f>
        <v>90</v>
      </c>
      <c r="D732" s="82">
        <f>IF('STATS 17-18'!T734&lt;41,IF(C732&gt;53,53,C732),C732)</f>
        <v>90</v>
      </c>
    </row>
    <row r="733" ht="20.35" customHeight="1">
      <c r="A733" t="s" s="38">
        <v>1803</v>
      </c>
      <c r="B733" s="81">
        <f>VLOOKUP('STATS 17-18'!U735,'FO - FACEOFFS %'!$A$3:$B$69,2)</f>
        <v>83</v>
      </c>
      <c r="C733" s="33">
        <f>IF('STATS 17-18'!T735&lt;82,IF(B733&gt;60,60,B733),B733)</f>
        <v>83</v>
      </c>
      <c r="D733" s="82">
        <f>IF('STATS 17-18'!T735&lt;41,IF(C733&gt;53,53,C733),C733)</f>
        <v>83</v>
      </c>
    </row>
    <row r="734" ht="20.35" customHeight="1">
      <c r="A734" t="s" s="38">
        <v>1804</v>
      </c>
      <c r="B734" s="81">
        <f>VLOOKUP('STATS 17-18'!U736,'FO - FACEOFFS %'!$A$3:$B$69,2)</f>
        <v>33</v>
      </c>
      <c r="C734" s="33">
        <f>IF('STATS 17-18'!T736&lt;82,IF(B734&gt;60,60,B734),B734)</f>
        <v>33</v>
      </c>
      <c r="D734" s="82">
        <f>IF('STATS 17-18'!T736&lt;41,IF(C734&gt;53,53,C734),C734)</f>
        <v>33</v>
      </c>
    </row>
    <row r="735" ht="20.35" customHeight="1">
      <c r="A735" t="s" s="38">
        <v>1805</v>
      </c>
      <c r="B735" s="81">
        <f>VLOOKUP('STATS 17-18'!U737,'FO - FACEOFFS %'!$A$3:$B$69,2)</f>
        <v>33</v>
      </c>
      <c r="C735" s="33">
        <f>IF('STATS 17-18'!T737&lt;82,IF(B735&gt;60,60,B735),B735)</f>
        <v>33</v>
      </c>
      <c r="D735" s="82">
        <f>IF('STATS 17-18'!T737&lt;41,IF(C735&gt;53,53,C735),C735)</f>
        <v>33</v>
      </c>
    </row>
    <row r="736" ht="20.35" customHeight="1">
      <c r="A736" t="s" s="38">
        <v>1806</v>
      </c>
      <c r="B736" s="81">
        <f>VLOOKUP('STATS 17-18'!U738,'FO - FACEOFFS %'!$A$3:$B$69,2)</f>
        <v>33</v>
      </c>
      <c r="C736" s="33">
        <f>IF('STATS 17-18'!T738&lt;82,IF(B736&gt;60,60,B736),B736)</f>
        <v>33</v>
      </c>
      <c r="D736" s="82">
        <f>IF('STATS 17-18'!T738&lt;41,IF(C736&gt;53,53,C736),C736)</f>
        <v>33</v>
      </c>
    </row>
    <row r="737" ht="20.35" customHeight="1">
      <c r="A737" t="s" s="38">
        <v>1807</v>
      </c>
      <c r="B737" s="81">
        <f>VLOOKUP('STATS 17-18'!U739,'FO - FACEOFFS %'!$A$3:$B$69,2)</f>
        <v>33</v>
      </c>
      <c r="C737" s="33">
        <f>IF('STATS 17-18'!T739&lt;82,IF(B737&gt;60,60,B737),B737)</f>
        <v>33</v>
      </c>
      <c r="D737" s="82">
        <f>IF('STATS 17-18'!T739&lt;41,IF(C737&gt;53,53,C737),C737)</f>
        <v>33</v>
      </c>
    </row>
    <row r="738" ht="20.35" customHeight="1">
      <c r="A738" t="s" s="38">
        <v>1808</v>
      </c>
      <c r="B738" s="81">
        <f>VLOOKUP('STATS 17-18'!U740,'FO - FACEOFFS %'!$A$3:$B$69,2)</f>
        <v>65</v>
      </c>
      <c r="C738" s="33">
        <f>IF('STATS 17-18'!T740&lt;82,IF(B738&gt;60,60,B738),B738)</f>
        <v>65</v>
      </c>
      <c r="D738" s="82">
        <f>IF('STATS 17-18'!T740&lt;41,IF(C738&gt;53,53,C738),C738)</f>
        <v>65</v>
      </c>
    </row>
    <row r="739" ht="20.35" customHeight="1">
      <c r="A739" t="s" s="38">
        <v>1809</v>
      </c>
      <c r="B739" s="81">
        <f>VLOOKUP('STATS 17-18'!U741,'FO - FACEOFFS %'!$A$3:$B$69,2)</f>
        <v>98</v>
      </c>
      <c r="C739" s="33">
        <f>IF('STATS 17-18'!T741&lt;82,IF(B739&gt;60,60,B739),B739)</f>
        <v>98</v>
      </c>
      <c r="D739" s="82">
        <f>IF('STATS 17-18'!T741&lt;41,IF(C739&gt;53,53,C739),C739)</f>
        <v>98</v>
      </c>
    </row>
    <row r="740" ht="20.35" customHeight="1">
      <c r="A740" t="s" s="38">
        <v>1810</v>
      </c>
      <c r="B740" s="81">
        <f>VLOOKUP('STATS 17-18'!U742,'FO - FACEOFFS %'!$A$3:$B$69,2)</f>
        <v>33</v>
      </c>
      <c r="C740" s="33">
        <f>IF('STATS 17-18'!T742&lt;82,IF(B740&gt;60,60,B740),B740)</f>
        <v>33</v>
      </c>
      <c r="D740" s="82">
        <f>IF('STATS 17-18'!T742&lt;41,IF(C740&gt;53,53,C740),C740)</f>
        <v>33</v>
      </c>
    </row>
    <row r="741" ht="20.35" customHeight="1">
      <c r="A741" t="s" s="38">
        <v>1811</v>
      </c>
      <c r="B741" s="81">
        <f>VLOOKUP('STATS 17-18'!U743,'FO - FACEOFFS %'!$A$3:$B$69,2)</f>
        <v>70</v>
      </c>
      <c r="C741" s="33">
        <f>IF('STATS 17-18'!T743&lt;82,IF(B741&gt;60,60,B741),B741)</f>
        <v>60</v>
      </c>
      <c r="D741" s="82">
        <f>IF('STATS 17-18'!T743&lt;41,IF(C741&gt;53,53,C741),C741)</f>
        <v>53</v>
      </c>
    </row>
    <row r="742" ht="20.35" customHeight="1">
      <c r="A742" t="s" s="38">
        <v>1812</v>
      </c>
      <c r="B742" s="81">
        <f>VLOOKUP('STATS 17-18'!U744,'FO - FACEOFFS %'!$A$3:$B$69,2)</f>
        <v>48</v>
      </c>
      <c r="C742" s="33">
        <f>IF('STATS 17-18'!T744&lt;82,IF(B742&gt;60,60,B742),B742)</f>
        <v>48</v>
      </c>
      <c r="D742" s="82">
        <f>IF('STATS 17-18'!T744&lt;41,IF(C742&gt;53,53,C742),C742)</f>
        <v>48</v>
      </c>
    </row>
    <row r="743" ht="20.35" customHeight="1">
      <c r="A743" t="s" s="38">
        <v>1813</v>
      </c>
      <c r="B743" s="81">
        <f>VLOOKUP('STATS 17-18'!U745,'FO - FACEOFFS %'!$A$3:$B$69,2)</f>
        <v>33</v>
      </c>
      <c r="C743" s="33">
        <f>IF('STATS 17-18'!T745&lt;82,IF(B743&gt;60,60,B743),B743)</f>
        <v>33</v>
      </c>
      <c r="D743" s="82">
        <f>IF('STATS 17-18'!T745&lt;41,IF(C743&gt;53,53,C743),C743)</f>
        <v>33</v>
      </c>
    </row>
    <row r="744" ht="20.35" customHeight="1">
      <c r="A744" t="s" s="38">
        <v>1814</v>
      </c>
      <c r="B744" s="81">
        <f>VLOOKUP('STATS 17-18'!U746,'FO - FACEOFFS %'!$A$3:$B$69,2)</f>
        <v>49</v>
      </c>
      <c r="C744" s="33">
        <f>IF('STATS 17-18'!T746&lt;82,IF(B744&gt;60,60,B744),B744)</f>
        <v>49</v>
      </c>
      <c r="D744" s="82">
        <f>IF('STATS 17-18'!T746&lt;41,IF(C744&gt;53,53,C744),C744)</f>
        <v>49</v>
      </c>
    </row>
    <row r="745" ht="20.35" customHeight="1">
      <c r="A745" t="s" s="38">
        <v>1815</v>
      </c>
      <c r="B745" s="81">
        <f>VLOOKUP('STATS 17-18'!U747,'FO - FACEOFFS %'!$A$3:$B$69,2)</f>
        <v>33</v>
      </c>
      <c r="C745" s="33">
        <f>IF('STATS 17-18'!T747&lt;82,IF(B745&gt;60,60,B745),B745)</f>
        <v>33</v>
      </c>
      <c r="D745" s="82">
        <f>IF('STATS 17-18'!T747&lt;41,IF(C745&gt;53,53,C745),C745)</f>
        <v>33</v>
      </c>
    </row>
    <row r="746" ht="20.35" customHeight="1">
      <c r="A746" t="s" s="38">
        <v>1816</v>
      </c>
      <c r="B746" s="81">
        <f>VLOOKUP('STATS 17-18'!U748,'FO - FACEOFFS %'!$A$3:$B$69,2)</f>
        <v>87</v>
      </c>
      <c r="C746" s="33">
        <f>IF('STATS 17-18'!T748&lt;82,IF(B746&gt;60,60,B746),B746)</f>
        <v>87</v>
      </c>
      <c r="D746" s="82">
        <f>IF('STATS 17-18'!T748&lt;41,IF(C746&gt;53,53,C746),C746)</f>
        <v>87</v>
      </c>
    </row>
    <row r="747" ht="20.35" customHeight="1">
      <c r="A747" t="s" s="38">
        <v>1817</v>
      </c>
      <c r="B747" s="81">
        <f>VLOOKUP('STATS 17-18'!U749,'FO - FACEOFFS %'!$A$3:$B$69,2)</f>
        <v>61</v>
      </c>
      <c r="C747" s="33">
        <f>IF('STATS 17-18'!T749&lt;82,IF(B747&gt;60,60,B747),B747)</f>
        <v>61</v>
      </c>
      <c r="D747" s="82">
        <f>IF('STATS 17-18'!T749&lt;41,IF(C747&gt;53,53,C747),C747)</f>
        <v>61</v>
      </c>
    </row>
    <row r="748" ht="20.35" customHeight="1">
      <c r="A748" t="s" s="38">
        <v>1818</v>
      </c>
      <c r="B748" s="81">
        <f>VLOOKUP('STATS 17-18'!U750,'FO - FACEOFFS %'!$A$3:$B$69,2)</f>
        <v>37</v>
      </c>
      <c r="C748" s="33">
        <f>IF('STATS 17-18'!T750&lt;82,IF(B748&gt;60,60,B748),B748)</f>
        <v>37</v>
      </c>
      <c r="D748" s="82">
        <f>IF('STATS 17-18'!T750&lt;41,IF(C748&gt;53,53,C748),C748)</f>
        <v>37</v>
      </c>
    </row>
    <row r="749" ht="20.35" customHeight="1">
      <c r="A749" t="s" s="38">
        <v>1819</v>
      </c>
      <c r="B749" s="81">
        <f>VLOOKUP('STATS 17-18'!U751,'FO - FACEOFFS %'!$A$3:$B$69,2)</f>
        <v>33</v>
      </c>
      <c r="C749" s="33">
        <f>IF('STATS 17-18'!T751&lt;82,IF(B749&gt;60,60,B749),B749)</f>
        <v>33</v>
      </c>
      <c r="D749" s="82">
        <f>IF('STATS 17-18'!T751&lt;41,IF(C749&gt;53,53,C749),C749)</f>
        <v>33</v>
      </c>
    </row>
    <row r="750" ht="20.35" customHeight="1">
      <c r="A750" t="s" s="38">
        <v>1820</v>
      </c>
      <c r="B750" s="81">
        <f>VLOOKUP('STATS 17-18'!U752,'FO - FACEOFFS %'!$A$3:$B$69,2)</f>
        <v>33</v>
      </c>
      <c r="C750" s="33">
        <f>IF('STATS 17-18'!T752&lt;82,IF(B750&gt;60,60,B750),B750)</f>
        <v>33</v>
      </c>
      <c r="D750" s="82">
        <f>IF('STATS 17-18'!T752&lt;41,IF(C750&gt;53,53,C750),C750)</f>
        <v>33</v>
      </c>
    </row>
    <row r="751" ht="20.35" customHeight="1">
      <c r="A751" t="s" s="38">
        <v>1821</v>
      </c>
      <c r="B751" s="81">
        <f>VLOOKUP('STATS 17-18'!U753,'FO - FACEOFFS %'!$A$3:$B$69,2)</f>
        <v>33</v>
      </c>
      <c r="C751" s="33">
        <f>IF('STATS 17-18'!T753&lt;82,IF(B751&gt;60,60,B751),B751)</f>
        <v>33</v>
      </c>
      <c r="D751" s="82">
        <f>IF('STATS 17-18'!T753&lt;41,IF(C751&gt;53,53,C751),C751)</f>
        <v>33</v>
      </c>
    </row>
    <row r="752" ht="20.35" customHeight="1">
      <c r="A752" t="s" s="38">
        <v>1822</v>
      </c>
      <c r="B752" s="81">
        <f>VLOOKUP('STATS 17-18'!U754,'FO - FACEOFFS %'!$A$3:$B$69,2)</f>
        <v>33</v>
      </c>
      <c r="C752" s="33">
        <f>IF('STATS 17-18'!T754&lt;82,IF(B752&gt;60,60,B752),B752)</f>
        <v>33</v>
      </c>
      <c r="D752" s="82">
        <f>IF('STATS 17-18'!T754&lt;41,IF(C752&gt;53,53,C752),C752)</f>
        <v>33</v>
      </c>
    </row>
    <row r="753" ht="20.35" customHeight="1">
      <c r="A753" t="s" s="38">
        <v>1823</v>
      </c>
      <c r="B753" s="81">
        <f>VLOOKUP('STATS 17-18'!U755,'FO - FACEOFFS %'!$A$3:$B$69,2)</f>
        <v>33</v>
      </c>
      <c r="C753" s="33">
        <f>IF('STATS 17-18'!T755&lt;82,IF(B753&gt;60,60,B753),B753)</f>
        <v>33</v>
      </c>
      <c r="D753" s="82">
        <f>IF('STATS 17-18'!T755&lt;41,IF(C753&gt;53,53,C753),C753)</f>
        <v>33</v>
      </c>
    </row>
    <row r="754" ht="20.35" customHeight="1">
      <c r="A754" t="s" s="38">
        <v>1824</v>
      </c>
      <c r="B754" s="81">
        <f>VLOOKUP('STATS 17-18'!U756,'FO - FACEOFFS %'!$A$3:$B$69,2)</f>
        <v>33</v>
      </c>
      <c r="C754" s="33">
        <f>IF('STATS 17-18'!T756&lt;82,IF(B754&gt;60,60,B754),B754)</f>
        <v>33</v>
      </c>
      <c r="D754" s="82">
        <f>IF('STATS 17-18'!T756&lt;41,IF(C754&gt;53,53,C754),C754)</f>
        <v>33</v>
      </c>
    </row>
    <row r="755" ht="20.35" customHeight="1">
      <c r="A755" t="s" s="38">
        <v>1825</v>
      </c>
      <c r="B755" s="81">
        <f>VLOOKUP('STATS 17-18'!U757,'FO - FACEOFFS %'!$A$3:$B$69,2)</f>
        <v>33</v>
      </c>
      <c r="C755" s="33">
        <f>IF('STATS 17-18'!T757&lt;82,IF(B755&gt;60,60,B755),B755)</f>
        <v>33</v>
      </c>
      <c r="D755" s="82">
        <f>IF('STATS 17-18'!T757&lt;41,IF(C755&gt;53,53,C755),C755)</f>
        <v>33</v>
      </c>
    </row>
    <row r="756" ht="20.35" customHeight="1">
      <c r="A756" t="s" s="38">
        <v>1826</v>
      </c>
      <c r="B756" s="81">
        <f>VLOOKUP('STATS 17-18'!U758,'FO - FACEOFFS %'!$A$3:$B$69,2)</f>
        <v>78</v>
      </c>
      <c r="C756" s="33">
        <f>IF('STATS 17-18'!T758&lt;82,IF(B756&gt;60,60,B756),B756)</f>
        <v>78</v>
      </c>
      <c r="D756" s="82">
        <f>IF('STATS 17-18'!T758&lt;41,IF(C756&gt;53,53,C756),C756)</f>
        <v>78</v>
      </c>
    </row>
    <row r="757" ht="20.35" customHeight="1">
      <c r="A757" t="s" s="38">
        <v>1827</v>
      </c>
      <c r="B757" s="81">
        <f>VLOOKUP('STATS 17-18'!U759,'FO - FACEOFFS %'!$A$3:$B$69,2)</f>
        <v>33</v>
      </c>
      <c r="C757" s="33">
        <f>IF('STATS 17-18'!T759&lt;82,IF(B757&gt;60,60,B757),B757)</f>
        <v>33</v>
      </c>
      <c r="D757" s="82">
        <f>IF('STATS 17-18'!T759&lt;41,IF(C757&gt;53,53,C757),C757)</f>
        <v>33</v>
      </c>
    </row>
    <row r="758" ht="20.35" customHeight="1">
      <c r="A758" t="s" s="38">
        <v>1828</v>
      </c>
      <c r="B758" s="81">
        <f>VLOOKUP('STATS 17-18'!U760,'FO - FACEOFFS %'!$A$3:$B$69,2)</f>
        <v>59</v>
      </c>
      <c r="C758" s="33">
        <f>IF('STATS 17-18'!T760&lt;82,IF(B758&gt;60,60,B758),B758)</f>
        <v>59</v>
      </c>
      <c r="D758" s="82">
        <f>IF('STATS 17-18'!T760&lt;41,IF(C758&gt;53,53,C758),C758)</f>
        <v>53</v>
      </c>
    </row>
    <row r="759" ht="20.35" customHeight="1">
      <c r="A759" t="s" s="38">
        <v>1829</v>
      </c>
      <c r="B759" s="81">
        <f>VLOOKUP('STATS 17-18'!U761,'FO - FACEOFFS %'!$A$3:$B$69,2)</f>
        <v>83</v>
      </c>
      <c r="C759" s="33">
        <f>IF('STATS 17-18'!T761&lt;82,IF(B759&gt;60,60,B759),B759)</f>
        <v>60</v>
      </c>
      <c r="D759" s="82">
        <f>IF('STATS 17-18'!T761&lt;41,IF(C759&gt;53,53,C759),C759)</f>
        <v>53</v>
      </c>
    </row>
    <row r="760" ht="20.35" customHeight="1">
      <c r="A760" t="s" s="38">
        <v>1830</v>
      </c>
      <c r="B760" s="81">
        <f>VLOOKUP('STATS 17-18'!U762,'FO - FACEOFFS %'!$A$3:$B$69,2)</f>
        <v>81</v>
      </c>
      <c r="C760" s="33">
        <f>IF('STATS 17-18'!T762&lt;82,IF(B760&gt;60,60,B760),B760)</f>
        <v>81</v>
      </c>
      <c r="D760" s="82">
        <f>IF('STATS 17-18'!T762&lt;41,IF(C760&gt;53,53,C760),C760)</f>
        <v>81</v>
      </c>
    </row>
    <row r="761" ht="20.35" customHeight="1">
      <c r="A761" t="s" s="38">
        <v>1831</v>
      </c>
      <c r="B761" s="81">
        <f>VLOOKUP('STATS 17-18'!U763,'FO - FACEOFFS %'!$A$3:$B$69,2)</f>
        <v>57</v>
      </c>
      <c r="C761" s="33">
        <f>IF('STATS 17-18'!T763&lt;82,IF(B761&gt;60,60,B761),B761)</f>
        <v>57</v>
      </c>
      <c r="D761" s="82">
        <f>IF('STATS 17-18'!T763&lt;41,IF(C761&gt;53,53,C761),C761)</f>
        <v>57</v>
      </c>
    </row>
    <row r="762" ht="20.35" customHeight="1">
      <c r="A762" t="s" s="38">
        <v>1832</v>
      </c>
      <c r="B762" s="81">
        <f>VLOOKUP('STATS 17-18'!U764,'FO - FACEOFFS %'!$A$3:$B$69,2)</f>
        <v>72</v>
      </c>
      <c r="C762" s="33">
        <f>IF('STATS 17-18'!T764&lt;82,IF(B762&gt;60,60,B762),B762)</f>
        <v>72</v>
      </c>
      <c r="D762" s="82">
        <f>IF('STATS 17-18'!T764&lt;41,IF(C762&gt;53,53,C762),C762)</f>
        <v>72</v>
      </c>
    </row>
    <row r="763" ht="20.35" customHeight="1">
      <c r="A763" t="s" s="38">
        <v>1833</v>
      </c>
      <c r="B763" s="81">
        <f>VLOOKUP('STATS 17-18'!U765,'FO - FACEOFFS %'!$A$3:$B$69,2)</f>
        <v>53</v>
      </c>
      <c r="C763" s="33">
        <f>IF('STATS 17-18'!T765&lt;82,IF(B763&gt;60,60,B763),B763)</f>
        <v>53</v>
      </c>
      <c r="D763" s="82">
        <f>IF('STATS 17-18'!T765&lt;41,IF(C763&gt;53,53,C763),C763)</f>
        <v>53</v>
      </c>
    </row>
    <row r="764" ht="20.35" customHeight="1">
      <c r="A764" t="s" s="38">
        <v>1834</v>
      </c>
      <c r="B764" s="81">
        <f>VLOOKUP('STATS 17-18'!U766,'FO - FACEOFFS %'!$A$3:$B$69,2)</f>
        <v>33</v>
      </c>
      <c r="C764" s="33">
        <f>IF('STATS 17-18'!T766&lt;82,IF(B764&gt;60,60,B764),B764)</f>
        <v>33</v>
      </c>
      <c r="D764" s="82">
        <f>IF('STATS 17-18'!T766&lt;41,IF(C764&gt;53,53,C764),C764)</f>
        <v>33</v>
      </c>
    </row>
    <row r="765" ht="20.35" customHeight="1">
      <c r="A765" t="s" s="38">
        <v>1835</v>
      </c>
      <c r="B765" s="81">
        <f>VLOOKUP('STATS 17-18'!U767,'FO - FACEOFFS %'!$A$3:$B$69,2)</f>
        <v>33</v>
      </c>
      <c r="C765" s="33">
        <f>IF('STATS 17-18'!T767&lt;82,IF(B765&gt;60,60,B765),B765)</f>
        <v>33</v>
      </c>
      <c r="D765" s="82">
        <f>IF('STATS 17-18'!T767&lt;41,IF(C765&gt;53,53,C765),C765)</f>
        <v>33</v>
      </c>
    </row>
    <row r="766" ht="20.35" customHeight="1">
      <c r="A766" t="s" s="38">
        <v>1836</v>
      </c>
      <c r="B766" s="81">
        <f>VLOOKUP('STATS 17-18'!U768,'FO - FACEOFFS %'!$A$3:$B$69,2)</f>
        <v>33</v>
      </c>
      <c r="C766" s="33">
        <f>IF('STATS 17-18'!T768&lt;82,IF(B766&gt;60,60,B766),B766)</f>
        <v>33</v>
      </c>
      <c r="D766" s="82">
        <f>IF('STATS 17-18'!T768&lt;41,IF(C766&gt;53,53,C766),C766)</f>
        <v>33</v>
      </c>
    </row>
    <row r="767" ht="20.35" customHeight="1">
      <c r="A767" t="s" s="38">
        <v>1837</v>
      </c>
      <c r="B767" s="81">
        <f>VLOOKUP('STATS 17-18'!U769,'FO - FACEOFFS %'!$A$3:$B$69,2)</f>
        <v>54</v>
      </c>
      <c r="C767" s="33">
        <f>IF('STATS 17-18'!T769&lt;82,IF(B767&gt;60,60,B767),B767)</f>
        <v>54</v>
      </c>
      <c r="D767" s="82">
        <f>IF('STATS 17-18'!T769&lt;41,IF(C767&gt;53,53,C767),C767)</f>
        <v>53</v>
      </c>
    </row>
    <row r="768" ht="20.35" customHeight="1">
      <c r="A768" t="s" s="38">
        <v>1838</v>
      </c>
      <c r="B768" s="81">
        <f>VLOOKUP('STATS 17-18'!U770,'FO - FACEOFFS %'!$A$3:$B$69,2)</f>
        <v>47</v>
      </c>
      <c r="C768" s="33">
        <f>IF('STATS 17-18'!T770&lt;82,IF(B768&gt;60,60,B768),B768)</f>
        <v>47</v>
      </c>
      <c r="D768" s="82">
        <f>IF('STATS 17-18'!T770&lt;41,IF(C768&gt;53,53,C768),C768)</f>
        <v>47</v>
      </c>
    </row>
    <row r="769" ht="20.35" customHeight="1">
      <c r="A769" t="s" s="38">
        <v>1839</v>
      </c>
      <c r="B769" s="81">
        <f>VLOOKUP('STATS 17-18'!U771,'FO - FACEOFFS %'!$A$3:$B$69,2)</f>
        <v>33</v>
      </c>
      <c r="C769" s="33">
        <f>IF('STATS 17-18'!T771&lt;82,IF(B769&gt;60,60,B769),B769)</f>
        <v>33</v>
      </c>
      <c r="D769" s="82">
        <f>IF('STATS 17-18'!T771&lt;41,IF(C769&gt;53,53,C769),C769)</f>
        <v>33</v>
      </c>
    </row>
    <row r="770" ht="20.35" customHeight="1">
      <c r="A770" t="s" s="38">
        <v>1840</v>
      </c>
      <c r="B770" s="81">
        <f>VLOOKUP('STATS 17-18'!U772,'FO - FACEOFFS %'!$A$3:$B$69,2)</f>
        <v>33</v>
      </c>
      <c r="C770" s="33">
        <f>IF('STATS 17-18'!T772&lt;82,IF(B770&gt;60,60,B770),B770)</f>
        <v>33</v>
      </c>
      <c r="D770" s="82">
        <f>IF('STATS 17-18'!T772&lt;41,IF(C770&gt;53,53,C770),C770)</f>
        <v>33</v>
      </c>
    </row>
    <row r="771" ht="20.35" customHeight="1">
      <c r="A771" t="s" s="38">
        <v>1841</v>
      </c>
      <c r="B771" s="81">
        <f>VLOOKUP('STATS 17-18'!U773,'FO - FACEOFFS %'!$A$3:$B$69,2)</f>
        <v>33</v>
      </c>
      <c r="C771" s="33">
        <f>IF('STATS 17-18'!T773&lt;82,IF(B771&gt;60,60,B771),B771)</f>
        <v>33</v>
      </c>
      <c r="D771" s="82">
        <f>IF('STATS 17-18'!T773&lt;41,IF(C771&gt;53,53,C771),C771)</f>
        <v>33</v>
      </c>
    </row>
    <row r="772" ht="20.35" customHeight="1">
      <c r="A772" t="s" s="38">
        <v>1842</v>
      </c>
      <c r="B772" s="81">
        <f>VLOOKUP('STATS 17-18'!U774,'FO - FACEOFFS %'!$A$3:$B$69,2)</f>
        <v>82</v>
      </c>
      <c r="C772" s="33">
        <f>IF('STATS 17-18'!T774&lt;82,IF(B772&gt;60,60,B772),B772)</f>
        <v>82</v>
      </c>
      <c r="D772" s="82">
        <f>IF('STATS 17-18'!T774&lt;41,IF(C772&gt;53,53,C772),C772)</f>
        <v>82</v>
      </c>
    </row>
    <row r="773" ht="20.35" customHeight="1">
      <c r="A773" t="s" s="38">
        <v>1843</v>
      </c>
      <c r="B773" s="81">
        <f>VLOOKUP('STATS 17-18'!U775,'FO - FACEOFFS %'!$A$3:$B$69,2)</f>
        <v>33</v>
      </c>
      <c r="C773" s="33">
        <f>IF('STATS 17-18'!T775&lt;82,IF(B773&gt;60,60,B773),B773)</f>
        <v>33</v>
      </c>
      <c r="D773" s="82">
        <f>IF('STATS 17-18'!T775&lt;41,IF(C773&gt;53,53,C773),C773)</f>
        <v>33</v>
      </c>
    </row>
    <row r="774" ht="20.35" customHeight="1">
      <c r="A774" t="s" s="38">
        <v>1844</v>
      </c>
      <c r="B774" s="81">
        <f>VLOOKUP('STATS 17-18'!U776,'FO - FACEOFFS %'!$A$3:$B$69,2)</f>
        <v>33</v>
      </c>
      <c r="C774" s="33">
        <f>IF('STATS 17-18'!T776&lt;82,IF(B774&gt;60,60,B774),B774)</f>
        <v>33</v>
      </c>
      <c r="D774" s="82">
        <f>IF('STATS 17-18'!T776&lt;41,IF(C774&gt;53,53,C774),C774)</f>
        <v>33</v>
      </c>
    </row>
    <row r="775" ht="20.35" customHeight="1">
      <c r="A775" t="s" s="38">
        <v>1845</v>
      </c>
      <c r="B775" s="81">
        <f>VLOOKUP('STATS 17-18'!U777,'FO - FACEOFFS %'!$A$3:$B$69,2)</f>
        <v>99</v>
      </c>
      <c r="C775" s="33">
        <f>IF('STATS 17-18'!T777&lt;82,IF(B775&gt;60,60,B775),B775)</f>
        <v>60</v>
      </c>
      <c r="D775" s="82">
        <f>IF('STATS 17-18'!T777&lt;41,IF(C775&gt;53,53,C775),C775)</f>
        <v>53</v>
      </c>
    </row>
    <row r="776" ht="20.35" customHeight="1">
      <c r="A776" t="s" s="38">
        <v>1846</v>
      </c>
      <c r="B776" s="81">
        <f>VLOOKUP('STATS 17-18'!U778,'FO - FACEOFFS %'!$A$3:$B$69,2)</f>
        <v>70</v>
      </c>
      <c r="C776" s="33">
        <f>IF('STATS 17-18'!T778&lt;82,IF(B776&gt;60,60,B776),B776)</f>
        <v>60</v>
      </c>
      <c r="D776" s="82">
        <f>IF('STATS 17-18'!T778&lt;41,IF(C776&gt;53,53,C776),C776)</f>
        <v>53</v>
      </c>
    </row>
    <row r="777" ht="20.35" customHeight="1">
      <c r="A777" t="s" s="38">
        <v>1847</v>
      </c>
      <c r="B777" s="81">
        <f>VLOOKUP('STATS 17-18'!U779,'FO - FACEOFFS %'!$A$3:$B$69,2)</f>
        <v>33</v>
      </c>
      <c r="C777" s="33">
        <f>IF('STATS 17-18'!T779&lt;82,IF(B777&gt;60,60,B777),B777)</f>
        <v>33</v>
      </c>
      <c r="D777" s="82">
        <f>IF('STATS 17-18'!T779&lt;41,IF(C777&gt;53,53,C777),C777)</f>
        <v>33</v>
      </c>
    </row>
    <row r="778" ht="20.35" customHeight="1">
      <c r="A778" t="s" s="38">
        <v>1848</v>
      </c>
      <c r="B778" s="81">
        <f>VLOOKUP('STATS 17-18'!U780,'FO - FACEOFFS %'!$A$3:$B$69,2)</f>
        <v>33</v>
      </c>
      <c r="C778" s="33">
        <f>IF('STATS 17-18'!T780&lt;82,IF(B778&gt;60,60,B778),B778)</f>
        <v>33</v>
      </c>
      <c r="D778" s="82">
        <f>IF('STATS 17-18'!T780&lt;41,IF(C778&gt;53,53,C778),C778)</f>
        <v>33</v>
      </c>
    </row>
    <row r="779" ht="20.35" customHeight="1">
      <c r="A779" t="s" s="38">
        <v>1849</v>
      </c>
      <c r="B779" s="81">
        <f>VLOOKUP('STATS 17-18'!U781,'FO - FACEOFFS %'!$A$3:$B$69,2)</f>
        <v>70</v>
      </c>
      <c r="C779" s="33">
        <f>IF('STATS 17-18'!T781&lt;82,IF(B779&gt;60,60,B779),B779)</f>
        <v>60</v>
      </c>
      <c r="D779" s="82">
        <f>IF('STATS 17-18'!T781&lt;41,IF(C779&gt;53,53,C779),C779)</f>
        <v>53</v>
      </c>
    </row>
    <row r="780" ht="20.35" customHeight="1">
      <c r="A780" t="s" s="38">
        <v>1850</v>
      </c>
      <c r="B780" s="81">
        <f>VLOOKUP('STATS 17-18'!U782,'FO - FACEOFFS %'!$A$3:$B$69,2)</f>
        <v>33</v>
      </c>
      <c r="C780" s="33">
        <f>IF('STATS 17-18'!T782&lt;82,IF(B780&gt;60,60,B780),B780)</f>
        <v>33</v>
      </c>
      <c r="D780" s="82">
        <f>IF('STATS 17-18'!T782&lt;41,IF(C780&gt;53,53,C780),C780)</f>
        <v>33</v>
      </c>
    </row>
    <row r="781" ht="20.35" customHeight="1">
      <c r="A781" t="s" s="38">
        <v>1851</v>
      </c>
      <c r="B781" s="81">
        <f>VLOOKUP('STATS 17-18'!U783,'FO - FACEOFFS %'!$A$3:$B$69,2)</f>
        <v>33</v>
      </c>
      <c r="C781" s="33">
        <f>IF('STATS 17-18'!T783&lt;82,IF(B781&gt;60,60,B781),B781)</f>
        <v>33</v>
      </c>
      <c r="D781" s="82">
        <f>IF('STATS 17-18'!T783&lt;41,IF(C781&gt;53,53,C781),C781)</f>
        <v>33</v>
      </c>
    </row>
    <row r="782" ht="20.35" customHeight="1">
      <c r="A782" t="s" s="38">
        <v>1852</v>
      </c>
      <c r="B782" s="81">
        <f>VLOOKUP('STATS 17-18'!U784,'FO - FACEOFFS %'!$A$3:$B$69,2)</f>
        <v>33</v>
      </c>
      <c r="C782" s="33">
        <f>IF('STATS 17-18'!T784&lt;82,IF(B782&gt;60,60,B782),B782)</f>
        <v>33</v>
      </c>
      <c r="D782" s="82">
        <f>IF('STATS 17-18'!T784&lt;41,IF(C782&gt;53,53,C782),C782)</f>
        <v>33</v>
      </c>
    </row>
    <row r="783" ht="20.35" customHeight="1">
      <c r="A783" t="s" s="38">
        <v>1853</v>
      </c>
      <c r="B783" s="81">
        <f>VLOOKUP('STATS 17-18'!U785,'FO - FACEOFFS %'!$A$3:$B$69,2)</f>
        <v>79</v>
      </c>
      <c r="C783" s="33">
        <f>IF('STATS 17-18'!T785&lt;82,IF(B783&gt;60,60,B783),B783)</f>
        <v>79</v>
      </c>
      <c r="D783" s="82">
        <f>IF('STATS 17-18'!T785&lt;41,IF(C783&gt;53,53,C783),C783)</f>
        <v>79</v>
      </c>
    </row>
    <row r="784" ht="20.35" customHeight="1">
      <c r="A784" t="s" s="38">
        <v>1854</v>
      </c>
      <c r="B784" s="81">
        <f>VLOOKUP('STATS 17-18'!U786,'FO - FACEOFFS %'!$A$3:$B$69,2)</f>
        <v>33</v>
      </c>
      <c r="C784" s="33">
        <f>IF('STATS 17-18'!T786&lt;82,IF(B784&gt;60,60,B784),B784)</f>
        <v>33</v>
      </c>
      <c r="D784" s="82">
        <f>IF('STATS 17-18'!T786&lt;41,IF(C784&gt;53,53,C784),C784)</f>
        <v>33</v>
      </c>
    </row>
    <row r="785" ht="20.35" customHeight="1">
      <c r="A785" t="s" s="38">
        <v>1855</v>
      </c>
      <c r="B785" s="81">
        <f>VLOOKUP('STATS 17-18'!U787,'FO - FACEOFFS %'!$A$3:$B$69,2)</f>
        <v>33</v>
      </c>
      <c r="C785" s="33">
        <f>IF('STATS 17-18'!T787&lt;82,IF(B785&gt;60,60,B785),B785)</f>
        <v>33</v>
      </c>
      <c r="D785" s="82">
        <f>IF('STATS 17-18'!T787&lt;41,IF(C785&gt;53,53,C785),C785)</f>
        <v>33</v>
      </c>
    </row>
    <row r="786" ht="20.35" customHeight="1">
      <c r="A786" t="s" s="38">
        <v>1856</v>
      </c>
      <c r="B786" s="81">
        <f>VLOOKUP('STATS 17-18'!U788,'FO - FACEOFFS %'!$A$3:$B$69,2)</f>
        <v>62</v>
      </c>
      <c r="C786" s="33">
        <f>IF('STATS 17-18'!T788&lt;82,IF(B786&gt;60,60,B786),B786)</f>
        <v>62</v>
      </c>
      <c r="D786" s="82">
        <f>IF('STATS 17-18'!T788&lt;41,IF(C786&gt;53,53,C786),C786)</f>
        <v>62</v>
      </c>
    </row>
    <row r="787" ht="20.35" customHeight="1">
      <c r="A787" t="s" s="38">
        <v>1857</v>
      </c>
      <c r="B787" s="81">
        <f>VLOOKUP('STATS 17-18'!U789,'FO - FACEOFFS %'!$A$3:$B$69,2)</f>
        <v>33</v>
      </c>
      <c r="C787" s="33">
        <f>IF('STATS 17-18'!T789&lt;82,IF(B787&gt;60,60,B787),B787)</f>
        <v>33</v>
      </c>
      <c r="D787" s="82">
        <f>IF('STATS 17-18'!T789&lt;41,IF(C787&gt;53,53,C787),C787)</f>
        <v>33</v>
      </c>
    </row>
    <row r="788" ht="20.35" customHeight="1">
      <c r="A788" t="s" s="38">
        <v>1858</v>
      </c>
      <c r="B788" s="81">
        <f>VLOOKUP('STATS 17-18'!U790,'FO - FACEOFFS %'!$A$3:$B$69,2)</f>
        <v>48</v>
      </c>
      <c r="C788" s="33">
        <f>IF('STATS 17-18'!T790&lt;82,IF(B788&gt;60,60,B788),B788)</f>
        <v>48</v>
      </c>
      <c r="D788" s="82">
        <f>IF('STATS 17-18'!T790&lt;41,IF(C788&gt;53,53,C788),C788)</f>
        <v>48</v>
      </c>
    </row>
    <row r="789" ht="20.35" customHeight="1">
      <c r="A789" t="s" s="38">
        <v>1859</v>
      </c>
      <c r="B789" s="81">
        <f>VLOOKUP('STATS 17-18'!U791,'FO - FACEOFFS %'!$A$3:$B$69,2)</f>
        <v>33</v>
      </c>
      <c r="C789" s="33">
        <f>IF('STATS 17-18'!T791&lt;82,IF(B789&gt;60,60,B789),B789)</f>
        <v>33</v>
      </c>
      <c r="D789" s="82">
        <f>IF('STATS 17-18'!T791&lt;41,IF(C789&gt;53,53,C789),C789)</f>
        <v>33</v>
      </c>
    </row>
    <row r="790" ht="20.35" customHeight="1">
      <c r="A790" t="s" s="38">
        <v>1860</v>
      </c>
      <c r="B790" s="81">
        <f>VLOOKUP('STATS 17-18'!U792,'FO - FACEOFFS %'!$A$3:$B$69,2)</f>
        <v>56</v>
      </c>
      <c r="C790" s="33">
        <f>IF('STATS 17-18'!T792&lt;82,IF(B790&gt;60,60,B790),B790)</f>
        <v>56</v>
      </c>
      <c r="D790" s="82">
        <f>IF('STATS 17-18'!T792&lt;41,IF(C790&gt;53,53,C790),C790)</f>
        <v>56</v>
      </c>
    </row>
    <row r="791" ht="20.35" customHeight="1">
      <c r="A791" t="s" s="38">
        <v>1861</v>
      </c>
      <c r="B791" s="81">
        <f>VLOOKUP('STATS 17-18'!U793,'FO - FACEOFFS %'!$A$3:$B$69,2)</f>
        <v>67</v>
      </c>
      <c r="C791" s="33">
        <f>IF('STATS 17-18'!T793&lt;82,IF(B791&gt;60,60,B791),B791)</f>
        <v>60</v>
      </c>
      <c r="D791" s="82">
        <f>IF('STATS 17-18'!T793&lt;41,IF(C791&gt;53,53,C791),C791)</f>
        <v>60</v>
      </c>
    </row>
    <row r="792" ht="20.35" customHeight="1">
      <c r="A792" t="s" s="38">
        <v>1862</v>
      </c>
      <c r="B792" s="81">
        <f>VLOOKUP('STATS 17-18'!U794,'FO - FACEOFFS %'!$A$3:$B$69,2)</f>
        <v>33</v>
      </c>
      <c r="C792" s="33">
        <f>IF('STATS 17-18'!T794&lt;82,IF(B792&gt;60,60,B792),B792)</f>
        <v>33</v>
      </c>
      <c r="D792" s="82">
        <f>IF('STATS 17-18'!T794&lt;41,IF(C792&gt;53,53,C792),C792)</f>
        <v>33</v>
      </c>
    </row>
    <row r="793" ht="20.35" customHeight="1">
      <c r="A793" t="s" s="38">
        <v>1863</v>
      </c>
      <c r="B793" s="81">
        <f>VLOOKUP('STATS 17-18'!U795,'FO - FACEOFFS %'!$A$3:$B$69,2)</f>
        <v>33</v>
      </c>
      <c r="C793" s="33">
        <f>IF('STATS 17-18'!T795&lt;82,IF(B793&gt;60,60,B793),B793)</f>
        <v>33</v>
      </c>
      <c r="D793" s="82">
        <f>IF('STATS 17-18'!T795&lt;41,IF(C793&gt;53,53,C793),C793)</f>
        <v>33</v>
      </c>
    </row>
    <row r="794" ht="20.35" customHeight="1">
      <c r="A794" t="s" s="38">
        <v>1864</v>
      </c>
      <c r="B794" s="81">
        <f>VLOOKUP('STATS 17-18'!U796,'FO - FACEOFFS %'!$A$3:$B$69,2)</f>
        <v>65</v>
      </c>
      <c r="C794" s="33">
        <f>IF('STATS 17-18'!T796&lt;82,IF(B794&gt;60,60,B794),B794)</f>
        <v>65</v>
      </c>
      <c r="D794" s="82">
        <f>IF('STATS 17-18'!T796&lt;41,IF(C794&gt;53,53,C794),C794)</f>
        <v>65</v>
      </c>
    </row>
    <row r="795" ht="20.35" customHeight="1">
      <c r="A795" t="s" s="38">
        <v>1865</v>
      </c>
      <c r="B795" s="81">
        <f>VLOOKUP('STATS 17-18'!U797,'FO - FACEOFFS %'!$A$3:$B$69,2)</f>
        <v>99</v>
      </c>
      <c r="C795" s="33">
        <f>IF('STATS 17-18'!T797&lt;82,IF(B795&gt;60,60,B795),B795)</f>
        <v>60</v>
      </c>
      <c r="D795" s="82">
        <f>IF('STATS 17-18'!T797&lt;41,IF(C795&gt;53,53,C795),C795)</f>
        <v>53</v>
      </c>
    </row>
    <row r="796" ht="20.35" customHeight="1">
      <c r="A796" t="s" s="38">
        <v>1866</v>
      </c>
      <c r="B796" s="81">
        <f>VLOOKUP('STATS 17-18'!U798,'FO - FACEOFFS %'!$A$3:$B$69,2)</f>
        <v>33</v>
      </c>
      <c r="C796" s="33">
        <f>IF('STATS 17-18'!T798&lt;82,IF(B796&gt;60,60,B796),B796)</f>
        <v>33</v>
      </c>
      <c r="D796" s="82">
        <f>IF('STATS 17-18'!T798&lt;41,IF(C796&gt;53,53,C796),C796)</f>
        <v>33</v>
      </c>
    </row>
    <row r="797" ht="20.35" customHeight="1">
      <c r="A797" t="s" s="38">
        <v>1867</v>
      </c>
      <c r="B797" s="81">
        <f>VLOOKUP('STATS 17-18'!U799,'FO - FACEOFFS %'!$A$3:$B$69,2)</f>
        <v>33</v>
      </c>
      <c r="C797" s="33">
        <f>IF('STATS 17-18'!T799&lt;82,IF(B797&gt;60,60,B797),B797)</f>
        <v>33</v>
      </c>
      <c r="D797" s="82">
        <f>IF('STATS 17-18'!T799&lt;41,IF(C797&gt;53,53,C797),C797)</f>
        <v>33</v>
      </c>
    </row>
    <row r="798" ht="20.35" customHeight="1">
      <c r="A798" t="s" s="38">
        <v>1868</v>
      </c>
      <c r="B798" s="81">
        <f>VLOOKUP('STATS 17-18'!U800,'FO - FACEOFFS %'!$A$3:$B$69,2)</f>
        <v>33</v>
      </c>
      <c r="C798" s="33">
        <f>IF('STATS 17-18'!T800&lt;82,IF(B798&gt;60,60,B798),B798)</f>
        <v>33</v>
      </c>
      <c r="D798" s="82">
        <f>IF('STATS 17-18'!T800&lt;41,IF(C798&gt;53,53,C798),C798)</f>
        <v>33</v>
      </c>
    </row>
    <row r="799" ht="20.35" customHeight="1">
      <c r="A799" t="s" s="38">
        <v>1869</v>
      </c>
      <c r="B799" s="81">
        <f>VLOOKUP('STATS 17-18'!U801,'FO - FACEOFFS %'!$A$3:$B$69,2)</f>
        <v>33</v>
      </c>
      <c r="C799" s="33">
        <f>IF('STATS 17-18'!T801&lt;82,IF(B799&gt;60,60,B799),B799)</f>
        <v>33</v>
      </c>
      <c r="D799" s="82">
        <f>IF('STATS 17-18'!T801&lt;41,IF(C799&gt;53,53,C799),C799)</f>
        <v>33</v>
      </c>
    </row>
    <row r="800" ht="20.35" customHeight="1">
      <c r="A800" t="s" s="38">
        <v>1870</v>
      </c>
      <c r="B800" s="81">
        <f>VLOOKUP('STATS 17-18'!U802,'FO - FACEOFFS %'!$A$3:$B$69,2)</f>
        <v>33</v>
      </c>
      <c r="C800" s="33">
        <f>IF('STATS 17-18'!T802&lt;82,IF(B800&gt;60,60,B800),B800)</f>
        <v>33</v>
      </c>
      <c r="D800" s="82">
        <f>IF('STATS 17-18'!T802&lt;41,IF(C800&gt;53,53,C800),C800)</f>
        <v>33</v>
      </c>
    </row>
    <row r="801" ht="20.35" customHeight="1">
      <c r="A801" t="s" s="38">
        <v>1871</v>
      </c>
      <c r="B801" s="81">
        <f>VLOOKUP('STATS 17-18'!U803,'FO - FACEOFFS %'!$A$3:$B$69,2)</f>
        <v>55</v>
      </c>
      <c r="C801" s="33">
        <f>IF('STATS 17-18'!T803&lt;82,IF(B801&gt;60,60,B801),B801)</f>
        <v>55</v>
      </c>
      <c r="D801" s="82">
        <f>IF('STATS 17-18'!T803&lt;41,IF(C801&gt;53,53,C801),C801)</f>
        <v>55</v>
      </c>
    </row>
    <row r="802" ht="20.35" customHeight="1">
      <c r="A802" t="s" s="38">
        <v>1872</v>
      </c>
      <c r="B802" s="81">
        <f>VLOOKUP('STATS 17-18'!U804,'FO - FACEOFFS %'!$A$3:$B$69,2)</f>
        <v>65</v>
      </c>
      <c r="C802" s="33">
        <f>IF('STATS 17-18'!T804&lt;82,IF(B802&gt;60,60,B802),B802)</f>
        <v>65</v>
      </c>
      <c r="D802" s="82">
        <f>IF('STATS 17-18'!T804&lt;41,IF(C802&gt;53,53,C802),C802)</f>
        <v>65</v>
      </c>
    </row>
    <row r="803" ht="20.35" customHeight="1">
      <c r="A803" t="s" s="38">
        <v>1873</v>
      </c>
      <c r="B803" s="81">
        <f>VLOOKUP('STATS 17-18'!U805,'FO - FACEOFFS %'!$A$3:$B$69,2)</f>
        <v>33</v>
      </c>
      <c r="C803" s="33">
        <f>IF('STATS 17-18'!T805&lt;82,IF(B803&gt;60,60,B803),B803)</f>
        <v>33</v>
      </c>
      <c r="D803" s="82">
        <f>IF('STATS 17-18'!T805&lt;41,IF(C803&gt;53,53,C803),C803)</f>
        <v>33</v>
      </c>
    </row>
    <row r="804" ht="20.35" customHeight="1">
      <c r="A804" t="s" s="38">
        <v>1874</v>
      </c>
      <c r="B804" s="81">
        <f>VLOOKUP('STATS 17-18'!U806,'FO - FACEOFFS %'!$A$3:$B$69,2)</f>
        <v>33</v>
      </c>
      <c r="C804" s="33">
        <f>IF('STATS 17-18'!T806&lt;82,IF(B804&gt;60,60,B804),B804)</f>
        <v>33</v>
      </c>
      <c r="D804" s="82">
        <f>IF('STATS 17-18'!T806&lt;41,IF(C804&gt;53,53,C804),C804)</f>
        <v>33</v>
      </c>
    </row>
    <row r="805" ht="20.35" customHeight="1">
      <c r="A805" t="s" s="38">
        <v>1875</v>
      </c>
      <c r="B805" s="81">
        <f>VLOOKUP('STATS 17-18'!U807,'FO - FACEOFFS %'!$A$3:$B$69,2)</f>
        <v>62</v>
      </c>
      <c r="C805" s="33">
        <f>IF('STATS 17-18'!T807&lt;82,IF(B805&gt;60,60,B805),B805)</f>
        <v>60</v>
      </c>
      <c r="D805" s="82">
        <f>IF('STATS 17-18'!T807&lt;41,IF(C805&gt;53,53,C805),C805)</f>
        <v>60</v>
      </c>
    </row>
    <row r="806" ht="20.35" customHeight="1">
      <c r="A806" t="s" s="38">
        <v>1876</v>
      </c>
      <c r="B806" s="81">
        <f>VLOOKUP('STATS 17-18'!U808,'FO - FACEOFFS %'!$A$3:$B$69,2)</f>
        <v>33</v>
      </c>
      <c r="C806" s="33">
        <f>IF('STATS 17-18'!T808&lt;82,IF(B806&gt;60,60,B806),B806)</f>
        <v>33</v>
      </c>
      <c r="D806" s="82">
        <f>IF('STATS 17-18'!T808&lt;41,IF(C806&gt;53,53,C806),C806)</f>
        <v>33</v>
      </c>
    </row>
    <row r="807" ht="20.35" customHeight="1">
      <c r="A807" t="s" s="38">
        <v>1877</v>
      </c>
      <c r="B807" s="81">
        <f>VLOOKUP('STATS 17-18'!U809,'FO - FACEOFFS %'!$A$3:$B$69,2)</f>
        <v>33</v>
      </c>
      <c r="C807" s="33">
        <f>IF('STATS 17-18'!T809&lt;82,IF(B807&gt;60,60,B807),B807)</f>
        <v>33</v>
      </c>
      <c r="D807" s="82">
        <f>IF('STATS 17-18'!T809&lt;41,IF(C807&gt;53,53,C807),C807)</f>
        <v>33</v>
      </c>
    </row>
    <row r="808" ht="20.35" customHeight="1">
      <c r="A808" t="s" s="38">
        <v>1878</v>
      </c>
      <c r="B808" s="81">
        <f>VLOOKUP('STATS 17-18'!U810,'FO - FACEOFFS %'!$A$3:$B$69,2)</f>
        <v>57</v>
      </c>
      <c r="C808" s="33">
        <f>IF('STATS 17-18'!T810&lt;82,IF(B808&gt;60,60,B808),B808)</f>
        <v>57</v>
      </c>
      <c r="D808" s="82">
        <f>IF('STATS 17-18'!T810&lt;41,IF(C808&gt;53,53,C808),C808)</f>
        <v>57</v>
      </c>
    </row>
    <row r="809" ht="20.35" customHeight="1">
      <c r="A809" t="s" s="38">
        <v>1879</v>
      </c>
      <c r="B809" s="81">
        <f>VLOOKUP('STATS 17-18'!U811,'FO - FACEOFFS %'!$A$3:$B$69,2)</f>
        <v>73</v>
      </c>
      <c r="C809" s="33">
        <f>IF('STATS 17-18'!T811&lt;82,IF(B809&gt;60,60,B809),B809)</f>
        <v>73</v>
      </c>
      <c r="D809" s="82">
        <f>IF('STATS 17-18'!T811&lt;41,IF(C809&gt;53,53,C809),C809)</f>
        <v>73</v>
      </c>
    </row>
    <row r="810" ht="20.35" customHeight="1">
      <c r="A810" t="s" s="38">
        <v>1880</v>
      </c>
      <c r="B810" s="81">
        <f>VLOOKUP('STATS 17-18'!U812,'FO - FACEOFFS %'!$A$3:$B$69,2)</f>
        <v>33</v>
      </c>
      <c r="C810" s="33">
        <f>IF('STATS 17-18'!T812&lt;82,IF(B810&gt;60,60,B810),B810)</f>
        <v>33</v>
      </c>
      <c r="D810" s="82">
        <f>IF('STATS 17-18'!T812&lt;41,IF(C810&gt;53,53,C810),C810)</f>
        <v>33</v>
      </c>
    </row>
    <row r="811" ht="20.35" customHeight="1">
      <c r="A811" t="s" s="38">
        <v>1881</v>
      </c>
      <c r="B811" s="81">
        <f>VLOOKUP('STATS 17-18'!U813,'FO - FACEOFFS %'!$A$3:$B$69,2)</f>
        <v>33</v>
      </c>
      <c r="C811" s="33">
        <f>IF('STATS 17-18'!T813&lt;82,IF(B811&gt;60,60,B811),B811)</f>
        <v>33</v>
      </c>
      <c r="D811" s="82">
        <f>IF('STATS 17-18'!T813&lt;41,IF(C811&gt;53,53,C811),C811)</f>
        <v>33</v>
      </c>
    </row>
    <row r="812" ht="20.35" customHeight="1">
      <c r="A812" t="s" s="38">
        <v>1882</v>
      </c>
      <c r="B812" s="81">
        <f>VLOOKUP('STATS 17-18'!U814,'FO - FACEOFFS %'!$A$3:$B$69,2)</f>
        <v>85</v>
      </c>
      <c r="C812" s="33">
        <f>IF('STATS 17-18'!T814&lt;82,IF(B812&gt;60,60,B812),B812)</f>
        <v>60</v>
      </c>
      <c r="D812" s="82">
        <f>IF('STATS 17-18'!T814&lt;41,IF(C812&gt;53,53,C812),C812)</f>
        <v>60</v>
      </c>
    </row>
    <row r="813" ht="20.35" customHeight="1">
      <c r="A813" t="s" s="38">
        <v>1883</v>
      </c>
      <c r="B813" s="81">
        <f>VLOOKUP('STATS 17-18'!U815,'FO - FACEOFFS %'!$A$3:$B$69,2)</f>
        <v>83</v>
      </c>
      <c r="C813" s="33">
        <f>IF('STATS 17-18'!T815&lt;82,IF(B813&gt;60,60,B813),B813)</f>
        <v>83</v>
      </c>
      <c r="D813" s="82">
        <f>IF('STATS 17-18'!T815&lt;41,IF(C813&gt;53,53,C813),C813)</f>
        <v>83</v>
      </c>
    </row>
    <row r="814" ht="20.35" customHeight="1">
      <c r="A814" t="s" s="38">
        <v>1884</v>
      </c>
      <c r="B814" s="81">
        <f>VLOOKUP('STATS 17-18'!U816,'FO - FACEOFFS %'!$A$3:$B$69,2)</f>
        <v>33</v>
      </c>
      <c r="C814" s="33">
        <f>IF('STATS 17-18'!T816&lt;82,IF(B814&gt;60,60,B814),B814)</f>
        <v>33</v>
      </c>
      <c r="D814" s="82">
        <f>IF('STATS 17-18'!T816&lt;41,IF(C814&gt;53,53,C814),C814)</f>
        <v>33</v>
      </c>
    </row>
    <row r="815" ht="20.35" customHeight="1">
      <c r="A815" t="s" s="38">
        <v>1885</v>
      </c>
      <c r="B815" s="81">
        <f>VLOOKUP('STATS 17-18'!U817,'FO - FACEOFFS %'!$A$3:$B$69,2)</f>
        <v>57</v>
      </c>
      <c r="C815" s="33">
        <f>IF('STATS 17-18'!T817&lt;82,IF(B815&gt;60,60,B815),B815)</f>
        <v>57</v>
      </c>
      <c r="D815" s="82">
        <f>IF('STATS 17-18'!T817&lt;41,IF(C815&gt;53,53,C815),C815)</f>
        <v>57</v>
      </c>
    </row>
    <row r="816" ht="20.35" customHeight="1">
      <c r="A816" t="s" s="38">
        <v>1886</v>
      </c>
      <c r="B816" s="81">
        <f>VLOOKUP('STATS 17-18'!U818,'FO - FACEOFFS %'!$A$3:$B$69,2)</f>
        <v>99</v>
      </c>
      <c r="C816" s="33">
        <f>IF('STATS 17-18'!T818&lt;82,IF(B816&gt;60,60,B816),B816)</f>
        <v>60</v>
      </c>
      <c r="D816" s="82">
        <f>IF('STATS 17-18'!T818&lt;41,IF(C816&gt;53,53,C816),C816)</f>
        <v>53</v>
      </c>
    </row>
    <row r="817" ht="20.35" customHeight="1">
      <c r="A817" t="s" s="38">
        <v>1887</v>
      </c>
      <c r="B817" s="81">
        <f>VLOOKUP('STATS 17-18'!U819,'FO - FACEOFFS %'!$A$3:$B$69,2)</f>
        <v>33</v>
      </c>
      <c r="C817" s="33">
        <f>IF('STATS 17-18'!T819&lt;82,IF(B817&gt;60,60,B817),B817)</f>
        <v>33</v>
      </c>
      <c r="D817" s="82">
        <f>IF('STATS 17-18'!T819&lt;41,IF(C817&gt;53,53,C817),C817)</f>
        <v>33</v>
      </c>
    </row>
    <row r="818" ht="20.35" customHeight="1">
      <c r="A818" t="s" s="38">
        <v>1888</v>
      </c>
      <c r="B818" s="81">
        <f>VLOOKUP('STATS 17-18'!U820,'FO - FACEOFFS %'!$A$3:$B$69,2)</f>
        <v>69</v>
      </c>
      <c r="C818" s="33">
        <f>IF('STATS 17-18'!T820&lt;82,IF(B818&gt;60,60,B818),B818)</f>
        <v>69</v>
      </c>
      <c r="D818" s="82">
        <f>IF('STATS 17-18'!T820&lt;41,IF(C818&gt;53,53,C818),C818)</f>
        <v>69</v>
      </c>
    </row>
    <row r="819" ht="20.35" customHeight="1">
      <c r="A819" t="s" s="38">
        <v>1889</v>
      </c>
      <c r="B819" s="81">
        <f>VLOOKUP('STATS 17-18'!U821,'FO - FACEOFFS %'!$A$3:$B$69,2)</f>
        <v>70</v>
      </c>
      <c r="C819" s="33">
        <f>IF('STATS 17-18'!T821&lt;82,IF(B819&gt;60,60,B819),B819)</f>
        <v>60</v>
      </c>
      <c r="D819" s="82">
        <f>IF('STATS 17-18'!T821&lt;41,IF(C819&gt;53,53,C819),C819)</f>
        <v>53</v>
      </c>
    </row>
    <row r="820" ht="20.35" customHeight="1">
      <c r="A820" t="s" s="38">
        <v>1890</v>
      </c>
      <c r="B820" s="81">
        <f>VLOOKUP('STATS 17-18'!U822,'FO - FACEOFFS %'!$A$3:$B$69,2)</f>
        <v>33</v>
      </c>
      <c r="C820" s="33">
        <f>IF('STATS 17-18'!T822&lt;82,IF(B820&gt;60,60,B820),B820)</f>
        <v>33</v>
      </c>
      <c r="D820" s="82">
        <f>IF('STATS 17-18'!T822&lt;41,IF(C820&gt;53,53,C820),C820)</f>
        <v>33</v>
      </c>
    </row>
    <row r="821" ht="20.35" customHeight="1">
      <c r="A821" t="s" s="38">
        <v>1891</v>
      </c>
      <c r="B821" s="81">
        <f>VLOOKUP('STATS 17-18'!U823,'FO - FACEOFFS %'!$A$3:$B$69,2)</f>
        <v>33</v>
      </c>
      <c r="C821" s="33">
        <f>IF('STATS 17-18'!T823&lt;82,IF(B821&gt;60,60,B821),B821)</f>
        <v>33</v>
      </c>
      <c r="D821" s="82">
        <f>IF('STATS 17-18'!T823&lt;41,IF(C821&gt;53,53,C821),C821)</f>
        <v>33</v>
      </c>
    </row>
    <row r="822" ht="20.35" customHeight="1">
      <c r="A822" t="s" s="38">
        <v>1892</v>
      </c>
      <c r="B822" s="81">
        <f>VLOOKUP('STATS 17-18'!U824,'FO - FACEOFFS %'!$A$3:$B$69,2)</f>
        <v>33</v>
      </c>
      <c r="C822" s="33">
        <f>IF('STATS 17-18'!T824&lt;82,IF(B822&gt;60,60,B822),B822)</f>
        <v>33</v>
      </c>
      <c r="D822" s="82">
        <f>IF('STATS 17-18'!T824&lt;41,IF(C822&gt;53,53,C822),C822)</f>
        <v>33</v>
      </c>
    </row>
    <row r="823" ht="20.35" customHeight="1">
      <c r="A823" t="s" s="38">
        <v>1893</v>
      </c>
      <c r="B823" s="81">
        <f>VLOOKUP('STATS 17-18'!U825,'FO - FACEOFFS %'!$A$3:$B$69,2)</f>
        <v>33</v>
      </c>
      <c r="C823" s="33">
        <f>IF('STATS 17-18'!T825&lt;82,IF(B823&gt;60,60,B823),B823)</f>
        <v>33</v>
      </c>
      <c r="D823" s="82">
        <f>IF('STATS 17-18'!T825&lt;41,IF(C823&gt;53,53,C823),C823)</f>
        <v>33</v>
      </c>
    </row>
    <row r="824" ht="20.35" customHeight="1">
      <c r="A824" t="s" s="38">
        <v>1894</v>
      </c>
      <c r="B824" s="81">
        <f>VLOOKUP('STATS 17-18'!U826,'FO - FACEOFFS %'!$A$3:$B$69,2)</f>
        <v>74</v>
      </c>
      <c r="C824" s="33">
        <f>IF('STATS 17-18'!T826&lt;82,IF(B824&gt;60,60,B824),B824)</f>
        <v>74</v>
      </c>
      <c r="D824" s="82">
        <f>IF('STATS 17-18'!T826&lt;41,IF(C824&gt;53,53,C824),C824)</f>
        <v>74</v>
      </c>
    </row>
    <row r="825" ht="20.35" customHeight="1">
      <c r="A825" t="s" s="38">
        <v>1895</v>
      </c>
      <c r="B825" s="81">
        <f>VLOOKUP('STATS 17-18'!U827,'FO - FACEOFFS %'!$A$3:$B$69,2)</f>
        <v>33</v>
      </c>
      <c r="C825" s="33">
        <f>IF('STATS 17-18'!T827&lt;82,IF(B825&gt;60,60,B825),B825)</f>
        <v>33</v>
      </c>
      <c r="D825" s="82">
        <f>IF('STATS 17-18'!T827&lt;41,IF(C825&gt;53,53,C825),C825)</f>
        <v>33</v>
      </c>
    </row>
    <row r="826" ht="20.35" customHeight="1">
      <c r="A826" t="s" s="38">
        <v>1896</v>
      </c>
      <c r="B826" s="81">
        <f>VLOOKUP('STATS 17-18'!U828,'FO - FACEOFFS %'!$A$3:$B$69,2)</f>
        <v>33</v>
      </c>
      <c r="C826" s="33">
        <f>IF('STATS 17-18'!T828&lt;82,IF(B826&gt;60,60,B826),B826)</f>
        <v>33</v>
      </c>
      <c r="D826" s="82">
        <f>IF('STATS 17-18'!T828&lt;41,IF(C826&gt;53,53,C826),C826)</f>
        <v>33</v>
      </c>
    </row>
    <row r="827" ht="20.35" customHeight="1">
      <c r="A827" t="s" s="38">
        <v>1897</v>
      </c>
      <c r="B827" s="81">
        <f>VLOOKUP('STATS 17-18'!U829,'FO - FACEOFFS %'!$A$3:$B$69,2)</f>
        <v>48</v>
      </c>
      <c r="C827" s="33">
        <f>IF('STATS 17-18'!T829&lt;82,IF(B827&gt;60,60,B827),B827)</f>
        <v>48</v>
      </c>
      <c r="D827" s="82">
        <f>IF('STATS 17-18'!T829&lt;41,IF(C827&gt;53,53,C827),C827)</f>
        <v>48</v>
      </c>
    </row>
    <row r="828" ht="20.35" customHeight="1">
      <c r="A828" t="s" s="38">
        <v>1898</v>
      </c>
      <c r="B828" s="81">
        <f>VLOOKUP('STATS 17-18'!U830,'FO - FACEOFFS %'!$A$3:$B$69,2)</f>
        <v>33</v>
      </c>
      <c r="C828" s="33">
        <f>IF('STATS 17-18'!T830&lt;82,IF(B828&gt;60,60,B828),B828)</f>
        <v>33</v>
      </c>
      <c r="D828" s="82">
        <f>IF('STATS 17-18'!T830&lt;41,IF(C828&gt;53,53,C828),C828)</f>
        <v>33</v>
      </c>
    </row>
    <row r="829" ht="20.35" customHeight="1">
      <c r="A829" t="s" s="38">
        <v>1899</v>
      </c>
      <c r="B829" s="81">
        <f>VLOOKUP('STATS 17-18'!U831,'FO - FACEOFFS %'!$A$3:$B$69,2)</f>
        <v>33</v>
      </c>
      <c r="C829" s="33">
        <f>IF('STATS 17-18'!T831&lt;82,IF(B829&gt;60,60,B829),B829)</f>
        <v>33</v>
      </c>
      <c r="D829" s="82">
        <f>IF('STATS 17-18'!T831&lt;41,IF(C829&gt;53,53,C829),C829)</f>
        <v>33</v>
      </c>
    </row>
    <row r="830" ht="20.35" customHeight="1">
      <c r="A830" t="s" s="38">
        <v>1900</v>
      </c>
      <c r="B830" s="81">
        <f>VLOOKUP('STATS 17-18'!U832,'FO - FACEOFFS %'!$A$3:$B$69,2)</f>
        <v>57</v>
      </c>
      <c r="C830" s="33">
        <f>IF('STATS 17-18'!T832&lt;82,IF(B830&gt;60,60,B830),B830)</f>
        <v>57</v>
      </c>
      <c r="D830" s="82">
        <f>IF('STATS 17-18'!T832&lt;41,IF(C830&gt;53,53,C830),C830)</f>
        <v>57</v>
      </c>
    </row>
    <row r="831" ht="20.35" customHeight="1">
      <c r="A831" t="s" s="38">
        <v>1901</v>
      </c>
      <c r="B831" s="81">
        <f>VLOOKUP('STATS 17-18'!U833,'FO - FACEOFFS %'!$A$3:$B$69,2)</f>
        <v>33</v>
      </c>
      <c r="C831" s="33">
        <f>IF('STATS 17-18'!T833&lt;82,IF(B831&gt;60,60,B831),B831)</f>
        <v>33</v>
      </c>
      <c r="D831" s="82">
        <f>IF('STATS 17-18'!T833&lt;41,IF(C831&gt;53,53,C831),C831)</f>
        <v>33</v>
      </c>
    </row>
    <row r="832" ht="20.35" customHeight="1">
      <c r="A832" t="s" s="38">
        <v>1902</v>
      </c>
      <c r="B832" s="81">
        <f>VLOOKUP('STATS 17-18'!U834,'FO - FACEOFFS %'!$A$3:$B$69,2)</f>
        <v>33</v>
      </c>
      <c r="C832" s="33">
        <f>IF('STATS 17-18'!T834&lt;82,IF(B832&gt;60,60,B832),B832)</f>
        <v>33</v>
      </c>
      <c r="D832" s="82">
        <f>IF('STATS 17-18'!T834&lt;41,IF(C832&gt;53,53,C832),C832)</f>
        <v>33</v>
      </c>
    </row>
    <row r="833" ht="20.35" customHeight="1">
      <c r="A833" t="s" s="38">
        <v>1903</v>
      </c>
      <c r="B833" s="81">
        <f>VLOOKUP('STATS 17-18'!U835,'FO - FACEOFFS %'!$A$3:$B$69,2)</f>
        <v>33</v>
      </c>
      <c r="C833" s="33">
        <f>IF('STATS 17-18'!T835&lt;82,IF(B833&gt;60,60,B833),B833)</f>
        <v>33</v>
      </c>
      <c r="D833" s="82">
        <f>IF('STATS 17-18'!T835&lt;41,IF(C833&gt;53,53,C833),C833)</f>
        <v>33</v>
      </c>
    </row>
    <row r="834" ht="20.35" customHeight="1">
      <c r="A834" t="s" s="38">
        <v>1904</v>
      </c>
      <c r="B834" s="81">
        <f>VLOOKUP('STATS 17-18'!U836,'FO - FACEOFFS %'!$A$3:$B$69,2)</f>
        <v>33</v>
      </c>
      <c r="C834" s="33">
        <f>IF('STATS 17-18'!T836&lt;82,IF(B834&gt;60,60,B834),B834)</f>
        <v>33</v>
      </c>
      <c r="D834" s="82">
        <f>IF('STATS 17-18'!T836&lt;41,IF(C834&gt;53,53,C834),C834)</f>
        <v>33</v>
      </c>
    </row>
    <row r="835" ht="20.35" customHeight="1">
      <c r="A835" t="s" s="38">
        <v>1905</v>
      </c>
      <c r="B835" s="81">
        <f>VLOOKUP('STATS 17-18'!U837,'FO - FACEOFFS %'!$A$3:$B$69,2)</f>
        <v>33</v>
      </c>
      <c r="C835" s="33">
        <f>IF('STATS 17-18'!T837&lt;82,IF(B835&gt;60,60,B835),B835)</f>
        <v>33</v>
      </c>
      <c r="D835" s="82">
        <f>IF('STATS 17-18'!T837&lt;41,IF(C835&gt;53,53,C835),C835)</f>
        <v>33</v>
      </c>
    </row>
    <row r="836" ht="20.35" customHeight="1">
      <c r="A836" t="s" s="38">
        <v>1906</v>
      </c>
      <c r="B836" s="81">
        <f>VLOOKUP('STATS 17-18'!U838,'FO - FACEOFFS %'!$A$3:$B$69,2)</f>
        <v>85</v>
      </c>
      <c r="C836" s="33">
        <f>IF('STATS 17-18'!T838&lt;82,IF(B836&gt;60,60,B836),B836)</f>
        <v>85</v>
      </c>
      <c r="D836" s="82">
        <f>IF('STATS 17-18'!T838&lt;41,IF(C836&gt;53,53,C836),C836)</f>
        <v>85</v>
      </c>
    </row>
    <row r="837" ht="20.35" customHeight="1">
      <c r="A837" t="s" s="38">
        <v>1907</v>
      </c>
      <c r="B837" s="81">
        <f>VLOOKUP('STATS 17-18'!U839,'FO - FACEOFFS %'!$A$3:$B$69,2)</f>
        <v>33</v>
      </c>
      <c r="C837" s="33">
        <f>IF('STATS 17-18'!T839&lt;82,IF(B837&gt;60,60,B837),B837)</f>
        <v>33</v>
      </c>
      <c r="D837" s="82">
        <f>IF('STATS 17-18'!T839&lt;41,IF(C837&gt;53,53,C837),C837)</f>
        <v>33</v>
      </c>
    </row>
    <row r="838" ht="20.35" customHeight="1">
      <c r="A838" t="s" s="38">
        <v>1908</v>
      </c>
      <c r="B838" s="81">
        <f>VLOOKUP('STATS 17-18'!U840,'FO - FACEOFFS %'!$A$3:$B$69,2)</f>
        <v>33</v>
      </c>
      <c r="C838" s="33">
        <f>IF('STATS 17-18'!T840&lt;82,IF(B838&gt;60,60,B838),B838)</f>
        <v>33</v>
      </c>
      <c r="D838" s="82">
        <f>IF('STATS 17-18'!T840&lt;41,IF(C838&gt;53,53,C838),C838)</f>
        <v>33</v>
      </c>
    </row>
    <row r="839" ht="20.35" customHeight="1">
      <c r="A839" t="s" s="38">
        <v>1909</v>
      </c>
      <c r="B839" s="81">
        <f>VLOOKUP('STATS 17-18'!U841,'FO - FACEOFFS %'!$A$3:$B$69,2)</f>
        <v>70</v>
      </c>
      <c r="C839" s="33">
        <f>IF('STATS 17-18'!T841&lt;82,IF(B839&gt;60,60,B839),B839)</f>
        <v>70</v>
      </c>
      <c r="D839" s="82">
        <f>IF('STATS 17-18'!T841&lt;41,IF(C839&gt;53,53,C839),C839)</f>
        <v>70</v>
      </c>
    </row>
    <row r="840" ht="20.35" customHeight="1">
      <c r="A840" t="s" s="38">
        <v>1910</v>
      </c>
      <c r="B840" s="81">
        <f>VLOOKUP('STATS 17-18'!U842,'FO - FACEOFFS %'!$A$3:$B$69,2)</f>
        <v>33</v>
      </c>
      <c r="C840" s="33">
        <f>IF('STATS 17-18'!T842&lt;82,IF(B840&gt;60,60,B840),B840)</f>
        <v>33</v>
      </c>
      <c r="D840" s="82">
        <f>IF('STATS 17-18'!T842&lt;41,IF(C840&gt;53,53,C840),C840)</f>
        <v>33</v>
      </c>
    </row>
    <row r="841" ht="20.35" customHeight="1">
      <c r="A841" t="s" s="38">
        <v>1911</v>
      </c>
      <c r="B841" s="81">
        <f>VLOOKUP('STATS 17-18'!U843,'FO - FACEOFFS %'!$A$3:$B$69,2)</f>
        <v>33</v>
      </c>
      <c r="C841" s="33">
        <f>IF('STATS 17-18'!T843&lt;82,IF(B841&gt;60,60,B841),B841)</f>
        <v>33</v>
      </c>
      <c r="D841" s="82">
        <f>IF('STATS 17-18'!T843&lt;41,IF(C841&gt;53,53,C841),C841)</f>
        <v>33</v>
      </c>
    </row>
    <row r="842" ht="20.35" customHeight="1">
      <c r="A842" t="s" s="38">
        <v>1912</v>
      </c>
      <c r="B842" s="81">
        <f>VLOOKUP('STATS 17-18'!U844,'FO - FACEOFFS %'!$A$3:$B$69,2)</f>
        <v>33</v>
      </c>
      <c r="C842" s="33">
        <f>IF('STATS 17-18'!T844&lt;82,IF(B842&gt;60,60,B842),B842)</f>
        <v>33</v>
      </c>
      <c r="D842" s="82">
        <f>IF('STATS 17-18'!T844&lt;41,IF(C842&gt;53,53,C842),C842)</f>
        <v>33</v>
      </c>
    </row>
    <row r="843" ht="20.35" customHeight="1">
      <c r="A843" t="s" s="38">
        <v>1913</v>
      </c>
      <c r="B843" s="81">
        <f>VLOOKUP('STATS 17-18'!U845,'FO - FACEOFFS %'!$A$3:$B$69,2)</f>
        <v>88</v>
      </c>
      <c r="C843" s="33">
        <f>IF('STATS 17-18'!T845&lt;82,IF(B843&gt;60,60,B843),B843)</f>
        <v>88</v>
      </c>
      <c r="D843" s="82">
        <f>IF('STATS 17-18'!T845&lt;41,IF(C843&gt;53,53,C843),C843)</f>
        <v>88</v>
      </c>
    </row>
    <row r="844" ht="20.35" customHeight="1">
      <c r="A844" t="s" s="38">
        <v>1914</v>
      </c>
      <c r="B844" s="81">
        <f>VLOOKUP('STATS 17-18'!U846,'FO - FACEOFFS %'!$A$3:$B$69,2)</f>
        <v>33</v>
      </c>
      <c r="C844" s="33">
        <f>IF('STATS 17-18'!T846&lt;82,IF(B844&gt;60,60,B844),B844)</f>
        <v>33</v>
      </c>
      <c r="D844" s="82">
        <f>IF('STATS 17-18'!T846&lt;41,IF(C844&gt;53,53,C844),C844)</f>
        <v>33</v>
      </c>
    </row>
    <row r="845" ht="20.35" customHeight="1">
      <c r="A845" t="s" s="38">
        <v>1915</v>
      </c>
      <c r="B845" s="81">
        <f>VLOOKUP('STATS 17-18'!U847,'FO - FACEOFFS %'!$A$3:$B$69,2)</f>
        <v>33</v>
      </c>
      <c r="C845" s="33">
        <f>IF('STATS 17-18'!T847&lt;82,IF(B845&gt;60,60,B845),B845)</f>
        <v>33</v>
      </c>
      <c r="D845" s="82">
        <f>IF('STATS 17-18'!T847&lt;41,IF(C845&gt;53,53,C845),C845)</f>
        <v>33</v>
      </c>
    </row>
    <row r="846" ht="20.35" customHeight="1">
      <c r="A846" t="s" s="38">
        <v>1916</v>
      </c>
      <c r="B846" s="81">
        <f>VLOOKUP('STATS 17-18'!U848,'FO - FACEOFFS %'!$A$3:$B$69,2)</f>
        <v>33</v>
      </c>
      <c r="C846" s="33">
        <f>IF('STATS 17-18'!T848&lt;82,IF(B846&gt;60,60,B846),B846)</f>
        <v>33</v>
      </c>
      <c r="D846" s="82">
        <f>IF('STATS 17-18'!T848&lt;41,IF(C846&gt;53,53,C846),C846)</f>
        <v>33</v>
      </c>
    </row>
    <row r="847" ht="20.35" customHeight="1">
      <c r="A847" t="s" s="38">
        <v>1917</v>
      </c>
      <c r="B847" s="81">
        <f>VLOOKUP('STATS 17-18'!U849,'FO - FACEOFFS %'!$A$3:$B$69,2)</f>
        <v>33</v>
      </c>
      <c r="C847" s="33">
        <f>IF('STATS 17-18'!T849&lt;82,IF(B847&gt;60,60,B847),B847)</f>
        <v>33</v>
      </c>
      <c r="D847" s="82">
        <f>IF('STATS 17-18'!T849&lt;41,IF(C847&gt;53,53,C847),C847)</f>
        <v>33</v>
      </c>
    </row>
    <row r="848" ht="20.35" customHeight="1">
      <c r="A848" t="s" s="38">
        <v>1918</v>
      </c>
      <c r="B848" s="81">
        <f>VLOOKUP('STATS 17-18'!U850,'FO - FACEOFFS %'!$A$3:$B$69,2)</f>
        <v>94</v>
      </c>
      <c r="C848" s="33">
        <f>IF('STATS 17-18'!T850&lt;82,IF(B848&gt;60,60,B848),B848)</f>
        <v>60</v>
      </c>
      <c r="D848" s="82">
        <f>IF('STATS 17-18'!T850&lt;41,IF(C848&gt;53,53,C848),C848)</f>
        <v>53</v>
      </c>
    </row>
    <row r="849" ht="20.35" customHeight="1">
      <c r="A849" t="s" s="38">
        <v>1919</v>
      </c>
      <c r="B849" s="81">
        <f>VLOOKUP('STATS 17-18'!U851,'FO - FACEOFFS %'!$A$3:$B$69,2)</f>
        <v>33</v>
      </c>
      <c r="C849" s="33">
        <f>IF('STATS 17-18'!T851&lt;82,IF(B849&gt;60,60,B849),B849)</f>
        <v>33</v>
      </c>
      <c r="D849" s="82">
        <f>IF('STATS 17-18'!T851&lt;41,IF(C849&gt;53,53,C849),C849)</f>
        <v>33</v>
      </c>
    </row>
    <row r="850" ht="20.35" customHeight="1">
      <c r="A850" t="s" s="38">
        <v>1920</v>
      </c>
      <c r="B850" s="81">
        <f>VLOOKUP('STATS 17-18'!U852,'FO - FACEOFFS %'!$A$3:$B$69,2)</f>
        <v>75</v>
      </c>
      <c r="C850" s="33">
        <f>IF('STATS 17-18'!T852&lt;82,IF(B850&gt;60,60,B850),B850)</f>
        <v>75</v>
      </c>
      <c r="D850" s="82">
        <f>IF('STATS 17-18'!T852&lt;41,IF(C850&gt;53,53,C850),C850)</f>
        <v>75</v>
      </c>
    </row>
    <row r="851" ht="20.35" customHeight="1">
      <c r="A851" t="s" s="38">
        <v>1921</v>
      </c>
      <c r="B851" s="81">
        <f>VLOOKUP('STATS 17-18'!U853,'FO - FACEOFFS %'!$A$3:$B$69,2)</f>
        <v>33</v>
      </c>
      <c r="C851" s="33">
        <f>IF('STATS 17-18'!T853&lt;82,IF(B851&gt;60,60,B851),B851)</f>
        <v>33</v>
      </c>
      <c r="D851" s="82">
        <f>IF('STATS 17-18'!T853&lt;41,IF(C851&gt;53,53,C851),C851)</f>
        <v>33</v>
      </c>
    </row>
    <row r="852" ht="20.35" customHeight="1">
      <c r="A852" t="s" s="38">
        <v>1923</v>
      </c>
      <c r="B852" s="81">
        <f>VLOOKUP('STATS 17-18'!U854,'FO - FACEOFFS %'!$A$3:$B$69,2)</f>
        <v>33</v>
      </c>
      <c r="C852" s="33">
        <f>IF('STATS 17-18'!T854&lt;82,IF(B852&gt;60,60,B852),B852)</f>
        <v>33</v>
      </c>
      <c r="D852" s="82">
        <f>IF('STATS 17-18'!T854&lt;41,IF(C852&gt;53,53,C852),C852)</f>
        <v>33</v>
      </c>
    </row>
    <row r="853" ht="20.35" customHeight="1">
      <c r="A853" t="s" s="38">
        <v>1924</v>
      </c>
      <c r="B853" s="81">
        <f>VLOOKUP('STATS 17-18'!U855,'FO - FACEOFFS %'!$A$3:$B$69,2)</f>
        <v>70</v>
      </c>
      <c r="C853" s="33">
        <f>IF('STATS 17-18'!T855&lt;82,IF(B853&gt;60,60,B853),B853)</f>
        <v>60</v>
      </c>
      <c r="D853" s="82">
        <f>IF('STATS 17-18'!T855&lt;41,IF(C853&gt;53,53,C853),C853)</f>
        <v>53</v>
      </c>
    </row>
    <row r="854" ht="20.35" customHeight="1">
      <c r="A854" t="s" s="38">
        <v>1925</v>
      </c>
      <c r="B854" s="81">
        <f>VLOOKUP('STATS 17-18'!U856,'FO - FACEOFFS %'!$A$3:$B$69,2)</f>
        <v>33</v>
      </c>
      <c r="C854" s="33">
        <f>IF('STATS 17-18'!T856&lt;82,IF(B854&gt;60,60,B854),B854)</f>
        <v>33</v>
      </c>
      <c r="D854" s="82">
        <f>IF('STATS 17-18'!T856&lt;41,IF(C854&gt;53,53,C854),C854)</f>
        <v>33</v>
      </c>
    </row>
    <row r="855" ht="20.35" customHeight="1">
      <c r="A855" t="s" s="38">
        <v>1926</v>
      </c>
      <c r="B855" s="81">
        <f>VLOOKUP('STATS 17-18'!U857,'FO - FACEOFFS %'!$A$3:$B$69,2)</f>
        <v>88</v>
      </c>
      <c r="C855" s="33">
        <f>IF('STATS 17-18'!T857&lt;82,IF(B855&gt;60,60,B855),B855)</f>
        <v>88</v>
      </c>
      <c r="D855" s="82">
        <f>IF('STATS 17-18'!T857&lt;41,IF(C855&gt;53,53,C855),C855)</f>
        <v>88</v>
      </c>
    </row>
    <row r="856" ht="20.35" customHeight="1">
      <c r="A856" t="s" s="38">
        <v>1927</v>
      </c>
      <c r="B856" s="81">
        <f>VLOOKUP('STATS 17-18'!U858,'FO - FACEOFFS %'!$A$3:$B$69,2)</f>
        <v>33</v>
      </c>
      <c r="C856" s="33">
        <f>IF('STATS 17-18'!T858&lt;82,IF(B856&gt;60,60,B856),B856)</f>
        <v>33</v>
      </c>
      <c r="D856" s="82">
        <f>IF('STATS 17-18'!T858&lt;41,IF(C856&gt;53,53,C856),C856)</f>
        <v>33</v>
      </c>
    </row>
    <row r="857" ht="20.35" customHeight="1">
      <c r="A857" t="s" s="38">
        <v>1928</v>
      </c>
      <c r="B857" s="81">
        <f>VLOOKUP('STATS 17-18'!U859,'FO - FACEOFFS %'!$A$3:$B$69,2)</f>
        <v>99</v>
      </c>
      <c r="C857" s="33">
        <f>IF('STATS 17-18'!T859&lt;82,IF(B857&gt;60,60,B857),B857)</f>
        <v>60</v>
      </c>
      <c r="D857" s="82">
        <f>IF('STATS 17-18'!T859&lt;41,IF(C857&gt;53,53,C857),C857)</f>
        <v>53</v>
      </c>
    </row>
    <row r="858" ht="20.35" customHeight="1">
      <c r="A858" t="s" s="38">
        <v>1929</v>
      </c>
      <c r="B858" s="81">
        <f>VLOOKUP('STATS 17-18'!U860,'FO - FACEOFFS %'!$A$3:$B$69,2)</f>
        <v>86</v>
      </c>
      <c r="C858" s="33">
        <f>IF('STATS 17-18'!T860&lt;82,IF(B858&gt;60,60,B858),B858)</f>
        <v>86</v>
      </c>
      <c r="D858" s="82">
        <f>IF('STATS 17-18'!T860&lt;41,IF(C858&gt;53,53,C858),C858)</f>
        <v>86</v>
      </c>
    </row>
    <row r="859" ht="20.35" customHeight="1">
      <c r="A859" t="s" s="38">
        <v>1930</v>
      </c>
      <c r="B859" s="81">
        <f>VLOOKUP('STATS 17-18'!U861,'FO - FACEOFFS %'!$A$3:$B$69,2)</f>
        <v>41</v>
      </c>
      <c r="C859" s="33">
        <f>IF('STATS 17-18'!T861&lt;82,IF(B859&gt;60,60,B859),B859)</f>
        <v>41</v>
      </c>
      <c r="D859" s="82">
        <f>IF('STATS 17-18'!T861&lt;41,IF(C859&gt;53,53,C859),C859)</f>
        <v>41</v>
      </c>
    </row>
    <row r="860" ht="20.35" customHeight="1">
      <c r="A860" t="s" s="38">
        <v>1931</v>
      </c>
      <c r="B860" s="81">
        <f>VLOOKUP('STATS 17-18'!U862,'FO - FACEOFFS %'!$A$3:$B$69,2)</f>
        <v>48</v>
      </c>
      <c r="C860" s="33">
        <f>IF('STATS 17-18'!T862&lt;82,IF(B860&gt;60,60,B860),B860)</f>
        <v>48</v>
      </c>
      <c r="D860" s="82">
        <f>IF('STATS 17-18'!T862&lt;41,IF(C860&gt;53,53,C860),C860)</f>
        <v>48</v>
      </c>
    </row>
    <row r="861" ht="20.35" customHeight="1">
      <c r="A861" t="s" s="38">
        <v>1932</v>
      </c>
      <c r="B861" s="81">
        <f>VLOOKUP('STATS 17-18'!U863,'FO - FACEOFFS %'!$A$3:$B$69,2)</f>
        <v>86</v>
      </c>
      <c r="C861" s="33">
        <f>IF('STATS 17-18'!T863&lt;82,IF(B861&gt;60,60,B861),B861)</f>
        <v>86</v>
      </c>
      <c r="D861" s="82">
        <f>IF('STATS 17-18'!T863&lt;41,IF(C861&gt;53,53,C861),C861)</f>
        <v>86</v>
      </c>
    </row>
    <row r="862" ht="20.35" customHeight="1">
      <c r="A862" t="s" s="38">
        <v>1933</v>
      </c>
      <c r="B862" s="81">
        <f>VLOOKUP('STATS 17-18'!U864,'FO - FACEOFFS %'!$A$3:$B$69,2)</f>
        <v>33</v>
      </c>
      <c r="C862" s="33">
        <f>IF('STATS 17-18'!T864&lt;82,IF(B862&gt;60,60,B862),B862)</f>
        <v>33</v>
      </c>
      <c r="D862" s="82">
        <f>IF('STATS 17-18'!T864&lt;41,IF(C862&gt;53,53,C862),C862)</f>
        <v>33</v>
      </c>
    </row>
    <row r="863" ht="20.35" customHeight="1">
      <c r="A863" t="s" s="38">
        <v>1934</v>
      </c>
      <c r="B863" s="81">
        <f>VLOOKUP('STATS 17-18'!U865,'FO - FACEOFFS %'!$A$3:$B$69,2)</f>
        <v>36</v>
      </c>
      <c r="C863" s="33">
        <f>IF('STATS 17-18'!T865&lt;82,IF(B863&gt;60,60,B863),B863)</f>
        <v>36</v>
      </c>
      <c r="D863" s="82">
        <f>IF('STATS 17-18'!T865&lt;41,IF(C863&gt;53,53,C863),C863)</f>
        <v>36</v>
      </c>
    </row>
    <row r="864" ht="20.35" customHeight="1">
      <c r="A864" t="s" s="38">
        <v>1935</v>
      </c>
      <c r="B864" s="81">
        <f>VLOOKUP('STATS 17-18'!U866,'FO - FACEOFFS %'!$A$3:$B$69,2)</f>
        <v>55</v>
      </c>
      <c r="C864" s="33">
        <f>IF('STATS 17-18'!T866&lt;82,IF(B864&gt;60,60,B864),B864)</f>
        <v>55</v>
      </c>
      <c r="D864" s="82">
        <f>IF('STATS 17-18'!T866&lt;41,IF(C864&gt;53,53,C864),C864)</f>
        <v>55</v>
      </c>
    </row>
    <row r="865" ht="20.35" customHeight="1">
      <c r="A865" t="s" s="38">
        <v>1936</v>
      </c>
      <c r="B865" s="81">
        <f>VLOOKUP('STATS 17-18'!U867,'FO - FACEOFFS %'!$A$3:$B$69,2)</f>
        <v>70</v>
      </c>
      <c r="C865" s="33">
        <f>IF('STATS 17-18'!T867&lt;82,IF(B865&gt;60,60,B865),B865)</f>
        <v>60</v>
      </c>
      <c r="D865" s="82">
        <f>IF('STATS 17-18'!T867&lt;41,IF(C865&gt;53,53,C865),C865)</f>
        <v>53</v>
      </c>
    </row>
    <row r="866" ht="20.35" customHeight="1">
      <c r="A866" t="s" s="38">
        <v>1937</v>
      </c>
      <c r="B866" s="81">
        <f>VLOOKUP('STATS 17-18'!U868,'FO - FACEOFFS %'!$A$3:$B$69,2)</f>
        <v>33</v>
      </c>
      <c r="C866" s="33">
        <f>IF('STATS 17-18'!T868&lt;82,IF(B866&gt;60,60,B866),B866)</f>
        <v>33</v>
      </c>
      <c r="D866" s="82">
        <f>IF('STATS 17-18'!T868&lt;41,IF(C866&gt;53,53,C866),C866)</f>
        <v>33</v>
      </c>
    </row>
    <row r="867" ht="20.35" customHeight="1">
      <c r="A867" t="s" s="38">
        <v>1938</v>
      </c>
      <c r="B867" s="81">
        <f>VLOOKUP('STATS 17-18'!U869,'FO - FACEOFFS %'!$A$3:$B$69,2)</f>
        <v>94</v>
      </c>
      <c r="C867" s="33">
        <f>IF('STATS 17-18'!T869&lt;82,IF(B867&gt;60,60,B867),B867)</f>
        <v>60</v>
      </c>
      <c r="D867" s="82">
        <f>IF('STATS 17-18'!T869&lt;41,IF(C867&gt;53,53,C867),C867)</f>
        <v>53</v>
      </c>
    </row>
    <row r="868" ht="20.35" customHeight="1">
      <c r="A868" t="s" s="38">
        <v>1939</v>
      </c>
      <c r="B868" s="81">
        <f>VLOOKUP('STATS 17-18'!U870,'FO - FACEOFFS %'!$A$3:$B$69,2)</f>
        <v>33</v>
      </c>
      <c r="C868" s="33">
        <f>IF('STATS 17-18'!T870&lt;82,IF(B868&gt;60,60,B868),B868)</f>
        <v>33</v>
      </c>
      <c r="D868" s="82">
        <f>IF('STATS 17-18'!T870&lt;41,IF(C868&gt;53,53,C868),C868)</f>
        <v>33</v>
      </c>
    </row>
    <row r="869" ht="20.35" customHeight="1">
      <c r="A869" t="s" s="38">
        <v>1940</v>
      </c>
      <c r="B869" s="81">
        <f>VLOOKUP('STATS 17-18'!U871,'FO - FACEOFFS %'!$A$3:$B$69,2)</f>
        <v>33</v>
      </c>
      <c r="C869" s="33">
        <f>IF('STATS 17-18'!T871&lt;82,IF(B869&gt;60,60,B869),B869)</f>
        <v>33</v>
      </c>
      <c r="D869" s="82">
        <f>IF('STATS 17-18'!T871&lt;41,IF(C869&gt;53,53,C869),C869)</f>
        <v>33</v>
      </c>
    </row>
    <row r="870" ht="20.35" customHeight="1">
      <c r="A870" t="s" s="38">
        <v>1941</v>
      </c>
      <c r="B870" s="81">
        <f>VLOOKUP('STATS 17-18'!U872,'FO - FACEOFFS %'!$A$3:$B$69,2)</f>
        <v>33</v>
      </c>
      <c r="C870" s="33">
        <f>IF('STATS 17-18'!T872&lt;82,IF(B870&gt;60,60,B870),B870)</f>
        <v>33</v>
      </c>
      <c r="D870" s="82">
        <f>IF('STATS 17-18'!T872&lt;41,IF(C870&gt;53,53,C870),C870)</f>
        <v>33</v>
      </c>
    </row>
    <row r="871" ht="20.35" customHeight="1">
      <c r="A871" t="s" s="38">
        <v>1942</v>
      </c>
      <c r="B871" s="81">
        <f>VLOOKUP('STATS 17-18'!U873,'FO - FACEOFFS %'!$A$3:$B$69,2)</f>
        <v>63</v>
      </c>
      <c r="C871" s="33">
        <f>IF('STATS 17-18'!T873&lt;82,IF(B871&gt;60,60,B871),B871)</f>
        <v>63</v>
      </c>
      <c r="D871" s="82">
        <f>IF('STATS 17-18'!T873&lt;41,IF(C871&gt;53,53,C871),C871)</f>
        <v>63</v>
      </c>
    </row>
    <row r="872" ht="20.35" customHeight="1">
      <c r="A872" t="s" s="38">
        <v>1943</v>
      </c>
      <c r="B872" s="81">
        <f>VLOOKUP('STATS 17-18'!U874,'FO - FACEOFFS %'!$A$3:$B$69,2)</f>
        <v>76</v>
      </c>
      <c r="C872" s="33">
        <f>IF('STATS 17-18'!T874&lt;82,IF(B872&gt;60,60,B872),B872)</f>
        <v>76</v>
      </c>
      <c r="D872" s="82">
        <f>IF('STATS 17-18'!T874&lt;41,IF(C872&gt;53,53,C872),C872)</f>
        <v>76</v>
      </c>
    </row>
    <row r="873" ht="20.35" customHeight="1">
      <c r="A873" t="s" s="38">
        <v>1944</v>
      </c>
      <c r="B873" s="81">
        <f>VLOOKUP('STATS 17-18'!U875,'FO - FACEOFFS %'!$A$3:$B$69,2)</f>
        <v>33</v>
      </c>
      <c r="C873" s="33">
        <f>IF('STATS 17-18'!T875&lt;82,IF(B873&gt;60,60,B873),B873)</f>
        <v>33</v>
      </c>
      <c r="D873" s="82">
        <f>IF('STATS 17-18'!T875&lt;41,IF(C873&gt;53,53,C873),C873)</f>
        <v>33</v>
      </c>
    </row>
    <row r="874" ht="20.35" customHeight="1">
      <c r="A874" t="s" s="38">
        <v>1945</v>
      </c>
      <c r="B874" s="81">
        <f>VLOOKUP('STATS 17-18'!U876,'FO - FACEOFFS %'!$A$3:$B$69,2)</f>
        <v>48</v>
      </c>
      <c r="C874" s="33">
        <f>IF('STATS 17-18'!T876&lt;82,IF(B874&gt;60,60,B874),B874)</f>
        <v>48</v>
      </c>
      <c r="D874" s="82">
        <f>IF('STATS 17-18'!T876&lt;41,IF(C874&gt;53,53,C874),C874)</f>
        <v>48</v>
      </c>
    </row>
    <row r="875" ht="20.35" customHeight="1">
      <c r="A875" t="s" s="38">
        <v>1946</v>
      </c>
      <c r="B875" s="81">
        <f>VLOOKUP('STATS 17-18'!U877,'FO - FACEOFFS %'!$A$3:$B$69,2)</f>
        <v>33</v>
      </c>
      <c r="C875" s="33">
        <f>IF('STATS 17-18'!T877&lt;82,IF(B875&gt;60,60,B875),B875)</f>
        <v>33</v>
      </c>
      <c r="D875" s="82">
        <f>IF('STATS 17-18'!T877&lt;41,IF(C875&gt;53,53,C875),C875)</f>
        <v>33</v>
      </c>
    </row>
    <row r="876" ht="20.35" customHeight="1">
      <c r="A876" t="s" s="38">
        <v>1947</v>
      </c>
      <c r="B876" s="81">
        <f>VLOOKUP('STATS 17-18'!U878,'FO - FACEOFFS %'!$A$3:$B$69,2)</f>
        <v>33</v>
      </c>
      <c r="C876" s="33">
        <f>IF('STATS 17-18'!T878&lt;82,IF(B876&gt;60,60,B876),B876)</f>
        <v>33</v>
      </c>
      <c r="D876" s="82">
        <f>IF('STATS 17-18'!T878&lt;41,IF(C876&gt;53,53,C876),C876)</f>
        <v>33</v>
      </c>
    </row>
    <row r="877" ht="20.35" customHeight="1">
      <c r="A877" t="s" s="38">
        <v>1948</v>
      </c>
      <c r="B877" s="81">
        <f>VLOOKUP('STATS 17-18'!U879,'FO - FACEOFFS %'!$A$3:$B$69,2)</f>
        <v>33</v>
      </c>
      <c r="C877" s="33">
        <f>IF('STATS 17-18'!T879&lt;82,IF(B877&gt;60,60,B877),B877)</f>
        <v>33</v>
      </c>
      <c r="D877" s="82">
        <f>IF('STATS 17-18'!T879&lt;41,IF(C877&gt;53,53,C877),C877)</f>
        <v>33</v>
      </c>
    </row>
    <row r="878" ht="20.35" customHeight="1">
      <c r="A878" t="s" s="38">
        <v>1949</v>
      </c>
      <c r="B878" s="81">
        <f>VLOOKUP('STATS 17-18'!U880,'FO - FACEOFFS %'!$A$3:$B$69,2)</f>
        <v>33</v>
      </c>
      <c r="C878" s="33">
        <f>IF('STATS 17-18'!T880&lt;82,IF(B878&gt;60,60,B878),B878)</f>
        <v>33</v>
      </c>
      <c r="D878" s="82">
        <f>IF('STATS 17-18'!T880&lt;41,IF(C878&gt;53,53,C878),C878)</f>
        <v>33</v>
      </c>
    </row>
    <row r="879" ht="20.35" customHeight="1">
      <c r="A879" t="s" s="38">
        <v>1950</v>
      </c>
      <c r="B879" s="81">
        <f>VLOOKUP('STATS 17-18'!U881,'FO - FACEOFFS %'!$A$3:$B$69,2)</f>
        <v>33</v>
      </c>
      <c r="C879" s="33">
        <f>IF('STATS 17-18'!T881&lt;82,IF(B879&gt;60,60,B879),B879)</f>
        <v>33</v>
      </c>
      <c r="D879" s="82">
        <f>IF('STATS 17-18'!T881&lt;41,IF(C879&gt;53,53,C879),C879)</f>
        <v>33</v>
      </c>
    </row>
    <row r="880" ht="20.35" customHeight="1">
      <c r="A880" t="s" s="38">
        <v>1951</v>
      </c>
      <c r="B880" s="81">
        <f>VLOOKUP('STATS 17-18'!U882,'FO - FACEOFFS %'!$A$3:$B$69,2)</f>
        <v>33</v>
      </c>
      <c r="C880" s="33">
        <f>IF('STATS 17-18'!T882&lt;82,IF(B880&gt;60,60,B880),B880)</f>
        <v>33</v>
      </c>
      <c r="D880" s="82">
        <f>IF('STATS 17-18'!T882&lt;41,IF(C880&gt;53,53,C880),C880)</f>
        <v>33</v>
      </c>
    </row>
    <row r="881" ht="20.35" customHeight="1">
      <c r="A881" t="s" s="38">
        <v>1952</v>
      </c>
      <c r="B881" s="81">
        <f>VLOOKUP('STATS 17-18'!U883,'FO - FACEOFFS %'!$A$3:$B$69,2)</f>
        <v>47</v>
      </c>
      <c r="C881" s="33">
        <f>IF('STATS 17-18'!T883&lt;82,IF(B881&gt;60,60,B881),B881)</f>
        <v>47</v>
      </c>
      <c r="D881" s="82">
        <f>IF('STATS 17-18'!T883&lt;41,IF(C881&gt;53,53,C881),C881)</f>
        <v>47</v>
      </c>
    </row>
    <row r="882" ht="20.35" customHeight="1">
      <c r="A882" t="s" s="38">
        <v>1953</v>
      </c>
      <c r="B882" s="81">
        <f>VLOOKUP('STATS 17-18'!U884,'FO - FACEOFFS %'!$A$3:$B$69,2)</f>
        <v>41</v>
      </c>
      <c r="C882" s="33">
        <f>IF('STATS 17-18'!T884&lt;82,IF(B882&gt;60,60,B882),B882)</f>
        <v>41</v>
      </c>
      <c r="D882" s="82">
        <f>IF('STATS 17-18'!T884&lt;41,IF(C882&gt;53,53,C882),C882)</f>
        <v>41</v>
      </c>
    </row>
    <row r="883" ht="20.35" customHeight="1">
      <c r="A883" t="s" s="38">
        <v>1954</v>
      </c>
      <c r="B883" s="81">
        <f>VLOOKUP('STATS 17-18'!U885,'FO - FACEOFFS %'!$A$3:$B$69,2)</f>
        <v>33</v>
      </c>
      <c r="C883" s="33">
        <f>IF('STATS 17-18'!T885&lt;82,IF(B883&gt;60,60,B883),B883)</f>
        <v>33</v>
      </c>
      <c r="D883" s="82">
        <f>IF('STATS 17-18'!T885&lt;41,IF(C883&gt;53,53,C883),C883)</f>
        <v>33</v>
      </c>
    </row>
    <row r="884" ht="20.35" customHeight="1">
      <c r="A884" t="s" s="38">
        <v>1955</v>
      </c>
      <c r="B884" s="81">
        <f>VLOOKUP('STATS 17-18'!U886,'FO - FACEOFFS %'!$A$3:$B$69,2)</f>
        <v>33</v>
      </c>
      <c r="C884" s="33">
        <f>IF('STATS 17-18'!T886&lt;82,IF(B884&gt;60,60,B884),B884)</f>
        <v>33</v>
      </c>
      <c r="D884" s="82">
        <f>IF('STATS 17-18'!T886&lt;41,IF(C884&gt;53,53,C884),C884)</f>
        <v>33</v>
      </c>
    </row>
    <row r="885" ht="20.35" customHeight="1">
      <c r="A885" t="s" s="38">
        <v>1956</v>
      </c>
      <c r="B885" s="81">
        <f>VLOOKUP('STATS 17-18'!U887,'FO - FACEOFFS %'!$A$3:$B$69,2)</f>
        <v>33</v>
      </c>
      <c r="C885" s="33">
        <f>IF('STATS 17-18'!T887&lt;82,IF(B885&gt;60,60,B885),B885)</f>
        <v>33</v>
      </c>
      <c r="D885" s="82">
        <f>IF('STATS 17-18'!T887&lt;41,IF(C885&gt;53,53,C885),C885)</f>
        <v>33</v>
      </c>
    </row>
    <row r="886" ht="20.35" customHeight="1">
      <c r="A886" t="s" s="38">
        <v>1957</v>
      </c>
      <c r="B886" s="81">
        <f>VLOOKUP('STATS 17-18'!U888,'FO - FACEOFFS %'!$A$3:$B$69,2)</f>
        <v>33</v>
      </c>
      <c r="C886" s="33">
        <f>IF('STATS 17-18'!T888&lt;82,IF(B886&gt;60,60,B886),B886)</f>
        <v>33</v>
      </c>
      <c r="D886" s="82">
        <f>IF('STATS 17-18'!T888&lt;41,IF(C886&gt;53,53,C886),C886)</f>
        <v>33</v>
      </c>
    </row>
    <row r="887" ht="20.35" customHeight="1">
      <c r="A887" t="s" s="38">
        <v>1958</v>
      </c>
      <c r="B887" s="81">
        <f>VLOOKUP('STATS 17-18'!U890,'FO - FACEOFFS %'!$A$3:$B$69,2)</f>
        <v>33</v>
      </c>
      <c r="C887" s="33">
        <f>IF('STATS 17-18'!T890&lt;82,IF(B887&gt;60,60,B887),B887)</f>
        <v>33</v>
      </c>
      <c r="D887" s="82">
        <f>IF('STATS 17-18'!T890&lt;41,IF(C887&gt;53,53,C887),C887)</f>
        <v>33</v>
      </c>
    </row>
    <row r="888" ht="20.35" customHeight="1">
      <c r="A888" t="s" s="38">
        <v>1959</v>
      </c>
      <c r="B888" s="81">
        <f>VLOOKUP('STATS 17-18'!U891,'FO - FACEOFFS %'!$A$3:$B$69,2)</f>
        <v>64</v>
      </c>
      <c r="C888" s="33">
        <f>IF('STATS 17-18'!T891&lt;82,IF(B888&gt;60,60,B888),B888)</f>
        <v>60</v>
      </c>
      <c r="D888" s="82">
        <f>IF('STATS 17-18'!T891&lt;41,IF(C888&gt;53,53,C888),C888)</f>
        <v>53</v>
      </c>
    </row>
    <row r="889" ht="20.35" customHeight="1">
      <c r="A889" t="s" s="38">
        <v>1960</v>
      </c>
      <c r="B889" s="81">
        <f>VLOOKUP('STATS 17-18'!U892,'FO - FACEOFFS %'!$A$3:$B$69,2)</f>
        <v>62</v>
      </c>
      <c r="C889" s="33">
        <f>IF('STATS 17-18'!T892&lt;82,IF(B889&gt;60,60,B889),B889)</f>
        <v>62</v>
      </c>
      <c r="D889" s="82">
        <f>IF('STATS 17-18'!T892&lt;41,IF(C889&gt;53,53,C889),C889)</f>
        <v>62</v>
      </c>
    </row>
    <row r="890" ht="20.35" customHeight="1">
      <c r="A890" t="s" s="38">
        <v>1961</v>
      </c>
      <c r="B890" s="81">
        <f>VLOOKUP('STATS 17-18'!U893,'FO - FACEOFFS %'!$A$3:$B$69,2)</f>
        <v>33</v>
      </c>
      <c r="C890" s="33">
        <f>IF('STATS 17-18'!T893&lt;82,IF(B890&gt;60,60,B890),B890)</f>
        <v>33</v>
      </c>
      <c r="D890" s="82">
        <f>IF('STATS 17-18'!T893&lt;41,IF(C890&gt;53,53,C890),C890)</f>
        <v>33</v>
      </c>
    </row>
    <row r="891" ht="20.35" customHeight="1">
      <c r="A891" t="s" s="38">
        <v>1962</v>
      </c>
      <c r="B891" s="81">
        <f>VLOOKUP('STATS 17-18'!U894,'FO - FACEOFFS %'!$A$3:$B$69,2)</f>
        <v>33</v>
      </c>
      <c r="C891" s="33">
        <f>IF('STATS 17-18'!T894&lt;82,IF(B891&gt;60,60,B891),B891)</f>
        <v>33</v>
      </c>
      <c r="D891" s="82">
        <f>IF('STATS 17-18'!T894&lt;41,IF(C891&gt;53,53,C891),C891)</f>
        <v>33</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26.xml><?xml version="1.0" encoding="utf-8"?>
<worksheet xmlns:r="http://schemas.openxmlformats.org/officeDocument/2006/relationships" xmlns="http://schemas.openxmlformats.org/spreadsheetml/2006/main">
  <sheetPr>
    <pageSetUpPr fitToPage="1"/>
  </sheetPr>
  <dimension ref="A2:B69"/>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125" customWidth="1"/>
    <col min="2" max="2" width="16.3516" style="125" customWidth="1"/>
    <col min="3" max="256" width="16.3516" style="125" customWidth="1"/>
  </cols>
  <sheetData>
    <row r="1" ht="28" customHeight="1">
      <c r="A1" t="s" s="7">
        <v>3491</v>
      </c>
      <c r="B1" s="7"/>
    </row>
    <row r="2" ht="20.55" customHeight="1">
      <c r="A2" s="70"/>
      <c r="B2" s="70"/>
    </row>
    <row r="3" ht="20.55" customHeight="1">
      <c r="A3" s="84">
        <v>59.98</v>
      </c>
      <c r="B3" s="85">
        <v>99</v>
      </c>
    </row>
    <row r="4" ht="20.35" customHeight="1">
      <c r="A4" s="86">
        <v>59.58</v>
      </c>
      <c r="B4" s="87">
        <f>B3-1</f>
        <v>98</v>
      </c>
    </row>
    <row r="5" ht="20.35" customHeight="1">
      <c r="A5" s="86">
        <v>58.77</v>
      </c>
      <c r="B5" s="87">
        <f>B4-1</f>
        <v>97</v>
      </c>
    </row>
    <row r="6" ht="20.35" customHeight="1">
      <c r="A6" s="86">
        <v>58.08</v>
      </c>
      <c r="B6" s="87">
        <f>B5-1</f>
        <v>96</v>
      </c>
    </row>
    <row r="7" ht="20.35" customHeight="1">
      <c r="A7" s="86">
        <v>57.39</v>
      </c>
      <c r="B7" s="87">
        <f>B6-1</f>
        <v>95</v>
      </c>
    </row>
    <row r="8" ht="20.35" customHeight="1">
      <c r="A8" s="86">
        <v>56.92</v>
      </c>
      <c r="B8" s="87">
        <f>B7-1</f>
        <v>94</v>
      </c>
    </row>
    <row r="9" ht="20.35" customHeight="1">
      <c r="A9" s="86">
        <v>56.45</v>
      </c>
      <c r="B9" s="87">
        <f>B8-1</f>
        <v>93</v>
      </c>
    </row>
    <row r="10" ht="20.35" customHeight="1">
      <c r="A10" s="86">
        <v>55.98</v>
      </c>
      <c r="B10" s="87">
        <f>B9-1</f>
        <v>92</v>
      </c>
    </row>
    <row r="11" ht="20.35" customHeight="1">
      <c r="A11" s="86">
        <v>55.51</v>
      </c>
      <c r="B11" s="87">
        <f>B10-1</f>
        <v>91</v>
      </c>
    </row>
    <row r="12" ht="20.35" customHeight="1">
      <c r="A12" s="86">
        <v>55.21</v>
      </c>
      <c r="B12" s="87">
        <f>B11-1</f>
        <v>90</v>
      </c>
    </row>
    <row r="13" ht="20.35" customHeight="1">
      <c r="A13" s="86">
        <v>54.91</v>
      </c>
      <c r="B13" s="87">
        <f>B12-1</f>
        <v>89</v>
      </c>
    </row>
    <row r="14" ht="20.35" customHeight="1">
      <c r="A14" s="86">
        <v>54.61</v>
      </c>
      <c r="B14" s="87">
        <f>B13-1</f>
        <v>88</v>
      </c>
    </row>
    <row r="15" ht="20.35" customHeight="1">
      <c r="A15" s="86">
        <v>54.31</v>
      </c>
      <c r="B15" s="87">
        <f>B14-1</f>
        <v>87</v>
      </c>
    </row>
    <row r="16" ht="20.35" customHeight="1">
      <c r="A16" s="86">
        <v>54.01</v>
      </c>
      <c r="B16" s="87">
        <f>B15-1</f>
        <v>86</v>
      </c>
    </row>
    <row r="17" ht="20.35" customHeight="1">
      <c r="A17" s="86">
        <v>53.71</v>
      </c>
      <c r="B17" s="87">
        <f>B16-1</f>
        <v>85</v>
      </c>
    </row>
    <row r="18" ht="20.35" customHeight="1">
      <c r="A18" s="86">
        <v>53.41</v>
      </c>
      <c r="B18" s="87">
        <f>B17-1</f>
        <v>84</v>
      </c>
    </row>
    <row r="19" ht="20.35" customHeight="1">
      <c r="A19" s="86">
        <v>53.11</v>
      </c>
      <c r="B19" s="87">
        <f>B18-1</f>
        <v>83</v>
      </c>
    </row>
    <row r="20" ht="20.35" customHeight="1">
      <c r="A20" s="86">
        <v>52.85</v>
      </c>
      <c r="B20" s="87">
        <f>B19-1</f>
        <v>82</v>
      </c>
    </row>
    <row r="21" ht="20.35" customHeight="1">
      <c r="A21" s="86">
        <v>52.59</v>
      </c>
      <c r="B21" s="87">
        <f>B20-1</f>
        <v>81</v>
      </c>
    </row>
    <row r="22" ht="20.35" customHeight="1">
      <c r="A22" s="86">
        <v>52.33</v>
      </c>
      <c r="B22" s="87">
        <f>B21-1</f>
        <v>80</v>
      </c>
    </row>
    <row r="23" ht="20.35" customHeight="1">
      <c r="A23" s="86">
        <v>52.08</v>
      </c>
      <c r="B23" s="87">
        <f>B22-1</f>
        <v>79</v>
      </c>
    </row>
    <row r="24" ht="20.35" customHeight="1">
      <c r="A24" s="86">
        <v>51.83</v>
      </c>
      <c r="B24" s="87">
        <f>B23-1</f>
        <v>78</v>
      </c>
    </row>
    <row r="25" ht="20.35" customHeight="1">
      <c r="A25" s="86">
        <v>51.58</v>
      </c>
      <c r="B25" s="87">
        <f>B24-1</f>
        <v>77</v>
      </c>
    </row>
    <row r="26" ht="20.35" customHeight="1">
      <c r="A26" s="86">
        <v>51.33</v>
      </c>
      <c r="B26" s="87">
        <f>B25-1</f>
        <v>76</v>
      </c>
    </row>
    <row r="27" ht="20.35" customHeight="1">
      <c r="A27" s="86">
        <v>51.08</v>
      </c>
      <c r="B27" s="87">
        <f>B26-1</f>
        <v>75</v>
      </c>
    </row>
    <row r="28" ht="20.35" customHeight="1">
      <c r="A28" s="86">
        <v>50.83</v>
      </c>
      <c r="B28" s="87">
        <f>B27-1</f>
        <v>74</v>
      </c>
    </row>
    <row r="29" ht="20.35" customHeight="1">
      <c r="A29" s="86">
        <v>50.58</v>
      </c>
      <c r="B29" s="87">
        <f>B28-1</f>
        <v>73</v>
      </c>
    </row>
    <row r="30" ht="20.35" customHeight="1">
      <c r="A30" s="86">
        <v>50.33</v>
      </c>
      <c r="B30" s="87">
        <f>B29-1</f>
        <v>72</v>
      </c>
    </row>
    <row r="31" ht="20.35" customHeight="1">
      <c r="A31" s="86">
        <v>50.08</v>
      </c>
      <c r="B31" s="87">
        <f>B30-1</f>
        <v>71</v>
      </c>
    </row>
    <row r="32" ht="20.35" customHeight="1">
      <c r="A32" s="86">
        <v>49.83</v>
      </c>
      <c r="B32" s="87">
        <f>B31-1</f>
        <v>70</v>
      </c>
    </row>
    <row r="33" ht="20.35" customHeight="1">
      <c r="A33" s="86">
        <v>49.58</v>
      </c>
      <c r="B33" s="87">
        <f>B32-1</f>
        <v>69</v>
      </c>
    </row>
    <row r="34" ht="20.35" customHeight="1">
      <c r="A34" s="86">
        <v>49.33</v>
      </c>
      <c r="B34" s="87">
        <f>B33-1</f>
        <v>68</v>
      </c>
    </row>
    <row r="35" ht="20.35" customHeight="1">
      <c r="A35" s="86">
        <v>49.08</v>
      </c>
      <c r="B35" s="87">
        <f>B34-1</f>
        <v>67</v>
      </c>
    </row>
    <row r="36" ht="20.35" customHeight="1">
      <c r="A36" s="86">
        <v>48.83</v>
      </c>
      <c r="B36" s="87">
        <f>B35-1</f>
        <v>66</v>
      </c>
    </row>
    <row r="37" ht="20.35" customHeight="1">
      <c r="A37" s="86">
        <v>48.58</v>
      </c>
      <c r="B37" s="87">
        <f>B36-1</f>
        <v>65</v>
      </c>
    </row>
    <row r="38" ht="20.35" customHeight="1">
      <c r="A38" s="86">
        <v>48.29</v>
      </c>
      <c r="B38" s="87">
        <f>B37-1</f>
        <v>64</v>
      </c>
    </row>
    <row r="39" ht="20.35" customHeight="1">
      <c r="A39" s="86">
        <v>48</v>
      </c>
      <c r="B39" s="87">
        <f>B38-1</f>
        <v>63</v>
      </c>
    </row>
    <row r="40" ht="20.35" customHeight="1">
      <c r="A40" s="86">
        <v>47.71</v>
      </c>
      <c r="B40" s="87">
        <f>B39-1</f>
        <v>62</v>
      </c>
    </row>
    <row r="41" ht="20.35" customHeight="1">
      <c r="A41" s="86">
        <v>47.42</v>
      </c>
      <c r="B41" s="87">
        <f>B40-1</f>
        <v>61</v>
      </c>
    </row>
    <row r="42" ht="20.35" customHeight="1">
      <c r="A42" s="86">
        <v>47.13</v>
      </c>
      <c r="B42" s="87">
        <f>B41-1</f>
        <v>60</v>
      </c>
    </row>
    <row r="43" ht="20.35" customHeight="1">
      <c r="A43" s="86">
        <v>46.84</v>
      </c>
      <c r="B43" s="87">
        <f>B42-1</f>
        <v>59</v>
      </c>
    </row>
    <row r="44" ht="20.35" customHeight="1">
      <c r="A44" s="86">
        <v>46.55</v>
      </c>
      <c r="B44" s="87">
        <f>B43-1</f>
        <v>58</v>
      </c>
    </row>
    <row r="45" ht="20.35" customHeight="1">
      <c r="A45" s="86">
        <v>46.27</v>
      </c>
      <c r="B45" s="87">
        <f>B44-1</f>
        <v>57</v>
      </c>
    </row>
    <row r="46" ht="20.35" customHeight="1">
      <c r="A46" s="86">
        <v>45.99</v>
      </c>
      <c r="B46" s="87">
        <f>B45-1</f>
        <v>56</v>
      </c>
    </row>
    <row r="47" ht="20.35" customHeight="1">
      <c r="A47" s="86">
        <v>45.71</v>
      </c>
      <c r="B47" s="87">
        <f>B46-1</f>
        <v>55</v>
      </c>
    </row>
    <row r="48" ht="20.35" customHeight="1">
      <c r="A48" s="86">
        <v>45.43</v>
      </c>
      <c r="B48" s="87">
        <f>B47-1</f>
        <v>54</v>
      </c>
    </row>
    <row r="49" ht="20.35" customHeight="1">
      <c r="A49" s="86">
        <v>45.15</v>
      </c>
      <c r="B49" s="87">
        <f>B48-1</f>
        <v>53</v>
      </c>
    </row>
    <row r="50" ht="20.35" customHeight="1">
      <c r="A50" s="86">
        <v>44.87</v>
      </c>
      <c r="B50" s="87">
        <f>B49-1</f>
        <v>52</v>
      </c>
    </row>
    <row r="51" ht="20.35" customHeight="1">
      <c r="A51" s="86">
        <v>44.59</v>
      </c>
      <c r="B51" s="87">
        <f>B50-1</f>
        <v>51</v>
      </c>
    </row>
    <row r="52" ht="20.35" customHeight="1">
      <c r="A52" s="86">
        <v>44.31</v>
      </c>
      <c r="B52" s="87">
        <f>B51-1</f>
        <v>50</v>
      </c>
    </row>
    <row r="53" ht="20.35" customHeight="1">
      <c r="A53" s="86">
        <v>44.1</v>
      </c>
      <c r="B53" s="87">
        <f>B52-1</f>
        <v>49</v>
      </c>
    </row>
    <row r="54" ht="20.35" customHeight="1">
      <c r="A54" s="86">
        <v>42.89</v>
      </c>
      <c r="B54" s="87">
        <f>B53-1</f>
        <v>48</v>
      </c>
    </row>
    <row r="55" ht="20.35" customHeight="1">
      <c r="A55" s="86">
        <v>42.69</v>
      </c>
      <c r="B55" s="87">
        <f>B54-1</f>
        <v>47</v>
      </c>
    </row>
    <row r="56" ht="20.35" customHeight="1">
      <c r="A56" s="86">
        <v>42.49</v>
      </c>
      <c r="B56" s="87">
        <f>B55-1</f>
        <v>46</v>
      </c>
    </row>
    <row r="57" ht="20.35" customHeight="1">
      <c r="A57" s="86">
        <v>42.29</v>
      </c>
      <c r="B57" s="87">
        <f>B56-1</f>
        <v>45</v>
      </c>
    </row>
    <row r="58" ht="20.35" customHeight="1">
      <c r="A58" s="86">
        <v>42.09</v>
      </c>
      <c r="B58" s="87">
        <f>B57-1</f>
        <v>44</v>
      </c>
    </row>
    <row r="59" ht="20.35" customHeight="1">
      <c r="A59" s="86">
        <v>41.89</v>
      </c>
      <c r="B59" s="87">
        <f>B58-1</f>
        <v>43</v>
      </c>
    </row>
    <row r="60" ht="20.35" customHeight="1">
      <c r="A60" s="86">
        <v>41.69</v>
      </c>
      <c r="B60" s="87">
        <f>B59-1</f>
        <v>42</v>
      </c>
    </row>
    <row r="61" ht="20.35" customHeight="1">
      <c r="A61" s="86">
        <v>41.49</v>
      </c>
      <c r="B61" s="87">
        <f>B60-1</f>
        <v>41</v>
      </c>
    </row>
    <row r="62" ht="20.35" customHeight="1">
      <c r="A62" s="86">
        <v>40.88</v>
      </c>
      <c r="B62" s="87">
        <f>B61-1</f>
        <v>40</v>
      </c>
    </row>
    <row r="63" ht="20.35" customHeight="1">
      <c r="A63" s="86">
        <v>40.28</v>
      </c>
      <c r="B63" s="87">
        <f>B62-1</f>
        <v>39</v>
      </c>
    </row>
    <row r="64" ht="20.35" customHeight="1">
      <c r="A64" s="86">
        <v>39.68</v>
      </c>
      <c r="B64" s="87">
        <f>B63-1</f>
        <v>38</v>
      </c>
    </row>
    <row r="65" ht="20.35" customHeight="1">
      <c r="A65" s="86">
        <v>39.08</v>
      </c>
      <c r="B65" s="87">
        <f>B64-1</f>
        <v>37</v>
      </c>
    </row>
    <row r="66" ht="20.35" customHeight="1">
      <c r="A66" s="86">
        <v>38.49</v>
      </c>
      <c r="B66" s="87">
        <f>B65-1</f>
        <v>36</v>
      </c>
    </row>
    <row r="67" ht="20.35" customHeight="1">
      <c r="A67" s="86">
        <v>37.94</v>
      </c>
      <c r="B67" s="87">
        <f>B66-1</f>
        <v>35</v>
      </c>
    </row>
    <row r="68" ht="20.35" customHeight="1">
      <c r="A68" s="86">
        <v>36.92</v>
      </c>
      <c r="B68" s="87">
        <f>B67-1</f>
        <v>34</v>
      </c>
    </row>
    <row r="69" ht="20.35" customHeight="1">
      <c r="A69" s="86">
        <v>0</v>
      </c>
      <c r="B69" s="87">
        <f>B68-1</f>
        <v>33</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27.xml><?xml version="1.0" encoding="utf-8"?>
<worksheet xmlns:r="http://schemas.openxmlformats.org/officeDocument/2006/relationships" xmlns="http://schemas.openxmlformats.org/spreadsheetml/2006/main">
  <sheetPr>
    <pageSetUpPr fitToPage="1"/>
  </sheetPr>
  <dimension ref="A1:K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18.5938" style="126" customWidth="1"/>
    <col min="2" max="2" width="16.3516" style="126" customWidth="1"/>
    <col min="3" max="3" width="16.3516" style="126" customWidth="1"/>
    <col min="4" max="4" width="16.3516" style="126" customWidth="1"/>
    <col min="5" max="5" width="16.3516" style="126" customWidth="1"/>
    <col min="6" max="6" width="16.3516" style="126" customWidth="1"/>
    <col min="7" max="7" width="16.3516" style="126" customWidth="1"/>
    <col min="8" max="8" width="16.3516" style="126" customWidth="1"/>
    <col min="9" max="9" width="16.3516" style="126" customWidth="1"/>
    <col min="10" max="10" width="16.3516" style="126" customWidth="1"/>
    <col min="11" max="11" width="16.3516" style="126" customWidth="1"/>
    <col min="12" max="256" width="16.3516" style="126" customWidth="1"/>
  </cols>
  <sheetData>
    <row r="1" ht="32.55" customHeight="1">
      <c r="A1" t="s" s="97">
        <v>6</v>
      </c>
      <c r="B1" t="s" s="75">
        <v>3494</v>
      </c>
      <c r="C1" t="s" s="75">
        <v>3495</v>
      </c>
      <c r="D1" t="s" s="75">
        <v>3496</v>
      </c>
      <c r="E1" t="s" s="75">
        <v>3497</v>
      </c>
      <c r="F1" t="s" s="127">
        <v>3498</v>
      </c>
      <c r="G1" t="s" s="127">
        <v>3499</v>
      </c>
      <c r="H1" t="s" s="127">
        <v>3500</v>
      </c>
      <c r="I1" t="s" s="127">
        <v>3501</v>
      </c>
      <c r="J1" t="s" s="127">
        <v>3502</v>
      </c>
      <c r="K1" t="s" s="128">
        <v>3503</v>
      </c>
    </row>
    <row r="2" ht="20.55" customHeight="1">
      <c r="A2" t="s" s="23">
        <v>1053</v>
      </c>
      <c r="B2" s="98">
        <f>('STATS 17-18'!K3*60/'STATS 17-18'!G3)</f>
        <v>0.5036373810856184</v>
      </c>
      <c r="C2" s="79">
        <f>VLOOKUP(B2,'PA - ASSISTS'!$A$3:$B$55,2)</f>
        <v>57</v>
      </c>
      <c r="D2" s="79">
        <f>IF('STATS 17-18'!G3&lt;400,IF(C2&gt;66,66,C2),C2)</f>
        <v>57</v>
      </c>
      <c r="E2" s="79">
        <f>IF('STATS 17-18'!G3&lt;200,IF(C2&gt;60,60,C2),C2)</f>
        <v>57</v>
      </c>
      <c r="F2" s="79"/>
      <c r="G2" s="79"/>
      <c r="H2" s="79"/>
      <c r="I2" s="79"/>
      <c r="J2" s="79"/>
      <c r="K2" s="129"/>
    </row>
    <row r="3" ht="26.35" customHeight="1">
      <c r="A3" t="s" s="29">
        <v>1055</v>
      </c>
      <c r="B3" s="99">
        <f>('STATS 17-18'!K4*60/'STATS 17-18'!G4)</f>
        <v>1.432208784213876</v>
      </c>
      <c r="C3" s="33">
        <f>VLOOKUP(B3,'PA - ASSISTS'!$A$3:$B$55,2)</f>
        <v>87</v>
      </c>
      <c r="D3" s="33">
        <f>IF('STATS 17-18'!G4&lt;400,IF(C3&gt;66,66,C3),C3)</f>
        <v>66</v>
      </c>
      <c r="E3" s="33">
        <f>IF('STATS 17-18'!G4&lt;200,IF(C3&gt;60,60,C3),C3)</f>
        <v>60</v>
      </c>
      <c r="F3" s="33"/>
      <c r="G3" s="33"/>
      <c r="H3" s="33"/>
      <c r="I3" s="33"/>
      <c r="J3" s="33"/>
      <c r="K3" s="130"/>
    </row>
    <row r="4" ht="26.35" customHeight="1">
      <c r="A4" t="s" s="29">
        <v>1057</v>
      </c>
      <c r="B4" s="99">
        <f>('STATS 17-18'!K5*60/'STATS 17-18'!G5)</f>
        <v>0.6882527764742687</v>
      </c>
      <c r="C4" s="33">
        <f>VLOOKUP(B4,'PA - ASSISTS'!$A$3:$B$55,2)</f>
        <v>65</v>
      </c>
      <c r="D4" s="33">
        <f>IF('STATS 17-18'!G5&lt;400,IF(C4&gt;66,66,C4),C4)</f>
        <v>65</v>
      </c>
      <c r="E4" s="33">
        <f>IF('STATS 17-18'!G5&lt;200,IF(C4&gt;60,60,C4),C4)</f>
        <v>65</v>
      </c>
      <c r="F4" s="33"/>
      <c r="G4" s="33"/>
      <c r="H4" s="33"/>
      <c r="I4" s="33"/>
      <c r="J4" s="33"/>
      <c r="K4" s="130"/>
    </row>
    <row r="5" ht="26.35" customHeight="1">
      <c r="A5" t="s" s="29">
        <v>1058</v>
      </c>
      <c r="B5" s="99">
        <f>('STATS 17-18'!K6*60/'STATS 17-18'!G6)</f>
        <v>0.5892751915144373</v>
      </c>
      <c r="C5" s="33">
        <f>VLOOKUP(B5,'PA - ASSISTS'!$A$3:$B$55,2)</f>
        <v>60</v>
      </c>
      <c r="D5" s="33">
        <f>IF('STATS 17-18'!G6&lt;400,IF(C5&gt;66,66,C5),C5)</f>
        <v>60</v>
      </c>
      <c r="E5" s="33">
        <f>IF('STATS 17-18'!G6&lt;200,IF(C5&gt;60,60,C5),C5)</f>
        <v>60</v>
      </c>
      <c r="F5" s="33"/>
      <c r="G5" s="33"/>
      <c r="H5" s="33"/>
      <c r="I5" s="33"/>
      <c r="J5" s="33"/>
      <c r="K5" s="130"/>
    </row>
    <row r="6" ht="26.35" customHeight="1">
      <c r="A6" t="s" s="29">
        <v>1060</v>
      </c>
      <c r="B6" s="99">
        <f>('STATS 17-18'!K7*60/'STATS 17-18'!G7)</f>
        <v>1.506213129157776</v>
      </c>
      <c r="C6" s="33">
        <f>VLOOKUP(B6,'PA - ASSISTS'!$A$3:$B$55,2)</f>
        <v>88</v>
      </c>
      <c r="D6" s="33">
        <f>IF('STATS 17-18'!G7&lt;400,IF(C6&gt;66,66,C6),C6)</f>
        <v>66</v>
      </c>
      <c r="E6" s="33">
        <f>IF('STATS 17-18'!G7&lt;200,IF(C6&gt;60,60,C6),C6)</f>
        <v>60</v>
      </c>
      <c r="F6" s="33"/>
      <c r="G6" s="33"/>
      <c r="H6" s="33"/>
      <c r="I6" s="33"/>
      <c r="J6" s="33"/>
      <c r="K6" s="130"/>
    </row>
    <row r="7" ht="26.35" customHeight="1">
      <c r="A7" t="s" s="29">
        <v>1061</v>
      </c>
      <c r="B7" s="99">
        <f>('STATS 17-18'!K8*60/'STATS 17-18'!G8)</f>
        <v>0</v>
      </c>
      <c r="C7" s="33">
        <f>VLOOKUP(B7,'PA - ASSISTS'!$A$3:$B$55,2)</f>
        <v>47</v>
      </c>
      <c r="D7" s="33">
        <f>IF('STATS 17-18'!G8&lt;400,IF(C7&gt;66,66,C7),C7)</f>
        <v>47</v>
      </c>
      <c r="E7" s="33">
        <f>IF('STATS 17-18'!G8&lt;200,IF(C7&gt;60,60,C7),C7)</f>
        <v>47</v>
      </c>
      <c r="F7" s="33"/>
      <c r="G7" s="33"/>
      <c r="H7" s="33"/>
      <c r="I7" s="33"/>
      <c r="J7" s="33"/>
      <c r="K7" s="130"/>
    </row>
    <row r="8" ht="26.35" customHeight="1">
      <c r="A8" t="s" s="29">
        <v>1062</v>
      </c>
      <c r="B8" s="99">
        <f>('STATS 17-18'!K9*60/'STATS 17-18'!G9)</f>
        <v>0.2578094787951704</v>
      </c>
      <c r="C8" s="33">
        <f>VLOOKUP(B8,'PA - ASSISTS'!$A$3:$B$55,2)</f>
        <v>49</v>
      </c>
      <c r="D8" s="33">
        <f>IF('STATS 17-18'!G9&lt;400,IF(C8&gt;66,66,C8),C8)</f>
        <v>49</v>
      </c>
      <c r="E8" s="33">
        <f>IF('STATS 17-18'!G9&lt;200,IF(C8&gt;60,60,C8),C8)</f>
        <v>49</v>
      </c>
      <c r="F8" s="33"/>
      <c r="G8" s="33"/>
      <c r="H8" s="33"/>
      <c r="I8" s="33"/>
      <c r="J8" s="33"/>
      <c r="K8" s="130"/>
    </row>
    <row r="9" ht="26.35" customHeight="1">
      <c r="A9" t="s" s="29">
        <v>1063</v>
      </c>
      <c r="B9" s="99">
        <f>('STATS 17-18'!K10*60/'STATS 17-18'!G10)</f>
        <v>0</v>
      </c>
      <c r="C9" s="33">
        <f>VLOOKUP(B9,'PA - ASSISTS'!$A$3:$B$55,2)</f>
        <v>47</v>
      </c>
      <c r="D9" s="33">
        <f>IF('STATS 17-18'!G10&lt;400,IF(C9&gt;66,66,C9),C9)</f>
        <v>47</v>
      </c>
      <c r="E9" s="33">
        <f>IF('STATS 17-18'!G10&lt;200,IF(C9&gt;60,60,C9),C9)</f>
        <v>47</v>
      </c>
      <c r="F9" s="33"/>
      <c r="G9" s="33"/>
      <c r="H9" s="33"/>
      <c r="I9" s="33"/>
      <c r="J9" s="33"/>
      <c r="K9" s="130"/>
    </row>
    <row r="10" ht="26.35" customHeight="1">
      <c r="A10" t="s" s="29">
        <v>1064</v>
      </c>
      <c r="B10" s="99">
        <f>('STATS 17-18'!K11*60/'STATS 17-18'!G11)</f>
        <v>1.041435236614086</v>
      </c>
      <c r="C10" s="33">
        <f>VLOOKUP(B10,'PA - ASSISTS'!$A$3:$B$55,2)</f>
        <v>77</v>
      </c>
      <c r="D10" s="33">
        <f>IF('STATS 17-18'!G11&lt;400,IF(C10&gt;66,66,C10),C10)</f>
        <v>77</v>
      </c>
      <c r="E10" s="33">
        <f>IF('STATS 17-18'!G11&lt;200,IF(C10&gt;60,60,C10),C10)</f>
        <v>77</v>
      </c>
      <c r="F10" s="33"/>
      <c r="G10" s="33"/>
      <c r="H10" s="33"/>
      <c r="I10" s="33"/>
      <c r="J10" s="33"/>
      <c r="K10" s="130"/>
    </row>
    <row r="11" ht="26.35" customHeight="1">
      <c r="A11" t="s" s="29">
        <v>1065</v>
      </c>
      <c r="B11" s="99">
        <f>('STATS 17-18'!K12*60/'STATS 17-18'!G12)</f>
        <v>0.3473101552042256</v>
      </c>
      <c r="C11" s="33">
        <f>VLOOKUP(B11,'PA - ASSISTS'!$A$3:$B$55,2)</f>
        <v>51</v>
      </c>
      <c r="D11" s="33">
        <f>IF('STATS 17-18'!G12&lt;400,IF(C11&gt;66,66,C11),C11)</f>
        <v>51</v>
      </c>
      <c r="E11" s="33">
        <f>IF('STATS 17-18'!G12&lt;200,IF(C11&gt;60,60,C11),C11)</f>
        <v>51</v>
      </c>
      <c r="F11" s="33"/>
      <c r="G11" s="33"/>
      <c r="H11" s="33"/>
      <c r="I11" s="33"/>
      <c r="J11" s="33"/>
      <c r="K11" s="130"/>
    </row>
    <row r="12" ht="26.35" customHeight="1">
      <c r="A12" t="s" s="29">
        <v>1066</v>
      </c>
      <c r="B12" s="99">
        <f>('STATS 17-18'!K13*60/'STATS 17-18'!G13)</f>
        <v>1.164126979388983</v>
      </c>
      <c r="C12" s="33">
        <f>VLOOKUP(B12,'PA - ASSISTS'!$A$3:$B$55,2)</f>
        <v>81</v>
      </c>
      <c r="D12" s="33">
        <f>IF('STATS 17-18'!G13&lt;400,IF(C12&gt;66,66,C12),C12)</f>
        <v>81</v>
      </c>
      <c r="E12" s="33">
        <f>IF('STATS 17-18'!G13&lt;200,IF(C12&gt;60,60,C12),C12)</f>
        <v>81</v>
      </c>
      <c r="F12" s="33"/>
      <c r="G12" s="33"/>
      <c r="H12" s="33"/>
      <c r="I12" s="33"/>
      <c r="J12" s="33"/>
      <c r="K12" s="130"/>
    </row>
    <row r="13" ht="26.35" customHeight="1">
      <c r="A13" t="s" s="29">
        <v>1067</v>
      </c>
      <c r="B13" s="99">
        <f>('STATS 17-18'!K14*60/'STATS 17-18'!G14)</f>
        <v>0.2011060834590246</v>
      </c>
      <c r="C13" s="33">
        <f>VLOOKUP(B13,'PA - ASSISTS'!$A$3:$B$55,2)</f>
        <v>48</v>
      </c>
      <c r="D13" s="33">
        <f>IF('STATS 17-18'!G14&lt;400,IF(C13&gt;66,66,C13),C13)</f>
        <v>48</v>
      </c>
      <c r="E13" s="33">
        <f>IF('STATS 17-18'!G14&lt;200,IF(C13&gt;60,60,C13),C13)</f>
        <v>48</v>
      </c>
      <c r="F13" s="33"/>
      <c r="G13" s="33"/>
      <c r="H13" s="33"/>
      <c r="I13" s="33"/>
      <c r="J13" s="33"/>
      <c r="K13" s="130"/>
    </row>
    <row r="14" ht="26.35" customHeight="1">
      <c r="A14" t="s" s="29">
        <v>1068</v>
      </c>
      <c r="B14" s="99">
        <f>('STATS 17-18'!K15*60/'STATS 17-18'!G15)</f>
        <v>0.5986510396573055</v>
      </c>
      <c r="C14" s="33">
        <f>VLOOKUP(B14,'PA - ASSISTS'!$A$3:$B$55,2)</f>
        <v>60</v>
      </c>
      <c r="D14" s="33">
        <f>IF('STATS 17-18'!G15&lt;400,IF(C14&gt;66,66,C14),C14)</f>
        <v>60</v>
      </c>
      <c r="E14" s="33">
        <f>IF('STATS 17-18'!G15&lt;200,IF(C14&gt;60,60,C14),C14)</f>
        <v>60</v>
      </c>
      <c r="F14" s="33"/>
      <c r="G14" s="33"/>
      <c r="H14" s="33"/>
      <c r="I14" s="33"/>
      <c r="J14" s="33"/>
      <c r="K14" s="130"/>
    </row>
    <row r="15" ht="26.35" customHeight="1">
      <c r="A15" t="s" s="29">
        <v>1069</v>
      </c>
      <c r="B15" s="99">
        <f>('STATS 17-18'!K16*60/'STATS 17-18'!G16)</f>
        <v>1.166861143523921</v>
      </c>
      <c r="C15" s="33">
        <f>VLOOKUP(B15,'PA - ASSISTS'!$A$3:$B$55,2)</f>
        <v>81</v>
      </c>
      <c r="D15" s="33">
        <f>IF('STATS 17-18'!G16&lt;400,IF(C15&gt;66,66,C15),C15)</f>
        <v>81</v>
      </c>
      <c r="E15" s="33">
        <f>IF('STATS 17-18'!G16&lt;200,IF(C15&gt;60,60,C15),C15)</f>
        <v>81</v>
      </c>
      <c r="F15" s="33"/>
      <c r="G15" s="33"/>
      <c r="H15" s="33"/>
      <c r="I15" s="33"/>
      <c r="J15" s="33"/>
      <c r="K15" s="130"/>
    </row>
    <row r="16" ht="26.35" customHeight="1">
      <c r="A16" t="s" s="29">
        <v>1070</v>
      </c>
      <c r="B16" s="99">
        <f>('STATS 17-18'!K17*60/'STATS 17-18'!G17)</f>
        <v>0.7303712720632989</v>
      </c>
      <c r="C16" s="33">
        <f>VLOOKUP(B16,'PA - ASSISTS'!$A$3:$B$55,2)</f>
        <v>66</v>
      </c>
      <c r="D16" s="33">
        <f>IF('STATS 17-18'!G17&lt;400,IF(C16&gt;66,66,C16),C16)</f>
        <v>66</v>
      </c>
      <c r="E16" s="33">
        <f>IF('STATS 17-18'!G17&lt;200,IF(C16&gt;60,60,C16),C16)</f>
        <v>66</v>
      </c>
      <c r="F16" s="33"/>
      <c r="G16" s="33"/>
      <c r="H16" s="33"/>
      <c r="I16" s="33"/>
      <c r="J16" s="33"/>
      <c r="K16" s="130"/>
    </row>
    <row r="17" ht="26.35" customHeight="1">
      <c r="A17" t="s" s="29">
        <v>1071</v>
      </c>
      <c r="B17" s="99">
        <f>('STATS 17-18'!K18*60/'STATS 17-18'!G18)</f>
        <v>0.5455382359793832</v>
      </c>
      <c r="C17" s="33">
        <f>VLOOKUP(B17,'PA - ASSISTS'!$A$3:$B$55,2)</f>
        <v>58</v>
      </c>
      <c r="D17" s="33">
        <f>IF('STATS 17-18'!G18&lt;400,IF(C17&gt;66,66,C17),C17)</f>
        <v>58</v>
      </c>
      <c r="E17" s="33">
        <f>IF('STATS 17-18'!G18&lt;200,IF(C17&gt;60,60,C17),C17)</f>
        <v>58</v>
      </c>
      <c r="F17" s="33"/>
      <c r="G17" s="33"/>
      <c r="H17" s="33"/>
      <c r="I17" s="33"/>
      <c r="J17" s="33"/>
      <c r="K17" s="130"/>
    </row>
    <row r="18" ht="26.35" customHeight="1">
      <c r="A18" t="s" s="29">
        <v>1072</v>
      </c>
      <c r="B18" s="99">
        <f>('STATS 17-18'!K19*60/'STATS 17-18'!G19)</f>
        <v>1.651821305053541</v>
      </c>
      <c r="C18" s="33">
        <f>VLOOKUP(B18,'PA - ASSISTS'!$A$3:$B$55,2)</f>
        <v>91</v>
      </c>
      <c r="D18" s="33">
        <f>IF('STATS 17-18'!G19&lt;400,IF(C18&gt;66,66,C18),C18)</f>
        <v>91</v>
      </c>
      <c r="E18" s="33">
        <f>IF('STATS 17-18'!G19&lt;200,IF(C18&gt;60,60,C18),C18)</f>
        <v>91</v>
      </c>
      <c r="F18" s="33"/>
      <c r="G18" s="33"/>
      <c r="H18" s="33"/>
      <c r="I18" s="33"/>
      <c r="J18" s="33"/>
      <c r="K18" s="130"/>
    </row>
    <row r="19" ht="26.35" customHeight="1">
      <c r="A19" t="s" s="29">
        <v>1074</v>
      </c>
      <c r="B19" s="99">
        <f>('STATS 17-18'!K20*60/'STATS 17-18'!G20)</f>
        <v>0</v>
      </c>
      <c r="C19" s="33">
        <f>VLOOKUP(B19,'PA - ASSISTS'!$A$3:$B$55,2)</f>
        <v>47</v>
      </c>
      <c r="D19" s="33">
        <f>IF('STATS 17-18'!G20&lt;400,IF(C19&gt;66,66,C19),C19)</f>
        <v>47</v>
      </c>
      <c r="E19" s="33">
        <f>IF('STATS 17-18'!G20&lt;200,IF(C19&gt;60,60,C19),C19)</f>
        <v>47</v>
      </c>
      <c r="F19" s="33"/>
      <c r="G19" s="33"/>
      <c r="H19" s="33"/>
      <c r="I19" s="33"/>
      <c r="J19" s="33"/>
      <c r="K19" s="130"/>
    </row>
    <row r="20" ht="26.35" customHeight="1">
      <c r="A20" t="s" s="35">
        <v>1076</v>
      </c>
      <c r="B20" s="99">
        <f>('STATS 17-18'!K21*60/'STATS 17-18'!G21)</f>
        <v>0.6496017322712861</v>
      </c>
      <c r="C20" s="33">
        <f>VLOOKUP(B20,'PA - ASSISTS'!$A$3:$B$55,2)</f>
        <v>63</v>
      </c>
      <c r="D20" s="33">
        <f>IF('STATS 17-18'!G21&lt;400,IF(C20&gt;66,66,C20),C20)</f>
        <v>63</v>
      </c>
      <c r="E20" s="33">
        <f>IF('STATS 17-18'!G21&lt;200,IF(C20&gt;60,60,C20),C20)</f>
        <v>63</v>
      </c>
      <c r="F20" s="33"/>
      <c r="G20" s="33"/>
      <c r="H20" s="33"/>
      <c r="I20" s="33"/>
      <c r="J20" s="33"/>
      <c r="K20" s="130"/>
    </row>
    <row r="21" ht="26.35" customHeight="1">
      <c r="A21" t="s" s="35">
        <v>1077</v>
      </c>
      <c r="B21" s="99">
        <f>('STATS 17-18'!K22*60/'STATS 17-18'!G22)</f>
        <v>0</v>
      </c>
      <c r="C21" s="33">
        <f>VLOOKUP(B21,'PA - ASSISTS'!$A$3:$B$55,2)</f>
        <v>47</v>
      </c>
      <c r="D21" s="33">
        <f>IF('STATS 17-18'!G22&lt;400,IF(C21&gt;66,66,C21),C21)</f>
        <v>47</v>
      </c>
      <c r="E21" s="33">
        <f>IF('STATS 17-18'!G22&lt;200,IF(C21&gt;60,60,C21),C21)</f>
        <v>47</v>
      </c>
      <c r="F21" s="33"/>
      <c r="G21" s="33"/>
      <c r="H21" s="33"/>
      <c r="I21" s="33"/>
      <c r="J21" s="33"/>
      <c r="K21" s="130"/>
    </row>
    <row r="22" ht="26.35" customHeight="1">
      <c r="A22" t="s" s="35">
        <v>1078</v>
      </c>
      <c r="B22" s="99">
        <f>('STATS 17-18'!K23*60/'STATS 17-18'!G23)</f>
        <v>0.8629989212513484</v>
      </c>
      <c r="C22" s="33">
        <f>VLOOKUP(B22,'PA - ASSISTS'!$A$3:$B$55,2)</f>
        <v>71</v>
      </c>
      <c r="D22" s="33">
        <f>IF('STATS 17-18'!G23&lt;400,IF(C22&gt;66,66,C22),C22)</f>
        <v>66</v>
      </c>
      <c r="E22" s="33">
        <f>IF('STATS 17-18'!G23&lt;200,IF(C22&gt;60,60,C22),C22)</f>
        <v>71</v>
      </c>
      <c r="F22" s="33"/>
      <c r="G22" s="33"/>
      <c r="H22" s="33"/>
      <c r="I22" s="33"/>
      <c r="J22" s="33"/>
      <c r="K22" s="130"/>
    </row>
    <row r="23" ht="26.35" customHeight="1">
      <c r="A23" t="s" s="29">
        <v>1079</v>
      </c>
      <c r="B23" s="99">
        <f>('STATS 17-18'!K24*60/'STATS 17-18'!G24)</f>
        <v>0.5786269664275813</v>
      </c>
      <c r="C23" s="33">
        <f>VLOOKUP(B23,'PA - ASSISTS'!$A$3:$B$55,2)</f>
        <v>59</v>
      </c>
      <c r="D23" s="33">
        <f>IF('STATS 17-18'!G24&lt;400,IF(C23&gt;66,66,C23),C23)</f>
        <v>59</v>
      </c>
      <c r="E23" s="33">
        <f>IF('STATS 17-18'!G24&lt;200,IF(C23&gt;60,60,C23),C23)</f>
        <v>59</v>
      </c>
      <c r="F23" s="33"/>
      <c r="G23" s="33"/>
      <c r="H23" s="33"/>
      <c r="I23" s="33"/>
      <c r="J23" s="33"/>
      <c r="K23" s="130"/>
    </row>
    <row r="24" ht="26.35" customHeight="1">
      <c r="A24" t="s" s="29">
        <v>1080</v>
      </c>
      <c r="B24" s="99">
        <f>('STATS 17-18'!K25*60/'STATS 17-18'!G25)</f>
        <v>0.7524035112163856</v>
      </c>
      <c r="C24" s="33">
        <f>VLOOKUP(B24,'PA - ASSISTS'!$A$3:$B$55,2)</f>
        <v>67</v>
      </c>
      <c r="D24" s="33">
        <f>IF('STATS 17-18'!G25&lt;400,IF(C24&gt;66,66,C24),C24)</f>
        <v>67</v>
      </c>
      <c r="E24" s="33">
        <f>IF('STATS 17-18'!G25&lt;200,IF(C24&gt;60,60,C24),C24)</f>
        <v>67</v>
      </c>
      <c r="F24" s="33"/>
      <c r="G24" s="33"/>
      <c r="H24" s="33"/>
      <c r="I24" s="33"/>
      <c r="J24" s="33"/>
      <c r="K24" s="130"/>
    </row>
    <row r="25" ht="26.35" customHeight="1">
      <c r="A25" t="s" s="29">
        <v>1081</v>
      </c>
      <c r="B25" s="99">
        <f>('STATS 17-18'!K26*60/'STATS 17-18'!G26)</f>
        <v>1.087520699967869</v>
      </c>
      <c r="C25" s="33">
        <f>VLOOKUP(B25,'PA - ASSISTS'!$A$3:$B$55,2)</f>
        <v>78</v>
      </c>
      <c r="D25" s="33">
        <f>IF('STATS 17-18'!G26&lt;400,IF(C25&gt;66,66,C25),C25)</f>
        <v>78</v>
      </c>
      <c r="E25" s="33">
        <f>IF('STATS 17-18'!G26&lt;200,IF(C25&gt;60,60,C25),C25)</f>
        <v>78</v>
      </c>
      <c r="F25" s="33"/>
      <c r="G25" s="33"/>
      <c r="H25" s="33"/>
      <c r="I25" s="33"/>
      <c r="J25" s="33"/>
      <c r="K25" s="130"/>
    </row>
    <row r="26" ht="26.35" customHeight="1">
      <c r="A26" t="s" s="29">
        <v>1082</v>
      </c>
      <c r="B26" s="99">
        <f>('STATS 17-18'!K27*60/'STATS 17-18'!G27)</f>
        <v>0.9885725718186205</v>
      </c>
      <c r="C26" s="33">
        <f>VLOOKUP(B26,'PA - ASSISTS'!$A$3:$B$55,2)</f>
        <v>75</v>
      </c>
      <c r="D26" s="33">
        <f>IF('STATS 17-18'!G27&lt;400,IF(C26&gt;66,66,C26),C26)</f>
        <v>75</v>
      </c>
      <c r="E26" s="33">
        <f>IF('STATS 17-18'!G27&lt;200,IF(C26&gt;60,60,C26),C26)</f>
        <v>75</v>
      </c>
      <c r="F26" s="33"/>
      <c r="G26" s="33"/>
      <c r="H26" s="33"/>
      <c r="I26" s="33"/>
      <c r="J26" s="33"/>
      <c r="K26" s="130"/>
    </row>
    <row r="27" ht="26.35" customHeight="1">
      <c r="A27" t="s" s="29">
        <v>1083</v>
      </c>
      <c r="B27" s="99">
        <f>('STATS 17-18'!K28*60/'STATS 17-18'!G28)</f>
        <v>0</v>
      </c>
      <c r="C27" s="33">
        <f>VLOOKUP(B27,'PA - ASSISTS'!$A$3:$B$55,2)</f>
        <v>47</v>
      </c>
      <c r="D27" s="33">
        <f>IF('STATS 17-18'!G28&lt;400,IF(C27&gt;66,66,C27),C27)</f>
        <v>47</v>
      </c>
      <c r="E27" s="33">
        <f>IF('STATS 17-18'!G28&lt;200,IF(C27&gt;60,60,C27),C27)</f>
        <v>47</v>
      </c>
      <c r="F27" s="33"/>
      <c r="G27" s="33"/>
      <c r="H27" s="33"/>
      <c r="I27" s="33"/>
      <c r="J27" s="33"/>
      <c r="K27" s="130"/>
    </row>
    <row r="28" ht="26.35" customHeight="1">
      <c r="A28" t="s" s="29">
        <v>1084</v>
      </c>
      <c r="B28" s="99">
        <f>('STATS 17-18'!K29*60/'STATS 17-18'!G29)</f>
        <v>1.39730905321043</v>
      </c>
      <c r="C28" s="33">
        <f>VLOOKUP(B28,'PA - ASSISTS'!$A$3:$B$55,2)</f>
        <v>86</v>
      </c>
      <c r="D28" s="33">
        <f>IF('STATS 17-18'!G29&lt;400,IF(C28&gt;66,66,C28),C28)</f>
        <v>86</v>
      </c>
      <c r="E28" s="33">
        <f>IF('STATS 17-18'!G29&lt;200,IF(C28&gt;60,60,C28),C28)</f>
        <v>86</v>
      </c>
      <c r="F28" s="33"/>
      <c r="G28" s="33"/>
      <c r="H28" s="33"/>
      <c r="I28" s="33"/>
      <c r="J28" s="33"/>
      <c r="K28" s="130"/>
    </row>
    <row r="29" ht="26.35" customHeight="1">
      <c r="A29" t="s" s="29">
        <v>1085</v>
      </c>
      <c r="B29" s="99">
        <f>('STATS 17-18'!K30*60/'STATS 17-18'!G30)</f>
        <v>0.7608126361055214</v>
      </c>
      <c r="C29" s="33">
        <f>VLOOKUP(B29,'PA - ASSISTS'!$A$3:$B$55,2)</f>
        <v>67</v>
      </c>
      <c r="D29" s="33">
        <f>IF('STATS 17-18'!G30&lt;400,IF(C29&gt;66,66,C29),C29)</f>
        <v>67</v>
      </c>
      <c r="E29" s="33">
        <f>IF('STATS 17-18'!G30&lt;200,IF(C29&gt;60,60,C29),C29)</f>
        <v>67</v>
      </c>
      <c r="F29" s="33"/>
      <c r="G29" s="33"/>
      <c r="H29" s="33"/>
      <c r="I29" s="33"/>
      <c r="J29" s="33"/>
      <c r="K29" s="130"/>
    </row>
    <row r="30" ht="26.35" customHeight="1">
      <c r="A30" t="s" s="29">
        <v>1087</v>
      </c>
      <c r="B30" s="99">
        <f>('STATS 17-18'!K31*60/'STATS 17-18'!G31)</f>
        <v>0.8474800709764559</v>
      </c>
      <c r="C30" s="33">
        <f>VLOOKUP(B30,'PA - ASSISTS'!$A$3:$B$55,2)</f>
        <v>70</v>
      </c>
      <c r="D30" s="33">
        <f>IF('STATS 17-18'!G31&lt;400,IF(C30&gt;66,66,C30),C30)</f>
        <v>70</v>
      </c>
      <c r="E30" s="33">
        <f>IF('STATS 17-18'!G31&lt;200,IF(C30&gt;60,60,C30),C30)</f>
        <v>70</v>
      </c>
      <c r="F30" s="33"/>
      <c r="G30" s="33"/>
      <c r="H30" s="33"/>
      <c r="I30" s="33"/>
      <c r="J30" s="33"/>
      <c r="K30" s="130"/>
    </row>
    <row r="31" ht="26.35" customHeight="1">
      <c r="A31" t="s" s="29">
        <v>1088</v>
      </c>
      <c r="B31" s="99">
        <f>('STATS 17-18'!K32*60/'STATS 17-18'!G32)</f>
        <v>1.356059892645258</v>
      </c>
      <c r="C31" s="33">
        <f>VLOOKUP(B31,'PA - ASSISTS'!$A$3:$B$55,2)</f>
        <v>85</v>
      </c>
      <c r="D31" s="33">
        <f>IF('STATS 17-18'!G32&lt;400,IF(C31&gt;66,66,C31),C31)</f>
        <v>85</v>
      </c>
      <c r="E31" s="33">
        <f>IF('STATS 17-18'!G32&lt;200,IF(C31&gt;60,60,C31),C31)</f>
        <v>85</v>
      </c>
      <c r="F31" s="33"/>
      <c r="G31" s="33"/>
      <c r="H31" s="33"/>
      <c r="I31" s="33"/>
      <c r="J31" s="33"/>
      <c r="K31" s="130"/>
    </row>
    <row r="32" ht="26.35" customHeight="1">
      <c r="A32" t="s" s="29">
        <v>1089</v>
      </c>
      <c r="B32" s="99">
        <f>('STATS 17-18'!K33*60/'STATS 17-18'!G33)</f>
        <v>1.374895589246247</v>
      </c>
      <c r="C32" s="33">
        <f>VLOOKUP(B32,'PA - ASSISTS'!$A$3:$B$55,2)</f>
        <v>86</v>
      </c>
      <c r="D32" s="33">
        <f>IF('STATS 17-18'!G33&lt;400,IF(C32&gt;66,66,C32),C32)</f>
        <v>86</v>
      </c>
      <c r="E32" s="33">
        <f>IF('STATS 17-18'!G33&lt;200,IF(C32&gt;60,60,C32),C32)</f>
        <v>86</v>
      </c>
      <c r="F32" s="33"/>
      <c r="G32" s="33"/>
      <c r="H32" s="33"/>
      <c r="I32" s="33"/>
      <c r="J32" s="33"/>
      <c r="K32" s="130"/>
    </row>
    <row r="33" ht="38.35" customHeight="1">
      <c r="A33" t="s" s="29">
        <v>1090</v>
      </c>
      <c r="B33" s="99">
        <f>('STATS 17-18'!K34*60/'STATS 17-18'!G34)</f>
        <v>0</v>
      </c>
      <c r="C33" s="33">
        <f>VLOOKUP(B33,'PA - ASSISTS'!$A$3:$B$55,2)</f>
        <v>47</v>
      </c>
      <c r="D33" s="33">
        <f>IF('STATS 17-18'!G34&lt;400,IF(C33&gt;66,66,C33),C33)</f>
        <v>47</v>
      </c>
      <c r="E33" s="33">
        <f>IF('STATS 17-18'!G34&lt;200,IF(C33&gt;60,60,C33),C33)</f>
        <v>47</v>
      </c>
      <c r="F33" s="33"/>
      <c r="G33" s="33"/>
      <c r="H33" s="33"/>
      <c r="I33" s="33"/>
      <c r="J33" s="33"/>
      <c r="K33" s="130"/>
    </row>
    <row r="34" ht="26.35" customHeight="1">
      <c r="A34" t="s" s="29">
        <v>1091</v>
      </c>
      <c r="B34" s="99">
        <f>('STATS 17-18'!K35*60/'STATS 17-18'!G35)</f>
        <v>1.380370883861164</v>
      </c>
      <c r="C34" s="33">
        <f>VLOOKUP(B34,'PA - ASSISTS'!$A$3:$B$55,2)</f>
        <v>86</v>
      </c>
      <c r="D34" s="33">
        <f>IF('STATS 17-18'!G35&lt;400,IF(C34&gt;66,66,C34),C34)</f>
        <v>86</v>
      </c>
      <c r="E34" s="33">
        <f>IF('STATS 17-18'!G35&lt;200,IF(C34&gt;60,60,C34),C34)</f>
        <v>86</v>
      </c>
      <c r="F34" s="33"/>
      <c r="G34" s="33"/>
      <c r="H34" s="33"/>
      <c r="I34" s="33"/>
      <c r="J34" s="33"/>
      <c r="K34" s="130"/>
    </row>
    <row r="35" ht="26.35" customHeight="1">
      <c r="A35" t="s" s="29">
        <v>1092</v>
      </c>
      <c r="B35" s="99">
        <f>('STATS 17-18'!K36*60/'STATS 17-18'!G36)</f>
        <v>0.6109979633401222</v>
      </c>
      <c r="C35" s="33">
        <f>VLOOKUP(B35,'PA - ASSISTS'!$A$3:$B$55,2)</f>
        <v>61</v>
      </c>
      <c r="D35" s="33">
        <f>IF('STATS 17-18'!G36&lt;400,IF(C35&gt;66,66,C35),C35)</f>
        <v>61</v>
      </c>
      <c r="E35" s="33">
        <f>IF('STATS 17-18'!G36&lt;200,IF(C35&gt;60,60,C35),C35)</f>
        <v>61</v>
      </c>
      <c r="F35" s="33"/>
      <c r="G35" s="33"/>
      <c r="H35" s="33"/>
      <c r="I35" s="33"/>
      <c r="J35" s="33"/>
      <c r="K35" s="130"/>
    </row>
    <row r="36" ht="38.35" customHeight="1">
      <c r="A36" t="s" s="29">
        <v>1093</v>
      </c>
      <c r="B36" s="99">
        <f>('STATS 17-18'!K37*60/'STATS 17-18'!G37)</f>
        <v>1.135769259508332</v>
      </c>
      <c r="C36" s="33">
        <f>VLOOKUP(B36,'PA - ASSISTS'!$A$3:$B$55,2)</f>
        <v>80</v>
      </c>
      <c r="D36" s="33">
        <f>IF('STATS 17-18'!G37&lt;400,IF(C36&gt;66,66,C36),C36)</f>
        <v>80</v>
      </c>
      <c r="E36" s="33">
        <f>IF('STATS 17-18'!G37&lt;200,IF(C36&gt;60,60,C36),C36)</f>
        <v>80</v>
      </c>
      <c r="F36" s="33"/>
      <c r="G36" s="33"/>
      <c r="H36" s="33"/>
      <c r="I36" s="33"/>
      <c r="J36" s="33"/>
      <c r="K36" s="130"/>
    </row>
    <row r="37" ht="26.35" customHeight="1">
      <c r="A37" t="s" s="29">
        <v>1094</v>
      </c>
      <c r="B37" s="99">
        <f>('STATS 17-18'!K38*60/'STATS 17-18'!G38)</f>
        <v>1.599563755339453</v>
      </c>
      <c r="C37" s="33">
        <f>VLOOKUP(B37,'PA - ASSISTS'!$A$3:$B$55,2)</f>
        <v>90</v>
      </c>
      <c r="D37" s="33">
        <f>IF('STATS 17-18'!G38&lt;400,IF(C37&gt;66,66,C37),C37)</f>
        <v>90</v>
      </c>
      <c r="E37" s="33">
        <f>IF('STATS 17-18'!G38&lt;200,IF(C37&gt;60,60,C37),C37)</f>
        <v>90</v>
      </c>
      <c r="F37" s="33"/>
      <c r="G37" s="33"/>
      <c r="H37" s="33"/>
      <c r="I37" s="33"/>
      <c r="J37" s="33"/>
      <c r="K37" s="130"/>
    </row>
    <row r="38" ht="26.35" customHeight="1">
      <c r="A38" t="s" s="29">
        <v>1095</v>
      </c>
      <c r="B38" s="99">
        <f>('STATS 17-18'!K39*60/'STATS 17-18'!G39)</f>
        <v>1.3091861226271</v>
      </c>
      <c r="C38" s="33">
        <f>VLOOKUP(B38,'PA - ASSISTS'!$A$3:$B$55,2)</f>
        <v>84</v>
      </c>
      <c r="D38" s="33">
        <f>IF('STATS 17-18'!G39&lt;400,IF(C38&gt;66,66,C38),C38)</f>
        <v>84</v>
      </c>
      <c r="E38" s="33">
        <f>IF('STATS 17-18'!G39&lt;200,IF(C38&gt;60,60,C38),C38)</f>
        <v>84</v>
      </c>
      <c r="F38" s="33"/>
      <c r="G38" s="33"/>
      <c r="H38" s="33"/>
      <c r="I38" s="33"/>
      <c r="J38" s="33"/>
      <c r="K38" s="130"/>
    </row>
    <row r="39" ht="38.35" customHeight="1">
      <c r="A39" t="s" s="29">
        <v>1096</v>
      </c>
      <c r="B39" s="99">
        <f>('STATS 17-18'!K40*60/'STATS 17-18'!G40)</f>
        <v>1.060133105601037</v>
      </c>
      <c r="C39" s="33">
        <f>VLOOKUP(B39,'PA - ASSISTS'!$A$3:$B$55,2)</f>
        <v>77</v>
      </c>
      <c r="D39" s="33">
        <f>IF('STATS 17-18'!G40&lt;400,IF(C39&gt;66,66,C39),C39)</f>
        <v>77</v>
      </c>
      <c r="E39" s="33">
        <f>IF('STATS 17-18'!G40&lt;200,IF(C39&gt;60,60,C39),C39)</f>
        <v>77</v>
      </c>
      <c r="F39" s="33"/>
      <c r="G39" s="33"/>
      <c r="H39" s="33"/>
      <c r="I39" s="33"/>
      <c r="J39" s="33"/>
      <c r="K39" s="130"/>
    </row>
    <row r="40" ht="38.35" customHeight="1">
      <c r="A40" t="s" s="29">
        <v>1097</v>
      </c>
      <c r="B40" s="99">
        <f>('STATS 17-18'!K41*60/'STATS 17-18'!G41)</f>
        <v>1.354175374070049</v>
      </c>
      <c r="C40" s="33">
        <f>VLOOKUP(B40,'PA - ASSISTS'!$A$3:$B$55,2)</f>
        <v>85</v>
      </c>
      <c r="D40" s="33">
        <f>IF('STATS 17-18'!G41&lt;400,IF(C40&gt;66,66,C40),C40)</f>
        <v>85</v>
      </c>
      <c r="E40" s="33">
        <f>IF('STATS 17-18'!G41&lt;200,IF(C40&gt;60,60,C40),C40)</f>
        <v>85</v>
      </c>
      <c r="F40" s="33"/>
      <c r="G40" s="33"/>
      <c r="H40" s="33"/>
      <c r="I40" s="33"/>
      <c r="J40" s="33"/>
      <c r="K40" s="130"/>
    </row>
    <row r="41" ht="26.35" customHeight="1">
      <c r="A41" t="s" s="29">
        <v>1098</v>
      </c>
      <c r="B41" s="99">
        <f>('STATS 17-18'!K42*60/'STATS 17-18'!G42)</f>
        <v>0.3741289809661881</v>
      </c>
      <c r="C41" s="33">
        <f>VLOOKUP(B41,'PA - ASSISTS'!$A$3:$B$55,2)</f>
        <v>52</v>
      </c>
      <c r="D41" s="33">
        <f>IF('STATS 17-18'!G42&lt;400,IF(C41&gt;66,66,C41),C41)</f>
        <v>52</v>
      </c>
      <c r="E41" s="33">
        <f>IF('STATS 17-18'!G42&lt;200,IF(C41&gt;60,60,C41),C41)</f>
        <v>52</v>
      </c>
      <c r="F41" s="33"/>
      <c r="G41" s="33"/>
      <c r="H41" s="33"/>
      <c r="I41" s="33"/>
      <c r="J41" s="33"/>
      <c r="K41" s="130"/>
    </row>
    <row r="42" ht="26.35" customHeight="1">
      <c r="A42" t="s" s="29">
        <v>1099</v>
      </c>
      <c r="B42" s="99">
        <f>('STATS 17-18'!K43*60/'STATS 17-18'!G43)</f>
        <v>1.295826359267858</v>
      </c>
      <c r="C42" s="33">
        <f>VLOOKUP(B42,'PA - ASSISTS'!$A$3:$B$55,2)</f>
        <v>84</v>
      </c>
      <c r="D42" s="33">
        <f>IF('STATS 17-18'!G43&lt;400,IF(C42&gt;66,66,C42),C42)</f>
        <v>66</v>
      </c>
      <c r="E42" s="33">
        <f>IF('STATS 17-18'!G43&lt;200,IF(C42&gt;60,60,C42),C42)</f>
        <v>84</v>
      </c>
      <c r="F42" s="33"/>
      <c r="G42" s="33"/>
      <c r="H42" s="33"/>
      <c r="I42" s="33"/>
      <c r="J42" s="33"/>
      <c r="K42" s="130"/>
    </row>
    <row r="43" ht="26.35" customHeight="1">
      <c r="A43" t="s" s="29">
        <v>1100</v>
      </c>
      <c r="B43" s="99">
        <f>('STATS 17-18'!K44*60/'STATS 17-18'!G44)</f>
        <v>0.889905924230867</v>
      </c>
      <c r="C43" s="33">
        <f>VLOOKUP(B43,'PA - ASSISTS'!$A$3:$B$55,2)</f>
        <v>71</v>
      </c>
      <c r="D43" s="33">
        <f>IF('STATS 17-18'!G44&lt;400,IF(C43&gt;66,66,C43),C43)</f>
        <v>71</v>
      </c>
      <c r="E43" s="33">
        <f>IF('STATS 17-18'!G44&lt;200,IF(C43&gt;60,60,C43),C43)</f>
        <v>71</v>
      </c>
      <c r="F43" s="33"/>
      <c r="G43" s="33"/>
      <c r="H43" s="33"/>
      <c r="I43" s="33"/>
      <c r="J43" s="33"/>
      <c r="K43" s="130"/>
    </row>
    <row r="44" ht="26.35" customHeight="1">
      <c r="A44" t="s" s="29">
        <v>1101</v>
      </c>
      <c r="B44" s="99">
        <f>('STATS 17-18'!K45*60/'STATS 17-18'!G45)</f>
        <v>1.006516549454803</v>
      </c>
      <c r="C44" s="33">
        <f>VLOOKUP(B44,'PA - ASSISTS'!$A$3:$B$55,2)</f>
        <v>75</v>
      </c>
      <c r="D44" s="33">
        <f>IF('STATS 17-18'!G45&lt;400,IF(C44&gt;66,66,C44),C44)</f>
        <v>75</v>
      </c>
      <c r="E44" s="33">
        <f>IF('STATS 17-18'!G45&lt;200,IF(C44&gt;60,60,C44),C44)</f>
        <v>75</v>
      </c>
      <c r="F44" s="33"/>
      <c r="G44" s="33"/>
      <c r="H44" s="33"/>
      <c r="I44" s="33"/>
      <c r="J44" s="33"/>
      <c r="K44" s="130"/>
    </row>
    <row r="45" ht="38.35" customHeight="1">
      <c r="A45" t="s" s="29">
        <v>1103</v>
      </c>
      <c r="B45" s="99">
        <f>('STATS 17-18'!K46*60/'STATS 17-18'!G46)</f>
        <v>0.8931728103310322</v>
      </c>
      <c r="C45" s="33">
        <f>VLOOKUP(B45,'PA - ASSISTS'!$A$3:$B$55,2)</f>
        <v>72</v>
      </c>
      <c r="D45" s="33">
        <f>IF('STATS 17-18'!G46&lt;400,IF(C45&gt;66,66,C45),C45)</f>
        <v>72</v>
      </c>
      <c r="E45" s="33">
        <f>IF('STATS 17-18'!G46&lt;200,IF(C45&gt;60,60,C45),C45)</f>
        <v>72</v>
      </c>
      <c r="F45" s="33"/>
      <c r="G45" s="33"/>
      <c r="H45" s="33"/>
      <c r="I45" s="33"/>
      <c r="J45" s="33"/>
      <c r="K45" s="130"/>
    </row>
    <row r="46" ht="26.35" customHeight="1">
      <c r="A46" t="s" s="29">
        <v>1104</v>
      </c>
      <c r="B46" s="99">
        <f>('STATS 17-18'!K47*60/'STATS 17-18'!G47)</f>
        <v>0.547945205479452</v>
      </c>
      <c r="C46" s="33">
        <f>VLOOKUP(B46,'PA - ASSISTS'!$A$3:$B$55,2)</f>
        <v>58</v>
      </c>
      <c r="D46" s="33">
        <f>IF('STATS 17-18'!G47&lt;400,IF(C46&gt;66,66,C46),C46)</f>
        <v>58</v>
      </c>
      <c r="E46" s="33">
        <f>IF('STATS 17-18'!G47&lt;200,IF(C46&gt;60,60,C46),C46)</f>
        <v>58</v>
      </c>
      <c r="F46" s="33"/>
      <c r="G46" s="33"/>
      <c r="H46" s="33"/>
      <c r="I46" s="33"/>
      <c r="J46" s="33"/>
      <c r="K46" s="130"/>
    </row>
    <row r="47" ht="26.35" customHeight="1">
      <c r="A47" t="s" s="29">
        <v>1105</v>
      </c>
      <c r="B47" s="99">
        <f>('STATS 17-18'!K48*60/'STATS 17-18'!G48)</f>
        <v>0</v>
      </c>
      <c r="C47" s="33">
        <f>VLOOKUP(B47,'PA - ASSISTS'!$A$3:$B$55,2)</f>
        <v>47</v>
      </c>
      <c r="D47" s="33">
        <f>IF('STATS 17-18'!G48&lt;400,IF(C47&gt;66,66,C47),C47)</f>
        <v>47</v>
      </c>
      <c r="E47" s="33">
        <f>IF('STATS 17-18'!G48&lt;200,IF(C47&gt;60,60,C47),C47)</f>
        <v>47</v>
      </c>
      <c r="F47" s="33"/>
      <c r="G47" s="33"/>
      <c r="H47" s="33"/>
      <c r="I47" s="33"/>
      <c r="J47" s="33"/>
      <c r="K47" s="130"/>
    </row>
    <row r="48" ht="26.35" customHeight="1">
      <c r="A48" t="s" s="29">
        <v>1106</v>
      </c>
      <c r="B48" s="99">
        <f>('STATS 17-18'!K49*60/'STATS 17-18'!G49)</f>
        <v>0.5698005698005698</v>
      </c>
      <c r="C48" s="33">
        <f>VLOOKUP(B48,'PA - ASSISTS'!$A$3:$B$55,2)</f>
        <v>59</v>
      </c>
      <c r="D48" s="33">
        <f>IF('STATS 17-18'!G49&lt;400,IF(C48&gt;66,66,C48),C48)</f>
        <v>59</v>
      </c>
      <c r="E48" s="33">
        <f>IF('STATS 17-18'!G49&lt;200,IF(C48&gt;60,60,C48),C48)</f>
        <v>59</v>
      </c>
      <c r="F48" s="33"/>
      <c r="G48" s="33"/>
      <c r="H48" s="33"/>
      <c r="I48" s="33"/>
      <c r="J48" s="33"/>
      <c r="K48" s="130"/>
    </row>
    <row r="49" ht="26.35" customHeight="1">
      <c r="A49" t="s" s="29">
        <v>1107</v>
      </c>
      <c r="B49" s="99">
        <f>('STATS 17-18'!K50*60/'STATS 17-18'!G50)</f>
        <v>0</v>
      </c>
      <c r="C49" s="33">
        <f>VLOOKUP(B49,'PA - ASSISTS'!$A$3:$B$55,2)</f>
        <v>47</v>
      </c>
      <c r="D49" s="33">
        <f>IF('STATS 17-18'!G50&lt;400,IF(C49&gt;66,66,C49),C49)</f>
        <v>47</v>
      </c>
      <c r="E49" s="33">
        <f>IF('STATS 17-18'!G50&lt;200,IF(C49&gt;60,60,C49),C49)</f>
        <v>47</v>
      </c>
      <c r="F49" s="33"/>
      <c r="G49" s="33"/>
      <c r="H49" s="33"/>
      <c r="I49" s="33"/>
      <c r="J49" s="33"/>
      <c r="K49" s="130"/>
    </row>
    <row r="50" ht="26.35" customHeight="1">
      <c r="A50" t="s" s="29">
        <v>1109</v>
      </c>
      <c r="B50" s="99">
        <f>('STATS 17-18'!K51*60/'STATS 17-18'!G51)</f>
        <v>0.5431338825020368</v>
      </c>
      <c r="C50" s="33">
        <f>VLOOKUP(B50,'PA - ASSISTS'!$A$3:$B$55,2)</f>
        <v>58</v>
      </c>
      <c r="D50" s="33">
        <f>IF('STATS 17-18'!G51&lt;400,IF(C50&gt;66,66,C50),C50)</f>
        <v>58</v>
      </c>
      <c r="E50" s="33">
        <f>IF('STATS 17-18'!G51&lt;200,IF(C50&gt;60,60,C50),C50)</f>
        <v>58</v>
      </c>
      <c r="F50" s="33"/>
      <c r="G50" s="33"/>
      <c r="H50" s="33"/>
      <c r="I50" s="33"/>
      <c r="J50" s="33"/>
      <c r="K50" s="130"/>
    </row>
    <row r="51" ht="26.35" customHeight="1">
      <c r="A51" t="s" s="29">
        <v>1110</v>
      </c>
      <c r="B51" s="99">
        <f>('STATS 17-18'!K52*60/'STATS 17-18'!G52)</f>
        <v>0.714504440134735</v>
      </c>
      <c r="C51" s="33">
        <f>VLOOKUP(B51,'PA - ASSISTS'!$A$3:$B$55,2)</f>
        <v>66</v>
      </c>
      <c r="D51" s="33">
        <f>IF('STATS 17-18'!G52&lt;400,IF(C51&gt;66,66,C51),C51)</f>
        <v>66</v>
      </c>
      <c r="E51" s="33">
        <f>IF('STATS 17-18'!G52&lt;200,IF(C51&gt;60,60,C51),C51)</f>
        <v>66</v>
      </c>
      <c r="F51" s="33"/>
      <c r="G51" s="33"/>
      <c r="H51" s="33"/>
      <c r="I51" s="33"/>
      <c r="J51" s="33"/>
      <c r="K51" s="130"/>
    </row>
    <row r="52" ht="26.35" customHeight="1">
      <c r="A52" t="s" s="35">
        <v>1112</v>
      </c>
      <c r="B52" s="99">
        <f>('STATS 17-18'!K53*60/'STATS 17-18'!G53)</f>
        <v>0.5310486440557955</v>
      </c>
      <c r="C52" s="33">
        <f>VLOOKUP(B52,'PA - ASSISTS'!$A$3:$B$55,2)</f>
        <v>58</v>
      </c>
      <c r="D52" s="33">
        <f>IF('STATS 17-18'!G53&lt;400,IF(C52&gt;66,66,C52),C52)</f>
        <v>58</v>
      </c>
      <c r="E52" s="33">
        <f>IF('STATS 17-18'!G53&lt;200,IF(C52&gt;60,60,C52),C52)</f>
        <v>58</v>
      </c>
      <c r="F52" s="33"/>
      <c r="G52" s="33"/>
      <c r="H52" s="33"/>
      <c r="I52" s="33"/>
      <c r="J52" s="33"/>
      <c r="K52" s="130"/>
    </row>
    <row r="53" ht="26.35" customHeight="1">
      <c r="A53" t="s" s="29">
        <v>1113</v>
      </c>
      <c r="B53" s="99">
        <f>('STATS 17-18'!K54*60/'STATS 17-18'!G54)</f>
        <v>1.085303186022611</v>
      </c>
      <c r="C53" s="33">
        <f>VLOOKUP(B53,'PA - ASSISTS'!$A$3:$B$55,2)</f>
        <v>78</v>
      </c>
      <c r="D53" s="33">
        <f>IF('STATS 17-18'!G54&lt;400,IF(C53&gt;66,66,C53),C53)</f>
        <v>78</v>
      </c>
      <c r="E53" s="33">
        <f>IF('STATS 17-18'!G54&lt;200,IF(C53&gt;60,60,C53),C53)</f>
        <v>78</v>
      </c>
      <c r="F53" s="33"/>
      <c r="G53" s="33"/>
      <c r="H53" s="33"/>
      <c r="I53" s="33"/>
      <c r="J53" s="33"/>
      <c r="K53" s="130"/>
    </row>
    <row r="54" ht="26.35" customHeight="1">
      <c r="A54" t="s" s="29">
        <v>1114</v>
      </c>
      <c r="B54" s="99">
        <f>('STATS 17-18'!K55*60/'STATS 17-18'!G55)</f>
        <v>0.9059177746396312</v>
      </c>
      <c r="C54" s="33">
        <f>VLOOKUP(B54,'PA - ASSISTS'!$A$3:$B$55,2)</f>
        <v>72</v>
      </c>
      <c r="D54" s="33">
        <f>IF('STATS 17-18'!G55&lt;400,IF(C54&gt;66,66,C54),C54)</f>
        <v>72</v>
      </c>
      <c r="E54" s="33">
        <f>IF('STATS 17-18'!G55&lt;200,IF(C54&gt;60,60,C54),C54)</f>
        <v>72</v>
      </c>
      <c r="F54" s="33"/>
      <c r="G54" s="33"/>
      <c r="H54" s="33"/>
      <c r="I54" s="33"/>
      <c r="J54" s="33"/>
      <c r="K54" s="130"/>
    </row>
    <row r="55" ht="26.35" customHeight="1">
      <c r="A55" t="s" s="29">
        <v>1115</v>
      </c>
      <c r="B55" s="99">
        <f>('STATS 17-18'!K56*60/'STATS 17-18'!G56)</f>
        <v>0</v>
      </c>
      <c r="C55" s="33">
        <f>VLOOKUP(B55,'PA - ASSISTS'!$A$3:$B$55,2)</f>
        <v>47</v>
      </c>
      <c r="D55" s="33">
        <f>IF('STATS 17-18'!G56&lt;400,IF(C55&gt;66,66,C55),C55)</f>
        <v>47</v>
      </c>
      <c r="E55" s="33">
        <f>IF('STATS 17-18'!G56&lt;200,IF(C55&gt;60,60,C55),C55)</f>
        <v>47</v>
      </c>
      <c r="F55" s="33"/>
      <c r="G55" s="33"/>
      <c r="H55" s="33"/>
      <c r="I55" s="33"/>
      <c r="J55" s="33"/>
      <c r="K55" s="130"/>
    </row>
    <row r="56" ht="26.35" customHeight="1">
      <c r="A56" t="s" s="29">
        <v>1116</v>
      </c>
      <c r="B56" s="99">
        <f>('STATS 17-18'!K57*60/'STATS 17-18'!G57)</f>
        <v>0.8791587657300465</v>
      </c>
      <c r="C56" s="33">
        <f>VLOOKUP(B56,'PA - ASSISTS'!$A$3:$B$55,2)</f>
        <v>71</v>
      </c>
      <c r="D56" s="33">
        <f>IF('STATS 17-18'!G57&lt;400,IF(C56&gt;66,66,C56),C56)</f>
        <v>71</v>
      </c>
      <c r="E56" s="33">
        <f>IF('STATS 17-18'!G57&lt;200,IF(C56&gt;60,60,C56),C56)</f>
        <v>71</v>
      </c>
      <c r="F56" s="33"/>
      <c r="G56" s="33"/>
      <c r="H56" s="33"/>
      <c r="I56" s="33"/>
      <c r="J56" s="33"/>
      <c r="K56" s="130"/>
    </row>
    <row r="57" ht="38.35" customHeight="1">
      <c r="A57" t="s" s="29">
        <v>1117</v>
      </c>
      <c r="B57" s="99">
        <f>('STATS 17-18'!K58*60/'STATS 17-18'!G58)</f>
        <v>0.5951018539711604</v>
      </c>
      <c r="C57" s="33">
        <f>VLOOKUP(B57,'PA - ASSISTS'!$A$3:$B$55,2)</f>
        <v>60</v>
      </c>
      <c r="D57" s="33">
        <f>IF('STATS 17-18'!G58&lt;400,IF(C57&gt;66,66,C57),C57)</f>
        <v>60</v>
      </c>
      <c r="E57" s="33">
        <f>IF('STATS 17-18'!G58&lt;200,IF(C57&gt;60,60,C57),C57)</f>
        <v>60</v>
      </c>
      <c r="F57" s="33"/>
      <c r="G57" s="33"/>
      <c r="H57" s="33"/>
      <c r="I57" s="33"/>
      <c r="J57" s="33"/>
      <c r="K57" s="130"/>
    </row>
    <row r="58" ht="38.35" customHeight="1">
      <c r="A58" t="s" s="35">
        <v>1118</v>
      </c>
      <c r="B58" s="99">
        <f>('STATS 17-18'!K59*60/'STATS 17-18'!G59)</f>
        <v>0</v>
      </c>
      <c r="C58" s="33">
        <f>VLOOKUP(B58,'PA - ASSISTS'!$A$3:$B$55,2)</f>
        <v>47</v>
      </c>
      <c r="D58" s="33">
        <f>IF('STATS 17-18'!G59&lt;400,IF(C58&gt;66,66,C58),C58)</f>
        <v>47</v>
      </c>
      <c r="E58" s="33">
        <f>IF('STATS 17-18'!G59&lt;200,IF(C58&gt;60,60,C58),C58)</f>
        <v>47</v>
      </c>
      <c r="F58" s="33"/>
      <c r="G58" s="33"/>
      <c r="H58" s="33"/>
      <c r="I58" s="33"/>
      <c r="J58" s="33"/>
      <c r="K58" s="130"/>
    </row>
    <row r="59" ht="26.35" customHeight="1">
      <c r="A59" t="s" s="29">
        <v>1119</v>
      </c>
      <c r="B59" s="99">
        <f>('STATS 17-18'!K60*60/'STATS 17-18'!G60)</f>
        <v>0.8185741925881828</v>
      </c>
      <c r="C59" s="33">
        <f>VLOOKUP(B59,'PA - ASSISTS'!$A$3:$B$55,2)</f>
        <v>69</v>
      </c>
      <c r="D59" s="33">
        <f>IF('STATS 17-18'!G60&lt;400,IF(C59&gt;66,66,C59),C59)</f>
        <v>69</v>
      </c>
      <c r="E59" s="33">
        <f>IF('STATS 17-18'!G60&lt;200,IF(C59&gt;60,60,C59),C59)</f>
        <v>69</v>
      </c>
      <c r="F59" s="33"/>
      <c r="G59" s="33"/>
      <c r="H59" s="33"/>
      <c r="I59" s="33"/>
      <c r="J59" s="33"/>
      <c r="K59" s="130"/>
    </row>
    <row r="60" ht="26.35" customHeight="1">
      <c r="A60" t="s" s="29">
        <v>1120</v>
      </c>
      <c r="B60" s="99">
        <f>('STATS 17-18'!K61*60/'STATS 17-18'!G61)</f>
        <v>0.8520105081296003</v>
      </c>
      <c r="C60" s="33">
        <f>VLOOKUP(B60,'PA - ASSISTS'!$A$3:$B$55,2)</f>
        <v>70</v>
      </c>
      <c r="D60" s="33">
        <f>IF('STATS 17-18'!G61&lt;400,IF(C60&gt;66,66,C60),C60)</f>
        <v>70</v>
      </c>
      <c r="E60" s="33">
        <f>IF('STATS 17-18'!G61&lt;200,IF(C60&gt;60,60,C60),C60)</f>
        <v>70</v>
      </c>
      <c r="F60" s="33"/>
      <c r="G60" s="33"/>
      <c r="H60" s="33"/>
      <c r="I60" s="33"/>
      <c r="J60" s="33"/>
      <c r="K60" s="130"/>
    </row>
    <row r="61" ht="26.35" customHeight="1">
      <c r="A61" t="s" s="29">
        <v>1121</v>
      </c>
      <c r="B61" s="99">
        <f>('STATS 17-18'!K62*60/'STATS 17-18'!G62)</f>
        <v>0.3155993758145678</v>
      </c>
      <c r="C61" s="33">
        <f>VLOOKUP(B61,'PA - ASSISTS'!$A$3:$B$55,2)</f>
        <v>50</v>
      </c>
      <c r="D61" s="33">
        <f>IF('STATS 17-18'!G62&lt;400,IF(C61&gt;66,66,C61),C61)</f>
        <v>50</v>
      </c>
      <c r="E61" s="33">
        <f>IF('STATS 17-18'!G62&lt;200,IF(C61&gt;60,60,C61),C61)</f>
        <v>50</v>
      </c>
      <c r="F61" s="33"/>
      <c r="G61" s="33"/>
      <c r="H61" s="33"/>
      <c r="I61" s="33"/>
      <c r="J61" s="33"/>
      <c r="K61" s="130"/>
    </row>
    <row r="62" ht="26.35" customHeight="1">
      <c r="A62" t="s" s="29">
        <v>1122</v>
      </c>
      <c r="B62" s="99">
        <f>('STATS 17-18'!K63*60/'STATS 17-18'!G63)</f>
        <v>1.059883412824589</v>
      </c>
      <c r="C62" s="33">
        <f>VLOOKUP(B62,'PA - ASSISTS'!$A$3:$B$55,2)</f>
        <v>77</v>
      </c>
      <c r="D62" s="33">
        <f>IF('STATS 17-18'!G63&lt;400,IF(C62&gt;66,66,C62),C62)</f>
        <v>66</v>
      </c>
      <c r="E62" s="33">
        <f>IF('STATS 17-18'!G63&lt;200,IF(C62&gt;60,60,C62),C62)</f>
        <v>60</v>
      </c>
      <c r="F62" s="33"/>
      <c r="G62" s="33"/>
      <c r="H62" s="33"/>
      <c r="I62" s="33"/>
      <c r="J62" s="33"/>
      <c r="K62" s="130"/>
    </row>
    <row r="63" ht="38.35" customHeight="1">
      <c r="A63" t="s" s="29">
        <v>1123</v>
      </c>
      <c r="B63" s="99">
        <f>('STATS 17-18'!K64*60/'STATS 17-18'!G64)</f>
        <v>0.8726003490401395</v>
      </c>
      <c r="C63" s="33">
        <f>VLOOKUP(B63,'PA - ASSISTS'!$A$3:$B$55,2)</f>
        <v>71</v>
      </c>
      <c r="D63" s="33">
        <f>IF('STATS 17-18'!G64&lt;400,IF(C63&gt;66,66,C63),C63)</f>
        <v>71</v>
      </c>
      <c r="E63" s="33">
        <f>IF('STATS 17-18'!G64&lt;200,IF(C63&gt;60,60,C63),C63)</f>
        <v>71</v>
      </c>
      <c r="F63" s="33"/>
      <c r="G63" s="33"/>
      <c r="H63" s="33"/>
      <c r="I63" s="33"/>
      <c r="J63" s="33"/>
      <c r="K63" s="130"/>
    </row>
    <row r="64" ht="26.35" customHeight="1">
      <c r="A64" t="s" s="29">
        <v>1124</v>
      </c>
      <c r="B64" s="99">
        <f>('STATS 17-18'!K65*60/'STATS 17-18'!G65)</f>
        <v>0.2787780229991869</v>
      </c>
      <c r="C64" s="33">
        <f>VLOOKUP(B64,'PA - ASSISTS'!$A$3:$B$55,2)</f>
        <v>49</v>
      </c>
      <c r="D64" s="33">
        <f>IF('STATS 17-18'!G65&lt;400,IF(C64&gt;66,66,C64),C64)</f>
        <v>49</v>
      </c>
      <c r="E64" s="33">
        <f>IF('STATS 17-18'!G65&lt;200,IF(C64&gt;60,60,C64),C64)</f>
        <v>49</v>
      </c>
      <c r="F64" s="33"/>
      <c r="G64" s="33"/>
      <c r="H64" s="33"/>
      <c r="I64" s="33"/>
      <c r="J64" s="33"/>
      <c r="K64" s="130"/>
    </row>
    <row r="65" ht="26.35" customHeight="1">
      <c r="A65" t="s" s="29">
        <v>1125</v>
      </c>
      <c r="B65" s="99">
        <f>('STATS 17-18'!K66*60/'STATS 17-18'!G66)</f>
        <v>1.511525381030357</v>
      </c>
      <c r="C65" s="33">
        <f>VLOOKUP(B65,'PA - ASSISTS'!$A$3:$B$55,2)</f>
        <v>89</v>
      </c>
      <c r="D65" s="33">
        <f>IF('STATS 17-18'!G66&lt;400,IF(C65&gt;66,66,C65),C65)</f>
        <v>66</v>
      </c>
      <c r="E65" s="33">
        <f>IF('STATS 17-18'!G66&lt;200,IF(C65&gt;60,60,C65),C65)</f>
        <v>89</v>
      </c>
      <c r="F65" s="33"/>
      <c r="G65" s="33"/>
      <c r="H65" s="33"/>
      <c r="I65" s="33"/>
      <c r="J65" s="33"/>
      <c r="K65" s="130"/>
    </row>
    <row r="66" ht="26.35" customHeight="1">
      <c r="A66" t="s" s="29">
        <v>1126</v>
      </c>
      <c r="B66" s="99">
        <f>('STATS 17-18'!K67*60/'STATS 17-18'!G67)</f>
        <v>0.9680281803759176</v>
      </c>
      <c r="C66" s="33">
        <f>VLOOKUP(B66,'PA - ASSISTS'!$A$3:$B$55,2)</f>
        <v>74</v>
      </c>
      <c r="D66" s="33">
        <f>IF('STATS 17-18'!G67&lt;400,IF(C66&gt;66,66,C66),C66)</f>
        <v>74</v>
      </c>
      <c r="E66" s="33">
        <f>IF('STATS 17-18'!G67&lt;200,IF(C66&gt;60,60,C66),C66)</f>
        <v>74</v>
      </c>
      <c r="F66" s="33"/>
      <c r="G66" s="33"/>
      <c r="H66" s="33"/>
      <c r="I66" s="33"/>
      <c r="J66" s="33"/>
      <c r="K66" s="130"/>
    </row>
    <row r="67" ht="26.35" customHeight="1">
      <c r="A67" t="s" s="29">
        <v>1127</v>
      </c>
      <c r="B67" s="99">
        <f>('STATS 17-18'!K68*60/'STATS 17-18'!G68)</f>
        <v>1.054118749405228</v>
      </c>
      <c r="C67" s="33">
        <f>VLOOKUP(B67,'PA - ASSISTS'!$A$3:$B$55,2)</f>
        <v>77</v>
      </c>
      <c r="D67" s="33">
        <f>IF('STATS 17-18'!G68&lt;400,IF(C67&gt;66,66,C67),C67)</f>
        <v>77</v>
      </c>
      <c r="E67" s="33">
        <f>IF('STATS 17-18'!G68&lt;200,IF(C67&gt;60,60,C67),C67)</f>
        <v>77</v>
      </c>
      <c r="F67" s="33"/>
      <c r="G67" s="33"/>
      <c r="H67" s="33"/>
      <c r="I67" s="33"/>
      <c r="J67" s="33"/>
      <c r="K67" s="130"/>
    </row>
    <row r="68" ht="26.35" customHeight="1">
      <c r="A68" t="s" s="29">
        <v>1128</v>
      </c>
      <c r="B68" s="99">
        <f>('STATS 17-18'!K69*60/'STATS 17-18'!G69)</f>
        <v>0</v>
      </c>
      <c r="C68" s="33">
        <f>VLOOKUP(B68,'PA - ASSISTS'!$A$3:$B$55,2)</f>
        <v>47</v>
      </c>
      <c r="D68" s="33">
        <f>IF('STATS 17-18'!G69&lt;400,IF(C68&gt;66,66,C68),C68)</f>
        <v>47</v>
      </c>
      <c r="E68" s="33">
        <f>IF('STATS 17-18'!G69&lt;200,IF(C68&gt;60,60,C68),C68)</f>
        <v>47</v>
      </c>
      <c r="F68" s="33"/>
      <c r="G68" s="33"/>
      <c r="H68" s="33"/>
      <c r="I68" s="33"/>
      <c r="J68" s="33"/>
      <c r="K68" s="130"/>
    </row>
    <row r="69" ht="26.35" customHeight="1">
      <c r="A69" t="s" s="29">
        <v>1129</v>
      </c>
      <c r="B69" s="99">
        <f>('STATS 17-18'!K70*60/'STATS 17-18'!G70)</f>
        <v>0.7933884297520661</v>
      </c>
      <c r="C69" s="33">
        <f>VLOOKUP(B69,'PA - ASSISTS'!$A$3:$B$55,2)</f>
        <v>68</v>
      </c>
      <c r="D69" s="33">
        <f>IF('STATS 17-18'!G70&lt;400,IF(C69&gt;66,66,C69),C69)</f>
        <v>68</v>
      </c>
      <c r="E69" s="33">
        <f>IF('STATS 17-18'!G70&lt;200,IF(C69&gt;60,60,C69),C69)</f>
        <v>68</v>
      </c>
      <c r="F69" s="33"/>
      <c r="G69" s="33"/>
      <c r="H69" s="33"/>
      <c r="I69" s="33"/>
      <c r="J69" s="33"/>
      <c r="K69" s="130"/>
    </row>
    <row r="70" ht="26.35" customHeight="1">
      <c r="A70" t="s" s="29">
        <v>1131</v>
      </c>
      <c r="B70" s="99">
        <f>('STATS 17-18'!K71*60/'STATS 17-18'!G71)</f>
        <v>0.5453120207218568</v>
      </c>
      <c r="C70" s="33">
        <f>VLOOKUP(B70,'PA - ASSISTS'!$A$3:$B$55,2)</f>
        <v>58</v>
      </c>
      <c r="D70" s="33">
        <f>IF('STATS 17-18'!G71&lt;400,IF(C70&gt;66,66,C70),C70)</f>
        <v>58</v>
      </c>
      <c r="E70" s="33">
        <f>IF('STATS 17-18'!G71&lt;200,IF(C70&gt;60,60,C70),C70)</f>
        <v>58</v>
      </c>
      <c r="F70" s="33"/>
      <c r="G70" s="33"/>
      <c r="H70" s="33"/>
      <c r="I70" s="33"/>
      <c r="J70" s="33"/>
      <c r="K70" s="130"/>
    </row>
    <row r="71" ht="26.35" customHeight="1">
      <c r="A71" t="s" s="29">
        <v>1132</v>
      </c>
      <c r="B71" s="99">
        <f>('STATS 17-18'!K72*60/'STATS 17-18'!G72)</f>
        <v>0</v>
      </c>
      <c r="C71" s="33">
        <f>VLOOKUP(B71,'PA - ASSISTS'!$A$3:$B$55,2)</f>
        <v>47</v>
      </c>
      <c r="D71" s="33">
        <f>IF('STATS 17-18'!G72&lt;400,IF(C71&gt;66,66,C71),C71)</f>
        <v>47</v>
      </c>
      <c r="E71" s="33">
        <f>IF('STATS 17-18'!G72&lt;200,IF(C71&gt;60,60,C71),C71)</f>
        <v>47</v>
      </c>
      <c r="F71" s="33"/>
      <c r="G71" s="33"/>
      <c r="H71" s="33"/>
      <c r="I71" s="33"/>
      <c r="J71" s="33"/>
      <c r="K71" s="130"/>
    </row>
    <row r="72" ht="26.35" customHeight="1">
      <c r="A72" t="s" s="29">
        <v>1133</v>
      </c>
      <c r="B72" s="99">
        <f>('STATS 17-18'!K73*60/'STATS 17-18'!G73)</f>
        <v>0.379674745301525</v>
      </c>
      <c r="C72" s="33">
        <f>VLOOKUP(B72,'PA - ASSISTS'!$A$3:$B$55,2)</f>
        <v>52</v>
      </c>
      <c r="D72" s="33">
        <f>IF('STATS 17-18'!G73&lt;400,IF(C72&gt;66,66,C72),C72)</f>
        <v>52</v>
      </c>
      <c r="E72" s="33">
        <f>IF('STATS 17-18'!G73&lt;200,IF(C72&gt;60,60,C72),C72)</f>
        <v>52</v>
      </c>
      <c r="F72" s="33"/>
      <c r="G72" s="33"/>
      <c r="H72" s="33"/>
      <c r="I72" s="33"/>
      <c r="J72" s="33"/>
      <c r="K72" s="130"/>
    </row>
    <row r="73" ht="20.35" customHeight="1">
      <c r="A73" t="s" s="36">
        <v>1134</v>
      </c>
      <c r="B73" s="99">
        <f>('STATS 17-18'!K74*60/'STATS 17-18'!G74)</f>
        <v>0.6095496105655266</v>
      </c>
      <c r="C73" s="33">
        <f>VLOOKUP(B73,'PA - ASSISTS'!$A$3:$B$55,2)</f>
        <v>61</v>
      </c>
      <c r="D73" s="33">
        <f>IF('STATS 17-18'!G74&lt;400,IF(C73&gt;66,66,C73),C73)</f>
        <v>61</v>
      </c>
      <c r="E73" s="33">
        <f>IF('STATS 17-18'!G74&lt;200,IF(C73&gt;60,60,C73),C73)</f>
        <v>61</v>
      </c>
      <c r="F73" s="33"/>
      <c r="G73" s="33"/>
      <c r="H73" s="33"/>
      <c r="I73" s="33"/>
      <c r="J73" s="33"/>
      <c r="K73" s="130"/>
    </row>
    <row r="74" ht="20.35" customHeight="1">
      <c r="A74" t="s" s="36">
        <v>1135</v>
      </c>
      <c r="B74" s="99">
        <f>('STATS 17-18'!K75*60/'STATS 17-18'!G75)</f>
        <v>0.4886334551038928</v>
      </c>
      <c r="C74" s="33">
        <f>VLOOKUP(B74,'PA - ASSISTS'!$A$3:$B$55,2)</f>
        <v>56</v>
      </c>
      <c r="D74" s="33">
        <f>IF('STATS 17-18'!G75&lt;400,IF(C74&gt;66,66,C74),C74)</f>
        <v>56</v>
      </c>
      <c r="E74" s="33">
        <f>IF('STATS 17-18'!G75&lt;200,IF(C74&gt;60,60,C74),C74)</f>
        <v>56</v>
      </c>
      <c r="F74" s="33"/>
      <c r="G74" s="33"/>
      <c r="H74" s="33"/>
      <c r="I74" s="33"/>
      <c r="J74" s="33"/>
      <c r="K74" s="130"/>
    </row>
    <row r="75" ht="20.35" customHeight="1">
      <c r="A75" t="s" s="36">
        <v>1136</v>
      </c>
      <c r="B75" s="99">
        <f>('STATS 17-18'!K76*60/'STATS 17-18'!G76)</f>
        <v>1.855359282594411</v>
      </c>
      <c r="C75" s="33">
        <f>VLOOKUP(B75,'PA - ASSISTS'!$A$3:$B$55,2)</f>
        <v>93</v>
      </c>
      <c r="D75" s="33">
        <f>IF('STATS 17-18'!G76&lt;400,IF(C75&gt;66,66,C75),C75)</f>
        <v>93</v>
      </c>
      <c r="E75" s="33">
        <f>IF('STATS 17-18'!G76&lt;200,IF(C75&gt;60,60,C75),C75)</f>
        <v>93</v>
      </c>
      <c r="F75" s="33"/>
      <c r="G75" s="33"/>
      <c r="H75" s="33"/>
      <c r="I75" s="33"/>
      <c r="J75" s="33"/>
      <c r="K75" s="130"/>
    </row>
    <row r="76" ht="20.35" customHeight="1">
      <c r="A76" t="s" s="36">
        <v>1138</v>
      </c>
      <c r="B76" s="99">
        <f>('STATS 17-18'!K77*60/'STATS 17-18'!G77)</f>
        <v>0.5460050629560383</v>
      </c>
      <c r="C76" s="33">
        <f>VLOOKUP(B76,'PA - ASSISTS'!$A$3:$B$55,2)</f>
        <v>58</v>
      </c>
      <c r="D76" s="33">
        <f>IF('STATS 17-18'!G77&lt;400,IF(C76&gt;66,66,C76),C76)</f>
        <v>58</v>
      </c>
      <c r="E76" s="33">
        <f>IF('STATS 17-18'!G77&lt;200,IF(C76&gt;60,60,C76),C76)</f>
        <v>58</v>
      </c>
      <c r="F76" s="33"/>
      <c r="G76" s="33"/>
      <c r="H76" s="33"/>
      <c r="I76" s="33"/>
      <c r="J76" s="33"/>
      <c r="K76" s="130"/>
    </row>
    <row r="77" ht="20.35" customHeight="1">
      <c r="A77" t="s" s="36">
        <v>1139</v>
      </c>
      <c r="B77" s="99">
        <f>('STATS 17-18'!K78*60/'STATS 17-18'!G78)</f>
        <v>2.023695636176319</v>
      </c>
      <c r="C77" s="33">
        <f>VLOOKUP(B77,'PA - ASSISTS'!$A$3:$B$55,2)</f>
        <v>95</v>
      </c>
      <c r="D77" s="33">
        <f>IF('STATS 17-18'!G78&lt;400,IF(C77&gt;66,66,C77),C77)</f>
        <v>95</v>
      </c>
      <c r="E77" s="33">
        <f>IF('STATS 17-18'!G78&lt;200,IF(C77&gt;60,60,C77),C77)</f>
        <v>95</v>
      </c>
      <c r="F77" s="33"/>
      <c r="G77" s="33"/>
      <c r="H77" s="33"/>
      <c r="I77" s="33"/>
      <c r="J77" s="33"/>
      <c r="K77" s="130"/>
    </row>
    <row r="78" ht="20.35" customHeight="1">
      <c r="A78" t="s" s="36">
        <v>1140</v>
      </c>
      <c r="B78" s="99">
        <f>('STATS 17-18'!K79*60/'STATS 17-18'!G79)</f>
        <v>0.4963098443976729</v>
      </c>
      <c r="C78" s="33">
        <f>VLOOKUP(B78,'PA - ASSISTS'!$A$3:$B$55,2)</f>
        <v>57</v>
      </c>
      <c r="D78" s="33">
        <f>IF('STATS 17-18'!G79&lt;400,IF(C78&gt;66,66,C78),C78)</f>
        <v>57</v>
      </c>
      <c r="E78" s="33">
        <f>IF('STATS 17-18'!G79&lt;200,IF(C78&gt;60,60,C78),C78)</f>
        <v>57</v>
      </c>
      <c r="F78" s="33"/>
      <c r="G78" s="33"/>
      <c r="H78" s="33"/>
      <c r="I78" s="33"/>
      <c r="J78" s="33"/>
      <c r="K78" s="130"/>
    </row>
    <row r="79" ht="20.35" customHeight="1">
      <c r="A79" t="s" s="36">
        <v>1141</v>
      </c>
      <c r="B79" s="99">
        <f>('STATS 17-18'!K80*60/'STATS 17-18'!G80)</f>
        <v>1.796407185628743</v>
      </c>
      <c r="C79" s="33">
        <f>VLOOKUP(B79,'PA - ASSISTS'!$A$3:$B$55,2)</f>
        <v>93</v>
      </c>
      <c r="D79" s="33">
        <f>IF('STATS 17-18'!G80&lt;400,IF(C79&gt;66,66,C79),C79)</f>
        <v>66</v>
      </c>
      <c r="E79" s="33">
        <f>IF('STATS 17-18'!G80&lt;200,IF(C79&gt;60,60,C79),C79)</f>
        <v>60</v>
      </c>
      <c r="F79" s="33"/>
      <c r="G79" s="33"/>
      <c r="H79" s="33"/>
      <c r="I79" s="33"/>
      <c r="J79" s="33"/>
      <c r="K79" s="130"/>
    </row>
    <row r="80" ht="20.35" customHeight="1">
      <c r="A80" t="s" s="36">
        <v>1142</v>
      </c>
      <c r="B80" s="99">
        <f>('STATS 17-18'!K81*60/'STATS 17-18'!G81)</f>
        <v>2.19941348973607</v>
      </c>
      <c r="C80" s="33">
        <f>VLOOKUP(B80,'PA - ASSISTS'!$A$3:$B$55,2)</f>
        <v>96</v>
      </c>
      <c r="D80" s="33">
        <f>IF('STATS 17-18'!G81&lt;400,IF(C80&gt;66,66,C80),C80)</f>
        <v>66</v>
      </c>
      <c r="E80" s="33">
        <f>IF('STATS 17-18'!G81&lt;200,IF(C80&gt;60,60,C80),C80)</f>
        <v>60</v>
      </c>
      <c r="F80" s="33"/>
      <c r="G80" s="33"/>
      <c r="H80" s="33"/>
      <c r="I80" s="33"/>
      <c r="J80" s="33"/>
      <c r="K80" s="130"/>
    </row>
    <row r="81" ht="20.35" customHeight="1">
      <c r="A81" t="s" s="36">
        <v>1143</v>
      </c>
      <c r="B81" s="99">
        <f>('STATS 17-18'!K82*60/'STATS 17-18'!G82)</f>
        <v>0.3201468406842605</v>
      </c>
      <c r="C81" s="33">
        <f>VLOOKUP(B81,'PA - ASSISTS'!$A$3:$B$55,2)</f>
        <v>51</v>
      </c>
      <c r="D81" s="33">
        <f>IF('STATS 17-18'!G82&lt;400,IF(C81&gt;66,66,C81),C81)</f>
        <v>51</v>
      </c>
      <c r="E81" s="33">
        <f>IF('STATS 17-18'!G82&lt;200,IF(C81&gt;60,60,C81),C81)</f>
        <v>51</v>
      </c>
      <c r="F81" s="33"/>
      <c r="G81" s="33"/>
      <c r="H81" s="33"/>
      <c r="I81" s="33"/>
      <c r="J81" s="33"/>
      <c r="K81" s="130"/>
    </row>
    <row r="82" ht="20.35" customHeight="1">
      <c r="A82" t="s" s="36">
        <v>1144</v>
      </c>
      <c r="B82" s="99">
        <f>('STATS 17-18'!K83*60/'STATS 17-18'!G83)</f>
        <v>1.548111570799413</v>
      </c>
      <c r="C82" s="33">
        <f>VLOOKUP(B82,'PA - ASSISTS'!$A$3:$B$55,2)</f>
        <v>89</v>
      </c>
      <c r="D82" s="33">
        <f>IF('STATS 17-18'!G83&lt;400,IF(C82&gt;66,66,C82),C82)</f>
        <v>89</v>
      </c>
      <c r="E82" s="33">
        <f>IF('STATS 17-18'!G83&lt;200,IF(C82&gt;60,60,C82),C82)</f>
        <v>89</v>
      </c>
      <c r="F82" s="33"/>
      <c r="G82" s="33"/>
      <c r="H82" s="33"/>
      <c r="I82" s="33"/>
      <c r="J82" s="33"/>
      <c r="K82" s="130"/>
    </row>
    <row r="83" ht="20.35" customHeight="1">
      <c r="A83" t="s" s="36">
        <v>1145</v>
      </c>
      <c r="B83" s="99">
        <f>('STATS 17-18'!K84*60/'STATS 17-18'!G84)</f>
        <v>0.821034112012511</v>
      </c>
      <c r="C83" s="33">
        <f>VLOOKUP(B83,'PA - ASSISTS'!$A$3:$B$55,2)</f>
        <v>69</v>
      </c>
      <c r="D83" s="33">
        <f>IF('STATS 17-18'!G84&lt;400,IF(C83&gt;66,66,C83),C83)</f>
        <v>69</v>
      </c>
      <c r="E83" s="33">
        <f>IF('STATS 17-18'!G84&lt;200,IF(C83&gt;60,60,C83),C83)</f>
        <v>69</v>
      </c>
      <c r="F83" s="33"/>
      <c r="G83" s="33"/>
      <c r="H83" s="33"/>
      <c r="I83" s="33"/>
      <c r="J83" s="33"/>
      <c r="K83" s="130"/>
    </row>
    <row r="84" ht="20.35" customHeight="1">
      <c r="A84" t="s" s="36">
        <v>1146</v>
      </c>
      <c r="B84" s="99">
        <f>('STATS 17-18'!K85*60/'STATS 17-18'!G85)</f>
        <v>0</v>
      </c>
      <c r="C84" s="33">
        <f>VLOOKUP(B84,'PA - ASSISTS'!$A$3:$B$55,2)</f>
        <v>47</v>
      </c>
      <c r="D84" s="33">
        <f>IF('STATS 17-18'!G85&lt;400,IF(C84&gt;66,66,C84),C84)</f>
        <v>47</v>
      </c>
      <c r="E84" s="33">
        <f>IF('STATS 17-18'!G85&lt;200,IF(C84&gt;60,60,C84),C84)</f>
        <v>47</v>
      </c>
      <c r="F84" s="33"/>
      <c r="G84" s="33"/>
      <c r="H84" s="33"/>
      <c r="I84" s="33"/>
      <c r="J84" s="33"/>
      <c r="K84" s="130"/>
    </row>
    <row r="85" ht="20.35" customHeight="1">
      <c r="A85" t="s" s="36">
        <v>1147</v>
      </c>
      <c r="B85" s="99">
        <f>('STATS 17-18'!K86*60/'STATS 17-18'!G86)</f>
        <v>0.8270633507552697</v>
      </c>
      <c r="C85" s="33">
        <f>VLOOKUP(B85,'PA - ASSISTS'!$A$3:$B$55,2)</f>
        <v>69</v>
      </c>
      <c r="D85" s="33">
        <f>IF('STATS 17-18'!G86&lt;400,IF(C85&gt;66,66,C85),C85)</f>
        <v>69</v>
      </c>
      <c r="E85" s="33">
        <f>IF('STATS 17-18'!G86&lt;200,IF(C85&gt;60,60,C85),C85)</f>
        <v>69</v>
      </c>
      <c r="F85" s="33"/>
      <c r="G85" s="33"/>
      <c r="H85" s="33"/>
      <c r="I85" s="33"/>
      <c r="J85" s="33"/>
      <c r="K85" s="130"/>
    </row>
    <row r="86" ht="20.35" customHeight="1">
      <c r="A86" t="s" s="36">
        <v>1148</v>
      </c>
      <c r="B86" s="99">
        <f>('STATS 17-18'!K87*60/'STATS 17-18'!G87)</f>
        <v>0.09830747300640637</v>
      </c>
      <c r="C86" s="33">
        <f>VLOOKUP(B86,'PA - ASSISTS'!$A$3:$B$55,2)</f>
        <v>47</v>
      </c>
      <c r="D86" s="33">
        <f>IF('STATS 17-18'!G87&lt;400,IF(C86&gt;66,66,C86),C86)</f>
        <v>47</v>
      </c>
      <c r="E86" s="33">
        <f>IF('STATS 17-18'!G87&lt;200,IF(C86&gt;60,60,C86),C86)</f>
        <v>47</v>
      </c>
      <c r="F86" s="33"/>
      <c r="G86" s="33"/>
      <c r="H86" s="33"/>
      <c r="I86" s="33"/>
      <c r="J86" s="33"/>
      <c r="K86" s="130"/>
    </row>
    <row r="87" ht="20.35" customHeight="1">
      <c r="A87" t="s" s="36">
        <v>1149</v>
      </c>
      <c r="B87" s="99">
        <f>('STATS 17-18'!K88*60/'STATS 17-18'!G88)</f>
        <v>0.2723880258223849</v>
      </c>
      <c r="C87" s="33">
        <f>VLOOKUP(B87,'PA - ASSISTS'!$A$3:$B$55,2)</f>
        <v>49</v>
      </c>
      <c r="D87" s="33">
        <f>IF('STATS 17-18'!G88&lt;400,IF(C87&gt;66,66,C87),C87)</f>
        <v>49</v>
      </c>
      <c r="E87" s="33">
        <f>IF('STATS 17-18'!G88&lt;200,IF(C87&gt;60,60,C87),C87)</f>
        <v>49</v>
      </c>
      <c r="F87" s="33"/>
      <c r="G87" s="33"/>
      <c r="H87" s="33"/>
      <c r="I87" s="33"/>
      <c r="J87" s="33"/>
      <c r="K87" s="130"/>
    </row>
    <row r="88" ht="20.35" customHeight="1">
      <c r="A88" t="s" s="36">
        <v>1150</v>
      </c>
      <c r="B88" s="99">
        <f>('STATS 17-18'!K89*60/'STATS 17-18'!G89)</f>
        <v>0.3806985818977824</v>
      </c>
      <c r="C88" s="33">
        <f>VLOOKUP(B88,'PA - ASSISTS'!$A$3:$B$55,2)</f>
        <v>52</v>
      </c>
      <c r="D88" s="33">
        <f>IF('STATS 17-18'!G89&lt;400,IF(C88&gt;66,66,C88),C88)</f>
        <v>52</v>
      </c>
      <c r="E88" s="33">
        <f>IF('STATS 17-18'!G89&lt;200,IF(C88&gt;60,60,C88),C88)</f>
        <v>52</v>
      </c>
      <c r="F88" s="33"/>
      <c r="G88" s="33"/>
      <c r="H88" s="33"/>
      <c r="I88" s="33"/>
      <c r="J88" s="33"/>
      <c r="K88" s="130"/>
    </row>
    <row r="89" ht="20.35" customHeight="1">
      <c r="A89" t="s" s="36">
        <v>1151</v>
      </c>
      <c r="B89" s="99">
        <f>('STATS 17-18'!K90*60/'STATS 17-18'!G90)</f>
        <v>0</v>
      </c>
      <c r="C89" s="33">
        <f>VLOOKUP(B89,'PA - ASSISTS'!$A$3:$B$55,2)</f>
        <v>47</v>
      </c>
      <c r="D89" s="33">
        <f>IF('STATS 17-18'!G90&lt;400,IF(C89&gt;66,66,C89),C89)</f>
        <v>47</v>
      </c>
      <c r="E89" s="33">
        <f>IF('STATS 17-18'!G90&lt;200,IF(C89&gt;60,60,C89),C89)</f>
        <v>47</v>
      </c>
      <c r="F89" s="33"/>
      <c r="G89" s="33"/>
      <c r="H89" s="33"/>
      <c r="I89" s="33"/>
      <c r="J89" s="33"/>
      <c r="K89" s="130"/>
    </row>
    <row r="90" ht="20.35" customHeight="1">
      <c r="A90" t="s" s="36">
        <v>1152</v>
      </c>
      <c r="B90" s="99">
        <f>('STATS 17-18'!K91*60/'STATS 17-18'!G91)</f>
        <v>0.2962904436455576</v>
      </c>
      <c r="C90" s="33">
        <f>VLOOKUP(B90,'PA - ASSISTS'!$A$3:$B$55,2)</f>
        <v>50</v>
      </c>
      <c r="D90" s="33">
        <f>IF('STATS 17-18'!G91&lt;400,IF(C90&gt;66,66,C90),C90)</f>
        <v>50</v>
      </c>
      <c r="E90" s="33">
        <f>IF('STATS 17-18'!G91&lt;200,IF(C90&gt;60,60,C90),C90)</f>
        <v>50</v>
      </c>
      <c r="F90" s="33"/>
      <c r="G90" s="33"/>
      <c r="H90" s="33"/>
      <c r="I90" s="33"/>
      <c r="J90" s="33"/>
      <c r="K90" s="130"/>
    </row>
    <row r="91" ht="20.35" customHeight="1">
      <c r="A91" t="s" s="36">
        <v>1153</v>
      </c>
      <c r="B91" s="99">
        <f>('STATS 17-18'!K92*60/'STATS 17-18'!G92)</f>
        <v>0.5804085724587338</v>
      </c>
      <c r="C91" s="33">
        <f>VLOOKUP(B91,'PA - ASSISTS'!$A$3:$B$55,2)</f>
        <v>60</v>
      </c>
      <c r="D91" s="33">
        <f>IF('STATS 17-18'!G92&lt;400,IF(C91&gt;66,66,C91),C91)</f>
        <v>60</v>
      </c>
      <c r="E91" s="33">
        <f>IF('STATS 17-18'!G92&lt;200,IF(C91&gt;60,60,C91),C91)</f>
        <v>60</v>
      </c>
      <c r="F91" s="33"/>
      <c r="G91" s="33"/>
      <c r="H91" s="33"/>
      <c r="I91" s="33"/>
      <c r="J91" s="33"/>
      <c r="K91" s="130"/>
    </row>
    <row r="92" ht="20.35" customHeight="1">
      <c r="A92" t="s" s="38">
        <v>1154</v>
      </c>
      <c r="B92" s="99">
        <f>('STATS 17-18'!K93*60/'STATS 17-18'!G93)</f>
        <v>0.9568080882177057</v>
      </c>
      <c r="C92" s="33">
        <f>VLOOKUP(B92,'PA - ASSISTS'!$A$3:$B$55,2)</f>
        <v>74</v>
      </c>
      <c r="D92" s="33">
        <f>IF('STATS 17-18'!G93&lt;400,IF(C92&gt;66,66,C92),C92)</f>
        <v>74</v>
      </c>
      <c r="E92" s="33">
        <f>IF('STATS 17-18'!G93&lt;200,IF(C92&gt;60,60,C92),C92)</f>
        <v>74</v>
      </c>
      <c r="F92" s="33"/>
      <c r="G92" s="33"/>
      <c r="H92" s="33"/>
      <c r="I92" s="33"/>
      <c r="J92" s="33"/>
      <c r="K92" s="130"/>
    </row>
    <row r="93" ht="20.35" customHeight="1">
      <c r="A93" t="s" s="38">
        <v>1155</v>
      </c>
      <c r="B93" s="99">
        <f>('STATS 17-18'!K94*60/'STATS 17-18'!G94)</f>
        <v>0</v>
      </c>
      <c r="C93" s="33">
        <f>VLOOKUP(B93,'PA - ASSISTS'!$A$3:$B$55,2)</f>
        <v>47</v>
      </c>
      <c r="D93" s="33">
        <f>IF('STATS 17-18'!G94&lt;400,IF(C93&gt;66,66,C93),C93)</f>
        <v>47</v>
      </c>
      <c r="E93" s="33">
        <f>IF('STATS 17-18'!G94&lt;200,IF(C93&gt;60,60,C93),C93)</f>
        <v>47</v>
      </c>
      <c r="F93" s="33"/>
      <c r="G93" s="33"/>
      <c r="H93" s="33"/>
      <c r="I93" s="33"/>
      <c r="J93" s="33"/>
      <c r="K93" s="130"/>
    </row>
    <row r="94" ht="20.35" customHeight="1">
      <c r="A94" t="s" s="38">
        <v>1156</v>
      </c>
      <c r="B94" s="99">
        <f>('STATS 17-18'!K95*60/'STATS 17-18'!G95)</f>
        <v>0</v>
      </c>
      <c r="C94" s="33">
        <f>VLOOKUP(B94,'PA - ASSISTS'!$A$3:$B$55,2)</f>
        <v>47</v>
      </c>
      <c r="D94" s="33">
        <f>IF('STATS 17-18'!G95&lt;400,IF(C94&gt;66,66,C94),C94)</f>
        <v>47</v>
      </c>
      <c r="E94" s="33">
        <f>IF('STATS 17-18'!G95&lt;200,IF(C94&gt;60,60,C94),C94)</f>
        <v>47</v>
      </c>
      <c r="F94" s="33"/>
      <c r="G94" s="33"/>
      <c r="H94" s="33"/>
      <c r="I94" s="33"/>
      <c r="J94" s="33"/>
      <c r="K94" s="130"/>
    </row>
    <row r="95" ht="20.35" customHeight="1">
      <c r="A95" t="s" s="38">
        <v>1157</v>
      </c>
      <c r="B95" s="99">
        <f>('STATS 17-18'!K96*60/'STATS 17-18'!G96)</f>
        <v>2.486622216262997</v>
      </c>
      <c r="C95" s="33">
        <f>VLOOKUP(B95,'PA - ASSISTS'!$A$3:$B$55,2)</f>
        <v>99</v>
      </c>
      <c r="D95" s="33">
        <f>IF('STATS 17-18'!G96&lt;400,IF(C95&gt;66,66,C95),C95)</f>
        <v>99</v>
      </c>
      <c r="E95" s="33">
        <f>IF('STATS 17-18'!G96&lt;200,IF(C95&gt;60,60,C95),C95)</f>
        <v>99</v>
      </c>
      <c r="F95" s="33"/>
      <c r="G95" s="33"/>
      <c r="H95" s="33"/>
      <c r="I95" s="33"/>
      <c r="J95" s="33"/>
      <c r="K95" s="130"/>
    </row>
    <row r="96" ht="20.35" customHeight="1">
      <c r="A96" t="s" s="38">
        <v>1158</v>
      </c>
      <c r="B96" s="99">
        <f>('STATS 17-18'!K97*60/'STATS 17-18'!G97)</f>
        <v>1.034126163391934</v>
      </c>
      <c r="C96" s="33">
        <f>VLOOKUP(B96,'PA - ASSISTS'!$A$3:$B$55,2)</f>
        <v>76</v>
      </c>
      <c r="D96" s="33">
        <f>IF('STATS 17-18'!G97&lt;400,IF(C96&gt;66,66,C96),C96)</f>
        <v>76</v>
      </c>
      <c r="E96" s="33">
        <f>IF('STATS 17-18'!G97&lt;200,IF(C96&gt;60,60,C96),C96)</f>
        <v>76</v>
      </c>
      <c r="F96" s="33"/>
      <c r="G96" s="33"/>
      <c r="H96" s="33"/>
      <c r="I96" s="33"/>
      <c r="J96" s="33"/>
      <c r="K96" s="130"/>
    </row>
    <row r="97" ht="20.35" customHeight="1">
      <c r="A97" t="s" s="38">
        <v>1159</v>
      </c>
      <c r="B97" s="99">
        <f>('STATS 17-18'!K98*60/'STATS 17-18'!G98)</f>
        <v>1.294904746022092</v>
      </c>
      <c r="C97" s="33">
        <f>VLOOKUP(B97,'PA - ASSISTS'!$A$3:$B$55,2)</f>
        <v>84</v>
      </c>
      <c r="D97" s="33">
        <f>IF('STATS 17-18'!G98&lt;400,IF(C97&gt;66,66,C97),C97)</f>
        <v>84</v>
      </c>
      <c r="E97" s="33">
        <f>IF('STATS 17-18'!G98&lt;200,IF(C97&gt;60,60,C97),C97)</f>
        <v>84</v>
      </c>
      <c r="F97" s="33"/>
      <c r="G97" s="33"/>
      <c r="H97" s="33"/>
      <c r="I97" s="33"/>
      <c r="J97" s="33"/>
      <c r="K97" s="130"/>
    </row>
    <row r="98" ht="20.35" customHeight="1">
      <c r="A98" t="s" s="38">
        <v>1160</v>
      </c>
      <c r="B98" s="99">
        <f>('STATS 17-18'!K99*60/'STATS 17-18'!G99)</f>
        <v>1.680848828658473</v>
      </c>
      <c r="C98" s="33">
        <f>VLOOKUP(B98,'PA - ASSISTS'!$A$3:$B$55,2)</f>
        <v>92</v>
      </c>
      <c r="D98" s="33">
        <f>IF('STATS 17-18'!G99&lt;400,IF(C98&gt;66,66,C98),C98)</f>
        <v>66</v>
      </c>
      <c r="E98" s="33">
        <f>IF('STATS 17-18'!G99&lt;200,IF(C98&gt;60,60,C98),C98)</f>
        <v>92</v>
      </c>
      <c r="F98" s="33"/>
      <c r="G98" s="33"/>
      <c r="H98" s="33"/>
      <c r="I98" s="33"/>
      <c r="J98" s="33"/>
      <c r="K98" s="130"/>
    </row>
    <row r="99" ht="20.35" customHeight="1">
      <c r="A99" t="s" s="38">
        <v>1161</v>
      </c>
      <c r="B99" s="99">
        <f>('STATS 17-18'!K100*60/'STATS 17-18'!G100)</f>
        <v>0.9233759922242022</v>
      </c>
      <c r="C99" s="33">
        <f>VLOOKUP(B99,'PA - ASSISTS'!$A$3:$B$55,2)</f>
        <v>73</v>
      </c>
      <c r="D99" s="33">
        <f>IF('STATS 17-18'!G100&lt;400,IF(C99&gt;66,66,C99),C99)</f>
        <v>73</v>
      </c>
      <c r="E99" s="33">
        <f>IF('STATS 17-18'!G100&lt;200,IF(C99&gt;60,60,C99),C99)</f>
        <v>73</v>
      </c>
      <c r="F99" s="33"/>
      <c r="G99" s="33"/>
      <c r="H99" s="33"/>
      <c r="I99" s="33"/>
      <c r="J99" s="33"/>
      <c r="K99" s="130"/>
    </row>
    <row r="100" ht="20.35" customHeight="1">
      <c r="A100" t="s" s="38">
        <v>1162</v>
      </c>
      <c r="B100" s="99">
        <f>('STATS 17-18'!K101*60/'STATS 17-18'!G101)</f>
        <v>1.121944704153867</v>
      </c>
      <c r="C100" s="33">
        <f>VLOOKUP(B100,'PA - ASSISTS'!$A$3:$B$55,2)</f>
        <v>79</v>
      </c>
      <c r="D100" s="33">
        <f>IF('STATS 17-18'!G101&lt;400,IF(C100&gt;66,66,C100),C100)</f>
        <v>79</v>
      </c>
      <c r="E100" s="33">
        <f>IF('STATS 17-18'!G101&lt;200,IF(C100&gt;60,60,C100),C100)</f>
        <v>79</v>
      </c>
      <c r="F100" s="33"/>
      <c r="G100" s="33"/>
      <c r="H100" s="33"/>
      <c r="I100" s="33"/>
      <c r="J100" s="33"/>
      <c r="K100" s="130"/>
    </row>
    <row r="101" ht="20.35" customHeight="1">
      <c r="A101" t="s" s="38">
        <v>1163</v>
      </c>
      <c r="B101" s="99">
        <f>('STATS 17-18'!K102*60/'STATS 17-18'!G102)</f>
        <v>0</v>
      </c>
      <c r="C101" s="33">
        <f>VLOOKUP(B101,'PA - ASSISTS'!$A$3:$B$55,2)</f>
        <v>47</v>
      </c>
      <c r="D101" s="33">
        <f>IF('STATS 17-18'!G102&lt;400,IF(C101&gt;66,66,C101),C101)</f>
        <v>47</v>
      </c>
      <c r="E101" s="33">
        <f>IF('STATS 17-18'!G102&lt;200,IF(C101&gt;60,60,C101),C101)</f>
        <v>47</v>
      </c>
      <c r="F101" s="33"/>
      <c r="G101" s="33"/>
      <c r="H101" s="33"/>
      <c r="I101" s="33"/>
      <c r="J101" s="33"/>
      <c r="K101" s="130"/>
    </row>
    <row r="102" ht="20.35" customHeight="1">
      <c r="A102" t="s" s="38">
        <v>1164</v>
      </c>
      <c r="B102" s="99">
        <f>('STATS 17-18'!K103*60/'STATS 17-18'!G103)</f>
        <v>2.282423844616165</v>
      </c>
      <c r="C102" s="33">
        <f>VLOOKUP(B102,'PA - ASSISTS'!$A$3:$B$55,2)</f>
        <v>97</v>
      </c>
      <c r="D102" s="33">
        <f>IF('STATS 17-18'!G103&lt;400,IF(C102&gt;66,66,C102),C102)</f>
        <v>97</v>
      </c>
      <c r="E102" s="33">
        <f>IF('STATS 17-18'!G103&lt;200,IF(C102&gt;60,60,C102),C102)</f>
        <v>97</v>
      </c>
      <c r="F102" s="33"/>
      <c r="G102" s="33"/>
      <c r="H102" s="33"/>
      <c r="I102" s="33"/>
      <c r="J102" s="33"/>
      <c r="K102" s="130"/>
    </row>
    <row r="103" ht="20.35" customHeight="1">
      <c r="A103" t="s" s="38">
        <v>1165</v>
      </c>
      <c r="B103" s="99">
        <f>('STATS 17-18'!K104*60/'STATS 17-18'!G104)</f>
        <v>0.5877271877254068</v>
      </c>
      <c r="C103" s="33">
        <f>VLOOKUP(B103,'PA - ASSISTS'!$A$3:$B$55,2)</f>
        <v>60</v>
      </c>
      <c r="D103" s="33">
        <f>IF('STATS 17-18'!G104&lt;400,IF(C103&gt;66,66,C103),C103)</f>
        <v>60</v>
      </c>
      <c r="E103" s="33">
        <f>IF('STATS 17-18'!G104&lt;200,IF(C103&gt;60,60,C103),C103)</f>
        <v>60</v>
      </c>
      <c r="F103" s="33"/>
      <c r="G103" s="33"/>
      <c r="H103" s="33"/>
      <c r="I103" s="33"/>
      <c r="J103" s="33"/>
      <c r="K103" s="130"/>
    </row>
    <row r="104" ht="20.35" customHeight="1">
      <c r="A104" t="s" s="38">
        <v>1166</v>
      </c>
      <c r="B104" s="99">
        <f>('STATS 17-18'!K105*60/'STATS 17-18'!G105)</f>
        <v>0.6267118518174644</v>
      </c>
      <c r="C104" s="33">
        <f>VLOOKUP(B104,'PA - ASSISTS'!$A$3:$B$55,2)</f>
        <v>62</v>
      </c>
      <c r="D104" s="33">
        <f>IF('STATS 17-18'!G105&lt;400,IF(C104&gt;66,66,C104),C104)</f>
        <v>62</v>
      </c>
      <c r="E104" s="33">
        <f>IF('STATS 17-18'!G105&lt;200,IF(C104&gt;60,60,C104),C104)</f>
        <v>62</v>
      </c>
      <c r="F104" s="33"/>
      <c r="G104" s="33"/>
      <c r="H104" s="33"/>
      <c r="I104" s="33"/>
      <c r="J104" s="33"/>
      <c r="K104" s="130"/>
    </row>
    <row r="105" ht="20.35" customHeight="1">
      <c r="A105" t="s" s="38">
        <v>1167</v>
      </c>
      <c r="B105" s="99">
        <f>('STATS 17-18'!K106*60/'STATS 17-18'!G106)</f>
        <v>0.205194147862903</v>
      </c>
      <c r="C105" s="33">
        <f>VLOOKUP(B105,'PA - ASSISTS'!$A$3:$B$55,2)</f>
        <v>48</v>
      </c>
      <c r="D105" s="33">
        <f>IF('STATS 17-18'!G106&lt;400,IF(C105&gt;66,66,C105),C105)</f>
        <v>48</v>
      </c>
      <c r="E105" s="33">
        <f>IF('STATS 17-18'!G106&lt;200,IF(C105&gt;60,60,C105),C105)</f>
        <v>48</v>
      </c>
      <c r="F105" s="33"/>
      <c r="G105" s="33"/>
      <c r="H105" s="33"/>
      <c r="I105" s="33"/>
      <c r="J105" s="33"/>
      <c r="K105" s="130"/>
    </row>
    <row r="106" ht="20.35" customHeight="1">
      <c r="A106" t="s" s="38">
        <v>1168</v>
      </c>
      <c r="B106" s="99">
        <f>('STATS 17-18'!K107*60/'STATS 17-18'!G107)</f>
        <v>0.2098562484697982</v>
      </c>
      <c r="C106" s="33">
        <f>VLOOKUP(B106,'PA - ASSISTS'!$A$3:$B$55,2)</f>
        <v>48</v>
      </c>
      <c r="D106" s="33">
        <f>IF('STATS 17-18'!G107&lt;400,IF(C106&gt;66,66,C106),C106)</f>
        <v>48</v>
      </c>
      <c r="E106" s="33">
        <f>IF('STATS 17-18'!G107&lt;200,IF(C106&gt;60,60,C106),C106)</f>
        <v>48</v>
      </c>
      <c r="F106" s="33"/>
      <c r="G106" s="33"/>
      <c r="H106" s="33"/>
      <c r="I106" s="33"/>
      <c r="J106" s="33"/>
      <c r="K106" s="130"/>
    </row>
    <row r="107" ht="20.35" customHeight="1">
      <c r="A107" t="s" s="38">
        <v>1169</v>
      </c>
      <c r="B107" s="99">
        <f>('STATS 17-18'!K108*60/'STATS 17-18'!G108)</f>
        <v>0.6307622762108007</v>
      </c>
      <c r="C107" s="33">
        <f>VLOOKUP(B107,'PA - ASSISTS'!$A$3:$B$55,2)</f>
        <v>62</v>
      </c>
      <c r="D107" s="33">
        <f>IF('STATS 17-18'!G108&lt;400,IF(C107&gt;66,66,C107),C107)</f>
        <v>62</v>
      </c>
      <c r="E107" s="33">
        <f>IF('STATS 17-18'!G108&lt;200,IF(C107&gt;60,60,C107),C107)</f>
        <v>62</v>
      </c>
      <c r="F107" s="33"/>
      <c r="G107" s="33"/>
      <c r="H107" s="33"/>
      <c r="I107" s="33"/>
      <c r="J107" s="33"/>
      <c r="K107" s="130"/>
    </row>
    <row r="108" ht="20.35" customHeight="1">
      <c r="A108" t="s" s="38">
        <v>1170</v>
      </c>
      <c r="B108" s="99">
        <f>('STATS 17-18'!K109*60/'STATS 17-18'!G109)</f>
        <v>0.5656108597285068</v>
      </c>
      <c r="C108" s="33">
        <f>VLOOKUP(B108,'PA - ASSISTS'!$A$3:$B$55,2)</f>
        <v>59</v>
      </c>
      <c r="D108" s="33">
        <f>IF('STATS 17-18'!G109&lt;400,IF(C108&gt;66,66,C108),C108)</f>
        <v>59</v>
      </c>
      <c r="E108" s="33">
        <f>IF('STATS 17-18'!G109&lt;200,IF(C108&gt;60,60,C108),C108)</f>
        <v>59</v>
      </c>
      <c r="F108" s="33"/>
      <c r="G108" s="33"/>
      <c r="H108" s="33"/>
      <c r="I108" s="33"/>
      <c r="J108" s="33"/>
      <c r="K108" s="130"/>
    </row>
    <row r="109" ht="20.35" customHeight="1">
      <c r="A109" t="s" s="38">
        <v>1171</v>
      </c>
      <c r="B109" s="99">
        <f>('STATS 17-18'!K110*60/'STATS 17-18'!G110)</f>
        <v>0.8062299587723316</v>
      </c>
      <c r="C109" s="33">
        <f>VLOOKUP(B109,'PA - ASSISTS'!$A$3:$B$55,2)</f>
        <v>69</v>
      </c>
      <c r="D109" s="33">
        <f>IF('STATS 17-18'!G110&lt;400,IF(C109&gt;66,66,C109),C109)</f>
        <v>69</v>
      </c>
      <c r="E109" s="33">
        <f>IF('STATS 17-18'!G110&lt;200,IF(C109&gt;60,60,C109),C109)</f>
        <v>69</v>
      </c>
      <c r="F109" s="33"/>
      <c r="G109" s="33"/>
      <c r="H109" s="33"/>
      <c r="I109" s="33"/>
      <c r="J109" s="33"/>
      <c r="K109" s="130"/>
    </row>
    <row r="110" ht="20.35" customHeight="1">
      <c r="A110" t="s" s="38">
        <v>1172</v>
      </c>
      <c r="B110" s="99">
        <f>('STATS 17-18'!K111*60/'STATS 17-18'!G111)</f>
        <v>0</v>
      </c>
      <c r="C110" s="33">
        <f>VLOOKUP(B110,'PA - ASSISTS'!$A$3:$B$55,2)</f>
        <v>47</v>
      </c>
      <c r="D110" s="33">
        <f>IF('STATS 17-18'!G111&lt;400,IF(C110&gt;66,66,C110),C110)</f>
        <v>47</v>
      </c>
      <c r="E110" s="33">
        <f>IF('STATS 17-18'!G111&lt;200,IF(C110&gt;60,60,C110),C110)</f>
        <v>47</v>
      </c>
      <c r="F110" s="33"/>
      <c r="G110" s="33"/>
      <c r="H110" s="33"/>
      <c r="I110" s="33"/>
      <c r="J110" s="33"/>
      <c r="K110" s="130"/>
    </row>
    <row r="111" ht="20.35" customHeight="1">
      <c r="A111" t="s" s="38">
        <v>1173</v>
      </c>
      <c r="B111" s="99">
        <f>('STATS 17-18'!K112*60/'STATS 17-18'!G112)</f>
        <v>0.7106379717556242</v>
      </c>
      <c r="C111" s="33">
        <f>VLOOKUP(B111,'PA - ASSISTS'!$A$3:$B$55,2)</f>
        <v>66</v>
      </c>
      <c r="D111" s="33">
        <f>IF('STATS 17-18'!G112&lt;400,IF(C111&gt;66,66,C111),C111)</f>
        <v>66</v>
      </c>
      <c r="E111" s="33">
        <f>IF('STATS 17-18'!G112&lt;200,IF(C111&gt;60,60,C111),C111)</f>
        <v>66</v>
      </c>
      <c r="F111" s="33"/>
      <c r="G111" s="33"/>
      <c r="H111" s="33"/>
      <c r="I111" s="33"/>
      <c r="J111" s="33"/>
      <c r="K111" s="130"/>
    </row>
    <row r="112" ht="20.35" customHeight="1">
      <c r="A112" t="s" s="38">
        <v>1174</v>
      </c>
      <c r="B112" s="99">
        <f>('STATS 17-18'!K113*60/'STATS 17-18'!G113)</f>
        <v>0.8070559750965586</v>
      </c>
      <c r="C112" s="33">
        <f>VLOOKUP(B112,'PA - ASSISTS'!$A$3:$B$55,2)</f>
        <v>69</v>
      </c>
      <c r="D112" s="33">
        <f>IF('STATS 17-18'!G113&lt;400,IF(C112&gt;66,66,C112),C112)</f>
        <v>69</v>
      </c>
      <c r="E112" s="33">
        <f>IF('STATS 17-18'!G113&lt;200,IF(C112&gt;60,60,C112),C112)</f>
        <v>69</v>
      </c>
      <c r="F112" s="33"/>
      <c r="G112" s="33"/>
      <c r="H112" s="33"/>
      <c r="I112" s="33"/>
      <c r="J112" s="33"/>
      <c r="K112" s="130"/>
    </row>
    <row r="113" ht="20.35" customHeight="1">
      <c r="A113" t="s" s="38">
        <v>1175</v>
      </c>
      <c r="B113" s="99">
        <f>('STATS 17-18'!K114*60/'STATS 17-18'!G114)</f>
        <v>0.6991829917263346</v>
      </c>
      <c r="C113" s="33">
        <f>VLOOKUP(B113,'PA - ASSISTS'!$A$3:$B$55,2)</f>
        <v>65</v>
      </c>
      <c r="D113" s="33">
        <f>IF('STATS 17-18'!G114&lt;400,IF(C113&gt;66,66,C113),C113)</f>
        <v>65</v>
      </c>
      <c r="E113" s="33">
        <f>IF('STATS 17-18'!G114&lt;200,IF(C113&gt;60,60,C113),C113)</f>
        <v>65</v>
      </c>
      <c r="F113" s="33"/>
      <c r="G113" s="33"/>
      <c r="H113" s="33"/>
      <c r="I113" s="33"/>
      <c r="J113" s="33"/>
      <c r="K113" s="130"/>
    </row>
    <row r="114" ht="20.35" customHeight="1">
      <c r="A114" t="s" s="38">
        <v>1176</v>
      </c>
      <c r="B114" s="99">
        <f>('STATS 17-18'!K115*60/'STATS 17-18'!G115)</f>
        <v>0.3921363588831956</v>
      </c>
      <c r="C114" s="33">
        <f>VLOOKUP(B114,'PA - ASSISTS'!$A$3:$B$55,2)</f>
        <v>52</v>
      </c>
      <c r="D114" s="33">
        <f>IF('STATS 17-18'!G115&lt;400,IF(C114&gt;66,66,C114),C114)</f>
        <v>52</v>
      </c>
      <c r="E114" s="33">
        <f>IF('STATS 17-18'!G115&lt;200,IF(C114&gt;60,60,C114),C114)</f>
        <v>52</v>
      </c>
      <c r="F114" s="33"/>
      <c r="G114" s="33"/>
      <c r="H114" s="33"/>
      <c r="I114" s="33"/>
      <c r="J114" s="33"/>
      <c r="K114" s="130"/>
    </row>
    <row r="115" ht="20.35" customHeight="1">
      <c r="A115" t="s" s="38">
        <v>1177</v>
      </c>
      <c r="B115" s="99">
        <f>('STATS 17-18'!K116*60/'STATS 17-18'!G116)</f>
        <v>1.268010094354869</v>
      </c>
      <c r="C115" s="33">
        <f>VLOOKUP(B115,'PA - ASSISTS'!$A$3:$B$55,2)</f>
        <v>83</v>
      </c>
      <c r="D115" s="33">
        <f>IF('STATS 17-18'!G116&lt;400,IF(C115&gt;66,66,C115),C115)</f>
        <v>83</v>
      </c>
      <c r="E115" s="33">
        <f>IF('STATS 17-18'!G116&lt;200,IF(C115&gt;60,60,C115),C115)</f>
        <v>83</v>
      </c>
      <c r="F115" s="33"/>
      <c r="G115" s="33"/>
      <c r="H115" s="33"/>
      <c r="I115" s="33"/>
      <c r="J115" s="33"/>
      <c r="K115" s="130"/>
    </row>
    <row r="116" ht="20.35" customHeight="1">
      <c r="A116" t="s" s="38">
        <v>1178</v>
      </c>
      <c r="B116" s="99">
        <f>('STATS 17-18'!K117*60/'STATS 17-18'!G117)</f>
        <v>1.557979078566659</v>
      </c>
      <c r="C116" s="33">
        <f>VLOOKUP(B116,'PA - ASSISTS'!$A$3:$B$55,2)</f>
        <v>89</v>
      </c>
      <c r="D116" s="33">
        <f>IF('STATS 17-18'!G117&lt;400,IF(C116&gt;66,66,C116),C116)</f>
        <v>89</v>
      </c>
      <c r="E116" s="33">
        <f>IF('STATS 17-18'!G117&lt;200,IF(C116&gt;60,60,C116),C116)</f>
        <v>89</v>
      </c>
      <c r="F116" s="33"/>
      <c r="G116" s="33"/>
      <c r="H116" s="33"/>
      <c r="I116" s="33"/>
      <c r="J116" s="33"/>
      <c r="K116" s="130"/>
    </row>
    <row r="117" ht="20.35" customHeight="1">
      <c r="A117" t="s" s="38">
        <v>1179</v>
      </c>
      <c r="B117" s="99">
        <f>('STATS 17-18'!K118*60/'STATS 17-18'!G118)</f>
        <v>0.7280796033699685</v>
      </c>
      <c r="C117" s="33">
        <f>VLOOKUP(B117,'PA - ASSISTS'!$A$3:$B$55,2)</f>
        <v>66</v>
      </c>
      <c r="D117" s="33">
        <f>IF('STATS 17-18'!G118&lt;400,IF(C117&gt;66,66,C117),C117)</f>
        <v>66</v>
      </c>
      <c r="E117" s="33">
        <f>IF('STATS 17-18'!G118&lt;200,IF(C117&gt;60,60,C117),C117)</f>
        <v>66</v>
      </c>
      <c r="F117" s="33"/>
      <c r="G117" s="33"/>
      <c r="H117" s="33"/>
      <c r="I117" s="33"/>
      <c r="J117" s="33"/>
      <c r="K117" s="130"/>
    </row>
    <row r="118" ht="20.35" customHeight="1">
      <c r="A118" t="s" s="38">
        <v>1180</v>
      </c>
      <c r="B118" s="99">
        <f>('STATS 17-18'!K119*60/'STATS 17-18'!G119)</f>
        <v>1.042374801722184</v>
      </c>
      <c r="C118" s="33">
        <f>VLOOKUP(B118,'PA - ASSISTS'!$A$3:$B$55,2)</f>
        <v>77</v>
      </c>
      <c r="D118" s="33">
        <f>IF('STATS 17-18'!G119&lt;400,IF(C118&gt;66,66,C118),C118)</f>
        <v>77</v>
      </c>
      <c r="E118" s="33">
        <f>IF('STATS 17-18'!G119&lt;200,IF(C118&gt;60,60,C118),C118)</f>
        <v>77</v>
      </c>
      <c r="F118" s="33"/>
      <c r="G118" s="33"/>
      <c r="H118" s="33"/>
      <c r="I118" s="33"/>
      <c r="J118" s="33"/>
      <c r="K118" s="130"/>
    </row>
    <row r="119" ht="20.35" customHeight="1">
      <c r="A119" t="s" s="38">
        <v>1181</v>
      </c>
      <c r="B119" s="99">
        <f>('STATS 17-18'!K120*60/'STATS 17-18'!G120)</f>
        <v>0.2436696651572685</v>
      </c>
      <c r="C119" s="33">
        <f>VLOOKUP(B119,'PA - ASSISTS'!$A$3:$B$55,2)</f>
        <v>49</v>
      </c>
      <c r="D119" s="33">
        <f>IF('STATS 17-18'!G120&lt;400,IF(C119&gt;66,66,C119),C119)</f>
        <v>49</v>
      </c>
      <c r="E119" s="33">
        <f>IF('STATS 17-18'!G120&lt;200,IF(C119&gt;60,60,C119),C119)</f>
        <v>49</v>
      </c>
      <c r="F119" s="33"/>
      <c r="G119" s="33"/>
      <c r="H119" s="33"/>
      <c r="I119" s="33"/>
      <c r="J119" s="33"/>
      <c r="K119" s="130"/>
    </row>
    <row r="120" ht="20.35" customHeight="1">
      <c r="A120" t="s" s="38">
        <v>1182</v>
      </c>
      <c r="B120" s="99">
        <f>('STATS 17-18'!K121*60/'STATS 17-18'!G121)</f>
        <v>0.9205277692543725</v>
      </c>
      <c r="C120" s="33">
        <f>VLOOKUP(B120,'PA - ASSISTS'!$A$3:$B$55,2)</f>
        <v>73</v>
      </c>
      <c r="D120" s="33">
        <f>IF('STATS 17-18'!G121&lt;400,IF(C120&gt;66,66,C120),C120)</f>
        <v>66</v>
      </c>
      <c r="E120" s="33">
        <f>IF('STATS 17-18'!G121&lt;200,IF(C120&gt;60,60,C120),C120)</f>
        <v>73</v>
      </c>
      <c r="F120" s="33"/>
      <c r="G120" s="33"/>
      <c r="H120" s="33"/>
      <c r="I120" s="33"/>
      <c r="J120" s="33"/>
      <c r="K120" s="130"/>
    </row>
    <row r="121" ht="20.35" customHeight="1">
      <c r="A121" t="s" s="38">
        <v>1183</v>
      </c>
      <c r="B121" s="99">
        <f>('STATS 17-18'!K122*60/'STATS 17-18'!G122)</f>
        <v>1.259098957308676</v>
      </c>
      <c r="C121" s="33">
        <f>VLOOKUP(B121,'PA - ASSISTS'!$A$3:$B$55,2)</f>
        <v>83</v>
      </c>
      <c r="D121" s="33">
        <f>IF('STATS 17-18'!G122&lt;400,IF(C121&gt;66,66,C121),C121)</f>
        <v>83</v>
      </c>
      <c r="E121" s="33">
        <f>IF('STATS 17-18'!G122&lt;200,IF(C121&gt;60,60,C121),C121)</f>
        <v>83</v>
      </c>
      <c r="F121" s="33"/>
      <c r="G121" s="33"/>
      <c r="H121" s="33"/>
      <c r="I121" s="33"/>
      <c r="J121" s="33"/>
      <c r="K121" s="130"/>
    </row>
    <row r="122" ht="20.35" customHeight="1">
      <c r="A122" t="s" s="38">
        <v>1184</v>
      </c>
      <c r="B122" s="99">
        <f>('STATS 17-18'!K123*60/'STATS 17-18'!G123)</f>
        <v>0</v>
      </c>
      <c r="C122" s="33">
        <f>VLOOKUP(B122,'PA - ASSISTS'!$A$3:$B$55,2)</f>
        <v>47</v>
      </c>
      <c r="D122" s="33">
        <f>IF('STATS 17-18'!G123&lt;400,IF(C122&gt;66,66,C122),C122)</f>
        <v>47</v>
      </c>
      <c r="E122" s="33">
        <f>IF('STATS 17-18'!G123&lt;200,IF(C122&gt;60,60,C122),C122)</f>
        <v>47</v>
      </c>
      <c r="F122" s="33"/>
      <c r="G122" s="33"/>
      <c r="H122" s="33"/>
      <c r="I122" s="33"/>
      <c r="J122" s="33"/>
      <c r="K122" s="130"/>
    </row>
    <row r="123" ht="20.35" customHeight="1">
      <c r="A123" t="s" s="38">
        <v>1185</v>
      </c>
      <c r="B123" s="99">
        <f>('STATS 17-18'!K124*60/'STATS 17-18'!G124)</f>
        <v>0.7262231739676924</v>
      </c>
      <c r="C123" s="33">
        <f>VLOOKUP(B123,'PA - ASSISTS'!$A$3:$B$55,2)</f>
        <v>66</v>
      </c>
      <c r="D123" s="33">
        <f>IF('STATS 17-18'!G124&lt;400,IF(C123&gt;66,66,C123),C123)</f>
        <v>66</v>
      </c>
      <c r="E123" s="33">
        <f>IF('STATS 17-18'!G124&lt;200,IF(C123&gt;60,60,C123),C123)</f>
        <v>66</v>
      </c>
      <c r="F123" s="33"/>
      <c r="G123" s="33"/>
      <c r="H123" s="33"/>
      <c r="I123" s="33"/>
      <c r="J123" s="33"/>
      <c r="K123" s="130"/>
    </row>
    <row r="124" ht="20.35" customHeight="1">
      <c r="A124" t="s" s="38">
        <v>1187</v>
      </c>
      <c r="B124" s="99">
        <f>('STATS 17-18'!K125*60/'STATS 17-18'!G125)</f>
        <v>0.5555555555555556</v>
      </c>
      <c r="C124" s="33">
        <f>VLOOKUP(B124,'PA - ASSISTS'!$A$3:$B$55,2)</f>
        <v>59</v>
      </c>
      <c r="D124" s="33">
        <f>IF('STATS 17-18'!G125&lt;400,IF(C124&gt;66,66,C124),C124)</f>
        <v>59</v>
      </c>
      <c r="E124" s="33">
        <f>IF('STATS 17-18'!G125&lt;200,IF(C124&gt;60,60,C124),C124)</f>
        <v>59</v>
      </c>
      <c r="F124" s="33"/>
      <c r="G124" s="33"/>
      <c r="H124" s="33"/>
      <c r="I124" s="33"/>
      <c r="J124" s="33"/>
      <c r="K124" s="130"/>
    </row>
    <row r="125" ht="20.35" customHeight="1">
      <c r="A125" t="s" s="38">
        <v>1188</v>
      </c>
      <c r="B125" s="99">
        <f>('STATS 17-18'!K126*60/'STATS 17-18'!G126)</f>
        <v>0.7270653646018961</v>
      </c>
      <c r="C125" s="33">
        <f>VLOOKUP(B125,'PA - ASSISTS'!$A$3:$B$55,2)</f>
        <v>66</v>
      </c>
      <c r="D125" s="33">
        <f>IF('STATS 17-18'!G126&lt;400,IF(C125&gt;66,66,C125),C125)</f>
        <v>66</v>
      </c>
      <c r="E125" s="33">
        <f>IF('STATS 17-18'!G126&lt;200,IF(C125&gt;60,60,C125),C125)</f>
        <v>66</v>
      </c>
      <c r="F125" s="33"/>
      <c r="G125" s="33"/>
      <c r="H125" s="33"/>
      <c r="I125" s="33"/>
      <c r="J125" s="33"/>
      <c r="K125" s="130"/>
    </row>
    <row r="126" ht="20.35" customHeight="1">
      <c r="A126" t="s" s="38">
        <v>1189</v>
      </c>
      <c r="B126" s="99">
        <f>('STATS 17-18'!K127*60/'STATS 17-18'!G127)</f>
        <v>1.536402595457466</v>
      </c>
      <c r="C126" s="33">
        <f>VLOOKUP(B126,'PA - ASSISTS'!$A$3:$B$55,2)</f>
        <v>89</v>
      </c>
      <c r="D126" s="33">
        <f>IF('STATS 17-18'!G127&lt;400,IF(C126&gt;66,66,C126),C126)</f>
        <v>89</v>
      </c>
      <c r="E126" s="33">
        <f>IF('STATS 17-18'!G127&lt;200,IF(C126&gt;60,60,C126),C126)</f>
        <v>89</v>
      </c>
      <c r="F126" s="33"/>
      <c r="G126" s="33"/>
      <c r="H126" s="33"/>
      <c r="I126" s="33"/>
      <c r="J126" s="33"/>
      <c r="K126" s="130"/>
    </row>
    <row r="127" ht="20.35" customHeight="1">
      <c r="A127" t="s" s="38">
        <v>1190</v>
      </c>
      <c r="B127" s="99">
        <f>('STATS 17-18'!K128*60/'STATS 17-18'!G128)</f>
        <v>0.623479504639421</v>
      </c>
      <c r="C127" s="33">
        <f>VLOOKUP(B127,'PA - ASSISTS'!$A$3:$B$55,2)</f>
        <v>62</v>
      </c>
      <c r="D127" s="33">
        <f>IF('STATS 17-18'!G128&lt;400,IF(C127&gt;66,66,C127),C127)</f>
        <v>62</v>
      </c>
      <c r="E127" s="33">
        <f>IF('STATS 17-18'!G128&lt;200,IF(C127&gt;60,60,C127),C127)</f>
        <v>62</v>
      </c>
      <c r="F127" s="33"/>
      <c r="G127" s="33"/>
      <c r="H127" s="33"/>
      <c r="I127" s="33"/>
      <c r="J127" s="33"/>
      <c r="K127" s="130"/>
    </row>
    <row r="128" ht="20.35" customHeight="1">
      <c r="A128" t="s" s="38">
        <v>1191</v>
      </c>
      <c r="B128" s="99">
        <f>('STATS 17-18'!K129*60/'STATS 17-18'!G129)</f>
        <v>0.856449540847885</v>
      </c>
      <c r="C128" s="33">
        <f>VLOOKUP(B128,'PA - ASSISTS'!$A$3:$B$55,2)</f>
        <v>70</v>
      </c>
      <c r="D128" s="33">
        <f>IF('STATS 17-18'!G129&lt;400,IF(C128&gt;66,66,C128),C128)</f>
        <v>70</v>
      </c>
      <c r="E128" s="33">
        <f>IF('STATS 17-18'!G129&lt;200,IF(C128&gt;60,60,C128),C128)</f>
        <v>70</v>
      </c>
      <c r="F128" s="33"/>
      <c r="G128" s="33"/>
      <c r="H128" s="33"/>
      <c r="I128" s="33"/>
      <c r="J128" s="33"/>
      <c r="K128" s="130"/>
    </row>
    <row r="129" ht="20.35" customHeight="1">
      <c r="A129" t="s" s="38">
        <v>1192</v>
      </c>
      <c r="B129" s="99">
        <f>('STATS 17-18'!K130*60/'STATS 17-18'!G130)</f>
        <v>0.3904767069797711</v>
      </c>
      <c r="C129" s="33">
        <f>VLOOKUP(B129,'PA - ASSISTS'!$A$3:$B$55,2)</f>
        <v>52</v>
      </c>
      <c r="D129" s="33">
        <f>IF('STATS 17-18'!G130&lt;400,IF(C129&gt;66,66,C129),C129)</f>
        <v>52</v>
      </c>
      <c r="E129" s="33">
        <f>IF('STATS 17-18'!G130&lt;200,IF(C129&gt;60,60,C129),C129)</f>
        <v>52</v>
      </c>
      <c r="F129" s="33"/>
      <c r="G129" s="33"/>
      <c r="H129" s="33"/>
      <c r="I129" s="33"/>
      <c r="J129" s="33"/>
      <c r="K129" s="130"/>
    </row>
    <row r="130" ht="20.35" customHeight="1">
      <c r="A130" t="s" s="38">
        <v>1193</v>
      </c>
      <c r="B130" s="99">
        <f>('STATS 17-18'!K131*60/'STATS 17-18'!G131)</f>
        <v>0.1993024414549078</v>
      </c>
      <c r="C130" s="33">
        <f>VLOOKUP(B130,'PA - ASSISTS'!$A$3:$B$55,2)</f>
        <v>48</v>
      </c>
      <c r="D130" s="33">
        <f>IF('STATS 17-18'!G131&lt;400,IF(C130&gt;66,66,C130),C130)</f>
        <v>48</v>
      </c>
      <c r="E130" s="33">
        <f>IF('STATS 17-18'!G131&lt;200,IF(C130&gt;60,60,C130),C130)</f>
        <v>48</v>
      </c>
      <c r="F130" s="33"/>
      <c r="G130" s="33"/>
      <c r="H130" s="33"/>
      <c r="I130" s="33"/>
      <c r="J130" s="33"/>
      <c r="K130" s="130"/>
    </row>
    <row r="131" ht="20.35" customHeight="1">
      <c r="A131" t="s" s="38">
        <v>1194</v>
      </c>
      <c r="B131" s="99">
        <f>('STATS 17-18'!K132*60/'STATS 17-18'!G132)</f>
        <v>0.6623637554553015</v>
      </c>
      <c r="C131" s="33">
        <f>VLOOKUP(B131,'PA - ASSISTS'!$A$3:$B$55,2)</f>
        <v>64</v>
      </c>
      <c r="D131" s="33">
        <f>IF('STATS 17-18'!G132&lt;400,IF(C131&gt;66,66,C131),C131)</f>
        <v>64</v>
      </c>
      <c r="E131" s="33">
        <f>IF('STATS 17-18'!G132&lt;200,IF(C131&gt;60,60,C131),C131)</f>
        <v>64</v>
      </c>
      <c r="F131" s="33"/>
      <c r="G131" s="33"/>
      <c r="H131" s="33"/>
      <c r="I131" s="33"/>
      <c r="J131" s="33"/>
      <c r="K131" s="130"/>
    </row>
    <row r="132" ht="20.35" customHeight="1">
      <c r="A132" t="s" s="38">
        <v>1195</v>
      </c>
      <c r="B132" s="99">
        <f>('STATS 17-18'!K133*60/'STATS 17-18'!G133)</f>
        <v>0.5457522284882663</v>
      </c>
      <c r="C132" s="33">
        <f>VLOOKUP(B132,'PA - ASSISTS'!$A$3:$B$55,2)</f>
        <v>58</v>
      </c>
      <c r="D132" s="33">
        <f>IF('STATS 17-18'!G133&lt;400,IF(C132&gt;66,66,C132),C132)</f>
        <v>58</v>
      </c>
      <c r="E132" s="33">
        <f>IF('STATS 17-18'!G133&lt;200,IF(C132&gt;60,60,C132),C132)</f>
        <v>58</v>
      </c>
      <c r="F132" s="33"/>
      <c r="G132" s="33"/>
      <c r="H132" s="33"/>
      <c r="I132" s="33"/>
      <c r="J132" s="33"/>
      <c r="K132" s="130"/>
    </row>
    <row r="133" ht="20.35" customHeight="1">
      <c r="A133" t="s" s="38">
        <v>1196</v>
      </c>
      <c r="B133" s="99">
        <f>('STATS 17-18'!K134*60/'STATS 17-18'!G134)</f>
        <v>0.5893716643200942</v>
      </c>
      <c r="C133" s="33">
        <f>VLOOKUP(B133,'PA - ASSISTS'!$A$3:$B$55,2)</f>
        <v>60</v>
      </c>
      <c r="D133" s="33">
        <f>IF('STATS 17-18'!G134&lt;400,IF(C133&gt;66,66,C133),C133)</f>
        <v>60</v>
      </c>
      <c r="E133" s="33">
        <f>IF('STATS 17-18'!G134&lt;200,IF(C133&gt;60,60,C133),C133)</f>
        <v>60</v>
      </c>
      <c r="F133" s="33"/>
      <c r="G133" s="33"/>
      <c r="H133" s="33"/>
      <c r="I133" s="33"/>
      <c r="J133" s="33"/>
      <c r="K133" s="130"/>
    </row>
    <row r="134" ht="20.35" customHeight="1">
      <c r="A134" t="s" s="38">
        <v>1197</v>
      </c>
      <c r="B134" s="99">
        <f>('STATS 17-18'!K135*60/'STATS 17-18'!G135)</f>
        <v>0.4729049703524961</v>
      </c>
      <c r="C134" s="33">
        <f>VLOOKUP(B134,'PA - ASSISTS'!$A$3:$B$55,2)</f>
        <v>56</v>
      </c>
      <c r="D134" s="33">
        <f>IF('STATS 17-18'!G135&lt;400,IF(C134&gt;66,66,C134),C134)</f>
        <v>56</v>
      </c>
      <c r="E134" s="33">
        <f>IF('STATS 17-18'!G135&lt;200,IF(C134&gt;60,60,C134),C134)</f>
        <v>56</v>
      </c>
      <c r="F134" s="33"/>
      <c r="G134" s="33"/>
      <c r="H134" s="33"/>
      <c r="I134" s="33"/>
      <c r="J134" s="33"/>
      <c r="K134" s="130"/>
    </row>
    <row r="135" ht="20.35" customHeight="1">
      <c r="A135" t="s" s="38">
        <v>1198</v>
      </c>
      <c r="B135" s="99">
        <f>('STATS 17-18'!K136*60/'STATS 17-18'!G136)</f>
        <v>0.9869348622990882</v>
      </c>
      <c r="C135" s="33">
        <f>VLOOKUP(B135,'PA - ASSISTS'!$A$3:$B$55,2)</f>
        <v>75</v>
      </c>
      <c r="D135" s="33">
        <f>IF('STATS 17-18'!G136&lt;400,IF(C135&gt;66,66,C135),C135)</f>
        <v>75</v>
      </c>
      <c r="E135" s="33">
        <f>IF('STATS 17-18'!G136&lt;200,IF(C135&gt;60,60,C135),C135)</f>
        <v>75</v>
      </c>
      <c r="F135" s="33"/>
      <c r="G135" s="33"/>
      <c r="H135" s="33"/>
      <c r="I135" s="33"/>
      <c r="J135" s="33"/>
      <c r="K135" s="130"/>
    </row>
    <row r="136" ht="20.35" customHeight="1">
      <c r="A136" t="s" s="38">
        <v>1199</v>
      </c>
      <c r="B136" s="99">
        <f>('STATS 17-18'!K137*60/'STATS 17-18'!G137)</f>
        <v>0.9183087813277213</v>
      </c>
      <c r="C136" s="33">
        <f>VLOOKUP(B136,'PA - ASSISTS'!$A$3:$B$55,2)</f>
        <v>72</v>
      </c>
      <c r="D136" s="33">
        <f>IF('STATS 17-18'!G137&lt;400,IF(C136&gt;66,66,C136),C136)</f>
        <v>66</v>
      </c>
      <c r="E136" s="33">
        <f>IF('STATS 17-18'!G137&lt;200,IF(C136&gt;60,60,C136),C136)</f>
        <v>72</v>
      </c>
      <c r="F136" s="33"/>
      <c r="G136" s="33"/>
      <c r="H136" s="33"/>
      <c r="I136" s="33"/>
      <c r="J136" s="33"/>
      <c r="K136" s="130"/>
    </row>
    <row r="137" ht="20.35" customHeight="1">
      <c r="A137" t="s" s="38">
        <v>1200</v>
      </c>
      <c r="B137" s="99">
        <f>('STATS 17-18'!K138*60/'STATS 17-18'!G138)</f>
        <v>0</v>
      </c>
      <c r="C137" s="33">
        <f>VLOOKUP(B137,'PA - ASSISTS'!$A$3:$B$55,2)</f>
        <v>47</v>
      </c>
      <c r="D137" s="33">
        <f>IF('STATS 17-18'!G138&lt;400,IF(C137&gt;66,66,C137),C137)</f>
        <v>47</v>
      </c>
      <c r="E137" s="33">
        <f>IF('STATS 17-18'!G138&lt;200,IF(C137&gt;60,60,C137),C137)</f>
        <v>47</v>
      </c>
      <c r="F137" s="33"/>
      <c r="G137" s="33"/>
      <c r="H137" s="33"/>
      <c r="I137" s="33"/>
      <c r="J137" s="33"/>
      <c r="K137" s="130"/>
    </row>
    <row r="138" ht="20.35" customHeight="1">
      <c r="A138" t="s" s="38">
        <v>1201</v>
      </c>
      <c r="B138" s="99">
        <f>('STATS 17-18'!K139*60/'STATS 17-18'!G139)</f>
        <v>1.463002907249367</v>
      </c>
      <c r="C138" s="33">
        <f>VLOOKUP(B138,'PA - ASSISTS'!$A$3:$B$55,2)</f>
        <v>88</v>
      </c>
      <c r="D138" s="33">
        <f>IF('STATS 17-18'!G139&lt;400,IF(C138&gt;66,66,C138),C138)</f>
        <v>88</v>
      </c>
      <c r="E138" s="33">
        <f>IF('STATS 17-18'!G139&lt;200,IF(C138&gt;60,60,C138),C138)</f>
        <v>88</v>
      </c>
      <c r="F138" s="33"/>
      <c r="G138" s="33"/>
      <c r="H138" s="33"/>
      <c r="I138" s="33"/>
      <c r="J138" s="33"/>
      <c r="K138" s="130"/>
    </row>
    <row r="139" ht="20.35" customHeight="1">
      <c r="A139" t="s" s="38">
        <v>1202</v>
      </c>
      <c r="B139" s="99">
        <f>('STATS 17-18'!K140*60/'STATS 17-18'!G140)</f>
        <v>0.7243065196209463</v>
      </c>
      <c r="C139" s="33">
        <f>VLOOKUP(B139,'PA - ASSISTS'!$A$3:$B$55,2)</f>
        <v>66</v>
      </c>
      <c r="D139" s="33">
        <f>IF('STATS 17-18'!G140&lt;400,IF(C139&gt;66,66,C139),C139)</f>
        <v>66</v>
      </c>
      <c r="E139" s="33">
        <f>IF('STATS 17-18'!G140&lt;200,IF(C139&gt;60,60,C139),C139)</f>
        <v>66</v>
      </c>
      <c r="F139" s="33"/>
      <c r="G139" s="33"/>
      <c r="H139" s="33"/>
      <c r="I139" s="33"/>
      <c r="J139" s="33"/>
      <c r="K139" s="130"/>
    </row>
    <row r="140" ht="20.35" customHeight="1">
      <c r="A140" t="s" s="38">
        <v>1203</v>
      </c>
      <c r="B140" s="99">
        <f>('STATS 17-18'!K141*60/'STATS 17-18'!G141)</f>
        <v>0.7950508087157445</v>
      </c>
      <c r="C140" s="33">
        <f>VLOOKUP(B140,'PA - ASSISTS'!$A$3:$B$55,2)</f>
        <v>68</v>
      </c>
      <c r="D140" s="33">
        <f>IF('STATS 17-18'!G141&lt;400,IF(C140&gt;66,66,C140),C140)</f>
        <v>68</v>
      </c>
      <c r="E140" s="33">
        <f>IF('STATS 17-18'!G141&lt;200,IF(C140&gt;60,60,C140),C140)</f>
        <v>68</v>
      </c>
      <c r="F140" s="33"/>
      <c r="G140" s="33"/>
      <c r="H140" s="33"/>
      <c r="I140" s="33"/>
      <c r="J140" s="33"/>
      <c r="K140" s="130"/>
    </row>
    <row r="141" ht="20.35" customHeight="1">
      <c r="A141" t="s" s="38">
        <v>1204</v>
      </c>
      <c r="B141" s="99">
        <f>('STATS 17-18'!K142*60/'STATS 17-18'!G142)</f>
        <v>0.4466944609886838</v>
      </c>
      <c r="C141" s="33">
        <f>VLOOKUP(B141,'PA - ASSISTS'!$A$3:$B$55,2)</f>
        <v>55</v>
      </c>
      <c r="D141" s="33">
        <f>IF('STATS 17-18'!G142&lt;400,IF(C141&gt;66,66,C141),C141)</f>
        <v>55</v>
      </c>
      <c r="E141" s="33">
        <f>IF('STATS 17-18'!G142&lt;200,IF(C141&gt;60,60,C141),C141)</f>
        <v>55</v>
      </c>
      <c r="F141" s="33"/>
      <c r="G141" s="33"/>
      <c r="H141" s="33"/>
      <c r="I141" s="33"/>
      <c r="J141" s="33"/>
      <c r="K141" s="130"/>
    </row>
    <row r="142" ht="20.35" customHeight="1">
      <c r="A142" t="s" s="38">
        <v>1205</v>
      </c>
      <c r="B142" s="99">
        <f>('STATS 17-18'!K143*60/'STATS 17-18'!G143)</f>
        <v>0.3442999234889059</v>
      </c>
      <c r="C142" s="33">
        <f>VLOOKUP(B142,'PA - ASSISTS'!$A$3:$B$55,2)</f>
        <v>51</v>
      </c>
      <c r="D142" s="33">
        <f>IF('STATS 17-18'!G143&lt;400,IF(C142&gt;66,66,C142),C142)</f>
        <v>51</v>
      </c>
      <c r="E142" s="33">
        <f>IF('STATS 17-18'!G143&lt;200,IF(C142&gt;60,60,C142),C142)</f>
        <v>51</v>
      </c>
      <c r="F142" s="33"/>
      <c r="G142" s="33"/>
      <c r="H142" s="33"/>
      <c r="I142" s="33"/>
      <c r="J142" s="33"/>
      <c r="K142" s="130"/>
    </row>
    <row r="143" ht="20.35" customHeight="1">
      <c r="A143" t="s" s="38">
        <v>1206</v>
      </c>
      <c r="B143" s="99">
        <f>('STATS 17-18'!K144*60/'STATS 17-18'!G144)</f>
        <v>1.16666786694225</v>
      </c>
      <c r="C143" s="33">
        <f>VLOOKUP(B143,'PA - ASSISTS'!$A$3:$B$55,2)</f>
        <v>81</v>
      </c>
      <c r="D143" s="33">
        <f>IF('STATS 17-18'!G144&lt;400,IF(C143&gt;66,66,C143),C143)</f>
        <v>81</v>
      </c>
      <c r="E143" s="33">
        <f>IF('STATS 17-18'!G144&lt;200,IF(C143&gt;60,60,C143),C143)</f>
        <v>81</v>
      </c>
      <c r="F143" s="33"/>
      <c r="G143" s="33"/>
      <c r="H143" s="33"/>
      <c r="I143" s="33"/>
      <c r="J143" s="33"/>
      <c r="K143" s="130"/>
    </row>
    <row r="144" ht="20.35" customHeight="1">
      <c r="A144" t="s" s="38">
        <v>1207</v>
      </c>
      <c r="B144" s="99">
        <f>('STATS 17-18'!K145*60/'STATS 17-18'!G145)</f>
        <v>1.354548574111867</v>
      </c>
      <c r="C144" s="33">
        <f>VLOOKUP(B144,'PA - ASSISTS'!$A$3:$B$55,2)</f>
        <v>85</v>
      </c>
      <c r="D144" s="33">
        <f>IF('STATS 17-18'!G145&lt;400,IF(C144&gt;66,66,C144),C144)</f>
        <v>85</v>
      </c>
      <c r="E144" s="33">
        <f>IF('STATS 17-18'!G145&lt;200,IF(C144&gt;60,60,C144),C144)</f>
        <v>85</v>
      </c>
      <c r="F144" s="33"/>
      <c r="G144" s="33"/>
      <c r="H144" s="33"/>
      <c r="I144" s="33"/>
      <c r="J144" s="33"/>
      <c r="K144" s="130"/>
    </row>
    <row r="145" ht="20.35" customHeight="1">
      <c r="A145" t="s" s="38">
        <v>1208</v>
      </c>
      <c r="B145" s="99">
        <f>('STATS 17-18'!K146*60/'STATS 17-18'!G146)</f>
        <v>0.8635889316685257</v>
      </c>
      <c r="C145" s="33">
        <f>VLOOKUP(B145,'PA - ASSISTS'!$A$3:$B$55,2)</f>
        <v>71</v>
      </c>
      <c r="D145" s="33">
        <f>IF('STATS 17-18'!G146&lt;400,IF(C145&gt;66,66,C145),C145)</f>
        <v>71</v>
      </c>
      <c r="E145" s="33">
        <f>IF('STATS 17-18'!G146&lt;200,IF(C145&gt;60,60,C145),C145)</f>
        <v>71</v>
      </c>
      <c r="F145" s="33"/>
      <c r="G145" s="33"/>
      <c r="H145" s="33"/>
      <c r="I145" s="33"/>
      <c r="J145" s="33"/>
      <c r="K145" s="130"/>
    </row>
    <row r="146" ht="20.35" customHeight="1">
      <c r="A146" t="s" s="38">
        <v>1209</v>
      </c>
      <c r="B146" s="99">
        <f>('STATS 17-18'!K147*60/'STATS 17-18'!G147)</f>
        <v>0.618034239096846</v>
      </c>
      <c r="C146" s="33">
        <f>VLOOKUP(B146,'PA - ASSISTS'!$A$3:$B$55,2)</f>
        <v>61</v>
      </c>
      <c r="D146" s="33">
        <f>IF('STATS 17-18'!G147&lt;400,IF(C146&gt;66,66,C146),C146)</f>
        <v>61</v>
      </c>
      <c r="E146" s="33">
        <f>IF('STATS 17-18'!G147&lt;200,IF(C146&gt;60,60,C146),C146)</f>
        <v>61</v>
      </c>
      <c r="F146" s="33"/>
      <c r="G146" s="33"/>
      <c r="H146" s="33"/>
      <c r="I146" s="33"/>
      <c r="J146" s="33"/>
      <c r="K146" s="130"/>
    </row>
    <row r="147" ht="20.35" customHeight="1">
      <c r="A147" t="s" s="38">
        <v>1210</v>
      </c>
      <c r="B147" s="99">
        <f>('STATS 17-18'!K148*60/'STATS 17-18'!G148)</f>
        <v>0</v>
      </c>
      <c r="C147" s="33">
        <f>VLOOKUP(B147,'PA - ASSISTS'!$A$3:$B$55,2)</f>
        <v>47</v>
      </c>
      <c r="D147" s="33">
        <f>IF('STATS 17-18'!G148&lt;400,IF(C147&gt;66,66,C147),C147)</f>
        <v>47</v>
      </c>
      <c r="E147" s="33">
        <f>IF('STATS 17-18'!G148&lt;200,IF(C147&gt;60,60,C147),C147)</f>
        <v>47</v>
      </c>
      <c r="F147" s="33"/>
      <c r="G147" s="33"/>
      <c r="H147" s="33"/>
      <c r="I147" s="33"/>
      <c r="J147" s="33"/>
      <c r="K147" s="130"/>
    </row>
    <row r="148" ht="20.35" customHeight="1">
      <c r="A148" t="s" s="38">
        <v>1211</v>
      </c>
      <c r="B148" s="99">
        <f>('STATS 17-18'!K149*60/'STATS 17-18'!G149)</f>
        <v>1.055360118496575</v>
      </c>
      <c r="C148" s="33">
        <f>VLOOKUP(B148,'PA - ASSISTS'!$A$3:$B$55,2)</f>
        <v>77</v>
      </c>
      <c r="D148" s="33">
        <f>IF('STATS 17-18'!G149&lt;400,IF(C148&gt;66,66,C148),C148)</f>
        <v>77</v>
      </c>
      <c r="E148" s="33">
        <f>IF('STATS 17-18'!G149&lt;200,IF(C148&gt;60,60,C148),C148)</f>
        <v>77</v>
      </c>
      <c r="F148" s="33"/>
      <c r="G148" s="33"/>
      <c r="H148" s="33"/>
      <c r="I148" s="33"/>
      <c r="J148" s="33"/>
      <c r="K148" s="130"/>
    </row>
    <row r="149" ht="20.35" customHeight="1">
      <c r="A149" t="s" s="38">
        <v>1212</v>
      </c>
      <c r="B149" s="99">
        <f>('STATS 17-18'!K150*60/'STATS 17-18'!G150)</f>
        <v>1.173020527859238</v>
      </c>
      <c r="C149" s="33">
        <f>VLOOKUP(B149,'PA - ASSISTS'!$A$3:$B$55,2)</f>
        <v>81</v>
      </c>
      <c r="D149" s="33">
        <f>IF('STATS 17-18'!G150&lt;400,IF(C149&gt;66,66,C149),C149)</f>
        <v>66</v>
      </c>
      <c r="E149" s="33">
        <f>IF('STATS 17-18'!G150&lt;200,IF(C149&gt;60,60,C149),C149)</f>
        <v>60</v>
      </c>
      <c r="F149" s="33"/>
      <c r="G149" s="33"/>
      <c r="H149" s="33"/>
      <c r="I149" s="33"/>
      <c r="J149" s="33"/>
      <c r="K149" s="130"/>
    </row>
    <row r="150" ht="20.35" customHeight="1">
      <c r="A150" t="s" s="38">
        <v>1213</v>
      </c>
      <c r="B150" s="99">
        <f>('STATS 17-18'!K151*60/'STATS 17-18'!G151)</f>
        <v>1.0667528689187</v>
      </c>
      <c r="C150" s="33">
        <f>VLOOKUP(B150,'PA - ASSISTS'!$A$3:$B$55,2)</f>
        <v>77</v>
      </c>
      <c r="D150" s="33">
        <f>IF('STATS 17-18'!G151&lt;400,IF(C150&gt;66,66,C150),C150)</f>
        <v>77</v>
      </c>
      <c r="E150" s="33">
        <f>IF('STATS 17-18'!G151&lt;200,IF(C150&gt;60,60,C150),C150)</f>
        <v>77</v>
      </c>
      <c r="F150" s="33"/>
      <c r="G150" s="33"/>
      <c r="H150" s="33"/>
      <c r="I150" s="33"/>
      <c r="J150" s="33"/>
      <c r="K150" s="130"/>
    </row>
    <row r="151" ht="20.35" customHeight="1">
      <c r="A151" t="s" s="38">
        <v>1214</v>
      </c>
      <c r="B151" s="99">
        <f>('STATS 17-18'!K152*60/'STATS 17-18'!G152)</f>
        <v>1.074419853976574</v>
      </c>
      <c r="C151" s="33">
        <f>VLOOKUP(B151,'PA - ASSISTS'!$A$3:$B$55,2)</f>
        <v>78</v>
      </c>
      <c r="D151" s="33">
        <f>IF('STATS 17-18'!G152&lt;400,IF(C151&gt;66,66,C151),C151)</f>
        <v>78</v>
      </c>
      <c r="E151" s="33">
        <f>IF('STATS 17-18'!G152&lt;200,IF(C151&gt;60,60,C151),C151)</f>
        <v>78</v>
      </c>
      <c r="F151" s="33"/>
      <c r="G151" s="33"/>
      <c r="H151" s="33"/>
      <c r="I151" s="33"/>
      <c r="J151" s="33"/>
      <c r="K151" s="130"/>
    </row>
    <row r="152" ht="20.35" customHeight="1">
      <c r="A152" t="s" s="38">
        <v>1215</v>
      </c>
      <c r="B152" s="99">
        <f>('STATS 17-18'!K153*60/'STATS 17-18'!G153)</f>
        <v>0.8289035048202541</v>
      </c>
      <c r="C152" s="33">
        <f>VLOOKUP(B152,'PA - ASSISTS'!$A$3:$B$55,2)</f>
        <v>69</v>
      </c>
      <c r="D152" s="33">
        <f>IF('STATS 17-18'!G153&lt;400,IF(C152&gt;66,66,C152),C152)</f>
        <v>69</v>
      </c>
      <c r="E152" s="33">
        <f>IF('STATS 17-18'!G153&lt;200,IF(C152&gt;60,60,C152),C152)</f>
        <v>69</v>
      </c>
      <c r="F152" s="33"/>
      <c r="G152" s="33"/>
      <c r="H152" s="33"/>
      <c r="I152" s="33"/>
      <c r="J152" s="33"/>
      <c r="K152" s="130"/>
    </row>
    <row r="153" ht="20.35" customHeight="1">
      <c r="A153" t="s" s="38">
        <v>1216</v>
      </c>
      <c r="B153" s="99">
        <f>('STATS 17-18'!K154*60/'STATS 17-18'!G154)</f>
        <v>0.9343368803529717</v>
      </c>
      <c r="C153" s="33">
        <f>VLOOKUP(B153,'PA - ASSISTS'!$A$3:$B$55,2)</f>
        <v>73</v>
      </c>
      <c r="D153" s="33">
        <f>IF('STATS 17-18'!G154&lt;400,IF(C153&gt;66,66,C153),C153)</f>
        <v>66</v>
      </c>
      <c r="E153" s="33">
        <f>IF('STATS 17-18'!G154&lt;200,IF(C153&gt;60,60,C153),C153)</f>
        <v>60</v>
      </c>
      <c r="F153" s="33"/>
      <c r="G153" s="33"/>
      <c r="H153" s="33"/>
      <c r="I153" s="33"/>
      <c r="J153" s="33"/>
      <c r="K153" s="130"/>
    </row>
    <row r="154" ht="20.35" customHeight="1">
      <c r="A154" t="s" s="38">
        <v>1217</v>
      </c>
      <c r="B154" s="99">
        <f>('STATS 17-18'!K155*60/'STATS 17-18'!G155)</f>
        <v>0.1767391624527468</v>
      </c>
      <c r="C154" s="33">
        <f>VLOOKUP(B154,'PA - ASSISTS'!$A$3:$B$55,2)</f>
        <v>47</v>
      </c>
      <c r="D154" s="33">
        <f>IF('STATS 17-18'!G155&lt;400,IF(C154&gt;66,66,C154),C154)</f>
        <v>47</v>
      </c>
      <c r="E154" s="33">
        <f>IF('STATS 17-18'!G155&lt;200,IF(C154&gt;60,60,C154),C154)</f>
        <v>47</v>
      </c>
      <c r="F154" s="33"/>
      <c r="G154" s="33"/>
      <c r="H154" s="33"/>
      <c r="I154" s="33"/>
      <c r="J154" s="33"/>
      <c r="K154" s="130"/>
    </row>
    <row r="155" ht="20.35" customHeight="1">
      <c r="A155" t="s" s="38">
        <v>1218</v>
      </c>
      <c r="B155" s="99">
        <f>('STATS 17-18'!K156*60/'STATS 17-18'!G156)</f>
        <v>0.9292960582358863</v>
      </c>
      <c r="C155" s="33">
        <f>VLOOKUP(B155,'PA - ASSISTS'!$A$3:$B$55,2)</f>
        <v>73</v>
      </c>
      <c r="D155" s="33">
        <f>IF('STATS 17-18'!G156&lt;400,IF(C155&gt;66,66,C155),C155)</f>
        <v>73</v>
      </c>
      <c r="E155" s="33">
        <f>IF('STATS 17-18'!G156&lt;200,IF(C155&gt;60,60,C155),C155)</f>
        <v>73</v>
      </c>
      <c r="F155" s="33"/>
      <c r="G155" s="33"/>
      <c r="H155" s="33"/>
      <c r="I155" s="33"/>
      <c r="J155" s="33"/>
      <c r="K155" s="130"/>
    </row>
    <row r="156" ht="20.35" customHeight="1">
      <c r="A156" t="s" s="38">
        <v>1219</v>
      </c>
      <c r="B156" s="99">
        <f>('STATS 17-18'!K157*60/'STATS 17-18'!G157)</f>
        <v>0.9431631896880824</v>
      </c>
      <c r="C156" s="33">
        <f>VLOOKUP(B156,'PA - ASSISTS'!$A$3:$B$55,2)</f>
        <v>73</v>
      </c>
      <c r="D156" s="33">
        <f>IF('STATS 17-18'!G157&lt;400,IF(C156&gt;66,66,C156),C156)</f>
        <v>73</v>
      </c>
      <c r="E156" s="33">
        <f>IF('STATS 17-18'!G157&lt;200,IF(C156&gt;60,60,C156),C156)</f>
        <v>73</v>
      </c>
      <c r="F156" s="33"/>
      <c r="G156" s="33"/>
      <c r="H156" s="33"/>
      <c r="I156" s="33"/>
      <c r="J156" s="33"/>
      <c r="K156" s="130"/>
    </row>
    <row r="157" ht="20.35" customHeight="1">
      <c r="A157" t="s" s="38">
        <v>1220</v>
      </c>
      <c r="B157" s="99">
        <f>('STATS 17-18'!K158*60/'STATS 17-18'!G158)</f>
        <v>0</v>
      </c>
      <c r="C157" s="33">
        <f>VLOOKUP(B157,'PA - ASSISTS'!$A$3:$B$55,2)</f>
        <v>47</v>
      </c>
      <c r="D157" s="33">
        <f>IF('STATS 17-18'!G158&lt;400,IF(C157&gt;66,66,C157),C157)</f>
        <v>47</v>
      </c>
      <c r="E157" s="33">
        <f>IF('STATS 17-18'!G158&lt;200,IF(C157&gt;60,60,C157),C157)</f>
        <v>47</v>
      </c>
      <c r="F157" s="33"/>
      <c r="G157" s="33"/>
      <c r="H157" s="33"/>
      <c r="I157" s="33"/>
      <c r="J157" s="33"/>
      <c r="K157" s="130"/>
    </row>
    <row r="158" ht="20.35" customHeight="1">
      <c r="A158" t="s" s="38">
        <v>1221</v>
      </c>
      <c r="B158" s="99">
        <f>('STATS 17-18'!K159*60/'STATS 17-18'!G159)</f>
        <v>0.4376899696048632</v>
      </c>
      <c r="C158" s="33">
        <f>VLOOKUP(B158,'PA - ASSISTS'!$A$3:$B$55,2)</f>
        <v>54</v>
      </c>
      <c r="D158" s="33">
        <f>IF('STATS 17-18'!G159&lt;400,IF(C158&gt;66,66,C158),C158)</f>
        <v>54</v>
      </c>
      <c r="E158" s="33">
        <f>IF('STATS 17-18'!G159&lt;200,IF(C158&gt;60,60,C158),C158)</f>
        <v>54</v>
      </c>
      <c r="F158" s="33"/>
      <c r="G158" s="33"/>
      <c r="H158" s="33"/>
      <c r="I158" s="33"/>
      <c r="J158" s="33"/>
      <c r="K158" s="130"/>
    </row>
    <row r="159" ht="20.35" customHeight="1">
      <c r="A159" t="s" s="38">
        <v>1222</v>
      </c>
      <c r="B159" s="99">
        <f>('STATS 17-18'!K160*60/'STATS 17-18'!G160)</f>
        <v>0.710126402499645</v>
      </c>
      <c r="C159" s="33">
        <f>VLOOKUP(B159,'PA - ASSISTS'!$A$3:$B$55,2)</f>
        <v>66</v>
      </c>
      <c r="D159" s="33">
        <f>IF('STATS 17-18'!G160&lt;400,IF(C159&gt;66,66,C159),C159)</f>
        <v>66</v>
      </c>
      <c r="E159" s="33">
        <f>IF('STATS 17-18'!G160&lt;200,IF(C159&gt;60,60,C159),C159)</f>
        <v>66</v>
      </c>
      <c r="F159" s="33"/>
      <c r="G159" s="33"/>
      <c r="H159" s="33"/>
      <c r="I159" s="33"/>
      <c r="J159" s="33"/>
      <c r="K159" s="130"/>
    </row>
    <row r="160" ht="20.35" customHeight="1">
      <c r="A160" t="s" s="38">
        <v>1223</v>
      </c>
      <c r="B160" s="99">
        <f>('STATS 17-18'!K161*60/'STATS 17-18'!G161)</f>
        <v>2.853067047075606</v>
      </c>
      <c r="C160" s="33">
        <f>VLOOKUP(B160,'PA - ASSISTS'!$A$3:$B$55,2)</f>
        <v>99</v>
      </c>
      <c r="D160" s="33">
        <f>IF('STATS 17-18'!G161&lt;400,IF(C160&gt;66,66,C160),C160)</f>
        <v>66</v>
      </c>
      <c r="E160" s="33">
        <f>IF('STATS 17-18'!G161&lt;200,IF(C160&gt;60,60,C160),C160)</f>
        <v>60</v>
      </c>
      <c r="F160" s="33"/>
      <c r="G160" s="33"/>
      <c r="H160" s="33"/>
      <c r="I160" s="33"/>
      <c r="J160" s="33"/>
      <c r="K160" s="130"/>
    </row>
    <row r="161" ht="20.35" customHeight="1">
      <c r="A161" t="s" s="38">
        <v>1224</v>
      </c>
      <c r="B161" s="99">
        <f>('STATS 17-18'!K162*60/'STATS 17-18'!G162)</f>
        <v>0.345388346021558</v>
      </c>
      <c r="C161" s="33">
        <f>VLOOKUP(B161,'PA - ASSISTS'!$A$3:$B$55,2)</f>
        <v>51</v>
      </c>
      <c r="D161" s="33">
        <f>IF('STATS 17-18'!G162&lt;400,IF(C161&gt;66,66,C161),C161)</f>
        <v>51</v>
      </c>
      <c r="E161" s="33">
        <f>IF('STATS 17-18'!G162&lt;200,IF(C161&gt;60,60,C161),C161)</f>
        <v>51</v>
      </c>
      <c r="F161" s="33"/>
      <c r="G161" s="33"/>
      <c r="H161" s="33"/>
      <c r="I161" s="33"/>
      <c r="J161" s="33"/>
      <c r="K161" s="130"/>
    </row>
    <row r="162" ht="20.35" customHeight="1">
      <c r="A162" t="s" s="38">
        <v>1225</v>
      </c>
      <c r="B162" s="99">
        <f>('STATS 17-18'!K163*60/'STATS 17-18'!G163)</f>
        <v>0.4198740377886634</v>
      </c>
      <c r="C162" s="33">
        <f>VLOOKUP(B162,'PA - ASSISTS'!$A$3:$B$55,2)</f>
        <v>53</v>
      </c>
      <c r="D162" s="33">
        <f>IF('STATS 17-18'!G163&lt;400,IF(C162&gt;66,66,C162),C162)</f>
        <v>53</v>
      </c>
      <c r="E162" s="33">
        <f>IF('STATS 17-18'!G163&lt;200,IF(C162&gt;60,60,C162),C162)</f>
        <v>53</v>
      </c>
      <c r="F162" s="33"/>
      <c r="G162" s="33"/>
      <c r="H162" s="33"/>
      <c r="I162" s="33"/>
      <c r="J162" s="33"/>
      <c r="K162" s="130"/>
    </row>
    <row r="163" ht="20.35" customHeight="1">
      <c r="A163" t="s" s="38">
        <v>1226</v>
      </c>
      <c r="B163" s="99">
        <f>('STATS 17-18'!K164*60/'STATS 17-18'!G164)</f>
        <v>0.173422935183178</v>
      </c>
      <c r="C163" s="33">
        <f>VLOOKUP(B163,'PA - ASSISTS'!$A$3:$B$55,2)</f>
        <v>47</v>
      </c>
      <c r="D163" s="33">
        <f>IF('STATS 17-18'!G164&lt;400,IF(C163&gt;66,66,C163),C163)</f>
        <v>47</v>
      </c>
      <c r="E163" s="33">
        <f>IF('STATS 17-18'!G164&lt;200,IF(C163&gt;60,60,C163),C163)</f>
        <v>47</v>
      </c>
      <c r="F163" s="33"/>
      <c r="G163" s="33"/>
      <c r="H163" s="33"/>
      <c r="I163" s="33"/>
      <c r="J163" s="33"/>
      <c r="K163" s="130"/>
    </row>
    <row r="164" ht="32.35" customHeight="1">
      <c r="A164" t="s" s="38">
        <v>1227</v>
      </c>
      <c r="B164" s="99">
        <f>('STATS 17-18'!K165*60/'STATS 17-18'!G165)</f>
        <v>0.9054098236965871</v>
      </c>
      <c r="C164" s="33">
        <f>VLOOKUP(B164,'PA - ASSISTS'!$A$3:$B$55,2)</f>
        <v>72</v>
      </c>
      <c r="D164" s="33">
        <f>IF('STATS 17-18'!G165&lt;400,IF(C164&gt;66,66,C164),C164)</f>
        <v>72</v>
      </c>
      <c r="E164" s="33">
        <f>IF('STATS 17-18'!G165&lt;200,IF(C164&gt;60,60,C164),C164)</f>
        <v>72</v>
      </c>
      <c r="F164" s="33"/>
      <c r="G164" s="33"/>
      <c r="H164" s="33"/>
      <c r="I164" s="33"/>
      <c r="J164" s="33"/>
      <c r="K164" s="130"/>
    </row>
    <row r="165" ht="20.35" customHeight="1">
      <c r="A165" t="s" s="38">
        <v>1228</v>
      </c>
      <c r="B165" s="99">
        <f>('STATS 17-18'!K166*60/'STATS 17-18'!G166)</f>
        <v>1.188024710913987</v>
      </c>
      <c r="C165" s="33">
        <f>VLOOKUP(B165,'PA - ASSISTS'!$A$3:$B$55,2)</f>
        <v>81</v>
      </c>
      <c r="D165" s="33">
        <f>IF('STATS 17-18'!G166&lt;400,IF(C165&gt;66,66,C165),C165)</f>
        <v>81</v>
      </c>
      <c r="E165" s="33">
        <f>IF('STATS 17-18'!G166&lt;200,IF(C165&gt;60,60,C165),C165)</f>
        <v>81</v>
      </c>
      <c r="F165" s="33"/>
      <c r="G165" s="33"/>
      <c r="H165" s="33"/>
      <c r="I165" s="33"/>
      <c r="J165" s="33"/>
      <c r="K165" s="130"/>
    </row>
    <row r="166" ht="20.35" customHeight="1">
      <c r="A166" t="s" s="38">
        <v>1229</v>
      </c>
      <c r="B166" s="99">
        <f>('STATS 17-18'!K167*60/'STATS 17-18'!G167)</f>
        <v>1.429644971498744</v>
      </c>
      <c r="C166" s="33">
        <f>VLOOKUP(B166,'PA - ASSISTS'!$A$3:$B$55,2)</f>
        <v>87</v>
      </c>
      <c r="D166" s="33">
        <f>IF('STATS 17-18'!G167&lt;400,IF(C166&gt;66,66,C166),C166)</f>
        <v>87</v>
      </c>
      <c r="E166" s="33">
        <f>IF('STATS 17-18'!G167&lt;200,IF(C166&gt;60,60,C166),C166)</f>
        <v>87</v>
      </c>
      <c r="F166" s="33"/>
      <c r="G166" s="33"/>
      <c r="H166" s="33"/>
      <c r="I166" s="33"/>
      <c r="J166" s="33"/>
      <c r="K166" s="130"/>
    </row>
    <row r="167" ht="20.35" customHeight="1">
      <c r="A167" t="s" s="38">
        <v>1230</v>
      </c>
      <c r="B167" s="99">
        <f>('STATS 17-18'!K168*60/'STATS 17-18'!G168)</f>
        <v>1.032050914511783</v>
      </c>
      <c r="C167" s="33">
        <f>VLOOKUP(B167,'PA - ASSISTS'!$A$3:$B$55,2)</f>
        <v>76</v>
      </c>
      <c r="D167" s="33">
        <f>IF('STATS 17-18'!G168&lt;400,IF(C167&gt;66,66,C167),C167)</f>
        <v>76</v>
      </c>
      <c r="E167" s="33">
        <f>IF('STATS 17-18'!G168&lt;200,IF(C167&gt;60,60,C167),C167)</f>
        <v>76</v>
      </c>
      <c r="F167" s="33"/>
      <c r="G167" s="33"/>
      <c r="H167" s="33"/>
      <c r="I167" s="33"/>
      <c r="J167" s="33"/>
      <c r="K167" s="130"/>
    </row>
    <row r="168" ht="20.35" customHeight="1">
      <c r="A168" t="s" s="38">
        <v>1231</v>
      </c>
      <c r="B168" s="99">
        <f>('STATS 17-18'!K169*60/'STATS 17-18'!G169)</f>
        <v>0</v>
      </c>
      <c r="C168" s="33">
        <f>VLOOKUP(B168,'PA - ASSISTS'!$A$3:$B$55,2)</f>
        <v>47</v>
      </c>
      <c r="D168" s="33">
        <f>IF('STATS 17-18'!G169&lt;400,IF(C168&gt;66,66,C168),C168)</f>
        <v>47</v>
      </c>
      <c r="E168" s="33">
        <f>IF('STATS 17-18'!G169&lt;200,IF(C168&gt;60,60,C168),C168)</f>
        <v>47</v>
      </c>
      <c r="F168" s="33"/>
      <c r="G168" s="33"/>
      <c r="H168" s="33"/>
      <c r="I168" s="33"/>
      <c r="J168" s="33"/>
      <c r="K168" s="130"/>
    </row>
    <row r="169" ht="20.35" customHeight="1">
      <c r="A169" t="s" s="38">
        <v>1232</v>
      </c>
      <c r="B169" s="99">
        <f>('STATS 17-18'!K170*60/'STATS 17-18'!G170)</f>
        <v>0.2886002886002886</v>
      </c>
      <c r="C169" s="33">
        <f>VLOOKUP(B169,'PA - ASSISTS'!$A$3:$B$55,2)</f>
        <v>50</v>
      </c>
      <c r="D169" s="33">
        <f>IF('STATS 17-18'!G170&lt;400,IF(C169&gt;66,66,C169),C169)</f>
        <v>50</v>
      </c>
      <c r="E169" s="33">
        <f>IF('STATS 17-18'!G170&lt;200,IF(C169&gt;60,60,C169),C169)</f>
        <v>50</v>
      </c>
      <c r="F169" s="33"/>
      <c r="G169" s="33"/>
      <c r="H169" s="33"/>
      <c r="I169" s="33"/>
      <c r="J169" s="33"/>
      <c r="K169" s="130"/>
    </row>
    <row r="170" ht="20.35" customHeight="1">
      <c r="A170" t="s" s="38">
        <v>1233</v>
      </c>
      <c r="B170" s="99">
        <f>('STATS 17-18'!K171*60/'STATS 17-18'!G171)</f>
        <v>0</v>
      </c>
      <c r="C170" s="33">
        <f>VLOOKUP(B170,'PA - ASSISTS'!$A$3:$B$55,2)</f>
        <v>47</v>
      </c>
      <c r="D170" s="33">
        <f>IF('STATS 17-18'!G171&lt;400,IF(C170&gt;66,66,C170),C170)</f>
        <v>47</v>
      </c>
      <c r="E170" s="33">
        <f>IF('STATS 17-18'!G171&lt;200,IF(C170&gt;60,60,C170),C170)</f>
        <v>47</v>
      </c>
      <c r="F170" s="33"/>
      <c r="G170" s="33"/>
      <c r="H170" s="33"/>
      <c r="I170" s="33"/>
      <c r="J170" s="33"/>
      <c r="K170" s="130"/>
    </row>
    <row r="171" ht="20.35" customHeight="1">
      <c r="A171" t="s" s="38">
        <v>1235</v>
      </c>
      <c r="B171" s="99">
        <f>('STATS 17-18'!K173*60/'STATS 17-18'!G173)</f>
        <v>1.305341020341564</v>
      </c>
      <c r="C171" s="33">
        <f>VLOOKUP(B171,'PA - ASSISTS'!$A$3:$B$55,2)</f>
        <v>84</v>
      </c>
      <c r="D171" s="33">
        <f>IF('STATS 17-18'!G172&lt;400,IF(C171&gt;66,66,C171),C171)</f>
        <v>66</v>
      </c>
      <c r="E171" s="33">
        <f>IF('STATS 17-18'!G172&lt;200,IF(C171&gt;60,60,C171),C171)</f>
        <v>84</v>
      </c>
      <c r="F171" s="33"/>
      <c r="G171" s="33"/>
      <c r="H171" s="33"/>
      <c r="I171" s="33"/>
      <c r="J171" s="33"/>
      <c r="K171" s="130"/>
    </row>
    <row r="172" ht="20.35" customHeight="1">
      <c r="A172" t="s" s="38">
        <v>1236</v>
      </c>
      <c r="B172" s="99">
        <f>('STATS 17-18'!K174*60/'STATS 17-18'!G174)</f>
        <v>1.390928058109883</v>
      </c>
      <c r="C172" s="33">
        <f>VLOOKUP(B172,'PA - ASSISTS'!$A$3:$B$55,2)</f>
        <v>86</v>
      </c>
      <c r="D172" s="33">
        <f>IF('STATS 17-18'!G173&lt;400,IF(C172&gt;66,66,C172),C172)</f>
        <v>66</v>
      </c>
      <c r="E172" s="33">
        <f>IF('STATS 17-18'!G173&lt;200,IF(C172&gt;60,60,C172),C172)</f>
        <v>60</v>
      </c>
      <c r="F172" s="33"/>
      <c r="G172" s="33"/>
      <c r="H172" s="33"/>
      <c r="I172" s="33"/>
      <c r="J172" s="33"/>
      <c r="K172" s="130"/>
    </row>
    <row r="173" ht="20.35" customHeight="1">
      <c r="A173" t="s" s="38">
        <v>1237</v>
      </c>
      <c r="B173" s="99">
        <f>('STATS 17-18'!K175*60/'STATS 17-18'!G175)</f>
        <v>0.9187423438138015</v>
      </c>
      <c r="C173" s="33">
        <f>VLOOKUP(B173,'PA - ASSISTS'!$A$3:$B$55,2)</f>
        <v>72</v>
      </c>
      <c r="D173" s="33">
        <f>IF('STATS 17-18'!G174&lt;400,IF(C173&gt;66,66,C173),C173)</f>
        <v>72</v>
      </c>
      <c r="E173" s="33">
        <f>IF('STATS 17-18'!G174&lt;200,IF(C173&gt;60,60,C173),C173)</f>
        <v>72</v>
      </c>
      <c r="F173" s="33"/>
      <c r="G173" s="33"/>
      <c r="H173" s="33"/>
      <c r="I173" s="33"/>
      <c r="J173" s="33"/>
      <c r="K173" s="130"/>
    </row>
    <row r="174" ht="20.35" customHeight="1">
      <c r="A174" t="s" s="38">
        <v>1238</v>
      </c>
      <c r="B174" s="99">
        <f>('STATS 17-18'!K176*60/'STATS 17-18'!G176)</f>
        <v>0.6206040546131567</v>
      </c>
      <c r="C174" s="33">
        <f>VLOOKUP(B174,'PA - ASSISTS'!$A$3:$B$55,2)</f>
        <v>62</v>
      </c>
      <c r="D174" s="33">
        <f>IF('STATS 17-18'!G175&lt;400,IF(C174&gt;66,66,C174),C174)</f>
        <v>62</v>
      </c>
      <c r="E174" s="33">
        <f>IF('STATS 17-18'!G175&lt;200,IF(C174&gt;60,60,C174),C174)</f>
        <v>62</v>
      </c>
      <c r="F174" s="33"/>
      <c r="G174" s="33"/>
      <c r="H174" s="33"/>
      <c r="I174" s="33"/>
      <c r="J174" s="33"/>
      <c r="K174" s="130"/>
    </row>
    <row r="175" ht="20.35" customHeight="1">
      <c r="A175" t="s" s="38">
        <v>1240</v>
      </c>
      <c r="B175" s="99">
        <f>('STATS 17-18'!K178*60/'STATS 17-18'!G178)</f>
        <v>0.8524664696521936</v>
      </c>
      <c r="C175" s="33">
        <f>VLOOKUP(B175,'PA - ASSISTS'!$A$3:$B$55,2)</f>
        <v>70</v>
      </c>
      <c r="D175" s="33">
        <f>IF('STATS 17-18'!G176&lt;400,IF(C175&gt;66,66,C175),C175)</f>
        <v>70</v>
      </c>
      <c r="E175" s="33">
        <f>IF('STATS 17-18'!G176&lt;200,IF(C175&gt;60,60,C175),C175)</f>
        <v>70</v>
      </c>
      <c r="F175" s="33"/>
      <c r="G175" s="33"/>
      <c r="H175" s="33"/>
      <c r="I175" s="33"/>
      <c r="J175" s="33"/>
      <c r="K175" s="130"/>
    </row>
    <row r="176" ht="20.35" customHeight="1">
      <c r="A176" t="s" s="38">
        <v>1241</v>
      </c>
      <c r="B176" s="99">
        <f>('STATS 17-18'!K179*60/'STATS 17-18'!G179)</f>
        <v>1.051845302519856</v>
      </c>
      <c r="C176" s="33">
        <f>VLOOKUP(B176,'PA - ASSISTS'!$A$3:$B$55,2)</f>
        <v>77</v>
      </c>
      <c r="D176" s="33">
        <f>IF('STATS 17-18'!G177&lt;400,IF(C176&gt;66,66,C176),C176)</f>
        <v>77</v>
      </c>
      <c r="E176" s="33">
        <f>IF('STATS 17-18'!G177&lt;200,IF(C176&gt;60,60,C176),C176)</f>
        <v>77</v>
      </c>
      <c r="F176" s="33"/>
      <c r="G176" s="33"/>
      <c r="H176" s="33"/>
      <c r="I176" s="33"/>
      <c r="J176" s="33"/>
      <c r="K176" s="130"/>
    </row>
    <row r="177" ht="20.35" customHeight="1">
      <c r="A177" t="s" s="38">
        <v>1242</v>
      </c>
      <c r="B177" s="99">
        <f>('STATS 17-18'!K180*60/'STATS 17-18'!G180)</f>
        <v>0.4575917328426933</v>
      </c>
      <c r="C177" s="33">
        <f>VLOOKUP(B177,'PA - ASSISTS'!$A$3:$B$55,2)</f>
        <v>55</v>
      </c>
      <c r="D177" s="33">
        <f>IF('STATS 17-18'!G178&lt;400,IF(C177&gt;66,66,C177),C177)</f>
        <v>55</v>
      </c>
      <c r="E177" s="33">
        <f>IF('STATS 17-18'!G178&lt;200,IF(C177&gt;60,60,C177),C177)</f>
        <v>55</v>
      </c>
      <c r="F177" s="33"/>
      <c r="G177" s="33"/>
      <c r="H177" s="33"/>
      <c r="I177" s="33"/>
      <c r="J177" s="33"/>
      <c r="K177" s="130"/>
    </row>
    <row r="178" ht="20.35" customHeight="1">
      <c r="A178" t="s" s="38">
        <v>1243</v>
      </c>
      <c r="B178" s="99">
        <f>('STATS 17-18'!K181*60/'STATS 17-18'!G181)</f>
        <v>1.622498647917793</v>
      </c>
      <c r="C178" s="33">
        <f>VLOOKUP(B178,'PA - ASSISTS'!$A$3:$B$55,2)</f>
        <v>91</v>
      </c>
      <c r="D178" s="33">
        <f>IF('STATS 17-18'!G179&lt;400,IF(C178&gt;66,66,C178),C178)</f>
        <v>91</v>
      </c>
      <c r="E178" s="33">
        <f>IF('STATS 17-18'!G179&lt;200,IF(C178&gt;60,60,C178),C178)</f>
        <v>91</v>
      </c>
      <c r="F178" s="33"/>
      <c r="G178" s="33"/>
      <c r="H178" s="33"/>
      <c r="I178" s="33"/>
      <c r="J178" s="33"/>
      <c r="K178" s="130"/>
    </row>
    <row r="179" ht="20.35" customHeight="1">
      <c r="A179" t="s" s="38">
        <v>1244</v>
      </c>
      <c r="B179" s="99">
        <f>('STATS 17-18'!K182*60/'STATS 17-18'!G182)</f>
        <v>0.7464627843061855</v>
      </c>
      <c r="C179" s="33">
        <f>VLOOKUP(B179,'PA - ASSISTS'!$A$3:$B$55,2)</f>
        <v>67</v>
      </c>
      <c r="D179" s="33">
        <f>IF('STATS 17-18'!G180&lt;400,IF(C179&gt;66,66,C179),C179)</f>
        <v>67</v>
      </c>
      <c r="E179" s="33">
        <f>IF('STATS 17-18'!G180&lt;200,IF(C179&gt;60,60,C179),C179)</f>
        <v>67</v>
      </c>
      <c r="F179" s="33"/>
      <c r="G179" s="33"/>
      <c r="H179" s="33"/>
      <c r="I179" s="33"/>
      <c r="J179" s="33"/>
      <c r="K179" s="130"/>
    </row>
    <row r="180" ht="20.35" customHeight="1">
      <c r="A180" t="s" s="38">
        <v>1245</v>
      </c>
      <c r="B180" s="99">
        <f>('STATS 17-18'!K183*60/'STATS 17-18'!G183)</f>
        <v>0.9835067479490761</v>
      </c>
      <c r="C180" s="33">
        <f>VLOOKUP(B180,'PA - ASSISTS'!$A$3:$B$55,2)</f>
        <v>75</v>
      </c>
      <c r="D180" s="33">
        <f>IF('STATS 17-18'!G181&lt;400,IF(C180&gt;66,66,C180),C180)</f>
        <v>66</v>
      </c>
      <c r="E180" s="33">
        <f>IF('STATS 17-18'!G181&lt;200,IF(C180&gt;60,60,C180),C180)</f>
        <v>60</v>
      </c>
      <c r="F180" s="33"/>
      <c r="G180" s="33"/>
      <c r="H180" s="33"/>
      <c r="I180" s="33"/>
      <c r="J180" s="33"/>
      <c r="K180" s="130"/>
    </row>
    <row r="181" ht="20.35" customHeight="1">
      <c r="A181" t="s" s="38">
        <v>1246</v>
      </c>
      <c r="B181" s="99">
        <f>('STATS 17-18'!K184*60/'STATS 17-18'!G184)</f>
        <v>0.9834095172187721</v>
      </c>
      <c r="C181" s="33">
        <f>VLOOKUP(B181,'PA - ASSISTS'!$A$3:$B$55,2)</f>
        <v>75</v>
      </c>
      <c r="D181" s="33">
        <f>IF('STATS 17-18'!G182&lt;400,IF(C181&gt;66,66,C181),C181)</f>
        <v>75</v>
      </c>
      <c r="E181" s="33">
        <f>IF('STATS 17-18'!G182&lt;200,IF(C181&gt;60,60,C181),C181)</f>
        <v>75</v>
      </c>
      <c r="F181" s="33"/>
      <c r="G181" s="33"/>
      <c r="H181" s="33"/>
      <c r="I181" s="33"/>
      <c r="J181" s="33"/>
      <c r="K181" s="130"/>
    </row>
    <row r="182" ht="20.35" customHeight="1">
      <c r="A182" t="s" s="38">
        <v>1247</v>
      </c>
      <c r="B182" s="99">
        <f>('STATS 17-18'!K185*60/'STATS 17-18'!G185)</f>
        <v>0.5305978068623983</v>
      </c>
      <c r="C182" s="33">
        <f>VLOOKUP(B182,'PA - ASSISTS'!$A$3:$B$55,2)</f>
        <v>58</v>
      </c>
      <c r="D182" s="33">
        <f>IF('STATS 17-18'!G183&lt;400,IF(C182&gt;66,66,C182),C182)</f>
        <v>58</v>
      </c>
      <c r="E182" s="33">
        <f>IF('STATS 17-18'!G183&lt;200,IF(C182&gt;60,60,C182),C182)</f>
        <v>58</v>
      </c>
      <c r="F182" s="33"/>
      <c r="G182" s="33"/>
      <c r="H182" s="33"/>
      <c r="I182" s="33"/>
      <c r="J182" s="33"/>
      <c r="K182" s="130"/>
    </row>
    <row r="183" ht="20.35" customHeight="1">
      <c r="A183" t="s" s="38">
        <v>1248</v>
      </c>
      <c r="B183" s="99">
        <f>('STATS 17-18'!K186*60/'STATS 17-18'!G186)</f>
        <v>0</v>
      </c>
      <c r="C183" s="33">
        <f>VLOOKUP(B183,'PA - ASSISTS'!$A$3:$B$55,2)</f>
        <v>47</v>
      </c>
      <c r="D183" s="33">
        <f>IF('STATS 17-18'!G184&lt;400,IF(C183&gt;66,66,C183),C183)</f>
        <v>47</v>
      </c>
      <c r="E183" s="33">
        <f>IF('STATS 17-18'!G184&lt;200,IF(C183&gt;60,60,C183),C183)</f>
        <v>47</v>
      </c>
      <c r="F183" s="33"/>
      <c r="G183" s="33"/>
      <c r="H183" s="33"/>
      <c r="I183" s="33"/>
      <c r="J183" s="33"/>
      <c r="K183" s="130"/>
    </row>
    <row r="184" ht="20.35" customHeight="1">
      <c r="A184" t="s" s="38">
        <v>1249</v>
      </c>
      <c r="B184" s="99">
        <f>('STATS 17-18'!K187*60/'STATS 17-18'!G187)</f>
        <v>0.8192803987164607</v>
      </c>
      <c r="C184" s="33">
        <f>VLOOKUP(B184,'PA - ASSISTS'!$A$3:$B$55,2)</f>
        <v>69</v>
      </c>
      <c r="D184" s="33">
        <f>IF('STATS 17-18'!G185&lt;400,IF(C184&gt;66,66,C184),C184)</f>
        <v>69</v>
      </c>
      <c r="E184" s="33">
        <f>IF('STATS 17-18'!G185&lt;200,IF(C184&gt;60,60,C184),C184)</f>
        <v>69</v>
      </c>
      <c r="F184" s="33"/>
      <c r="G184" s="33"/>
      <c r="H184" s="33"/>
      <c r="I184" s="33"/>
      <c r="J184" s="33"/>
      <c r="K184" s="130"/>
    </row>
    <row r="185" ht="20.35" customHeight="1">
      <c r="A185" t="s" s="38">
        <v>1250</v>
      </c>
      <c r="B185" s="99">
        <f>('STATS 17-18'!K188*60/'STATS 17-18'!G188)</f>
        <v>0</v>
      </c>
      <c r="C185" s="33">
        <f>VLOOKUP(B185,'PA - ASSISTS'!$A$3:$B$55,2)</f>
        <v>47</v>
      </c>
      <c r="D185" s="33">
        <f>IF('STATS 17-18'!G186&lt;400,IF(C185&gt;66,66,C185),C185)</f>
        <v>47</v>
      </c>
      <c r="E185" s="33">
        <f>IF('STATS 17-18'!G186&lt;200,IF(C185&gt;60,60,C185),C185)</f>
        <v>47</v>
      </c>
      <c r="F185" s="33"/>
      <c r="G185" s="33"/>
      <c r="H185" s="33"/>
      <c r="I185" s="33"/>
      <c r="J185" s="33"/>
      <c r="K185" s="130"/>
    </row>
    <row r="186" ht="32.35" customHeight="1">
      <c r="A186" t="s" s="38">
        <v>1234</v>
      </c>
      <c r="B186" s="99">
        <f>('STATS 17-18'!K172*60/'STATS 17-18'!G172)</f>
        <v>0.8484462827447237</v>
      </c>
      <c r="C186" s="33">
        <f>VLOOKUP(B186,'PA - ASSISTS'!$A$3:$B$55,2)</f>
        <v>70</v>
      </c>
      <c r="D186" s="33">
        <f>IF('STATS 17-18'!G187&lt;400,IF(C186&gt;66,66,C186),C186)</f>
        <v>66</v>
      </c>
      <c r="E186" s="33">
        <f>IF('STATS 17-18'!G187&lt;200,IF(C186&gt;60,60,C186),C186)</f>
        <v>60</v>
      </c>
      <c r="F186" s="33"/>
      <c r="G186" s="33"/>
      <c r="H186" s="33"/>
      <c r="I186" s="33"/>
      <c r="J186" s="33"/>
      <c r="K186" s="130"/>
    </row>
    <row r="187" ht="20.35" customHeight="1">
      <c r="A187" t="s" s="38">
        <v>1239</v>
      </c>
      <c r="B187" s="99">
        <f>('STATS 17-18'!K177*60/'STATS 17-18'!G177)</f>
        <v>0.6654753835726169</v>
      </c>
      <c r="C187" s="33">
        <f>VLOOKUP(B187,'PA - ASSISTS'!$A$3:$B$55,2)</f>
        <v>64</v>
      </c>
      <c r="D187" s="33">
        <f>IF('STATS 17-18'!G188&lt;400,IF(C187&gt;66,66,C187),C187)</f>
        <v>64</v>
      </c>
      <c r="E187" s="33">
        <f>IF('STATS 17-18'!G188&lt;200,IF(C187&gt;60,60,C187),C187)</f>
        <v>60</v>
      </c>
      <c r="F187" s="33"/>
      <c r="G187" s="33"/>
      <c r="H187" s="33"/>
      <c r="I187" s="33"/>
      <c r="J187" s="33"/>
      <c r="K187" s="130"/>
    </row>
    <row r="188" ht="20.35" customHeight="1">
      <c r="A188" t="s" s="38">
        <v>1252</v>
      </c>
      <c r="B188" s="99">
        <f>('STATS 17-18'!K189*60/'STATS 17-18'!G189)</f>
        <v>2.409133131573427</v>
      </c>
      <c r="C188" s="33">
        <f>VLOOKUP(B188,'PA - ASSISTS'!$A$3:$B$55,2)</f>
        <v>98</v>
      </c>
      <c r="D188" s="33">
        <f>IF('STATS 17-18'!G189&lt;400,IF(C188&gt;66,66,C188),C188)</f>
        <v>98</v>
      </c>
      <c r="E188" s="33">
        <f>IF('STATS 17-18'!G189&lt;200,IF(C188&gt;60,60,C188),C188)</f>
        <v>98</v>
      </c>
      <c r="F188" s="33"/>
      <c r="G188" s="33"/>
      <c r="H188" s="33"/>
      <c r="I188" s="33"/>
      <c r="J188" s="33"/>
      <c r="K188" s="130"/>
    </row>
    <row r="189" ht="20.35" customHeight="1">
      <c r="A189" t="s" s="38">
        <v>1253</v>
      </c>
      <c r="B189" s="99">
        <f>('STATS 17-18'!K190*60/'STATS 17-18'!G190)</f>
        <v>1.699831365935919</v>
      </c>
      <c r="C189" s="33">
        <f>VLOOKUP(B189,'PA - ASSISTS'!$A$3:$B$55,2)</f>
        <v>92</v>
      </c>
      <c r="D189" s="33">
        <f>IF('STATS 17-18'!G190&lt;400,IF(C189&gt;66,66,C189),C189)</f>
        <v>92</v>
      </c>
      <c r="E189" s="33">
        <f>IF('STATS 17-18'!G190&lt;200,IF(C189&gt;60,60,C189),C189)</f>
        <v>92</v>
      </c>
      <c r="F189" s="33"/>
      <c r="G189" s="33"/>
      <c r="H189" s="33"/>
      <c r="I189" s="33"/>
      <c r="J189" s="33"/>
      <c r="K189" s="130"/>
    </row>
    <row r="190" ht="20.35" customHeight="1">
      <c r="A190" t="s" s="38">
        <v>1254</v>
      </c>
      <c r="B190" s="99">
        <f>('STATS 17-18'!K191*60/'STATS 17-18'!G191)</f>
        <v>0.4392685133375517</v>
      </c>
      <c r="C190" s="33">
        <f>VLOOKUP(B190,'PA - ASSISTS'!$A$3:$B$55,2)</f>
        <v>54</v>
      </c>
      <c r="D190" s="33">
        <f>IF('STATS 17-18'!G191&lt;400,IF(C190&gt;66,66,C190),C190)</f>
        <v>54</v>
      </c>
      <c r="E190" s="33">
        <f>IF('STATS 17-18'!G191&lt;200,IF(C190&gt;60,60,C190),C190)</f>
        <v>54</v>
      </c>
      <c r="F190" s="33"/>
      <c r="G190" s="33"/>
      <c r="H190" s="33"/>
      <c r="I190" s="33"/>
      <c r="J190" s="33"/>
      <c r="K190" s="130"/>
    </row>
    <row r="191" ht="20.35" customHeight="1">
      <c r="A191" t="s" s="38">
        <v>1255</v>
      </c>
      <c r="B191" s="99">
        <f>('STATS 17-18'!K192*60/'STATS 17-18'!G192)</f>
        <v>0.8258064516129032</v>
      </c>
      <c r="C191" s="33">
        <f>VLOOKUP(B191,'PA - ASSISTS'!$A$3:$B$55,2)</f>
        <v>69</v>
      </c>
      <c r="D191" s="33">
        <f>IF('STATS 17-18'!G192&lt;400,IF(C191&gt;66,66,C191),C191)</f>
        <v>69</v>
      </c>
      <c r="E191" s="33">
        <f>IF('STATS 17-18'!G192&lt;200,IF(C191&gt;60,60,C191),C191)</f>
        <v>69</v>
      </c>
      <c r="F191" s="33"/>
      <c r="G191" s="33"/>
      <c r="H191" s="33"/>
      <c r="I191" s="33"/>
      <c r="J191" s="33"/>
      <c r="K191" s="130"/>
    </row>
    <row r="192" ht="20.35" customHeight="1">
      <c r="A192" t="s" s="38">
        <v>1256</v>
      </c>
      <c r="B192" s="99">
        <f>('STATS 17-18'!K193*60/'STATS 17-18'!G193)</f>
        <v>0.941989167124578</v>
      </c>
      <c r="C192" s="33">
        <f>VLOOKUP(B192,'PA - ASSISTS'!$A$3:$B$55,2)</f>
        <v>73</v>
      </c>
      <c r="D192" s="33">
        <f>IF('STATS 17-18'!G193&lt;400,IF(C192&gt;66,66,C192),C192)</f>
        <v>66</v>
      </c>
      <c r="E192" s="33">
        <f>IF('STATS 17-18'!G193&lt;200,IF(C192&gt;60,60,C192),C192)</f>
        <v>73</v>
      </c>
      <c r="F192" s="33"/>
      <c r="G192" s="33"/>
      <c r="H192" s="33"/>
      <c r="I192" s="33"/>
      <c r="J192" s="33"/>
      <c r="K192" s="130"/>
    </row>
    <row r="193" ht="20.35" customHeight="1">
      <c r="A193" t="s" s="38">
        <v>1257</v>
      </c>
      <c r="B193" s="99">
        <f>('STATS 17-18'!K194*60/'STATS 17-18'!G194)</f>
        <v>0.5079006772009029</v>
      </c>
      <c r="C193" s="33">
        <f>VLOOKUP(B193,'PA - ASSISTS'!$A$3:$B$55,2)</f>
        <v>57</v>
      </c>
      <c r="D193" s="33">
        <f>IF('STATS 17-18'!G194&lt;400,IF(C193&gt;66,66,C193),C193)</f>
        <v>57</v>
      </c>
      <c r="E193" s="33">
        <f>IF('STATS 17-18'!G194&lt;200,IF(C193&gt;60,60,C193),C193)</f>
        <v>57</v>
      </c>
      <c r="F193" s="33"/>
      <c r="G193" s="33"/>
      <c r="H193" s="33"/>
      <c r="I193" s="33"/>
      <c r="J193" s="33"/>
      <c r="K193" s="130"/>
    </row>
    <row r="194" ht="20.35" customHeight="1">
      <c r="A194" t="s" s="38">
        <v>1258</v>
      </c>
      <c r="B194" s="99">
        <f>('STATS 17-18'!K195*60/'STATS 17-18'!G195)</f>
        <v>0</v>
      </c>
      <c r="C194" s="33">
        <f>VLOOKUP(B194,'PA - ASSISTS'!$A$3:$B$55,2)</f>
        <v>47</v>
      </c>
      <c r="D194" s="33">
        <f>IF('STATS 17-18'!G195&lt;400,IF(C194&gt;66,66,C194),C194)</f>
        <v>47</v>
      </c>
      <c r="E194" s="33">
        <f>IF('STATS 17-18'!G195&lt;200,IF(C194&gt;60,60,C194),C194)</f>
        <v>47</v>
      </c>
      <c r="F194" s="33"/>
      <c r="G194" s="33"/>
      <c r="H194" s="33"/>
      <c r="I194" s="33"/>
      <c r="J194" s="33"/>
      <c r="K194" s="130"/>
    </row>
    <row r="195" ht="20.35" customHeight="1">
      <c r="A195" t="s" s="38">
        <v>1259</v>
      </c>
      <c r="B195" s="99">
        <f>('STATS 17-18'!K196*60/'STATS 17-18'!G196)</f>
        <v>1.135539223417342</v>
      </c>
      <c r="C195" s="33">
        <f>VLOOKUP(B195,'PA - ASSISTS'!$A$3:$B$55,2)</f>
        <v>80</v>
      </c>
      <c r="D195" s="33">
        <f>IF('STATS 17-18'!G196&lt;400,IF(C195&gt;66,66,C195),C195)</f>
        <v>80</v>
      </c>
      <c r="E195" s="33">
        <f>IF('STATS 17-18'!G196&lt;200,IF(C195&gt;60,60,C195),C195)</f>
        <v>80</v>
      </c>
      <c r="F195" s="33"/>
      <c r="G195" s="33"/>
      <c r="H195" s="33"/>
      <c r="I195" s="33"/>
      <c r="J195" s="33"/>
      <c r="K195" s="130"/>
    </row>
    <row r="196" ht="20.35" customHeight="1">
      <c r="A196" t="s" s="38">
        <v>1260</v>
      </c>
      <c r="B196" s="99">
        <f>('STATS 17-18'!K197*60/'STATS 17-18'!G197)</f>
        <v>0.8564393533882881</v>
      </c>
      <c r="C196" s="33">
        <f>VLOOKUP(B196,'PA - ASSISTS'!$A$3:$B$55,2)</f>
        <v>70</v>
      </c>
      <c r="D196" s="33">
        <f>IF('STATS 17-18'!G197&lt;400,IF(C196&gt;66,66,C196),C196)</f>
        <v>66</v>
      </c>
      <c r="E196" s="33">
        <f>IF('STATS 17-18'!G197&lt;200,IF(C196&gt;60,60,C196),C196)</f>
        <v>70</v>
      </c>
      <c r="F196" s="33"/>
      <c r="G196" s="33"/>
      <c r="H196" s="33"/>
      <c r="I196" s="33"/>
      <c r="J196" s="33"/>
      <c r="K196" s="130"/>
    </row>
    <row r="197" ht="20.35" customHeight="1">
      <c r="A197" t="s" s="38">
        <v>1261</v>
      </c>
      <c r="B197" s="99">
        <f>('STATS 17-18'!K198*60/'STATS 17-18'!G198)</f>
        <v>0.9790323896548911</v>
      </c>
      <c r="C197" s="33">
        <f>VLOOKUP(B197,'PA - ASSISTS'!$A$3:$B$55,2)</f>
        <v>74</v>
      </c>
      <c r="D197" s="33">
        <f>IF('STATS 17-18'!G198&lt;400,IF(C197&gt;66,66,C197),C197)</f>
        <v>74</v>
      </c>
      <c r="E197" s="33">
        <f>IF('STATS 17-18'!G198&lt;200,IF(C197&gt;60,60,C197),C197)</f>
        <v>74</v>
      </c>
      <c r="F197" s="33"/>
      <c r="G197" s="33"/>
      <c r="H197" s="33"/>
      <c r="I197" s="33"/>
      <c r="J197" s="33"/>
      <c r="K197" s="130"/>
    </row>
    <row r="198" ht="20.35" customHeight="1">
      <c r="A198" t="s" s="38">
        <v>1262</v>
      </c>
      <c r="B198" s="99">
        <f>('STATS 17-18'!K199*60/'STATS 17-18'!G199)</f>
        <v>0.8736073512440815</v>
      </c>
      <c r="C198" s="33">
        <f>VLOOKUP(B198,'PA - ASSISTS'!$A$3:$B$55,2)</f>
        <v>71</v>
      </c>
      <c r="D198" s="33">
        <f>IF('STATS 17-18'!G199&lt;400,IF(C198&gt;66,66,C198),C198)</f>
        <v>71</v>
      </c>
      <c r="E198" s="33">
        <f>IF('STATS 17-18'!G199&lt;200,IF(C198&gt;60,60,C198),C198)</f>
        <v>71</v>
      </c>
      <c r="F198" s="33"/>
      <c r="G198" s="33"/>
      <c r="H198" s="33"/>
      <c r="I198" s="33"/>
      <c r="J198" s="33"/>
      <c r="K198" s="130"/>
    </row>
    <row r="199" ht="20.35" customHeight="1">
      <c r="A199" t="s" s="38">
        <v>1263</v>
      </c>
      <c r="B199" s="99">
        <f>('STATS 17-18'!K200*60/'STATS 17-18'!G200)</f>
        <v>0.7636577246915998</v>
      </c>
      <c r="C199" s="33">
        <f>VLOOKUP(B199,'PA - ASSISTS'!$A$3:$B$55,2)</f>
        <v>67</v>
      </c>
      <c r="D199" s="33">
        <f>IF('STATS 17-18'!G200&lt;400,IF(C199&gt;66,66,C199),C199)</f>
        <v>67</v>
      </c>
      <c r="E199" s="33">
        <f>IF('STATS 17-18'!G200&lt;200,IF(C199&gt;60,60,C199),C199)</f>
        <v>67</v>
      </c>
      <c r="F199" s="33"/>
      <c r="G199" s="33"/>
      <c r="H199" s="33"/>
      <c r="I199" s="33"/>
      <c r="J199" s="33"/>
      <c r="K199" s="130"/>
    </row>
    <row r="200" ht="20.35" customHeight="1">
      <c r="A200" t="s" s="38">
        <v>1264</v>
      </c>
      <c r="B200" s="99">
        <f>('STATS 17-18'!K201*60/'STATS 17-18'!G201)</f>
        <v>0.7363939707743642</v>
      </c>
      <c r="C200" s="33">
        <f>VLOOKUP(B200,'PA - ASSISTS'!$A$3:$B$55,2)</f>
        <v>66</v>
      </c>
      <c r="D200" s="33">
        <f>IF('STATS 17-18'!G201&lt;400,IF(C200&gt;66,66,C200),C200)</f>
        <v>66</v>
      </c>
      <c r="E200" s="33">
        <f>IF('STATS 17-18'!G201&lt;200,IF(C200&gt;60,60,C200),C200)</f>
        <v>66</v>
      </c>
      <c r="F200" s="33"/>
      <c r="G200" s="33"/>
      <c r="H200" s="33"/>
      <c r="I200" s="33"/>
      <c r="J200" s="33"/>
      <c r="K200" s="130"/>
    </row>
    <row r="201" ht="20.35" customHeight="1">
      <c r="A201" t="s" s="38">
        <v>1265</v>
      </c>
      <c r="B201" s="99">
        <f>('STATS 17-18'!K202*60/'STATS 17-18'!G202)</f>
        <v>0.9174311926605504</v>
      </c>
      <c r="C201" s="33">
        <f>VLOOKUP(B201,'PA - ASSISTS'!$A$3:$B$55,2)</f>
        <v>72</v>
      </c>
      <c r="D201" s="33">
        <f>IF('STATS 17-18'!G202&lt;400,IF(C201&gt;66,66,C201),C201)</f>
        <v>72</v>
      </c>
      <c r="E201" s="33">
        <f>IF('STATS 17-18'!G202&lt;200,IF(C201&gt;60,60,C201),C201)</f>
        <v>72</v>
      </c>
      <c r="F201" s="33"/>
      <c r="G201" s="33"/>
      <c r="H201" s="33"/>
      <c r="I201" s="33"/>
      <c r="J201" s="33"/>
      <c r="K201" s="130"/>
    </row>
    <row r="202" ht="20.35" customHeight="1">
      <c r="A202" t="s" s="38">
        <v>1266</v>
      </c>
      <c r="B202" s="99">
        <f>('STATS 17-18'!K203*60/'STATS 17-18'!G203)</f>
        <v>0.6826937143414443</v>
      </c>
      <c r="C202" s="33">
        <f>VLOOKUP(B202,'PA - ASSISTS'!$A$3:$B$55,2)</f>
        <v>65</v>
      </c>
      <c r="D202" s="33">
        <f>IF('STATS 17-18'!G203&lt;400,IF(C202&gt;66,66,C202),C202)</f>
        <v>65</v>
      </c>
      <c r="E202" s="33">
        <f>IF('STATS 17-18'!G203&lt;200,IF(C202&gt;60,60,C202),C202)</f>
        <v>65</v>
      </c>
      <c r="F202" s="33"/>
      <c r="G202" s="33"/>
      <c r="H202" s="33"/>
      <c r="I202" s="33"/>
      <c r="J202" s="33"/>
      <c r="K202" s="130"/>
    </row>
    <row r="203" ht="20.35" customHeight="1">
      <c r="A203" t="s" s="38">
        <v>1267</v>
      </c>
      <c r="B203" s="99">
        <f>('STATS 17-18'!K204*60/'STATS 17-18'!G204)</f>
        <v>0.674792290498081</v>
      </c>
      <c r="C203" s="33">
        <f>VLOOKUP(B203,'PA - ASSISTS'!$A$3:$B$55,2)</f>
        <v>64</v>
      </c>
      <c r="D203" s="33">
        <f>IF('STATS 17-18'!G204&lt;400,IF(C203&gt;66,66,C203),C203)</f>
        <v>64</v>
      </c>
      <c r="E203" s="33">
        <f>IF('STATS 17-18'!G204&lt;200,IF(C203&gt;60,60,C203),C203)</f>
        <v>64</v>
      </c>
      <c r="F203" s="33"/>
      <c r="G203" s="33"/>
      <c r="H203" s="33"/>
      <c r="I203" s="33"/>
      <c r="J203" s="33"/>
      <c r="K203" s="130"/>
    </row>
    <row r="204" ht="20.35" customHeight="1">
      <c r="A204" t="s" s="38">
        <v>1268</v>
      </c>
      <c r="B204" s="99">
        <f>('STATS 17-18'!K205*60/'STATS 17-18'!G205)</f>
        <v>2.242482586782943</v>
      </c>
      <c r="C204" s="33">
        <f>VLOOKUP(B204,'PA - ASSISTS'!$A$3:$B$55,2)</f>
        <v>97</v>
      </c>
      <c r="D204" s="33">
        <f>IF('STATS 17-18'!G205&lt;400,IF(C204&gt;66,66,C204),C204)</f>
        <v>97</v>
      </c>
      <c r="E204" s="33">
        <f>IF('STATS 17-18'!G205&lt;200,IF(C204&gt;60,60,C204),C204)</f>
        <v>97</v>
      </c>
      <c r="F204" s="33"/>
      <c r="G204" s="33"/>
      <c r="H204" s="33"/>
      <c r="I204" s="33"/>
      <c r="J204" s="33"/>
      <c r="K204" s="130"/>
    </row>
    <row r="205" ht="20.35" customHeight="1">
      <c r="A205" t="s" s="38">
        <v>1269</v>
      </c>
      <c r="B205" s="99">
        <f>('STATS 17-18'!K206*60/'STATS 17-18'!G206)</f>
        <v>0.530418709314474</v>
      </c>
      <c r="C205" s="33">
        <f>VLOOKUP(B205,'PA - ASSISTS'!$A$3:$B$55,2)</f>
        <v>58</v>
      </c>
      <c r="D205" s="33">
        <f>IF('STATS 17-18'!G206&lt;400,IF(C205&gt;66,66,C205),C205)</f>
        <v>58</v>
      </c>
      <c r="E205" s="33">
        <f>IF('STATS 17-18'!G206&lt;200,IF(C205&gt;60,60,C205),C205)</f>
        <v>58</v>
      </c>
      <c r="F205" s="33"/>
      <c r="G205" s="33"/>
      <c r="H205" s="33"/>
      <c r="I205" s="33"/>
      <c r="J205" s="33"/>
      <c r="K205" s="130"/>
    </row>
    <row r="206" ht="20.35" customHeight="1">
      <c r="A206" t="s" s="38">
        <v>1270</v>
      </c>
      <c r="B206" s="99">
        <f>('STATS 17-18'!K207*60/'STATS 17-18'!G207)</f>
        <v>0.5990034760353231</v>
      </c>
      <c r="C206" s="33">
        <f>VLOOKUP(B206,'PA - ASSISTS'!$A$3:$B$55,2)</f>
        <v>60</v>
      </c>
      <c r="D206" s="33">
        <f>IF('STATS 17-18'!G207&lt;400,IF(C206&gt;66,66,C206),C206)</f>
        <v>60</v>
      </c>
      <c r="E206" s="33">
        <f>IF('STATS 17-18'!G207&lt;200,IF(C206&gt;60,60,C206),C206)</f>
        <v>60</v>
      </c>
      <c r="F206" s="33"/>
      <c r="G206" s="33"/>
      <c r="H206" s="33"/>
      <c r="I206" s="33"/>
      <c r="J206" s="33"/>
      <c r="K206" s="130"/>
    </row>
    <row r="207" ht="20.35" customHeight="1">
      <c r="A207" t="s" s="38">
        <v>1271</v>
      </c>
      <c r="B207" s="99">
        <f>('STATS 17-18'!K208*60/'STATS 17-18'!G208)</f>
        <v>1.521189697108947</v>
      </c>
      <c r="C207" s="33">
        <f>VLOOKUP(B207,'PA - ASSISTS'!$A$3:$B$55,2)</f>
        <v>89</v>
      </c>
      <c r="D207" s="33">
        <f>IF('STATS 17-18'!G208&lt;400,IF(C207&gt;66,66,C207),C207)</f>
        <v>89</v>
      </c>
      <c r="E207" s="33">
        <f>IF('STATS 17-18'!G208&lt;200,IF(C207&gt;60,60,C207),C207)</f>
        <v>89</v>
      </c>
      <c r="F207" s="33"/>
      <c r="G207" s="33"/>
      <c r="H207" s="33"/>
      <c r="I207" s="33"/>
      <c r="J207" s="33"/>
      <c r="K207" s="130"/>
    </row>
    <row r="208" ht="20.35" customHeight="1">
      <c r="A208" t="s" s="38">
        <v>1272</v>
      </c>
      <c r="B208" s="99">
        <f>('STATS 17-18'!K209*60/'STATS 17-18'!G209)</f>
        <v>0.6670372429127293</v>
      </c>
      <c r="C208" s="33">
        <f>VLOOKUP(B208,'PA - ASSISTS'!$A$3:$B$55,2)</f>
        <v>64</v>
      </c>
      <c r="D208" s="33">
        <f>IF('STATS 17-18'!G209&lt;400,IF(C208&gt;66,66,C208),C208)</f>
        <v>64</v>
      </c>
      <c r="E208" s="33">
        <f>IF('STATS 17-18'!G209&lt;200,IF(C208&gt;60,60,C208),C208)</f>
        <v>64</v>
      </c>
      <c r="F208" s="33"/>
      <c r="G208" s="33"/>
      <c r="H208" s="33"/>
      <c r="I208" s="33"/>
      <c r="J208" s="33"/>
      <c r="K208" s="130"/>
    </row>
    <row r="209" ht="20.35" customHeight="1">
      <c r="A209" t="s" s="38">
        <v>1273</v>
      </c>
      <c r="B209" s="99">
        <f>('STATS 17-18'!K210*60/'STATS 17-18'!G210)</f>
        <v>1.234415504258733</v>
      </c>
      <c r="C209" s="33">
        <f>VLOOKUP(B209,'PA - ASSISTS'!$A$3:$B$55,2)</f>
        <v>82</v>
      </c>
      <c r="D209" s="33">
        <f>IF('STATS 17-18'!G210&lt;400,IF(C209&gt;66,66,C209),C209)</f>
        <v>82</v>
      </c>
      <c r="E209" s="33">
        <f>IF('STATS 17-18'!G210&lt;200,IF(C209&gt;60,60,C209),C209)</f>
        <v>82</v>
      </c>
      <c r="F209" s="33"/>
      <c r="G209" s="33"/>
      <c r="H209" s="33"/>
      <c r="I209" s="33"/>
      <c r="J209" s="33"/>
      <c r="K209" s="130"/>
    </row>
    <row r="210" ht="20.35" customHeight="1">
      <c r="A210" t="s" s="38">
        <v>1274</v>
      </c>
      <c r="B210" s="99">
        <f>('STATS 17-18'!K211*60/'STATS 17-18'!G211)</f>
        <v>0.9364464976900986</v>
      </c>
      <c r="C210" s="33">
        <f>VLOOKUP(B210,'PA - ASSISTS'!$A$3:$B$55,2)</f>
        <v>73</v>
      </c>
      <c r="D210" s="33">
        <f>IF('STATS 17-18'!G211&lt;400,IF(C210&gt;66,66,C210),C210)</f>
        <v>73</v>
      </c>
      <c r="E210" s="33">
        <f>IF('STATS 17-18'!G211&lt;200,IF(C210&gt;60,60,C210),C210)</f>
        <v>73</v>
      </c>
      <c r="F210" s="33"/>
      <c r="G210" s="33"/>
      <c r="H210" s="33"/>
      <c r="I210" s="33"/>
      <c r="J210" s="33"/>
      <c r="K210" s="130"/>
    </row>
    <row r="211" ht="20.35" customHeight="1">
      <c r="A211" t="s" s="38">
        <v>1275</v>
      </c>
      <c r="B211" s="99">
        <f>('STATS 17-18'!K212*60/'STATS 17-18'!G212)</f>
        <v>2.115655853314528</v>
      </c>
      <c r="C211" s="33">
        <f>VLOOKUP(B211,'PA - ASSISTS'!$A$3:$B$55,2)</f>
        <v>96</v>
      </c>
      <c r="D211" s="33">
        <f>IF('STATS 17-18'!G212&lt;400,IF(C211&gt;66,66,C211),C211)</f>
        <v>66</v>
      </c>
      <c r="E211" s="33">
        <f>IF('STATS 17-18'!G212&lt;200,IF(C211&gt;60,60,C211),C211)</f>
        <v>60</v>
      </c>
      <c r="F211" s="33"/>
      <c r="G211" s="33"/>
      <c r="H211" s="33"/>
      <c r="I211" s="33"/>
      <c r="J211" s="33"/>
      <c r="K211" s="130"/>
    </row>
    <row r="212" ht="20.35" customHeight="1">
      <c r="A212" t="s" s="38">
        <v>1276</v>
      </c>
      <c r="B212" s="99">
        <f>('STATS 17-18'!K213*60/'STATS 17-18'!G213)</f>
        <v>0</v>
      </c>
      <c r="C212" s="33">
        <f>VLOOKUP(B212,'PA - ASSISTS'!$A$3:$B$55,2)</f>
        <v>47</v>
      </c>
      <c r="D212" s="33">
        <f>IF('STATS 17-18'!G213&lt;400,IF(C212&gt;66,66,C212),C212)</f>
        <v>47</v>
      </c>
      <c r="E212" s="33">
        <f>IF('STATS 17-18'!G213&lt;200,IF(C212&gt;60,60,C212),C212)</f>
        <v>47</v>
      </c>
      <c r="F212" s="33"/>
      <c r="G212" s="33"/>
      <c r="H212" s="33"/>
      <c r="I212" s="33"/>
      <c r="J212" s="33"/>
      <c r="K212" s="130"/>
    </row>
    <row r="213" ht="20.35" customHeight="1">
      <c r="A213" t="s" s="38">
        <v>1277</v>
      </c>
      <c r="B213" s="99">
        <f>('STATS 17-18'!K214*60/'STATS 17-18'!G214)</f>
        <v>0</v>
      </c>
      <c r="C213" s="33">
        <f>VLOOKUP(B213,'PA - ASSISTS'!$A$3:$B$55,2)</f>
        <v>47</v>
      </c>
      <c r="D213" s="33">
        <f>IF('STATS 17-18'!G214&lt;400,IF(C213&gt;66,66,C213),C213)</f>
        <v>47</v>
      </c>
      <c r="E213" s="33">
        <f>IF('STATS 17-18'!G214&lt;200,IF(C213&gt;60,60,C213),C213)</f>
        <v>47</v>
      </c>
      <c r="F213" s="33"/>
      <c r="G213" s="33"/>
      <c r="H213" s="33"/>
      <c r="I213" s="33"/>
      <c r="J213" s="33"/>
      <c r="K213" s="130"/>
    </row>
    <row r="214" ht="20.35" customHeight="1">
      <c r="A214" t="s" s="38">
        <v>1278</v>
      </c>
      <c r="B214" s="99">
        <f>('STATS 17-18'!K215*60/'STATS 17-18'!G215)</f>
        <v>0.4934920732835729</v>
      </c>
      <c r="C214" s="33">
        <f>VLOOKUP(B214,'PA - ASSISTS'!$A$3:$B$55,2)</f>
        <v>57</v>
      </c>
      <c r="D214" s="33">
        <f>IF('STATS 17-18'!G215&lt;400,IF(C214&gt;66,66,C214),C214)</f>
        <v>57</v>
      </c>
      <c r="E214" s="33">
        <f>IF('STATS 17-18'!G215&lt;200,IF(C214&gt;60,60,C214),C214)</f>
        <v>57</v>
      </c>
      <c r="F214" s="33"/>
      <c r="G214" s="33"/>
      <c r="H214" s="33"/>
      <c r="I214" s="33"/>
      <c r="J214" s="33"/>
      <c r="K214" s="130"/>
    </row>
    <row r="215" ht="20.35" customHeight="1">
      <c r="A215" t="s" s="38">
        <v>1279</v>
      </c>
      <c r="B215" s="99">
        <f>('STATS 17-18'!K216*60/'STATS 17-18'!G216)</f>
        <v>0</v>
      </c>
      <c r="C215" s="33">
        <f>VLOOKUP(B215,'PA - ASSISTS'!$A$3:$B$55,2)</f>
        <v>47</v>
      </c>
      <c r="D215" s="33">
        <f>IF('STATS 17-18'!G216&lt;400,IF(C215&gt;66,66,C215),C215)</f>
        <v>47</v>
      </c>
      <c r="E215" s="33">
        <f>IF('STATS 17-18'!G216&lt;200,IF(C215&gt;60,60,C215),C215)</f>
        <v>47</v>
      </c>
      <c r="F215" s="33"/>
      <c r="G215" s="33"/>
      <c r="H215" s="33"/>
      <c r="I215" s="33"/>
      <c r="J215" s="33"/>
      <c r="K215" s="130"/>
    </row>
    <row r="216" ht="20.35" customHeight="1">
      <c r="A216" t="s" s="38">
        <v>1280</v>
      </c>
      <c r="B216" s="99">
        <f>('STATS 17-18'!K217*60/'STATS 17-18'!G217)</f>
        <v>0.5216867872788683</v>
      </c>
      <c r="C216" s="33">
        <f>VLOOKUP(B216,'PA - ASSISTS'!$A$3:$B$55,2)</f>
        <v>58</v>
      </c>
      <c r="D216" s="33">
        <f>IF('STATS 17-18'!G217&lt;400,IF(C216&gt;66,66,C216),C216)</f>
        <v>58</v>
      </c>
      <c r="E216" s="33">
        <f>IF('STATS 17-18'!G217&lt;200,IF(C216&gt;60,60,C216),C216)</f>
        <v>58</v>
      </c>
      <c r="F216" s="33"/>
      <c r="G216" s="33"/>
      <c r="H216" s="33"/>
      <c r="I216" s="33"/>
      <c r="J216" s="33"/>
      <c r="K216" s="130"/>
    </row>
    <row r="217" ht="20.35" customHeight="1">
      <c r="A217" t="s" s="38">
        <v>1281</v>
      </c>
      <c r="B217" s="99">
        <f>('STATS 17-18'!K218*60/'STATS 17-18'!G218)</f>
        <v>0.5378472663165679</v>
      </c>
      <c r="C217" s="33">
        <f>VLOOKUP(B217,'PA - ASSISTS'!$A$3:$B$55,2)</f>
        <v>58</v>
      </c>
      <c r="D217" s="33">
        <f>IF('STATS 17-18'!G218&lt;400,IF(C217&gt;66,66,C217),C217)</f>
        <v>58</v>
      </c>
      <c r="E217" s="33">
        <f>IF('STATS 17-18'!G218&lt;200,IF(C217&gt;60,60,C217),C217)</f>
        <v>58</v>
      </c>
      <c r="F217" s="33"/>
      <c r="G217" s="33"/>
      <c r="H217" s="33"/>
      <c r="I217" s="33"/>
      <c r="J217" s="33"/>
      <c r="K217" s="130"/>
    </row>
    <row r="218" ht="20.35" customHeight="1">
      <c r="A218" t="s" s="38">
        <v>1282</v>
      </c>
      <c r="B218" s="99">
        <f>('STATS 17-18'!K219*60/'STATS 17-18'!G219)</f>
        <v>0.6686147293348522</v>
      </c>
      <c r="C218" s="33">
        <f>VLOOKUP(B218,'PA - ASSISTS'!$A$3:$B$55,2)</f>
        <v>64</v>
      </c>
      <c r="D218" s="33">
        <f>IF('STATS 17-18'!G219&lt;400,IF(C218&gt;66,66,C218),C218)</f>
        <v>64</v>
      </c>
      <c r="E218" s="33">
        <f>IF('STATS 17-18'!G219&lt;200,IF(C218&gt;60,60,C218),C218)</f>
        <v>64</v>
      </c>
      <c r="F218" s="33"/>
      <c r="G218" s="33"/>
      <c r="H218" s="33"/>
      <c r="I218" s="33"/>
      <c r="J218" s="33"/>
      <c r="K218" s="130"/>
    </row>
    <row r="219" ht="20.35" customHeight="1">
      <c r="A219" t="s" s="38">
        <v>1283</v>
      </c>
      <c r="B219" s="99">
        <f>('STATS 17-18'!K220*60/'STATS 17-18'!G220)</f>
        <v>0</v>
      </c>
      <c r="C219" s="33">
        <f>VLOOKUP(B219,'PA - ASSISTS'!$A$3:$B$55,2)</f>
        <v>47</v>
      </c>
      <c r="D219" s="33">
        <f>IF('STATS 17-18'!G220&lt;400,IF(C219&gt;66,66,C219),C219)</f>
        <v>47</v>
      </c>
      <c r="E219" s="33">
        <f>IF('STATS 17-18'!G220&lt;200,IF(C219&gt;60,60,C219),C219)</f>
        <v>47</v>
      </c>
      <c r="F219" s="33"/>
      <c r="G219" s="33"/>
      <c r="H219" s="33"/>
      <c r="I219" s="33"/>
      <c r="J219" s="33"/>
      <c r="K219" s="130"/>
    </row>
    <row r="220" ht="20.35" customHeight="1">
      <c r="A220" t="s" s="38">
        <v>1284</v>
      </c>
      <c r="B220" s="99">
        <f>('STATS 17-18'!K221*60/'STATS 17-18'!G221)</f>
        <v>5.555555555555555</v>
      </c>
      <c r="C220" s="33">
        <f>VLOOKUP(B220,'PA - ASSISTS'!$A$3:$B$55,2)</f>
        <v>99</v>
      </c>
      <c r="D220" s="33">
        <f>IF('STATS 17-18'!G221&lt;400,IF(C220&gt;66,66,C220),C220)</f>
        <v>66</v>
      </c>
      <c r="E220" s="33">
        <f>IF('STATS 17-18'!G221&lt;200,IF(C220&gt;60,60,C220),C220)</f>
        <v>60</v>
      </c>
      <c r="F220" s="33"/>
      <c r="G220" s="33"/>
      <c r="H220" s="33"/>
      <c r="I220" s="33"/>
      <c r="J220" s="33"/>
      <c r="K220" s="130"/>
    </row>
    <row r="221" ht="20.35" customHeight="1">
      <c r="A221" t="s" s="38">
        <v>1285</v>
      </c>
      <c r="B221" s="99">
        <f>('STATS 17-18'!K222*60/'STATS 17-18'!G222)</f>
        <v>1.171163355599896</v>
      </c>
      <c r="C221" s="33">
        <f>VLOOKUP(B221,'PA - ASSISTS'!$A$3:$B$55,2)</f>
        <v>81</v>
      </c>
      <c r="D221" s="33">
        <f>IF('STATS 17-18'!G222&lt;400,IF(C221&gt;66,66,C221),C221)</f>
        <v>81</v>
      </c>
      <c r="E221" s="33">
        <f>IF('STATS 17-18'!G222&lt;200,IF(C221&gt;60,60,C221),C221)</f>
        <v>81</v>
      </c>
      <c r="F221" s="33"/>
      <c r="G221" s="33"/>
      <c r="H221" s="33"/>
      <c r="I221" s="33"/>
      <c r="J221" s="33"/>
      <c r="K221" s="130"/>
    </row>
    <row r="222" ht="20.35" customHeight="1">
      <c r="A222" t="s" s="38">
        <v>1286</v>
      </c>
      <c r="B222" s="99">
        <f>('STATS 17-18'!K223*60/'STATS 17-18'!G223)</f>
        <v>0</v>
      </c>
      <c r="C222" s="33">
        <f>VLOOKUP(B222,'PA - ASSISTS'!$A$3:$B$55,2)</f>
        <v>47</v>
      </c>
      <c r="D222" s="33">
        <f>IF('STATS 17-18'!G223&lt;400,IF(C222&gt;66,66,C222),C222)</f>
        <v>47</v>
      </c>
      <c r="E222" s="33">
        <f>IF('STATS 17-18'!G223&lt;200,IF(C222&gt;60,60,C222),C222)</f>
        <v>47</v>
      </c>
      <c r="F222" s="33"/>
      <c r="G222" s="33"/>
      <c r="H222" s="33"/>
      <c r="I222" s="33"/>
      <c r="J222" s="33"/>
      <c r="K222" s="130"/>
    </row>
    <row r="223" ht="20.35" customHeight="1">
      <c r="A223" t="s" s="38">
        <v>1289</v>
      </c>
      <c r="B223" s="99">
        <f>('STATS 17-18'!K225*60/'STATS 17-18'!G225)</f>
        <v>1.524802636432946</v>
      </c>
      <c r="C223" s="33">
        <f>VLOOKUP(B223,'PA - ASSISTS'!$A$3:$B$55,2)</f>
        <v>89</v>
      </c>
      <c r="D223" s="33">
        <f>IF('STATS 17-18'!G224&lt;400,IF(C223&gt;66,66,C223),C223)</f>
        <v>66</v>
      </c>
      <c r="E223" s="33">
        <f>IF('STATS 17-18'!G224&lt;200,IF(C223&gt;60,60,C223),C223)</f>
        <v>60</v>
      </c>
      <c r="F223" s="33"/>
      <c r="G223" s="33"/>
      <c r="H223" s="33"/>
      <c r="I223" s="33"/>
      <c r="J223" s="33"/>
      <c r="K223" s="130"/>
    </row>
    <row r="224" ht="20.35" customHeight="1">
      <c r="A224" t="s" s="38">
        <v>1290</v>
      </c>
      <c r="B224" s="99">
        <f>('STATS 17-18'!K226*60/'STATS 17-18'!G226)</f>
        <v>0.5365286595725655</v>
      </c>
      <c r="C224" s="33">
        <f>VLOOKUP(B224,'PA - ASSISTS'!$A$3:$B$55,2)</f>
        <v>58</v>
      </c>
      <c r="D224" s="33">
        <f>IF('STATS 17-18'!G225&lt;400,IF(C224&gt;66,66,C224),C224)</f>
        <v>58</v>
      </c>
      <c r="E224" s="33">
        <f>IF('STATS 17-18'!G225&lt;200,IF(C224&gt;60,60,C224),C224)</f>
        <v>58</v>
      </c>
      <c r="F224" s="33"/>
      <c r="G224" s="33"/>
      <c r="H224" s="33"/>
      <c r="I224" s="33"/>
      <c r="J224" s="33"/>
      <c r="K224" s="130"/>
    </row>
    <row r="225" ht="20.35" customHeight="1">
      <c r="A225" t="s" s="38">
        <v>1292</v>
      </c>
      <c r="B225" s="99">
        <f>('STATS 17-18'!K227*60/'STATS 17-18'!G227)</f>
        <v>0.9281164695177434</v>
      </c>
      <c r="C225" s="33">
        <f>VLOOKUP(B225,'PA - ASSISTS'!$A$3:$B$55,2)</f>
        <v>73</v>
      </c>
      <c r="D225" s="33">
        <f>IF('STATS 17-18'!G226&lt;400,IF(C225&gt;66,66,C225),C225)</f>
        <v>66</v>
      </c>
      <c r="E225" s="33">
        <f>IF('STATS 17-18'!G226&lt;200,IF(C225&gt;60,60,C225),C225)</f>
        <v>60</v>
      </c>
      <c r="F225" s="33"/>
      <c r="G225" s="33"/>
      <c r="H225" s="33"/>
      <c r="I225" s="33"/>
      <c r="J225" s="33"/>
      <c r="K225" s="130"/>
    </row>
    <row r="226" ht="20.35" customHeight="1">
      <c r="A226" t="s" s="38">
        <v>1293</v>
      </c>
      <c r="B226" s="99">
        <f>('STATS 17-18'!K228*60/'STATS 17-18'!G228)</f>
        <v>0.2725352592491653</v>
      </c>
      <c r="C226" s="33">
        <f>VLOOKUP(B226,'PA - ASSISTS'!$A$3:$B$55,2)</f>
        <v>49</v>
      </c>
      <c r="D226" s="33">
        <f>IF('STATS 17-18'!G227&lt;400,IF(C226&gt;66,66,C226),C226)</f>
        <v>49</v>
      </c>
      <c r="E226" s="33">
        <f>IF('STATS 17-18'!G227&lt;200,IF(C226&gt;60,60,C226),C226)</f>
        <v>49</v>
      </c>
      <c r="F226" s="33"/>
      <c r="G226" s="33"/>
      <c r="H226" s="33"/>
      <c r="I226" s="33"/>
      <c r="J226" s="33"/>
      <c r="K226" s="130"/>
    </row>
    <row r="227" ht="20.35" customHeight="1">
      <c r="A227" t="s" s="38">
        <v>1287</v>
      </c>
      <c r="B227" s="99">
        <f>('STATS 17-18'!K224*60/'STATS 17-18'!G224)</f>
        <v>1.266156686890002</v>
      </c>
      <c r="C227" s="33">
        <f>VLOOKUP(B227,'PA - ASSISTS'!$A$3:$B$55,2)</f>
        <v>83</v>
      </c>
      <c r="D227" s="33">
        <f>IF('STATS 17-18'!G228&lt;400,IF(C227&gt;66,66,C227),C227)</f>
        <v>83</v>
      </c>
      <c r="E227" s="33">
        <f>IF('STATS 17-18'!G228&lt;200,IF(C227&gt;60,60,C227),C227)</f>
        <v>83</v>
      </c>
      <c r="F227" s="33"/>
      <c r="G227" s="33"/>
      <c r="H227" s="33"/>
      <c r="I227" s="33"/>
      <c r="J227" s="33"/>
      <c r="K227" s="130"/>
    </row>
    <row r="228" ht="20.35" customHeight="1">
      <c r="A228" t="s" s="38">
        <v>1294</v>
      </c>
      <c r="B228" s="99">
        <f>('STATS 17-18'!K229*60/'STATS 17-18'!G229)</f>
        <v>0</v>
      </c>
      <c r="C228" s="33">
        <f>VLOOKUP(B228,'PA - ASSISTS'!$A$3:$B$55,2)</f>
        <v>47</v>
      </c>
      <c r="D228" s="33">
        <f>IF('STATS 17-18'!G229&lt;400,IF(C228&gt;66,66,C228),C228)</f>
        <v>47</v>
      </c>
      <c r="E228" s="33">
        <f>IF('STATS 17-18'!G229&lt;200,IF(C228&gt;60,60,C228),C228)</f>
        <v>47</v>
      </c>
      <c r="F228" s="33"/>
      <c r="G228" s="33"/>
      <c r="H228" s="33"/>
      <c r="I228" s="33"/>
      <c r="J228" s="33"/>
      <c r="K228" s="130"/>
    </row>
    <row r="229" ht="20.35" customHeight="1">
      <c r="A229" t="s" s="38">
        <v>1295</v>
      </c>
      <c r="B229" s="99">
        <f>('STATS 17-18'!K230*60/'STATS 17-18'!G230)</f>
        <v>1.608022823549754</v>
      </c>
      <c r="C229" s="33">
        <f>VLOOKUP(B229,'PA - ASSISTS'!$A$3:$B$55,2)</f>
        <v>90</v>
      </c>
      <c r="D229" s="33">
        <f>IF('STATS 17-18'!G230&lt;400,IF(C229&gt;66,66,C229),C229)</f>
        <v>90</v>
      </c>
      <c r="E229" s="33">
        <f>IF('STATS 17-18'!G230&lt;200,IF(C229&gt;60,60,C229),C229)</f>
        <v>90</v>
      </c>
      <c r="F229" s="33"/>
      <c r="G229" s="33"/>
      <c r="H229" s="33"/>
      <c r="I229" s="33"/>
      <c r="J229" s="33"/>
      <c r="K229" s="130"/>
    </row>
    <row r="230" ht="20.35" customHeight="1">
      <c r="A230" t="s" s="38">
        <v>1296</v>
      </c>
      <c r="B230" s="99">
        <f>('STATS 17-18'!K231*60/'STATS 17-18'!G231)</f>
        <v>0.4932398735113747</v>
      </c>
      <c r="C230" s="33">
        <f>VLOOKUP(B230,'PA - ASSISTS'!$A$3:$B$55,2)</f>
        <v>57</v>
      </c>
      <c r="D230" s="33">
        <f>IF('STATS 17-18'!G231&lt;400,IF(C230&gt;66,66,C230),C230)</f>
        <v>57</v>
      </c>
      <c r="E230" s="33">
        <f>IF('STATS 17-18'!G231&lt;200,IF(C230&gt;60,60,C230),C230)</f>
        <v>57</v>
      </c>
      <c r="F230" s="33"/>
      <c r="G230" s="33"/>
      <c r="H230" s="33"/>
      <c r="I230" s="33"/>
      <c r="J230" s="33"/>
      <c r="K230" s="130"/>
    </row>
    <row r="231" ht="20.35" customHeight="1">
      <c r="A231" t="s" s="38">
        <v>1297</v>
      </c>
      <c r="B231" s="99">
        <f>('STATS 17-18'!K232*60/'STATS 17-18'!G232)</f>
        <v>0.5982053838484547</v>
      </c>
      <c r="C231" s="33">
        <f>VLOOKUP(B231,'PA - ASSISTS'!$A$3:$B$55,2)</f>
        <v>60</v>
      </c>
      <c r="D231" s="33">
        <f>IF('STATS 17-18'!G232&lt;400,IF(C231&gt;66,66,C231),C231)</f>
        <v>60</v>
      </c>
      <c r="E231" s="33">
        <f>IF('STATS 17-18'!G232&lt;200,IF(C231&gt;60,60,C231),C231)</f>
        <v>60</v>
      </c>
      <c r="F231" s="33"/>
      <c r="G231" s="33"/>
      <c r="H231" s="33"/>
      <c r="I231" s="33"/>
      <c r="J231" s="33"/>
      <c r="K231" s="130"/>
    </row>
    <row r="232" ht="20.35" customHeight="1">
      <c r="A232" t="s" s="38">
        <v>1298</v>
      </c>
      <c r="B232" s="99">
        <f>('STATS 17-18'!K233*60/'STATS 17-18'!G233)</f>
        <v>0.8856857552207701</v>
      </c>
      <c r="C232" s="33">
        <f>VLOOKUP(B232,'PA - ASSISTS'!$A$3:$B$55,2)</f>
        <v>71</v>
      </c>
      <c r="D232" s="33">
        <f>IF('STATS 17-18'!G233&lt;400,IF(C232&gt;66,66,C232),C232)</f>
        <v>71</v>
      </c>
      <c r="E232" s="33">
        <f>IF('STATS 17-18'!G233&lt;200,IF(C232&gt;60,60,C232),C232)</f>
        <v>71</v>
      </c>
      <c r="F232" s="33"/>
      <c r="G232" s="33"/>
      <c r="H232" s="33"/>
      <c r="I232" s="33"/>
      <c r="J232" s="33"/>
      <c r="K232" s="130"/>
    </row>
    <row r="233" ht="20.35" customHeight="1">
      <c r="A233" t="s" s="38">
        <v>1299</v>
      </c>
      <c r="B233" s="99">
        <f>('STATS 17-18'!K234*60/'STATS 17-18'!G234)</f>
        <v>1.299100885439814</v>
      </c>
      <c r="C233" s="33">
        <f>VLOOKUP(B233,'PA - ASSISTS'!$A$3:$B$55,2)</f>
        <v>84</v>
      </c>
      <c r="D233" s="33">
        <f>IF('STATS 17-18'!G234&lt;400,IF(C233&gt;66,66,C233),C233)</f>
        <v>84</v>
      </c>
      <c r="E233" s="33">
        <f>IF('STATS 17-18'!G234&lt;200,IF(C233&gt;60,60,C233),C233)</f>
        <v>84</v>
      </c>
      <c r="F233" s="33"/>
      <c r="G233" s="33"/>
      <c r="H233" s="33"/>
      <c r="I233" s="33"/>
      <c r="J233" s="33"/>
      <c r="K233" s="130"/>
    </row>
    <row r="234" ht="20.35" customHeight="1">
      <c r="A234" t="s" s="38">
        <v>1300</v>
      </c>
      <c r="B234" s="99">
        <f>('STATS 17-18'!K235*60/'STATS 17-18'!G235)</f>
        <v>0.3074085459575776</v>
      </c>
      <c r="C234" s="33">
        <f>VLOOKUP(B234,'PA - ASSISTS'!$A$3:$B$55,2)</f>
        <v>50</v>
      </c>
      <c r="D234" s="33">
        <f>IF('STATS 17-18'!G235&lt;400,IF(C234&gt;66,66,C234),C234)</f>
        <v>50</v>
      </c>
      <c r="E234" s="33">
        <f>IF('STATS 17-18'!G235&lt;200,IF(C234&gt;60,60,C234),C234)</f>
        <v>50</v>
      </c>
      <c r="F234" s="33"/>
      <c r="G234" s="33"/>
      <c r="H234" s="33"/>
      <c r="I234" s="33"/>
      <c r="J234" s="33"/>
      <c r="K234" s="130"/>
    </row>
    <row r="235" ht="20.35" customHeight="1">
      <c r="A235" t="s" s="38">
        <v>1301</v>
      </c>
      <c r="B235" s="99">
        <f>('STATS 17-18'!K236*60/'STATS 17-18'!G236)</f>
        <v>1.42390213908935</v>
      </c>
      <c r="C235" s="33">
        <f>VLOOKUP(B235,'PA - ASSISTS'!$A$3:$B$55,2)</f>
        <v>87</v>
      </c>
      <c r="D235" s="33">
        <f>IF('STATS 17-18'!G236&lt;400,IF(C235&gt;66,66,C235),C235)</f>
        <v>87</v>
      </c>
      <c r="E235" s="33">
        <f>IF('STATS 17-18'!G236&lt;200,IF(C235&gt;60,60,C235),C235)</f>
        <v>87</v>
      </c>
      <c r="F235" s="33"/>
      <c r="G235" s="33"/>
      <c r="H235" s="33"/>
      <c r="I235" s="33"/>
      <c r="J235" s="33"/>
      <c r="K235" s="130"/>
    </row>
    <row r="236" ht="20.35" customHeight="1">
      <c r="A236" t="s" s="38">
        <v>1302</v>
      </c>
      <c r="B236" s="99">
        <f>('STATS 17-18'!K237*60/'STATS 17-18'!G237)</f>
        <v>0.7133394476714563</v>
      </c>
      <c r="C236" s="33">
        <f>VLOOKUP(B236,'PA - ASSISTS'!$A$3:$B$55,2)</f>
        <v>66</v>
      </c>
      <c r="D236" s="33">
        <f>IF('STATS 17-18'!G237&lt;400,IF(C236&gt;66,66,C236),C236)</f>
        <v>66</v>
      </c>
      <c r="E236" s="33">
        <f>IF('STATS 17-18'!G237&lt;200,IF(C236&gt;60,60,C236),C236)</f>
        <v>66</v>
      </c>
      <c r="F236" s="33"/>
      <c r="G236" s="33"/>
      <c r="H236" s="33"/>
      <c r="I236" s="33"/>
      <c r="J236" s="33"/>
      <c r="K236" s="130"/>
    </row>
    <row r="237" ht="20.35" customHeight="1">
      <c r="A237" t="s" s="38">
        <v>1303</v>
      </c>
      <c r="B237" s="99">
        <f>('STATS 17-18'!K238*60/'STATS 17-18'!G238)</f>
        <v>1.499930558770427</v>
      </c>
      <c r="C237" s="33">
        <f>VLOOKUP(B237,'PA - ASSISTS'!$A$3:$B$55,2)</f>
        <v>88</v>
      </c>
      <c r="D237" s="33">
        <f>IF('STATS 17-18'!G238&lt;400,IF(C237&gt;66,66,C237),C237)</f>
        <v>88</v>
      </c>
      <c r="E237" s="33">
        <f>IF('STATS 17-18'!G238&lt;200,IF(C237&gt;60,60,C237),C237)</f>
        <v>88</v>
      </c>
      <c r="F237" s="33"/>
      <c r="G237" s="33"/>
      <c r="H237" s="33"/>
      <c r="I237" s="33"/>
      <c r="J237" s="33"/>
      <c r="K237" s="130"/>
    </row>
    <row r="238" ht="20.35" customHeight="1">
      <c r="A238" t="s" s="38">
        <v>1304</v>
      </c>
      <c r="B238" s="99">
        <f>('STATS 17-18'!K239*60/'STATS 17-18'!G239)</f>
        <v>1.792017377138202</v>
      </c>
      <c r="C238" s="33">
        <f>VLOOKUP(B238,'PA - ASSISTS'!$A$3:$B$55,2)</f>
        <v>93</v>
      </c>
      <c r="D238" s="33">
        <f>IF('STATS 17-18'!G239&lt;400,IF(C238&gt;66,66,C238),C238)</f>
        <v>93</v>
      </c>
      <c r="E238" s="33">
        <f>IF('STATS 17-18'!G239&lt;200,IF(C238&gt;60,60,C238),C238)</f>
        <v>93</v>
      </c>
      <c r="F238" s="33"/>
      <c r="G238" s="33"/>
      <c r="H238" s="33"/>
      <c r="I238" s="33"/>
      <c r="J238" s="33"/>
      <c r="K238" s="130"/>
    </row>
    <row r="239" ht="20.35" customHeight="1">
      <c r="A239" t="s" s="38">
        <v>1305</v>
      </c>
      <c r="B239" s="99">
        <f>('STATS 17-18'!K240*60/'STATS 17-18'!G240)</f>
        <v>2.408284498675443</v>
      </c>
      <c r="C239" s="33">
        <f>VLOOKUP(B239,'PA - ASSISTS'!$A$3:$B$55,2)</f>
        <v>98</v>
      </c>
      <c r="D239" s="33">
        <f>IF('STATS 17-18'!G240&lt;400,IF(C239&gt;66,66,C239),C239)</f>
        <v>98</v>
      </c>
      <c r="E239" s="33">
        <f>IF('STATS 17-18'!G240&lt;200,IF(C239&gt;60,60,C239),C239)</f>
        <v>98</v>
      </c>
      <c r="F239" s="33"/>
      <c r="G239" s="33"/>
      <c r="H239" s="33"/>
      <c r="I239" s="33"/>
      <c r="J239" s="33"/>
      <c r="K239" s="130"/>
    </row>
    <row r="240" ht="20.35" customHeight="1">
      <c r="A240" t="s" s="38">
        <v>1306</v>
      </c>
      <c r="B240" s="99">
        <f>('STATS 17-18'!K241*60/'STATS 17-18'!G241)</f>
        <v>0.4586717630195891</v>
      </c>
      <c r="C240" s="33">
        <f>VLOOKUP(B240,'PA - ASSISTS'!$A$3:$B$55,2)</f>
        <v>55</v>
      </c>
      <c r="D240" s="33">
        <f>IF('STATS 17-18'!G241&lt;400,IF(C240&gt;66,66,C240),C240)</f>
        <v>55</v>
      </c>
      <c r="E240" s="33">
        <f>IF('STATS 17-18'!G241&lt;200,IF(C240&gt;60,60,C240),C240)</f>
        <v>55</v>
      </c>
      <c r="F240" s="33"/>
      <c r="G240" s="33"/>
      <c r="H240" s="33"/>
      <c r="I240" s="33"/>
      <c r="J240" s="33"/>
      <c r="K240" s="130"/>
    </row>
    <row r="241" ht="20.35" customHeight="1">
      <c r="A241" t="s" s="38">
        <v>1307</v>
      </c>
      <c r="B241" s="99">
        <f>('STATS 17-18'!K242*60/'STATS 17-18'!G242)</f>
        <v>0.3590664272890485</v>
      </c>
      <c r="C241" s="33">
        <f>VLOOKUP(B241,'PA - ASSISTS'!$A$3:$B$55,2)</f>
        <v>51</v>
      </c>
      <c r="D241" s="33">
        <f>IF('STATS 17-18'!G242&lt;400,IF(C241&gt;66,66,C241),C241)</f>
        <v>51</v>
      </c>
      <c r="E241" s="33">
        <f>IF('STATS 17-18'!G242&lt;200,IF(C241&gt;60,60,C241),C241)</f>
        <v>51</v>
      </c>
      <c r="F241" s="33"/>
      <c r="G241" s="33"/>
      <c r="H241" s="33"/>
      <c r="I241" s="33"/>
      <c r="J241" s="33"/>
      <c r="K241" s="130"/>
    </row>
    <row r="242" ht="20.35" customHeight="1">
      <c r="A242" t="s" s="38">
        <v>1308</v>
      </c>
      <c r="B242" s="99">
        <f>('STATS 17-18'!K243*60/'STATS 17-18'!G243)</f>
        <v>1.399776035834267</v>
      </c>
      <c r="C242" s="33">
        <f>VLOOKUP(B242,'PA - ASSISTS'!$A$3:$B$55,2)</f>
        <v>86</v>
      </c>
      <c r="D242" s="33">
        <f>IF('STATS 17-18'!G243&lt;400,IF(C242&gt;66,66,C242),C242)</f>
        <v>66</v>
      </c>
      <c r="E242" s="33">
        <f>IF('STATS 17-18'!G243&lt;200,IF(C242&gt;60,60,C242),C242)</f>
        <v>86</v>
      </c>
      <c r="F242" s="33"/>
      <c r="G242" s="33"/>
      <c r="H242" s="33"/>
      <c r="I242" s="33"/>
      <c r="J242" s="33"/>
      <c r="K242" s="130"/>
    </row>
    <row r="243" ht="20.35" customHeight="1">
      <c r="A243" t="s" s="38">
        <v>1309</v>
      </c>
      <c r="B243" s="99">
        <f>('STATS 17-18'!K244*60/'STATS 17-18'!G244)</f>
        <v>1.764965436093543</v>
      </c>
      <c r="C243" s="33">
        <f>VLOOKUP(B243,'PA - ASSISTS'!$A$3:$B$55,2)</f>
        <v>93</v>
      </c>
      <c r="D243" s="33">
        <f>IF('STATS 17-18'!G244&lt;400,IF(C243&gt;66,66,C243),C243)</f>
        <v>66</v>
      </c>
      <c r="E243" s="33">
        <f>IF('STATS 17-18'!G244&lt;200,IF(C243&gt;60,60,C243),C243)</f>
        <v>60</v>
      </c>
      <c r="F243" s="33"/>
      <c r="G243" s="33"/>
      <c r="H243" s="33"/>
      <c r="I243" s="33"/>
      <c r="J243" s="33"/>
      <c r="K243" s="130"/>
    </row>
    <row r="244" ht="20.35" customHeight="1">
      <c r="A244" t="s" s="38">
        <v>1310</v>
      </c>
      <c r="B244" s="99">
        <f>('STATS 17-18'!K245*60/'STATS 17-18'!G245)</f>
        <v>0.9341825902335457</v>
      </c>
      <c r="C244" s="33">
        <f>VLOOKUP(B244,'PA - ASSISTS'!$A$3:$B$55,2)</f>
        <v>73</v>
      </c>
      <c r="D244" s="33">
        <f>IF('STATS 17-18'!G245&lt;400,IF(C244&gt;66,66,C244),C244)</f>
        <v>73</v>
      </c>
      <c r="E244" s="33">
        <f>IF('STATS 17-18'!G245&lt;200,IF(C244&gt;60,60,C244),C244)</f>
        <v>73</v>
      </c>
      <c r="F244" s="33"/>
      <c r="G244" s="33"/>
      <c r="H244" s="33"/>
      <c r="I244" s="33"/>
      <c r="J244" s="33"/>
      <c r="K244" s="130"/>
    </row>
    <row r="245" ht="20.35" customHeight="1">
      <c r="A245" t="s" s="38">
        <v>1311</v>
      </c>
      <c r="B245" s="99">
        <f>('STATS 17-18'!K246*60/'STATS 17-18'!G246)</f>
        <v>0.7483785132213537</v>
      </c>
      <c r="C245" s="33">
        <f>VLOOKUP(B245,'PA - ASSISTS'!$A$3:$B$55,2)</f>
        <v>67</v>
      </c>
      <c r="D245" s="33">
        <f>IF('STATS 17-18'!G246&lt;400,IF(C245&gt;66,66,C245),C245)</f>
        <v>66</v>
      </c>
      <c r="E245" s="33">
        <f>IF('STATS 17-18'!G246&lt;200,IF(C245&gt;60,60,C245),C245)</f>
        <v>67</v>
      </c>
      <c r="F245" s="33"/>
      <c r="G245" s="33"/>
      <c r="H245" s="33"/>
      <c r="I245" s="33"/>
      <c r="J245" s="33"/>
      <c r="K245" s="130"/>
    </row>
    <row r="246" ht="20.35" customHeight="1">
      <c r="A246" t="s" s="38">
        <v>1312</v>
      </c>
      <c r="B246" s="99">
        <f>('STATS 17-18'!K247*60/'STATS 17-18'!G247)</f>
        <v>0.4793097938967886</v>
      </c>
      <c r="C246" s="33">
        <f>VLOOKUP(B246,'PA - ASSISTS'!$A$3:$B$55,2)</f>
        <v>56</v>
      </c>
      <c r="D246" s="33">
        <f>IF('STATS 17-18'!G247&lt;400,IF(C246&gt;66,66,C246),C246)</f>
        <v>56</v>
      </c>
      <c r="E246" s="33">
        <f>IF('STATS 17-18'!G247&lt;200,IF(C246&gt;60,60,C246),C246)</f>
        <v>56</v>
      </c>
      <c r="F246" s="33"/>
      <c r="G246" s="33"/>
      <c r="H246" s="33"/>
      <c r="I246" s="33"/>
      <c r="J246" s="33"/>
      <c r="K246" s="130"/>
    </row>
    <row r="247" ht="20.35" customHeight="1">
      <c r="A247" t="s" s="38">
        <v>1313</v>
      </c>
      <c r="B247" s="99">
        <f>('STATS 17-18'!K248*60/'STATS 17-18'!G248)</f>
        <v>0.4126263668248401</v>
      </c>
      <c r="C247" s="33">
        <f>VLOOKUP(B247,'PA - ASSISTS'!$A$3:$B$55,2)</f>
        <v>53</v>
      </c>
      <c r="D247" s="33">
        <f>IF('STATS 17-18'!G248&lt;400,IF(C247&gt;66,66,C247),C247)</f>
        <v>53</v>
      </c>
      <c r="E247" s="33">
        <f>IF('STATS 17-18'!G248&lt;200,IF(C247&gt;60,60,C247),C247)</f>
        <v>53</v>
      </c>
      <c r="F247" s="33"/>
      <c r="G247" s="33"/>
      <c r="H247" s="33"/>
      <c r="I247" s="33"/>
      <c r="J247" s="33"/>
      <c r="K247" s="130"/>
    </row>
    <row r="248" ht="20.35" customHeight="1">
      <c r="A248" t="s" s="38">
        <v>1314</v>
      </c>
      <c r="B248" s="99">
        <f>('STATS 17-18'!K249*60/'STATS 17-18'!G249)</f>
        <v>0.592055357175896</v>
      </c>
      <c r="C248" s="33">
        <f>VLOOKUP(B248,'PA - ASSISTS'!$A$3:$B$55,2)</f>
        <v>60</v>
      </c>
      <c r="D248" s="33">
        <f>IF('STATS 17-18'!G249&lt;400,IF(C248&gt;66,66,C248),C248)</f>
        <v>60</v>
      </c>
      <c r="E248" s="33">
        <f>IF('STATS 17-18'!G249&lt;200,IF(C248&gt;60,60,C248),C248)</f>
        <v>60</v>
      </c>
      <c r="F248" s="33"/>
      <c r="G248" s="33"/>
      <c r="H248" s="33"/>
      <c r="I248" s="33"/>
      <c r="J248" s="33"/>
      <c r="K248" s="130"/>
    </row>
    <row r="249" ht="20.35" customHeight="1">
      <c r="A249" t="s" s="38">
        <v>1315</v>
      </c>
      <c r="B249" s="99">
        <f>('STATS 17-18'!K250*60/'STATS 17-18'!G250)</f>
        <v>0.9014546199549273</v>
      </c>
      <c r="C249" s="33">
        <f>VLOOKUP(B249,'PA - ASSISTS'!$A$3:$B$55,2)</f>
        <v>72</v>
      </c>
      <c r="D249" s="33">
        <f>IF('STATS 17-18'!G250&lt;400,IF(C249&gt;66,66,C249),C249)</f>
        <v>72</v>
      </c>
      <c r="E249" s="33">
        <f>IF('STATS 17-18'!G250&lt;200,IF(C249&gt;60,60,C249),C249)</f>
        <v>72</v>
      </c>
      <c r="F249" s="33"/>
      <c r="G249" s="33"/>
      <c r="H249" s="33"/>
      <c r="I249" s="33"/>
      <c r="J249" s="33"/>
      <c r="K249" s="130"/>
    </row>
    <row r="250" ht="20.35" customHeight="1">
      <c r="A250" t="s" s="38">
        <v>1316</v>
      </c>
      <c r="B250" s="99">
        <f>('STATS 17-18'!K251*60/'STATS 17-18'!G251)</f>
        <v>0.7782101167315175</v>
      </c>
      <c r="C250" s="33">
        <f>VLOOKUP(B250,'PA - ASSISTS'!$A$3:$B$55,2)</f>
        <v>68</v>
      </c>
      <c r="D250" s="33">
        <f>IF('STATS 17-18'!G251&lt;400,IF(C250&gt;66,66,C250),C250)</f>
        <v>68</v>
      </c>
      <c r="E250" s="33">
        <f>IF('STATS 17-18'!G251&lt;200,IF(C250&gt;60,60,C250),C250)</f>
        <v>68</v>
      </c>
      <c r="F250" s="33"/>
      <c r="G250" s="33"/>
      <c r="H250" s="33"/>
      <c r="I250" s="33"/>
      <c r="J250" s="33"/>
      <c r="K250" s="130"/>
    </row>
    <row r="251" ht="20.35" customHeight="1">
      <c r="A251" t="s" s="38">
        <v>1317</v>
      </c>
      <c r="B251" s="99">
        <f>('STATS 17-18'!K252*60/'STATS 17-18'!G252)</f>
        <v>1.105344098423683</v>
      </c>
      <c r="C251" s="33">
        <f>VLOOKUP(B251,'PA - ASSISTS'!$A$3:$B$55,2)</f>
        <v>79</v>
      </c>
      <c r="D251" s="33">
        <f>IF('STATS 17-18'!G252&lt;400,IF(C251&gt;66,66,C251),C251)</f>
        <v>79</v>
      </c>
      <c r="E251" s="33">
        <f>IF('STATS 17-18'!G252&lt;200,IF(C251&gt;60,60,C251),C251)</f>
        <v>79</v>
      </c>
      <c r="F251" s="33"/>
      <c r="G251" s="33"/>
      <c r="H251" s="33"/>
      <c r="I251" s="33"/>
      <c r="J251" s="33"/>
      <c r="K251" s="130"/>
    </row>
    <row r="252" ht="20.35" customHeight="1">
      <c r="A252" t="s" s="38">
        <v>1318</v>
      </c>
      <c r="B252" s="99">
        <f>('STATS 17-18'!K253*60/'STATS 17-18'!G253)</f>
        <v>1.594835769887982</v>
      </c>
      <c r="C252" s="33">
        <f>VLOOKUP(B252,'PA - ASSISTS'!$A$3:$B$55,2)</f>
        <v>90</v>
      </c>
      <c r="D252" s="33">
        <f>IF('STATS 17-18'!G253&lt;400,IF(C252&gt;66,66,C252),C252)</f>
        <v>90</v>
      </c>
      <c r="E252" s="33">
        <f>IF('STATS 17-18'!G253&lt;200,IF(C252&gt;60,60,C252),C252)</f>
        <v>90</v>
      </c>
      <c r="F252" s="33"/>
      <c r="G252" s="33"/>
      <c r="H252" s="33"/>
      <c r="I252" s="33"/>
      <c r="J252" s="33"/>
      <c r="K252" s="130"/>
    </row>
    <row r="253" ht="20.35" customHeight="1">
      <c r="A253" t="s" s="38">
        <v>1319</v>
      </c>
      <c r="B253" s="99">
        <f>('STATS 17-18'!K254*60/'STATS 17-18'!G254)</f>
        <v>1.174876442160833</v>
      </c>
      <c r="C253" s="33">
        <f>VLOOKUP(B253,'PA - ASSISTS'!$A$3:$B$55,2)</f>
        <v>81</v>
      </c>
      <c r="D253" s="33">
        <f>IF('STATS 17-18'!G254&lt;400,IF(C253&gt;66,66,C253),C253)</f>
        <v>81</v>
      </c>
      <c r="E253" s="33">
        <f>IF('STATS 17-18'!G254&lt;200,IF(C253&gt;60,60,C253),C253)</f>
        <v>81</v>
      </c>
      <c r="F253" s="33"/>
      <c r="G253" s="33"/>
      <c r="H253" s="33"/>
      <c r="I253" s="33"/>
      <c r="J253" s="33"/>
      <c r="K253" s="130"/>
    </row>
    <row r="254" ht="20.35" customHeight="1">
      <c r="A254" t="s" s="38">
        <v>1320</v>
      </c>
      <c r="B254" s="99">
        <f>('STATS 17-18'!K255*60/'STATS 17-18'!G255)</f>
        <v>0.8645187112267361</v>
      </c>
      <c r="C254" s="33">
        <f>VLOOKUP(B254,'PA - ASSISTS'!$A$3:$B$55,2)</f>
        <v>71</v>
      </c>
      <c r="D254" s="33">
        <f>IF('STATS 17-18'!G255&lt;400,IF(C254&gt;66,66,C254),C254)</f>
        <v>71</v>
      </c>
      <c r="E254" s="33">
        <f>IF('STATS 17-18'!G255&lt;200,IF(C254&gt;60,60,C254),C254)</f>
        <v>71</v>
      </c>
      <c r="F254" s="33"/>
      <c r="G254" s="33"/>
      <c r="H254" s="33"/>
      <c r="I254" s="33"/>
      <c r="J254" s="33"/>
      <c r="K254" s="130"/>
    </row>
    <row r="255" ht="20.35" customHeight="1">
      <c r="A255" t="s" s="38">
        <v>1321</v>
      </c>
      <c r="B255" s="99">
        <f>('STATS 17-18'!K256*60/'STATS 17-18'!G256)</f>
        <v>0.6748945477269177</v>
      </c>
      <c r="C255" s="33">
        <f>VLOOKUP(B255,'PA - ASSISTS'!$A$3:$B$55,2)</f>
        <v>64</v>
      </c>
      <c r="D255" s="33">
        <f>IF('STATS 17-18'!G256&lt;400,IF(C255&gt;66,66,C255),C255)</f>
        <v>64</v>
      </c>
      <c r="E255" s="33">
        <f>IF('STATS 17-18'!G256&lt;200,IF(C255&gt;60,60,C255),C255)</f>
        <v>64</v>
      </c>
      <c r="F255" s="33"/>
      <c r="G255" s="33"/>
      <c r="H255" s="33"/>
      <c r="I255" s="33"/>
      <c r="J255" s="33"/>
      <c r="K255" s="130"/>
    </row>
    <row r="256" ht="20.35" customHeight="1">
      <c r="A256" t="s" s="38">
        <v>1322</v>
      </c>
      <c r="B256" s="99">
        <f>('STATS 17-18'!K257*60/'STATS 17-18'!G257)</f>
        <v>0.5830463089929495</v>
      </c>
      <c r="C256" s="33">
        <f>VLOOKUP(B256,'PA - ASSISTS'!$A$3:$B$55,2)</f>
        <v>60</v>
      </c>
      <c r="D256" s="33">
        <f>IF('STATS 17-18'!G257&lt;400,IF(C256&gt;66,66,C256),C256)</f>
        <v>60</v>
      </c>
      <c r="E256" s="33">
        <f>IF('STATS 17-18'!G257&lt;200,IF(C256&gt;60,60,C256),C256)</f>
        <v>60</v>
      </c>
      <c r="F256" s="33"/>
      <c r="G256" s="33"/>
      <c r="H256" s="33"/>
      <c r="I256" s="33"/>
      <c r="J256" s="33"/>
      <c r="K256" s="130"/>
    </row>
    <row r="257" ht="20.35" customHeight="1">
      <c r="A257" t="s" s="38">
        <v>1323</v>
      </c>
      <c r="B257" s="99">
        <f>('STATS 17-18'!K258*60/'STATS 17-18'!G258)</f>
        <v>0.9485416172634575</v>
      </c>
      <c r="C257" s="33">
        <f>VLOOKUP(B257,'PA - ASSISTS'!$A$3:$B$55,2)</f>
        <v>73</v>
      </c>
      <c r="D257" s="33">
        <f>IF('STATS 17-18'!G258&lt;400,IF(C257&gt;66,66,C257),C257)</f>
        <v>73</v>
      </c>
      <c r="E257" s="33">
        <f>IF('STATS 17-18'!G258&lt;200,IF(C257&gt;60,60,C257),C257)</f>
        <v>73</v>
      </c>
      <c r="F257" s="33"/>
      <c r="G257" s="33"/>
      <c r="H257" s="33"/>
      <c r="I257" s="33"/>
      <c r="J257" s="33"/>
      <c r="K257" s="130"/>
    </row>
    <row r="258" ht="20.35" customHeight="1">
      <c r="A258" t="s" s="38">
        <v>1324</v>
      </c>
      <c r="B258" s="99">
        <f>('STATS 17-18'!K259*60/'STATS 17-18'!G259)</f>
        <v>0.9216589861751153</v>
      </c>
      <c r="C258" s="33">
        <f>VLOOKUP(B258,'PA - ASSISTS'!$A$3:$B$55,2)</f>
        <v>73</v>
      </c>
      <c r="D258" s="33">
        <f>IF('STATS 17-18'!G259&lt;400,IF(C258&gt;66,66,C258),C258)</f>
        <v>66</v>
      </c>
      <c r="E258" s="33">
        <f>IF('STATS 17-18'!G259&lt;200,IF(C258&gt;60,60,C258),C258)</f>
        <v>60</v>
      </c>
      <c r="F258" s="33"/>
      <c r="G258" s="33"/>
      <c r="H258" s="33"/>
      <c r="I258" s="33"/>
      <c r="J258" s="33"/>
      <c r="K258" s="130"/>
    </row>
    <row r="259" ht="20.35" customHeight="1">
      <c r="A259" t="s" s="38">
        <v>1325</v>
      </c>
      <c r="B259" s="99">
        <f>('STATS 17-18'!K260*60/'STATS 17-18'!G260)</f>
        <v>0.7218525014721991</v>
      </c>
      <c r="C259" s="33">
        <f>VLOOKUP(B259,'PA - ASSISTS'!$A$3:$B$55,2)</f>
        <v>66</v>
      </c>
      <c r="D259" s="33">
        <f>IF('STATS 17-18'!G260&lt;400,IF(C259&gt;66,66,C259),C259)</f>
        <v>66</v>
      </c>
      <c r="E259" s="33">
        <f>IF('STATS 17-18'!G260&lt;200,IF(C259&gt;60,60,C259),C259)</f>
        <v>66</v>
      </c>
      <c r="F259" s="33"/>
      <c r="G259" s="33"/>
      <c r="H259" s="33"/>
      <c r="I259" s="33"/>
      <c r="J259" s="33"/>
      <c r="K259" s="130"/>
    </row>
    <row r="260" ht="20.35" customHeight="1">
      <c r="A260" t="s" s="38">
        <v>1326</v>
      </c>
      <c r="B260" s="99">
        <f>('STATS 17-18'!K261*60/'STATS 17-18'!G261)</f>
        <v>0.6976154236428209</v>
      </c>
      <c r="C260" s="33">
        <f>VLOOKUP(B260,'PA - ASSISTS'!$A$3:$B$55,2)</f>
        <v>65</v>
      </c>
      <c r="D260" s="33">
        <f>IF('STATS 17-18'!G261&lt;400,IF(C260&gt;66,66,C260),C260)</f>
        <v>65</v>
      </c>
      <c r="E260" s="33">
        <f>IF('STATS 17-18'!G261&lt;200,IF(C260&gt;60,60,C260),C260)</f>
        <v>65</v>
      </c>
      <c r="F260" s="33"/>
      <c r="G260" s="33"/>
      <c r="H260" s="33"/>
      <c r="I260" s="33"/>
      <c r="J260" s="33"/>
      <c r="K260" s="130"/>
    </row>
    <row r="261" ht="20.35" customHeight="1">
      <c r="A261" t="s" s="38">
        <v>1327</v>
      </c>
      <c r="B261" s="99">
        <f>('STATS 17-18'!K262*60/'STATS 17-18'!G262)</f>
        <v>0.4534847468515877</v>
      </c>
      <c r="C261" s="33">
        <f>VLOOKUP(B261,'PA - ASSISTS'!$A$3:$B$55,2)</f>
        <v>55</v>
      </c>
      <c r="D261" s="33">
        <f>IF('STATS 17-18'!G262&lt;400,IF(C261&gt;66,66,C261),C261)</f>
        <v>55</v>
      </c>
      <c r="E261" s="33">
        <f>IF('STATS 17-18'!G262&lt;200,IF(C261&gt;60,60,C261),C261)</f>
        <v>55</v>
      </c>
      <c r="F261" s="33"/>
      <c r="G261" s="33"/>
      <c r="H261" s="33"/>
      <c r="I261" s="33"/>
      <c r="J261" s="33"/>
      <c r="K261" s="130"/>
    </row>
    <row r="262" ht="20.35" customHeight="1">
      <c r="A262" t="s" s="38">
        <v>1328</v>
      </c>
      <c r="B262" s="99">
        <f>('STATS 17-18'!K263*60/'STATS 17-18'!G263)</f>
        <v>0.6010027256000802</v>
      </c>
      <c r="C262" s="33">
        <f>VLOOKUP(B262,'PA - ASSISTS'!$A$3:$B$55,2)</f>
        <v>61</v>
      </c>
      <c r="D262" s="33">
        <f>IF('STATS 17-18'!G263&lt;400,IF(C262&gt;66,66,C262),C262)</f>
        <v>61</v>
      </c>
      <c r="E262" s="33">
        <f>IF('STATS 17-18'!G263&lt;200,IF(C262&gt;60,60,C262),C262)</f>
        <v>61</v>
      </c>
      <c r="F262" s="33"/>
      <c r="G262" s="33"/>
      <c r="H262" s="33"/>
      <c r="I262" s="33"/>
      <c r="J262" s="33"/>
      <c r="K262" s="130"/>
    </row>
    <row r="263" ht="20.35" customHeight="1">
      <c r="A263" t="s" s="38">
        <v>1329</v>
      </c>
      <c r="B263" s="99">
        <f>('STATS 17-18'!K264*60/'STATS 17-18'!G264)</f>
        <v>0.5826713539340027</v>
      </c>
      <c r="C263" s="33">
        <f>VLOOKUP(B263,'PA - ASSISTS'!$A$3:$B$55,2)</f>
        <v>60</v>
      </c>
      <c r="D263" s="33">
        <f>IF('STATS 17-18'!G264&lt;400,IF(C263&gt;66,66,C263),C263)</f>
        <v>60</v>
      </c>
      <c r="E263" s="33">
        <f>IF('STATS 17-18'!G264&lt;200,IF(C263&gt;60,60,C263),C263)</f>
        <v>60</v>
      </c>
      <c r="F263" s="33"/>
      <c r="G263" s="33"/>
      <c r="H263" s="33"/>
      <c r="I263" s="33"/>
      <c r="J263" s="33"/>
      <c r="K263" s="130"/>
    </row>
    <row r="264" ht="20.35" customHeight="1">
      <c r="A264" t="s" s="38">
        <v>1330</v>
      </c>
      <c r="B264" s="99">
        <f>('STATS 17-18'!K265*60/'STATS 17-18'!G265)</f>
        <v>0.4106495106426665</v>
      </c>
      <c r="C264" s="33">
        <f>VLOOKUP(B264,'PA - ASSISTS'!$A$3:$B$55,2)</f>
        <v>53</v>
      </c>
      <c r="D264" s="33">
        <f>IF('STATS 17-18'!G265&lt;400,IF(C264&gt;66,66,C264),C264)</f>
        <v>53</v>
      </c>
      <c r="E264" s="33">
        <f>IF('STATS 17-18'!G265&lt;200,IF(C264&gt;60,60,C264),C264)</f>
        <v>53</v>
      </c>
      <c r="F264" s="33"/>
      <c r="G264" s="33"/>
      <c r="H264" s="33"/>
      <c r="I264" s="33"/>
      <c r="J264" s="33"/>
      <c r="K264" s="130"/>
    </row>
    <row r="265" ht="20.35" customHeight="1">
      <c r="A265" t="s" s="38">
        <v>1331</v>
      </c>
      <c r="B265" s="99">
        <f>('STATS 17-18'!K266*60/'STATS 17-18'!G266)</f>
        <v>0</v>
      </c>
      <c r="C265" s="33">
        <f>VLOOKUP(B265,'PA - ASSISTS'!$A$3:$B$55,2)</f>
        <v>47</v>
      </c>
      <c r="D265" s="33">
        <f>IF('STATS 17-18'!G266&lt;400,IF(C265&gt;66,66,C265),C265)</f>
        <v>47</v>
      </c>
      <c r="E265" s="33">
        <f>IF('STATS 17-18'!G266&lt;200,IF(C265&gt;60,60,C265),C265)</f>
        <v>47</v>
      </c>
      <c r="F265" s="33"/>
      <c r="G265" s="33"/>
      <c r="H265" s="33"/>
      <c r="I265" s="33"/>
      <c r="J265" s="33"/>
      <c r="K265" s="130"/>
    </row>
    <row r="266" ht="20.35" customHeight="1">
      <c r="A266" t="s" s="38">
        <v>1332</v>
      </c>
      <c r="B266" s="99">
        <f>('STATS 17-18'!K267*60/'STATS 17-18'!G267)</f>
        <v>1.27344599793065</v>
      </c>
      <c r="C266" s="33">
        <f>VLOOKUP(B266,'PA - ASSISTS'!$A$3:$B$55,2)</f>
        <v>83</v>
      </c>
      <c r="D266" s="33">
        <f>IF('STATS 17-18'!G267&lt;400,IF(C266&gt;66,66,C266),C266)</f>
        <v>66</v>
      </c>
      <c r="E266" s="33">
        <f>IF('STATS 17-18'!G267&lt;200,IF(C266&gt;60,60,C266),C266)</f>
        <v>83</v>
      </c>
      <c r="F266" s="33"/>
      <c r="G266" s="33"/>
      <c r="H266" s="33"/>
      <c r="I266" s="33"/>
      <c r="J266" s="33"/>
      <c r="K266" s="130"/>
    </row>
    <row r="267" ht="20.35" customHeight="1">
      <c r="A267" t="s" s="38">
        <v>1333</v>
      </c>
      <c r="B267" s="99">
        <f>('STATS 17-18'!K268*60/'STATS 17-18'!G268)</f>
        <v>0.8835873647006848</v>
      </c>
      <c r="C267" s="33">
        <f>VLOOKUP(B267,'PA - ASSISTS'!$A$3:$B$55,2)</f>
        <v>71</v>
      </c>
      <c r="D267" s="33">
        <f>IF('STATS 17-18'!G268&lt;400,IF(C267&gt;66,66,C267),C267)</f>
        <v>71</v>
      </c>
      <c r="E267" s="33">
        <f>IF('STATS 17-18'!G268&lt;200,IF(C267&gt;60,60,C267),C267)</f>
        <v>71</v>
      </c>
      <c r="F267" s="33"/>
      <c r="G267" s="33"/>
      <c r="H267" s="33"/>
      <c r="I267" s="33"/>
      <c r="J267" s="33"/>
      <c r="K267" s="130"/>
    </row>
    <row r="268" ht="20.35" customHeight="1">
      <c r="A268" t="s" s="38">
        <v>1334</v>
      </c>
      <c r="B268" s="99">
        <f>('STATS 17-18'!K269*60/'STATS 17-18'!G269)</f>
        <v>0.4626926508983949</v>
      </c>
      <c r="C268" s="33">
        <f>VLOOKUP(B268,'PA - ASSISTS'!$A$3:$B$55,2)</f>
        <v>56</v>
      </c>
      <c r="D268" s="33">
        <f>IF('STATS 17-18'!G269&lt;400,IF(C268&gt;66,66,C268),C268)</f>
        <v>56</v>
      </c>
      <c r="E268" s="33">
        <f>IF('STATS 17-18'!G269&lt;200,IF(C268&gt;60,60,C268),C268)</f>
        <v>56</v>
      </c>
      <c r="F268" s="33"/>
      <c r="G268" s="33"/>
      <c r="H268" s="33"/>
      <c r="I268" s="33"/>
      <c r="J268" s="33"/>
      <c r="K268" s="130"/>
    </row>
    <row r="269" ht="20.35" customHeight="1">
      <c r="A269" t="s" s="38">
        <v>1335</v>
      </c>
      <c r="B269" s="99">
        <f>('STATS 17-18'!K270*60/'STATS 17-18'!G270)</f>
        <v>1.308781560722011</v>
      </c>
      <c r="C269" s="33">
        <f>VLOOKUP(B269,'PA - ASSISTS'!$A$3:$B$55,2)</f>
        <v>84</v>
      </c>
      <c r="D269" s="33">
        <f>IF('STATS 17-18'!G270&lt;400,IF(C269&gt;66,66,C269),C269)</f>
        <v>84</v>
      </c>
      <c r="E269" s="33">
        <f>IF('STATS 17-18'!G270&lt;200,IF(C269&gt;60,60,C269),C269)</f>
        <v>84</v>
      </c>
      <c r="F269" s="33"/>
      <c r="G269" s="33"/>
      <c r="H269" s="33"/>
      <c r="I269" s="33"/>
      <c r="J269" s="33"/>
      <c r="K269" s="130"/>
    </row>
    <row r="270" ht="20.35" customHeight="1">
      <c r="A270" t="s" s="38">
        <v>1336</v>
      </c>
      <c r="B270" s="99">
        <f>('STATS 17-18'!K271*60/'STATS 17-18'!G271)</f>
        <v>0.4402592637886755</v>
      </c>
      <c r="C270" s="33">
        <f>VLOOKUP(B270,'PA - ASSISTS'!$A$3:$B$55,2)</f>
        <v>55</v>
      </c>
      <c r="D270" s="33">
        <f>IF('STATS 17-18'!G271&lt;400,IF(C270&gt;66,66,C270),C270)</f>
        <v>55</v>
      </c>
      <c r="E270" s="33">
        <f>IF('STATS 17-18'!G271&lt;200,IF(C270&gt;60,60,C270),C270)</f>
        <v>55</v>
      </c>
      <c r="F270" s="33"/>
      <c r="G270" s="33"/>
      <c r="H270" s="33"/>
      <c r="I270" s="33"/>
      <c r="J270" s="33"/>
      <c r="K270" s="130"/>
    </row>
    <row r="271" ht="20.35" customHeight="1">
      <c r="A271" t="s" s="38">
        <v>1337</v>
      </c>
      <c r="B271" s="99">
        <f>('STATS 17-18'!K272*60/'STATS 17-18'!G272)</f>
        <v>0</v>
      </c>
      <c r="C271" s="33">
        <f>VLOOKUP(B271,'PA - ASSISTS'!$A$3:$B$55,2)</f>
        <v>47</v>
      </c>
      <c r="D271" s="33">
        <f>IF('STATS 17-18'!G272&lt;400,IF(C271&gt;66,66,C271),C271)</f>
        <v>47</v>
      </c>
      <c r="E271" s="33">
        <f>IF('STATS 17-18'!G272&lt;200,IF(C271&gt;60,60,C271),C271)</f>
        <v>47</v>
      </c>
      <c r="F271" s="33"/>
      <c r="G271" s="33"/>
      <c r="H271" s="33"/>
      <c r="I271" s="33"/>
      <c r="J271" s="33"/>
      <c r="K271" s="130"/>
    </row>
    <row r="272" ht="20.35" customHeight="1">
      <c r="A272" t="s" s="38">
        <v>1338</v>
      </c>
      <c r="B272" s="99">
        <f>('STATS 17-18'!K273*60/'STATS 17-18'!G273)</f>
        <v>0.8291322261176651</v>
      </c>
      <c r="C272" s="33">
        <f>VLOOKUP(B272,'PA - ASSISTS'!$A$3:$B$55,2)</f>
        <v>69</v>
      </c>
      <c r="D272" s="33">
        <f>IF('STATS 17-18'!G273&lt;400,IF(C272&gt;66,66,C272),C272)</f>
        <v>69</v>
      </c>
      <c r="E272" s="33">
        <f>IF('STATS 17-18'!G273&lt;200,IF(C272&gt;60,60,C272),C272)</f>
        <v>69</v>
      </c>
      <c r="F272" s="33"/>
      <c r="G272" s="33"/>
      <c r="H272" s="33"/>
      <c r="I272" s="33"/>
      <c r="J272" s="33"/>
      <c r="K272" s="130"/>
    </row>
    <row r="273" ht="20.35" customHeight="1">
      <c r="A273" t="s" s="38">
        <v>1339</v>
      </c>
      <c r="B273" s="99">
        <f>('STATS 17-18'!K274*60/'STATS 17-18'!G274)</f>
        <v>0.30441400304414</v>
      </c>
      <c r="C273" s="33">
        <f>VLOOKUP(B273,'PA - ASSISTS'!$A$3:$B$55,2)</f>
        <v>50</v>
      </c>
      <c r="D273" s="33">
        <f>IF('STATS 17-18'!G274&lt;400,IF(C273&gt;66,66,C273),C273)</f>
        <v>50</v>
      </c>
      <c r="E273" s="33">
        <f>IF('STATS 17-18'!G274&lt;200,IF(C273&gt;60,60,C273),C273)</f>
        <v>50</v>
      </c>
      <c r="F273" s="33"/>
      <c r="G273" s="33"/>
      <c r="H273" s="33"/>
      <c r="I273" s="33"/>
      <c r="J273" s="33"/>
      <c r="K273" s="130"/>
    </row>
    <row r="274" ht="20.35" customHeight="1">
      <c r="A274" t="s" s="38">
        <v>1340</v>
      </c>
      <c r="B274" s="99">
        <f>('STATS 17-18'!K275*60/'STATS 17-18'!G275)</f>
        <v>1.232301229189357</v>
      </c>
      <c r="C274" s="33">
        <f>VLOOKUP(B274,'PA - ASSISTS'!$A$3:$B$55,2)</f>
        <v>82</v>
      </c>
      <c r="D274" s="33">
        <f>IF('STATS 17-18'!G275&lt;400,IF(C274&gt;66,66,C274),C274)</f>
        <v>82</v>
      </c>
      <c r="E274" s="33">
        <f>IF('STATS 17-18'!G275&lt;200,IF(C274&gt;60,60,C274),C274)</f>
        <v>82</v>
      </c>
      <c r="F274" s="33"/>
      <c r="G274" s="33"/>
      <c r="H274" s="33"/>
      <c r="I274" s="33"/>
      <c r="J274" s="33"/>
      <c r="K274" s="130"/>
    </row>
    <row r="275" ht="20.35" customHeight="1">
      <c r="A275" t="s" s="38">
        <v>1341</v>
      </c>
      <c r="B275" s="99">
        <f>('STATS 17-18'!K276*60/'STATS 17-18'!G276)</f>
        <v>1.250461479831843</v>
      </c>
      <c r="C275" s="33">
        <f>VLOOKUP(B275,'PA - ASSISTS'!$A$3:$B$55,2)</f>
        <v>83</v>
      </c>
      <c r="D275" s="33">
        <f>IF('STATS 17-18'!G276&lt;400,IF(C275&gt;66,66,C275),C275)</f>
        <v>83</v>
      </c>
      <c r="E275" s="33">
        <f>IF('STATS 17-18'!G276&lt;200,IF(C275&gt;60,60,C275),C275)</f>
        <v>83</v>
      </c>
      <c r="F275" s="33"/>
      <c r="G275" s="33"/>
      <c r="H275" s="33"/>
      <c r="I275" s="33"/>
      <c r="J275" s="33"/>
      <c r="K275" s="130"/>
    </row>
    <row r="276" ht="20.35" customHeight="1">
      <c r="A276" t="s" s="38">
        <v>1342</v>
      </c>
      <c r="B276" s="99">
        <f>('STATS 17-18'!K277*60/'STATS 17-18'!G277)</f>
        <v>1.273842646910932</v>
      </c>
      <c r="C276" s="33">
        <f>VLOOKUP(B276,'PA - ASSISTS'!$A$3:$B$55,2)</f>
        <v>83</v>
      </c>
      <c r="D276" s="33">
        <f>IF('STATS 17-18'!G277&lt;400,IF(C276&gt;66,66,C276),C276)</f>
        <v>83</v>
      </c>
      <c r="E276" s="33">
        <f>IF('STATS 17-18'!G277&lt;200,IF(C276&gt;60,60,C276),C276)</f>
        <v>83</v>
      </c>
      <c r="F276" s="33"/>
      <c r="G276" s="33"/>
      <c r="H276" s="33"/>
      <c r="I276" s="33"/>
      <c r="J276" s="33"/>
      <c r="K276" s="130"/>
    </row>
    <row r="277" ht="20.35" customHeight="1">
      <c r="A277" t="s" s="38">
        <v>1343</v>
      </c>
      <c r="B277" s="99">
        <f>('STATS 17-18'!K278*60/'STATS 17-18'!G278)</f>
        <v>0</v>
      </c>
      <c r="C277" s="33">
        <f>VLOOKUP(B277,'PA - ASSISTS'!$A$3:$B$55,2)</f>
        <v>47</v>
      </c>
      <c r="D277" s="33">
        <f>IF('STATS 17-18'!G278&lt;400,IF(C277&gt;66,66,C277),C277)</f>
        <v>47</v>
      </c>
      <c r="E277" s="33">
        <f>IF('STATS 17-18'!G278&lt;200,IF(C277&gt;60,60,C277),C277)</f>
        <v>47</v>
      </c>
      <c r="F277" s="33"/>
      <c r="G277" s="33"/>
      <c r="H277" s="33"/>
      <c r="I277" s="33"/>
      <c r="J277" s="33"/>
      <c r="K277" s="130"/>
    </row>
    <row r="278" ht="20.35" customHeight="1">
      <c r="A278" t="s" s="38">
        <v>1344</v>
      </c>
      <c r="B278" s="99">
        <f>('STATS 17-18'!K279*60/'STATS 17-18'!G279)</f>
        <v>1.6774145450479</v>
      </c>
      <c r="C278" s="33">
        <f>VLOOKUP(B278,'PA - ASSISTS'!$A$3:$B$55,2)</f>
        <v>91</v>
      </c>
      <c r="D278" s="33">
        <f>IF('STATS 17-18'!G279&lt;400,IF(C278&gt;66,66,C278),C278)</f>
        <v>91</v>
      </c>
      <c r="E278" s="33">
        <f>IF('STATS 17-18'!G279&lt;200,IF(C278&gt;60,60,C278),C278)</f>
        <v>91</v>
      </c>
      <c r="F278" s="33"/>
      <c r="G278" s="33"/>
      <c r="H278" s="33"/>
      <c r="I278" s="33"/>
      <c r="J278" s="33"/>
      <c r="K278" s="130"/>
    </row>
    <row r="279" ht="20.35" customHeight="1">
      <c r="A279" t="s" s="38">
        <v>1345</v>
      </c>
      <c r="B279" s="99">
        <f>('STATS 17-18'!K280*60/'STATS 17-18'!G280)</f>
        <v>2.686567164179105</v>
      </c>
      <c r="C279" s="33">
        <f>VLOOKUP(B279,'PA - ASSISTS'!$A$3:$B$55,2)</f>
        <v>99</v>
      </c>
      <c r="D279" s="33">
        <f>IF('STATS 17-18'!G280&lt;400,IF(C279&gt;66,66,C279),C279)</f>
        <v>66</v>
      </c>
      <c r="E279" s="33">
        <f>IF('STATS 17-18'!G280&lt;200,IF(C279&gt;60,60,C279),C279)</f>
        <v>60</v>
      </c>
      <c r="F279" s="33"/>
      <c r="G279" s="33"/>
      <c r="H279" s="33"/>
      <c r="I279" s="33"/>
      <c r="J279" s="33"/>
      <c r="K279" s="130"/>
    </row>
    <row r="280" ht="20.35" customHeight="1">
      <c r="A280" t="s" s="38">
        <v>1346</v>
      </c>
      <c r="B280" s="99">
        <f>('STATS 17-18'!K281*60/'STATS 17-18'!G281)</f>
        <v>1.103427982933647</v>
      </c>
      <c r="C280" s="33">
        <f>VLOOKUP(B280,'PA - ASSISTS'!$A$3:$B$55,2)</f>
        <v>79</v>
      </c>
      <c r="D280" s="33">
        <f>IF('STATS 17-18'!G281&lt;400,IF(C280&gt;66,66,C280),C280)</f>
        <v>66</v>
      </c>
      <c r="E280" s="33">
        <f>IF('STATS 17-18'!G281&lt;200,IF(C280&gt;60,60,C280),C280)</f>
        <v>79</v>
      </c>
      <c r="F280" s="33"/>
      <c r="G280" s="33"/>
      <c r="H280" s="33"/>
      <c r="I280" s="33"/>
      <c r="J280" s="33"/>
      <c r="K280" s="130"/>
    </row>
    <row r="281" ht="20.35" customHeight="1">
      <c r="A281" t="s" s="38">
        <v>1347</v>
      </c>
      <c r="B281" s="99">
        <f>('STATS 17-18'!K282*60/'STATS 17-18'!G282)</f>
        <v>0</v>
      </c>
      <c r="C281" s="33">
        <f>VLOOKUP(B281,'PA - ASSISTS'!$A$3:$B$55,2)</f>
        <v>47</v>
      </c>
      <c r="D281" s="33">
        <f>IF('STATS 17-18'!G282&lt;400,IF(C281&gt;66,66,C281),C281)</f>
        <v>47</v>
      </c>
      <c r="E281" s="33">
        <f>IF('STATS 17-18'!G282&lt;200,IF(C281&gt;60,60,C281),C281)</f>
        <v>47</v>
      </c>
      <c r="F281" s="33"/>
      <c r="G281" s="33"/>
      <c r="H281" s="33"/>
      <c r="I281" s="33"/>
      <c r="J281" s="33"/>
      <c r="K281" s="130"/>
    </row>
    <row r="282" ht="20.35" customHeight="1">
      <c r="A282" t="s" s="38">
        <v>1348</v>
      </c>
      <c r="B282" s="99">
        <f>('STATS 17-18'!K283*60/'STATS 17-18'!G283)</f>
        <v>1.15916429773963</v>
      </c>
      <c r="C282" s="33">
        <f>VLOOKUP(B282,'PA - ASSISTS'!$A$3:$B$55,2)</f>
        <v>80</v>
      </c>
      <c r="D282" s="33">
        <f>IF('STATS 17-18'!G283&lt;400,IF(C282&gt;66,66,C282),C282)</f>
        <v>80</v>
      </c>
      <c r="E282" s="33">
        <f>IF('STATS 17-18'!G283&lt;200,IF(C282&gt;60,60,C282),C282)</f>
        <v>80</v>
      </c>
      <c r="F282" s="33"/>
      <c r="G282" s="33"/>
      <c r="H282" s="33"/>
      <c r="I282" s="33"/>
      <c r="J282" s="33"/>
      <c r="K282" s="130"/>
    </row>
    <row r="283" ht="20.35" customHeight="1">
      <c r="A283" t="s" s="38">
        <v>1349</v>
      </c>
      <c r="B283" s="99">
        <f>('STATS 17-18'!K284*60/'STATS 17-18'!G284)</f>
        <v>0.2829254491441505</v>
      </c>
      <c r="C283" s="33">
        <f>VLOOKUP(B283,'PA - ASSISTS'!$A$3:$B$55,2)</f>
        <v>50</v>
      </c>
      <c r="D283" s="33">
        <f>IF('STATS 17-18'!G284&lt;400,IF(C283&gt;66,66,C283),C283)</f>
        <v>50</v>
      </c>
      <c r="E283" s="33">
        <f>IF('STATS 17-18'!G284&lt;200,IF(C283&gt;60,60,C283),C283)</f>
        <v>50</v>
      </c>
      <c r="F283" s="33"/>
      <c r="G283" s="33"/>
      <c r="H283" s="33"/>
      <c r="I283" s="33"/>
      <c r="J283" s="33"/>
      <c r="K283" s="130"/>
    </row>
    <row r="284" ht="20.35" customHeight="1">
      <c r="A284" t="s" s="38">
        <v>1350</v>
      </c>
      <c r="B284" s="99">
        <f>('STATS 17-18'!K285*60/'STATS 17-18'!G285)</f>
        <v>0.3867225265871737</v>
      </c>
      <c r="C284" s="33">
        <f>VLOOKUP(B284,'PA - ASSISTS'!$A$3:$B$55,2)</f>
        <v>52</v>
      </c>
      <c r="D284" s="33">
        <f>IF('STATS 17-18'!G285&lt;400,IF(C284&gt;66,66,C284),C284)</f>
        <v>52</v>
      </c>
      <c r="E284" s="33">
        <f>IF('STATS 17-18'!G285&lt;200,IF(C284&gt;60,60,C284),C284)</f>
        <v>52</v>
      </c>
      <c r="F284" s="33"/>
      <c r="G284" s="33"/>
      <c r="H284" s="33"/>
      <c r="I284" s="33"/>
      <c r="J284" s="33"/>
      <c r="K284" s="130"/>
    </row>
    <row r="285" ht="20.35" customHeight="1">
      <c r="A285" t="s" s="38">
        <v>1351</v>
      </c>
      <c r="B285" s="99">
        <f>('STATS 17-18'!K286*60/'STATS 17-18'!G286)</f>
        <v>0</v>
      </c>
      <c r="C285" s="33">
        <f>VLOOKUP(B285,'PA - ASSISTS'!$A$3:$B$55,2)</f>
        <v>47</v>
      </c>
      <c r="D285" s="33">
        <f>IF('STATS 17-18'!G286&lt;400,IF(C285&gt;66,66,C285),C285)</f>
        <v>47</v>
      </c>
      <c r="E285" s="33">
        <f>IF('STATS 17-18'!G286&lt;200,IF(C285&gt;60,60,C285),C285)</f>
        <v>47</v>
      </c>
      <c r="F285" s="33"/>
      <c r="G285" s="33"/>
      <c r="H285" s="33"/>
      <c r="I285" s="33"/>
      <c r="J285" s="33"/>
      <c r="K285" s="130"/>
    </row>
    <row r="286" ht="20.35" customHeight="1">
      <c r="A286" t="s" s="38">
        <v>1352</v>
      </c>
      <c r="B286" s="99">
        <f>('STATS 17-18'!K287*60/'STATS 17-18'!G287)</f>
        <v>1.396705418395432</v>
      </c>
      <c r="C286" s="33">
        <f>VLOOKUP(B286,'PA - ASSISTS'!$A$3:$B$55,2)</f>
        <v>86</v>
      </c>
      <c r="D286" s="33">
        <f>IF('STATS 17-18'!G287&lt;400,IF(C286&gt;66,66,C286),C286)</f>
        <v>86</v>
      </c>
      <c r="E286" s="33">
        <f>IF('STATS 17-18'!G287&lt;200,IF(C286&gt;60,60,C286),C286)</f>
        <v>86</v>
      </c>
      <c r="F286" s="33"/>
      <c r="G286" s="33"/>
      <c r="H286" s="33"/>
      <c r="I286" s="33"/>
      <c r="J286" s="33"/>
      <c r="K286" s="130"/>
    </row>
    <row r="287" ht="20.35" customHeight="1">
      <c r="A287" t="s" s="38">
        <v>1353</v>
      </c>
      <c r="B287" s="99">
        <f>('STATS 17-18'!K288*60/'STATS 17-18'!G288)</f>
        <v>2.236302646291465</v>
      </c>
      <c r="C287" s="33">
        <f>VLOOKUP(B287,'PA - ASSISTS'!$A$3:$B$55,2)</f>
        <v>97</v>
      </c>
      <c r="D287" s="33">
        <f>IF('STATS 17-18'!G288&lt;400,IF(C287&gt;66,66,C287),C287)</f>
        <v>66</v>
      </c>
      <c r="E287" s="33">
        <f>IF('STATS 17-18'!G288&lt;200,IF(C287&gt;60,60,C287),C287)</f>
        <v>60</v>
      </c>
      <c r="F287" s="33"/>
      <c r="G287" s="33"/>
      <c r="H287" s="33"/>
      <c r="I287" s="33"/>
      <c r="J287" s="33"/>
      <c r="K287" s="130"/>
    </row>
    <row r="288" ht="20.35" customHeight="1">
      <c r="A288" t="s" s="38">
        <v>1354</v>
      </c>
      <c r="B288" s="99">
        <f>('STATS 17-18'!K289*60/'STATS 17-18'!G289)</f>
        <v>0.1917137075300884</v>
      </c>
      <c r="C288" s="33">
        <f>VLOOKUP(B288,'PA - ASSISTS'!$A$3:$B$55,2)</f>
        <v>48</v>
      </c>
      <c r="D288" s="33">
        <f>IF('STATS 17-18'!G289&lt;400,IF(C288&gt;66,66,C288),C288)</f>
        <v>48</v>
      </c>
      <c r="E288" s="33">
        <f>IF('STATS 17-18'!G289&lt;200,IF(C288&gt;60,60,C288),C288)</f>
        <v>48</v>
      </c>
      <c r="F288" s="33"/>
      <c r="G288" s="33"/>
      <c r="H288" s="33"/>
      <c r="I288" s="33"/>
      <c r="J288" s="33"/>
      <c r="K288" s="130"/>
    </row>
    <row r="289" ht="20.35" customHeight="1">
      <c r="A289" t="s" s="38">
        <v>1355</v>
      </c>
      <c r="B289" s="99">
        <f>('STATS 17-18'!K290*60/'STATS 17-18'!G290)</f>
        <v>1.01632275947028</v>
      </c>
      <c r="C289" s="33">
        <f>VLOOKUP(B289,'PA - ASSISTS'!$A$3:$B$55,2)</f>
        <v>76</v>
      </c>
      <c r="D289" s="33">
        <f>IF('STATS 17-18'!G290&lt;400,IF(C289&gt;66,66,C289),C289)</f>
        <v>76</v>
      </c>
      <c r="E289" s="33">
        <f>IF('STATS 17-18'!G290&lt;200,IF(C289&gt;60,60,C289),C289)</f>
        <v>76</v>
      </c>
      <c r="F289" s="33"/>
      <c r="G289" s="33"/>
      <c r="H289" s="33"/>
      <c r="I289" s="33"/>
      <c r="J289" s="33"/>
      <c r="K289" s="130"/>
    </row>
    <row r="290" ht="20.35" customHeight="1">
      <c r="A290" t="s" s="38">
        <v>1356</v>
      </c>
      <c r="B290" s="99">
        <f>('STATS 17-18'!K291*60/'STATS 17-18'!G291)</f>
        <v>1.182669345362193</v>
      </c>
      <c r="C290" s="33">
        <f>VLOOKUP(B290,'PA - ASSISTS'!$A$3:$B$55,2)</f>
        <v>81</v>
      </c>
      <c r="D290" s="33">
        <f>IF('STATS 17-18'!G291&lt;400,IF(C290&gt;66,66,C290),C290)</f>
        <v>81</v>
      </c>
      <c r="E290" s="33">
        <f>IF('STATS 17-18'!G291&lt;200,IF(C290&gt;60,60,C290),C290)</f>
        <v>81</v>
      </c>
      <c r="F290" s="33"/>
      <c r="G290" s="33"/>
      <c r="H290" s="33"/>
      <c r="I290" s="33"/>
      <c r="J290" s="33"/>
      <c r="K290" s="130"/>
    </row>
    <row r="291" ht="20.35" customHeight="1">
      <c r="A291" t="s" s="38">
        <v>1357</v>
      </c>
      <c r="B291" s="99">
        <f>('STATS 17-18'!K292*60/'STATS 17-18'!G292)</f>
        <v>0.494600610007419</v>
      </c>
      <c r="C291" s="33">
        <f>VLOOKUP(B291,'PA - ASSISTS'!$A$3:$B$55,2)</f>
        <v>57</v>
      </c>
      <c r="D291" s="33">
        <f>IF('STATS 17-18'!G292&lt;400,IF(C291&gt;66,66,C291),C291)</f>
        <v>57</v>
      </c>
      <c r="E291" s="33">
        <f>IF('STATS 17-18'!G292&lt;200,IF(C291&gt;60,60,C291),C291)</f>
        <v>57</v>
      </c>
      <c r="F291" s="33"/>
      <c r="G291" s="33"/>
      <c r="H291" s="33"/>
      <c r="I291" s="33"/>
      <c r="J291" s="33"/>
      <c r="K291" s="130"/>
    </row>
    <row r="292" ht="20.35" customHeight="1">
      <c r="A292" t="s" s="38">
        <v>1358</v>
      </c>
      <c r="B292" s="99">
        <f>('STATS 17-18'!K293*60/'STATS 17-18'!G293)</f>
        <v>1.674944826896032</v>
      </c>
      <c r="C292" s="33">
        <f>VLOOKUP(B292,'PA - ASSISTS'!$A$3:$B$55,2)</f>
        <v>91</v>
      </c>
      <c r="D292" s="33">
        <f>IF('STATS 17-18'!G293&lt;400,IF(C292&gt;66,66,C292),C292)</f>
        <v>91</v>
      </c>
      <c r="E292" s="33">
        <f>IF('STATS 17-18'!G293&lt;200,IF(C292&gt;60,60,C292),C292)</f>
        <v>91</v>
      </c>
      <c r="F292" s="33"/>
      <c r="G292" s="33"/>
      <c r="H292" s="33"/>
      <c r="I292" s="33"/>
      <c r="J292" s="33"/>
      <c r="K292" s="130"/>
    </row>
    <row r="293" ht="20.35" customHeight="1">
      <c r="A293" t="s" s="38">
        <v>1359</v>
      </c>
      <c r="B293" s="99">
        <f>('STATS 17-18'!K294*60/'STATS 17-18'!G294)</f>
        <v>0.6455522019559099</v>
      </c>
      <c r="C293" s="33">
        <f>VLOOKUP(B293,'PA - ASSISTS'!$A$3:$B$55,2)</f>
        <v>63</v>
      </c>
      <c r="D293" s="33">
        <f>IF('STATS 17-18'!G294&lt;400,IF(C293&gt;66,66,C293),C293)</f>
        <v>63</v>
      </c>
      <c r="E293" s="33">
        <f>IF('STATS 17-18'!G294&lt;200,IF(C293&gt;60,60,C293),C293)</f>
        <v>63</v>
      </c>
      <c r="F293" s="33"/>
      <c r="G293" s="33"/>
      <c r="H293" s="33"/>
      <c r="I293" s="33"/>
      <c r="J293" s="33"/>
      <c r="K293" s="130"/>
    </row>
    <row r="294" ht="20.35" customHeight="1">
      <c r="A294" t="s" s="38">
        <v>1360</v>
      </c>
      <c r="B294" s="99">
        <f>('STATS 17-18'!K295*60/'STATS 17-18'!G295)</f>
        <v>0.536704633550003</v>
      </c>
      <c r="C294" s="33">
        <f>VLOOKUP(B294,'PA - ASSISTS'!$A$3:$B$55,2)</f>
        <v>58</v>
      </c>
      <c r="D294" s="33">
        <f>IF('STATS 17-18'!G295&lt;400,IF(C294&gt;66,66,C294),C294)</f>
        <v>58</v>
      </c>
      <c r="E294" s="33">
        <f>IF('STATS 17-18'!G295&lt;200,IF(C294&gt;60,60,C294),C294)</f>
        <v>58</v>
      </c>
      <c r="F294" s="33"/>
      <c r="G294" s="33"/>
      <c r="H294" s="33"/>
      <c r="I294" s="33"/>
      <c r="J294" s="33"/>
      <c r="K294" s="130"/>
    </row>
    <row r="295" ht="20.35" customHeight="1">
      <c r="A295" t="s" s="38">
        <v>1361</v>
      </c>
      <c r="B295" s="99">
        <f>('STATS 17-18'!K296*60/'STATS 17-18'!G296)</f>
        <v>1.615315584804068</v>
      </c>
      <c r="C295" s="33">
        <f>VLOOKUP(B295,'PA - ASSISTS'!$A$3:$B$55,2)</f>
        <v>90</v>
      </c>
      <c r="D295" s="33">
        <f>IF('STATS 17-18'!G296&lt;400,IF(C295&gt;66,66,C295),C295)</f>
        <v>90</v>
      </c>
      <c r="E295" s="33">
        <f>IF('STATS 17-18'!G296&lt;200,IF(C295&gt;60,60,C295),C295)</f>
        <v>90</v>
      </c>
      <c r="F295" s="33"/>
      <c r="G295" s="33"/>
      <c r="H295" s="33"/>
      <c r="I295" s="33"/>
      <c r="J295" s="33"/>
      <c r="K295" s="130"/>
    </row>
    <row r="296" ht="20.35" customHeight="1">
      <c r="A296" t="s" s="38">
        <v>1362</v>
      </c>
      <c r="B296" s="99">
        <f>('STATS 17-18'!K297*60/'STATS 17-18'!G297)</f>
        <v>0.9430564196601067</v>
      </c>
      <c r="C296" s="33">
        <f>VLOOKUP(B296,'PA - ASSISTS'!$A$3:$B$55,2)</f>
        <v>73</v>
      </c>
      <c r="D296" s="33">
        <f>IF('STATS 17-18'!G297&lt;400,IF(C296&gt;66,66,C296),C296)</f>
        <v>73</v>
      </c>
      <c r="E296" s="33">
        <f>IF('STATS 17-18'!G297&lt;200,IF(C296&gt;60,60,C296),C296)</f>
        <v>73</v>
      </c>
      <c r="F296" s="33"/>
      <c r="G296" s="33"/>
      <c r="H296" s="33"/>
      <c r="I296" s="33"/>
      <c r="J296" s="33"/>
      <c r="K296" s="130"/>
    </row>
    <row r="297" ht="20.35" customHeight="1">
      <c r="A297" t="s" s="38">
        <v>1363</v>
      </c>
      <c r="B297" s="99">
        <f>('STATS 17-18'!K298*60/'STATS 17-18'!G298)</f>
        <v>2.268400372665775</v>
      </c>
      <c r="C297" s="33">
        <f>VLOOKUP(B297,'PA - ASSISTS'!$A$3:$B$55,2)</f>
        <v>97</v>
      </c>
      <c r="D297" s="33">
        <f>IF('STATS 17-18'!G298&lt;400,IF(C297&gt;66,66,C297),C297)</f>
        <v>97</v>
      </c>
      <c r="E297" s="33">
        <f>IF('STATS 17-18'!G298&lt;200,IF(C297&gt;60,60,C297),C297)</f>
        <v>97</v>
      </c>
      <c r="F297" s="33"/>
      <c r="G297" s="33"/>
      <c r="H297" s="33"/>
      <c r="I297" s="33"/>
      <c r="J297" s="33"/>
      <c r="K297" s="130"/>
    </row>
    <row r="298" ht="20.35" customHeight="1">
      <c r="A298" t="s" s="38">
        <v>1364</v>
      </c>
      <c r="B298" s="99">
        <f>('STATS 17-18'!K299*60/'STATS 17-18'!G299)</f>
        <v>1.604370826467783</v>
      </c>
      <c r="C298" s="33">
        <f>VLOOKUP(B298,'PA - ASSISTS'!$A$3:$B$55,2)</f>
        <v>90</v>
      </c>
      <c r="D298" s="33">
        <f>IF('STATS 17-18'!G299&lt;400,IF(C298&gt;66,66,C298),C298)</f>
        <v>90</v>
      </c>
      <c r="E298" s="33">
        <f>IF('STATS 17-18'!G299&lt;200,IF(C298&gt;60,60,C298),C298)</f>
        <v>90</v>
      </c>
      <c r="F298" s="33"/>
      <c r="G298" s="33"/>
      <c r="H298" s="33"/>
      <c r="I298" s="33"/>
      <c r="J298" s="33"/>
      <c r="K298" s="130"/>
    </row>
    <row r="299" ht="20.35" customHeight="1">
      <c r="A299" t="s" s="38">
        <v>1365</v>
      </c>
      <c r="B299" s="99">
        <f>('STATS 17-18'!K300*60/'STATS 17-18'!G300)</f>
        <v>2.260753719141721</v>
      </c>
      <c r="C299" s="33">
        <f>VLOOKUP(B299,'PA - ASSISTS'!$A$3:$B$55,2)</f>
        <v>97</v>
      </c>
      <c r="D299" s="33">
        <f>IF('STATS 17-18'!G300&lt;400,IF(C299&gt;66,66,C299),C299)</f>
        <v>97</v>
      </c>
      <c r="E299" s="33">
        <f>IF('STATS 17-18'!G300&lt;200,IF(C299&gt;60,60,C299),C299)</f>
        <v>97</v>
      </c>
      <c r="F299" s="33"/>
      <c r="G299" s="33"/>
      <c r="H299" s="33"/>
      <c r="I299" s="33"/>
      <c r="J299" s="33"/>
      <c r="K299" s="130"/>
    </row>
    <row r="300" ht="20.35" customHeight="1">
      <c r="A300" t="s" s="38">
        <v>1366</v>
      </c>
      <c r="B300" s="99">
        <f>('STATS 17-18'!K301*60/'STATS 17-18'!G301)</f>
        <v>0.9718172983479105</v>
      </c>
      <c r="C300" s="33">
        <f>VLOOKUP(B300,'PA - ASSISTS'!$A$3:$B$55,2)</f>
        <v>74</v>
      </c>
      <c r="D300" s="33">
        <f>IF('STATS 17-18'!G301&lt;400,IF(C300&gt;66,66,C300),C300)</f>
        <v>66</v>
      </c>
      <c r="E300" s="33">
        <f>IF('STATS 17-18'!G301&lt;200,IF(C300&gt;60,60,C300),C300)</f>
        <v>60</v>
      </c>
      <c r="F300" s="33"/>
      <c r="G300" s="33"/>
      <c r="H300" s="33"/>
      <c r="I300" s="33"/>
      <c r="J300" s="33"/>
      <c r="K300" s="130"/>
    </row>
    <row r="301" ht="20.35" customHeight="1">
      <c r="A301" t="s" s="38">
        <v>1367</v>
      </c>
      <c r="B301" s="99">
        <f>('STATS 17-18'!K302*60/'STATS 17-18'!G302)</f>
        <v>0.8935219657483247</v>
      </c>
      <c r="C301" s="33">
        <f>VLOOKUP(B301,'PA - ASSISTS'!$A$3:$B$55,2)</f>
        <v>72</v>
      </c>
      <c r="D301" s="33">
        <f>IF('STATS 17-18'!G302&lt;400,IF(C301&gt;66,66,C301),C301)</f>
        <v>66</v>
      </c>
      <c r="E301" s="33">
        <f>IF('STATS 17-18'!G302&lt;200,IF(C301&gt;60,60,C301),C301)</f>
        <v>72</v>
      </c>
      <c r="F301" s="33"/>
      <c r="G301" s="33"/>
      <c r="H301" s="33"/>
      <c r="I301" s="33"/>
      <c r="J301" s="33"/>
      <c r="K301" s="130"/>
    </row>
    <row r="302" ht="20.35" customHeight="1">
      <c r="A302" t="s" s="38">
        <v>1368</v>
      </c>
      <c r="B302" s="99">
        <f>('STATS 17-18'!K303*60/'STATS 17-18'!G303)</f>
        <v>0.9797517962116263</v>
      </c>
      <c r="C302" s="33">
        <f>VLOOKUP(B302,'PA - ASSISTS'!$A$3:$B$55,2)</f>
        <v>74</v>
      </c>
      <c r="D302" s="33">
        <f>IF('STATS 17-18'!G303&lt;400,IF(C302&gt;66,66,C302),C302)</f>
        <v>66</v>
      </c>
      <c r="E302" s="33">
        <f>IF('STATS 17-18'!G303&lt;200,IF(C302&gt;60,60,C302),C302)</f>
        <v>60</v>
      </c>
      <c r="F302" s="33"/>
      <c r="G302" s="33"/>
      <c r="H302" s="33"/>
      <c r="I302" s="33"/>
      <c r="J302" s="33"/>
      <c r="K302" s="130"/>
    </row>
    <row r="303" ht="32.35" customHeight="1">
      <c r="A303" t="s" s="38">
        <v>1369</v>
      </c>
      <c r="B303" s="99">
        <f>('STATS 17-18'!K304*60/'STATS 17-18'!G304)</f>
        <v>1.947436302604269</v>
      </c>
      <c r="C303" s="33">
        <f>VLOOKUP(B303,'PA - ASSISTS'!$A$3:$B$55,2)</f>
        <v>94</v>
      </c>
      <c r="D303" s="33">
        <f>IF('STATS 17-18'!G304&lt;400,IF(C303&gt;66,66,C303),C303)</f>
        <v>94</v>
      </c>
      <c r="E303" s="33">
        <f>IF('STATS 17-18'!G304&lt;200,IF(C303&gt;60,60,C303),C303)</f>
        <v>94</v>
      </c>
      <c r="F303" s="33"/>
      <c r="G303" s="33"/>
      <c r="H303" s="33"/>
      <c r="I303" s="33"/>
      <c r="J303" s="33"/>
      <c r="K303" s="130"/>
    </row>
    <row r="304" ht="20.35" customHeight="1">
      <c r="A304" t="s" s="38">
        <v>1370</v>
      </c>
      <c r="B304" s="99">
        <f>('STATS 17-18'!K305*60/'STATS 17-18'!G305)</f>
        <v>0.6724833603476221</v>
      </c>
      <c r="C304" s="33">
        <f>VLOOKUP(B304,'PA - ASSISTS'!$A$3:$B$55,2)</f>
        <v>64</v>
      </c>
      <c r="D304" s="33">
        <f>IF('STATS 17-18'!G305&lt;400,IF(C304&gt;66,66,C304),C304)</f>
        <v>64</v>
      </c>
      <c r="E304" s="33">
        <f>IF('STATS 17-18'!G305&lt;200,IF(C304&gt;60,60,C304),C304)</f>
        <v>64</v>
      </c>
      <c r="F304" s="33"/>
      <c r="G304" s="33"/>
      <c r="H304" s="33"/>
      <c r="I304" s="33"/>
      <c r="J304" s="33"/>
      <c r="K304" s="130"/>
    </row>
    <row r="305" ht="20.35" customHeight="1">
      <c r="A305" t="s" s="38">
        <v>1371</v>
      </c>
      <c r="B305" s="99">
        <f>('STATS 17-18'!K306*60/'STATS 17-18'!G306)</f>
        <v>0</v>
      </c>
      <c r="C305" s="33">
        <f>VLOOKUP(B305,'PA - ASSISTS'!$A$3:$B$55,2)</f>
        <v>47</v>
      </c>
      <c r="D305" s="33">
        <f>IF('STATS 17-18'!G306&lt;400,IF(C305&gt;66,66,C305),C305)</f>
        <v>47</v>
      </c>
      <c r="E305" s="33">
        <f>IF('STATS 17-18'!G306&lt;200,IF(C305&gt;60,60,C305),C305)</f>
        <v>47</v>
      </c>
      <c r="F305" s="33"/>
      <c r="G305" s="33"/>
      <c r="H305" s="33"/>
      <c r="I305" s="33"/>
      <c r="J305" s="33"/>
      <c r="K305" s="130"/>
    </row>
    <row r="306" ht="20.35" customHeight="1">
      <c r="A306" t="s" s="38">
        <v>1372</v>
      </c>
      <c r="B306" s="99">
        <f>('STATS 17-18'!K307*60/'STATS 17-18'!G307)</f>
        <v>0.4050860807921683</v>
      </c>
      <c r="C306" s="33">
        <f>VLOOKUP(B306,'PA - ASSISTS'!$A$3:$B$55,2)</f>
        <v>53</v>
      </c>
      <c r="D306" s="33">
        <f>IF('STATS 17-18'!G307&lt;400,IF(C306&gt;66,66,C306),C306)</f>
        <v>53</v>
      </c>
      <c r="E306" s="33">
        <f>IF('STATS 17-18'!G307&lt;200,IF(C306&gt;60,60,C306),C306)</f>
        <v>53</v>
      </c>
      <c r="F306" s="33"/>
      <c r="G306" s="33"/>
      <c r="H306" s="33"/>
      <c r="I306" s="33"/>
      <c r="J306" s="33"/>
      <c r="K306" s="130"/>
    </row>
    <row r="307" ht="20.35" customHeight="1">
      <c r="A307" t="s" s="38">
        <v>1374</v>
      </c>
      <c r="B307" s="99">
        <f>('STATS 17-18'!K308*60/'STATS 17-18'!G308)</f>
        <v>0.7775042114811455</v>
      </c>
      <c r="C307" s="33">
        <f>VLOOKUP(B307,'PA - ASSISTS'!$A$3:$B$55,2)</f>
        <v>68</v>
      </c>
      <c r="D307" s="33">
        <f>IF('STATS 17-18'!G308&lt;400,IF(C307&gt;66,66,C307),C307)</f>
        <v>68</v>
      </c>
      <c r="E307" s="33">
        <f>IF('STATS 17-18'!G308&lt;200,IF(C307&gt;60,60,C307),C307)</f>
        <v>68</v>
      </c>
      <c r="F307" s="33"/>
      <c r="G307" s="33"/>
      <c r="H307" s="33"/>
      <c r="I307" s="33"/>
      <c r="J307" s="33"/>
      <c r="K307" s="130"/>
    </row>
    <row r="308" ht="20.35" customHeight="1">
      <c r="A308" t="s" s="38">
        <v>1375</v>
      </c>
      <c r="B308" s="99">
        <f>('STATS 17-18'!K309*60/'STATS 17-18'!G309)</f>
        <v>0.4175946547884187</v>
      </c>
      <c r="C308" s="33">
        <f>VLOOKUP(B308,'PA - ASSISTS'!$A$3:$B$55,2)</f>
        <v>53</v>
      </c>
      <c r="D308" s="33">
        <f>IF('STATS 17-18'!G309&lt;400,IF(C308&gt;66,66,C308),C308)</f>
        <v>53</v>
      </c>
      <c r="E308" s="33">
        <f>IF('STATS 17-18'!G309&lt;200,IF(C308&gt;60,60,C308),C308)</f>
        <v>53</v>
      </c>
      <c r="F308" s="33"/>
      <c r="G308" s="33"/>
      <c r="H308" s="33"/>
      <c r="I308" s="33"/>
      <c r="J308" s="33"/>
      <c r="K308" s="130"/>
    </row>
    <row r="309" ht="20.35" customHeight="1">
      <c r="A309" t="s" s="38">
        <v>1376</v>
      </c>
      <c r="B309" s="99">
        <f>('STATS 17-18'!K310*60/'STATS 17-18'!G310)</f>
        <v>0.9824254993996289</v>
      </c>
      <c r="C309" s="33">
        <f>VLOOKUP(B309,'PA - ASSISTS'!$A$3:$B$55,2)</f>
        <v>75</v>
      </c>
      <c r="D309" s="33">
        <f>IF('STATS 17-18'!G310&lt;400,IF(C309&gt;66,66,C309),C309)</f>
        <v>66</v>
      </c>
      <c r="E309" s="33">
        <f>IF('STATS 17-18'!G310&lt;200,IF(C309&gt;60,60,C309),C309)</f>
        <v>60</v>
      </c>
      <c r="F309" s="33"/>
      <c r="G309" s="33"/>
      <c r="H309" s="33"/>
      <c r="I309" s="33"/>
      <c r="J309" s="33"/>
      <c r="K309" s="130"/>
    </row>
    <row r="310" ht="20.35" customHeight="1">
      <c r="A310" t="s" s="38">
        <v>1377</v>
      </c>
      <c r="B310" s="99">
        <f>('STATS 17-18'!K311*60/'STATS 17-18'!G311)</f>
        <v>0</v>
      </c>
      <c r="C310" s="33">
        <f>VLOOKUP(B310,'PA - ASSISTS'!$A$3:$B$55,2)</f>
        <v>47</v>
      </c>
      <c r="D310" s="33">
        <f>IF('STATS 17-18'!G311&lt;400,IF(C310&gt;66,66,C310),C310)</f>
        <v>47</v>
      </c>
      <c r="E310" s="33">
        <f>IF('STATS 17-18'!G311&lt;200,IF(C310&gt;60,60,C310),C310)</f>
        <v>47</v>
      </c>
      <c r="F310" s="33"/>
      <c r="G310" s="33"/>
      <c r="H310" s="33"/>
      <c r="I310" s="33"/>
      <c r="J310" s="33"/>
      <c r="K310" s="130"/>
    </row>
    <row r="311" ht="20.35" customHeight="1">
      <c r="A311" t="s" s="38">
        <v>1378</v>
      </c>
      <c r="B311" s="99">
        <f>('STATS 17-18'!K312*60/'STATS 17-18'!G312)</f>
        <v>0.3665913117859107</v>
      </c>
      <c r="C311" s="33">
        <f>VLOOKUP(B311,'PA - ASSISTS'!$A$3:$B$55,2)</f>
        <v>52</v>
      </c>
      <c r="D311" s="33">
        <f>IF('STATS 17-18'!G312&lt;400,IF(C311&gt;66,66,C311),C311)</f>
        <v>52</v>
      </c>
      <c r="E311" s="33">
        <f>IF('STATS 17-18'!G312&lt;200,IF(C311&gt;60,60,C311),C311)</f>
        <v>52</v>
      </c>
      <c r="F311" s="33"/>
      <c r="G311" s="33"/>
      <c r="H311" s="33"/>
      <c r="I311" s="33"/>
      <c r="J311" s="33"/>
      <c r="K311" s="130"/>
    </row>
    <row r="312" ht="20.35" customHeight="1">
      <c r="A312" t="s" s="38">
        <v>1379</v>
      </c>
      <c r="B312" s="99">
        <f>('STATS 17-18'!K313*60/'STATS 17-18'!G313)</f>
        <v>0.4743457980868053</v>
      </c>
      <c r="C312" s="33">
        <f>VLOOKUP(B312,'PA - ASSISTS'!$A$3:$B$55,2)</f>
        <v>56</v>
      </c>
      <c r="D312" s="33">
        <f>IF('STATS 17-18'!G313&lt;400,IF(C312&gt;66,66,C312),C312)</f>
        <v>56</v>
      </c>
      <c r="E312" s="33">
        <f>IF('STATS 17-18'!G313&lt;200,IF(C312&gt;60,60,C312),C312)</f>
        <v>56</v>
      </c>
      <c r="F312" s="33"/>
      <c r="G312" s="33"/>
      <c r="H312" s="33"/>
      <c r="I312" s="33"/>
      <c r="J312" s="33"/>
      <c r="K312" s="130"/>
    </row>
    <row r="313" ht="20.35" customHeight="1">
      <c r="A313" t="s" s="38">
        <v>1380</v>
      </c>
      <c r="B313" s="99">
        <f>('STATS 17-18'!K314*60/'STATS 17-18'!G314)</f>
        <v>0.7565250283696885</v>
      </c>
      <c r="C313" s="33">
        <f>VLOOKUP(B313,'PA - ASSISTS'!$A$3:$B$55,2)</f>
        <v>67</v>
      </c>
      <c r="D313" s="33">
        <f>IF('STATS 17-18'!G314&lt;400,IF(C313&gt;66,66,C313),C313)</f>
        <v>66</v>
      </c>
      <c r="E313" s="33">
        <f>IF('STATS 17-18'!G314&lt;200,IF(C313&gt;60,60,C313),C313)</f>
        <v>60</v>
      </c>
      <c r="F313" s="33"/>
      <c r="G313" s="33"/>
      <c r="H313" s="33"/>
      <c r="I313" s="33"/>
      <c r="J313" s="33"/>
      <c r="K313" s="130"/>
    </row>
    <row r="314" ht="20.35" customHeight="1">
      <c r="A314" t="s" s="38">
        <v>1381</v>
      </c>
      <c r="B314" s="99">
        <f>('STATS 17-18'!K315*60/'STATS 17-18'!G315)</f>
        <v>0.2211736950751991</v>
      </c>
      <c r="C314" s="33">
        <f>VLOOKUP(B314,'PA - ASSISTS'!$A$3:$B$55,2)</f>
        <v>48</v>
      </c>
      <c r="D314" s="33">
        <f>IF('STATS 17-18'!G315&lt;400,IF(C314&gt;66,66,C314),C314)</f>
        <v>48</v>
      </c>
      <c r="E314" s="33">
        <f>IF('STATS 17-18'!G315&lt;200,IF(C314&gt;60,60,C314),C314)</f>
        <v>48</v>
      </c>
      <c r="F314" s="33"/>
      <c r="G314" s="33"/>
      <c r="H314" s="33"/>
      <c r="I314" s="33"/>
      <c r="J314" s="33"/>
      <c r="K314" s="130"/>
    </row>
    <row r="315" ht="20.35" customHeight="1">
      <c r="A315" t="s" s="38">
        <v>1382</v>
      </c>
      <c r="B315" s="99">
        <f>('STATS 17-18'!K316*60/'STATS 17-18'!G316)</f>
        <v>1.336583565113896</v>
      </c>
      <c r="C315" s="33">
        <f>VLOOKUP(B315,'PA - ASSISTS'!$A$3:$B$55,2)</f>
        <v>85</v>
      </c>
      <c r="D315" s="33">
        <f>IF('STATS 17-18'!G316&lt;400,IF(C315&gt;66,66,C315),C315)</f>
        <v>85</v>
      </c>
      <c r="E315" s="33">
        <f>IF('STATS 17-18'!G316&lt;200,IF(C315&gt;60,60,C315),C315)</f>
        <v>85</v>
      </c>
      <c r="F315" s="33"/>
      <c r="G315" s="33"/>
      <c r="H315" s="33"/>
      <c r="I315" s="33"/>
      <c r="J315" s="33"/>
      <c r="K315" s="130"/>
    </row>
    <row r="316" ht="20.35" customHeight="1">
      <c r="A316" t="s" s="38">
        <v>1383</v>
      </c>
      <c r="B316" s="99">
        <f>('STATS 17-18'!K317*60/'STATS 17-18'!G317)</f>
        <v>0.7936507936507937</v>
      </c>
      <c r="C316" s="33">
        <f>VLOOKUP(B316,'PA - ASSISTS'!$A$3:$B$55,2)</f>
        <v>68</v>
      </c>
      <c r="D316" s="33">
        <f>IF('STATS 17-18'!G317&lt;400,IF(C316&gt;66,66,C316),C316)</f>
        <v>68</v>
      </c>
      <c r="E316" s="33">
        <f>IF('STATS 17-18'!G317&lt;200,IF(C316&gt;60,60,C316),C316)</f>
        <v>68</v>
      </c>
      <c r="F316" s="33"/>
      <c r="G316" s="33"/>
      <c r="H316" s="33"/>
      <c r="I316" s="33"/>
      <c r="J316" s="33"/>
      <c r="K316" s="130"/>
    </row>
    <row r="317" ht="20.35" customHeight="1">
      <c r="A317" t="s" s="38">
        <v>1384</v>
      </c>
      <c r="B317" s="99">
        <f>('STATS 17-18'!K318*60/'STATS 17-18'!G318)</f>
        <v>0.6914832315316353</v>
      </c>
      <c r="C317" s="33">
        <f>VLOOKUP(B317,'PA - ASSISTS'!$A$3:$B$55,2)</f>
        <v>65</v>
      </c>
      <c r="D317" s="33">
        <f>IF('STATS 17-18'!G318&lt;400,IF(C317&gt;66,66,C317),C317)</f>
        <v>65</v>
      </c>
      <c r="E317" s="33">
        <f>IF('STATS 17-18'!G318&lt;200,IF(C317&gt;60,60,C317),C317)</f>
        <v>65</v>
      </c>
      <c r="F317" s="33"/>
      <c r="G317" s="33"/>
      <c r="H317" s="33"/>
      <c r="I317" s="33"/>
      <c r="J317" s="33"/>
      <c r="K317" s="130"/>
    </row>
    <row r="318" ht="20.35" customHeight="1">
      <c r="A318" t="s" s="38">
        <v>1385</v>
      </c>
      <c r="B318" s="99">
        <f>('STATS 17-18'!K319*60/'STATS 17-18'!G319)</f>
        <v>0</v>
      </c>
      <c r="C318" s="33">
        <f>VLOOKUP(B318,'PA - ASSISTS'!$A$3:$B$55,2)</f>
        <v>47</v>
      </c>
      <c r="D318" s="33">
        <f>IF('STATS 17-18'!G319&lt;400,IF(C318&gt;66,66,C318),C318)</f>
        <v>47</v>
      </c>
      <c r="E318" s="33">
        <f>IF('STATS 17-18'!G319&lt;200,IF(C318&gt;60,60,C318),C318)</f>
        <v>47</v>
      </c>
      <c r="F318" s="33"/>
      <c r="G318" s="33"/>
      <c r="H318" s="33"/>
      <c r="I318" s="33"/>
      <c r="J318" s="33"/>
      <c r="K318" s="130"/>
    </row>
    <row r="319" ht="20.35" customHeight="1">
      <c r="A319" t="s" s="38">
        <v>1386</v>
      </c>
      <c r="B319" s="99">
        <f>('STATS 17-18'!K320*60/'STATS 17-18'!G320)</f>
        <v>0.4768148766241507</v>
      </c>
      <c r="C319" s="33">
        <f>VLOOKUP(B319,'PA - ASSISTS'!$A$3:$B$55,2)</f>
        <v>56</v>
      </c>
      <c r="D319" s="33">
        <f>IF('STATS 17-18'!G320&lt;400,IF(C319&gt;66,66,C319),C319)</f>
        <v>56</v>
      </c>
      <c r="E319" s="33">
        <f>IF('STATS 17-18'!G320&lt;200,IF(C319&gt;60,60,C319),C319)</f>
        <v>56</v>
      </c>
      <c r="F319" s="33"/>
      <c r="G319" s="33"/>
      <c r="H319" s="33"/>
      <c r="I319" s="33"/>
      <c r="J319" s="33"/>
      <c r="K319" s="130"/>
    </row>
    <row r="320" ht="20.35" customHeight="1">
      <c r="A320" t="s" s="38">
        <v>1387</v>
      </c>
      <c r="B320" s="99">
        <f>('STATS 17-18'!K321*60/'STATS 17-18'!G321)</f>
        <v>0.5026950037702126</v>
      </c>
      <c r="C320" s="33">
        <f>VLOOKUP(B320,'PA - ASSISTS'!$A$3:$B$55,2)</f>
        <v>57</v>
      </c>
      <c r="D320" s="33">
        <f>IF('STATS 17-18'!G321&lt;400,IF(C320&gt;66,66,C320),C320)</f>
        <v>57</v>
      </c>
      <c r="E320" s="33">
        <f>IF('STATS 17-18'!G321&lt;200,IF(C320&gt;60,60,C320),C320)</f>
        <v>57</v>
      </c>
      <c r="F320" s="33"/>
      <c r="G320" s="33"/>
      <c r="H320" s="33"/>
      <c r="I320" s="33"/>
      <c r="J320" s="33"/>
      <c r="K320" s="130"/>
    </row>
    <row r="321" ht="20.35" customHeight="1">
      <c r="A321" t="s" s="38">
        <v>1388</v>
      </c>
      <c r="B321" s="99">
        <f>('STATS 17-18'!K322*60/'STATS 17-18'!G322)</f>
        <v>0.7639419404125287</v>
      </c>
      <c r="C321" s="33">
        <f>VLOOKUP(B321,'PA - ASSISTS'!$A$3:$B$55,2)</f>
        <v>67</v>
      </c>
      <c r="D321" s="33">
        <f>IF('STATS 17-18'!G322&lt;400,IF(C321&gt;66,66,C321),C321)</f>
        <v>67</v>
      </c>
      <c r="E321" s="33">
        <f>IF('STATS 17-18'!G322&lt;200,IF(C321&gt;60,60,C321),C321)</f>
        <v>67</v>
      </c>
      <c r="F321" s="33"/>
      <c r="G321" s="33"/>
      <c r="H321" s="33"/>
      <c r="I321" s="33"/>
      <c r="J321" s="33"/>
      <c r="K321" s="130"/>
    </row>
    <row r="322" ht="20.35" customHeight="1">
      <c r="A322" t="s" s="38">
        <v>1389</v>
      </c>
      <c r="B322" s="99">
        <f>('STATS 17-18'!K323*60/'STATS 17-18'!G323)</f>
        <v>0.7874668435013262</v>
      </c>
      <c r="C322" s="33">
        <f>VLOOKUP(B322,'PA - ASSISTS'!$A$3:$B$55,2)</f>
        <v>68</v>
      </c>
      <c r="D322" s="33">
        <f>IF('STATS 17-18'!G323&lt;400,IF(C322&gt;66,66,C322),C322)</f>
        <v>68</v>
      </c>
      <c r="E322" s="33">
        <f>IF('STATS 17-18'!G323&lt;200,IF(C322&gt;60,60,C322),C322)</f>
        <v>68</v>
      </c>
      <c r="F322" s="33"/>
      <c r="G322" s="33"/>
      <c r="H322" s="33"/>
      <c r="I322" s="33"/>
      <c r="J322" s="33"/>
      <c r="K322" s="130"/>
    </row>
    <row r="323" ht="20.35" customHeight="1">
      <c r="A323" t="s" s="38">
        <v>1390</v>
      </c>
      <c r="B323" s="99">
        <f>('STATS 17-18'!K324*60/'STATS 17-18'!G324)</f>
        <v>0.8019399308804155</v>
      </c>
      <c r="C323" s="33">
        <f>VLOOKUP(B323,'PA - ASSISTS'!$A$3:$B$55,2)</f>
        <v>69</v>
      </c>
      <c r="D323" s="33">
        <f>IF('STATS 17-18'!G324&lt;400,IF(C323&gt;66,66,C323),C323)</f>
        <v>69</v>
      </c>
      <c r="E323" s="33">
        <f>IF('STATS 17-18'!G324&lt;200,IF(C323&gt;60,60,C323),C323)</f>
        <v>69</v>
      </c>
      <c r="F323" s="33"/>
      <c r="G323" s="33"/>
      <c r="H323" s="33"/>
      <c r="I323" s="33"/>
      <c r="J323" s="33"/>
      <c r="K323" s="130"/>
    </row>
    <row r="324" ht="20.35" customHeight="1">
      <c r="A324" t="s" s="38">
        <v>1391</v>
      </c>
      <c r="B324" s="99">
        <f>('STATS 17-18'!K325*60/'STATS 17-18'!G325)</f>
        <v>0.611706533790414</v>
      </c>
      <c r="C324" s="33">
        <f>VLOOKUP(B324,'PA - ASSISTS'!$A$3:$B$55,2)</f>
        <v>61</v>
      </c>
      <c r="D324" s="33">
        <f>IF('STATS 17-18'!G325&lt;400,IF(C324&gt;66,66,C324),C324)</f>
        <v>61</v>
      </c>
      <c r="E324" s="33">
        <f>IF('STATS 17-18'!G325&lt;200,IF(C324&gt;60,60,C324),C324)</f>
        <v>61</v>
      </c>
      <c r="F324" s="33"/>
      <c r="G324" s="33"/>
      <c r="H324" s="33"/>
      <c r="I324" s="33"/>
      <c r="J324" s="33"/>
      <c r="K324" s="130"/>
    </row>
    <row r="325" ht="20.35" customHeight="1">
      <c r="A325" t="s" s="38">
        <v>1392</v>
      </c>
      <c r="B325" s="99">
        <f>('STATS 17-18'!K326*60/'STATS 17-18'!G326)</f>
        <v>0.3732437548321736</v>
      </c>
      <c r="C325" s="33">
        <f>VLOOKUP(B325,'PA - ASSISTS'!$A$3:$B$55,2)</f>
        <v>52</v>
      </c>
      <c r="D325" s="33">
        <f>IF('STATS 17-18'!G326&lt;400,IF(C325&gt;66,66,C325),C325)</f>
        <v>52</v>
      </c>
      <c r="E325" s="33">
        <f>IF('STATS 17-18'!G326&lt;200,IF(C325&gt;60,60,C325),C325)</f>
        <v>52</v>
      </c>
      <c r="F325" s="33"/>
      <c r="G325" s="33"/>
      <c r="H325" s="33"/>
      <c r="I325" s="33"/>
      <c r="J325" s="33"/>
      <c r="K325" s="130"/>
    </row>
    <row r="326" ht="20.35" customHeight="1">
      <c r="A326" t="s" s="38">
        <v>1393</v>
      </c>
      <c r="B326" s="99">
        <f>('STATS 17-18'!K327*60/'STATS 17-18'!G327)</f>
        <v>0</v>
      </c>
      <c r="C326" s="33">
        <f>VLOOKUP(B326,'PA - ASSISTS'!$A$3:$B$55,2)</f>
        <v>47</v>
      </c>
      <c r="D326" s="33">
        <f>IF('STATS 17-18'!G327&lt;400,IF(C326&gt;66,66,C326),C326)</f>
        <v>47</v>
      </c>
      <c r="E326" s="33">
        <f>IF('STATS 17-18'!G327&lt;200,IF(C326&gt;60,60,C326),C326)</f>
        <v>47</v>
      </c>
      <c r="F326" s="33"/>
      <c r="G326" s="33"/>
      <c r="H326" s="33"/>
      <c r="I326" s="33"/>
      <c r="J326" s="33"/>
      <c r="K326" s="130"/>
    </row>
    <row r="327" ht="20.35" customHeight="1">
      <c r="A327" t="s" s="38">
        <v>1394</v>
      </c>
      <c r="B327" s="99">
        <f>('STATS 17-18'!K328*60/'STATS 17-18'!G328)</f>
        <v>0.8759124087591241</v>
      </c>
      <c r="C327" s="33">
        <f>VLOOKUP(B327,'PA - ASSISTS'!$A$3:$B$55,2)</f>
        <v>71</v>
      </c>
      <c r="D327" s="33">
        <f>IF('STATS 17-18'!G328&lt;400,IF(C327&gt;66,66,C327),C327)</f>
        <v>66</v>
      </c>
      <c r="E327" s="33">
        <f>IF('STATS 17-18'!G328&lt;200,IF(C327&gt;60,60,C327),C327)</f>
        <v>60</v>
      </c>
      <c r="F327" s="33"/>
      <c r="G327" s="33"/>
      <c r="H327" s="33"/>
      <c r="I327" s="33"/>
      <c r="J327" s="33"/>
      <c r="K327" s="130"/>
    </row>
    <row r="328" ht="20.35" customHeight="1">
      <c r="A328" t="s" s="38">
        <v>1395</v>
      </c>
      <c r="B328" s="99">
        <f>('STATS 17-18'!K329*60/'STATS 17-18'!G329)</f>
        <v>2.192477260992176</v>
      </c>
      <c r="C328" s="33">
        <f>VLOOKUP(B328,'PA - ASSISTS'!$A$3:$B$55,2)</f>
        <v>96</v>
      </c>
      <c r="D328" s="33">
        <f>IF('STATS 17-18'!G329&lt;400,IF(C328&gt;66,66,C328),C328)</f>
        <v>96</v>
      </c>
      <c r="E328" s="33">
        <f>IF('STATS 17-18'!G329&lt;200,IF(C328&gt;60,60,C328),C328)</f>
        <v>96</v>
      </c>
      <c r="F328" s="33"/>
      <c r="G328" s="33"/>
      <c r="H328" s="33"/>
      <c r="I328" s="33"/>
      <c r="J328" s="33"/>
      <c r="K328" s="130"/>
    </row>
    <row r="329" ht="20.35" customHeight="1">
      <c r="A329" t="s" s="38">
        <v>1396</v>
      </c>
      <c r="B329" s="99">
        <f>('STATS 17-18'!K330*60/'STATS 17-18'!G330)</f>
        <v>1.745288984444163</v>
      </c>
      <c r="C329" s="33">
        <f>VLOOKUP(B329,'PA - ASSISTS'!$A$3:$B$55,2)</f>
        <v>93</v>
      </c>
      <c r="D329" s="33">
        <f>IF('STATS 17-18'!G330&lt;400,IF(C329&gt;66,66,C329),C329)</f>
        <v>93</v>
      </c>
      <c r="E329" s="33">
        <f>IF('STATS 17-18'!G330&lt;200,IF(C329&gt;60,60,C329),C329)</f>
        <v>93</v>
      </c>
      <c r="F329" s="33"/>
      <c r="G329" s="33"/>
      <c r="H329" s="33"/>
      <c r="I329" s="33"/>
      <c r="J329" s="33"/>
      <c r="K329" s="130"/>
    </row>
    <row r="330" ht="20.35" customHeight="1">
      <c r="A330" t="s" s="38">
        <v>1397</v>
      </c>
      <c r="B330" s="99">
        <f>('STATS 17-18'!K331*60/'STATS 17-18'!G331)</f>
        <v>0</v>
      </c>
      <c r="C330" s="33">
        <f>VLOOKUP(B330,'PA - ASSISTS'!$A$3:$B$55,2)</f>
        <v>47</v>
      </c>
      <c r="D330" s="33">
        <f>IF('STATS 17-18'!G331&lt;400,IF(C330&gt;66,66,C330),C330)</f>
        <v>47</v>
      </c>
      <c r="E330" s="33">
        <f>IF('STATS 17-18'!G331&lt;200,IF(C330&gt;60,60,C330),C330)</f>
        <v>47</v>
      </c>
      <c r="F330" s="33"/>
      <c r="G330" s="33"/>
      <c r="H330" s="33"/>
      <c r="I330" s="33"/>
      <c r="J330" s="33"/>
      <c r="K330" s="130"/>
    </row>
    <row r="331" ht="20.35" customHeight="1">
      <c r="A331" t="s" s="38">
        <v>1398</v>
      </c>
      <c r="B331" s="99">
        <f>('STATS 17-18'!K332*60/'STATS 17-18'!G332)</f>
        <v>0.6549393341450103</v>
      </c>
      <c r="C331" s="33">
        <f>VLOOKUP(B331,'PA - ASSISTS'!$A$3:$B$55,2)</f>
        <v>63</v>
      </c>
      <c r="D331" s="33">
        <f>IF('STATS 17-18'!G332&lt;400,IF(C331&gt;66,66,C331),C331)</f>
        <v>63</v>
      </c>
      <c r="E331" s="33">
        <f>IF('STATS 17-18'!G332&lt;200,IF(C331&gt;60,60,C331),C331)</f>
        <v>63</v>
      </c>
      <c r="F331" s="33"/>
      <c r="G331" s="33"/>
      <c r="H331" s="33"/>
      <c r="I331" s="33"/>
      <c r="J331" s="33"/>
      <c r="K331" s="130"/>
    </row>
    <row r="332" ht="20.35" customHeight="1">
      <c r="A332" t="s" s="38">
        <v>1399</v>
      </c>
      <c r="B332" s="99">
        <f>('STATS 17-18'!K333*60/'STATS 17-18'!G333)</f>
        <v>0.1047339757017176</v>
      </c>
      <c r="C332" s="33">
        <f>VLOOKUP(B332,'PA - ASSISTS'!$A$3:$B$55,2)</f>
        <v>47</v>
      </c>
      <c r="D332" s="33">
        <f>IF('STATS 17-18'!G333&lt;400,IF(C332&gt;66,66,C332),C332)</f>
        <v>47</v>
      </c>
      <c r="E332" s="33">
        <f>IF('STATS 17-18'!G333&lt;200,IF(C332&gt;60,60,C332),C332)</f>
        <v>47</v>
      </c>
      <c r="F332" s="33"/>
      <c r="G332" s="33"/>
      <c r="H332" s="33"/>
      <c r="I332" s="33"/>
      <c r="J332" s="33"/>
      <c r="K332" s="130"/>
    </row>
    <row r="333" ht="20.35" customHeight="1">
      <c r="A333" t="s" s="38">
        <v>1400</v>
      </c>
      <c r="B333" s="99">
        <f>('STATS 17-18'!K334*60/'STATS 17-18'!G334)</f>
        <v>0.1471562063130012</v>
      </c>
      <c r="C333" s="33">
        <f>VLOOKUP(B333,'PA - ASSISTS'!$A$3:$B$55,2)</f>
        <v>47</v>
      </c>
      <c r="D333" s="33">
        <f>IF('STATS 17-18'!G334&lt;400,IF(C333&gt;66,66,C333),C333)</f>
        <v>47</v>
      </c>
      <c r="E333" s="33">
        <f>IF('STATS 17-18'!G334&lt;200,IF(C333&gt;60,60,C333),C333)</f>
        <v>47</v>
      </c>
      <c r="F333" s="33"/>
      <c r="G333" s="33"/>
      <c r="H333" s="33"/>
      <c r="I333" s="33"/>
      <c r="J333" s="33"/>
      <c r="K333" s="130"/>
    </row>
    <row r="334" ht="20.35" customHeight="1">
      <c r="A334" t="s" s="38">
        <v>1401</v>
      </c>
      <c r="B334" s="99">
        <f>('STATS 17-18'!K335*60/'STATS 17-18'!G335)</f>
        <v>0.5568703884170959</v>
      </c>
      <c r="C334" s="33">
        <f>VLOOKUP(B334,'PA - ASSISTS'!$A$3:$B$55,2)</f>
        <v>59</v>
      </c>
      <c r="D334" s="33">
        <f>IF('STATS 17-18'!G335&lt;400,IF(C334&gt;66,66,C334),C334)</f>
        <v>59</v>
      </c>
      <c r="E334" s="33">
        <f>IF('STATS 17-18'!G335&lt;200,IF(C334&gt;60,60,C334),C334)</f>
        <v>59</v>
      </c>
      <c r="F334" s="33"/>
      <c r="G334" s="33"/>
      <c r="H334" s="33"/>
      <c r="I334" s="33"/>
      <c r="J334" s="33"/>
      <c r="K334" s="130"/>
    </row>
    <row r="335" ht="20.35" customHeight="1">
      <c r="A335" t="s" s="38">
        <v>1402</v>
      </c>
      <c r="B335" s="99">
        <f>('STATS 17-18'!K336*60/'STATS 17-18'!G336)</f>
        <v>0.6363539946364449</v>
      </c>
      <c r="C335" s="33">
        <f>VLOOKUP(B335,'PA - ASSISTS'!$A$3:$B$55,2)</f>
        <v>62</v>
      </c>
      <c r="D335" s="33">
        <f>IF('STATS 17-18'!G336&lt;400,IF(C335&gt;66,66,C335),C335)</f>
        <v>62</v>
      </c>
      <c r="E335" s="33">
        <f>IF('STATS 17-18'!G336&lt;200,IF(C335&gt;60,60,C335),C335)</f>
        <v>62</v>
      </c>
      <c r="F335" s="33"/>
      <c r="G335" s="33"/>
      <c r="H335" s="33"/>
      <c r="I335" s="33"/>
      <c r="J335" s="33"/>
      <c r="K335" s="130"/>
    </row>
    <row r="336" ht="20.35" customHeight="1">
      <c r="A336" t="s" s="38">
        <v>1403</v>
      </c>
      <c r="B336" s="99">
        <f>('STATS 17-18'!K337*60/'STATS 17-18'!G337)</f>
        <v>0.7036802476954472</v>
      </c>
      <c r="C336" s="33">
        <f>VLOOKUP(B336,'PA - ASSISTS'!$A$3:$B$55,2)</f>
        <v>65</v>
      </c>
      <c r="D336" s="33">
        <f>IF('STATS 17-18'!G337&lt;400,IF(C336&gt;66,66,C336),C336)</f>
        <v>65</v>
      </c>
      <c r="E336" s="33">
        <f>IF('STATS 17-18'!G337&lt;200,IF(C336&gt;60,60,C336),C336)</f>
        <v>65</v>
      </c>
      <c r="F336" s="33"/>
      <c r="G336" s="33"/>
      <c r="H336" s="33"/>
      <c r="I336" s="33"/>
      <c r="J336" s="33"/>
      <c r="K336" s="130"/>
    </row>
    <row r="337" ht="20.35" customHeight="1">
      <c r="A337" t="s" s="38">
        <v>1404</v>
      </c>
      <c r="B337" s="99">
        <f>('STATS 17-18'!K338*60/'STATS 17-18'!G338)</f>
        <v>0.4891392960017392</v>
      </c>
      <c r="C337" s="33">
        <f>VLOOKUP(B337,'PA - ASSISTS'!$A$3:$B$55,2)</f>
        <v>56</v>
      </c>
      <c r="D337" s="33">
        <f>IF('STATS 17-18'!G338&lt;400,IF(C337&gt;66,66,C337),C337)</f>
        <v>56</v>
      </c>
      <c r="E337" s="33">
        <f>IF('STATS 17-18'!G338&lt;200,IF(C337&gt;60,60,C337),C337)</f>
        <v>56</v>
      </c>
      <c r="F337" s="33"/>
      <c r="G337" s="33"/>
      <c r="H337" s="33"/>
      <c r="I337" s="33"/>
      <c r="J337" s="33"/>
      <c r="K337" s="130"/>
    </row>
    <row r="338" ht="20.35" customHeight="1">
      <c r="A338" t="s" s="38">
        <v>1405</v>
      </c>
      <c r="B338" s="99">
        <f>('STATS 17-18'!K339*60/'STATS 17-18'!G339)</f>
        <v>1.504653678878245</v>
      </c>
      <c r="C338" s="33">
        <f>VLOOKUP(B338,'PA - ASSISTS'!$A$3:$B$55,2)</f>
        <v>88</v>
      </c>
      <c r="D338" s="33">
        <f>IF('STATS 17-18'!G339&lt;400,IF(C338&gt;66,66,C338),C338)</f>
        <v>88</v>
      </c>
      <c r="E338" s="33">
        <f>IF('STATS 17-18'!G339&lt;200,IF(C338&gt;60,60,C338),C338)</f>
        <v>88</v>
      </c>
      <c r="F338" s="33"/>
      <c r="G338" s="33"/>
      <c r="H338" s="33"/>
      <c r="I338" s="33"/>
      <c r="J338" s="33"/>
      <c r="K338" s="130"/>
    </row>
    <row r="339" ht="20.35" customHeight="1">
      <c r="A339" t="s" s="38">
        <v>1406</v>
      </c>
      <c r="B339" s="99">
        <f>('STATS 17-18'!K340*60/'STATS 17-18'!G340)</f>
        <v>0.7126852576735145</v>
      </c>
      <c r="C339" s="33">
        <f>VLOOKUP(B339,'PA - ASSISTS'!$A$3:$B$55,2)</f>
        <v>66</v>
      </c>
      <c r="D339" s="33">
        <f>IF('STATS 17-18'!G340&lt;400,IF(C339&gt;66,66,C339),C339)</f>
        <v>66</v>
      </c>
      <c r="E339" s="33">
        <f>IF('STATS 17-18'!G340&lt;200,IF(C339&gt;60,60,C339),C339)</f>
        <v>66</v>
      </c>
      <c r="F339" s="33"/>
      <c r="G339" s="33"/>
      <c r="H339" s="33"/>
      <c r="I339" s="33"/>
      <c r="J339" s="33"/>
      <c r="K339" s="130"/>
    </row>
    <row r="340" ht="20.35" customHeight="1">
      <c r="A340" t="s" s="38">
        <v>1407</v>
      </c>
      <c r="B340" s="99">
        <f>('STATS 17-18'!K341*60/'STATS 17-18'!G341)</f>
        <v>1.733885608008477</v>
      </c>
      <c r="C340" s="33">
        <f>VLOOKUP(B340,'PA - ASSISTS'!$A$3:$B$55,2)</f>
        <v>92</v>
      </c>
      <c r="D340" s="33">
        <f>IF('STATS 17-18'!G341&lt;400,IF(C340&gt;66,66,C340),C340)</f>
        <v>92</v>
      </c>
      <c r="E340" s="33">
        <f>IF('STATS 17-18'!G341&lt;200,IF(C340&gt;60,60,C340),C340)</f>
        <v>92</v>
      </c>
      <c r="F340" s="33"/>
      <c r="G340" s="33"/>
      <c r="H340" s="33"/>
      <c r="I340" s="33"/>
      <c r="J340" s="33"/>
      <c r="K340" s="130"/>
    </row>
    <row r="341" ht="20.35" customHeight="1">
      <c r="A341" t="s" s="38">
        <v>1408</v>
      </c>
      <c r="B341" s="99">
        <f>('STATS 17-18'!K342*60/'STATS 17-18'!G342)</f>
        <v>0.3189220434929937</v>
      </c>
      <c r="C341" s="33">
        <f>VLOOKUP(B341,'PA - ASSISTS'!$A$3:$B$55,2)</f>
        <v>50</v>
      </c>
      <c r="D341" s="33">
        <f>IF('STATS 17-18'!G342&lt;400,IF(C341&gt;66,66,C341),C341)</f>
        <v>50</v>
      </c>
      <c r="E341" s="33">
        <f>IF('STATS 17-18'!G342&lt;200,IF(C341&gt;60,60,C341),C341)</f>
        <v>50</v>
      </c>
      <c r="F341" s="33"/>
      <c r="G341" s="33"/>
      <c r="H341" s="33"/>
      <c r="I341" s="33"/>
      <c r="J341" s="33"/>
      <c r="K341" s="130"/>
    </row>
    <row r="342" ht="20.35" customHeight="1">
      <c r="A342" t="s" s="38">
        <v>1409</v>
      </c>
      <c r="B342" s="99">
        <f>('STATS 17-18'!K343*60/'STATS 17-18'!G343)</f>
        <v>0</v>
      </c>
      <c r="C342" s="33">
        <f>VLOOKUP(B342,'PA - ASSISTS'!$A$3:$B$55,2)</f>
        <v>47</v>
      </c>
      <c r="D342" s="33">
        <f>IF('STATS 17-18'!G343&lt;400,IF(C342&gt;66,66,C342),C342)</f>
        <v>47</v>
      </c>
      <c r="E342" s="33">
        <f>IF('STATS 17-18'!G343&lt;200,IF(C342&gt;60,60,C342),C342)</f>
        <v>47</v>
      </c>
      <c r="F342" s="33"/>
      <c r="G342" s="33"/>
      <c r="H342" s="33"/>
      <c r="I342" s="33"/>
      <c r="J342" s="33"/>
      <c r="K342" s="130"/>
    </row>
    <row r="343" ht="20.35" customHeight="1">
      <c r="A343" t="s" s="38">
        <v>1410</v>
      </c>
      <c r="B343" s="99">
        <f>('STATS 17-18'!K344*60/'STATS 17-18'!G344)</f>
        <v>1.413686580449238</v>
      </c>
      <c r="C343" s="33">
        <f>VLOOKUP(B343,'PA - ASSISTS'!$A$3:$B$55,2)</f>
        <v>87</v>
      </c>
      <c r="D343" s="33">
        <f>IF('STATS 17-18'!G344&lt;400,IF(C343&gt;66,66,C343),C343)</f>
        <v>66</v>
      </c>
      <c r="E343" s="33">
        <f>IF('STATS 17-18'!G344&lt;200,IF(C343&gt;60,60,C343),C343)</f>
        <v>87</v>
      </c>
      <c r="F343" s="33"/>
      <c r="G343" s="33"/>
      <c r="H343" s="33"/>
      <c r="I343" s="33"/>
      <c r="J343" s="33"/>
      <c r="K343" s="130"/>
    </row>
    <row r="344" ht="20.35" customHeight="1">
      <c r="A344" t="s" s="38">
        <v>1411</v>
      </c>
      <c r="B344" s="99">
        <f>('STATS 17-18'!K345*60/'STATS 17-18'!G345)</f>
        <v>0.7367613200306984</v>
      </c>
      <c r="C344" s="33">
        <f>VLOOKUP(B344,'PA - ASSISTS'!$A$3:$B$55,2)</f>
        <v>66</v>
      </c>
      <c r="D344" s="33">
        <f>IF('STATS 17-18'!G345&lt;400,IF(C344&gt;66,66,C344),C344)</f>
        <v>66</v>
      </c>
      <c r="E344" s="33">
        <f>IF('STATS 17-18'!G345&lt;200,IF(C344&gt;60,60,C344),C344)</f>
        <v>66</v>
      </c>
      <c r="F344" s="33"/>
      <c r="G344" s="33"/>
      <c r="H344" s="33"/>
      <c r="I344" s="33"/>
      <c r="J344" s="33"/>
      <c r="K344" s="130"/>
    </row>
    <row r="345" ht="20.35" customHeight="1">
      <c r="A345" t="s" s="38">
        <v>1412</v>
      </c>
      <c r="B345" s="99">
        <f>('STATS 17-18'!K346*60/'STATS 17-18'!G346)</f>
        <v>0.2704652001442481</v>
      </c>
      <c r="C345" s="33">
        <f>VLOOKUP(B345,'PA - ASSISTS'!$A$3:$B$55,2)</f>
        <v>49</v>
      </c>
      <c r="D345" s="33">
        <f>IF('STATS 17-18'!G346&lt;400,IF(C345&gt;66,66,C345),C345)</f>
        <v>49</v>
      </c>
      <c r="E345" s="33">
        <f>IF('STATS 17-18'!G346&lt;200,IF(C345&gt;60,60,C345),C345)</f>
        <v>49</v>
      </c>
      <c r="F345" s="33"/>
      <c r="G345" s="33"/>
      <c r="H345" s="33"/>
      <c r="I345" s="33"/>
      <c r="J345" s="33"/>
      <c r="K345" s="130"/>
    </row>
    <row r="346" ht="20.35" customHeight="1">
      <c r="A346" t="s" s="38">
        <v>1413</v>
      </c>
      <c r="B346" s="99">
        <f>('STATS 17-18'!K347*60/'STATS 17-18'!G347)</f>
        <v>0.9465451103472325</v>
      </c>
      <c r="C346" s="33">
        <f>VLOOKUP(B346,'PA - ASSISTS'!$A$3:$B$55,2)</f>
        <v>73</v>
      </c>
      <c r="D346" s="33">
        <f>IF('STATS 17-18'!G347&lt;400,IF(C346&gt;66,66,C346),C346)</f>
        <v>73</v>
      </c>
      <c r="E346" s="33">
        <f>IF('STATS 17-18'!G347&lt;200,IF(C346&gt;60,60,C346),C346)</f>
        <v>73</v>
      </c>
      <c r="F346" s="33"/>
      <c r="G346" s="33"/>
      <c r="H346" s="33"/>
      <c r="I346" s="33"/>
      <c r="J346" s="33"/>
      <c r="K346" s="130"/>
    </row>
    <row r="347" ht="20.35" customHeight="1">
      <c r="A347" t="s" s="38">
        <v>1414</v>
      </c>
      <c r="B347" s="99">
        <f>('STATS 17-18'!K348*60/'STATS 17-18'!G348)</f>
        <v>1.74657961492078</v>
      </c>
      <c r="C347" s="33">
        <f>VLOOKUP(B347,'PA - ASSISTS'!$A$3:$B$55,2)</f>
        <v>93</v>
      </c>
      <c r="D347" s="33">
        <f>IF('STATS 17-18'!G348&lt;400,IF(C347&gt;66,66,C347),C347)</f>
        <v>93</v>
      </c>
      <c r="E347" s="33">
        <f>IF('STATS 17-18'!G348&lt;200,IF(C347&gt;60,60,C347),C347)</f>
        <v>93</v>
      </c>
      <c r="F347" s="33"/>
      <c r="G347" s="33"/>
      <c r="H347" s="33"/>
      <c r="I347" s="33"/>
      <c r="J347" s="33"/>
      <c r="K347" s="130"/>
    </row>
    <row r="348" ht="20.35" customHeight="1">
      <c r="A348" t="s" s="38">
        <v>1415</v>
      </c>
      <c r="B348" s="99">
        <f>('STATS 17-18'!K349*60/'STATS 17-18'!G349)</f>
        <v>1.610466041037061</v>
      </c>
      <c r="C348" s="33">
        <f>VLOOKUP(B348,'PA - ASSISTS'!$A$3:$B$55,2)</f>
        <v>90</v>
      </c>
      <c r="D348" s="33">
        <f>IF('STATS 17-18'!G349&lt;400,IF(C348&gt;66,66,C348),C348)</f>
        <v>90</v>
      </c>
      <c r="E348" s="33">
        <f>IF('STATS 17-18'!G349&lt;200,IF(C348&gt;60,60,C348),C348)</f>
        <v>90</v>
      </c>
      <c r="F348" s="33"/>
      <c r="G348" s="33"/>
      <c r="H348" s="33"/>
      <c r="I348" s="33"/>
      <c r="J348" s="33"/>
      <c r="K348" s="130"/>
    </row>
    <row r="349" ht="20.35" customHeight="1">
      <c r="A349" t="s" s="38">
        <v>1416</v>
      </c>
      <c r="B349" s="99">
        <f>('STATS 17-18'!K350*60/'STATS 17-18'!G350)</f>
        <v>0.6066197378897216</v>
      </c>
      <c r="C349" s="33">
        <f>VLOOKUP(B349,'PA - ASSISTS'!$A$3:$B$55,2)</f>
        <v>61</v>
      </c>
      <c r="D349" s="33">
        <f>IF('STATS 17-18'!G350&lt;400,IF(C349&gt;66,66,C349),C349)</f>
        <v>61</v>
      </c>
      <c r="E349" s="33">
        <f>IF('STATS 17-18'!G350&lt;200,IF(C349&gt;60,60,C349),C349)</f>
        <v>61</v>
      </c>
      <c r="F349" s="33"/>
      <c r="G349" s="33"/>
      <c r="H349" s="33"/>
      <c r="I349" s="33"/>
      <c r="J349" s="33"/>
      <c r="K349" s="130"/>
    </row>
    <row r="350" ht="20.35" customHeight="1">
      <c r="A350" t="s" s="38">
        <v>1417</v>
      </c>
      <c r="B350" s="99">
        <f>('STATS 17-18'!K351*60/'STATS 17-18'!G351)</f>
        <v>1.494816884931596</v>
      </c>
      <c r="C350" s="33">
        <f>VLOOKUP(B350,'PA - ASSISTS'!$A$3:$B$55,2)</f>
        <v>88</v>
      </c>
      <c r="D350" s="33">
        <f>IF('STATS 17-18'!G351&lt;400,IF(C350&gt;66,66,C350),C350)</f>
        <v>88</v>
      </c>
      <c r="E350" s="33">
        <f>IF('STATS 17-18'!G351&lt;200,IF(C350&gt;60,60,C350),C350)</f>
        <v>88</v>
      </c>
      <c r="F350" s="33"/>
      <c r="G350" s="33"/>
      <c r="H350" s="33"/>
      <c r="I350" s="33"/>
      <c r="J350" s="33"/>
      <c r="K350" s="130"/>
    </row>
    <row r="351" ht="20.35" customHeight="1">
      <c r="A351" t="s" s="38">
        <v>1418</v>
      </c>
      <c r="B351" s="99">
        <f>('STATS 17-18'!K352*60/'STATS 17-18'!G352)</f>
        <v>1.153957111260698</v>
      </c>
      <c r="C351" s="33">
        <f>VLOOKUP(B351,'PA - ASSISTS'!$A$3:$B$55,2)</f>
        <v>80</v>
      </c>
      <c r="D351" s="33">
        <f>IF('STATS 17-18'!G352&lt;400,IF(C351&gt;66,66,C351),C351)</f>
        <v>80</v>
      </c>
      <c r="E351" s="33">
        <f>IF('STATS 17-18'!G352&lt;200,IF(C351&gt;60,60,C351),C351)</f>
        <v>80</v>
      </c>
      <c r="F351" s="33"/>
      <c r="G351" s="33"/>
      <c r="H351" s="33"/>
      <c r="I351" s="33"/>
      <c r="J351" s="33"/>
      <c r="K351" s="130"/>
    </row>
    <row r="352" ht="20.35" customHeight="1">
      <c r="A352" t="s" s="38">
        <v>1419</v>
      </c>
      <c r="B352" s="99">
        <f>('STATS 17-18'!K353*60/'STATS 17-18'!G353)</f>
        <v>0.5805234386338348</v>
      </c>
      <c r="C352" s="33">
        <f>VLOOKUP(B352,'PA - ASSISTS'!$A$3:$B$55,2)</f>
        <v>60</v>
      </c>
      <c r="D352" s="33">
        <f>IF('STATS 17-18'!G353&lt;400,IF(C352&gt;66,66,C352),C352)</f>
        <v>60</v>
      </c>
      <c r="E352" s="33">
        <f>IF('STATS 17-18'!G353&lt;200,IF(C352&gt;60,60,C352),C352)</f>
        <v>60</v>
      </c>
      <c r="F352" s="33"/>
      <c r="G352" s="33"/>
      <c r="H352" s="33"/>
      <c r="I352" s="33"/>
      <c r="J352" s="33"/>
      <c r="K352" s="130"/>
    </row>
    <row r="353" ht="20.35" customHeight="1">
      <c r="A353" t="s" s="38">
        <v>1420</v>
      </c>
      <c r="B353" s="99">
        <f>('STATS 17-18'!K354*60/'STATS 17-18'!G354)</f>
        <v>1.160918248885893</v>
      </c>
      <c r="C353" s="33">
        <f>VLOOKUP(B353,'PA - ASSISTS'!$A$3:$B$55,2)</f>
        <v>81</v>
      </c>
      <c r="D353" s="33">
        <f>IF('STATS 17-18'!G354&lt;400,IF(C353&gt;66,66,C353),C353)</f>
        <v>81</v>
      </c>
      <c r="E353" s="33">
        <f>IF('STATS 17-18'!G354&lt;200,IF(C353&gt;60,60,C353),C353)</f>
        <v>81</v>
      </c>
      <c r="F353" s="33"/>
      <c r="G353" s="33"/>
      <c r="H353" s="33"/>
      <c r="I353" s="33"/>
      <c r="J353" s="33"/>
      <c r="K353" s="130"/>
    </row>
    <row r="354" ht="20.35" customHeight="1">
      <c r="A354" t="s" s="38">
        <v>1421</v>
      </c>
      <c r="B354" s="99">
        <f>('STATS 17-18'!K355*60/'STATS 17-18'!G355)</f>
        <v>0.6757669955399378</v>
      </c>
      <c r="C354" s="33">
        <f>VLOOKUP(B354,'PA - ASSISTS'!$A$3:$B$55,2)</f>
        <v>64</v>
      </c>
      <c r="D354" s="33">
        <f>IF('STATS 17-18'!G355&lt;400,IF(C354&gt;66,66,C354),C354)</f>
        <v>64</v>
      </c>
      <c r="E354" s="33">
        <f>IF('STATS 17-18'!G355&lt;200,IF(C354&gt;60,60,C354),C354)</f>
        <v>64</v>
      </c>
      <c r="F354" s="33"/>
      <c r="G354" s="33"/>
      <c r="H354" s="33"/>
      <c r="I354" s="33"/>
      <c r="J354" s="33"/>
      <c r="K354" s="130"/>
    </row>
    <row r="355" ht="20.35" customHeight="1">
      <c r="A355" t="s" s="38">
        <v>1422</v>
      </c>
      <c r="B355" s="99">
        <f>('STATS 17-18'!K356*60/'STATS 17-18'!G356)</f>
        <v>0.5928853754940712</v>
      </c>
      <c r="C355" s="33">
        <f>VLOOKUP(B355,'PA - ASSISTS'!$A$3:$B$55,2)</f>
        <v>60</v>
      </c>
      <c r="D355" s="33">
        <f>IF('STATS 17-18'!G356&lt;400,IF(C355&gt;66,66,C355),C355)</f>
        <v>60</v>
      </c>
      <c r="E355" s="33">
        <f>IF('STATS 17-18'!G356&lt;200,IF(C355&gt;60,60,C355),C355)</f>
        <v>60</v>
      </c>
      <c r="F355" s="33"/>
      <c r="G355" s="33"/>
      <c r="H355" s="33"/>
      <c r="I355" s="33"/>
      <c r="J355" s="33"/>
      <c r="K355" s="130"/>
    </row>
    <row r="356" ht="20.35" customHeight="1">
      <c r="A356" t="s" s="38">
        <v>1423</v>
      </c>
      <c r="B356" s="99">
        <f>('STATS 17-18'!K357*60/'STATS 17-18'!G357)</f>
        <v>0.9544813623052171</v>
      </c>
      <c r="C356" s="33">
        <f>VLOOKUP(B356,'PA - ASSISTS'!$A$3:$B$55,2)</f>
        <v>74</v>
      </c>
      <c r="D356" s="33">
        <f>IF('STATS 17-18'!G357&lt;400,IF(C356&gt;66,66,C356),C356)</f>
        <v>74</v>
      </c>
      <c r="E356" s="33">
        <f>IF('STATS 17-18'!G357&lt;200,IF(C356&gt;60,60,C356),C356)</f>
        <v>74</v>
      </c>
      <c r="F356" s="33"/>
      <c r="G356" s="33"/>
      <c r="H356" s="33"/>
      <c r="I356" s="33"/>
      <c r="J356" s="33"/>
      <c r="K356" s="130"/>
    </row>
    <row r="357" ht="20.35" customHeight="1">
      <c r="A357" t="s" s="38">
        <v>1424</v>
      </c>
      <c r="B357" s="99">
        <f>('STATS 17-18'!K358*60/'STATS 17-18'!G358)</f>
        <v>0.7148327801889202</v>
      </c>
      <c r="C357" s="33">
        <f>VLOOKUP(B357,'PA - ASSISTS'!$A$3:$B$55,2)</f>
        <v>66</v>
      </c>
      <c r="D357" s="33">
        <f>IF('STATS 17-18'!G358&lt;400,IF(C357&gt;66,66,C357),C357)</f>
        <v>66</v>
      </c>
      <c r="E357" s="33">
        <f>IF('STATS 17-18'!G358&lt;200,IF(C357&gt;60,60,C357),C357)</f>
        <v>66</v>
      </c>
      <c r="F357" s="33"/>
      <c r="G357" s="33"/>
      <c r="H357" s="33"/>
      <c r="I357" s="33"/>
      <c r="J357" s="33"/>
      <c r="K357" s="130"/>
    </row>
    <row r="358" ht="20.35" customHeight="1">
      <c r="A358" t="s" s="38">
        <v>1425</v>
      </c>
      <c r="B358" s="99">
        <f>('STATS 17-18'!K359*60/'STATS 17-18'!G359)</f>
        <v>2.370991111919562</v>
      </c>
      <c r="C358" s="33">
        <f>VLOOKUP(B358,'PA - ASSISTS'!$A$3:$B$55,2)</f>
        <v>98</v>
      </c>
      <c r="D358" s="33">
        <f>IF('STATS 17-18'!G359&lt;400,IF(C358&gt;66,66,C358),C358)</f>
        <v>98</v>
      </c>
      <c r="E358" s="33">
        <f>IF('STATS 17-18'!G359&lt;200,IF(C358&gt;60,60,C358),C358)</f>
        <v>98</v>
      </c>
      <c r="F358" s="33"/>
      <c r="G358" s="33"/>
      <c r="H358" s="33"/>
      <c r="I358" s="33"/>
      <c r="J358" s="33"/>
      <c r="K358" s="130"/>
    </row>
    <row r="359" ht="20.35" customHeight="1">
      <c r="A359" t="s" s="38">
        <v>1426</v>
      </c>
      <c r="B359" s="99">
        <f>('STATS 17-18'!K360*60/'STATS 17-18'!G360)</f>
        <v>0.9205479452054794</v>
      </c>
      <c r="C359" s="33">
        <f>VLOOKUP(B359,'PA - ASSISTS'!$A$3:$B$55,2)</f>
        <v>73</v>
      </c>
      <c r="D359" s="33">
        <f>IF('STATS 17-18'!G360&lt;400,IF(C359&gt;66,66,C359),C359)</f>
        <v>73</v>
      </c>
      <c r="E359" s="33">
        <f>IF('STATS 17-18'!G360&lt;200,IF(C359&gt;60,60,C359),C359)</f>
        <v>73</v>
      </c>
      <c r="F359" s="33"/>
      <c r="G359" s="33"/>
      <c r="H359" s="33"/>
      <c r="I359" s="33"/>
      <c r="J359" s="33"/>
      <c r="K359" s="130"/>
    </row>
    <row r="360" ht="20.35" customHeight="1">
      <c r="A360" t="s" s="38">
        <v>1427</v>
      </c>
      <c r="B360" s="99">
        <f>('STATS 17-18'!K361*60/'STATS 17-18'!G361)</f>
        <v>0.8872458410351202</v>
      </c>
      <c r="C360" s="33">
        <f>VLOOKUP(B360,'PA - ASSISTS'!$A$3:$B$55,2)</f>
        <v>71</v>
      </c>
      <c r="D360" s="33">
        <f>IF('STATS 17-18'!G361&lt;400,IF(C360&gt;66,66,C360),C360)</f>
        <v>71</v>
      </c>
      <c r="E360" s="33">
        <f>IF('STATS 17-18'!G361&lt;200,IF(C360&gt;60,60,C360),C360)</f>
        <v>71</v>
      </c>
      <c r="F360" s="33"/>
      <c r="G360" s="33"/>
      <c r="H360" s="33"/>
      <c r="I360" s="33"/>
      <c r="J360" s="33"/>
      <c r="K360" s="130"/>
    </row>
    <row r="361" ht="20.35" customHeight="1">
      <c r="A361" t="s" s="38">
        <v>1428</v>
      </c>
      <c r="B361" s="99">
        <f>('STATS 17-18'!K362*60/'STATS 17-18'!G362)</f>
        <v>0.8957229230424721</v>
      </c>
      <c r="C361" s="33">
        <f>VLOOKUP(B361,'PA - ASSISTS'!$A$3:$B$55,2)</f>
        <v>72</v>
      </c>
      <c r="D361" s="33">
        <f>IF('STATS 17-18'!G362&lt;400,IF(C361&gt;66,66,C361),C361)</f>
        <v>72</v>
      </c>
      <c r="E361" s="33">
        <f>IF('STATS 17-18'!G362&lt;200,IF(C361&gt;60,60,C361),C361)</f>
        <v>72</v>
      </c>
      <c r="F361" s="33"/>
      <c r="G361" s="33"/>
      <c r="H361" s="33"/>
      <c r="I361" s="33"/>
      <c r="J361" s="33"/>
      <c r="K361" s="130"/>
    </row>
    <row r="362" ht="20.35" customHeight="1">
      <c r="A362" t="s" s="38">
        <v>1429</v>
      </c>
      <c r="B362" s="99">
        <f>('STATS 17-18'!K363*60/'STATS 17-18'!G363)</f>
        <v>1.58725276077394</v>
      </c>
      <c r="C362" s="33">
        <f>VLOOKUP(B362,'PA - ASSISTS'!$A$3:$B$55,2)</f>
        <v>90</v>
      </c>
      <c r="D362" s="33">
        <f>IF('STATS 17-18'!G363&lt;400,IF(C362&gt;66,66,C362),C362)</f>
        <v>90</v>
      </c>
      <c r="E362" s="33">
        <f>IF('STATS 17-18'!G363&lt;200,IF(C362&gt;60,60,C362),C362)</f>
        <v>90</v>
      </c>
      <c r="F362" s="33"/>
      <c r="G362" s="33"/>
      <c r="H362" s="33"/>
      <c r="I362" s="33"/>
      <c r="J362" s="33"/>
      <c r="K362" s="130"/>
    </row>
    <row r="363" ht="20.35" customHeight="1">
      <c r="A363" t="s" s="38">
        <v>1430</v>
      </c>
      <c r="B363" s="99">
        <f>('STATS 17-18'!K364*60/'STATS 17-18'!G364)</f>
        <v>0.9388569416735125</v>
      </c>
      <c r="C363" s="33">
        <f>VLOOKUP(B363,'PA - ASSISTS'!$A$3:$B$55,2)</f>
        <v>73</v>
      </c>
      <c r="D363" s="33">
        <f>IF('STATS 17-18'!G364&lt;400,IF(C363&gt;66,66,C363),C363)</f>
        <v>73</v>
      </c>
      <c r="E363" s="33">
        <f>IF('STATS 17-18'!G364&lt;200,IF(C363&gt;60,60,C363),C363)</f>
        <v>73</v>
      </c>
      <c r="F363" s="33"/>
      <c r="G363" s="33"/>
      <c r="H363" s="33"/>
      <c r="I363" s="33"/>
      <c r="J363" s="33"/>
      <c r="K363" s="130"/>
    </row>
    <row r="364" ht="20.35" customHeight="1">
      <c r="A364" t="s" s="38">
        <v>1431</v>
      </c>
      <c r="B364" s="99">
        <f>('STATS 17-18'!K365*60/'STATS 17-18'!G365)</f>
        <v>0.6355258976803304</v>
      </c>
      <c r="C364" s="33">
        <f>VLOOKUP(B364,'PA - ASSISTS'!$A$3:$B$55,2)</f>
        <v>62</v>
      </c>
      <c r="D364" s="33">
        <f>IF('STATS 17-18'!G365&lt;400,IF(C364&gt;66,66,C364),C364)</f>
        <v>62</v>
      </c>
      <c r="E364" s="33">
        <f>IF('STATS 17-18'!G365&lt;200,IF(C364&gt;60,60,C364),C364)</f>
        <v>62</v>
      </c>
      <c r="F364" s="33"/>
      <c r="G364" s="33"/>
      <c r="H364" s="33"/>
      <c r="I364" s="33"/>
      <c r="J364" s="33"/>
      <c r="K364" s="130"/>
    </row>
    <row r="365" ht="20.35" customHeight="1">
      <c r="A365" t="s" s="38">
        <v>1432</v>
      </c>
      <c r="B365" s="99">
        <f>('STATS 17-18'!K366*60/'STATS 17-18'!G366)</f>
        <v>0.7106543486579566</v>
      </c>
      <c r="C365" s="33">
        <f>VLOOKUP(B365,'PA - ASSISTS'!$A$3:$B$55,2)</f>
        <v>66</v>
      </c>
      <c r="D365" s="33">
        <f>IF('STATS 17-18'!G366&lt;400,IF(C365&gt;66,66,C365),C365)</f>
        <v>66</v>
      </c>
      <c r="E365" s="33">
        <f>IF('STATS 17-18'!G366&lt;200,IF(C365&gt;60,60,C365),C365)</f>
        <v>66</v>
      </c>
      <c r="F365" s="33"/>
      <c r="G365" s="33"/>
      <c r="H365" s="33"/>
      <c r="I365" s="33"/>
      <c r="J365" s="33"/>
      <c r="K365" s="130"/>
    </row>
    <row r="366" ht="20.35" customHeight="1">
      <c r="A366" t="s" s="38">
        <v>1433</v>
      </c>
      <c r="B366" s="99">
        <f>('STATS 17-18'!K367*60/'STATS 17-18'!G367)</f>
        <v>0</v>
      </c>
      <c r="C366" s="33">
        <f>VLOOKUP(B366,'PA - ASSISTS'!$A$3:$B$55,2)</f>
        <v>47</v>
      </c>
      <c r="D366" s="33">
        <f>IF('STATS 17-18'!G367&lt;400,IF(C366&gt;66,66,C366),C366)</f>
        <v>47</v>
      </c>
      <c r="E366" s="33">
        <f>IF('STATS 17-18'!G367&lt;200,IF(C366&gt;60,60,C366),C366)</f>
        <v>47</v>
      </c>
      <c r="F366" s="33"/>
      <c r="G366" s="33"/>
      <c r="H366" s="33"/>
      <c r="I366" s="33"/>
      <c r="J366" s="33"/>
      <c r="K366" s="130"/>
    </row>
    <row r="367" ht="20.35" customHeight="1">
      <c r="A367" t="s" s="38">
        <v>1434</v>
      </c>
      <c r="B367" s="99">
        <f>('STATS 17-18'!K368*60/'STATS 17-18'!G368)</f>
        <v>1.408247273777714</v>
      </c>
      <c r="C367" s="33">
        <f>VLOOKUP(B367,'PA - ASSISTS'!$A$3:$B$55,2)</f>
        <v>86</v>
      </c>
      <c r="D367" s="33">
        <f>IF('STATS 17-18'!G368&lt;400,IF(C367&gt;66,66,C367),C367)</f>
        <v>86</v>
      </c>
      <c r="E367" s="33">
        <f>IF('STATS 17-18'!G368&lt;200,IF(C367&gt;60,60,C367),C367)</f>
        <v>86</v>
      </c>
      <c r="F367" s="33"/>
      <c r="G367" s="33"/>
      <c r="H367" s="33"/>
      <c r="I367" s="33"/>
      <c r="J367" s="33"/>
      <c r="K367" s="130"/>
    </row>
    <row r="368" ht="20.35" customHeight="1">
      <c r="A368" t="s" s="38">
        <v>1435</v>
      </c>
      <c r="B368" s="99">
        <f>('STATS 17-18'!K369*60/'STATS 17-18'!G369)</f>
        <v>0</v>
      </c>
      <c r="C368" s="33">
        <f>VLOOKUP(B368,'PA - ASSISTS'!$A$3:$B$55,2)</f>
        <v>47</v>
      </c>
      <c r="D368" s="33">
        <f>IF('STATS 17-18'!G369&lt;400,IF(C368&gt;66,66,C368),C368)</f>
        <v>47</v>
      </c>
      <c r="E368" s="33">
        <f>IF('STATS 17-18'!G369&lt;200,IF(C368&gt;60,60,C368),C368)</f>
        <v>47</v>
      </c>
      <c r="F368" s="33"/>
      <c r="G368" s="33"/>
      <c r="H368" s="33"/>
      <c r="I368" s="33"/>
      <c r="J368" s="33"/>
      <c r="K368" s="130"/>
    </row>
    <row r="369" ht="20.35" customHeight="1">
      <c r="A369" t="s" s="38">
        <v>1436</v>
      </c>
      <c r="B369" s="99">
        <f>('STATS 17-18'!K370*60/'STATS 17-18'!G370)</f>
        <v>1.265008100490468</v>
      </c>
      <c r="C369" s="33">
        <f>VLOOKUP(B369,'PA - ASSISTS'!$A$3:$B$55,2)</f>
        <v>83</v>
      </c>
      <c r="D369" s="33">
        <f>IF('STATS 17-18'!G370&lt;400,IF(C369&gt;66,66,C369),C369)</f>
        <v>83</v>
      </c>
      <c r="E369" s="33">
        <f>IF('STATS 17-18'!G370&lt;200,IF(C369&gt;60,60,C369),C369)</f>
        <v>83</v>
      </c>
      <c r="F369" s="33"/>
      <c r="G369" s="33"/>
      <c r="H369" s="33"/>
      <c r="I369" s="33"/>
      <c r="J369" s="33"/>
      <c r="K369" s="130"/>
    </row>
    <row r="370" ht="20.35" customHeight="1">
      <c r="A370" t="s" s="38">
        <v>1437</v>
      </c>
      <c r="B370" s="99">
        <f>('STATS 17-18'!K371*60/'STATS 17-18'!G371)</f>
        <v>1.041889292583885</v>
      </c>
      <c r="C370" s="33">
        <f>VLOOKUP(B370,'PA - ASSISTS'!$A$3:$B$55,2)</f>
        <v>77</v>
      </c>
      <c r="D370" s="33">
        <f>IF('STATS 17-18'!G371&lt;400,IF(C370&gt;66,66,C370),C370)</f>
        <v>77</v>
      </c>
      <c r="E370" s="33">
        <f>IF('STATS 17-18'!G371&lt;200,IF(C370&gt;60,60,C370),C370)</f>
        <v>77</v>
      </c>
      <c r="F370" s="33"/>
      <c r="G370" s="33"/>
      <c r="H370" s="33"/>
      <c r="I370" s="33"/>
      <c r="J370" s="33"/>
      <c r="K370" s="130"/>
    </row>
    <row r="371" ht="20.35" customHeight="1">
      <c r="A371" t="s" s="38">
        <v>1438</v>
      </c>
      <c r="B371" s="99">
        <f>('STATS 17-18'!K372*60/'STATS 17-18'!G372)</f>
        <v>1.254355400696864</v>
      </c>
      <c r="C371" s="33">
        <f>VLOOKUP(B371,'PA - ASSISTS'!$A$3:$B$55,2)</f>
        <v>83</v>
      </c>
      <c r="D371" s="33">
        <f>IF('STATS 17-18'!G372&lt;400,IF(C371&gt;66,66,C371),C371)</f>
        <v>66</v>
      </c>
      <c r="E371" s="33">
        <f>IF('STATS 17-18'!G372&lt;200,IF(C371&gt;60,60,C371),C371)</f>
        <v>83</v>
      </c>
      <c r="F371" s="33"/>
      <c r="G371" s="33"/>
      <c r="H371" s="33"/>
      <c r="I371" s="33"/>
      <c r="J371" s="33"/>
      <c r="K371" s="130"/>
    </row>
    <row r="372" ht="20.35" customHeight="1">
      <c r="A372" t="s" s="38">
        <v>1439</v>
      </c>
      <c r="B372" s="99">
        <f>('STATS 17-18'!K373*60/'STATS 17-18'!G373)</f>
        <v>0.6297559695617948</v>
      </c>
      <c r="C372" s="33">
        <f>VLOOKUP(B372,'PA - ASSISTS'!$A$3:$B$55,2)</f>
        <v>62</v>
      </c>
      <c r="D372" s="33">
        <f>IF('STATS 17-18'!G373&lt;400,IF(C372&gt;66,66,C372),C372)</f>
        <v>62</v>
      </c>
      <c r="E372" s="33">
        <f>IF('STATS 17-18'!G373&lt;200,IF(C372&gt;60,60,C372),C372)</f>
        <v>62</v>
      </c>
      <c r="F372" s="33"/>
      <c r="G372" s="33"/>
      <c r="H372" s="33"/>
      <c r="I372" s="33"/>
      <c r="J372" s="33"/>
      <c r="K372" s="130"/>
    </row>
    <row r="373" ht="20.35" customHeight="1">
      <c r="A373" t="s" s="38">
        <v>1440</v>
      </c>
      <c r="B373" s="99">
        <f>('STATS 17-18'!K374*60/'STATS 17-18'!G374)</f>
        <v>0.5760803220563324</v>
      </c>
      <c r="C373" s="33">
        <f>VLOOKUP(B373,'PA - ASSISTS'!$A$3:$B$55,2)</f>
        <v>59</v>
      </c>
      <c r="D373" s="33">
        <f>IF('STATS 17-18'!G374&lt;400,IF(C373&gt;66,66,C373),C373)</f>
        <v>59</v>
      </c>
      <c r="E373" s="33">
        <f>IF('STATS 17-18'!G374&lt;200,IF(C373&gt;60,60,C373),C373)</f>
        <v>59</v>
      </c>
      <c r="F373" s="33"/>
      <c r="G373" s="33"/>
      <c r="H373" s="33"/>
      <c r="I373" s="33"/>
      <c r="J373" s="33"/>
      <c r="K373" s="130"/>
    </row>
    <row r="374" ht="20.35" customHeight="1">
      <c r="A374" t="s" s="38">
        <v>1441</v>
      </c>
      <c r="B374" s="99">
        <f>('STATS 17-18'!K375*60/'STATS 17-18'!G375)</f>
        <v>0.5207881260307266</v>
      </c>
      <c r="C374" s="33">
        <f>VLOOKUP(B374,'PA - ASSISTS'!$A$3:$B$55,2)</f>
        <v>58</v>
      </c>
      <c r="D374" s="33">
        <f>IF('STATS 17-18'!G375&lt;400,IF(C374&gt;66,66,C374),C374)</f>
        <v>58</v>
      </c>
      <c r="E374" s="33">
        <f>IF('STATS 17-18'!G375&lt;200,IF(C374&gt;60,60,C374),C374)</f>
        <v>58</v>
      </c>
      <c r="F374" s="33"/>
      <c r="G374" s="33"/>
      <c r="H374" s="33"/>
      <c r="I374" s="33"/>
      <c r="J374" s="33"/>
      <c r="K374" s="130"/>
    </row>
    <row r="375" ht="20.35" customHeight="1">
      <c r="A375" t="s" s="38">
        <v>1442</v>
      </c>
      <c r="B375" s="99">
        <f>('STATS 17-18'!K376*60/'STATS 17-18'!G376)</f>
        <v>0.3933652396249918</v>
      </c>
      <c r="C375" s="33">
        <f>VLOOKUP(B375,'PA - ASSISTS'!$A$3:$B$55,2)</f>
        <v>52</v>
      </c>
      <c r="D375" s="33">
        <f>IF('STATS 17-18'!G376&lt;400,IF(C375&gt;66,66,C375),C375)</f>
        <v>52</v>
      </c>
      <c r="E375" s="33">
        <f>IF('STATS 17-18'!G376&lt;200,IF(C375&gt;60,60,C375),C375)</f>
        <v>52</v>
      </c>
      <c r="F375" s="33"/>
      <c r="G375" s="33"/>
      <c r="H375" s="33"/>
      <c r="I375" s="33"/>
      <c r="J375" s="33"/>
      <c r="K375" s="130"/>
    </row>
    <row r="376" ht="20.35" customHeight="1">
      <c r="A376" t="s" s="38">
        <v>1443</v>
      </c>
      <c r="B376" s="99">
        <f>('STATS 17-18'!K377*60/'STATS 17-18'!G377)</f>
        <v>0.8346630661593225</v>
      </c>
      <c r="C376" s="33">
        <f>VLOOKUP(B376,'PA - ASSISTS'!$A$3:$B$55,2)</f>
        <v>70</v>
      </c>
      <c r="D376" s="33">
        <f>IF('STATS 17-18'!G377&lt;400,IF(C376&gt;66,66,C376),C376)</f>
        <v>70</v>
      </c>
      <c r="E376" s="33">
        <f>IF('STATS 17-18'!G377&lt;200,IF(C376&gt;60,60,C376),C376)</f>
        <v>70</v>
      </c>
      <c r="F376" s="33"/>
      <c r="G376" s="33"/>
      <c r="H376" s="33"/>
      <c r="I376" s="33"/>
      <c r="J376" s="33"/>
      <c r="K376" s="130"/>
    </row>
    <row r="377" ht="20.35" customHeight="1">
      <c r="A377" t="s" s="38">
        <v>1444</v>
      </c>
      <c r="B377" s="99">
        <f>('STATS 17-18'!K378*60/'STATS 17-18'!G378)</f>
        <v>1.06459530592329</v>
      </c>
      <c r="C377" s="33">
        <f>VLOOKUP(B377,'PA - ASSISTS'!$A$3:$B$55,2)</f>
        <v>77</v>
      </c>
      <c r="D377" s="33">
        <f>IF('STATS 17-18'!G378&lt;400,IF(C377&gt;66,66,C377),C377)</f>
        <v>77</v>
      </c>
      <c r="E377" s="33">
        <f>IF('STATS 17-18'!G378&lt;200,IF(C377&gt;60,60,C377),C377)</f>
        <v>77</v>
      </c>
      <c r="F377" s="33"/>
      <c r="G377" s="33"/>
      <c r="H377" s="33"/>
      <c r="I377" s="33"/>
      <c r="J377" s="33"/>
      <c r="K377" s="130"/>
    </row>
    <row r="378" ht="20.35" customHeight="1">
      <c r="A378" t="s" s="38">
        <v>1445</v>
      </c>
      <c r="B378" s="99">
        <f>('STATS 17-18'!K379*60/'STATS 17-18'!G379)</f>
        <v>1.337359792924935</v>
      </c>
      <c r="C378" s="33">
        <f>VLOOKUP(B378,'PA - ASSISTS'!$A$3:$B$55,2)</f>
        <v>85</v>
      </c>
      <c r="D378" s="33">
        <f>IF('STATS 17-18'!G379&lt;400,IF(C378&gt;66,66,C378),C378)</f>
        <v>85</v>
      </c>
      <c r="E378" s="33">
        <f>IF('STATS 17-18'!G379&lt;200,IF(C378&gt;60,60,C378),C378)</f>
        <v>85</v>
      </c>
      <c r="F378" s="33"/>
      <c r="G378" s="33"/>
      <c r="H378" s="33"/>
      <c r="I378" s="33"/>
      <c r="J378" s="33"/>
      <c r="K378" s="130"/>
    </row>
    <row r="379" ht="20.35" customHeight="1">
      <c r="A379" t="s" s="38">
        <v>1446</v>
      </c>
      <c r="B379" s="99">
        <f>('STATS 17-18'!K380*60/'STATS 17-18'!G380)</f>
        <v>0.9153318077803204</v>
      </c>
      <c r="C379" s="33">
        <f>VLOOKUP(B379,'PA - ASSISTS'!$A$3:$B$55,2)</f>
        <v>72</v>
      </c>
      <c r="D379" s="33">
        <f>IF('STATS 17-18'!G380&lt;400,IF(C379&gt;66,66,C379),C379)</f>
        <v>72</v>
      </c>
      <c r="E379" s="33">
        <f>IF('STATS 17-18'!G380&lt;200,IF(C379&gt;60,60,C379),C379)</f>
        <v>72</v>
      </c>
      <c r="F379" s="33"/>
      <c r="G379" s="33"/>
      <c r="H379" s="33"/>
      <c r="I379" s="33"/>
      <c r="J379" s="33"/>
      <c r="K379" s="130"/>
    </row>
    <row r="380" ht="20.35" customHeight="1">
      <c r="A380" t="s" s="38">
        <v>1447</v>
      </c>
      <c r="B380" s="99">
        <f>('STATS 17-18'!K381*60/'STATS 17-18'!G381)</f>
        <v>0.4256647464456994</v>
      </c>
      <c r="C380" s="33">
        <f>VLOOKUP(B380,'PA - ASSISTS'!$A$3:$B$55,2)</f>
        <v>54</v>
      </c>
      <c r="D380" s="33">
        <f>IF('STATS 17-18'!G381&lt;400,IF(C380&gt;66,66,C380),C380)</f>
        <v>54</v>
      </c>
      <c r="E380" s="33">
        <f>IF('STATS 17-18'!G381&lt;200,IF(C380&gt;60,60,C380),C380)</f>
        <v>54</v>
      </c>
      <c r="F380" s="33"/>
      <c r="G380" s="33"/>
      <c r="H380" s="33"/>
      <c r="I380" s="33"/>
      <c r="J380" s="33"/>
      <c r="K380" s="130"/>
    </row>
    <row r="381" ht="20.35" customHeight="1">
      <c r="A381" t="s" s="38">
        <v>1448</v>
      </c>
      <c r="B381" s="99">
        <f>('STATS 17-18'!K382*60/'STATS 17-18'!G382)</f>
        <v>0.2728761142441332</v>
      </c>
      <c r="C381" s="33">
        <f>VLOOKUP(B381,'PA - ASSISTS'!$A$3:$B$55,2)</f>
        <v>49</v>
      </c>
      <c r="D381" s="33">
        <f>IF('STATS 17-18'!G382&lt;400,IF(C381&gt;66,66,C381),C381)</f>
        <v>49</v>
      </c>
      <c r="E381" s="33">
        <f>IF('STATS 17-18'!G382&lt;200,IF(C381&gt;60,60,C381),C381)</f>
        <v>49</v>
      </c>
      <c r="F381" s="33"/>
      <c r="G381" s="33"/>
      <c r="H381" s="33"/>
      <c r="I381" s="33"/>
      <c r="J381" s="33"/>
      <c r="K381" s="130"/>
    </row>
    <row r="382" ht="20.35" customHeight="1">
      <c r="A382" t="s" s="38">
        <v>1449</v>
      </c>
      <c r="B382" s="99">
        <f>('STATS 17-18'!K383*60/'STATS 17-18'!G383)</f>
        <v>0</v>
      </c>
      <c r="C382" s="33">
        <f>VLOOKUP(B382,'PA - ASSISTS'!$A$3:$B$55,2)</f>
        <v>47</v>
      </c>
      <c r="D382" s="33">
        <f>IF('STATS 17-18'!G383&lt;400,IF(C382&gt;66,66,C382),C382)</f>
        <v>47</v>
      </c>
      <c r="E382" s="33">
        <f>IF('STATS 17-18'!G383&lt;200,IF(C382&gt;60,60,C382),C382)</f>
        <v>47</v>
      </c>
      <c r="F382" s="33"/>
      <c r="G382" s="33"/>
      <c r="H382" s="33"/>
      <c r="I382" s="33"/>
      <c r="J382" s="33"/>
      <c r="K382" s="130"/>
    </row>
    <row r="383" ht="20.35" customHeight="1">
      <c r="A383" t="s" s="38">
        <v>1450</v>
      </c>
      <c r="B383" s="99">
        <f>('STATS 17-18'!K384*60/'STATS 17-18'!G384)</f>
        <v>0.5974127432733622</v>
      </c>
      <c r="C383" s="33">
        <f>VLOOKUP(B383,'PA - ASSISTS'!$A$3:$B$55,2)</f>
        <v>60</v>
      </c>
      <c r="D383" s="33">
        <f>IF('STATS 17-18'!G384&lt;400,IF(C383&gt;66,66,C383),C383)</f>
        <v>60</v>
      </c>
      <c r="E383" s="33">
        <f>IF('STATS 17-18'!G384&lt;200,IF(C383&gt;60,60,C383),C383)</f>
        <v>60</v>
      </c>
      <c r="F383" s="33"/>
      <c r="G383" s="33"/>
      <c r="H383" s="33"/>
      <c r="I383" s="33"/>
      <c r="J383" s="33"/>
      <c r="K383" s="130"/>
    </row>
    <row r="384" ht="20.35" customHeight="1">
      <c r="A384" t="s" s="38">
        <v>1451</v>
      </c>
      <c r="B384" s="99">
        <f>('STATS 17-18'!K385*60/'STATS 17-18'!G385)</f>
        <v>0</v>
      </c>
      <c r="C384" s="33">
        <f>VLOOKUP(B384,'PA - ASSISTS'!$A$3:$B$55,2)</f>
        <v>47</v>
      </c>
      <c r="D384" s="33">
        <f>IF('STATS 17-18'!G385&lt;400,IF(C384&gt;66,66,C384),C384)</f>
        <v>47</v>
      </c>
      <c r="E384" s="33">
        <f>IF('STATS 17-18'!G385&lt;200,IF(C384&gt;60,60,C384),C384)</f>
        <v>47</v>
      </c>
      <c r="F384" s="33"/>
      <c r="G384" s="33"/>
      <c r="H384" s="33"/>
      <c r="I384" s="33"/>
      <c r="J384" s="33"/>
      <c r="K384" s="130"/>
    </row>
    <row r="385" ht="20.35" customHeight="1">
      <c r="A385" t="s" s="38">
        <v>1452</v>
      </c>
      <c r="B385" s="99">
        <f>('STATS 17-18'!K386*60/'STATS 17-18'!G386)</f>
        <v>1.122077922077922</v>
      </c>
      <c r="C385" s="33">
        <f>VLOOKUP(B385,'PA - ASSISTS'!$A$3:$B$55,2)</f>
        <v>79</v>
      </c>
      <c r="D385" s="33">
        <f>IF('STATS 17-18'!G386&lt;400,IF(C385&gt;66,66,C385),C385)</f>
        <v>79</v>
      </c>
      <c r="E385" s="33">
        <f>IF('STATS 17-18'!G386&lt;200,IF(C385&gt;60,60,C385),C385)</f>
        <v>79</v>
      </c>
      <c r="F385" s="33"/>
      <c r="G385" s="33"/>
      <c r="H385" s="33"/>
      <c r="I385" s="33"/>
      <c r="J385" s="33"/>
      <c r="K385" s="130"/>
    </row>
    <row r="386" ht="20.35" customHeight="1">
      <c r="A386" t="s" s="38">
        <v>1453</v>
      </c>
      <c r="B386" s="99">
        <f>('STATS 17-18'!K387*60/'STATS 17-18'!G387)</f>
        <v>0.9031126243726222</v>
      </c>
      <c r="C386" s="33">
        <f>VLOOKUP(B386,'PA - ASSISTS'!$A$3:$B$55,2)</f>
        <v>72</v>
      </c>
      <c r="D386" s="33">
        <f>IF('STATS 17-18'!G387&lt;400,IF(C386&gt;66,66,C386),C386)</f>
        <v>72</v>
      </c>
      <c r="E386" s="33">
        <f>IF('STATS 17-18'!G387&lt;200,IF(C386&gt;60,60,C386),C386)</f>
        <v>72</v>
      </c>
      <c r="F386" s="33"/>
      <c r="G386" s="33"/>
      <c r="H386" s="33"/>
      <c r="I386" s="33"/>
      <c r="J386" s="33"/>
      <c r="K386" s="130"/>
    </row>
    <row r="387" ht="20.35" customHeight="1">
      <c r="A387" t="s" s="38">
        <v>1454</v>
      </c>
      <c r="B387" s="99">
        <f>('STATS 17-18'!K388*60/'STATS 17-18'!G388)</f>
        <v>1.007277212907747</v>
      </c>
      <c r="C387" s="33">
        <f>VLOOKUP(B387,'PA - ASSISTS'!$A$3:$B$55,2)</f>
        <v>75</v>
      </c>
      <c r="D387" s="33">
        <f>IF('STATS 17-18'!G388&lt;400,IF(C387&gt;66,66,C387),C387)</f>
        <v>75</v>
      </c>
      <c r="E387" s="33">
        <f>IF('STATS 17-18'!G388&lt;200,IF(C387&gt;60,60,C387),C387)</f>
        <v>75</v>
      </c>
      <c r="F387" s="33"/>
      <c r="G387" s="33"/>
      <c r="H387" s="33"/>
      <c r="I387" s="33"/>
      <c r="J387" s="33"/>
      <c r="K387" s="130"/>
    </row>
    <row r="388" ht="20.35" customHeight="1">
      <c r="A388" t="s" s="38">
        <v>1455</v>
      </c>
      <c r="B388" s="99">
        <f>('STATS 17-18'!K389*60/'STATS 17-18'!G389)</f>
        <v>1.116724275458655</v>
      </c>
      <c r="C388" s="33">
        <f>VLOOKUP(B388,'PA - ASSISTS'!$A$3:$B$55,2)</f>
        <v>79</v>
      </c>
      <c r="D388" s="33">
        <f>IF('STATS 17-18'!G389&lt;400,IF(C388&gt;66,66,C388),C388)</f>
        <v>79</v>
      </c>
      <c r="E388" s="33">
        <f>IF('STATS 17-18'!G389&lt;200,IF(C388&gt;60,60,C388),C388)</f>
        <v>79</v>
      </c>
      <c r="F388" s="33"/>
      <c r="G388" s="33"/>
      <c r="H388" s="33"/>
      <c r="I388" s="33"/>
      <c r="J388" s="33"/>
      <c r="K388" s="130"/>
    </row>
    <row r="389" ht="20.35" customHeight="1">
      <c r="A389" t="s" s="38">
        <v>1456</v>
      </c>
      <c r="B389" s="99">
        <f>('STATS 17-18'!K390*60/'STATS 17-18'!G390)</f>
        <v>1.07893242475866</v>
      </c>
      <c r="C389" s="33">
        <f>VLOOKUP(B389,'PA - ASSISTS'!$A$3:$B$55,2)</f>
        <v>78</v>
      </c>
      <c r="D389" s="33">
        <f>IF('STATS 17-18'!G390&lt;400,IF(C389&gt;66,66,C389),C389)</f>
        <v>78</v>
      </c>
      <c r="E389" s="33">
        <f>IF('STATS 17-18'!G390&lt;200,IF(C389&gt;60,60,C389),C389)</f>
        <v>78</v>
      </c>
      <c r="F389" s="33"/>
      <c r="G389" s="33"/>
      <c r="H389" s="33"/>
      <c r="I389" s="33"/>
      <c r="J389" s="33"/>
      <c r="K389" s="130"/>
    </row>
    <row r="390" ht="20.35" customHeight="1">
      <c r="A390" t="s" s="38">
        <v>1457</v>
      </c>
      <c r="B390" s="99">
        <f>('STATS 17-18'!K391*60/'STATS 17-18'!G391)</f>
        <v>0.552422603291518</v>
      </c>
      <c r="C390" s="33">
        <f>VLOOKUP(B390,'PA - ASSISTS'!$A$3:$B$55,2)</f>
        <v>59</v>
      </c>
      <c r="D390" s="33">
        <f>IF('STATS 17-18'!G391&lt;400,IF(C390&gt;66,66,C390),C390)</f>
        <v>59</v>
      </c>
      <c r="E390" s="33">
        <f>IF('STATS 17-18'!G391&lt;200,IF(C390&gt;60,60,C390),C390)</f>
        <v>59</v>
      </c>
      <c r="F390" s="33"/>
      <c r="G390" s="33"/>
      <c r="H390" s="33"/>
      <c r="I390" s="33"/>
      <c r="J390" s="33"/>
      <c r="K390" s="130"/>
    </row>
    <row r="391" ht="20.35" customHeight="1">
      <c r="A391" t="s" s="38">
        <v>1458</v>
      </c>
      <c r="B391" s="99">
        <f>('STATS 17-18'!K392*60/'STATS 17-18'!G392)</f>
        <v>0.6853226727584237</v>
      </c>
      <c r="C391" s="33">
        <f>VLOOKUP(B391,'PA - ASSISTS'!$A$3:$B$55,2)</f>
        <v>65</v>
      </c>
      <c r="D391" s="33">
        <f>IF('STATS 17-18'!G392&lt;400,IF(C391&gt;66,66,C391),C391)</f>
        <v>65</v>
      </c>
      <c r="E391" s="33">
        <f>IF('STATS 17-18'!G392&lt;200,IF(C391&gt;60,60,C391),C391)</f>
        <v>60</v>
      </c>
      <c r="F391" s="33"/>
      <c r="G391" s="33"/>
      <c r="H391" s="33"/>
      <c r="I391" s="33"/>
      <c r="J391" s="33"/>
      <c r="K391" s="130"/>
    </row>
    <row r="392" ht="20.35" customHeight="1">
      <c r="A392" t="s" s="38">
        <v>1459</v>
      </c>
      <c r="B392" s="99">
        <f>('STATS 17-18'!K393*60/'STATS 17-18'!G393)</f>
        <v>0.9152619937457097</v>
      </c>
      <c r="C392" s="33">
        <f>VLOOKUP(B392,'PA - ASSISTS'!$A$3:$B$55,2)</f>
        <v>72</v>
      </c>
      <c r="D392" s="33">
        <f>IF('STATS 17-18'!G393&lt;400,IF(C392&gt;66,66,C392),C392)</f>
        <v>66</v>
      </c>
      <c r="E392" s="33">
        <f>IF('STATS 17-18'!G393&lt;200,IF(C392&gt;60,60,C392),C392)</f>
        <v>72</v>
      </c>
      <c r="F392" s="33"/>
      <c r="G392" s="33"/>
      <c r="H392" s="33"/>
      <c r="I392" s="33"/>
      <c r="J392" s="33"/>
      <c r="K392" s="130"/>
    </row>
    <row r="393" ht="20.35" customHeight="1">
      <c r="A393" t="s" s="38">
        <v>1460</v>
      </c>
      <c r="B393" s="99">
        <f>('STATS 17-18'!K394*60/'STATS 17-18'!G394)</f>
        <v>0.5829513235644823</v>
      </c>
      <c r="C393" s="33">
        <f>VLOOKUP(B393,'PA - ASSISTS'!$A$3:$B$55,2)</f>
        <v>60</v>
      </c>
      <c r="D393" s="33">
        <f>IF('STATS 17-18'!G394&lt;400,IF(C393&gt;66,66,C393),C393)</f>
        <v>60</v>
      </c>
      <c r="E393" s="33">
        <f>IF('STATS 17-18'!G394&lt;200,IF(C393&gt;60,60,C393),C393)</f>
        <v>60</v>
      </c>
      <c r="F393" s="33"/>
      <c r="G393" s="33"/>
      <c r="H393" s="33"/>
      <c r="I393" s="33"/>
      <c r="J393" s="33"/>
      <c r="K393" s="130"/>
    </row>
    <row r="394" ht="20.35" customHeight="1">
      <c r="A394" t="s" s="38">
        <v>1461</v>
      </c>
      <c r="B394" s="99">
        <f>('STATS 17-18'!K395*60/'STATS 17-18'!G395)</f>
        <v>0.3783674704873373</v>
      </c>
      <c r="C394" s="33">
        <f>VLOOKUP(B394,'PA - ASSISTS'!$A$3:$B$55,2)</f>
        <v>52</v>
      </c>
      <c r="D394" s="33">
        <f>IF('STATS 17-18'!G395&lt;400,IF(C394&gt;66,66,C394),C394)</f>
        <v>52</v>
      </c>
      <c r="E394" s="33">
        <f>IF('STATS 17-18'!G395&lt;200,IF(C394&gt;60,60,C394),C394)</f>
        <v>52</v>
      </c>
      <c r="F394" s="33"/>
      <c r="G394" s="33"/>
      <c r="H394" s="33"/>
      <c r="I394" s="33"/>
      <c r="J394" s="33"/>
      <c r="K394" s="130"/>
    </row>
    <row r="395" ht="20.35" customHeight="1">
      <c r="A395" t="s" s="38">
        <v>1462</v>
      </c>
      <c r="B395" s="99">
        <f>('STATS 17-18'!K396*60/'STATS 17-18'!G396)</f>
        <v>0.5199406882474148</v>
      </c>
      <c r="C395" s="33">
        <f>VLOOKUP(B395,'PA - ASSISTS'!$A$3:$B$55,2)</f>
        <v>57</v>
      </c>
      <c r="D395" s="33">
        <f>IF('STATS 17-18'!G396&lt;400,IF(C395&gt;66,66,C395),C395)</f>
        <v>57</v>
      </c>
      <c r="E395" s="33">
        <f>IF('STATS 17-18'!G396&lt;200,IF(C395&gt;60,60,C395),C395)</f>
        <v>57</v>
      </c>
      <c r="F395" s="33"/>
      <c r="G395" s="33"/>
      <c r="H395" s="33"/>
      <c r="I395" s="33"/>
      <c r="J395" s="33"/>
      <c r="K395" s="130"/>
    </row>
    <row r="396" ht="20.35" customHeight="1">
      <c r="A396" t="s" s="38">
        <v>1463</v>
      </c>
      <c r="B396" s="99">
        <f>('STATS 17-18'!K397*60/'STATS 17-18'!G397)</f>
        <v>2.075406433759944</v>
      </c>
      <c r="C396" s="33">
        <f>VLOOKUP(B396,'PA - ASSISTS'!$A$3:$B$55,2)</f>
        <v>95</v>
      </c>
      <c r="D396" s="33">
        <f>IF('STATS 17-18'!G397&lt;400,IF(C396&gt;66,66,C396),C396)</f>
        <v>66</v>
      </c>
      <c r="E396" s="33">
        <f>IF('STATS 17-18'!G397&lt;200,IF(C396&gt;60,60,C396),C396)</f>
        <v>60</v>
      </c>
      <c r="F396" s="33"/>
      <c r="G396" s="33"/>
      <c r="H396" s="33"/>
      <c r="I396" s="33"/>
      <c r="J396" s="33"/>
      <c r="K396" s="130"/>
    </row>
    <row r="397" ht="20.35" customHeight="1">
      <c r="A397" t="s" s="38">
        <v>1464</v>
      </c>
      <c r="B397" s="99">
        <f>('STATS 17-18'!K398*60/'STATS 17-18'!G398)</f>
        <v>0.5122622782864827</v>
      </c>
      <c r="C397" s="33">
        <f>VLOOKUP(B397,'PA - ASSISTS'!$A$3:$B$55,2)</f>
        <v>57</v>
      </c>
      <c r="D397" s="33">
        <f>IF('STATS 17-18'!G398&lt;400,IF(C397&gt;66,66,C397),C397)</f>
        <v>57</v>
      </c>
      <c r="E397" s="33">
        <f>IF('STATS 17-18'!G398&lt;200,IF(C397&gt;60,60,C397),C397)</f>
        <v>57</v>
      </c>
      <c r="F397" s="33"/>
      <c r="G397" s="33"/>
      <c r="H397" s="33"/>
      <c r="I397" s="33"/>
      <c r="J397" s="33"/>
      <c r="K397" s="130"/>
    </row>
    <row r="398" ht="20.35" customHeight="1">
      <c r="A398" t="s" s="38">
        <v>1465</v>
      </c>
      <c r="B398" s="99">
        <f>('STATS 17-18'!K399*60/'STATS 17-18'!G399)</f>
        <v>1.595997340004433</v>
      </c>
      <c r="C398" s="33">
        <f>VLOOKUP(B398,'PA - ASSISTS'!$A$3:$B$55,2)</f>
        <v>90</v>
      </c>
      <c r="D398" s="33">
        <f>IF('STATS 17-18'!G399&lt;400,IF(C398&gt;66,66,C398),C398)</f>
        <v>90</v>
      </c>
      <c r="E398" s="33">
        <f>IF('STATS 17-18'!G399&lt;200,IF(C398&gt;60,60,C398),C398)</f>
        <v>90</v>
      </c>
      <c r="F398" s="33"/>
      <c r="G398" s="33"/>
      <c r="H398" s="33"/>
      <c r="I398" s="33"/>
      <c r="J398" s="33"/>
      <c r="K398" s="130"/>
    </row>
    <row r="399" ht="20.35" customHeight="1">
      <c r="A399" t="s" s="38">
        <v>1466</v>
      </c>
      <c r="B399" s="99">
        <f>('STATS 17-18'!K400*60/'STATS 17-18'!G400)</f>
        <v>1.670107397184013</v>
      </c>
      <c r="C399" s="33">
        <f>VLOOKUP(B399,'PA - ASSISTS'!$A$3:$B$55,2)</f>
        <v>91</v>
      </c>
      <c r="D399" s="33">
        <f>IF('STATS 17-18'!G400&lt;400,IF(C399&gt;66,66,C399),C399)</f>
        <v>91</v>
      </c>
      <c r="E399" s="33">
        <f>IF('STATS 17-18'!G400&lt;200,IF(C399&gt;60,60,C399),C399)</f>
        <v>91</v>
      </c>
      <c r="F399" s="33"/>
      <c r="G399" s="33"/>
      <c r="H399" s="33"/>
      <c r="I399" s="33"/>
      <c r="J399" s="33"/>
      <c r="K399" s="130"/>
    </row>
    <row r="400" ht="20.35" customHeight="1">
      <c r="A400" t="s" s="38">
        <v>1467</v>
      </c>
      <c r="B400" s="99">
        <f>('STATS 17-18'!K401*60/'STATS 17-18'!G401)</f>
        <v>1.024590163934426</v>
      </c>
      <c r="C400" s="33">
        <f>VLOOKUP(B400,'PA - ASSISTS'!$A$3:$B$55,2)</f>
        <v>76</v>
      </c>
      <c r="D400" s="33">
        <f>IF('STATS 17-18'!G401&lt;400,IF(C400&gt;66,66,C400),C400)</f>
        <v>76</v>
      </c>
      <c r="E400" s="33">
        <f>IF('STATS 17-18'!G401&lt;200,IF(C400&gt;60,60,C400),C400)</f>
        <v>76</v>
      </c>
      <c r="F400" s="33"/>
      <c r="G400" s="33"/>
      <c r="H400" s="33"/>
      <c r="I400" s="33"/>
      <c r="J400" s="33"/>
      <c r="K400" s="130"/>
    </row>
    <row r="401" ht="20.35" customHeight="1">
      <c r="A401" t="s" s="38">
        <v>1468</v>
      </c>
      <c r="B401" s="99">
        <f>('STATS 17-18'!K402*60/'STATS 17-18'!G402)</f>
        <v>0.4190236748376283</v>
      </c>
      <c r="C401" s="33">
        <f>VLOOKUP(B401,'PA - ASSISTS'!$A$3:$B$55,2)</f>
        <v>53</v>
      </c>
      <c r="D401" s="33">
        <f>IF('STATS 17-18'!G402&lt;400,IF(C401&gt;66,66,C401),C401)</f>
        <v>53</v>
      </c>
      <c r="E401" s="33">
        <f>IF('STATS 17-18'!G402&lt;200,IF(C401&gt;60,60,C401),C401)</f>
        <v>53</v>
      </c>
      <c r="F401" s="33"/>
      <c r="G401" s="33"/>
      <c r="H401" s="33"/>
      <c r="I401" s="33"/>
      <c r="J401" s="33"/>
      <c r="K401" s="130"/>
    </row>
    <row r="402" ht="20.35" customHeight="1">
      <c r="A402" t="s" s="38">
        <v>1469</v>
      </c>
      <c r="B402" s="99">
        <f>('STATS 17-18'!K403*60/'STATS 17-18'!G403)</f>
        <v>0.6259976838085699</v>
      </c>
      <c r="C402" s="33">
        <f>VLOOKUP(B402,'PA - ASSISTS'!$A$3:$B$55,2)</f>
        <v>62</v>
      </c>
      <c r="D402" s="33">
        <f>IF('STATS 17-18'!G403&lt;400,IF(C402&gt;66,66,C402),C402)</f>
        <v>62</v>
      </c>
      <c r="E402" s="33">
        <f>IF('STATS 17-18'!G403&lt;200,IF(C402&gt;60,60,C402),C402)</f>
        <v>62</v>
      </c>
      <c r="F402" s="33"/>
      <c r="G402" s="33"/>
      <c r="H402" s="33"/>
      <c r="I402" s="33"/>
      <c r="J402" s="33"/>
      <c r="K402" s="130"/>
    </row>
    <row r="403" ht="20.35" customHeight="1">
      <c r="A403" t="s" s="38">
        <v>1470</v>
      </c>
      <c r="B403" s="99">
        <f>('STATS 17-18'!K404*60/'STATS 17-18'!G404)</f>
        <v>0</v>
      </c>
      <c r="C403" s="33">
        <f>VLOOKUP(B403,'PA - ASSISTS'!$A$3:$B$55,2)</f>
        <v>47</v>
      </c>
      <c r="D403" s="33">
        <f>IF('STATS 17-18'!G404&lt;400,IF(C403&gt;66,66,C403),C403)</f>
        <v>47</v>
      </c>
      <c r="E403" s="33">
        <f>IF('STATS 17-18'!G404&lt;200,IF(C403&gt;60,60,C403),C403)</f>
        <v>47</v>
      </c>
      <c r="F403" s="33"/>
      <c r="G403" s="33"/>
      <c r="H403" s="33"/>
      <c r="I403" s="33"/>
      <c r="J403" s="33"/>
      <c r="K403" s="130"/>
    </row>
    <row r="404" ht="20.35" customHeight="1">
      <c r="A404" t="s" s="38">
        <v>1471</v>
      </c>
      <c r="B404" s="99">
        <f>('STATS 17-18'!K405*60/'STATS 17-18'!G405)</f>
        <v>0.6802170216211838</v>
      </c>
      <c r="C404" s="33">
        <f>VLOOKUP(B404,'PA - ASSISTS'!$A$3:$B$55,2)</f>
        <v>65</v>
      </c>
      <c r="D404" s="33">
        <f>IF('STATS 17-18'!G405&lt;400,IF(C404&gt;66,66,C404),C404)</f>
        <v>65</v>
      </c>
      <c r="E404" s="33">
        <f>IF('STATS 17-18'!G405&lt;200,IF(C404&gt;60,60,C404),C404)</f>
        <v>65</v>
      </c>
      <c r="F404" s="33"/>
      <c r="G404" s="33"/>
      <c r="H404" s="33"/>
      <c r="I404" s="33"/>
      <c r="J404" s="33"/>
      <c r="K404" s="130"/>
    </row>
    <row r="405" ht="20.35" customHeight="1">
      <c r="A405" t="s" s="38">
        <v>1472</v>
      </c>
      <c r="B405" s="99">
        <f>('STATS 17-18'!K406*60/'STATS 17-18'!G406)</f>
        <v>0.6908340492617818</v>
      </c>
      <c r="C405" s="33">
        <f>VLOOKUP(B405,'PA - ASSISTS'!$A$3:$B$55,2)</f>
        <v>65</v>
      </c>
      <c r="D405" s="33">
        <f>IF('STATS 17-18'!G406&lt;400,IF(C405&gt;66,66,C405),C405)</f>
        <v>65</v>
      </c>
      <c r="E405" s="33">
        <f>IF('STATS 17-18'!G406&lt;200,IF(C405&gt;60,60,C405),C405)</f>
        <v>65</v>
      </c>
      <c r="F405" s="33"/>
      <c r="G405" s="33"/>
      <c r="H405" s="33"/>
      <c r="I405" s="33"/>
      <c r="J405" s="33"/>
      <c r="K405" s="130"/>
    </row>
    <row r="406" ht="20.35" customHeight="1">
      <c r="A406" t="s" s="38">
        <v>1473</v>
      </c>
      <c r="B406" s="99">
        <f>('STATS 17-18'!K407*60/'STATS 17-18'!G407)</f>
        <v>1.44660122518267</v>
      </c>
      <c r="C406" s="33">
        <f>VLOOKUP(B406,'PA - ASSISTS'!$A$3:$B$55,2)</f>
        <v>87</v>
      </c>
      <c r="D406" s="33">
        <f>IF('STATS 17-18'!G407&lt;400,IF(C406&gt;66,66,C406),C406)</f>
        <v>87</v>
      </c>
      <c r="E406" s="33">
        <f>IF('STATS 17-18'!G407&lt;200,IF(C406&gt;60,60,C406),C406)</f>
        <v>87</v>
      </c>
      <c r="F406" s="33"/>
      <c r="G406" s="33"/>
      <c r="H406" s="33"/>
      <c r="I406" s="33"/>
      <c r="J406" s="33"/>
      <c r="K406" s="130"/>
    </row>
    <row r="407" ht="20.35" customHeight="1">
      <c r="A407" t="s" s="38">
        <v>1474</v>
      </c>
      <c r="B407" s="99">
        <f>('STATS 17-18'!K408*60/'STATS 17-18'!G408)</f>
        <v>0.3742748424926705</v>
      </c>
      <c r="C407" s="33">
        <f>VLOOKUP(B407,'PA - ASSISTS'!$A$3:$B$55,2)</f>
        <v>52</v>
      </c>
      <c r="D407" s="33">
        <f>IF('STATS 17-18'!G408&lt;400,IF(C407&gt;66,66,C407),C407)</f>
        <v>52</v>
      </c>
      <c r="E407" s="33">
        <f>IF('STATS 17-18'!G408&lt;200,IF(C407&gt;60,60,C407),C407)</f>
        <v>52</v>
      </c>
      <c r="F407" s="33"/>
      <c r="G407" s="33"/>
      <c r="H407" s="33"/>
      <c r="I407" s="33"/>
      <c r="J407" s="33"/>
      <c r="K407" s="130"/>
    </row>
    <row r="408" ht="20.35" customHeight="1">
      <c r="A408" t="s" s="38">
        <v>1475</v>
      </c>
      <c r="B408" s="99">
        <f>('STATS 17-18'!K409*60/'STATS 17-18'!G409)</f>
        <v>1.061383336281621</v>
      </c>
      <c r="C408" s="33">
        <f>VLOOKUP(B408,'PA - ASSISTS'!$A$3:$B$55,2)</f>
        <v>77</v>
      </c>
      <c r="D408" s="33">
        <f>IF('STATS 17-18'!G409&lt;400,IF(C408&gt;66,66,C408),C408)</f>
        <v>77</v>
      </c>
      <c r="E408" s="33">
        <f>IF('STATS 17-18'!G409&lt;200,IF(C408&gt;60,60,C408),C408)</f>
        <v>77</v>
      </c>
      <c r="F408" s="33"/>
      <c r="G408" s="33"/>
      <c r="H408" s="33"/>
      <c r="I408" s="33"/>
      <c r="J408" s="33"/>
      <c r="K408" s="130"/>
    </row>
    <row r="409" ht="20.35" customHeight="1">
      <c r="A409" t="s" s="38">
        <v>1476</v>
      </c>
      <c r="B409" s="99">
        <f>('STATS 17-18'!K410*60/'STATS 17-18'!G410)</f>
        <v>1.73265445702561</v>
      </c>
      <c r="C409" s="33">
        <f>VLOOKUP(B409,'PA - ASSISTS'!$A$3:$B$55,2)</f>
        <v>92</v>
      </c>
      <c r="D409" s="33">
        <f>IF('STATS 17-18'!G410&lt;400,IF(C409&gt;66,66,C409),C409)</f>
        <v>92</v>
      </c>
      <c r="E409" s="33">
        <f>IF('STATS 17-18'!G410&lt;200,IF(C409&gt;60,60,C409),C409)</f>
        <v>92</v>
      </c>
      <c r="F409" s="33"/>
      <c r="G409" s="33"/>
      <c r="H409" s="33"/>
      <c r="I409" s="33"/>
      <c r="J409" s="33"/>
      <c r="K409" s="130"/>
    </row>
    <row r="410" ht="20.35" customHeight="1">
      <c r="A410" t="s" s="38">
        <v>1477</v>
      </c>
      <c r="B410" s="99">
        <f>('STATS 17-18'!K411*60/'STATS 17-18'!G411)</f>
        <v>0.3701989819527997</v>
      </c>
      <c r="C410" s="33">
        <f>VLOOKUP(B410,'PA - ASSISTS'!$A$3:$B$55,2)</f>
        <v>52</v>
      </c>
      <c r="D410" s="33">
        <f>IF('STATS 17-18'!G411&lt;400,IF(C410&gt;66,66,C410),C410)</f>
        <v>52</v>
      </c>
      <c r="E410" s="33">
        <f>IF('STATS 17-18'!G411&lt;200,IF(C410&gt;60,60,C410),C410)</f>
        <v>52</v>
      </c>
      <c r="F410" s="33"/>
      <c r="G410" s="33"/>
      <c r="H410" s="33"/>
      <c r="I410" s="33"/>
      <c r="J410" s="33"/>
      <c r="K410" s="130"/>
    </row>
    <row r="411" ht="20.35" customHeight="1">
      <c r="A411" t="s" s="38">
        <v>1478</v>
      </c>
      <c r="B411" s="99">
        <f>('STATS 17-18'!K412*60/'STATS 17-18'!G412)</f>
        <v>0</v>
      </c>
      <c r="C411" s="33">
        <f>VLOOKUP(B411,'PA - ASSISTS'!$A$3:$B$55,2)</f>
        <v>47</v>
      </c>
      <c r="D411" s="33">
        <f>IF('STATS 17-18'!G412&lt;400,IF(C411&gt;66,66,C411),C411)</f>
        <v>47</v>
      </c>
      <c r="E411" s="33">
        <f>IF('STATS 17-18'!G412&lt;200,IF(C411&gt;60,60,C411),C411)</f>
        <v>47</v>
      </c>
      <c r="F411" s="33"/>
      <c r="G411" s="33"/>
      <c r="H411" s="33"/>
      <c r="I411" s="33"/>
      <c r="J411" s="33"/>
      <c r="K411" s="130"/>
    </row>
    <row r="412" ht="20.35" customHeight="1">
      <c r="A412" t="s" s="38">
        <v>1479</v>
      </c>
      <c r="B412" s="99">
        <f>('STATS 17-18'!K413*60/'STATS 17-18'!G413)</f>
        <v>1.689313257436651</v>
      </c>
      <c r="C412" s="33">
        <f>VLOOKUP(B412,'PA - ASSISTS'!$A$3:$B$55,2)</f>
        <v>92</v>
      </c>
      <c r="D412" s="33">
        <f>IF('STATS 17-18'!G413&lt;400,IF(C412&gt;66,66,C412),C412)</f>
        <v>92</v>
      </c>
      <c r="E412" s="33">
        <f>IF('STATS 17-18'!G413&lt;200,IF(C412&gt;60,60,C412),C412)</f>
        <v>92</v>
      </c>
      <c r="F412" s="33"/>
      <c r="G412" s="33"/>
      <c r="H412" s="33"/>
      <c r="I412" s="33"/>
      <c r="J412" s="33"/>
      <c r="K412" s="130"/>
    </row>
    <row r="413" ht="20.35" customHeight="1">
      <c r="A413" t="s" s="38">
        <v>1480</v>
      </c>
      <c r="B413" s="99">
        <f>('STATS 17-18'!K414*60/'STATS 17-18'!G414)</f>
        <v>0.6147908430319434</v>
      </c>
      <c r="C413" s="33">
        <f>VLOOKUP(B413,'PA - ASSISTS'!$A$3:$B$55,2)</f>
        <v>61</v>
      </c>
      <c r="D413" s="33">
        <f>IF('STATS 17-18'!G414&lt;400,IF(C413&gt;66,66,C413),C413)</f>
        <v>61</v>
      </c>
      <c r="E413" s="33">
        <f>IF('STATS 17-18'!G414&lt;200,IF(C413&gt;60,60,C413),C413)</f>
        <v>61</v>
      </c>
      <c r="F413" s="33"/>
      <c r="G413" s="33"/>
      <c r="H413" s="33"/>
      <c r="I413" s="33"/>
      <c r="J413" s="33"/>
      <c r="K413" s="130"/>
    </row>
    <row r="414" ht="20.35" customHeight="1">
      <c r="A414" t="s" s="38">
        <v>1481</v>
      </c>
      <c r="B414" s="99">
        <f>('STATS 17-18'!K415*60/'STATS 17-18'!G415)</f>
        <v>2.200913829718772</v>
      </c>
      <c r="C414" s="33">
        <f>VLOOKUP(B414,'PA - ASSISTS'!$A$3:$B$55,2)</f>
        <v>96</v>
      </c>
      <c r="D414" s="33">
        <f>IF('STATS 17-18'!G415&lt;400,IF(C414&gt;66,66,C414),C414)</f>
        <v>96</v>
      </c>
      <c r="E414" s="33">
        <f>IF('STATS 17-18'!G415&lt;200,IF(C414&gt;60,60,C414),C414)</f>
        <v>96</v>
      </c>
      <c r="F414" s="33"/>
      <c r="G414" s="33"/>
      <c r="H414" s="33"/>
      <c r="I414" s="33"/>
      <c r="J414" s="33"/>
      <c r="K414" s="130"/>
    </row>
    <row r="415" ht="20.35" customHeight="1">
      <c r="A415" t="s" s="38">
        <v>1482</v>
      </c>
      <c r="B415" s="99">
        <f>('STATS 17-18'!K416*60/'STATS 17-18'!G416)</f>
        <v>0.2701637867957449</v>
      </c>
      <c r="C415" s="33">
        <f>VLOOKUP(B415,'PA - ASSISTS'!$A$3:$B$55,2)</f>
        <v>49</v>
      </c>
      <c r="D415" s="33">
        <f>IF('STATS 17-18'!G416&lt;400,IF(C415&gt;66,66,C415),C415)</f>
        <v>49</v>
      </c>
      <c r="E415" s="33">
        <f>IF('STATS 17-18'!G416&lt;200,IF(C415&gt;60,60,C415),C415)</f>
        <v>49</v>
      </c>
      <c r="F415" s="33"/>
      <c r="G415" s="33"/>
      <c r="H415" s="33"/>
      <c r="I415" s="33"/>
      <c r="J415" s="33"/>
      <c r="K415" s="130"/>
    </row>
    <row r="416" ht="20.35" customHeight="1">
      <c r="A416" t="s" s="38">
        <v>1483</v>
      </c>
      <c r="B416" s="99">
        <f>('STATS 17-18'!K417*60/'STATS 17-18'!G417)</f>
        <v>0.2194185408667032</v>
      </c>
      <c r="C416" s="33">
        <f>VLOOKUP(B416,'PA - ASSISTS'!$A$3:$B$55,2)</f>
        <v>48</v>
      </c>
      <c r="D416" s="33">
        <f>IF('STATS 17-18'!G417&lt;400,IF(C416&gt;66,66,C416),C416)</f>
        <v>48</v>
      </c>
      <c r="E416" s="33">
        <f>IF('STATS 17-18'!G417&lt;200,IF(C416&gt;60,60,C416),C416)</f>
        <v>48</v>
      </c>
      <c r="F416" s="33"/>
      <c r="G416" s="33"/>
      <c r="H416" s="33"/>
      <c r="I416" s="33"/>
      <c r="J416" s="33"/>
      <c r="K416" s="130"/>
    </row>
    <row r="417" ht="20.35" customHeight="1">
      <c r="A417" t="s" s="38">
        <v>1484</v>
      </c>
      <c r="B417" s="99">
        <f>('STATS 17-18'!K418*60/'STATS 17-18'!G418)</f>
        <v>0.570660444354266</v>
      </c>
      <c r="C417" s="33">
        <f>VLOOKUP(B417,'PA - ASSISTS'!$A$3:$B$55,2)</f>
        <v>59</v>
      </c>
      <c r="D417" s="33">
        <f>IF('STATS 17-18'!G418&lt;400,IF(C417&gt;66,66,C417),C417)</f>
        <v>59</v>
      </c>
      <c r="E417" s="33">
        <f>IF('STATS 17-18'!G418&lt;200,IF(C417&gt;60,60,C417),C417)</f>
        <v>59</v>
      </c>
      <c r="F417" s="33"/>
      <c r="G417" s="33"/>
      <c r="H417" s="33"/>
      <c r="I417" s="33"/>
      <c r="J417" s="33"/>
      <c r="K417" s="130"/>
    </row>
    <row r="418" ht="20.35" customHeight="1">
      <c r="A418" t="s" s="38">
        <v>1485</v>
      </c>
      <c r="B418" s="99">
        <f>('STATS 17-18'!K419*60/'STATS 17-18'!G419)</f>
        <v>1.461168344304395</v>
      </c>
      <c r="C418" s="33">
        <f>VLOOKUP(B418,'PA - ASSISTS'!$A$3:$B$55,2)</f>
        <v>88</v>
      </c>
      <c r="D418" s="33">
        <f>IF('STATS 17-18'!G419&lt;400,IF(C418&gt;66,66,C418),C418)</f>
        <v>88</v>
      </c>
      <c r="E418" s="33">
        <f>IF('STATS 17-18'!G419&lt;200,IF(C418&gt;60,60,C418),C418)</f>
        <v>88</v>
      </c>
      <c r="F418" s="33"/>
      <c r="G418" s="33"/>
      <c r="H418" s="33"/>
      <c r="I418" s="33"/>
      <c r="J418" s="33"/>
      <c r="K418" s="130"/>
    </row>
    <row r="419" ht="20.35" customHeight="1">
      <c r="A419" t="s" s="38">
        <v>1486</v>
      </c>
      <c r="B419" s="99">
        <f>('STATS 17-18'!K420*60/'STATS 17-18'!G420)</f>
        <v>0.3505469181083449</v>
      </c>
      <c r="C419" s="33">
        <f>VLOOKUP(B419,'PA - ASSISTS'!$A$3:$B$55,2)</f>
        <v>51</v>
      </c>
      <c r="D419" s="33">
        <f>IF('STATS 17-18'!G420&lt;400,IF(C419&gt;66,66,C419),C419)</f>
        <v>51</v>
      </c>
      <c r="E419" s="33">
        <f>IF('STATS 17-18'!G420&lt;200,IF(C419&gt;60,60,C419),C419)</f>
        <v>51</v>
      </c>
      <c r="F419" s="33"/>
      <c r="G419" s="33"/>
      <c r="H419" s="33"/>
      <c r="I419" s="33"/>
      <c r="J419" s="33"/>
      <c r="K419" s="130"/>
    </row>
    <row r="420" ht="32.35" customHeight="1">
      <c r="A420" t="s" s="38">
        <v>1487</v>
      </c>
      <c r="B420" s="99">
        <f>('STATS 17-18'!K421*60/'STATS 17-18'!G421)</f>
        <v>1.600081273969471</v>
      </c>
      <c r="C420" s="33">
        <f>VLOOKUP(B420,'PA - ASSISTS'!$A$3:$B$55,2)</f>
        <v>90</v>
      </c>
      <c r="D420" s="33">
        <f>IF('STATS 17-18'!G421&lt;400,IF(C420&gt;66,66,C420),C420)</f>
        <v>90</v>
      </c>
      <c r="E420" s="33">
        <f>IF('STATS 17-18'!G421&lt;200,IF(C420&gt;60,60,C420),C420)</f>
        <v>90</v>
      </c>
      <c r="F420" s="33"/>
      <c r="G420" s="33"/>
      <c r="H420" s="33"/>
      <c r="I420" s="33"/>
      <c r="J420" s="33"/>
      <c r="K420" s="130"/>
    </row>
    <row r="421" ht="20.35" customHeight="1">
      <c r="A421" t="s" s="38">
        <v>1488</v>
      </c>
      <c r="B421" s="99">
        <f>('STATS 17-18'!K422*60/'STATS 17-18'!G422)</f>
        <v>2.092220944467114</v>
      </c>
      <c r="C421" s="33">
        <f>VLOOKUP(B421,'PA - ASSISTS'!$A$3:$B$55,2)</f>
        <v>95</v>
      </c>
      <c r="D421" s="33">
        <f>IF('STATS 17-18'!G422&lt;400,IF(C421&gt;66,66,C421),C421)</f>
        <v>95</v>
      </c>
      <c r="E421" s="33">
        <f>IF('STATS 17-18'!G422&lt;200,IF(C421&gt;60,60,C421),C421)</f>
        <v>95</v>
      </c>
      <c r="F421" s="33"/>
      <c r="G421" s="33"/>
      <c r="H421" s="33"/>
      <c r="I421" s="33"/>
      <c r="J421" s="33"/>
      <c r="K421" s="130"/>
    </row>
    <row r="422" ht="20.35" customHeight="1">
      <c r="A422" t="s" s="38">
        <v>1489</v>
      </c>
      <c r="B422" s="99">
        <f>('STATS 17-18'!K423*60/'STATS 17-18'!G423)</f>
        <v>1.276508132592135</v>
      </c>
      <c r="C422" s="33">
        <f>VLOOKUP(B422,'PA - ASSISTS'!$A$3:$B$55,2)</f>
        <v>83</v>
      </c>
      <c r="D422" s="33">
        <f>IF('STATS 17-18'!G423&lt;400,IF(C422&gt;66,66,C422),C422)</f>
        <v>83</v>
      </c>
      <c r="E422" s="33">
        <f>IF('STATS 17-18'!G423&lt;200,IF(C422&gt;60,60,C422),C422)</f>
        <v>83</v>
      </c>
      <c r="F422" s="33"/>
      <c r="G422" s="33"/>
      <c r="H422" s="33"/>
      <c r="I422" s="33"/>
      <c r="J422" s="33"/>
      <c r="K422" s="130"/>
    </row>
    <row r="423" ht="20.35" customHeight="1">
      <c r="A423" t="s" s="38">
        <v>1490</v>
      </c>
      <c r="B423" s="99">
        <f>('STATS 17-18'!K424*60/'STATS 17-18'!G424)</f>
        <v>0.3607069856919563</v>
      </c>
      <c r="C423" s="33">
        <f>VLOOKUP(B423,'PA - ASSISTS'!$A$3:$B$55,2)</f>
        <v>52</v>
      </c>
      <c r="D423" s="33">
        <f>IF('STATS 17-18'!G424&lt;400,IF(C423&gt;66,66,C423),C423)</f>
        <v>52</v>
      </c>
      <c r="E423" s="33">
        <f>IF('STATS 17-18'!G424&lt;200,IF(C423&gt;60,60,C423),C423)</f>
        <v>52</v>
      </c>
      <c r="F423" s="33"/>
      <c r="G423" s="33"/>
      <c r="H423" s="33"/>
      <c r="I423" s="33"/>
      <c r="J423" s="33"/>
      <c r="K423" s="130"/>
    </row>
    <row r="424" ht="20.35" customHeight="1">
      <c r="A424" t="s" s="38">
        <v>1491</v>
      </c>
      <c r="B424" s="99">
        <f>('STATS 17-18'!K425*60/'STATS 17-18'!G425)</f>
        <v>1.032158831029528</v>
      </c>
      <c r="C424" s="33">
        <f>VLOOKUP(B424,'PA - ASSISTS'!$A$3:$B$55,2)</f>
        <v>76</v>
      </c>
      <c r="D424" s="33">
        <f>IF('STATS 17-18'!G425&lt;400,IF(C424&gt;66,66,C424),C424)</f>
        <v>76</v>
      </c>
      <c r="E424" s="33">
        <f>IF('STATS 17-18'!G425&lt;200,IF(C424&gt;60,60,C424),C424)</f>
        <v>76</v>
      </c>
      <c r="F424" s="33"/>
      <c r="G424" s="33"/>
      <c r="H424" s="33"/>
      <c r="I424" s="33"/>
      <c r="J424" s="33"/>
      <c r="K424" s="130"/>
    </row>
    <row r="425" ht="20.35" customHeight="1">
      <c r="A425" t="s" s="38">
        <v>1492</v>
      </c>
      <c r="B425" s="99">
        <f>('STATS 17-18'!K426*60/'STATS 17-18'!G426)</f>
        <v>1.567398119122257</v>
      </c>
      <c r="C425" s="33">
        <f>VLOOKUP(B425,'PA - ASSISTS'!$A$3:$B$55,2)</f>
        <v>90</v>
      </c>
      <c r="D425" s="33">
        <f>IF('STATS 17-18'!G426&lt;400,IF(C425&gt;66,66,C425),C425)</f>
        <v>90</v>
      </c>
      <c r="E425" s="33">
        <f>IF('STATS 17-18'!G426&lt;200,IF(C425&gt;60,60,C425),C425)</f>
        <v>90</v>
      </c>
      <c r="F425" s="33"/>
      <c r="G425" s="33"/>
      <c r="H425" s="33"/>
      <c r="I425" s="33"/>
      <c r="J425" s="33"/>
      <c r="K425" s="130"/>
    </row>
    <row r="426" ht="20.35" customHeight="1">
      <c r="A426" t="s" s="38">
        <v>1493</v>
      </c>
      <c r="B426" s="99">
        <f>('STATS 17-18'!K427*60/'STATS 17-18'!G427)</f>
        <v>0.873998543335761</v>
      </c>
      <c r="C426" s="33">
        <f>VLOOKUP(B426,'PA - ASSISTS'!$A$3:$B$55,2)</f>
        <v>71</v>
      </c>
      <c r="D426" s="33">
        <f>IF('STATS 17-18'!G427&lt;400,IF(C426&gt;66,66,C426),C426)</f>
        <v>66</v>
      </c>
      <c r="E426" s="33">
        <f>IF('STATS 17-18'!G427&lt;200,IF(C426&gt;60,60,C426),C426)</f>
        <v>60</v>
      </c>
      <c r="F426" s="33"/>
      <c r="G426" s="33"/>
      <c r="H426" s="33"/>
      <c r="I426" s="33"/>
      <c r="J426" s="33"/>
      <c r="K426" s="130"/>
    </row>
    <row r="427" ht="20.35" customHeight="1">
      <c r="A427" t="s" s="38">
        <v>1494</v>
      </c>
      <c r="B427" s="99">
        <f>('STATS 17-18'!K428*60/'STATS 17-18'!G428)</f>
        <v>0.4227584992073278</v>
      </c>
      <c r="C427" s="33">
        <f>VLOOKUP(B427,'PA - ASSISTS'!$A$3:$B$55,2)</f>
        <v>54</v>
      </c>
      <c r="D427" s="33">
        <f>IF('STATS 17-18'!G428&lt;400,IF(C427&gt;66,66,C427),C427)</f>
        <v>54</v>
      </c>
      <c r="E427" s="33">
        <f>IF('STATS 17-18'!G428&lt;200,IF(C427&gt;60,60,C427),C427)</f>
        <v>54</v>
      </c>
      <c r="F427" s="33"/>
      <c r="G427" s="33"/>
      <c r="H427" s="33"/>
      <c r="I427" s="33"/>
      <c r="J427" s="33"/>
      <c r="K427" s="130"/>
    </row>
    <row r="428" ht="20.35" customHeight="1">
      <c r="A428" t="s" s="38">
        <v>1495</v>
      </c>
      <c r="B428" s="99">
        <f>('STATS 17-18'!K429*60/'STATS 17-18'!G429)</f>
        <v>0.3550138307471562</v>
      </c>
      <c r="C428" s="33">
        <f>VLOOKUP(B428,'PA - ASSISTS'!$A$3:$B$55,2)</f>
        <v>51</v>
      </c>
      <c r="D428" s="33">
        <f>IF('STATS 17-18'!G429&lt;400,IF(C428&gt;66,66,C428),C428)</f>
        <v>51</v>
      </c>
      <c r="E428" s="33">
        <f>IF('STATS 17-18'!G429&lt;200,IF(C428&gt;60,60,C428),C428)</f>
        <v>51</v>
      </c>
      <c r="F428" s="33"/>
      <c r="G428" s="33"/>
      <c r="H428" s="33"/>
      <c r="I428" s="33"/>
      <c r="J428" s="33"/>
      <c r="K428" s="130"/>
    </row>
    <row r="429" ht="20.35" customHeight="1">
      <c r="A429" t="s" s="38">
        <v>1496</v>
      </c>
      <c r="B429" s="99">
        <f>('STATS 17-18'!K430*60/'STATS 17-18'!G430)</f>
        <v>0.5317593257291751</v>
      </c>
      <c r="C429" s="33">
        <f>VLOOKUP(B429,'PA - ASSISTS'!$A$3:$B$55,2)</f>
        <v>58</v>
      </c>
      <c r="D429" s="33">
        <f>IF('STATS 17-18'!G430&lt;400,IF(C429&gt;66,66,C429),C429)</f>
        <v>58</v>
      </c>
      <c r="E429" s="33">
        <f>IF('STATS 17-18'!G430&lt;200,IF(C429&gt;60,60,C429),C429)</f>
        <v>58</v>
      </c>
      <c r="F429" s="33"/>
      <c r="G429" s="33"/>
      <c r="H429" s="33"/>
      <c r="I429" s="33"/>
      <c r="J429" s="33"/>
      <c r="K429" s="130"/>
    </row>
    <row r="430" ht="20.35" customHeight="1">
      <c r="A430" t="s" s="38">
        <v>1497</v>
      </c>
      <c r="B430" s="99">
        <f>('STATS 17-18'!K431*60/'STATS 17-18'!G431)</f>
        <v>0.4206688634929538</v>
      </c>
      <c r="C430" s="33">
        <f>VLOOKUP(B430,'PA - ASSISTS'!$A$3:$B$55,2)</f>
        <v>54</v>
      </c>
      <c r="D430" s="33">
        <f>IF('STATS 17-18'!G431&lt;400,IF(C430&gt;66,66,C430),C430)</f>
        <v>54</v>
      </c>
      <c r="E430" s="33">
        <f>IF('STATS 17-18'!G431&lt;200,IF(C430&gt;60,60,C430),C430)</f>
        <v>54</v>
      </c>
      <c r="F430" s="33"/>
      <c r="G430" s="33"/>
      <c r="H430" s="33"/>
      <c r="I430" s="33"/>
      <c r="J430" s="33"/>
      <c r="K430" s="130"/>
    </row>
    <row r="431" ht="20.35" customHeight="1">
      <c r="A431" t="s" s="38">
        <v>1498</v>
      </c>
      <c r="B431" s="99">
        <f>('STATS 17-18'!K432*60/'STATS 17-18'!G432)</f>
        <v>0.3821169277799006</v>
      </c>
      <c r="C431" s="33">
        <f>VLOOKUP(B431,'PA - ASSISTS'!$A$3:$B$55,2)</f>
        <v>52</v>
      </c>
      <c r="D431" s="33">
        <f>IF('STATS 17-18'!G432&lt;400,IF(C431&gt;66,66,C431),C431)</f>
        <v>52</v>
      </c>
      <c r="E431" s="33">
        <f>IF('STATS 17-18'!G432&lt;200,IF(C431&gt;60,60,C431),C431)</f>
        <v>52</v>
      </c>
      <c r="F431" s="33"/>
      <c r="G431" s="33"/>
      <c r="H431" s="33"/>
      <c r="I431" s="33"/>
      <c r="J431" s="33"/>
      <c r="K431" s="130"/>
    </row>
    <row r="432" ht="20.35" customHeight="1">
      <c r="A432" t="s" s="38">
        <v>1499</v>
      </c>
      <c r="B432" s="99">
        <f>('STATS 17-18'!K433*60/'STATS 17-18'!G433)</f>
        <v>1.065214818321695</v>
      </c>
      <c r="C432" s="33">
        <f>VLOOKUP(B432,'PA - ASSISTS'!$A$3:$B$55,2)</f>
        <v>77</v>
      </c>
      <c r="D432" s="33">
        <f>IF('STATS 17-18'!G433&lt;400,IF(C432&gt;66,66,C432),C432)</f>
        <v>77</v>
      </c>
      <c r="E432" s="33">
        <f>IF('STATS 17-18'!G433&lt;200,IF(C432&gt;60,60,C432),C432)</f>
        <v>77</v>
      </c>
      <c r="F432" s="33"/>
      <c r="G432" s="33"/>
      <c r="H432" s="33"/>
      <c r="I432" s="33"/>
      <c r="J432" s="33"/>
      <c r="K432" s="130"/>
    </row>
    <row r="433" ht="20.35" customHeight="1">
      <c r="A433" t="s" s="38">
        <v>1500</v>
      </c>
      <c r="B433" s="99">
        <f>('STATS 17-18'!K434*60/'STATS 17-18'!G434)</f>
        <v>1.303214596003475</v>
      </c>
      <c r="C433" s="33">
        <f>VLOOKUP(B433,'PA - ASSISTS'!$A$3:$B$55,2)</f>
        <v>84</v>
      </c>
      <c r="D433" s="33">
        <f>IF('STATS 17-18'!G434&lt;400,IF(C433&gt;66,66,C433),C433)</f>
        <v>66</v>
      </c>
      <c r="E433" s="33">
        <f>IF('STATS 17-18'!G434&lt;200,IF(C433&gt;60,60,C433),C433)</f>
        <v>60</v>
      </c>
      <c r="F433" s="33"/>
      <c r="G433" s="33"/>
      <c r="H433" s="33"/>
      <c r="I433" s="33"/>
      <c r="J433" s="33"/>
      <c r="K433" s="130"/>
    </row>
    <row r="434" ht="20.35" customHeight="1">
      <c r="A434" t="s" s="38">
        <v>1501</v>
      </c>
      <c r="B434" s="99">
        <f>('STATS 17-18'!K435*60/'STATS 17-18'!G435)</f>
        <v>0.8729226120530469</v>
      </c>
      <c r="C434" s="33">
        <f>VLOOKUP(B434,'PA - ASSISTS'!$A$3:$B$55,2)</f>
        <v>71</v>
      </c>
      <c r="D434" s="33">
        <f>IF('STATS 17-18'!G435&lt;400,IF(C434&gt;66,66,C434),C434)</f>
        <v>71</v>
      </c>
      <c r="E434" s="33">
        <f>IF('STATS 17-18'!G435&lt;200,IF(C434&gt;60,60,C434),C434)</f>
        <v>71</v>
      </c>
      <c r="F434" s="33"/>
      <c r="G434" s="33"/>
      <c r="H434" s="33"/>
      <c r="I434" s="33"/>
      <c r="J434" s="33"/>
      <c r="K434" s="130"/>
    </row>
    <row r="435" ht="20.35" customHeight="1">
      <c r="A435" t="s" s="38">
        <v>1502</v>
      </c>
      <c r="B435" s="99">
        <f>('STATS 17-18'!K436*60/'STATS 17-18'!G436)</f>
        <v>0.3285915743643807</v>
      </c>
      <c r="C435" s="33">
        <f>VLOOKUP(B435,'PA - ASSISTS'!$A$3:$B$55,2)</f>
        <v>51</v>
      </c>
      <c r="D435" s="33">
        <f>IF('STATS 17-18'!G436&lt;400,IF(C435&gt;66,66,C435),C435)</f>
        <v>51</v>
      </c>
      <c r="E435" s="33">
        <f>IF('STATS 17-18'!G436&lt;200,IF(C435&gt;60,60,C435),C435)</f>
        <v>51</v>
      </c>
      <c r="F435" s="33"/>
      <c r="G435" s="33"/>
      <c r="H435" s="33"/>
      <c r="I435" s="33"/>
      <c r="J435" s="33"/>
      <c r="K435" s="130"/>
    </row>
    <row r="436" ht="20.35" customHeight="1">
      <c r="A436" t="s" s="38">
        <v>1503</v>
      </c>
      <c r="B436" s="99">
        <f>('STATS 17-18'!K437*60/'STATS 17-18'!G437)</f>
        <v>0.4601932811780948</v>
      </c>
      <c r="C436" s="33">
        <f>VLOOKUP(B436,'PA - ASSISTS'!$A$3:$B$55,2)</f>
        <v>56</v>
      </c>
      <c r="D436" s="33">
        <f>IF('STATS 17-18'!G437&lt;400,IF(C436&gt;66,66,C436),C436)</f>
        <v>56</v>
      </c>
      <c r="E436" s="33">
        <f>IF('STATS 17-18'!G437&lt;200,IF(C436&gt;60,60,C436),C436)</f>
        <v>56</v>
      </c>
      <c r="F436" s="33"/>
      <c r="G436" s="33"/>
      <c r="H436" s="33"/>
      <c r="I436" s="33"/>
      <c r="J436" s="33"/>
      <c r="K436" s="130"/>
    </row>
    <row r="437" ht="20.35" customHeight="1">
      <c r="A437" t="s" s="38">
        <v>1504</v>
      </c>
      <c r="B437" s="99">
        <f>('STATS 17-18'!K438*60/'STATS 17-18'!G438)</f>
        <v>0</v>
      </c>
      <c r="C437" s="33">
        <f>VLOOKUP(B437,'PA - ASSISTS'!$A$3:$B$55,2)</f>
        <v>47</v>
      </c>
      <c r="D437" s="33">
        <f>IF('STATS 17-18'!G438&lt;400,IF(C437&gt;66,66,C437),C437)</f>
        <v>47</v>
      </c>
      <c r="E437" s="33">
        <f>IF('STATS 17-18'!G438&lt;200,IF(C437&gt;60,60,C437),C437)</f>
        <v>47</v>
      </c>
      <c r="F437" s="33"/>
      <c r="G437" s="33"/>
      <c r="H437" s="33"/>
      <c r="I437" s="33"/>
      <c r="J437" s="33"/>
      <c r="K437" s="130"/>
    </row>
    <row r="438" ht="20.35" customHeight="1">
      <c r="A438" t="s" s="38">
        <v>1505</v>
      </c>
      <c r="B438" s="99">
        <f>('STATS 17-18'!K439*60/'STATS 17-18'!G439)</f>
        <v>0.5807967475382139</v>
      </c>
      <c r="C438" s="33">
        <f>VLOOKUP(B438,'PA - ASSISTS'!$A$3:$B$55,2)</f>
        <v>60</v>
      </c>
      <c r="D438" s="33">
        <f>IF('STATS 17-18'!G439&lt;400,IF(C438&gt;66,66,C438),C438)</f>
        <v>60</v>
      </c>
      <c r="E438" s="33">
        <f>IF('STATS 17-18'!G439&lt;200,IF(C438&gt;60,60,C438),C438)</f>
        <v>60</v>
      </c>
      <c r="F438" s="33"/>
      <c r="G438" s="33"/>
      <c r="H438" s="33"/>
      <c r="I438" s="33"/>
      <c r="J438" s="33"/>
      <c r="K438" s="130"/>
    </row>
    <row r="439" ht="20.35" customHeight="1">
      <c r="A439" t="s" s="38">
        <v>1506</v>
      </c>
      <c r="B439" s="99">
        <f>('STATS 17-18'!K440*60/'STATS 17-18'!G440)</f>
        <v>0.7175602949970101</v>
      </c>
      <c r="C439" s="33">
        <f>VLOOKUP(B439,'PA - ASSISTS'!$A$3:$B$55,2)</f>
        <v>66</v>
      </c>
      <c r="D439" s="33">
        <f>IF('STATS 17-18'!G440&lt;400,IF(C439&gt;66,66,C439),C439)</f>
        <v>66</v>
      </c>
      <c r="E439" s="33">
        <f>IF('STATS 17-18'!G440&lt;200,IF(C439&gt;60,60,C439),C439)</f>
        <v>66</v>
      </c>
      <c r="F439" s="33"/>
      <c r="G439" s="33"/>
      <c r="H439" s="33"/>
      <c r="I439" s="33"/>
      <c r="J439" s="33"/>
      <c r="K439" s="130"/>
    </row>
    <row r="440" ht="20.35" customHeight="1">
      <c r="A440" t="s" s="38">
        <v>1507</v>
      </c>
      <c r="B440" s="99">
        <f>('STATS 17-18'!K441*60/'STATS 17-18'!G441)</f>
        <v>2.251357436101178</v>
      </c>
      <c r="C440" s="33">
        <f>VLOOKUP(B440,'PA - ASSISTS'!$A$3:$B$55,2)</f>
        <v>97</v>
      </c>
      <c r="D440" s="33">
        <f>IF('STATS 17-18'!G441&lt;400,IF(C440&gt;66,66,C440),C440)</f>
        <v>97</v>
      </c>
      <c r="E440" s="33">
        <f>IF('STATS 17-18'!G441&lt;200,IF(C440&gt;60,60,C440),C440)</f>
        <v>97</v>
      </c>
      <c r="F440" s="33"/>
      <c r="G440" s="33"/>
      <c r="H440" s="33"/>
      <c r="I440" s="33"/>
      <c r="J440" s="33"/>
      <c r="K440" s="130"/>
    </row>
    <row r="441" ht="20.35" customHeight="1">
      <c r="A441" t="s" s="38">
        <v>1508</v>
      </c>
      <c r="B441" s="99">
        <f>('STATS 17-18'!K442*60/'STATS 17-18'!G442)</f>
        <v>0.2362344232927141</v>
      </c>
      <c r="C441" s="33">
        <f>VLOOKUP(B441,'PA - ASSISTS'!$A$3:$B$55,2)</f>
        <v>48</v>
      </c>
      <c r="D441" s="33">
        <f>IF('STATS 17-18'!G442&lt;400,IF(C441&gt;66,66,C441),C441)</f>
        <v>48</v>
      </c>
      <c r="E441" s="33">
        <f>IF('STATS 17-18'!G442&lt;200,IF(C441&gt;60,60,C441),C441)</f>
        <v>48</v>
      </c>
      <c r="F441" s="33"/>
      <c r="G441" s="33"/>
      <c r="H441" s="33"/>
      <c r="I441" s="33"/>
      <c r="J441" s="33"/>
      <c r="K441" s="130"/>
    </row>
    <row r="442" ht="20.35" customHeight="1">
      <c r="A442" t="s" s="38">
        <v>1509</v>
      </c>
      <c r="B442" s="99">
        <f>('STATS 17-18'!K443*60/'STATS 17-18'!G443)</f>
        <v>0.4608058983154985</v>
      </c>
      <c r="C442" s="33">
        <f>VLOOKUP(B442,'PA - ASSISTS'!$A$3:$B$55,2)</f>
        <v>56</v>
      </c>
      <c r="D442" s="33">
        <f>IF('STATS 17-18'!G443&lt;400,IF(C442&gt;66,66,C442),C442)</f>
        <v>56</v>
      </c>
      <c r="E442" s="33">
        <f>IF('STATS 17-18'!G443&lt;200,IF(C442&gt;60,60,C442),C442)</f>
        <v>56</v>
      </c>
      <c r="F442" s="33"/>
      <c r="G442" s="33"/>
      <c r="H442" s="33"/>
      <c r="I442" s="33"/>
      <c r="J442" s="33"/>
      <c r="K442" s="130"/>
    </row>
    <row r="443" ht="20.35" customHeight="1">
      <c r="A443" t="s" s="38">
        <v>1510</v>
      </c>
      <c r="B443" s="99">
        <f>('STATS 17-18'!K444*60/'STATS 17-18'!G444)</f>
        <v>1.06458481192335</v>
      </c>
      <c r="C443" s="33">
        <f>VLOOKUP(B443,'PA - ASSISTS'!$A$3:$B$55,2)</f>
        <v>77</v>
      </c>
      <c r="D443" s="33">
        <f>IF('STATS 17-18'!G444&lt;400,IF(C443&gt;66,66,C443),C443)</f>
        <v>66</v>
      </c>
      <c r="E443" s="33">
        <f>IF('STATS 17-18'!G444&lt;200,IF(C443&gt;60,60,C443),C443)</f>
        <v>60</v>
      </c>
      <c r="F443" s="33"/>
      <c r="G443" s="33"/>
      <c r="H443" s="33"/>
      <c r="I443" s="33"/>
      <c r="J443" s="33"/>
      <c r="K443" s="130"/>
    </row>
    <row r="444" ht="20.35" customHeight="1">
      <c r="A444" t="s" s="38">
        <v>1511</v>
      </c>
      <c r="B444" s="99">
        <f>('STATS 17-18'!K445*60/'STATS 17-18'!G445)</f>
        <v>0.9578661689037345</v>
      </c>
      <c r="C444" s="33">
        <f>VLOOKUP(B444,'PA - ASSISTS'!$A$3:$B$55,2)</f>
        <v>74</v>
      </c>
      <c r="D444" s="33">
        <f>IF('STATS 17-18'!G445&lt;400,IF(C444&gt;66,66,C444),C444)</f>
        <v>74</v>
      </c>
      <c r="E444" s="33">
        <f>IF('STATS 17-18'!G445&lt;200,IF(C444&gt;60,60,C444),C444)</f>
        <v>74</v>
      </c>
      <c r="F444" s="33"/>
      <c r="G444" s="33"/>
      <c r="H444" s="33"/>
      <c r="I444" s="33"/>
      <c r="J444" s="33"/>
      <c r="K444" s="130"/>
    </row>
    <row r="445" ht="20.35" customHeight="1">
      <c r="A445" t="s" s="38">
        <v>1512</v>
      </c>
      <c r="B445" s="99">
        <f>('STATS 17-18'!K446*60/'STATS 17-18'!G446)</f>
        <v>0.5433043772222659</v>
      </c>
      <c r="C445" s="33">
        <f>VLOOKUP(B445,'PA - ASSISTS'!$A$3:$B$55,2)</f>
        <v>58</v>
      </c>
      <c r="D445" s="33">
        <f>IF('STATS 17-18'!G446&lt;400,IF(C445&gt;66,66,C445),C445)</f>
        <v>58</v>
      </c>
      <c r="E445" s="33">
        <f>IF('STATS 17-18'!G446&lt;200,IF(C445&gt;60,60,C445),C445)</f>
        <v>58</v>
      </c>
      <c r="F445" s="33"/>
      <c r="G445" s="33"/>
      <c r="H445" s="33"/>
      <c r="I445" s="33"/>
      <c r="J445" s="33"/>
      <c r="K445" s="130"/>
    </row>
    <row r="446" ht="20.35" customHeight="1">
      <c r="A446" t="s" s="38">
        <v>1513</v>
      </c>
      <c r="B446" s="99">
        <f>('STATS 17-18'!K447*60/'STATS 17-18'!G447)</f>
        <v>1.718924080853096</v>
      </c>
      <c r="C446" s="33">
        <f>VLOOKUP(B446,'PA - ASSISTS'!$A$3:$B$55,2)</f>
        <v>92</v>
      </c>
      <c r="D446" s="33">
        <f>IF('STATS 17-18'!G447&lt;400,IF(C446&gt;66,66,C446),C446)</f>
        <v>66</v>
      </c>
      <c r="E446" s="33">
        <f>IF('STATS 17-18'!G447&lt;200,IF(C446&gt;60,60,C446),C446)</f>
        <v>92</v>
      </c>
      <c r="F446" s="33"/>
      <c r="G446" s="33"/>
      <c r="H446" s="33"/>
      <c r="I446" s="33"/>
      <c r="J446" s="33"/>
      <c r="K446" s="130"/>
    </row>
    <row r="447" ht="20.35" customHeight="1">
      <c r="A447" t="s" s="38">
        <v>1514</v>
      </c>
      <c r="B447" s="99">
        <f>('STATS 17-18'!K448*60/'STATS 17-18'!G448)</f>
        <v>0.6835892995488311</v>
      </c>
      <c r="C447" s="33">
        <f>VLOOKUP(B447,'PA - ASSISTS'!$A$3:$B$55,2)</f>
        <v>65</v>
      </c>
      <c r="D447" s="33">
        <f>IF('STATS 17-18'!G448&lt;400,IF(C447&gt;66,66,C447),C447)</f>
        <v>65</v>
      </c>
      <c r="E447" s="33">
        <f>IF('STATS 17-18'!G448&lt;200,IF(C447&gt;60,60,C447),C447)</f>
        <v>65</v>
      </c>
      <c r="F447" s="33"/>
      <c r="G447" s="33"/>
      <c r="H447" s="33"/>
      <c r="I447" s="33"/>
      <c r="J447" s="33"/>
      <c r="K447" s="130"/>
    </row>
    <row r="448" ht="20.35" customHeight="1">
      <c r="A448" t="s" s="38">
        <v>1515</v>
      </c>
      <c r="B448" s="99">
        <f>('STATS 17-18'!K449*60/'STATS 17-18'!G449)</f>
        <v>0.3294169320303064</v>
      </c>
      <c r="C448" s="33">
        <f>VLOOKUP(B448,'PA - ASSISTS'!$A$3:$B$55,2)</f>
        <v>51</v>
      </c>
      <c r="D448" s="33">
        <f>IF('STATS 17-18'!G449&lt;400,IF(C448&gt;66,66,C448),C448)</f>
        <v>51</v>
      </c>
      <c r="E448" s="33">
        <f>IF('STATS 17-18'!G449&lt;200,IF(C448&gt;60,60,C448),C448)</f>
        <v>51</v>
      </c>
      <c r="F448" s="33"/>
      <c r="G448" s="33"/>
      <c r="H448" s="33"/>
      <c r="I448" s="33"/>
      <c r="J448" s="33"/>
      <c r="K448" s="130"/>
    </row>
    <row r="449" ht="20.35" customHeight="1">
      <c r="A449" t="s" s="38">
        <v>1516</v>
      </c>
      <c r="B449" s="99">
        <f>('STATS 17-18'!K450*60/'STATS 17-18'!G450)</f>
        <v>1.036612580445455</v>
      </c>
      <c r="C449" s="33">
        <f>VLOOKUP(B449,'PA - ASSISTS'!$A$3:$B$55,2)</f>
        <v>76</v>
      </c>
      <c r="D449" s="33">
        <f>IF('STATS 17-18'!G450&lt;400,IF(C449&gt;66,66,C449),C449)</f>
        <v>76</v>
      </c>
      <c r="E449" s="33">
        <f>IF('STATS 17-18'!G450&lt;200,IF(C449&gt;60,60,C449),C449)</f>
        <v>76</v>
      </c>
      <c r="F449" s="33"/>
      <c r="G449" s="33"/>
      <c r="H449" s="33"/>
      <c r="I449" s="33"/>
      <c r="J449" s="33"/>
      <c r="K449" s="130"/>
    </row>
    <row r="450" ht="20.35" customHeight="1">
      <c r="A450" t="s" s="38">
        <v>1517</v>
      </c>
      <c r="B450" s="99">
        <f>('STATS 17-18'!K451*60/'STATS 17-18'!G451)</f>
        <v>0.8813592518239239</v>
      </c>
      <c r="C450" s="33">
        <f>VLOOKUP(B450,'PA - ASSISTS'!$A$3:$B$55,2)</f>
        <v>71</v>
      </c>
      <c r="D450" s="33">
        <f>IF('STATS 17-18'!G451&lt;400,IF(C450&gt;66,66,C450),C450)</f>
        <v>71</v>
      </c>
      <c r="E450" s="33">
        <f>IF('STATS 17-18'!G451&lt;200,IF(C450&gt;60,60,C450),C450)</f>
        <v>71</v>
      </c>
      <c r="F450" s="33"/>
      <c r="G450" s="33"/>
      <c r="H450" s="33"/>
      <c r="I450" s="33"/>
      <c r="J450" s="33"/>
      <c r="K450" s="130"/>
    </row>
    <row r="451" ht="20.35" customHeight="1">
      <c r="A451" t="s" s="38">
        <v>1518</v>
      </c>
      <c r="B451" s="99">
        <f>('STATS 17-18'!K452*60/'STATS 17-18'!G452)</f>
        <v>0</v>
      </c>
      <c r="C451" s="33">
        <f>VLOOKUP(B451,'PA - ASSISTS'!$A$3:$B$55,2)</f>
        <v>47</v>
      </c>
      <c r="D451" s="33">
        <f>IF('STATS 17-18'!G452&lt;400,IF(C451&gt;66,66,C451),C451)</f>
        <v>47</v>
      </c>
      <c r="E451" s="33">
        <f>IF('STATS 17-18'!G452&lt;200,IF(C451&gt;60,60,C451),C451)</f>
        <v>47</v>
      </c>
      <c r="F451" s="33"/>
      <c r="G451" s="33"/>
      <c r="H451" s="33"/>
      <c r="I451" s="33"/>
      <c r="J451" s="33"/>
      <c r="K451" s="130"/>
    </row>
    <row r="452" ht="20.35" customHeight="1">
      <c r="A452" t="s" s="38">
        <v>1519</v>
      </c>
      <c r="B452" s="99">
        <f>('STATS 17-18'!K453*60/'STATS 17-18'!G453)</f>
        <v>0.4433606739082243</v>
      </c>
      <c r="C452" s="33">
        <f>VLOOKUP(B452,'PA - ASSISTS'!$A$3:$B$55,2)</f>
        <v>55</v>
      </c>
      <c r="D452" s="33">
        <f>IF('STATS 17-18'!G453&lt;400,IF(C452&gt;66,66,C452),C452)</f>
        <v>55</v>
      </c>
      <c r="E452" s="33">
        <f>IF('STATS 17-18'!G453&lt;200,IF(C452&gt;60,60,C452),C452)</f>
        <v>55</v>
      </c>
      <c r="F452" s="33"/>
      <c r="G452" s="33"/>
      <c r="H452" s="33"/>
      <c r="I452" s="33"/>
      <c r="J452" s="33"/>
      <c r="K452" s="130"/>
    </row>
    <row r="453" ht="20.35" customHeight="1">
      <c r="A453" t="s" s="38">
        <v>1520</v>
      </c>
      <c r="B453" s="99">
        <f>('STATS 17-18'!K454*60/'STATS 17-18'!G454)</f>
        <v>0.9724473257698542</v>
      </c>
      <c r="C453" s="33">
        <f>VLOOKUP(B453,'PA - ASSISTS'!$A$3:$B$55,2)</f>
        <v>74</v>
      </c>
      <c r="D453" s="33">
        <f>IF('STATS 17-18'!G454&lt;400,IF(C453&gt;66,66,C453),C453)</f>
        <v>74</v>
      </c>
      <c r="E453" s="33">
        <f>IF('STATS 17-18'!G454&lt;200,IF(C453&gt;60,60,C453),C453)</f>
        <v>74</v>
      </c>
      <c r="F453" s="33"/>
      <c r="G453" s="33"/>
      <c r="H453" s="33"/>
      <c r="I453" s="33"/>
      <c r="J453" s="33"/>
      <c r="K453" s="130"/>
    </row>
    <row r="454" ht="20.35" customHeight="1">
      <c r="A454" t="s" s="38">
        <v>1521</v>
      </c>
      <c r="B454" s="99">
        <f>('STATS 17-18'!K455*60/'STATS 17-18'!G455)</f>
        <v>0.08107341197454294</v>
      </c>
      <c r="C454" s="33">
        <f>VLOOKUP(B454,'PA - ASSISTS'!$A$3:$B$55,2)</f>
        <v>47</v>
      </c>
      <c r="D454" s="33">
        <f>IF('STATS 17-18'!G455&lt;400,IF(C454&gt;66,66,C454),C454)</f>
        <v>47</v>
      </c>
      <c r="E454" s="33">
        <f>IF('STATS 17-18'!G455&lt;200,IF(C454&gt;60,60,C454),C454)</f>
        <v>47</v>
      </c>
      <c r="F454" s="33"/>
      <c r="G454" s="33"/>
      <c r="H454" s="33"/>
      <c r="I454" s="33"/>
      <c r="J454" s="33"/>
      <c r="K454" s="130"/>
    </row>
    <row r="455" ht="20.35" customHeight="1">
      <c r="A455" t="s" s="38">
        <v>1522</v>
      </c>
      <c r="B455" s="99">
        <f>('STATS 17-18'!K456*60/'STATS 17-18'!G456)</f>
        <v>0.8154341596005554</v>
      </c>
      <c r="C455" s="33">
        <f>VLOOKUP(B455,'PA - ASSISTS'!$A$3:$B$55,2)</f>
        <v>69</v>
      </c>
      <c r="D455" s="33">
        <f>IF('STATS 17-18'!G456&lt;400,IF(C455&gt;66,66,C455),C455)</f>
        <v>69</v>
      </c>
      <c r="E455" s="33">
        <f>IF('STATS 17-18'!G456&lt;200,IF(C455&gt;60,60,C455),C455)</f>
        <v>69</v>
      </c>
      <c r="F455" s="33"/>
      <c r="G455" s="33"/>
      <c r="H455" s="33"/>
      <c r="I455" s="33"/>
      <c r="J455" s="33"/>
      <c r="K455" s="130"/>
    </row>
    <row r="456" ht="20.35" customHeight="1">
      <c r="A456" t="s" s="38">
        <v>1523</v>
      </c>
      <c r="B456" s="99">
        <f>('STATS 17-18'!K457*60/'STATS 17-18'!G457)</f>
        <v>0</v>
      </c>
      <c r="C456" s="33">
        <f>VLOOKUP(B456,'PA - ASSISTS'!$A$3:$B$55,2)</f>
        <v>47</v>
      </c>
      <c r="D456" s="33">
        <f>IF('STATS 17-18'!G457&lt;400,IF(C456&gt;66,66,C456),C456)</f>
        <v>47</v>
      </c>
      <c r="E456" s="33">
        <f>IF('STATS 17-18'!G457&lt;200,IF(C456&gt;60,60,C456),C456)</f>
        <v>47</v>
      </c>
      <c r="F456" s="33"/>
      <c r="G456" s="33"/>
      <c r="H456" s="33"/>
      <c r="I456" s="33"/>
      <c r="J456" s="33"/>
      <c r="K456" s="130"/>
    </row>
    <row r="457" ht="20.35" customHeight="1">
      <c r="A457" t="s" s="38">
        <v>1524</v>
      </c>
      <c r="B457" s="99">
        <f>('STATS 17-18'!K458*60/'STATS 17-18'!G458)</f>
        <v>0</v>
      </c>
      <c r="C457" s="33">
        <f>VLOOKUP(B457,'PA - ASSISTS'!$A$3:$B$55,2)</f>
        <v>47</v>
      </c>
      <c r="D457" s="33">
        <f>IF('STATS 17-18'!G458&lt;400,IF(C457&gt;66,66,C457),C457)</f>
        <v>47</v>
      </c>
      <c r="E457" s="33">
        <f>IF('STATS 17-18'!G458&lt;200,IF(C457&gt;60,60,C457),C457)</f>
        <v>47</v>
      </c>
      <c r="F457" s="33"/>
      <c r="G457" s="33"/>
      <c r="H457" s="33"/>
      <c r="I457" s="33"/>
      <c r="J457" s="33"/>
      <c r="K457" s="130"/>
    </row>
    <row r="458" ht="20.35" customHeight="1">
      <c r="A458" t="s" s="38">
        <v>1525</v>
      </c>
      <c r="B458" s="99">
        <f>('STATS 17-18'!K459*60/'STATS 17-18'!G459)</f>
        <v>1.122571828327856</v>
      </c>
      <c r="C458" s="33">
        <f>VLOOKUP(B458,'PA - ASSISTS'!$A$3:$B$55,2)</f>
        <v>79</v>
      </c>
      <c r="D458" s="33">
        <f>IF('STATS 17-18'!G459&lt;400,IF(C458&gt;66,66,C458),C458)</f>
        <v>79</v>
      </c>
      <c r="E458" s="33">
        <f>IF('STATS 17-18'!G459&lt;200,IF(C458&gt;60,60,C458),C458)</f>
        <v>79</v>
      </c>
      <c r="F458" s="33"/>
      <c r="G458" s="33"/>
      <c r="H458" s="33"/>
      <c r="I458" s="33"/>
      <c r="J458" s="33"/>
      <c r="K458" s="130"/>
    </row>
    <row r="459" ht="20.35" customHeight="1">
      <c r="A459" t="s" s="38">
        <v>1526</v>
      </c>
      <c r="B459" s="99">
        <f>('STATS 17-18'!K460*60/'STATS 17-18'!G460)</f>
        <v>1.499757392186558</v>
      </c>
      <c r="C459" s="33">
        <f>VLOOKUP(B459,'PA - ASSISTS'!$A$3:$B$55,2)</f>
        <v>88</v>
      </c>
      <c r="D459" s="33">
        <f>IF('STATS 17-18'!G460&lt;400,IF(C459&gt;66,66,C459),C459)</f>
        <v>88</v>
      </c>
      <c r="E459" s="33">
        <f>IF('STATS 17-18'!G460&lt;200,IF(C459&gt;60,60,C459),C459)</f>
        <v>88</v>
      </c>
      <c r="F459" s="33"/>
      <c r="G459" s="33"/>
      <c r="H459" s="33"/>
      <c r="I459" s="33"/>
      <c r="J459" s="33"/>
      <c r="K459" s="130"/>
    </row>
    <row r="460" ht="20.35" customHeight="1">
      <c r="A460" t="s" s="38">
        <v>1527</v>
      </c>
      <c r="B460" s="99">
        <f>('STATS 17-18'!K461*60/'STATS 17-18'!G461)</f>
        <v>1.319357912482592</v>
      </c>
      <c r="C460" s="33">
        <f>VLOOKUP(B460,'PA - ASSISTS'!$A$3:$B$55,2)</f>
        <v>84</v>
      </c>
      <c r="D460" s="33">
        <f>IF('STATS 17-18'!G461&lt;400,IF(C460&gt;66,66,C460),C460)</f>
        <v>66</v>
      </c>
      <c r="E460" s="33">
        <f>IF('STATS 17-18'!G461&lt;200,IF(C460&gt;60,60,C460),C460)</f>
        <v>60</v>
      </c>
      <c r="F460" s="33"/>
      <c r="G460" s="33"/>
      <c r="H460" s="33"/>
      <c r="I460" s="33"/>
      <c r="J460" s="33"/>
      <c r="K460" s="130"/>
    </row>
    <row r="461" ht="20.35" customHeight="1">
      <c r="A461" t="s" s="38">
        <v>1528</v>
      </c>
      <c r="B461" s="99">
        <f>('STATS 17-18'!K462*60/'STATS 17-18'!G462)</f>
        <v>0.6604292790313704</v>
      </c>
      <c r="C461" s="33">
        <f>VLOOKUP(B461,'PA - ASSISTS'!$A$3:$B$55,2)</f>
        <v>64</v>
      </c>
      <c r="D461" s="33">
        <f>IF('STATS 17-18'!G462&lt;400,IF(C461&gt;66,66,C461),C461)</f>
        <v>64</v>
      </c>
      <c r="E461" s="33">
        <f>IF('STATS 17-18'!G462&lt;200,IF(C461&gt;60,60,C461),C461)</f>
        <v>60</v>
      </c>
      <c r="F461" s="33"/>
      <c r="G461" s="33"/>
      <c r="H461" s="33"/>
      <c r="I461" s="33"/>
      <c r="J461" s="33"/>
      <c r="K461" s="130"/>
    </row>
    <row r="462" ht="20.35" customHeight="1">
      <c r="A462" t="s" s="38">
        <v>1529</v>
      </c>
      <c r="B462" s="99">
        <f>('STATS 17-18'!K463*60/'STATS 17-18'!G463)</f>
        <v>0.3643872221547431</v>
      </c>
      <c r="C462" s="33">
        <f>VLOOKUP(B462,'PA - ASSISTS'!$A$3:$B$55,2)</f>
        <v>52</v>
      </c>
      <c r="D462" s="33">
        <f>IF('STATS 17-18'!G463&lt;400,IF(C462&gt;66,66,C462),C462)</f>
        <v>52</v>
      </c>
      <c r="E462" s="33">
        <f>IF('STATS 17-18'!G463&lt;200,IF(C462&gt;60,60,C462),C462)</f>
        <v>52</v>
      </c>
      <c r="F462" s="33"/>
      <c r="G462" s="33"/>
      <c r="H462" s="33"/>
      <c r="I462" s="33"/>
      <c r="J462" s="33"/>
      <c r="K462" s="130"/>
    </row>
    <row r="463" ht="20.35" customHeight="1">
      <c r="A463" t="s" s="38">
        <v>1530</v>
      </c>
      <c r="B463" s="99">
        <f>('STATS 17-18'!K464*60/'STATS 17-18'!G464)</f>
        <v>0.2808134228816138</v>
      </c>
      <c r="C463" s="33">
        <f>VLOOKUP(B463,'PA - ASSISTS'!$A$3:$B$55,2)</f>
        <v>50</v>
      </c>
      <c r="D463" s="33">
        <f>IF('STATS 17-18'!G464&lt;400,IF(C463&gt;66,66,C463),C463)</f>
        <v>50</v>
      </c>
      <c r="E463" s="33">
        <f>IF('STATS 17-18'!G464&lt;200,IF(C463&gt;60,60,C463),C463)</f>
        <v>50</v>
      </c>
      <c r="F463" s="33"/>
      <c r="G463" s="33"/>
      <c r="H463" s="33"/>
      <c r="I463" s="33"/>
      <c r="J463" s="33"/>
      <c r="K463" s="130"/>
    </row>
    <row r="464" ht="20.35" customHeight="1">
      <c r="A464" t="s" s="38">
        <v>1531</v>
      </c>
      <c r="B464" s="99">
        <f>('STATS 17-18'!K465*60/'STATS 17-18'!G465)</f>
        <v>0</v>
      </c>
      <c r="C464" s="33">
        <f>VLOOKUP(B464,'PA - ASSISTS'!$A$3:$B$55,2)</f>
        <v>47</v>
      </c>
      <c r="D464" s="33">
        <f>IF('STATS 17-18'!G465&lt;400,IF(C464&gt;66,66,C464),C464)</f>
        <v>47</v>
      </c>
      <c r="E464" s="33">
        <f>IF('STATS 17-18'!G465&lt;200,IF(C464&gt;60,60,C464),C464)</f>
        <v>47</v>
      </c>
      <c r="F464" s="33"/>
      <c r="G464" s="33"/>
      <c r="H464" s="33"/>
      <c r="I464" s="33"/>
      <c r="J464" s="33"/>
      <c r="K464" s="130"/>
    </row>
    <row r="465" ht="20.35" customHeight="1">
      <c r="A465" t="s" s="38">
        <v>1532</v>
      </c>
      <c r="B465" s="99">
        <f>('STATS 17-18'!K466*60/'STATS 17-18'!G466)</f>
        <v>1.344554554056073</v>
      </c>
      <c r="C465" s="33">
        <f>VLOOKUP(B465,'PA - ASSISTS'!$A$3:$B$55,2)</f>
        <v>85</v>
      </c>
      <c r="D465" s="33">
        <f>IF('STATS 17-18'!G466&lt;400,IF(C465&gt;66,66,C465),C465)</f>
        <v>85</v>
      </c>
      <c r="E465" s="33">
        <f>IF('STATS 17-18'!G466&lt;200,IF(C465&gt;60,60,C465),C465)</f>
        <v>85</v>
      </c>
      <c r="F465" s="33"/>
      <c r="G465" s="33"/>
      <c r="H465" s="33"/>
      <c r="I465" s="33"/>
      <c r="J465" s="33"/>
      <c r="K465" s="130"/>
    </row>
    <row r="466" ht="20.35" customHeight="1">
      <c r="A466" t="s" s="38">
        <v>1533</v>
      </c>
      <c r="B466" s="99">
        <f>('STATS 17-18'!K467*60/'STATS 17-18'!G467)</f>
        <v>0.9963467286615743</v>
      </c>
      <c r="C466" s="33">
        <f>VLOOKUP(B466,'PA - ASSISTS'!$A$3:$B$55,2)</f>
        <v>75</v>
      </c>
      <c r="D466" s="33">
        <f>IF('STATS 17-18'!G467&lt;400,IF(C466&gt;66,66,C466),C466)</f>
        <v>66</v>
      </c>
      <c r="E466" s="33">
        <f>IF('STATS 17-18'!G467&lt;200,IF(C466&gt;60,60,C466),C466)</f>
        <v>60</v>
      </c>
      <c r="F466" s="33"/>
      <c r="G466" s="33"/>
      <c r="H466" s="33"/>
      <c r="I466" s="33"/>
      <c r="J466" s="33"/>
      <c r="K466" s="130"/>
    </row>
    <row r="467" ht="20.35" customHeight="1">
      <c r="A467" t="s" s="38">
        <v>1534</v>
      </c>
      <c r="B467" s="99">
        <f>('STATS 17-18'!K468*60/'STATS 17-18'!G468)</f>
        <v>1.359927470534905</v>
      </c>
      <c r="C467" s="33">
        <f>VLOOKUP(B467,'PA - ASSISTS'!$A$3:$B$55,2)</f>
        <v>85</v>
      </c>
      <c r="D467" s="33">
        <f>IF('STATS 17-18'!G468&lt;400,IF(C467&gt;66,66,C467),C467)</f>
        <v>66</v>
      </c>
      <c r="E467" s="33">
        <f>IF('STATS 17-18'!G468&lt;200,IF(C467&gt;60,60,C467),C467)</f>
        <v>60</v>
      </c>
      <c r="F467" s="33"/>
      <c r="G467" s="33"/>
      <c r="H467" s="33"/>
      <c r="I467" s="33"/>
      <c r="J467" s="33"/>
      <c r="K467" s="130"/>
    </row>
    <row r="468" ht="20.35" customHeight="1">
      <c r="A468" t="s" s="38">
        <v>1535</v>
      </c>
      <c r="B468" s="99">
        <f>('STATS 17-18'!K469*60/'STATS 17-18'!G469)</f>
        <v>0.6348246674727932</v>
      </c>
      <c r="C468" s="33">
        <f>VLOOKUP(B468,'PA - ASSISTS'!$A$3:$B$55,2)</f>
        <v>62</v>
      </c>
      <c r="D468" s="33">
        <f>IF('STATS 17-18'!G469&lt;400,IF(C468&gt;66,66,C468),C468)</f>
        <v>62</v>
      </c>
      <c r="E468" s="33">
        <f>IF('STATS 17-18'!G469&lt;200,IF(C468&gt;60,60,C468),C468)</f>
        <v>62</v>
      </c>
      <c r="F468" s="33"/>
      <c r="G468" s="33"/>
      <c r="H468" s="33"/>
      <c r="I468" s="33"/>
      <c r="J468" s="33"/>
      <c r="K468" s="130"/>
    </row>
    <row r="469" ht="20.35" customHeight="1">
      <c r="A469" t="s" s="38">
        <v>1536</v>
      </c>
      <c r="B469" s="99">
        <f>('STATS 17-18'!K470*60/'STATS 17-18'!G470)</f>
        <v>0.5079484526385101</v>
      </c>
      <c r="C469" s="33">
        <f>VLOOKUP(B469,'PA - ASSISTS'!$A$3:$B$55,2)</f>
        <v>57</v>
      </c>
      <c r="D469" s="33">
        <f>IF('STATS 17-18'!G470&lt;400,IF(C469&gt;66,66,C469),C469)</f>
        <v>57</v>
      </c>
      <c r="E469" s="33">
        <f>IF('STATS 17-18'!G470&lt;200,IF(C469&gt;60,60,C469),C469)</f>
        <v>57</v>
      </c>
      <c r="F469" s="33"/>
      <c r="G469" s="33"/>
      <c r="H469" s="33"/>
      <c r="I469" s="33"/>
      <c r="J469" s="33"/>
      <c r="K469" s="130"/>
    </row>
    <row r="470" ht="20.35" customHeight="1">
      <c r="A470" t="s" s="38">
        <v>1537</v>
      </c>
      <c r="B470" s="99">
        <f>('STATS 17-18'!K471*60/'STATS 17-18'!G471)</f>
        <v>0.379105851769612</v>
      </c>
      <c r="C470" s="33">
        <f>VLOOKUP(B470,'PA - ASSISTS'!$A$3:$B$55,2)</f>
        <v>52</v>
      </c>
      <c r="D470" s="33">
        <f>IF('STATS 17-18'!G471&lt;400,IF(C470&gt;66,66,C470),C470)</f>
        <v>52</v>
      </c>
      <c r="E470" s="33">
        <f>IF('STATS 17-18'!G471&lt;200,IF(C470&gt;60,60,C470),C470)</f>
        <v>52</v>
      </c>
      <c r="F470" s="33"/>
      <c r="G470" s="33"/>
      <c r="H470" s="33"/>
      <c r="I470" s="33"/>
      <c r="J470" s="33"/>
      <c r="K470" s="130"/>
    </row>
    <row r="471" ht="20.35" customHeight="1">
      <c r="A471" t="s" s="38">
        <v>1538</v>
      </c>
      <c r="B471" s="99">
        <f>('STATS 17-18'!K472*60/'STATS 17-18'!G472)</f>
        <v>1.237828024426473</v>
      </c>
      <c r="C471" s="33">
        <f>VLOOKUP(B471,'PA - ASSISTS'!$A$3:$B$55,2)</f>
        <v>82</v>
      </c>
      <c r="D471" s="33">
        <f>IF('STATS 17-18'!G472&lt;400,IF(C471&gt;66,66,C471),C471)</f>
        <v>82</v>
      </c>
      <c r="E471" s="33">
        <f>IF('STATS 17-18'!G472&lt;200,IF(C471&gt;60,60,C471),C471)</f>
        <v>82</v>
      </c>
      <c r="F471" s="33"/>
      <c r="G471" s="33"/>
      <c r="H471" s="33"/>
      <c r="I471" s="33"/>
      <c r="J471" s="33"/>
      <c r="K471" s="130"/>
    </row>
    <row r="472" ht="20.35" customHeight="1">
      <c r="A472" t="s" s="38">
        <v>1539</v>
      </c>
      <c r="B472" s="99">
        <f>('STATS 17-18'!K473*60/'STATS 17-18'!G473)</f>
        <v>0.534449739455752</v>
      </c>
      <c r="C472" s="33">
        <f>VLOOKUP(B472,'PA - ASSISTS'!$A$3:$B$55,2)</f>
        <v>58</v>
      </c>
      <c r="D472" s="33">
        <f>IF('STATS 17-18'!G473&lt;400,IF(C472&gt;66,66,C472),C472)</f>
        <v>58</v>
      </c>
      <c r="E472" s="33">
        <f>IF('STATS 17-18'!G473&lt;200,IF(C472&gt;60,60,C472),C472)</f>
        <v>58</v>
      </c>
      <c r="F472" s="33"/>
      <c r="G472" s="33"/>
      <c r="H472" s="33"/>
      <c r="I472" s="33"/>
      <c r="J472" s="33"/>
      <c r="K472" s="130"/>
    </row>
    <row r="473" ht="20.35" customHeight="1">
      <c r="A473" t="s" s="38">
        <v>1540</v>
      </c>
      <c r="B473" s="99">
        <f>('STATS 17-18'!K474*60/'STATS 17-18'!G474)</f>
        <v>0.8643894301853888</v>
      </c>
      <c r="C473" s="33">
        <f>VLOOKUP(B473,'PA - ASSISTS'!$A$3:$B$55,2)</f>
        <v>71</v>
      </c>
      <c r="D473" s="33">
        <f>IF('STATS 17-18'!G474&lt;400,IF(C473&gt;66,66,C473),C473)</f>
        <v>71</v>
      </c>
      <c r="E473" s="33">
        <f>IF('STATS 17-18'!G474&lt;200,IF(C473&gt;60,60,C473),C473)</f>
        <v>71</v>
      </c>
      <c r="F473" s="33"/>
      <c r="G473" s="33"/>
      <c r="H473" s="33"/>
      <c r="I473" s="33"/>
      <c r="J473" s="33"/>
      <c r="K473" s="130"/>
    </row>
    <row r="474" ht="20.35" customHeight="1">
      <c r="A474" t="s" s="38">
        <v>1541</v>
      </c>
      <c r="B474" s="99">
        <f>('STATS 17-18'!K475*60/'STATS 17-18'!G475)</f>
        <v>1.465997013709787</v>
      </c>
      <c r="C474" s="33">
        <f>VLOOKUP(B474,'PA - ASSISTS'!$A$3:$B$55,2)</f>
        <v>88</v>
      </c>
      <c r="D474" s="33">
        <f>IF('STATS 17-18'!G475&lt;400,IF(C474&gt;66,66,C474),C474)</f>
        <v>88</v>
      </c>
      <c r="E474" s="33">
        <f>IF('STATS 17-18'!G475&lt;200,IF(C474&gt;60,60,C474),C474)</f>
        <v>88</v>
      </c>
      <c r="F474" s="33"/>
      <c r="G474" s="33"/>
      <c r="H474" s="33"/>
      <c r="I474" s="33"/>
      <c r="J474" s="33"/>
      <c r="K474" s="130"/>
    </row>
    <row r="475" ht="20.35" customHeight="1">
      <c r="A475" t="s" s="38">
        <v>1542</v>
      </c>
      <c r="B475" s="99">
        <f>('STATS 17-18'!K476*60/'STATS 17-18'!G476)</f>
        <v>0</v>
      </c>
      <c r="C475" s="33">
        <f>VLOOKUP(B475,'PA - ASSISTS'!$A$3:$B$55,2)</f>
        <v>47</v>
      </c>
      <c r="D475" s="33">
        <f>IF('STATS 17-18'!G476&lt;400,IF(C475&gt;66,66,C475),C475)</f>
        <v>47</v>
      </c>
      <c r="E475" s="33">
        <f>IF('STATS 17-18'!G476&lt;200,IF(C475&gt;60,60,C475),C475)</f>
        <v>47</v>
      </c>
      <c r="F475" s="33"/>
      <c r="G475" s="33"/>
      <c r="H475" s="33"/>
      <c r="I475" s="33"/>
      <c r="J475" s="33"/>
      <c r="K475" s="130"/>
    </row>
    <row r="476" ht="20.35" customHeight="1">
      <c r="A476" t="s" s="38">
        <v>1543</v>
      </c>
      <c r="B476" s="99">
        <f>('STATS 17-18'!K477*60/'STATS 17-18'!G477)</f>
        <v>0.1758396342535608</v>
      </c>
      <c r="C476" s="33">
        <f>VLOOKUP(B476,'PA - ASSISTS'!$A$3:$B$55,2)</f>
        <v>47</v>
      </c>
      <c r="D476" s="33">
        <f>IF('STATS 17-18'!G477&lt;400,IF(C476&gt;66,66,C476),C476)</f>
        <v>47</v>
      </c>
      <c r="E476" s="33">
        <f>IF('STATS 17-18'!G477&lt;200,IF(C476&gt;60,60,C476),C476)</f>
        <v>47</v>
      </c>
      <c r="F476" s="33"/>
      <c r="G476" s="33"/>
      <c r="H476" s="33"/>
      <c r="I476" s="33"/>
      <c r="J476" s="33"/>
      <c r="K476" s="130"/>
    </row>
    <row r="477" ht="20.35" customHeight="1">
      <c r="A477" t="s" s="38">
        <v>1544</v>
      </c>
      <c r="B477" s="99">
        <f>('STATS 17-18'!K478*60/'STATS 17-18'!G478)</f>
        <v>1.158201784488675</v>
      </c>
      <c r="C477" s="33">
        <f>VLOOKUP(B477,'PA - ASSISTS'!$A$3:$B$55,2)</f>
        <v>80</v>
      </c>
      <c r="D477" s="33">
        <f>IF('STATS 17-18'!G478&lt;400,IF(C477&gt;66,66,C477),C477)</f>
        <v>80</v>
      </c>
      <c r="E477" s="33">
        <f>IF('STATS 17-18'!G478&lt;200,IF(C477&gt;60,60,C477),C477)</f>
        <v>80</v>
      </c>
      <c r="F477" s="33"/>
      <c r="G477" s="33"/>
      <c r="H477" s="33"/>
      <c r="I477" s="33"/>
      <c r="J477" s="33"/>
      <c r="K477" s="130"/>
    </row>
    <row r="478" ht="20.35" customHeight="1">
      <c r="A478" t="s" s="38">
        <v>1545</v>
      </c>
      <c r="B478" s="99">
        <f>('STATS 17-18'!K479*60/'STATS 17-18'!G479)</f>
        <v>0.4444197544580857</v>
      </c>
      <c r="C478" s="33">
        <f>VLOOKUP(B478,'PA - ASSISTS'!$A$3:$B$55,2)</f>
        <v>55</v>
      </c>
      <c r="D478" s="33">
        <f>IF('STATS 17-18'!G479&lt;400,IF(C478&gt;66,66,C478),C478)</f>
        <v>55</v>
      </c>
      <c r="E478" s="33">
        <f>IF('STATS 17-18'!G479&lt;200,IF(C478&gt;60,60,C478),C478)</f>
        <v>55</v>
      </c>
      <c r="F478" s="33"/>
      <c r="G478" s="33"/>
      <c r="H478" s="33"/>
      <c r="I478" s="33"/>
      <c r="J478" s="33"/>
      <c r="K478" s="130"/>
    </row>
    <row r="479" ht="20.35" customHeight="1">
      <c r="A479" t="s" s="38">
        <v>1546</v>
      </c>
      <c r="B479" s="99">
        <f>('STATS 17-18'!K480*60/'STATS 17-18'!G480)</f>
        <v>0</v>
      </c>
      <c r="C479" s="33">
        <f>VLOOKUP(B479,'PA - ASSISTS'!$A$3:$B$55,2)</f>
        <v>47</v>
      </c>
      <c r="D479" s="33">
        <f>IF('STATS 17-18'!G480&lt;400,IF(C479&gt;66,66,C479),C479)</f>
        <v>47</v>
      </c>
      <c r="E479" s="33">
        <f>IF('STATS 17-18'!G480&lt;200,IF(C479&gt;60,60,C479),C479)</f>
        <v>47</v>
      </c>
      <c r="F479" s="33"/>
      <c r="G479" s="33"/>
      <c r="H479" s="33"/>
      <c r="I479" s="33"/>
      <c r="J479" s="33"/>
      <c r="K479" s="130"/>
    </row>
    <row r="480" ht="20.35" customHeight="1">
      <c r="A480" t="s" s="38">
        <v>1547</v>
      </c>
      <c r="B480" s="99">
        <f>('STATS 17-18'!K481*60/'STATS 17-18'!G481)</f>
        <v>1.289387540918064</v>
      </c>
      <c r="C480" s="33">
        <f>VLOOKUP(B480,'PA - ASSISTS'!$A$3:$B$55,2)</f>
        <v>84</v>
      </c>
      <c r="D480" s="33">
        <f>IF('STATS 17-18'!G481&lt;400,IF(C480&gt;66,66,C480),C480)</f>
        <v>84</v>
      </c>
      <c r="E480" s="33">
        <f>IF('STATS 17-18'!G481&lt;200,IF(C480&gt;60,60,C480),C480)</f>
        <v>84</v>
      </c>
      <c r="F480" s="33"/>
      <c r="G480" s="33"/>
      <c r="H480" s="33"/>
      <c r="I480" s="33"/>
      <c r="J480" s="33"/>
      <c r="K480" s="130"/>
    </row>
    <row r="481" ht="20.35" customHeight="1">
      <c r="A481" t="s" s="38">
        <v>1548</v>
      </c>
      <c r="B481" s="99">
        <f>('STATS 17-18'!K482*60/'STATS 17-18'!G482)</f>
        <v>0.6047980646461931</v>
      </c>
      <c r="C481" s="33">
        <f>VLOOKUP(B481,'PA - ASSISTS'!$A$3:$B$55,2)</f>
        <v>61</v>
      </c>
      <c r="D481" s="33">
        <f>IF('STATS 17-18'!G482&lt;400,IF(C481&gt;66,66,C481),C481)</f>
        <v>61</v>
      </c>
      <c r="E481" s="33">
        <f>IF('STATS 17-18'!G482&lt;200,IF(C481&gt;60,60,C481),C481)</f>
        <v>61</v>
      </c>
      <c r="F481" s="33"/>
      <c r="G481" s="33"/>
      <c r="H481" s="33"/>
      <c r="I481" s="33"/>
      <c r="J481" s="33"/>
      <c r="K481" s="130"/>
    </row>
    <row r="482" ht="20.35" customHeight="1">
      <c r="A482" t="s" s="38">
        <v>1549</v>
      </c>
      <c r="B482" s="99">
        <f>('STATS 17-18'!K483*60/'STATS 17-18'!G483)</f>
        <v>0.9487666034155599</v>
      </c>
      <c r="C482" s="33">
        <f>VLOOKUP(B482,'PA - ASSISTS'!$A$3:$B$55,2)</f>
        <v>73</v>
      </c>
      <c r="D482" s="33">
        <f>IF('STATS 17-18'!G483&lt;400,IF(C482&gt;66,66,C482),C482)</f>
        <v>66</v>
      </c>
      <c r="E482" s="33">
        <f>IF('STATS 17-18'!G483&lt;200,IF(C482&gt;60,60,C482),C482)</f>
        <v>73</v>
      </c>
      <c r="F482" s="33"/>
      <c r="G482" s="33"/>
      <c r="H482" s="33"/>
      <c r="I482" s="33"/>
      <c r="J482" s="33"/>
      <c r="K482" s="130"/>
    </row>
    <row r="483" ht="20.35" customHeight="1">
      <c r="A483" t="s" s="38">
        <v>1550</v>
      </c>
      <c r="B483" s="99">
        <f>('STATS 17-18'!K484*60/'STATS 17-18'!G484)</f>
        <v>0.4562390692722987</v>
      </c>
      <c r="C483" s="33">
        <f>VLOOKUP(B483,'PA - ASSISTS'!$A$3:$B$55,2)</f>
        <v>55</v>
      </c>
      <c r="D483" s="33">
        <f>IF('STATS 17-18'!G484&lt;400,IF(C483&gt;66,66,C483),C483)</f>
        <v>55</v>
      </c>
      <c r="E483" s="33">
        <f>IF('STATS 17-18'!G484&lt;200,IF(C483&gt;60,60,C483),C483)</f>
        <v>55</v>
      </c>
      <c r="F483" s="33"/>
      <c r="G483" s="33"/>
      <c r="H483" s="33"/>
      <c r="I483" s="33"/>
      <c r="J483" s="33"/>
      <c r="K483" s="130"/>
    </row>
    <row r="484" ht="20.35" customHeight="1">
      <c r="A484" t="s" s="38">
        <v>1551</v>
      </c>
      <c r="B484" s="99">
        <f>('STATS 17-18'!K485*60/'STATS 17-18'!G485)</f>
        <v>1.210476120607439</v>
      </c>
      <c r="C484" s="33">
        <f>VLOOKUP(B484,'PA - ASSISTS'!$A$3:$B$55,2)</f>
        <v>82</v>
      </c>
      <c r="D484" s="33">
        <f>IF('STATS 17-18'!G485&lt;400,IF(C484&gt;66,66,C484),C484)</f>
        <v>82</v>
      </c>
      <c r="E484" s="33">
        <f>IF('STATS 17-18'!G485&lt;200,IF(C484&gt;60,60,C484),C484)</f>
        <v>82</v>
      </c>
      <c r="F484" s="33"/>
      <c r="G484" s="33"/>
      <c r="H484" s="33"/>
      <c r="I484" s="33"/>
      <c r="J484" s="33"/>
      <c r="K484" s="130"/>
    </row>
    <row r="485" ht="20.35" customHeight="1">
      <c r="A485" t="s" s="38">
        <v>1552</v>
      </c>
      <c r="B485" s="99">
        <f>('STATS 17-18'!K486*60/'STATS 17-18'!G486)</f>
        <v>0</v>
      </c>
      <c r="C485" s="33">
        <f>VLOOKUP(B485,'PA - ASSISTS'!$A$3:$B$55,2)</f>
        <v>47</v>
      </c>
      <c r="D485" s="33">
        <f>IF('STATS 17-18'!G486&lt;400,IF(C485&gt;66,66,C485),C485)</f>
        <v>47</v>
      </c>
      <c r="E485" s="33">
        <f>IF('STATS 17-18'!G486&lt;200,IF(C485&gt;60,60,C485),C485)</f>
        <v>47</v>
      </c>
      <c r="F485" s="33"/>
      <c r="G485" s="33"/>
      <c r="H485" s="33"/>
      <c r="I485" s="33"/>
      <c r="J485" s="33"/>
      <c r="K485" s="130"/>
    </row>
    <row r="486" ht="20.35" customHeight="1">
      <c r="A486" t="s" s="38">
        <v>1553</v>
      </c>
      <c r="B486" s="99">
        <f>('STATS 17-18'!K487*60/'STATS 17-18'!G487)</f>
        <v>0.4550021802187802</v>
      </c>
      <c r="C486" s="33">
        <f>VLOOKUP(B486,'PA - ASSISTS'!$A$3:$B$55,2)</f>
        <v>55</v>
      </c>
      <c r="D486" s="33">
        <f>IF('STATS 17-18'!G487&lt;400,IF(C486&gt;66,66,C486),C486)</f>
        <v>55</v>
      </c>
      <c r="E486" s="33">
        <f>IF('STATS 17-18'!G487&lt;200,IF(C486&gt;60,60,C486),C486)</f>
        <v>55</v>
      </c>
      <c r="F486" s="33"/>
      <c r="G486" s="33"/>
      <c r="H486" s="33"/>
      <c r="I486" s="33"/>
      <c r="J486" s="33"/>
      <c r="K486" s="130"/>
    </row>
    <row r="487" ht="20.35" customHeight="1">
      <c r="A487" t="s" s="38">
        <v>1554</v>
      </c>
      <c r="B487" s="99">
        <f>('STATS 17-18'!K488*60/'STATS 17-18'!G488)</f>
        <v>1.214036125357012</v>
      </c>
      <c r="C487" s="33">
        <f>VLOOKUP(B487,'PA - ASSISTS'!$A$3:$B$55,2)</f>
        <v>82</v>
      </c>
      <c r="D487" s="33">
        <f>IF('STATS 17-18'!G488&lt;400,IF(C487&gt;66,66,C487),C487)</f>
        <v>82</v>
      </c>
      <c r="E487" s="33">
        <f>IF('STATS 17-18'!G488&lt;200,IF(C487&gt;60,60,C487),C487)</f>
        <v>82</v>
      </c>
      <c r="F487" s="33"/>
      <c r="G487" s="33"/>
      <c r="H487" s="33"/>
      <c r="I487" s="33"/>
      <c r="J487" s="33"/>
      <c r="K487" s="130"/>
    </row>
    <row r="488" ht="20.35" customHeight="1">
      <c r="A488" t="s" s="38">
        <v>1555</v>
      </c>
      <c r="B488" s="99">
        <f>('STATS 17-18'!K489*60/'STATS 17-18'!G489)</f>
        <v>0</v>
      </c>
      <c r="C488" s="33">
        <f>VLOOKUP(B488,'PA - ASSISTS'!$A$3:$B$55,2)</f>
        <v>47</v>
      </c>
      <c r="D488" s="33">
        <f>IF('STATS 17-18'!G489&lt;400,IF(C488&gt;66,66,C488),C488)</f>
        <v>47</v>
      </c>
      <c r="E488" s="33">
        <f>IF('STATS 17-18'!G489&lt;200,IF(C488&gt;60,60,C488),C488)</f>
        <v>47</v>
      </c>
      <c r="F488" s="33"/>
      <c r="G488" s="33"/>
      <c r="H488" s="33"/>
      <c r="I488" s="33"/>
      <c r="J488" s="33"/>
      <c r="K488" s="130"/>
    </row>
    <row r="489" ht="20.35" customHeight="1">
      <c r="A489" t="s" s="38">
        <v>1556</v>
      </c>
      <c r="B489" s="99">
        <f>('STATS 17-18'!K490*60/'STATS 17-18'!G490)</f>
        <v>1.298119272435055</v>
      </c>
      <c r="C489" s="33">
        <f>VLOOKUP(B489,'PA - ASSISTS'!$A$3:$B$55,2)</f>
        <v>84</v>
      </c>
      <c r="D489" s="33">
        <f>IF('STATS 17-18'!G490&lt;400,IF(C489&gt;66,66,C489),C489)</f>
        <v>84</v>
      </c>
      <c r="E489" s="33">
        <f>IF('STATS 17-18'!G490&lt;200,IF(C489&gt;60,60,C489),C489)</f>
        <v>84</v>
      </c>
      <c r="F489" s="33"/>
      <c r="G489" s="33"/>
      <c r="H489" s="33"/>
      <c r="I489" s="33"/>
      <c r="J489" s="33"/>
      <c r="K489" s="130"/>
    </row>
    <row r="490" ht="20.35" customHeight="1">
      <c r="A490" t="s" s="38">
        <v>1557</v>
      </c>
      <c r="B490" s="99">
        <f>('STATS 17-18'!K491*60/'STATS 17-18'!G491)</f>
        <v>1.063403076406444</v>
      </c>
      <c r="C490" s="33">
        <f>VLOOKUP(B490,'PA - ASSISTS'!$A$3:$B$55,2)</f>
        <v>77</v>
      </c>
      <c r="D490" s="33">
        <f>IF('STATS 17-18'!G491&lt;400,IF(C490&gt;66,66,C490),C490)</f>
        <v>77</v>
      </c>
      <c r="E490" s="33">
        <f>IF('STATS 17-18'!G491&lt;200,IF(C490&gt;60,60,C490),C490)</f>
        <v>77</v>
      </c>
      <c r="F490" s="33"/>
      <c r="G490" s="33"/>
      <c r="H490" s="33"/>
      <c r="I490" s="33"/>
      <c r="J490" s="33"/>
      <c r="K490" s="130"/>
    </row>
    <row r="491" ht="20.35" customHeight="1">
      <c r="A491" t="s" s="38">
        <v>1558</v>
      </c>
      <c r="B491" s="99">
        <f>('STATS 17-18'!K492*60/'STATS 17-18'!G492)</f>
        <v>0.4669805813908238</v>
      </c>
      <c r="C491" s="33">
        <f>VLOOKUP(B491,'PA - ASSISTS'!$A$3:$B$55,2)</f>
        <v>56</v>
      </c>
      <c r="D491" s="33">
        <f>IF('STATS 17-18'!G492&lt;400,IF(C491&gt;66,66,C491),C491)</f>
        <v>56</v>
      </c>
      <c r="E491" s="33">
        <f>IF('STATS 17-18'!G492&lt;200,IF(C491&gt;60,60,C491),C491)</f>
        <v>56</v>
      </c>
      <c r="F491" s="33"/>
      <c r="G491" s="33"/>
      <c r="H491" s="33"/>
      <c r="I491" s="33"/>
      <c r="J491" s="33"/>
      <c r="K491" s="130"/>
    </row>
    <row r="492" ht="20.35" customHeight="1">
      <c r="A492" t="s" s="38">
        <v>1559</v>
      </c>
      <c r="B492" s="99">
        <f>('STATS 17-18'!K493*60/'STATS 17-18'!G493)</f>
        <v>1.813784764207981</v>
      </c>
      <c r="C492" s="33">
        <f>VLOOKUP(B492,'PA - ASSISTS'!$A$3:$B$55,2)</f>
        <v>93</v>
      </c>
      <c r="D492" s="33">
        <f>IF('STATS 17-18'!G493&lt;400,IF(C492&gt;66,66,C492),C492)</f>
        <v>66</v>
      </c>
      <c r="E492" s="33">
        <f>IF('STATS 17-18'!G493&lt;200,IF(C492&gt;60,60,C492),C492)</f>
        <v>60</v>
      </c>
      <c r="F492" s="33"/>
      <c r="G492" s="33"/>
      <c r="H492" s="33"/>
      <c r="I492" s="33"/>
      <c r="J492" s="33"/>
      <c r="K492" s="130"/>
    </row>
    <row r="493" ht="20.35" customHeight="1">
      <c r="A493" t="s" s="38">
        <v>1560</v>
      </c>
      <c r="B493" s="99">
        <f>('STATS 17-18'!K494*60/'STATS 17-18'!G494)</f>
        <v>1.710647194855387</v>
      </c>
      <c r="C493" s="33">
        <f>VLOOKUP(B493,'PA - ASSISTS'!$A$3:$B$55,2)</f>
        <v>92</v>
      </c>
      <c r="D493" s="33">
        <f>IF('STATS 17-18'!G494&lt;400,IF(C493&gt;66,66,C493),C493)</f>
        <v>92</v>
      </c>
      <c r="E493" s="33">
        <f>IF('STATS 17-18'!G494&lt;200,IF(C493&gt;60,60,C493),C493)</f>
        <v>92</v>
      </c>
      <c r="F493" s="33"/>
      <c r="G493" s="33"/>
      <c r="H493" s="33"/>
      <c r="I493" s="33"/>
      <c r="J493" s="33"/>
      <c r="K493" s="130"/>
    </row>
    <row r="494" ht="20.35" customHeight="1">
      <c r="A494" t="s" s="38">
        <v>1561</v>
      </c>
      <c r="B494" s="99">
        <f>('STATS 17-18'!K495*60/'STATS 17-18'!G495)</f>
        <v>0.6377664003401421</v>
      </c>
      <c r="C494" s="33">
        <f>VLOOKUP(B494,'PA - ASSISTS'!$A$3:$B$55,2)</f>
        <v>62</v>
      </c>
      <c r="D494" s="33">
        <f>IF('STATS 17-18'!G495&lt;400,IF(C494&gt;66,66,C494),C494)</f>
        <v>62</v>
      </c>
      <c r="E494" s="33">
        <f>IF('STATS 17-18'!G495&lt;200,IF(C494&gt;60,60,C494),C494)</f>
        <v>62</v>
      </c>
      <c r="F494" s="33"/>
      <c r="G494" s="33"/>
      <c r="H494" s="33"/>
      <c r="I494" s="33"/>
      <c r="J494" s="33"/>
      <c r="K494" s="130"/>
    </row>
    <row r="495" ht="20.35" customHeight="1">
      <c r="A495" t="s" s="38">
        <v>1562</v>
      </c>
      <c r="B495" s="99">
        <f>('STATS 17-18'!K496*60/'STATS 17-18'!G496)</f>
        <v>0</v>
      </c>
      <c r="C495" s="33">
        <f>VLOOKUP(B495,'PA - ASSISTS'!$A$3:$B$55,2)</f>
        <v>47</v>
      </c>
      <c r="D495" s="33">
        <f>IF('STATS 17-18'!G496&lt;400,IF(C495&gt;66,66,C495),C495)</f>
        <v>47</v>
      </c>
      <c r="E495" s="33">
        <f>IF('STATS 17-18'!G496&lt;200,IF(C495&gt;60,60,C495),C495)</f>
        <v>47</v>
      </c>
      <c r="F495" s="33"/>
      <c r="G495" s="33"/>
      <c r="H495" s="33"/>
      <c r="I495" s="33"/>
      <c r="J495" s="33"/>
      <c r="K495" s="130"/>
    </row>
    <row r="496" ht="20.35" customHeight="1">
      <c r="A496" t="s" s="38">
        <v>1563</v>
      </c>
      <c r="B496" s="99">
        <f>('STATS 17-18'!K497*60/'STATS 17-18'!G497)</f>
        <v>0.9682494856174608</v>
      </c>
      <c r="C496" s="33">
        <f>VLOOKUP(B496,'PA - ASSISTS'!$A$3:$B$55,2)</f>
        <v>74</v>
      </c>
      <c r="D496" s="33">
        <f>IF('STATS 17-18'!G497&lt;400,IF(C496&gt;66,66,C496),C496)</f>
        <v>74</v>
      </c>
      <c r="E496" s="33">
        <f>IF('STATS 17-18'!G497&lt;200,IF(C496&gt;60,60,C496),C496)</f>
        <v>74</v>
      </c>
      <c r="F496" s="33"/>
      <c r="G496" s="33"/>
      <c r="H496" s="33"/>
      <c r="I496" s="33"/>
      <c r="J496" s="33"/>
      <c r="K496" s="130"/>
    </row>
    <row r="497" ht="20.35" customHeight="1">
      <c r="A497" t="s" s="38">
        <v>1564</v>
      </c>
      <c r="B497" s="99">
        <f>('STATS 17-18'!K498*60/'STATS 17-18'!G498)</f>
        <v>0</v>
      </c>
      <c r="C497" s="33">
        <f>VLOOKUP(B497,'PA - ASSISTS'!$A$3:$B$55,2)</f>
        <v>47</v>
      </c>
      <c r="D497" s="33">
        <f>IF('STATS 17-18'!G498&lt;400,IF(C497&gt;66,66,C497),C497)</f>
        <v>47</v>
      </c>
      <c r="E497" s="33">
        <f>IF('STATS 17-18'!G498&lt;200,IF(C497&gt;60,60,C497),C497)</f>
        <v>47</v>
      </c>
      <c r="F497" s="33"/>
      <c r="G497" s="33"/>
      <c r="H497" s="33"/>
      <c r="I497" s="33"/>
      <c r="J497" s="33"/>
      <c r="K497" s="130"/>
    </row>
    <row r="498" ht="20.35" customHeight="1">
      <c r="A498" t="s" s="38">
        <v>1565</v>
      </c>
      <c r="B498" s="99">
        <f>('STATS 17-18'!K499*60/'STATS 17-18'!G499)</f>
        <v>0</v>
      </c>
      <c r="C498" s="33">
        <f>VLOOKUP(B498,'PA - ASSISTS'!$A$3:$B$55,2)</f>
        <v>47</v>
      </c>
      <c r="D498" s="33">
        <f>IF('STATS 17-18'!G499&lt;400,IF(C498&gt;66,66,C498),C498)</f>
        <v>47</v>
      </c>
      <c r="E498" s="33">
        <f>IF('STATS 17-18'!G499&lt;200,IF(C498&gt;60,60,C498),C498)</f>
        <v>47</v>
      </c>
      <c r="F498" s="33"/>
      <c r="G498" s="33"/>
      <c r="H498" s="33"/>
      <c r="I498" s="33"/>
      <c r="J498" s="33"/>
      <c r="K498" s="130"/>
    </row>
    <row r="499" ht="20.35" customHeight="1">
      <c r="A499" t="s" s="38">
        <v>1566</v>
      </c>
      <c r="B499" s="99">
        <f>('STATS 17-18'!K500*60/'STATS 17-18'!G500)</f>
        <v>0.7801157171647127</v>
      </c>
      <c r="C499" s="33">
        <f>VLOOKUP(B499,'PA - ASSISTS'!$A$3:$B$55,2)</f>
        <v>68</v>
      </c>
      <c r="D499" s="33">
        <f>IF('STATS 17-18'!G500&lt;400,IF(C499&gt;66,66,C499),C499)</f>
        <v>68</v>
      </c>
      <c r="E499" s="33">
        <f>IF('STATS 17-18'!G500&lt;200,IF(C499&gt;60,60,C499),C499)</f>
        <v>68</v>
      </c>
      <c r="F499" s="33"/>
      <c r="G499" s="33"/>
      <c r="H499" s="33"/>
      <c r="I499" s="33"/>
      <c r="J499" s="33"/>
      <c r="K499" s="130"/>
    </row>
    <row r="500" ht="20.35" customHeight="1">
      <c r="A500" t="s" s="38">
        <v>1568</v>
      </c>
      <c r="B500" s="99">
        <f>('STATS 17-18'!K501*60/'STATS 17-18'!G501)</f>
        <v>0.513597493644231</v>
      </c>
      <c r="C500" s="33">
        <f>VLOOKUP(B500,'PA - ASSISTS'!$A$3:$B$55,2)</f>
        <v>57</v>
      </c>
      <c r="D500" s="33">
        <f>IF('STATS 17-18'!G501&lt;400,IF(C500&gt;66,66,C500),C500)</f>
        <v>57</v>
      </c>
      <c r="E500" s="33">
        <f>IF('STATS 17-18'!G501&lt;200,IF(C500&gt;60,60,C500),C500)</f>
        <v>57</v>
      </c>
      <c r="F500" s="33"/>
      <c r="G500" s="33"/>
      <c r="H500" s="33"/>
      <c r="I500" s="33"/>
      <c r="J500" s="33"/>
      <c r="K500" s="130"/>
    </row>
    <row r="501" ht="20.35" customHeight="1">
      <c r="A501" t="s" s="38">
        <v>1569</v>
      </c>
      <c r="B501" s="99">
        <f>('STATS 17-18'!K502*60/'STATS 17-18'!G502)</f>
        <v>1.752266663126734</v>
      </c>
      <c r="C501" s="33">
        <f>VLOOKUP(B501,'PA - ASSISTS'!$A$3:$B$55,2)</f>
        <v>93</v>
      </c>
      <c r="D501" s="33">
        <f>IF('STATS 17-18'!G502&lt;400,IF(C501&gt;66,66,C501),C501)</f>
        <v>93</v>
      </c>
      <c r="E501" s="33">
        <f>IF('STATS 17-18'!G502&lt;200,IF(C501&gt;60,60,C501),C501)</f>
        <v>93</v>
      </c>
      <c r="F501" s="33"/>
      <c r="G501" s="33"/>
      <c r="H501" s="33"/>
      <c r="I501" s="33"/>
      <c r="J501" s="33"/>
      <c r="K501" s="130"/>
    </row>
    <row r="502" ht="20.35" customHeight="1">
      <c r="A502" t="s" s="38">
        <v>1570</v>
      </c>
      <c r="B502" s="99">
        <f>('STATS 17-18'!K503*60/'STATS 17-18'!G503)</f>
        <v>0</v>
      </c>
      <c r="C502" s="33">
        <f>VLOOKUP(B502,'PA - ASSISTS'!$A$3:$B$55,2)</f>
        <v>47</v>
      </c>
      <c r="D502" s="33">
        <f>IF('STATS 17-18'!G503&lt;400,IF(C502&gt;66,66,C502),C502)</f>
        <v>47</v>
      </c>
      <c r="E502" s="33">
        <f>IF('STATS 17-18'!G503&lt;200,IF(C502&gt;60,60,C502),C502)</f>
        <v>47</v>
      </c>
      <c r="F502" s="33"/>
      <c r="G502" s="33"/>
      <c r="H502" s="33"/>
      <c r="I502" s="33"/>
      <c r="J502" s="33"/>
      <c r="K502" s="130"/>
    </row>
    <row r="503" ht="20.35" customHeight="1">
      <c r="A503" t="s" s="38">
        <v>1571</v>
      </c>
      <c r="B503" s="99">
        <f>('STATS 17-18'!K504*60/'STATS 17-18'!G504)</f>
        <v>0.7175316909830184</v>
      </c>
      <c r="C503" s="33">
        <f>VLOOKUP(B503,'PA - ASSISTS'!$A$3:$B$55,2)</f>
        <v>66</v>
      </c>
      <c r="D503" s="33">
        <f>IF('STATS 17-18'!G504&lt;400,IF(C503&gt;66,66,C503),C503)</f>
        <v>66</v>
      </c>
      <c r="E503" s="33">
        <f>IF('STATS 17-18'!G504&lt;200,IF(C503&gt;60,60,C503),C503)</f>
        <v>60</v>
      </c>
      <c r="F503" s="33"/>
      <c r="G503" s="33"/>
      <c r="H503" s="33"/>
      <c r="I503" s="33"/>
      <c r="J503" s="33"/>
      <c r="K503" s="130"/>
    </row>
    <row r="504" ht="20.35" customHeight="1">
      <c r="A504" t="s" s="38">
        <v>1572</v>
      </c>
      <c r="B504" s="99">
        <f>('STATS 17-18'!K505*60/'STATS 17-18'!G505)</f>
        <v>1.845018450184502</v>
      </c>
      <c r="C504" s="33">
        <f>VLOOKUP(B504,'PA - ASSISTS'!$A$3:$B$55,2)</f>
        <v>93</v>
      </c>
      <c r="D504" s="33">
        <f>IF('STATS 17-18'!G505&lt;400,IF(C504&gt;66,66,C504),C504)</f>
        <v>66</v>
      </c>
      <c r="E504" s="33">
        <f>IF('STATS 17-18'!G505&lt;200,IF(C504&gt;60,60,C504),C504)</f>
        <v>60</v>
      </c>
      <c r="F504" s="33"/>
      <c r="G504" s="33"/>
      <c r="H504" s="33"/>
      <c r="I504" s="33"/>
      <c r="J504" s="33"/>
      <c r="K504" s="130"/>
    </row>
    <row r="505" ht="20.35" customHeight="1">
      <c r="A505" t="s" s="38">
        <v>1573</v>
      </c>
      <c r="B505" s="99">
        <f>('STATS 17-18'!K506*60/'STATS 17-18'!G506)</f>
        <v>1.078316167830234</v>
      </c>
      <c r="C505" s="33">
        <f>VLOOKUP(B505,'PA - ASSISTS'!$A$3:$B$55,2)</f>
        <v>78</v>
      </c>
      <c r="D505" s="33">
        <f>IF('STATS 17-18'!G506&lt;400,IF(C505&gt;66,66,C505),C505)</f>
        <v>78</v>
      </c>
      <c r="E505" s="33">
        <f>IF('STATS 17-18'!G506&lt;200,IF(C505&gt;60,60,C505),C505)</f>
        <v>78</v>
      </c>
      <c r="F505" s="33"/>
      <c r="G505" s="33"/>
      <c r="H505" s="33"/>
      <c r="I505" s="33"/>
      <c r="J505" s="33"/>
      <c r="K505" s="130"/>
    </row>
    <row r="506" ht="20.35" customHeight="1">
      <c r="A506" t="s" s="38">
        <v>1574</v>
      </c>
      <c r="B506" s="99">
        <f>('STATS 17-18'!K507*60/'STATS 17-18'!G507)</f>
        <v>0.6312467122567069</v>
      </c>
      <c r="C506" s="33">
        <f>VLOOKUP(B506,'PA - ASSISTS'!$A$3:$B$55,2)</f>
        <v>62</v>
      </c>
      <c r="D506" s="33">
        <f>IF('STATS 17-18'!G507&lt;400,IF(C506&gt;66,66,C506),C506)</f>
        <v>62</v>
      </c>
      <c r="E506" s="33">
        <f>IF('STATS 17-18'!G507&lt;200,IF(C506&gt;60,60,C506),C506)</f>
        <v>62</v>
      </c>
      <c r="F506" s="33"/>
      <c r="G506" s="33"/>
      <c r="H506" s="33"/>
      <c r="I506" s="33"/>
      <c r="J506" s="33"/>
      <c r="K506" s="130"/>
    </row>
    <row r="507" ht="20.35" customHeight="1">
      <c r="A507" t="s" s="38">
        <v>1575</v>
      </c>
      <c r="B507" s="99">
        <f>('STATS 17-18'!K508*60/'STATS 17-18'!G508)</f>
        <v>0.8850971762941473</v>
      </c>
      <c r="C507" s="33">
        <f>VLOOKUP(B507,'PA - ASSISTS'!$A$3:$B$55,2)</f>
        <v>71</v>
      </c>
      <c r="D507" s="33">
        <f>IF('STATS 17-18'!G508&lt;400,IF(C507&gt;66,66,C507),C507)</f>
        <v>71</v>
      </c>
      <c r="E507" s="33">
        <f>IF('STATS 17-18'!G508&lt;200,IF(C507&gt;60,60,C507),C507)</f>
        <v>71</v>
      </c>
      <c r="F507" s="33"/>
      <c r="G507" s="33"/>
      <c r="H507" s="33"/>
      <c r="I507" s="33"/>
      <c r="J507" s="33"/>
      <c r="K507" s="130"/>
    </row>
    <row r="508" ht="20.35" customHeight="1">
      <c r="A508" t="s" s="38">
        <v>1576</v>
      </c>
      <c r="B508" s="99">
        <f>('STATS 17-18'!K509*60/'STATS 17-18'!G509)</f>
        <v>7.604562737642586</v>
      </c>
      <c r="C508" s="33">
        <f>VLOOKUP(B508,'PA - ASSISTS'!$A$3:$B$55,2)</f>
        <v>99</v>
      </c>
      <c r="D508" s="33">
        <f>IF('STATS 17-18'!G509&lt;400,IF(C508&gt;66,66,C508),C508)</f>
        <v>66</v>
      </c>
      <c r="E508" s="33">
        <f>IF('STATS 17-18'!G509&lt;200,IF(C508&gt;60,60,C508),C508)</f>
        <v>60</v>
      </c>
      <c r="F508" s="33"/>
      <c r="G508" s="33"/>
      <c r="H508" s="33"/>
      <c r="I508" s="33"/>
      <c r="J508" s="33"/>
      <c r="K508" s="130"/>
    </row>
    <row r="509" ht="20.35" customHeight="1">
      <c r="A509" t="s" s="38">
        <v>1578</v>
      </c>
      <c r="B509" s="99">
        <f>('STATS 17-18'!K510*60/'STATS 17-18'!G510)</f>
        <v>1.024975229765281</v>
      </c>
      <c r="C509" s="33">
        <f>VLOOKUP(B509,'PA - ASSISTS'!$A$3:$B$55,2)</f>
        <v>76</v>
      </c>
      <c r="D509" s="33">
        <f>IF('STATS 17-18'!G510&lt;400,IF(C509&gt;66,66,C509),C509)</f>
        <v>76</v>
      </c>
      <c r="E509" s="33">
        <f>IF('STATS 17-18'!G510&lt;200,IF(C509&gt;60,60,C509),C509)</f>
        <v>76</v>
      </c>
      <c r="F509" s="33"/>
      <c r="G509" s="33"/>
      <c r="H509" s="33"/>
      <c r="I509" s="33"/>
      <c r="J509" s="33"/>
      <c r="K509" s="130"/>
    </row>
    <row r="510" ht="20.35" customHeight="1">
      <c r="A510" t="s" s="38">
        <v>1579</v>
      </c>
      <c r="B510" s="99">
        <f>('STATS 17-18'!K511*60/'STATS 17-18'!G511)</f>
        <v>0</v>
      </c>
      <c r="C510" s="33">
        <f>VLOOKUP(B510,'PA - ASSISTS'!$A$3:$B$55,2)</f>
        <v>47</v>
      </c>
      <c r="D510" s="33">
        <f>IF('STATS 17-18'!G511&lt;400,IF(C510&gt;66,66,C510),C510)</f>
        <v>47</v>
      </c>
      <c r="E510" s="33">
        <f>IF('STATS 17-18'!G511&lt;200,IF(C510&gt;60,60,C510),C510)</f>
        <v>47</v>
      </c>
      <c r="F510" s="33"/>
      <c r="G510" s="33"/>
      <c r="H510" s="33"/>
      <c r="I510" s="33"/>
      <c r="J510" s="33"/>
      <c r="K510" s="130"/>
    </row>
    <row r="511" ht="20.35" customHeight="1">
      <c r="A511" t="s" s="38">
        <v>1580</v>
      </c>
      <c r="B511" s="99">
        <f>('STATS 17-18'!K512*60/'STATS 17-18'!G512)</f>
        <v>0.4817149050620207</v>
      </c>
      <c r="C511" s="33">
        <f>VLOOKUP(B511,'PA - ASSISTS'!$A$3:$B$55,2)</f>
        <v>56</v>
      </c>
      <c r="D511" s="33">
        <f>IF('STATS 17-18'!G512&lt;400,IF(C511&gt;66,66,C511),C511)</f>
        <v>56</v>
      </c>
      <c r="E511" s="33">
        <f>IF('STATS 17-18'!G512&lt;200,IF(C511&gt;60,60,C511),C511)</f>
        <v>56</v>
      </c>
      <c r="F511" s="33"/>
      <c r="G511" s="33"/>
      <c r="H511" s="33"/>
      <c r="I511" s="33"/>
      <c r="J511" s="33"/>
      <c r="K511" s="130"/>
    </row>
    <row r="512" ht="20.35" customHeight="1">
      <c r="A512" t="s" s="38">
        <v>1581</v>
      </c>
      <c r="B512" s="99">
        <f>('STATS 17-18'!K513*60/'STATS 17-18'!G513)</f>
        <v>0.4019876053821674</v>
      </c>
      <c r="C512" s="33">
        <f>VLOOKUP(B512,'PA - ASSISTS'!$A$3:$B$55,2)</f>
        <v>53</v>
      </c>
      <c r="D512" s="33">
        <f>IF('STATS 17-18'!G513&lt;400,IF(C512&gt;66,66,C512),C512)</f>
        <v>53</v>
      </c>
      <c r="E512" s="33">
        <f>IF('STATS 17-18'!G513&lt;200,IF(C512&gt;60,60,C512),C512)</f>
        <v>53</v>
      </c>
      <c r="F512" s="33"/>
      <c r="G512" s="33"/>
      <c r="H512" s="33"/>
      <c r="I512" s="33"/>
      <c r="J512" s="33"/>
      <c r="K512" s="130"/>
    </row>
    <row r="513" ht="20.35" customHeight="1">
      <c r="A513" t="s" s="38">
        <v>1582</v>
      </c>
      <c r="B513" s="99">
        <f>('STATS 17-18'!K514*60/'STATS 17-18'!G514)</f>
        <v>0.4866574742477086</v>
      </c>
      <c r="C513" s="33">
        <f>VLOOKUP(B513,'PA - ASSISTS'!$A$3:$B$55,2)</f>
        <v>56</v>
      </c>
      <c r="D513" s="33">
        <f>IF('STATS 17-18'!G514&lt;400,IF(C513&gt;66,66,C513),C513)</f>
        <v>56</v>
      </c>
      <c r="E513" s="33">
        <f>IF('STATS 17-18'!G514&lt;200,IF(C513&gt;60,60,C513),C513)</f>
        <v>56</v>
      </c>
      <c r="F513" s="33"/>
      <c r="G513" s="33"/>
      <c r="H513" s="33"/>
      <c r="I513" s="33"/>
      <c r="J513" s="33"/>
      <c r="K513" s="130"/>
    </row>
    <row r="514" ht="20.35" customHeight="1">
      <c r="A514" t="s" s="38">
        <v>1583</v>
      </c>
      <c r="B514" s="99">
        <f>('STATS 17-18'!K515*60/'STATS 17-18'!G515)</f>
        <v>0.286095746709899</v>
      </c>
      <c r="C514" s="33">
        <f>VLOOKUP(B514,'PA - ASSISTS'!$A$3:$B$55,2)</f>
        <v>50</v>
      </c>
      <c r="D514" s="33">
        <f>IF('STATS 17-18'!G515&lt;400,IF(C514&gt;66,66,C514),C514)</f>
        <v>50</v>
      </c>
      <c r="E514" s="33">
        <f>IF('STATS 17-18'!G515&lt;200,IF(C514&gt;60,60,C514),C514)</f>
        <v>50</v>
      </c>
      <c r="F514" s="33"/>
      <c r="G514" s="33"/>
      <c r="H514" s="33"/>
      <c r="I514" s="33"/>
      <c r="J514" s="33"/>
      <c r="K514" s="130"/>
    </row>
    <row r="515" ht="20.35" customHeight="1">
      <c r="A515" t="s" s="38">
        <v>1584</v>
      </c>
      <c r="B515" s="99">
        <f>('STATS 17-18'!K516*60/'STATS 17-18'!G516)</f>
        <v>0.5621135469364812</v>
      </c>
      <c r="C515" s="33">
        <f>VLOOKUP(B515,'PA - ASSISTS'!$A$3:$B$55,2)</f>
        <v>59</v>
      </c>
      <c r="D515" s="33">
        <f>IF('STATS 17-18'!G516&lt;400,IF(C515&gt;66,66,C515),C515)</f>
        <v>59</v>
      </c>
      <c r="E515" s="33">
        <f>IF('STATS 17-18'!G516&lt;200,IF(C515&gt;60,60,C515),C515)</f>
        <v>59</v>
      </c>
      <c r="F515" s="33"/>
      <c r="G515" s="33"/>
      <c r="H515" s="33"/>
      <c r="I515" s="33"/>
      <c r="J515" s="33"/>
      <c r="K515" s="130"/>
    </row>
    <row r="516" ht="20.35" customHeight="1">
      <c r="A516" t="s" s="38">
        <v>1585</v>
      </c>
      <c r="B516" s="99">
        <f>('STATS 17-18'!K517*60/'STATS 17-18'!G517)</f>
        <v>0.2744958997174979</v>
      </c>
      <c r="C516" s="33">
        <f>VLOOKUP(B516,'PA - ASSISTS'!$A$3:$B$55,2)</f>
        <v>49</v>
      </c>
      <c r="D516" s="33">
        <f>IF('STATS 17-18'!G517&lt;400,IF(C516&gt;66,66,C516),C516)</f>
        <v>49</v>
      </c>
      <c r="E516" s="33">
        <f>IF('STATS 17-18'!G517&lt;200,IF(C516&gt;60,60,C516),C516)</f>
        <v>49</v>
      </c>
      <c r="F516" s="33"/>
      <c r="G516" s="33"/>
      <c r="H516" s="33"/>
      <c r="I516" s="33"/>
      <c r="J516" s="33"/>
      <c r="K516" s="130"/>
    </row>
    <row r="517" ht="20.35" customHeight="1">
      <c r="A517" t="s" s="38">
        <v>1586</v>
      </c>
      <c r="B517" s="99">
        <f>('STATS 17-18'!K518*60/'STATS 17-18'!G518)</f>
        <v>0.9438954278277534</v>
      </c>
      <c r="C517" s="33">
        <f>VLOOKUP(B517,'PA - ASSISTS'!$A$3:$B$55,2)</f>
        <v>73</v>
      </c>
      <c r="D517" s="33">
        <f>IF('STATS 17-18'!G518&lt;400,IF(C517&gt;66,66,C517),C517)</f>
        <v>73</v>
      </c>
      <c r="E517" s="33">
        <f>IF('STATS 17-18'!G518&lt;200,IF(C517&gt;60,60,C517),C517)</f>
        <v>73</v>
      </c>
      <c r="F517" s="33"/>
      <c r="G517" s="33"/>
      <c r="H517" s="33"/>
      <c r="I517" s="33"/>
      <c r="J517" s="33"/>
      <c r="K517" s="130"/>
    </row>
    <row r="518" ht="20.35" customHeight="1">
      <c r="A518" t="s" s="38">
        <v>1587</v>
      </c>
      <c r="B518" s="99">
        <f>('STATS 17-18'!K519*60/'STATS 17-18'!G519)</f>
        <v>0.2440065881778808</v>
      </c>
      <c r="C518" s="33">
        <f>VLOOKUP(B518,'PA - ASSISTS'!$A$3:$B$55,2)</f>
        <v>49</v>
      </c>
      <c r="D518" s="33">
        <f>IF('STATS 17-18'!G519&lt;400,IF(C518&gt;66,66,C518),C518)</f>
        <v>49</v>
      </c>
      <c r="E518" s="33">
        <f>IF('STATS 17-18'!G519&lt;200,IF(C518&gt;60,60,C518),C518)</f>
        <v>49</v>
      </c>
      <c r="F518" s="33"/>
      <c r="G518" s="33"/>
      <c r="H518" s="33"/>
      <c r="I518" s="33"/>
      <c r="J518" s="33"/>
      <c r="K518" s="130"/>
    </row>
    <row r="519" ht="20.35" customHeight="1">
      <c r="A519" t="s" s="38">
        <v>1588</v>
      </c>
      <c r="B519" s="99">
        <f>('STATS 17-18'!K520*60/'STATS 17-18'!G520)</f>
        <v>0.6898704029171663</v>
      </c>
      <c r="C519" s="33">
        <f>VLOOKUP(B519,'PA - ASSISTS'!$A$3:$B$55,2)</f>
        <v>65</v>
      </c>
      <c r="D519" s="33">
        <f>IF('STATS 17-18'!G520&lt;400,IF(C519&gt;66,66,C519),C519)</f>
        <v>65</v>
      </c>
      <c r="E519" s="33">
        <f>IF('STATS 17-18'!G520&lt;200,IF(C519&gt;60,60,C519),C519)</f>
        <v>65</v>
      </c>
      <c r="F519" s="33"/>
      <c r="G519" s="33"/>
      <c r="H519" s="33"/>
      <c r="I519" s="33"/>
      <c r="J519" s="33"/>
      <c r="K519" s="130"/>
    </row>
    <row r="520" ht="20.35" customHeight="1">
      <c r="A520" t="s" s="38">
        <v>1589</v>
      </c>
      <c r="B520" s="99">
        <f>('STATS 17-18'!K521*60/'STATS 17-18'!G521)</f>
        <v>0.1863932898415657</v>
      </c>
      <c r="C520" s="33">
        <f>VLOOKUP(B520,'PA - ASSISTS'!$A$3:$B$55,2)</f>
        <v>47</v>
      </c>
      <c r="D520" s="33">
        <f>IF('STATS 17-18'!G521&lt;400,IF(C520&gt;66,66,C520),C520)</f>
        <v>47</v>
      </c>
      <c r="E520" s="33">
        <f>IF('STATS 17-18'!G521&lt;200,IF(C520&gt;60,60,C520),C520)</f>
        <v>47</v>
      </c>
      <c r="F520" s="33"/>
      <c r="G520" s="33"/>
      <c r="H520" s="33"/>
      <c r="I520" s="33"/>
      <c r="J520" s="33"/>
      <c r="K520" s="130"/>
    </row>
    <row r="521" ht="20.35" customHeight="1">
      <c r="A521" t="s" s="38">
        <v>1590</v>
      </c>
      <c r="B521" s="99">
        <f>('STATS 17-18'!K522*60/'STATS 17-18'!G522)</f>
        <v>0.3147670723664489</v>
      </c>
      <c r="C521" s="33">
        <f>VLOOKUP(B521,'PA - ASSISTS'!$A$3:$B$55,2)</f>
        <v>50</v>
      </c>
      <c r="D521" s="33">
        <f>IF('STATS 17-18'!G522&lt;400,IF(C521&gt;66,66,C521),C521)</f>
        <v>50</v>
      </c>
      <c r="E521" s="33">
        <f>IF('STATS 17-18'!G522&lt;200,IF(C521&gt;60,60,C521),C521)</f>
        <v>50</v>
      </c>
      <c r="F521" s="33"/>
      <c r="G521" s="33"/>
      <c r="H521" s="33"/>
      <c r="I521" s="33"/>
      <c r="J521" s="33"/>
      <c r="K521" s="130"/>
    </row>
    <row r="522" ht="20.35" customHeight="1">
      <c r="A522" t="s" s="38">
        <v>1591</v>
      </c>
      <c r="B522" s="99">
        <f>('STATS 17-18'!K523*60/'STATS 17-18'!G523)</f>
        <v>0.5020973022730363</v>
      </c>
      <c r="C522" s="33">
        <f>VLOOKUP(B522,'PA - ASSISTS'!$A$3:$B$55,2)</f>
        <v>57</v>
      </c>
      <c r="D522" s="33">
        <f>IF('STATS 17-18'!G523&lt;400,IF(C522&gt;66,66,C522),C522)</f>
        <v>57</v>
      </c>
      <c r="E522" s="33">
        <f>IF('STATS 17-18'!G523&lt;200,IF(C522&gt;60,60,C522),C522)</f>
        <v>57</v>
      </c>
      <c r="F522" s="33"/>
      <c r="G522" s="33"/>
      <c r="H522" s="33"/>
      <c r="I522" s="33"/>
      <c r="J522" s="33"/>
      <c r="K522" s="130"/>
    </row>
    <row r="523" ht="20.35" customHeight="1">
      <c r="A523" t="s" s="38">
        <v>1592</v>
      </c>
      <c r="B523" s="99">
        <f>('STATS 17-18'!K524*60/'STATS 17-18'!G524)</f>
        <v>1.075975850319804</v>
      </c>
      <c r="C523" s="33">
        <f>VLOOKUP(B523,'PA - ASSISTS'!$A$3:$B$55,2)</f>
        <v>78</v>
      </c>
      <c r="D523" s="33">
        <f>IF('STATS 17-18'!G524&lt;400,IF(C523&gt;66,66,C523),C523)</f>
        <v>78</v>
      </c>
      <c r="E523" s="33">
        <f>IF('STATS 17-18'!G524&lt;200,IF(C523&gt;60,60,C523),C523)</f>
        <v>78</v>
      </c>
      <c r="F523" s="33"/>
      <c r="G523" s="33"/>
      <c r="H523" s="33"/>
      <c r="I523" s="33"/>
      <c r="J523" s="33"/>
      <c r="K523" s="130"/>
    </row>
    <row r="524" ht="20.35" customHeight="1">
      <c r="A524" t="s" s="38">
        <v>1593</v>
      </c>
      <c r="B524" s="99">
        <f>('STATS 17-18'!K525*60/'STATS 17-18'!G525)</f>
        <v>1.164370269745779</v>
      </c>
      <c r="C524" s="33">
        <f>VLOOKUP(B524,'PA - ASSISTS'!$A$3:$B$55,2)</f>
        <v>81</v>
      </c>
      <c r="D524" s="33">
        <f>IF('STATS 17-18'!G525&lt;400,IF(C524&gt;66,66,C524),C524)</f>
        <v>81</v>
      </c>
      <c r="E524" s="33">
        <f>IF('STATS 17-18'!G525&lt;200,IF(C524&gt;60,60,C524),C524)</f>
        <v>81</v>
      </c>
      <c r="F524" s="33"/>
      <c r="G524" s="33"/>
      <c r="H524" s="33"/>
      <c r="I524" s="33"/>
      <c r="J524" s="33"/>
      <c r="K524" s="130"/>
    </row>
    <row r="525" ht="20.35" customHeight="1">
      <c r="A525" t="s" s="38">
        <v>1594</v>
      </c>
      <c r="B525" s="99">
        <f>('STATS 17-18'!K526*60/'STATS 17-18'!G526)</f>
        <v>0.461378753508401</v>
      </c>
      <c r="C525" s="33">
        <f>VLOOKUP(B525,'PA - ASSISTS'!$A$3:$B$55,2)</f>
        <v>56</v>
      </c>
      <c r="D525" s="33">
        <f>IF('STATS 17-18'!G526&lt;400,IF(C525&gt;66,66,C525),C525)</f>
        <v>56</v>
      </c>
      <c r="E525" s="33">
        <f>IF('STATS 17-18'!G526&lt;200,IF(C525&gt;60,60,C525),C525)</f>
        <v>56</v>
      </c>
      <c r="F525" s="33"/>
      <c r="G525" s="33"/>
      <c r="H525" s="33"/>
      <c r="I525" s="33"/>
      <c r="J525" s="33"/>
      <c r="K525" s="130"/>
    </row>
    <row r="526" ht="20.35" customHeight="1">
      <c r="A526" t="s" s="38">
        <v>1595</v>
      </c>
      <c r="B526" s="99">
        <f>('STATS 17-18'!K527*60/'STATS 17-18'!G527)</f>
        <v>0.6012425679738126</v>
      </c>
      <c r="C526" s="33">
        <f>VLOOKUP(B526,'PA - ASSISTS'!$A$3:$B$55,2)</f>
        <v>61</v>
      </c>
      <c r="D526" s="33">
        <f>IF('STATS 17-18'!G527&lt;400,IF(C526&gt;66,66,C526),C526)</f>
        <v>61</v>
      </c>
      <c r="E526" s="33">
        <f>IF('STATS 17-18'!G527&lt;200,IF(C526&gt;60,60,C526),C526)</f>
        <v>61</v>
      </c>
      <c r="F526" s="33"/>
      <c r="G526" s="33"/>
      <c r="H526" s="33"/>
      <c r="I526" s="33"/>
      <c r="J526" s="33"/>
      <c r="K526" s="130"/>
    </row>
    <row r="527" ht="20.35" customHeight="1">
      <c r="A527" t="s" s="38">
        <v>1596</v>
      </c>
      <c r="B527" s="99">
        <f>('STATS 17-18'!K528*60/'STATS 17-18'!G528)</f>
        <v>0.3694922560581335</v>
      </c>
      <c r="C527" s="33">
        <f>VLOOKUP(B527,'PA - ASSISTS'!$A$3:$B$55,2)</f>
        <v>52</v>
      </c>
      <c r="D527" s="33">
        <f>IF('STATS 17-18'!G528&lt;400,IF(C527&gt;66,66,C527),C527)</f>
        <v>52</v>
      </c>
      <c r="E527" s="33">
        <f>IF('STATS 17-18'!G528&lt;200,IF(C527&gt;60,60,C527),C527)</f>
        <v>52</v>
      </c>
      <c r="F527" s="33"/>
      <c r="G527" s="33"/>
      <c r="H527" s="33"/>
      <c r="I527" s="33"/>
      <c r="J527" s="33"/>
      <c r="K527" s="130"/>
    </row>
    <row r="528" ht="20.35" customHeight="1">
      <c r="A528" t="s" s="38">
        <v>1597</v>
      </c>
      <c r="B528" s="99">
        <f>('STATS 17-18'!K529*60/'STATS 17-18'!G529)</f>
        <v>0</v>
      </c>
      <c r="C528" s="33">
        <f>VLOOKUP(B528,'PA - ASSISTS'!$A$3:$B$55,2)</f>
        <v>47</v>
      </c>
      <c r="D528" s="33">
        <f>IF('STATS 17-18'!G529&lt;400,IF(C528&gt;66,66,C528),C528)</f>
        <v>47</v>
      </c>
      <c r="E528" s="33">
        <f>IF('STATS 17-18'!G529&lt;200,IF(C528&gt;60,60,C528),C528)</f>
        <v>47</v>
      </c>
      <c r="F528" s="33"/>
      <c r="G528" s="33"/>
      <c r="H528" s="33"/>
      <c r="I528" s="33"/>
      <c r="J528" s="33"/>
      <c r="K528" s="130"/>
    </row>
    <row r="529" ht="20.35" customHeight="1">
      <c r="A529" t="s" s="38">
        <v>1598</v>
      </c>
      <c r="B529" s="99">
        <f>('STATS 17-18'!K530*60/'STATS 17-18'!G530)</f>
        <v>0.9334598690044651</v>
      </c>
      <c r="C529" s="33">
        <f>VLOOKUP(B529,'PA - ASSISTS'!$A$3:$B$55,2)</f>
        <v>73</v>
      </c>
      <c r="D529" s="33">
        <f>IF('STATS 17-18'!G530&lt;400,IF(C529&gt;66,66,C529),C529)</f>
        <v>73</v>
      </c>
      <c r="E529" s="33">
        <f>IF('STATS 17-18'!G530&lt;200,IF(C529&gt;60,60,C529),C529)</f>
        <v>73</v>
      </c>
      <c r="F529" s="33"/>
      <c r="G529" s="33"/>
      <c r="H529" s="33"/>
      <c r="I529" s="33"/>
      <c r="J529" s="33"/>
      <c r="K529" s="130"/>
    </row>
    <row r="530" ht="20.35" customHeight="1">
      <c r="A530" t="s" s="38">
        <v>1599</v>
      </c>
      <c r="B530" s="99">
        <f>('STATS 17-18'!K531*60/'STATS 17-18'!G531)</f>
        <v>0.6012626515682934</v>
      </c>
      <c r="C530" s="33">
        <f>VLOOKUP(B530,'PA - ASSISTS'!$A$3:$B$55,2)</f>
        <v>61</v>
      </c>
      <c r="D530" s="33">
        <f>IF('STATS 17-18'!G531&lt;400,IF(C530&gt;66,66,C530),C530)</f>
        <v>61</v>
      </c>
      <c r="E530" s="33">
        <f>IF('STATS 17-18'!G531&lt;200,IF(C530&gt;60,60,C530),C530)</f>
        <v>60</v>
      </c>
      <c r="F530" s="33"/>
      <c r="G530" s="33"/>
      <c r="H530" s="33"/>
      <c r="I530" s="33"/>
      <c r="J530" s="33"/>
      <c r="K530" s="130"/>
    </row>
    <row r="531" ht="20.35" customHeight="1">
      <c r="A531" t="s" s="38">
        <v>1600</v>
      </c>
      <c r="B531" s="99">
        <f>('STATS 17-18'!K532*60/'STATS 17-18'!G532)</f>
        <v>0</v>
      </c>
      <c r="C531" s="33">
        <f>VLOOKUP(B531,'PA - ASSISTS'!$A$3:$B$55,2)</f>
        <v>47</v>
      </c>
      <c r="D531" s="33">
        <f>IF('STATS 17-18'!G532&lt;400,IF(C531&gt;66,66,C531),C531)</f>
        <v>47</v>
      </c>
      <c r="E531" s="33">
        <f>IF('STATS 17-18'!G532&lt;200,IF(C531&gt;60,60,C531),C531)</f>
        <v>47</v>
      </c>
      <c r="F531" s="33"/>
      <c r="G531" s="33"/>
      <c r="H531" s="33"/>
      <c r="I531" s="33"/>
      <c r="J531" s="33"/>
      <c r="K531" s="130"/>
    </row>
    <row r="532" ht="20.35" customHeight="1">
      <c r="A532" t="s" s="38">
        <v>1601</v>
      </c>
      <c r="B532" s="99">
        <f>('STATS 17-18'!K533*60/'STATS 17-18'!G533)</f>
        <v>0.6038647342995169</v>
      </c>
      <c r="C532" s="33">
        <f>VLOOKUP(B532,'PA - ASSISTS'!$A$3:$B$55,2)</f>
        <v>61</v>
      </c>
      <c r="D532" s="33">
        <f>IF('STATS 17-18'!G533&lt;400,IF(C532&gt;66,66,C532),C532)</f>
        <v>61</v>
      </c>
      <c r="E532" s="33">
        <f>IF('STATS 17-18'!G533&lt;200,IF(C532&gt;60,60,C532),C532)</f>
        <v>61</v>
      </c>
      <c r="F532" s="33"/>
      <c r="G532" s="33"/>
      <c r="H532" s="33"/>
      <c r="I532" s="33"/>
      <c r="J532" s="33"/>
      <c r="K532" s="130"/>
    </row>
    <row r="533" ht="20.35" customHeight="1">
      <c r="A533" t="s" s="38">
        <v>1602</v>
      </c>
      <c r="B533" s="99">
        <f>('STATS 17-18'!K534*60/'STATS 17-18'!G534)</f>
        <v>0.5516154452324665</v>
      </c>
      <c r="C533" s="33">
        <f>VLOOKUP(B533,'PA - ASSISTS'!$A$3:$B$55,2)</f>
        <v>59</v>
      </c>
      <c r="D533" s="33">
        <f>IF('STATS 17-18'!G534&lt;400,IF(C533&gt;66,66,C533),C533)</f>
        <v>59</v>
      </c>
      <c r="E533" s="33">
        <f>IF('STATS 17-18'!G534&lt;200,IF(C533&gt;60,60,C533),C533)</f>
        <v>59</v>
      </c>
      <c r="F533" s="33"/>
      <c r="G533" s="33"/>
      <c r="H533" s="33"/>
      <c r="I533" s="33"/>
      <c r="J533" s="33"/>
      <c r="K533" s="130"/>
    </row>
    <row r="534" ht="20.35" customHeight="1">
      <c r="A534" t="s" s="38">
        <v>1603</v>
      </c>
      <c r="B534" s="99">
        <f>('STATS 17-18'!K535*60/'STATS 17-18'!G535)</f>
        <v>0.7084591996378986</v>
      </c>
      <c r="C534" s="33">
        <f>VLOOKUP(B534,'PA - ASSISTS'!$A$3:$B$55,2)</f>
        <v>65</v>
      </c>
      <c r="D534" s="33">
        <f>IF('STATS 17-18'!G535&lt;400,IF(C534&gt;66,66,C534),C534)</f>
        <v>65</v>
      </c>
      <c r="E534" s="33">
        <f>IF('STATS 17-18'!G535&lt;200,IF(C534&gt;60,60,C534),C534)</f>
        <v>65</v>
      </c>
      <c r="F534" s="33"/>
      <c r="G534" s="33"/>
      <c r="H534" s="33"/>
      <c r="I534" s="33"/>
      <c r="J534" s="33"/>
      <c r="K534" s="130"/>
    </row>
    <row r="535" ht="20.35" customHeight="1">
      <c r="A535" t="s" s="38">
        <v>1604</v>
      </c>
      <c r="B535" s="99">
        <f>('STATS 17-18'!K536*60/'STATS 17-18'!G536)</f>
        <v>0.4991680532445923</v>
      </c>
      <c r="C535" s="33">
        <f>VLOOKUP(B535,'PA - ASSISTS'!$A$3:$B$55,2)</f>
        <v>57</v>
      </c>
      <c r="D535" s="33">
        <f>IF('STATS 17-18'!G536&lt;400,IF(C535&gt;66,66,C535),C535)</f>
        <v>57</v>
      </c>
      <c r="E535" s="33">
        <f>IF('STATS 17-18'!G536&lt;200,IF(C535&gt;60,60,C535),C535)</f>
        <v>57</v>
      </c>
      <c r="F535" s="33"/>
      <c r="G535" s="33"/>
      <c r="H535" s="33"/>
      <c r="I535" s="33"/>
      <c r="J535" s="33"/>
      <c r="K535" s="130"/>
    </row>
    <row r="536" ht="20.35" customHeight="1">
      <c r="A536" t="s" s="38">
        <v>1605</v>
      </c>
      <c r="B536" s="99">
        <f>('STATS 17-18'!K537*60/'STATS 17-18'!G537)</f>
        <v>0.6998784933171325</v>
      </c>
      <c r="C536" s="33">
        <f>VLOOKUP(B536,'PA - ASSISTS'!$A$3:$B$55,2)</f>
        <v>65</v>
      </c>
      <c r="D536" s="33">
        <f>IF('STATS 17-18'!G537&lt;400,IF(C536&gt;66,66,C536),C536)</f>
        <v>65</v>
      </c>
      <c r="E536" s="33">
        <f>IF('STATS 17-18'!G537&lt;200,IF(C536&gt;60,60,C536),C536)</f>
        <v>65</v>
      </c>
      <c r="F536" s="33"/>
      <c r="G536" s="33"/>
      <c r="H536" s="33"/>
      <c r="I536" s="33"/>
      <c r="J536" s="33"/>
      <c r="K536" s="130"/>
    </row>
    <row r="537" ht="20.35" customHeight="1">
      <c r="A537" t="s" s="38">
        <v>1606</v>
      </c>
      <c r="B537" s="99">
        <f>('STATS 17-18'!K538*60/'STATS 17-18'!G538)</f>
        <v>0.507013689369613</v>
      </c>
      <c r="C537" s="33">
        <f>VLOOKUP(B537,'PA - ASSISTS'!$A$3:$B$55,2)</f>
        <v>57</v>
      </c>
      <c r="D537" s="33">
        <f>IF('STATS 17-18'!G538&lt;400,IF(C537&gt;66,66,C537),C537)</f>
        <v>57</v>
      </c>
      <c r="E537" s="33">
        <f>IF('STATS 17-18'!G538&lt;200,IF(C537&gt;60,60,C537),C537)</f>
        <v>57</v>
      </c>
      <c r="F537" s="33"/>
      <c r="G537" s="33"/>
      <c r="H537" s="33"/>
      <c r="I537" s="33"/>
      <c r="J537" s="33"/>
      <c r="K537" s="130"/>
    </row>
    <row r="538" ht="20.35" customHeight="1">
      <c r="A538" t="s" s="38">
        <v>1607</v>
      </c>
      <c r="B538" s="99">
        <f>('STATS 17-18'!K539*60/'STATS 17-18'!G539)</f>
        <v>1.789312484887563</v>
      </c>
      <c r="C538" s="33">
        <f>VLOOKUP(B538,'PA - ASSISTS'!$A$3:$B$55,2)</f>
        <v>93</v>
      </c>
      <c r="D538" s="33">
        <f>IF('STATS 17-18'!G539&lt;400,IF(C538&gt;66,66,C538),C538)</f>
        <v>93</v>
      </c>
      <c r="E538" s="33">
        <f>IF('STATS 17-18'!G539&lt;200,IF(C538&gt;60,60,C538),C538)</f>
        <v>93</v>
      </c>
      <c r="F538" s="33"/>
      <c r="G538" s="33"/>
      <c r="H538" s="33"/>
      <c r="I538" s="33"/>
      <c r="J538" s="33"/>
      <c r="K538" s="130"/>
    </row>
    <row r="539" ht="20.35" customHeight="1">
      <c r="A539" t="s" s="38">
        <v>1608</v>
      </c>
      <c r="B539" s="99">
        <f>('STATS 17-18'!K540*60/'STATS 17-18'!G540)</f>
        <v>1.951593801604644</v>
      </c>
      <c r="C539" s="33">
        <f>VLOOKUP(B539,'PA - ASSISTS'!$A$3:$B$55,2)</f>
        <v>94</v>
      </c>
      <c r="D539" s="33">
        <f>IF('STATS 17-18'!G540&lt;400,IF(C539&gt;66,66,C539),C539)</f>
        <v>94</v>
      </c>
      <c r="E539" s="33">
        <f>IF('STATS 17-18'!G540&lt;200,IF(C539&gt;60,60,C539),C539)</f>
        <v>94</v>
      </c>
      <c r="F539" s="33"/>
      <c r="G539" s="33"/>
      <c r="H539" s="33"/>
      <c r="I539" s="33"/>
      <c r="J539" s="33"/>
      <c r="K539" s="130"/>
    </row>
    <row r="540" ht="20.35" customHeight="1">
      <c r="A540" t="s" s="38">
        <v>1609</v>
      </c>
      <c r="B540" s="99">
        <f>('STATS 17-18'!K541*60/'STATS 17-18'!G541)</f>
        <v>0</v>
      </c>
      <c r="C540" s="33">
        <f>VLOOKUP(B540,'PA - ASSISTS'!$A$3:$B$55,2)</f>
        <v>47</v>
      </c>
      <c r="D540" s="33">
        <f>IF('STATS 17-18'!G541&lt;400,IF(C540&gt;66,66,C540),C540)</f>
        <v>47</v>
      </c>
      <c r="E540" s="33">
        <f>IF('STATS 17-18'!G541&lt;200,IF(C540&gt;60,60,C540),C540)</f>
        <v>47</v>
      </c>
      <c r="F540" s="33"/>
      <c r="G540" s="33"/>
      <c r="H540" s="33"/>
      <c r="I540" s="33"/>
      <c r="J540" s="33"/>
      <c r="K540" s="130"/>
    </row>
    <row r="541" ht="20.35" customHeight="1">
      <c r="A541" t="s" s="38">
        <v>1610</v>
      </c>
      <c r="B541" s="99">
        <f>('STATS 17-18'!K542*60/'STATS 17-18'!G542)</f>
        <v>0.3629764065335753</v>
      </c>
      <c r="C541" s="33">
        <f>VLOOKUP(B541,'PA - ASSISTS'!$A$3:$B$55,2)</f>
        <v>52</v>
      </c>
      <c r="D541" s="33">
        <f>IF('STATS 17-18'!G542&lt;400,IF(C541&gt;66,66,C541),C541)</f>
        <v>52</v>
      </c>
      <c r="E541" s="33">
        <f>IF('STATS 17-18'!G542&lt;200,IF(C541&gt;60,60,C541),C541)</f>
        <v>52</v>
      </c>
      <c r="F541" s="33"/>
      <c r="G541" s="33"/>
      <c r="H541" s="33"/>
      <c r="I541" s="33"/>
      <c r="J541" s="33"/>
      <c r="K541" s="130"/>
    </row>
    <row r="542" ht="20.35" customHeight="1">
      <c r="A542" t="s" s="38">
        <v>1611</v>
      </c>
      <c r="B542" s="99">
        <f>('STATS 17-18'!K543*60/'STATS 17-18'!G543)</f>
        <v>0.283922867620963</v>
      </c>
      <c r="C542" s="33">
        <f>VLOOKUP(B542,'PA - ASSISTS'!$A$3:$B$55,2)</f>
        <v>50</v>
      </c>
      <c r="D542" s="33">
        <f>IF('STATS 17-18'!G543&lt;400,IF(C542&gt;66,66,C542),C542)</f>
        <v>50</v>
      </c>
      <c r="E542" s="33">
        <f>IF('STATS 17-18'!G543&lt;200,IF(C542&gt;60,60,C542),C542)</f>
        <v>50</v>
      </c>
      <c r="F542" s="33"/>
      <c r="G542" s="33"/>
      <c r="H542" s="33"/>
      <c r="I542" s="33"/>
      <c r="J542" s="33"/>
      <c r="K542" s="130"/>
    </row>
    <row r="543" ht="20.35" customHeight="1">
      <c r="A543" t="s" s="38">
        <v>1612</v>
      </c>
      <c r="B543" s="99">
        <f>('STATS 17-18'!K544*60/'STATS 17-18'!G544)</f>
        <v>0.6515129578688288</v>
      </c>
      <c r="C543" s="33">
        <f>VLOOKUP(B543,'PA - ASSISTS'!$A$3:$B$55,2)</f>
        <v>63</v>
      </c>
      <c r="D543" s="33">
        <f>IF('STATS 17-18'!G544&lt;400,IF(C543&gt;66,66,C543),C543)</f>
        <v>63</v>
      </c>
      <c r="E543" s="33">
        <f>IF('STATS 17-18'!G544&lt;200,IF(C543&gt;60,60,C543),C543)</f>
        <v>63</v>
      </c>
      <c r="F543" s="33"/>
      <c r="G543" s="33"/>
      <c r="H543" s="33"/>
      <c r="I543" s="33"/>
      <c r="J543" s="33"/>
      <c r="K543" s="130"/>
    </row>
    <row r="544" ht="20.35" customHeight="1">
      <c r="A544" t="s" s="38">
        <v>1613</v>
      </c>
      <c r="B544" s="99">
        <f>('STATS 17-18'!K545*60/'STATS 17-18'!G545)</f>
        <v>0.9208762649258694</v>
      </c>
      <c r="C544" s="33">
        <f>VLOOKUP(B544,'PA - ASSISTS'!$A$3:$B$55,2)</f>
        <v>73</v>
      </c>
      <c r="D544" s="33">
        <f>IF('STATS 17-18'!G545&lt;400,IF(C544&gt;66,66,C544),C544)</f>
        <v>73</v>
      </c>
      <c r="E544" s="33">
        <f>IF('STATS 17-18'!G545&lt;200,IF(C544&gt;60,60,C544),C544)</f>
        <v>73</v>
      </c>
      <c r="F544" s="33"/>
      <c r="G544" s="33"/>
      <c r="H544" s="33"/>
      <c r="I544" s="33"/>
      <c r="J544" s="33"/>
      <c r="K544" s="130"/>
    </row>
    <row r="545" ht="20.35" customHeight="1">
      <c r="A545" t="s" s="38">
        <v>1614</v>
      </c>
      <c r="B545" s="99">
        <f>('STATS 17-18'!K546*60/'STATS 17-18'!G546)</f>
        <v>1.21928207510197</v>
      </c>
      <c r="C545" s="33">
        <f>VLOOKUP(B545,'PA - ASSISTS'!$A$3:$B$55,2)</f>
        <v>82</v>
      </c>
      <c r="D545" s="33">
        <f>IF('STATS 17-18'!G546&lt;400,IF(C545&gt;66,66,C545),C545)</f>
        <v>82</v>
      </c>
      <c r="E545" s="33">
        <f>IF('STATS 17-18'!G546&lt;200,IF(C545&gt;60,60,C545),C545)</f>
        <v>82</v>
      </c>
      <c r="F545" s="33"/>
      <c r="G545" s="33"/>
      <c r="H545" s="33"/>
      <c r="I545" s="33"/>
      <c r="J545" s="33"/>
      <c r="K545" s="130"/>
    </row>
    <row r="546" ht="20.35" customHeight="1">
      <c r="A546" t="s" s="38">
        <v>1615</v>
      </c>
      <c r="B546" s="99">
        <f>('STATS 17-18'!K547*60/'STATS 17-18'!G547)</f>
        <v>0.5595657769570813</v>
      </c>
      <c r="C546" s="33">
        <f>VLOOKUP(B546,'PA - ASSISTS'!$A$3:$B$55,2)</f>
        <v>59</v>
      </c>
      <c r="D546" s="33">
        <f>IF('STATS 17-18'!G547&lt;400,IF(C546&gt;66,66,C546),C546)</f>
        <v>59</v>
      </c>
      <c r="E546" s="33">
        <f>IF('STATS 17-18'!G547&lt;200,IF(C546&gt;60,60,C546),C546)</f>
        <v>59</v>
      </c>
      <c r="F546" s="33"/>
      <c r="G546" s="33"/>
      <c r="H546" s="33"/>
      <c r="I546" s="33"/>
      <c r="J546" s="33"/>
      <c r="K546" s="130"/>
    </row>
    <row r="547" ht="20.35" customHeight="1">
      <c r="A547" t="s" s="38">
        <v>1616</v>
      </c>
      <c r="B547" s="99">
        <f>('STATS 17-18'!K548*60/'STATS 17-18'!G548)</f>
        <v>0</v>
      </c>
      <c r="C547" s="33">
        <f>VLOOKUP(B547,'PA - ASSISTS'!$A$3:$B$55,2)</f>
        <v>47</v>
      </c>
      <c r="D547" s="33">
        <f>IF('STATS 17-18'!G548&lt;400,IF(C547&gt;66,66,C547),C547)</f>
        <v>47</v>
      </c>
      <c r="E547" s="33">
        <f>IF('STATS 17-18'!G548&lt;200,IF(C547&gt;60,60,C547),C547)</f>
        <v>47</v>
      </c>
      <c r="F547" s="33"/>
      <c r="G547" s="33"/>
      <c r="H547" s="33"/>
      <c r="I547" s="33"/>
      <c r="J547" s="33"/>
      <c r="K547" s="130"/>
    </row>
    <row r="548" ht="20.35" customHeight="1">
      <c r="A548" t="s" s="38">
        <v>1617</v>
      </c>
      <c r="B548" s="99">
        <f>('STATS 17-18'!K549*60/'STATS 17-18'!G549)</f>
        <v>0</v>
      </c>
      <c r="C548" s="33">
        <f>VLOOKUP(B548,'PA - ASSISTS'!$A$3:$B$55,2)</f>
        <v>47</v>
      </c>
      <c r="D548" s="33">
        <f>IF('STATS 17-18'!G549&lt;400,IF(C548&gt;66,66,C548),C548)</f>
        <v>47</v>
      </c>
      <c r="E548" s="33">
        <f>IF('STATS 17-18'!G549&lt;200,IF(C548&gt;60,60,C548),C548)</f>
        <v>47</v>
      </c>
      <c r="F548" s="33"/>
      <c r="G548" s="33"/>
      <c r="H548" s="33"/>
      <c r="I548" s="33"/>
      <c r="J548" s="33"/>
      <c r="K548" s="130"/>
    </row>
    <row r="549" ht="20.35" customHeight="1">
      <c r="A549" t="s" s="38">
        <v>1618</v>
      </c>
      <c r="B549" s="99">
        <f>('STATS 17-18'!K550*60/'STATS 17-18'!G550)</f>
        <v>2.594763794121281</v>
      </c>
      <c r="C549" s="33">
        <f>VLOOKUP(B549,'PA - ASSISTS'!$A$3:$B$55,2)</f>
        <v>99</v>
      </c>
      <c r="D549" s="33">
        <f>IF('STATS 17-18'!G550&lt;400,IF(C549&gt;66,66,C549),C549)</f>
        <v>99</v>
      </c>
      <c r="E549" s="33">
        <f>IF('STATS 17-18'!G550&lt;200,IF(C549&gt;60,60,C549),C549)</f>
        <v>99</v>
      </c>
      <c r="F549" s="33"/>
      <c r="G549" s="33"/>
      <c r="H549" s="33"/>
      <c r="I549" s="33"/>
      <c r="J549" s="33"/>
      <c r="K549" s="130"/>
    </row>
    <row r="550" ht="20.35" customHeight="1">
      <c r="A550" t="s" s="38">
        <v>1619</v>
      </c>
      <c r="B550" s="99">
        <f>('STATS 17-18'!K551*60/'STATS 17-18'!G551)</f>
        <v>1.304244723737254</v>
      </c>
      <c r="C550" s="33">
        <f>VLOOKUP(B550,'PA - ASSISTS'!$A$3:$B$55,2)</f>
        <v>84</v>
      </c>
      <c r="D550" s="33">
        <f>IF('STATS 17-18'!G551&lt;400,IF(C550&gt;66,66,C550),C550)</f>
        <v>84</v>
      </c>
      <c r="E550" s="33">
        <f>IF('STATS 17-18'!G551&lt;200,IF(C550&gt;60,60,C550),C550)</f>
        <v>84</v>
      </c>
      <c r="F550" s="33"/>
      <c r="G550" s="33"/>
      <c r="H550" s="33"/>
      <c r="I550" s="33"/>
      <c r="J550" s="33"/>
      <c r="K550" s="130"/>
    </row>
    <row r="551" ht="20.35" customHeight="1">
      <c r="A551" t="s" s="38">
        <v>1620</v>
      </c>
      <c r="B551" s="99">
        <f>('STATS 17-18'!K552*60/'STATS 17-18'!G552)</f>
        <v>1.426778519056741</v>
      </c>
      <c r="C551" s="33">
        <f>VLOOKUP(B551,'PA - ASSISTS'!$A$3:$B$55,2)</f>
        <v>87</v>
      </c>
      <c r="D551" s="33">
        <f>IF('STATS 17-18'!G552&lt;400,IF(C551&gt;66,66,C551),C551)</f>
        <v>87</v>
      </c>
      <c r="E551" s="33">
        <f>IF('STATS 17-18'!G552&lt;200,IF(C551&gt;60,60,C551),C551)</f>
        <v>87</v>
      </c>
      <c r="F551" s="33"/>
      <c r="G551" s="33"/>
      <c r="H551" s="33"/>
      <c r="I551" s="33"/>
      <c r="J551" s="33"/>
      <c r="K551" s="130"/>
    </row>
    <row r="552" ht="20.35" customHeight="1">
      <c r="A552" t="s" s="38">
        <v>1621</v>
      </c>
      <c r="B552" s="99">
        <f>('STATS 17-18'!K553*60/'STATS 17-18'!G553)</f>
        <v>0.7493131296311715</v>
      </c>
      <c r="C552" s="33">
        <f>VLOOKUP(B552,'PA - ASSISTS'!$A$3:$B$55,2)</f>
        <v>67</v>
      </c>
      <c r="D552" s="33">
        <f>IF('STATS 17-18'!G553&lt;400,IF(C552&gt;66,66,C552),C552)</f>
        <v>66</v>
      </c>
      <c r="E552" s="33">
        <f>IF('STATS 17-18'!G553&lt;200,IF(C552&gt;60,60,C552),C552)</f>
        <v>67</v>
      </c>
      <c r="F552" s="33"/>
      <c r="G552" s="33"/>
      <c r="H552" s="33"/>
      <c r="I552" s="33"/>
      <c r="J552" s="33"/>
      <c r="K552" s="130"/>
    </row>
    <row r="553" ht="20.35" customHeight="1">
      <c r="A553" t="s" s="38">
        <v>1622</v>
      </c>
      <c r="B553" s="99">
        <f>('STATS 17-18'!K554*60/'STATS 17-18'!G554)</f>
        <v>0</v>
      </c>
      <c r="C553" s="33">
        <f>VLOOKUP(B553,'PA - ASSISTS'!$A$3:$B$55,2)</f>
        <v>47</v>
      </c>
      <c r="D553" s="33">
        <f>IF('STATS 17-18'!G554&lt;400,IF(C553&gt;66,66,C553),C553)</f>
        <v>47</v>
      </c>
      <c r="E553" s="33">
        <f>IF('STATS 17-18'!G554&lt;200,IF(C553&gt;60,60,C553),C553)</f>
        <v>47</v>
      </c>
      <c r="F553" s="33"/>
      <c r="G553" s="33"/>
      <c r="H553" s="33"/>
      <c r="I553" s="33"/>
      <c r="J553" s="33"/>
      <c r="K553" s="130"/>
    </row>
    <row r="554" ht="20.35" customHeight="1">
      <c r="A554" t="s" s="38">
        <v>1623</v>
      </c>
      <c r="B554" s="99">
        <f>('STATS 17-18'!K555*60/'STATS 17-18'!G555)</f>
        <v>0.6664921092094928</v>
      </c>
      <c r="C554" s="33">
        <f>VLOOKUP(B554,'PA - ASSISTS'!$A$3:$B$55,2)</f>
        <v>64</v>
      </c>
      <c r="D554" s="33">
        <f>IF('STATS 17-18'!G555&lt;400,IF(C554&gt;66,66,C554),C554)</f>
        <v>64</v>
      </c>
      <c r="E554" s="33">
        <f>IF('STATS 17-18'!G555&lt;200,IF(C554&gt;60,60,C554),C554)</f>
        <v>64</v>
      </c>
      <c r="F554" s="33"/>
      <c r="G554" s="33"/>
      <c r="H554" s="33"/>
      <c r="I554" s="33"/>
      <c r="J554" s="33"/>
      <c r="K554" s="130"/>
    </row>
    <row r="555" ht="20.35" customHeight="1">
      <c r="A555" t="s" s="38">
        <v>1624</v>
      </c>
      <c r="B555" s="99">
        <f>('STATS 17-18'!K556*60/'STATS 17-18'!G556)</f>
        <v>0.9751023857505038</v>
      </c>
      <c r="C555" s="33">
        <f>VLOOKUP(B555,'PA - ASSISTS'!$A$3:$B$55,2)</f>
        <v>74</v>
      </c>
      <c r="D555" s="33">
        <f>IF('STATS 17-18'!G556&lt;400,IF(C555&gt;66,66,C555),C555)</f>
        <v>74</v>
      </c>
      <c r="E555" s="33">
        <f>IF('STATS 17-18'!G556&lt;200,IF(C555&gt;60,60,C555),C555)</f>
        <v>74</v>
      </c>
      <c r="F555" s="33"/>
      <c r="G555" s="33"/>
      <c r="H555" s="33"/>
      <c r="I555" s="33"/>
      <c r="J555" s="33"/>
      <c r="K555" s="130"/>
    </row>
    <row r="556" ht="20.35" customHeight="1">
      <c r="A556" t="s" s="38">
        <v>1625</v>
      </c>
      <c r="B556" s="99">
        <f>('STATS 17-18'!K557*60/'STATS 17-18'!G557)</f>
        <v>0.7025162856048026</v>
      </c>
      <c r="C556" s="33">
        <f>VLOOKUP(B556,'PA - ASSISTS'!$A$3:$B$55,2)</f>
        <v>65</v>
      </c>
      <c r="D556" s="33">
        <f>IF('STATS 17-18'!G557&lt;400,IF(C556&gt;66,66,C556),C556)</f>
        <v>65</v>
      </c>
      <c r="E556" s="33">
        <f>IF('STATS 17-18'!G557&lt;200,IF(C556&gt;60,60,C556),C556)</f>
        <v>65</v>
      </c>
      <c r="F556" s="33"/>
      <c r="G556" s="33"/>
      <c r="H556" s="33"/>
      <c r="I556" s="33"/>
      <c r="J556" s="33"/>
      <c r="K556" s="130"/>
    </row>
    <row r="557" ht="20.35" customHeight="1">
      <c r="A557" t="s" s="38">
        <v>1626</v>
      </c>
      <c r="B557" s="99">
        <f>('STATS 17-18'!K558*60/'STATS 17-18'!G558)</f>
        <v>1.277232662564444</v>
      </c>
      <c r="C557" s="33">
        <f>VLOOKUP(B557,'PA - ASSISTS'!$A$3:$B$55,2)</f>
        <v>83</v>
      </c>
      <c r="D557" s="33">
        <f>IF('STATS 17-18'!G558&lt;400,IF(C557&gt;66,66,C557),C557)</f>
        <v>83</v>
      </c>
      <c r="E557" s="33">
        <f>IF('STATS 17-18'!G558&lt;200,IF(C557&gt;60,60,C557),C557)</f>
        <v>83</v>
      </c>
      <c r="F557" s="33"/>
      <c r="G557" s="33"/>
      <c r="H557" s="33"/>
      <c r="I557" s="33"/>
      <c r="J557" s="33"/>
      <c r="K557" s="130"/>
    </row>
    <row r="558" ht="20.35" customHeight="1">
      <c r="A558" t="s" s="38">
        <v>1627</v>
      </c>
      <c r="B558" s="99">
        <f>('STATS 17-18'!K559*60/'STATS 17-18'!G559)</f>
        <v>1.044643131471411</v>
      </c>
      <c r="C558" s="33">
        <f>VLOOKUP(B558,'PA - ASSISTS'!$A$3:$B$55,2)</f>
        <v>77</v>
      </c>
      <c r="D558" s="33">
        <f>IF('STATS 17-18'!G559&lt;400,IF(C558&gt;66,66,C558),C558)</f>
        <v>77</v>
      </c>
      <c r="E558" s="33">
        <f>IF('STATS 17-18'!G559&lt;200,IF(C558&gt;60,60,C558),C558)</f>
        <v>77</v>
      </c>
      <c r="F558" s="33"/>
      <c r="G558" s="33"/>
      <c r="H558" s="33"/>
      <c r="I558" s="33"/>
      <c r="J558" s="33"/>
      <c r="K558" s="130"/>
    </row>
    <row r="559" ht="20.35" customHeight="1">
      <c r="A559" t="s" s="38">
        <v>1628</v>
      </c>
      <c r="B559" s="99">
        <f>('STATS 17-18'!K560*60/'STATS 17-18'!G560)</f>
        <v>0.5875555729646096</v>
      </c>
      <c r="C559" s="33">
        <f>VLOOKUP(B559,'PA - ASSISTS'!$A$3:$B$55,2)</f>
        <v>60</v>
      </c>
      <c r="D559" s="33">
        <f>IF('STATS 17-18'!G560&lt;400,IF(C559&gt;66,66,C559),C559)</f>
        <v>60</v>
      </c>
      <c r="E559" s="33">
        <f>IF('STATS 17-18'!G560&lt;200,IF(C559&gt;60,60,C559),C559)</f>
        <v>60</v>
      </c>
      <c r="F559" s="33"/>
      <c r="G559" s="33"/>
      <c r="H559" s="33"/>
      <c r="I559" s="33"/>
      <c r="J559" s="33"/>
      <c r="K559" s="130"/>
    </row>
    <row r="560" ht="20.35" customHeight="1">
      <c r="A560" t="s" s="38">
        <v>1629</v>
      </c>
      <c r="B560" s="99">
        <f>('STATS 17-18'!K561*60/'STATS 17-18'!G561)</f>
        <v>0.8488814218763816</v>
      </c>
      <c r="C560" s="33">
        <f>VLOOKUP(B560,'PA - ASSISTS'!$A$3:$B$55,2)</f>
        <v>70</v>
      </c>
      <c r="D560" s="33">
        <f>IF('STATS 17-18'!G561&lt;400,IF(C560&gt;66,66,C560),C560)</f>
        <v>70</v>
      </c>
      <c r="E560" s="33">
        <f>IF('STATS 17-18'!G561&lt;200,IF(C560&gt;60,60,C560),C560)</f>
        <v>70</v>
      </c>
      <c r="F560" s="33"/>
      <c r="G560" s="33"/>
      <c r="H560" s="33"/>
      <c r="I560" s="33"/>
      <c r="J560" s="33"/>
      <c r="K560" s="130"/>
    </row>
    <row r="561" ht="20.35" customHeight="1">
      <c r="A561" t="s" s="38">
        <v>1630</v>
      </c>
      <c r="B561" s="99">
        <f>('STATS 17-18'!K562*60/'STATS 17-18'!G562)</f>
        <v>0.4079135223332653</v>
      </c>
      <c r="C561" s="33">
        <f>VLOOKUP(B561,'PA - ASSISTS'!$A$3:$B$55,2)</f>
        <v>53</v>
      </c>
      <c r="D561" s="33">
        <f>IF('STATS 17-18'!G562&lt;400,IF(C561&gt;66,66,C561),C561)</f>
        <v>53</v>
      </c>
      <c r="E561" s="33">
        <f>IF('STATS 17-18'!G562&lt;200,IF(C561&gt;60,60,C561),C561)</f>
        <v>53</v>
      </c>
      <c r="F561" s="33"/>
      <c r="G561" s="33"/>
      <c r="H561" s="33"/>
      <c r="I561" s="33"/>
      <c r="J561" s="33"/>
      <c r="K561" s="130"/>
    </row>
    <row r="562" ht="20.35" customHeight="1">
      <c r="A562" t="s" s="38">
        <v>1631</v>
      </c>
      <c r="B562" s="99">
        <f>('STATS 17-18'!K563*60/'STATS 17-18'!G563)</f>
        <v>0.4466944609886837</v>
      </c>
      <c r="C562" s="33">
        <f>VLOOKUP(B562,'PA - ASSISTS'!$A$3:$B$55,2)</f>
        <v>55</v>
      </c>
      <c r="D562" s="33">
        <f>IF('STATS 17-18'!G563&lt;400,IF(C562&gt;66,66,C562),C562)</f>
        <v>55</v>
      </c>
      <c r="E562" s="33">
        <f>IF('STATS 17-18'!G563&lt;200,IF(C562&gt;60,60,C562),C562)</f>
        <v>55</v>
      </c>
      <c r="F562" s="33"/>
      <c r="G562" s="33"/>
      <c r="H562" s="33"/>
      <c r="I562" s="33"/>
      <c r="J562" s="33"/>
      <c r="K562" s="130"/>
    </row>
    <row r="563" ht="20.35" customHeight="1">
      <c r="A563" t="s" s="38">
        <v>1632</v>
      </c>
      <c r="B563" s="99">
        <f>('STATS 17-18'!K564*60/'STATS 17-18'!G564)</f>
        <v>1.35196034249662</v>
      </c>
      <c r="C563" s="33">
        <f>VLOOKUP(B563,'PA - ASSISTS'!$A$3:$B$55,2)</f>
        <v>85</v>
      </c>
      <c r="D563" s="33">
        <f>IF('STATS 17-18'!G564&lt;400,IF(C563&gt;66,66,C563),C563)</f>
        <v>66</v>
      </c>
      <c r="E563" s="33">
        <f>IF('STATS 17-18'!G564&lt;200,IF(C563&gt;60,60,C563),C563)</f>
        <v>85</v>
      </c>
      <c r="F563" s="33"/>
      <c r="G563" s="33"/>
      <c r="H563" s="33"/>
      <c r="I563" s="33"/>
      <c r="J563" s="33"/>
      <c r="K563" s="130"/>
    </row>
    <row r="564" ht="20.35" customHeight="1">
      <c r="A564" t="s" s="38">
        <v>1633</v>
      </c>
      <c r="B564" s="99">
        <f>('STATS 17-18'!K565*60/'STATS 17-18'!G565)</f>
        <v>0</v>
      </c>
      <c r="C564" s="33">
        <f>VLOOKUP(B564,'PA - ASSISTS'!$A$3:$B$55,2)</f>
        <v>47</v>
      </c>
      <c r="D564" s="33">
        <f>IF('STATS 17-18'!G565&lt;400,IF(C564&gt;66,66,C564),C564)</f>
        <v>47</v>
      </c>
      <c r="E564" s="33">
        <f>IF('STATS 17-18'!G565&lt;200,IF(C564&gt;60,60,C564),C564)</f>
        <v>47</v>
      </c>
      <c r="F564" s="33"/>
      <c r="G564" s="33"/>
      <c r="H564" s="33"/>
      <c r="I564" s="33"/>
      <c r="J564" s="33"/>
      <c r="K564" s="130"/>
    </row>
    <row r="565" ht="20.35" customHeight="1">
      <c r="A565" t="s" s="38">
        <v>1634</v>
      </c>
      <c r="B565" s="99">
        <f>('STATS 17-18'!K566*60/'STATS 17-18'!G566)</f>
        <v>0.5982216501853581</v>
      </c>
      <c r="C565" s="33">
        <f>VLOOKUP(B565,'PA - ASSISTS'!$A$3:$B$55,2)</f>
        <v>60</v>
      </c>
      <c r="D565" s="33">
        <f>IF('STATS 17-18'!G566&lt;400,IF(C565&gt;66,66,C565),C565)</f>
        <v>60</v>
      </c>
      <c r="E565" s="33">
        <f>IF('STATS 17-18'!G566&lt;200,IF(C565&gt;60,60,C565),C565)</f>
        <v>60</v>
      </c>
      <c r="F565" s="33"/>
      <c r="G565" s="33"/>
      <c r="H565" s="33"/>
      <c r="I565" s="33"/>
      <c r="J565" s="33"/>
      <c r="K565" s="130"/>
    </row>
    <row r="566" ht="20.35" customHeight="1">
      <c r="A566" t="s" s="38">
        <v>1635</v>
      </c>
      <c r="B566" s="99">
        <f>('STATS 17-18'!K567*60/'STATS 17-18'!G567)</f>
        <v>0.8587153098531076</v>
      </c>
      <c r="C566" s="33">
        <f>VLOOKUP(B566,'PA - ASSISTS'!$A$3:$B$55,2)</f>
        <v>70</v>
      </c>
      <c r="D566" s="33">
        <f>IF('STATS 17-18'!G567&lt;400,IF(C566&gt;66,66,C566),C566)</f>
        <v>70</v>
      </c>
      <c r="E566" s="33">
        <f>IF('STATS 17-18'!G567&lt;200,IF(C566&gt;60,60,C566),C566)</f>
        <v>70</v>
      </c>
      <c r="F566" s="33"/>
      <c r="G566" s="33"/>
      <c r="H566" s="33"/>
      <c r="I566" s="33"/>
      <c r="J566" s="33"/>
      <c r="K566" s="130"/>
    </row>
    <row r="567" ht="20.35" customHeight="1">
      <c r="A567" t="s" s="38">
        <v>1636</v>
      </c>
      <c r="B567" s="99">
        <f>('STATS 17-18'!K568*60/'STATS 17-18'!G568)</f>
        <v>0</v>
      </c>
      <c r="C567" s="33">
        <f>VLOOKUP(B567,'PA - ASSISTS'!$A$3:$B$55,2)</f>
        <v>47</v>
      </c>
      <c r="D567" s="33">
        <f>IF('STATS 17-18'!G568&lt;400,IF(C567&gt;66,66,C567),C567)</f>
        <v>47</v>
      </c>
      <c r="E567" s="33">
        <f>IF('STATS 17-18'!G568&lt;200,IF(C567&gt;60,60,C567),C567)</f>
        <v>47</v>
      </c>
      <c r="F567" s="33"/>
      <c r="G567" s="33"/>
      <c r="H567" s="33"/>
      <c r="I567" s="33"/>
      <c r="J567" s="33"/>
      <c r="K567" s="130"/>
    </row>
    <row r="568" ht="20.35" customHeight="1">
      <c r="A568" t="s" s="38">
        <v>1637</v>
      </c>
      <c r="B568" s="99">
        <f>('STATS 17-18'!K569*60/'STATS 17-18'!G569)</f>
        <v>0.6453781512605042</v>
      </c>
      <c r="C568" s="33">
        <f>VLOOKUP(B568,'PA - ASSISTS'!$A$3:$B$55,2)</f>
        <v>63</v>
      </c>
      <c r="D568" s="33">
        <f>IF('STATS 17-18'!G569&lt;400,IF(C568&gt;66,66,C568),C568)</f>
        <v>63</v>
      </c>
      <c r="E568" s="33">
        <f>IF('STATS 17-18'!G569&lt;200,IF(C568&gt;60,60,C568),C568)</f>
        <v>63</v>
      </c>
      <c r="F568" s="33"/>
      <c r="G568" s="33"/>
      <c r="H568" s="33"/>
      <c r="I568" s="33"/>
      <c r="J568" s="33"/>
      <c r="K568" s="130"/>
    </row>
    <row r="569" ht="20.35" customHeight="1">
      <c r="A569" t="s" s="38">
        <v>1638</v>
      </c>
      <c r="B569" s="99">
        <f>('STATS 17-18'!K570*60/'STATS 17-18'!G570)</f>
        <v>0</v>
      </c>
      <c r="C569" s="33">
        <f>VLOOKUP(B569,'PA - ASSISTS'!$A$3:$B$55,2)</f>
        <v>47</v>
      </c>
      <c r="D569" s="33">
        <f>IF('STATS 17-18'!G570&lt;400,IF(C569&gt;66,66,C569),C569)</f>
        <v>47</v>
      </c>
      <c r="E569" s="33">
        <f>IF('STATS 17-18'!G570&lt;200,IF(C569&gt;60,60,C569),C569)</f>
        <v>47</v>
      </c>
      <c r="F569" s="33"/>
      <c r="G569" s="33"/>
      <c r="H569" s="33"/>
      <c r="I569" s="33"/>
      <c r="J569" s="33"/>
      <c r="K569" s="130"/>
    </row>
    <row r="570" ht="20.35" customHeight="1">
      <c r="A570" t="s" s="38">
        <v>1639</v>
      </c>
      <c r="B570" s="99">
        <f>('STATS 17-18'!K571*60/'STATS 17-18'!G571)</f>
        <v>0</v>
      </c>
      <c r="C570" s="33">
        <f>VLOOKUP(B570,'PA - ASSISTS'!$A$3:$B$55,2)</f>
        <v>47</v>
      </c>
      <c r="D570" s="33">
        <f>IF('STATS 17-18'!G571&lt;400,IF(C570&gt;66,66,C570),C570)</f>
        <v>47</v>
      </c>
      <c r="E570" s="33">
        <f>IF('STATS 17-18'!G571&lt;200,IF(C570&gt;60,60,C570),C570)</f>
        <v>47</v>
      </c>
      <c r="F570" s="33"/>
      <c r="G570" s="33"/>
      <c r="H570" s="33"/>
      <c r="I570" s="33"/>
      <c r="J570" s="33"/>
      <c r="K570" s="130"/>
    </row>
    <row r="571" ht="20.35" customHeight="1">
      <c r="A571" t="s" s="38">
        <v>1640</v>
      </c>
      <c r="B571" s="99">
        <f>('STATS 17-18'!K572*60/'STATS 17-18'!G572)</f>
        <v>1.755669348939283</v>
      </c>
      <c r="C571" s="33">
        <f>VLOOKUP(B571,'PA - ASSISTS'!$A$3:$B$55,2)</f>
        <v>93</v>
      </c>
      <c r="D571" s="33">
        <f>IF('STATS 17-18'!G572&lt;400,IF(C571&gt;66,66,C571),C571)</f>
        <v>66</v>
      </c>
      <c r="E571" s="33">
        <f>IF('STATS 17-18'!G572&lt;200,IF(C571&gt;60,60,C571),C571)</f>
        <v>60</v>
      </c>
      <c r="F571" s="33"/>
      <c r="G571" s="33"/>
      <c r="H571" s="33"/>
      <c r="I571" s="33"/>
      <c r="J571" s="33"/>
      <c r="K571" s="130"/>
    </row>
    <row r="572" ht="20.35" customHeight="1">
      <c r="A572" t="s" s="38">
        <v>1641</v>
      </c>
      <c r="B572" s="99">
        <f>('STATS 17-18'!K573*60/'STATS 17-18'!G573)</f>
        <v>1.278717872213461</v>
      </c>
      <c r="C572" s="33">
        <f>VLOOKUP(B572,'PA - ASSISTS'!$A$3:$B$55,2)</f>
        <v>83</v>
      </c>
      <c r="D572" s="33">
        <f>IF('STATS 17-18'!G573&lt;400,IF(C572&gt;66,66,C572),C572)</f>
        <v>83</v>
      </c>
      <c r="E572" s="33">
        <f>IF('STATS 17-18'!G573&lt;200,IF(C572&gt;60,60,C572),C572)</f>
        <v>83</v>
      </c>
      <c r="F572" s="33"/>
      <c r="G572" s="33"/>
      <c r="H572" s="33"/>
      <c r="I572" s="33"/>
      <c r="J572" s="33"/>
      <c r="K572" s="130"/>
    </row>
    <row r="573" ht="20.35" customHeight="1">
      <c r="A573" t="s" s="38">
        <v>1642</v>
      </c>
      <c r="B573" s="99">
        <f>('STATS 17-18'!K574*60/'STATS 17-18'!G574)</f>
        <v>0.7540135512991025</v>
      </c>
      <c r="C573" s="33">
        <f>VLOOKUP(B573,'PA - ASSISTS'!$A$3:$B$55,2)</f>
        <v>67</v>
      </c>
      <c r="D573" s="33">
        <f>IF('STATS 17-18'!G574&lt;400,IF(C573&gt;66,66,C573),C573)</f>
        <v>67</v>
      </c>
      <c r="E573" s="33">
        <f>IF('STATS 17-18'!G574&lt;200,IF(C573&gt;60,60,C573),C573)</f>
        <v>67</v>
      </c>
      <c r="F573" s="33"/>
      <c r="G573" s="33"/>
      <c r="H573" s="33"/>
      <c r="I573" s="33"/>
      <c r="J573" s="33"/>
      <c r="K573" s="130"/>
    </row>
    <row r="574" ht="20.35" customHeight="1">
      <c r="A574" t="s" s="38">
        <v>1643</v>
      </c>
      <c r="B574" s="99">
        <f>('STATS 17-18'!K575*60/'STATS 17-18'!G575)</f>
        <v>0.6564695069914003</v>
      </c>
      <c r="C574" s="33">
        <f>VLOOKUP(B574,'PA - ASSISTS'!$A$3:$B$55,2)</f>
        <v>63</v>
      </c>
      <c r="D574" s="33">
        <f>IF('STATS 17-18'!G575&lt;400,IF(C574&gt;66,66,C574),C574)</f>
        <v>63</v>
      </c>
      <c r="E574" s="33">
        <f>IF('STATS 17-18'!G575&lt;200,IF(C574&gt;60,60,C574),C574)</f>
        <v>63</v>
      </c>
      <c r="F574" s="33"/>
      <c r="G574" s="33"/>
      <c r="H574" s="33"/>
      <c r="I574" s="33"/>
      <c r="J574" s="33"/>
      <c r="K574" s="130"/>
    </row>
    <row r="575" ht="20.35" customHeight="1">
      <c r="A575" t="s" s="38">
        <v>1644</v>
      </c>
      <c r="B575" s="99">
        <f>('STATS 17-18'!K576*60/'STATS 17-18'!G576)</f>
        <v>1.57744833126415</v>
      </c>
      <c r="C575" s="33">
        <f>VLOOKUP(B575,'PA - ASSISTS'!$A$3:$B$55,2)</f>
        <v>90</v>
      </c>
      <c r="D575" s="33">
        <f>IF('STATS 17-18'!G576&lt;400,IF(C575&gt;66,66,C575),C575)</f>
        <v>90</v>
      </c>
      <c r="E575" s="33">
        <f>IF('STATS 17-18'!G576&lt;200,IF(C575&gt;60,60,C575),C575)</f>
        <v>90</v>
      </c>
      <c r="F575" s="33"/>
      <c r="G575" s="33"/>
      <c r="H575" s="33"/>
      <c r="I575" s="33"/>
      <c r="J575" s="33"/>
      <c r="K575" s="130"/>
    </row>
    <row r="576" ht="20.35" customHeight="1">
      <c r="A576" t="s" s="38">
        <v>1645</v>
      </c>
      <c r="B576" s="99">
        <f>('STATS 17-18'!K577*60/'STATS 17-18'!G577)</f>
        <v>0.4789845527481739</v>
      </c>
      <c r="C576" s="33">
        <f>VLOOKUP(B576,'PA - ASSISTS'!$A$3:$B$55,2)</f>
        <v>56</v>
      </c>
      <c r="D576" s="33">
        <f>IF('STATS 17-18'!G577&lt;400,IF(C576&gt;66,66,C576),C576)</f>
        <v>56</v>
      </c>
      <c r="E576" s="33">
        <f>IF('STATS 17-18'!G577&lt;200,IF(C576&gt;60,60,C576),C576)</f>
        <v>56</v>
      </c>
      <c r="F576" s="33"/>
      <c r="G576" s="33"/>
      <c r="H576" s="33"/>
      <c r="I576" s="33"/>
      <c r="J576" s="33"/>
      <c r="K576" s="130"/>
    </row>
    <row r="577" ht="20.35" customHeight="1">
      <c r="A577" t="s" s="38">
        <v>1646</v>
      </c>
      <c r="B577" s="99">
        <f>('STATS 17-18'!K578*60/'STATS 17-18'!G578)</f>
        <v>0.8875374943501665</v>
      </c>
      <c r="C577" s="33">
        <f>VLOOKUP(B577,'PA - ASSISTS'!$A$3:$B$55,2)</f>
        <v>71</v>
      </c>
      <c r="D577" s="33">
        <f>IF('STATS 17-18'!G578&lt;400,IF(C577&gt;66,66,C577),C577)</f>
        <v>71</v>
      </c>
      <c r="E577" s="33">
        <f>IF('STATS 17-18'!G578&lt;200,IF(C577&gt;60,60,C577),C577)</f>
        <v>71</v>
      </c>
      <c r="F577" s="33"/>
      <c r="G577" s="33"/>
      <c r="H577" s="33"/>
      <c r="I577" s="33"/>
      <c r="J577" s="33"/>
      <c r="K577" s="130"/>
    </row>
    <row r="578" ht="20.35" customHeight="1">
      <c r="A578" t="s" s="38">
        <v>1647</v>
      </c>
      <c r="B578" s="99">
        <f>('STATS 17-18'!K579*60/'STATS 17-18'!G579)</f>
        <v>0.219354366979856</v>
      </c>
      <c r="C578" s="33">
        <f>VLOOKUP(B578,'PA - ASSISTS'!$A$3:$B$55,2)</f>
        <v>48</v>
      </c>
      <c r="D578" s="33">
        <f>IF('STATS 17-18'!G579&lt;400,IF(C578&gt;66,66,C578),C578)</f>
        <v>48</v>
      </c>
      <c r="E578" s="33">
        <f>IF('STATS 17-18'!G579&lt;200,IF(C578&gt;60,60,C578),C578)</f>
        <v>48</v>
      </c>
      <c r="F578" s="33"/>
      <c r="G578" s="33"/>
      <c r="H578" s="33"/>
      <c r="I578" s="33"/>
      <c r="J578" s="33"/>
      <c r="K578" s="130"/>
    </row>
    <row r="579" ht="20.35" customHeight="1">
      <c r="A579" t="s" s="38">
        <v>1648</v>
      </c>
      <c r="B579" s="99">
        <f>('STATS 17-18'!K580*60/'STATS 17-18'!G580)</f>
        <v>0.7016424812629565</v>
      </c>
      <c r="C579" s="33">
        <f>VLOOKUP(B579,'PA - ASSISTS'!$A$3:$B$55,2)</f>
        <v>65</v>
      </c>
      <c r="D579" s="33">
        <f>IF('STATS 17-18'!G580&lt;400,IF(C579&gt;66,66,C579),C579)</f>
        <v>65</v>
      </c>
      <c r="E579" s="33">
        <f>IF('STATS 17-18'!G580&lt;200,IF(C579&gt;60,60,C579),C579)</f>
        <v>65</v>
      </c>
      <c r="F579" s="33"/>
      <c r="G579" s="33"/>
      <c r="H579" s="33"/>
      <c r="I579" s="33"/>
      <c r="J579" s="33"/>
      <c r="K579" s="130"/>
    </row>
    <row r="580" ht="20.35" customHeight="1">
      <c r="A580" t="s" s="38">
        <v>1649</v>
      </c>
      <c r="B580" s="99">
        <f>('STATS 17-18'!K581*60/'STATS 17-18'!G581)</f>
        <v>0.6966213862765587</v>
      </c>
      <c r="C580" s="33">
        <f>VLOOKUP(B580,'PA - ASSISTS'!$A$3:$B$55,2)</f>
        <v>65</v>
      </c>
      <c r="D580" s="33">
        <f>IF('STATS 17-18'!G581&lt;400,IF(C580&gt;66,66,C580),C580)</f>
        <v>65</v>
      </c>
      <c r="E580" s="33">
        <f>IF('STATS 17-18'!G581&lt;200,IF(C580&gt;60,60,C580),C580)</f>
        <v>65</v>
      </c>
      <c r="F580" s="33"/>
      <c r="G580" s="33"/>
      <c r="H580" s="33"/>
      <c r="I580" s="33"/>
      <c r="J580" s="33"/>
      <c r="K580" s="130"/>
    </row>
    <row r="581" ht="20.35" customHeight="1">
      <c r="A581" t="s" s="38">
        <v>1650</v>
      </c>
      <c r="B581" s="99">
        <f>('STATS 17-18'!K582*60/'STATS 17-18'!G582)</f>
        <v>0</v>
      </c>
      <c r="C581" s="33">
        <f>VLOOKUP(B581,'PA - ASSISTS'!$A$3:$B$55,2)</f>
        <v>47</v>
      </c>
      <c r="D581" s="33">
        <f>IF('STATS 17-18'!G582&lt;400,IF(C581&gt;66,66,C581),C581)</f>
        <v>47</v>
      </c>
      <c r="E581" s="33">
        <f>IF('STATS 17-18'!G582&lt;200,IF(C581&gt;60,60,C581),C581)</f>
        <v>47</v>
      </c>
      <c r="F581" s="33"/>
      <c r="G581" s="33"/>
      <c r="H581" s="33"/>
      <c r="I581" s="33"/>
      <c r="J581" s="33"/>
      <c r="K581" s="130"/>
    </row>
    <row r="582" ht="20.35" customHeight="1">
      <c r="A582" t="s" s="38">
        <v>1651</v>
      </c>
      <c r="B582" s="99">
        <f>('STATS 17-18'!K583*60/'STATS 17-18'!G583)</f>
        <v>0</v>
      </c>
      <c r="C582" s="33">
        <f>VLOOKUP(B582,'PA - ASSISTS'!$A$3:$B$55,2)</f>
        <v>47</v>
      </c>
      <c r="D582" s="33">
        <f>IF('STATS 17-18'!G583&lt;400,IF(C582&gt;66,66,C582),C582)</f>
        <v>47</v>
      </c>
      <c r="E582" s="33">
        <f>IF('STATS 17-18'!G583&lt;200,IF(C582&gt;60,60,C582),C582)</f>
        <v>47</v>
      </c>
      <c r="F582" s="33"/>
      <c r="G582" s="33"/>
      <c r="H582" s="33"/>
      <c r="I582" s="33"/>
      <c r="J582" s="33"/>
      <c r="K582" s="130"/>
    </row>
    <row r="583" ht="20.35" customHeight="1">
      <c r="A583" t="s" s="38">
        <v>1652</v>
      </c>
      <c r="B583" s="99">
        <f>('STATS 17-18'!K584*60/'STATS 17-18'!G584)</f>
        <v>0</v>
      </c>
      <c r="C583" s="33">
        <f>VLOOKUP(B583,'PA - ASSISTS'!$A$3:$B$55,2)</f>
        <v>47</v>
      </c>
      <c r="D583" s="33">
        <f>IF('STATS 17-18'!G584&lt;400,IF(C583&gt;66,66,C583),C583)</f>
        <v>47</v>
      </c>
      <c r="E583" s="33">
        <f>IF('STATS 17-18'!G584&lt;200,IF(C583&gt;60,60,C583),C583)</f>
        <v>47</v>
      </c>
      <c r="F583" s="33"/>
      <c r="G583" s="33"/>
      <c r="H583" s="33"/>
      <c r="I583" s="33"/>
      <c r="J583" s="33"/>
      <c r="K583" s="130"/>
    </row>
    <row r="584" ht="20.35" customHeight="1">
      <c r="A584" t="s" s="38">
        <v>1653</v>
      </c>
      <c r="B584" s="99">
        <f>('STATS 17-18'!K585*60/'STATS 17-18'!G585)</f>
        <v>0.5709697564457134</v>
      </c>
      <c r="C584" s="33">
        <f>VLOOKUP(B584,'PA - ASSISTS'!$A$3:$B$55,2)</f>
        <v>59</v>
      </c>
      <c r="D584" s="33">
        <f>IF('STATS 17-18'!G585&lt;400,IF(C584&gt;66,66,C584),C584)</f>
        <v>59</v>
      </c>
      <c r="E584" s="33">
        <f>IF('STATS 17-18'!G585&lt;200,IF(C584&gt;60,60,C584),C584)</f>
        <v>59</v>
      </c>
      <c r="F584" s="33"/>
      <c r="G584" s="33"/>
      <c r="H584" s="33"/>
      <c r="I584" s="33"/>
      <c r="J584" s="33"/>
      <c r="K584" s="130"/>
    </row>
    <row r="585" ht="20.35" customHeight="1">
      <c r="A585" t="s" s="38">
        <v>1654</v>
      </c>
      <c r="B585" s="99">
        <f>('STATS 17-18'!K586*60/'STATS 17-18'!G586)</f>
        <v>0.759762953958365</v>
      </c>
      <c r="C585" s="33">
        <f>VLOOKUP(B585,'PA - ASSISTS'!$A$3:$B$55,2)</f>
        <v>67</v>
      </c>
      <c r="D585" s="33">
        <f>IF('STATS 17-18'!G586&lt;400,IF(C585&gt;66,66,C585),C585)</f>
        <v>67</v>
      </c>
      <c r="E585" s="33">
        <f>IF('STATS 17-18'!G586&lt;200,IF(C585&gt;60,60,C585),C585)</f>
        <v>67</v>
      </c>
      <c r="F585" s="33"/>
      <c r="G585" s="33"/>
      <c r="H585" s="33"/>
      <c r="I585" s="33"/>
      <c r="J585" s="33"/>
      <c r="K585" s="130"/>
    </row>
    <row r="586" ht="20.35" customHeight="1">
      <c r="A586" t="s" s="38">
        <v>1655</v>
      </c>
      <c r="B586" s="99">
        <f>('STATS 17-18'!K587*60/'STATS 17-18'!G587)</f>
        <v>0.4555232190307478</v>
      </c>
      <c r="C586" s="33">
        <f>VLOOKUP(B586,'PA - ASSISTS'!$A$3:$B$55,2)</f>
        <v>55</v>
      </c>
      <c r="D586" s="33">
        <f>IF('STATS 17-18'!G587&lt;400,IF(C586&gt;66,66,C586),C586)</f>
        <v>55</v>
      </c>
      <c r="E586" s="33">
        <f>IF('STATS 17-18'!G587&lt;200,IF(C586&gt;60,60,C586),C586)</f>
        <v>55</v>
      </c>
      <c r="F586" s="33"/>
      <c r="G586" s="33"/>
      <c r="H586" s="33"/>
      <c r="I586" s="33"/>
      <c r="J586" s="33"/>
      <c r="K586" s="130"/>
    </row>
    <row r="587" ht="20.35" customHeight="1">
      <c r="A587" t="s" s="38">
        <v>1656</v>
      </c>
      <c r="B587" s="99">
        <f>('STATS 17-18'!K588*60/'STATS 17-18'!G588)</f>
        <v>0.380420999239158</v>
      </c>
      <c r="C587" s="33">
        <f>VLOOKUP(B587,'PA - ASSISTS'!$A$3:$B$55,2)</f>
        <v>52</v>
      </c>
      <c r="D587" s="33">
        <f>IF('STATS 17-18'!G588&lt;400,IF(C587&gt;66,66,C587),C587)</f>
        <v>52</v>
      </c>
      <c r="E587" s="33">
        <f>IF('STATS 17-18'!G588&lt;200,IF(C587&gt;60,60,C587),C587)</f>
        <v>52</v>
      </c>
      <c r="F587" s="33"/>
      <c r="G587" s="33"/>
      <c r="H587" s="33"/>
      <c r="I587" s="33"/>
      <c r="J587" s="33"/>
      <c r="K587" s="130"/>
    </row>
    <row r="588" ht="20.35" customHeight="1">
      <c r="A588" t="s" s="38">
        <v>1657</v>
      </c>
      <c r="B588" s="99">
        <f>('STATS 17-18'!K589*60/'STATS 17-18'!G589)</f>
        <v>0.5360599592991512</v>
      </c>
      <c r="C588" s="33">
        <f>VLOOKUP(B588,'PA - ASSISTS'!$A$3:$B$55,2)</f>
        <v>58</v>
      </c>
      <c r="D588" s="33">
        <f>IF('STATS 17-18'!G589&lt;400,IF(C588&gt;66,66,C588),C588)</f>
        <v>58</v>
      </c>
      <c r="E588" s="33">
        <f>IF('STATS 17-18'!G589&lt;200,IF(C588&gt;60,60,C588),C588)</f>
        <v>58</v>
      </c>
      <c r="F588" s="33"/>
      <c r="G588" s="33"/>
      <c r="H588" s="33"/>
      <c r="I588" s="33"/>
      <c r="J588" s="33"/>
      <c r="K588" s="130"/>
    </row>
    <row r="589" ht="20.35" customHeight="1">
      <c r="A589" t="s" s="38">
        <v>1658</v>
      </c>
      <c r="B589" s="99">
        <f>('STATS 17-18'!K590*60/'STATS 17-18'!G590)</f>
        <v>0.2184630396947343</v>
      </c>
      <c r="C589" s="33">
        <f>VLOOKUP(B589,'PA - ASSISTS'!$A$3:$B$55,2)</f>
        <v>48</v>
      </c>
      <c r="D589" s="33">
        <f>IF('STATS 17-18'!G590&lt;400,IF(C589&gt;66,66,C589),C589)</f>
        <v>48</v>
      </c>
      <c r="E589" s="33">
        <f>IF('STATS 17-18'!G590&lt;200,IF(C589&gt;60,60,C589),C589)</f>
        <v>48</v>
      </c>
      <c r="F589" s="33"/>
      <c r="G589" s="33"/>
      <c r="H589" s="33"/>
      <c r="I589" s="33"/>
      <c r="J589" s="33"/>
      <c r="K589" s="130"/>
    </row>
    <row r="590" ht="20.35" customHeight="1">
      <c r="A590" t="s" s="38">
        <v>1659</v>
      </c>
      <c r="B590" s="99">
        <f>('STATS 17-18'!K591*60/'STATS 17-18'!G591)</f>
        <v>0.4979961583153502</v>
      </c>
      <c r="C590" s="33">
        <f>VLOOKUP(B590,'PA - ASSISTS'!$A$3:$B$55,2)</f>
        <v>57</v>
      </c>
      <c r="D590" s="33">
        <f>IF('STATS 17-18'!G591&lt;400,IF(C590&gt;66,66,C590),C590)</f>
        <v>57</v>
      </c>
      <c r="E590" s="33">
        <f>IF('STATS 17-18'!G591&lt;200,IF(C590&gt;60,60,C590),C590)</f>
        <v>57</v>
      </c>
      <c r="F590" s="33"/>
      <c r="G590" s="33"/>
      <c r="H590" s="33"/>
      <c r="I590" s="33"/>
      <c r="J590" s="33"/>
      <c r="K590" s="130"/>
    </row>
    <row r="591" ht="20.35" customHeight="1">
      <c r="A591" t="s" s="38">
        <v>1660</v>
      </c>
      <c r="B591" s="99">
        <f>('STATS 17-18'!K592*60/'STATS 17-18'!G592)</f>
        <v>1.037631433314887</v>
      </c>
      <c r="C591" s="33">
        <f>VLOOKUP(B591,'PA - ASSISTS'!$A$3:$B$55,2)</f>
        <v>76</v>
      </c>
      <c r="D591" s="33">
        <f>IF('STATS 17-18'!G592&lt;400,IF(C591&gt;66,66,C591),C591)</f>
        <v>76</v>
      </c>
      <c r="E591" s="33">
        <f>IF('STATS 17-18'!G592&lt;200,IF(C591&gt;60,60,C591),C591)</f>
        <v>76</v>
      </c>
      <c r="F591" s="33"/>
      <c r="G591" s="33"/>
      <c r="H591" s="33"/>
      <c r="I591" s="33"/>
      <c r="J591" s="33"/>
      <c r="K591" s="130"/>
    </row>
    <row r="592" ht="20.35" customHeight="1">
      <c r="A592" t="s" s="38">
        <v>1661</v>
      </c>
      <c r="B592" s="99">
        <f>('STATS 17-18'!K593*60/'STATS 17-18'!G593)</f>
        <v>0.6157319513571758</v>
      </c>
      <c r="C592" s="33">
        <f>VLOOKUP(B592,'PA - ASSISTS'!$A$3:$B$55,2)</f>
        <v>61</v>
      </c>
      <c r="D592" s="33">
        <f>IF('STATS 17-18'!G593&lt;400,IF(C592&gt;66,66,C592),C592)</f>
        <v>61</v>
      </c>
      <c r="E592" s="33">
        <f>IF('STATS 17-18'!G593&lt;200,IF(C592&gt;60,60,C592),C592)</f>
        <v>61</v>
      </c>
      <c r="F592" s="33"/>
      <c r="G592" s="33"/>
      <c r="H592" s="33"/>
      <c r="I592" s="33"/>
      <c r="J592" s="33"/>
      <c r="K592" s="130"/>
    </row>
    <row r="593" ht="20.35" customHeight="1">
      <c r="A593" t="s" s="38">
        <v>1662</v>
      </c>
      <c r="B593" s="99">
        <f>('STATS 17-18'!K594*60/'STATS 17-18'!G594)</f>
        <v>0.6038039649793701</v>
      </c>
      <c r="C593" s="33">
        <f>VLOOKUP(B593,'PA - ASSISTS'!$A$3:$B$55,2)</f>
        <v>61</v>
      </c>
      <c r="D593" s="33">
        <f>IF('STATS 17-18'!G594&lt;400,IF(C593&gt;66,66,C593),C593)</f>
        <v>61</v>
      </c>
      <c r="E593" s="33">
        <f>IF('STATS 17-18'!G594&lt;200,IF(C593&gt;60,60,C593),C593)</f>
        <v>61</v>
      </c>
      <c r="F593" s="33"/>
      <c r="G593" s="33"/>
      <c r="H593" s="33"/>
      <c r="I593" s="33"/>
      <c r="J593" s="33"/>
      <c r="K593" s="130"/>
    </row>
    <row r="594" ht="20.35" customHeight="1">
      <c r="A594" t="s" s="38">
        <v>1663</v>
      </c>
      <c r="B594" s="99">
        <f>('STATS 17-18'!K595*60/'STATS 17-18'!G595)</f>
        <v>0.9278804889930177</v>
      </c>
      <c r="C594" s="33">
        <f>VLOOKUP(B594,'PA - ASSISTS'!$A$3:$B$55,2)</f>
        <v>73</v>
      </c>
      <c r="D594" s="33">
        <f>IF('STATS 17-18'!G595&lt;400,IF(C594&gt;66,66,C594),C594)</f>
        <v>73</v>
      </c>
      <c r="E594" s="33">
        <f>IF('STATS 17-18'!G595&lt;200,IF(C594&gt;60,60,C594),C594)</f>
        <v>73</v>
      </c>
      <c r="F594" s="33"/>
      <c r="G594" s="33"/>
      <c r="H594" s="33"/>
      <c r="I594" s="33"/>
      <c r="J594" s="33"/>
      <c r="K594" s="130"/>
    </row>
    <row r="595" ht="20.35" customHeight="1">
      <c r="A595" t="s" s="38">
        <v>1664</v>
      </c>
      <c r="B595" s="99">
        <f>('STATS 17-18'!K596*60/'STATS 17-18'!G596)</f>
        <v>1.192858242265661</v>
      </c>
      <c r="C595" s="33">
        <f>VLOOKUP(B595,'PA - ASSISTS'!$A$3:$B$55,2)</f>
        <v>81</v>
      </c>
      <c r="D595" s="33">
        <f>IF('STATS 17-18'!G596&lt;400,IF(C595&gt;66,66,C595),C595)</f>
        <v>81</v>
      </c>
      <c r="E595" s="33">
        <f>IF('STATS 17-18'!G596&lt;200,IF(C595&gt;60,60,C595),C595)</f>
        <v>81</v>
      </c>
      <c r="F595" s="33"/>
      <c r="G595" s="33"/>
      <c r="H595" s="33"/>
      <c r="I595" s="33"/>
      <c r="J595" s="33"/>
      <c r="K595" s="130"/>
    </row>
    <row r="596" ht="20.35" customHeight="1">
      <c r="A596" t="s" s="38">
        <v>1665</v>
      </c>
      <c r="B596" s="99">
        <f>('STATS 17-18'!K597*60/'STATS 17-18'!G597)</f>
        <v>1.9085817025102</v>
      </c>
      <c r="C596" s="33">
        <f>VLOOKUP(B596,'PA - ASSISTS'!$A$3:$B$55,2)</f>
        <v>94</v>
      </c>
      <c r="D596" s="33">
        <f>IF('STATS 17-18'!G597&lt;400,IF(C596&gt;66,66,C596),C596)</f>
        <v>94</v>
      </c>
      <c r="E596" s="33">
        <f>IF('STATS 17-18'!G597&lt;200,IF(C596&gt;60,60,C596),C596)</f>
        <v>94</v>
      </c>
      <c r="F596" s="33"/>
      <c r="G596" s="33"/>
      <c r="H596" s="33"/>
      <c r="I596" s="33"/>
      <c r="J596" s="33"/>
      <c r="K596" s="130"/>
    </row>
    <row r="597" ht="20.35" customHeight="1">
      <c r="A597" t="s" s="38">
        <v>1666</v>
      </c>
      <c r="B597" s="99">
        <f>('STATS 17-18'!K598*60/'STATS 17-18'!G598)</f>
        <v>0</v>
      </c>
      <c r="C597" s="33">
        <f>VLOOKUP(B597,'PA - ASSISTS'!$A$3:$B$55,2)</f>
        <v>47</v>
      </c>
      <c r="D597" s="33">
        <f>IF('STATS 17-18'!G598&lt;400,IF(C597&gt;66,66,C597),C597)</f>
        <v>47</v>
      </c>
      <c r="E597" s="33">
        <f>IF('STATS 17-18'!G598&lt;200,IF(C597&gt;60,60,C597),C597)</f>
        <v>47</v>
      </c>
      <c r="F597" s="33"/>
      <c r="G597" s="33"/>
      <c r="H597" s="33"/>
      <c r="I597" s="33"/>
      <c r="J597" s="33"/>
      <c r="K597" s="130"/>
    </row>
    <row r="598" ht="20.35" customHeight="1">
      <c r="A598" t="s" s="38">
        <v>1667</v>
      </c>
      <c r="B598" s="99">
        <f>('STATS 17-18'!K599*60/'STATS 17-18'!G599)</f>
        <v>1.386245365429681</v>
      </c>
      <c r="C598" s="33">
        <f>VLOOKUP(B598,'PA - ASSISTS'!$A$3:$B$55,2)</f>
        <v>86</v>
      </c>
      <c r="D598" s="33">
        <f>IF('STATS 17-18'!G599&lt;400,IF(C598&gt;66,66,C598),C598)</f>
        <v>86</v>
      </c>
      <c r="E598" s="33">
        <f>IF('STATS 17-18'!G599&lt;200,IF(C598&gt;60,60,C598),C598)</f>
        <v>86</v>
      </c>
      <c r="F598" s="33"/>
      <c r="G598" s="33"/>
      <c r="H598" s="33"/>
      <c r="I598" s="33"/>
      <c r="J598" s="33"/>
      <c r="K598" s="130"/>
    </row>
    <row r="599" ht="20.35" customHeight="1">
      <c r="A599" t="s" s="38">
        <v>1668</v>
      </c>
      <c r="B599" s="99">
        <f>('STATS 17-18'!K600*60/'STATS 17-18'!G600)</f>
        <v>0.6075334143377885</v>
      </c>
      <c r="C599" s="33">
        <f>VLOOKUP(B599,'PA - ASSISTS'!$A$3:$B$55,2)</f>
        <v>61</v>
      </c>
      <c r="D599" s="33">
        <f>IF('STATS 17-18'!G600&lt;400,IF(C599&gt;66,66,C599),C599)</f>
        <v>61</v>
      </c>
      <c r="E599" s="33">
        <f>IF('STATS 17-18'!G600&lt;200,IF(C599&gt;60,60,C599),C599)</f>
        <v>60</v>
      </c>
      <c r="F599" s="33"/>
      <c r="G599" s="33"/>
      <c r="H599" s="33"/>
      <c r="I599" s="33"/>
      <c r="J599" s="33"/>
      <c r="K599" s="130"/>
    </row>
    <row r="600" ht="20.35" customHeight="1">
      <c r="A600" t="s" s="38">
        <v>1669</v>
      </c>
      <c r="B600" s="99">
        <f>('STATS 17-18'!K601*60/'STATS 17-18'!G601)</f>
        <v>0.9194889870296327</v>
      </c>
      <c r="C600" s="33">
        <f>VLOOKUP(B600,'PA - ASSISTS'!$A$3:$B$55,2)</f>
        <v>72</v>
      </c>
      <c r="D600" s="33">
        <f>IF('STATS 17-18'!G601&lt;400,IF(C600&gt;66,66,C600),C600)</f>
        <v>72</v>
      </c>
      <c r="E600" s="33">
        <f>IF('STATS 17-18'!G601&lt;200,IF(C600&gt;60,60,C600),C600)</f>
        <v>72</v>
      </c>
      <c r="F600" s="33"/>
      <c r="G600" s="33"/>
      <c r="H600" s="33"/>
      <c r="I600" s="33"/>
      <c r="J600" s="33"/>
      <c r="K600" s="130"/>
    </row>
    <row r="601" ht="20.35" customHeight="1">
      <c r="A601" t="s" s="38">
        <v>1670</v>
      </c>
      <c r="B601" s="99">
        <f>('STATS 17-18'!K602*60/'STATS 17-18'!G602)</f>
        <v>1.351557272239411</v>
      </c>
      <c r="C601" s="33">
        <f>VLOOKUP(B601,'PA - ASSISTS'!$A$3:$B$55,2)</f>
        <v>85</v>
      </c>
      <c r="D601" s="33">
        <f>IF('STATS 17-18'!G602&lt;400,IF(C601&gt;66,66,C601),C601)</f>
        <v>85</v>
      </c>
      <c r="E601" s="33">
        <f>IF('STATS 17-18'!G602&lt;200,IF(C601&gt;60,60,C601),C601)</f>
        <v>85</v>
      </c>
      <c r="F601" s="33"/>
      <c r="G601" s="33"/>
      <c r="H601" s="33"/>
      <c r="I601" s="33"/>
      <c r="J601" s="33"/>
      <c r="K601" s="130"/>
    </row>
    <row r="602" ht="20.35" customHeight="1">
      <c r="A602" t="s" s="38">
        <v>1671</v>
      </c>
      <c r="B602" s="99">
        <f>('STATS 17-18'!K603*60/'STATS 17-18'!G603)</f>
        <v>1.620745542949757</v>
      </c>
      <c r="C602" s="33">
        <f>VLOOKUP(B602,'PA - ASSISTS'!$A$3:$B$55,2)</f>
        <v>91</v>
      </c>
      <c r="D602" s="33">
        <f>IF('STATS 17-18'!G603&lt;400,IF(C602&gt;66,66,C602),C602)</f>
        <v>66</v>
      </c>
      <c r="E602" s="33">
        <f>IF('STATS 17-18'!G603&lt;200,IF(C602&gt;60,60,C602),C602)</f>
        <v>60</v>
      </c>
      <c r="F602" s="33"/>
      <c r="G602" s="33"/>
      <c r="H602" s="33"/>
      <c r="I602" s="33"/>
      <c r="J602" s="33"/>
      <c r="K602" s="130"/>
    </row>
    <row r="603" ht="20.35" customHeight="1">
      <c r="A603" t="s" s="38">
        <v>1672</v>
      </c>
      <c r="B603" s="99">
        <f>('STATS 17-18'!K604*60/'STATS 17-18'!G604)</f>
        <v>0.5901684873171635</v>
      </c>
      <c r="C603" s="33">
        <f>VLOOKUP(B603,'PA - ASSISTS'!$A$3:$B$55,2)</f>
        <v>60</v>
      </c>
      <c r="D603" s="33">
        <f>IF('STATS 17-18'!G604&lt;400,IF(C603&gt;66,66,C603),C603)</f>
        <v>60</v>
      </c>
      <c r="E603" s="33">
        <f>IF('STATS 17-18'!G604&lt;200,IF(C603&gt;60,60,C603),C603)</f>
        <v>60</v>
      </c>
      <c r="F603" s="33"/>
      <c r="G603" s="33"/>
      <c r="H603" s="33"/>
      <c r="I603" s="33"/>
      <c r="J603" s="33"/>
      <c r="K603" s="130"/>
    </row>
    <row r="604" ht="20.35" customHeight="1">
      <c r="A604" t="s" s="38">
        <v>1673</v>
      </c>
      <c r="B604" s="99">
        <f>('STATS 17-18'!K605*60/'STATS 17-18'!G605)</f>
        <v>1.125611171690879</v>
      </c>
      <c r="C604" s="33">
        <f>VLOOKUP(B604,'PA - ASSISTS'!$A$3:$B$55,2)</f>
        <v>79</v>
      </c>
      <c r="D604" s="33">
        <f>IF('STATS 17-18'!G605&lt;400,IF(C604&gt;66,66,C604),C604)</f>
        <v>79</v>
      </c>
      <c r="E604" s="33">
        <f>IF('STATS 17-18'!G605&lt;200,IF(C604&gt;60,60,C604),C604)</f>
        <v>79</v>
      </c>
      <c r="F604" s="33"/>
      <c r="G604" s="33"/>
      <c r="H604" s="33"/>
      <c r="I604" s="33"/>
      <c r="J604" s="33"/>
      <c r="K604" s="130"/>
    </row>
    <row r="605" ht="20.35" customHeight="1">
      <c r="A605" t="s" s="38">
        <v>1674</v>
      </c>
      <c r="B605" s="99">
        <f>('STATS 17-18'!K606*60/'STATS 17-18'!G606)</f>
        <v>1.532971244426496</v>
      </c>
      <c r="C605" s="33">
        <f>VLOOKUP(B605,'PA - ASSISTS'!$A$3:$B$55,2)</f>
        <v>89</v>
      </c>
      <c r="D605" s="33">
        <f>IF('STATS 17-18'!G606&lt;400,IF(C605&gt;66,66,C605),C605)</f>
        <v>89</v>
      </c>
      <c r="E605" s="33">
        <f>IF('STATS 17-18'!G606&lt;200,IF(C605&gt;60,60,C605),C605)</f>
        <v>89</v>
      </c>
      <c r="F605" s="33"/>
      <c r="G605" s="33"/>
      <c r="H605" s="33"/>
      <c r="I605" s="33"/>
      <c r="J605" s="33"/>
      <c r="K605" s="130"/>
    </row>
    <row r="606" ht="20.35" customHeight="1">
      <c r="A606" t="s" s="38">
        <v>1675</v>
      </c>
      <c r="B606" s="99">
        <f>('STATS 17-18'!K607*60/'STATS 17-18'!G607)</f>
        <v>1.335491703763658</v>
      </c>
      <c r="C606" s="33">
        <f>VLOOKUP(B606,'PA - ASSISTS'!$A$3:$B$55,2)</f>
        <v>85</v>
      </c>
      <c r="D606" s="33">
        <f>IF('STATS 17-18'!G607&lt;400,IF(C606&gt;66,66,C606),C606)</f>
        <v>85</v>
      </c>
      <c r="E606" s="33">
        <f>IF('STATS 17-18'!G607&lt;200,IF(C606&gt;60,60,C606),C606)</f>
        <v>85</v>
      </c>
      <c r="F606" s="33"/>
      <c r="G606" s="33"/>
      <c r="H606" s="33"/>
      <c r="I606" s="33"/>
      <c r="J606" s="33"/>
      <c r="K606" s="130"/>
    </row>
    <row r="607" ht="20.35" customHeight="1">
      <c r="A607" t="s" s="38">
        <v>1676</v>
      </c>
      <c r="B607" s="99">
        <f>('STATS 17-18'!K608*60/'STATS 17-18'!G608)</f>
        <v>1.227018147994221</v>
      </c>
      <c r="C607" s="33">
        <f>VLOOKUP(B607,'PA - ASSISTS'!$A$3:$B$55,2)</f>
        <v>82</v>
      </c>
      <c r="D607" s="33">
        <f>IF('STATS 17-18'!G608&lt;400,IF(C607&gt;66,66,C607),C607)</f>
        <v>82</v>
      </c>
      <c r="E607" s="33">
        <f>IF('STATS 17-18'!G608&lt;200,IF(C607&gt;60,60,C607),C607)</f>
        <v>82</v>
      </c>
      <c r="F607" s="33"/>
      <c r="G607" s="33"/>
      <c r="H607" s="33"/>
      <c r="I607" s="33"/>
      <c r="J607" s="33"/>
      <c r="K607" s="130"/>
    </row>
    <row r="608" ht="20.35" customHeight="1">
      <c r="A608" t="s" s="38">
        <v>1677</v>
      </c>
      <c r="B608" s="99">
        <f>('STATS 17-18'!K609*60/'STATS 17-18'!G609)</f>
        <v>2.148759254315425</v>
      </c>
      <c r="C608" s="33">
        <f>VLOOKUP(B608,'PA - ASSISTS'!$A$3:$B$55,2)</f>
        <v>96</v>
      </c>
      <c r="D608" s="33">
        <f>IF('STATS 17-18'!G609&lt;400,IF(C608&gt;66,66,C608),C608)</f>
        <v>96</v>
      </c>
      <c r="E608" s="33">
        <f>IF('STATS 17-18'!G609&lt;200,IF(C608&gt;60,60,C608),C608)</f>
        <v>96</v>
      </c>
      <c r="F608" s="33"/>
      <c r="G608" s="33"/>
      <c r="H608" s="33"/>
      <c r="I608" s="33"/>
      <c r="J608" s="33"/>
      <c r="K608" s="130"/>
    </row>
    <row r="609" ht="20.35" customHeight="1">
      <c r="A609" t="s" s="38">
        <v>1678</v>
      </c>
      <c r="B609" s="99">
        <f>('STATS 17-18'!K610*60/'STATS 17-18'!G610)</f>
        <v>1.14611429051705</v>
      </c>
      <c r="C609" s="33">
        <f>VLOOKUP(B609,'PA - ASSISTS'!$A$3:$B$55,2)</f>
        <v>80</v>
      </c>
      <c r="D609" s="33">
        <f>IF('STATS 17-18'!G610&lt;400,IF(C609&gt;66,66,C609),C609)</f>
        <v>80</v>
      </c>
      <c r="E609" s="33">
        <f>IF('STATS 17-18'!G610&lt;200,IF(C609&gt;60,60,C609),C609)</f>
        <v>80</v>
      </c>
      <c r="F609" s="33"/>
      <c r="G609" s="33"/>
      <c r="H609" s="33"/>
      <c r="I609" s="33"/>
      <c r="J609" s="33"/>
      <c r="K609" s="130"/>
    </row>
    <row r="610" ht="20.35" customHeight="1">
      <c r="A610" t="s" s="38">
        <v>1679</v>
      </c>
      <c r="B610" s="99">
        <f>('STATS 17-18'!K611*60/'STATS 17-18'!G611)</f>
        <v>0.8237580263602569</v>
      </c>
      <c r="C610" s="33">
        <f>VLOOKUP(B610,'PA - ASSISTS'!$A$3:$B$55,2)</f>
        <v>69</v>
      </c>
      <c r="D610" s="33">
        <f>IF('STATS 17-18'!G611&lt;400,IF(C610&gt;66,66,C610),C610)</f>
        <v>69</v>
      </c>
      <c r="E610" s="33">
        <f>IF('STATS 17-18'!G611&lt;200,IF(C610&gt;60,60,C610),C610)</f>
        <v>69</v>
      </c>
      <c r="F610" s="33"/>
      <c r="G610" s="33"/>
      <c r="H610" s="33"/>
      <c r="I610" s="33"/>
      <c r="J610" s="33"/>
      <c r="K610" s="130"/>
    </row>
    <row r="611" ht="20.35" customHeight="1">
      <c r="A611" t="s" s="38">
        <v>1680</v>
      </c>
      <c r="B611" s="99">
        <f>('STATS 17-18'!K612*60/'STATS 17-18'!G612)</f>
        <v>0.5140066820868671</v>
      </c>
      <c r="C611" s="33">
        <f>VLOOKUP(B611,'PA - ASSISTS'!$A$3:$B$55,2)</f>
        <v>57</v>
      </c>
      <c r="D611" s="33">
        <f>IF('STATS 17-18'!G612&lt;400,IF(C611&gt;66,66,C611),C611)</f>
        <v>57</v>
      </c>
      <c r="E611" s="33">
        <f>IF('STATS 17-18'!G612&lt;200,IF(C611&gt;60,60,C611),C611)</f>
        <v>57</v>
      </c>
      <c r="F611" s="33"/>
      <c r="G611" s="33"/>
      <c r="H611" s="33"/>
      <c r="I611" s="33"/>
      <c r="J611" s="33"/>
      <c r="K611" s="130"/>
    </row>
    <row r="612" ht="20.35" customHeight="1">
      <c r="A612" t="s" s="38">
        <v>1681</v>
      </c>
      <c r="B612" s="99">
        <f>('STATS 17-18'!K613*60/'STATS 17-18'!G613)</f>
        <v>2.008823945181426</v>
      </c>
      <c r="C612" s="33">
        <f>VLOOKUP(B612,'PA - ASSISTS'!$A$3:$B$55,2)</f>
        <v>95</v>
      </c>
      <c r="D612" s="33">
        <f>IF('STATS 17-18'!G613&lt;400,IF(C612&gt;66,66,C612),C612)</f>
        <v>95</v>
      </c>
      <c r="E612" s="33">
        <f>IF('STATS 17-18'!G613&lt;200,IF(C612&gt;60,60,C612),C612)</f>
        <v>95</v>
      </c>
      <c r="F612" s="33"/>
      <c r="G612" s="33"/>
      <c r="H612" s="33"/>
      <c r="I612" s="33"/>
      <c r="J612" s="33"/>
      <c r="K612" s="130"/>
    </row>
    <row r="613" ht="20.35" customHeight="1">
      <c r="A613" t="s" s="38">
        <v>1682</v>
      </c>
      <c r="B613" s="99">
        <f>('STATS 17-18'!K614*60/'STATS 17-18'!G614)</f>
        <v>0</v>
      </c>
      <c r="C613" s="33">
        <f>VLOOKUP(B613,'PA - ASSISTS'!$A$3:$B$55,2)</f>
        <v>47</v>
      </c>
      <c r="D613" s="33">
        <f>IF('STATS 17-18'!G614&lt;400,IF(C613&gt;66,66,C613),C613)</f>
        <v>47</v>
      </c>
      <c r="E613" s="33">
        <f>IF('STATS 17-18'!G614&lt;200,IF(C613&gt;60,60,C613),C613)</f>
        <v>47</v>
      </c>
      <c r="F613" s="33"/>
      <c r="G613" s="33"/>
      <c r="H613" s="33"/>
      <c r="I613" s="33"/>
      <c r="J613" s="33"/>
      <c r="K613" s="130"/>
    </row>
    <row r="614" ht="20.35" customHeight="1">
      <c r="A614" t="s" s="38">
        <v>1683</v>
      </c>
      <c r="B614" s="99">
        <f>('STATS 17-18'!K615*60/'STATS 17-18'!G615)</f>
        <v>0</v>
      </c>
      <c r="C614" s="33">
        <f>VLOOKUP(B614,'PA - ASSISTS'!$A$3:$B$55,2)</f>
        <v>47</v>
      </c>
      <c r="D614" s="33">
        <f>IF('STATS 17-18'!G615&lt;400,IF(C614&gt;66,66,C614),C614)</f>
        <v>47</v>
      </c>
      <c r="E614" s="33">
        <f>IF('STATS 17-18'!G615&lt;200,IF(C614&gt;60,60,C614),C614)</f>
        <v>47</v>
      </c>
      <c r="F614" s="33"/>
      <c r="G614" s="33"/>
      <c r="H614" s="33"/>
      <c r="I614" s="33"/>
      <c r="J614" s="33"/>
      <c r="K614" s="130"/>
    </row>
    <row r="615" ht="20.35" customHeight="1">
      <c r="A615" t="s" s="38">
        <v>1684</v>
      </c>
      <c r="B615" s="99">
        <f>('STATS 17-18'!K616*60/'STATS 17-18'!G616)</f>
        <v>1.645608966740414</v>
      </c>
      <c r="C615" s="33">
        <f>VLOOKUP(B615,'PA - ASSISTS'!$A$3:$B$55,2)</f>
        <v>91</v>
      </c>
      <c r="D615" s="33">
        <f>IF('STATS 17-18'!G616&lt;400,IF(C615&gt;66,66,C615),C615)</f>
        <v>91</v>
      </c>
      <c r="E615" s="33">
        <f>IF('STATS 17-18'!G616&lt;200,IF(C615&gt;60,60,C615),C615)</f>
        <v>91</v>
      </c>
      <c r="F615" s="33"/>
      <c r="G615" s="33"/>
      <c r="H615" s="33"/>
      <c r="I615" s="33"/>
      <c r="J615" s="33"/>
      <c r="K615" s="130"/>
    </row>
    <row r="616" ht="20.35" customHeight="1">
      <c r="A616" t="s" s="38">
        <v>1685</v>
      </c>
      <c r="B616" s="99">
        <f>('STATS 17-18'!K617*60/'STATS 17-18'!G617)</f>
        <v>0.6681301899398683</v>
      </c>
      <c r="C616" s="33">
        <f>VLOOKUP(B616,'PA - ASSISTS'!$A$3:$B$55,2)</f>
        <v>64</v>
      </c>
      <c r="D616" s="33">
        <f>IF('STATS 17-18'!G617&lt;400,IF(C616&gt;66,66,C616),C616)</f>
        <v>64</v>
      </c>
      <c r="E616" s="33">
        <f>IF('STATS 17-18'!G617&lt;200,IF(C616&gt;60,60,C616),C616)</f>
        <v>64</v>
      </c>
      <c r="F616" s="33"/>
      <c r="G616" s="33"/>
      <c r="H616" s="33"/>
      <c r="I616" s="33"/>
      <c r="J616" s="33"/>
      <c r="K616" s="130"/>
    </row>
    <row r="617" ht="20.35" customHeight="1">
      <c r="A617" t="s" s="38">
        <v>1686</v>
      </c>
      <c r="B617" s="99">
        <f>('STATS 17-18'!K618*60/'STATS 17-18'!G618)</f>
        <v>0.4691470645728807</v>
      </c>
      <c r="C617" s="33">
        <f>VLOOKUP(B617,'PA - ASSISTS'!$A$3:$B$55,2)</f>
        <v>56</v>
      </c>
      <c r="D617" s="33">
        <f>IF('STATS 17-18'!G618&lt;400,IF(C617&gt;66,66,C617),C617)</f>
        <v>56</v>
      </c>
      <c r="E617" s="33">
        <f>IF('STATS 17-18'!G618&lt;200,IF(C617&gt;60,60,C617),C617)</f>
        <v>56</v>
      </c>
      <c r="F617" s="33"/>
      <c r="G617" s="33"/>
      <c r="H617" s="33"/>
      <c r="I617" s="33"/>
      <c r="J617" s="33"/>
      <c r="K617" s="130"/>
    </row>
    <row r="618" ht="20.35" customHeight="1">
      <c r="A618" t="s" s="38">
        <v>1687</v>
      </c>
      <c r="B618" s="99">
        <f>('STATS 17-18'!K619*60/'STATS 17-18'!G619)</f>
        <v>1.029445696739497</v>
      </c>
      <c r="C618" s="33">
        <f>VLOOKUP(B618,'PA - ASSISTS'!$A$3:$B$55,2)</f>
        <v>76</v>
      </c>
      <c r="D618" s="33">
        <f>IF('STATS 17-18'!G619&lt;400,IF(C618&gt;66,66,C618),C618)</f>
        <v>76</v>
      </c>
      <c r="E618" s="33">
        <f>IF('STATS 17-18'!G619&lt;200,IF(C618&gt;60,60,C618),C618)</f>
        <v>76</v>
      </c>
      <c r="F618" s="33"/>
      <c r="G618" s="33"/>
      <c r="H618" s="33"/>
      <c r="I618" s="33"/>
      <c r="J618" s="33"/>
      <c r="K618" s="130"/>
    </row>
    <row r="619" ht="20.35" customHeight="1">
      <c r="A619" t="s" s="38">
        <v>1688</v>
      </c>
      <c r="B619" s="99">
        <f>('STATS 17-18'!K620*60/'STATS 17-18'!G620)</f>
        <v>0.817875115013688</v>
      </c>
      <c r="C619" s="33">
        <f>VLOOKUP(B619,'PA - ASSISTS'!$A$3:$B$55,2)</f>
        <v>69</v>
      </c>
      <c r="D619" s="33">
        <f>IF('STATS 17-18'!G620&lt;400,IF(C619&gt;66,66,C619),C619)</f>
        <v>69</v>
      </c>
      <c r="E619" s="33">
        <f>IF('STATS 17-18'!G620&lt;200,IF(C619&gt;60,60,C619),C619)</f>
        <v>69</v>
      </c>
      <c r="F619" s="33"/>
      <c r="G619" s="33"/>
      <c r="H619" s="33"/>
      <c r="I619" s="33"/>
      <c r="J619" s="33"/>
      <c r="K619" s="130"/>
    </row>
    <row r="620" ht="20.35" customHeight="1">
      <c r="A620" t="s" s="38">
        <v>1689</v>
      </c>
      <c r="B620" s="99">
        <f>('STATS 17-18'!K621*60/'STATS 17-18'!G621)</f>
        <v>0.5101607006206955</v>
      </c>
      <c r="C620" s="33">
        <f>VLOOKUP(B620,'PA - ASSISTS'!$A$3:$B$55,2)</f>
        <v>57</v>
      </c>
      <c r="D620" s="33">
        <f>IF('STATS 17-18'!G621&lt;400,IF(C620&gt;66,66,C620),C620)</f>
        <v>57</v>
      </c>
      <c r="E620" s="33">
        <f>IF('STATS 17-18'!G621&lt;200,IF(C620&gt;60,60,C620),C620)</f>
        <v>57</v>
      </c>
      <c r="F620" s="33"/>
      <c r="G620" s="33"/>
      <c r="H620" s="33"/>
      <c r="I620" s="33"/>
      <c r="J620" s="33"/>
      <c r="K620" s="130"/>
    </row>
    <row r="621" ht="20.35" customHeight="1">
      <c r="A621" t="s" s="38">
        <v>1690</v>
      </c>
      <c r="B621" s="99">
        <f>('STATS 17-18'!K622*60/'STATS 17-18'!G622)</f>
        <v>0</v>
      </c>
      <c r="C621" s="33">
        <f>VLOOKUP(B621,'PA - ASSISTS'!$A$3:$B$55,2)</f>
        <v>47</v>
      </c>
      <c r="D621" s="33">
        <f>IF('STATS 17-18'!G622&lt;400,IF(C621&gt;66,66,C621),C621)</f>
        <v>47</v>
      </c>
      <c r="E621" s="33">
        <f>IF('STATS 17-18'!G622&lt;200,IF(C621&gt;60,60,C621),C621)</f>
        <v>47</v>
      </c>
      <c r="F621" s="33"/>
      <c r="G621" s="33"/>
      <c r="H621" s="33"/>
      <c r="I621" s="33"/>
      <c r="J621" s="33"/>
      <c r="K621" s="130"/>
    </row>
    <row r="622" ht="20.35" customHeight="1">
      <c r="A622" t="s" s="38">
        <v>1691</v>
      </c>
      <c r="B622" s="99">
        <f>('STATS 17-18'!K623*60/'STATS 17-18'!G623)</f>
        <v>2.362557536422762</v>
      </c>
      <c r="C622" s="33">
        <f>VLOOKUP(B622,'PA - ASSISTS'!$A$3:$B$55,2)</f>
        <v>98</v>
      </c>
      <c r="D622" s="33">
        <f>IF('STATS 17-18'!G623&lt;400,IF(C622&gt;66,66,C622),C622)</f>
        <v>98</v>
      </c>
      <c r="E622" s="33">
        <f>IF('STATS 17-18'!G623&lt;200,IF(C622&gt;60,60,C622),C622)</f>
        <v>98</v>
      </c>
      <c r="F622" s="33"/>
      <c r="G622" s="33"/>
      <c r="H622" s="33"/>
      <c r="I622" s="33"/>
      <c r="J622" s="33"/>
      <c r="K622" s="130"/>
    </row>
    <row r="623" ht="20.35" customHeight="1">
      <c r="A623" t="s" s="38">
        <v>1692</v>
      </c>
      <c r="B623" s="99">
        <f>('STATS 17-18'!K624*60/'STATS 17-18'!G624)</f>
        <v>0</v>
      </c>
      <c r="C623" s="33">
        <f>VLOOKUP(B623,'PA - ASSISTS'!$A$3:$B$55,2)</f>
        <v>47</v>
      </c>
      <c r="D623" s="33">
        <f>IF('STATS 17-18'!G624&lt;400,IF(C623&gt;66,66,C623),C623)</f>
        <v>47</v>
      </c>
      <c r="E623" s="33">
        <f>IF('STATS 17-18'!G624&lt;200,IF(C623&gt;60,60,C623),C623)</f>
        <v>47</v>
      </c>
      <c r="F623" s="33"/>
      <c r="G623" s="33"/>
      <c r="H623" s="33"/>
      <c r="I623" s="33"/>
      <c r="J623" s="33"/>
      <c r="K623" s="130"/>
    </row>
    <row r="624" ht="20.35" customHeight="1">
      <c r="A624" t="s" s="38">
        <v>1693</v>
      </c>
      <c r="B624" s="99">
        <f>('STATS 17-18'!K625*60/'STATS 17-18'!G625)</f>
        <v>1.029274659705389</v>
      </c>
      <c r="C624" s="33">
        <f>VLOOKUP(B624,'PA - ASSISTS'!$A$3:$B$55,2)</f>
        <v>76</v>
      </c>
      <c r="D624" s="33">
        <f>IF('STATS 17-18'!G625&lt;400,IF(C624&gt;66,66,C624),C624)</f>
        <v>76</v>
      </c>
      <c r="E624" s="33">
        <f>IF('STATS 17-18'!G625&lt;200,IF(C624&gt;60,60,C624),C624)</f>
        <v>76</v>
      </c>
      <c r="F624" s="33"/>
      <c r="G624" s="33"/>
      <c r="H624" s="33"/>
      <c r="I624" s="33"/>
      <c r="J624" s="33"/>
      <c r="K624" s="130"/>
    </row>
    <row r="625" ht="20.35" customHeight="1">
      <c r="A625" t="s" s="38">
        <v>1694</v>
      </c>
      <c r="B625" s="99">
        <f>('STATS 17-18'!K626*60/'STATS 17-18'!G626)</f>
        <v>1.052883464943766</v>
      </c>
      <c r="C625" s="33">
        <f>VLOOKUP(B625,'PA - ASSISTS'!$A$3:$B$55,2)</f>
        <v>77</v>
      </c>
      <c r="D625" s="33">
        <f>IF('STATS 17-18'!G626&lt;400,IF(C625&gt;66,66,C625),C625)</f>
        <v>77</v>
      </c>
      <c r="E625" s="33">
        <f>IF('STATS 17-18'!G626&lt;200,IF(C625&gt;60,60,C625),C625)</f>
        <v>77</v>
      </c>
      <c r="F625" s="33"/>
      <c r="G625" s="33"/>
      <c r="H625" s="33"/>
      <c r="I625" s="33"/>
      <c r="J625" s="33"/>
      <c r="K625" s="130"/>
    </row>
    <row r="626" ht="20.35" customHeight="1">
      <c r="A626" t="s" s="38">
        <v>1695</v>
      </c>
      <c r="B626" s="99">
        <f>('STATS 17-18'!K627*60/'STATS 17-18'!G627)</f>
        <v>0.1016914680858276</v>
      </c>
      <c r="C626" s="33">
        <f>VLOOKUP(B626,'PA - ASSISTS'!$A$3:$B$55,2)</f>
        <v>47</v>
      </c>
      <c r="D626" s="33">
        <f>IF('STATS 17-18'!G627&lt;400,IF(C626&gt;66,66,C626),C626)</f>
        <v>47</v>
      </c>
      <c r="E626" s="33">
        <f>IF('STATS 17-18'!G627&lt;200,IF(C626&gt;60,60,C626),C626)</f>
        <v>47</v>
      </c>
      <c r="F626" s="33"/>
      <c r="G626" s="33"/>
      <c r="H626" s="33"/>
      <c r="I626" s="33"/>
      <c r="J626" s="33"/>
      <c r="K626" s="130"/>
    </row>
    <row r="627" ht="20.35" customHeight="1">
      <c r="A627" t="s" s="38">
        <v>1696</v>
      </c>
      <c r="B627" s="99">
        <f>('STATS 17-18'!K628*60/'STATS 17-18'!G628)</f>
        <v>0</v>
      </c>
      <c r="C627" s="33">
        <f>VLOOKUP(B627,'PA - ASSISTS'!$A$3:$B$55,2)</f>
        <v>47</v>
      </c>
      <c r="D627" s="33">
        <f>IF('STATS 17-18'!G628&lt;400,IF(C627&gt;66,66,C627),C627)</f>
        <v>47</v>
      </c>
      <c r="E627" s="33">
        <f>IF('STATS 17-18'!G628&lt;200,IF(C627&gt;60,60,C627),C627)</f>
        <v>47</v>
      </c>
      <c r="F627" s="33"/>
      <c r="G627" s="33"/>
      <c r="H627" s="33"/>
      <c r="I627" s="33"/>
      <c r="J627" s="33"/>
      <c r="K627" s="130"/>
    </row>
    <row r="628" ht="20.35" customHeight="1">
      <c r="A628" t="s" s="38">
        <v>1697</v>
      </c>
      <c r="B628" s="99">
        <f>('STATS 17-18'!K629*60/'STATS 17-18'!G629)</f>
        <v>0.3648525387655823</v>
      </c>
      <c r="C628" s="33">
        <f>VLOOKUP(B628,'PA - ASSISTS'!$A$3:$B$55,2)</f>
        <v>52</v>
      </c>
      <c r="D628" s="33">
        <f>IF('STATS 17-18'!G629&lt;400,IF(C628&gt;66,66,C628),C628)</f>
        <v>52</v>
      </c>
      <c r="E628" s="33">
        <f>IF('STATS 17-18'!G629&lt;200,IF(C628&gt;60,60,C628),C628)</f>
        <v>52</v>
      </c>
      <c r="F628" s="33"/>
      <c r="G628" s="33"/>
      <c r="H628" s="33"/>
      <c r="I628" s="33"/>
      <c r="J628" s="33"/>
      <c r="K628" s="130"/>
    </row>
    <row r="629" ht="20.35" customHeight="1">
      <c r="A629" t="s" s="38">
        <v>1698</v>
      </c>
      <c r="B629" s="99">
        <f>('STATS 17-18'!K630*60/'STATS 17-18'!G630)</f>
        <v>0</v>
      </c>
      <c r="C629" s="33">
        <f>VLOOKUP(B629,'PA - ASSISTS'!$A$3:$B$55,2)</f>
        <v>47</v>
      </c>
      <c r="D629" s="33">
        <f>IF('STATS 17-18'!G630&lt;400,IF(C629&gt;66,66,C629),C629)</f>
        <v>47</v>
      </c>
      <c r="E629" s="33">
        <f>IF('STATS 17-18'!G630&lt;200,IF(C629&gt;60,60,C629),C629)</f>
        <v>47</v>
      </c>
      <c r="F629" s="33"/>
      <c r="G629" s="33"/>
      <c r="H629" s="33"/>
      <c r="I629" s="33"/>
      <c r="J629" s="33"/>
      <c r="K629" s="130"/>
    </row>
    <row r="630" ht="20.35" customHeight="1">
      <c r="A630" t="s" s="38">
        <v>1699</v>
      </c>
      <c r="B630" s="99">
        <f>('STATS 17-18'!K631*60/'STATS 17-18'!G631)</f>
        <v>1.354838709677419</v>
      </c>
      <c r="C630" s="33">
        <f>VLOOKUP(B630,'PA - ASSISTS'!$A$3:$B$55,2)</f>
        <v>85</v>
      </c>
      <c r="D630" s="33">
        <f>IF('STATS 17-18'!G631&lt;400,IF(C630&gt;66,66,C630),C630)</f>
        <v>85</v>
      </c>
      <c r="E630" s="33">
        <f>IF('STATS 17-18'!G631&lt;200,IF(C630&gt;60,60,C630),C630)</f>
        <v>85</v>
      </c>
      <c r="F630" s="33"/>
      <c r="G630" s="33"/>
      <c r="H630" s="33"/>
      <c r="I630" s="33"/>
      <c r="J630" s="33"/>
      <c r="K630" s="130"/>
    </row>
    <row r="631" ht="20.35" customHeight="1">
      <c r="A631" t="s" s="38">
        <v>1700</v>
      </c>
      <c r="B631" s="99">
        <f>('STATS 17-18'!K632*60/'STATS 17-18'!G632)</f>
        <v>0.7026077557086879</v>
      </c>
      <c r="C631" s="33">
        <f>VLOOKUP(B631,'PA - ASSISTS'!$A$3:$B$55,2)</f>
        <v>65</v>
      </c>
      <c r="D631" s="33">
        <f>IF('STATS 17-18'!G632&lt;400,IF(C631&gt;66,66,C631),C631)</f>
        <v>65</v>
      </c>
      <c r="E631" s="33">
        <f>IF('STATS 17-18'!G632&lt;200,IF(C631&gt;60,60,C631),C631)</f>
        <v>65</v>
      </c>
      <c r="F631" s="33"/>
      <c r="G631" s="33"/>
      <c r="H631" s="33"/>
      <c r="I631" s="33"/>
      <c r="J631" s="33"/>
      <c r="K631" s="130"/>
    </row>
    <row r="632" ht="20.35" customHeight="1">
      <c r="A632" t="s" s="38">
        <v>1701</v>
      </c>
      <c r="B632" s="99">
        <f>('STATS 17-18'!K633*60/'STATS 17-18'!G633)</f>
        <v>0.4602134513817361</v>
      </c>
      <c r="C632" s="33">
        <f>VLOOKUP(B632,'PA - ASSISTS'!$A$3:$B$55,2)</f>
        <v>56</v>
      </c>
      <c r="D632" s="33">
        <f>IF('STATS 17-18'!G633&lt;400,IF(C632&gt;66,66,C632),C632)</f>
        <v>56</v>
      </c>
      <c r="E632" s="33">
        <f>IF('STATS 17-18'!G633&lt;200,IF(C632&gt;60,60,C632),C632)</f>
        <v>56</v>
      </c>
      <c r="F632" s="33"/>
      <c r="G632" s="33"/>
      <c r="H632" s="33"/>
      <c r="I632" s="33"/>
      <c r="J632" s="33"/>
      <c r="K632" s="130"/>
    </row>
    <row r="633" ht="20.35" customHeight="1">
      <c r="A633" t="s" s="38">
        <v>1702</v>
      </c>
      <c r="B633" s="99">
        <f>('STATS 17-18'!K634*60/'STATS 17-18'!G634)</f>
        <v>0.8174263180999379</v>
      </c>
      <c r="C633" s="33">
        <f>VLOOKUP(B633,'PA - ASSISTS'!$A$3:$B$55,2)</f>
        <v>69</v>
      </c>
      <c r="D633" s="33">
        <f>IF('STATS 17-18'!G634&lt;400,IF(C633&gt;66,66,C633),C633)</f>
        <v>69</v>
      </c>
      <c r="E633" s="33">
        <f>IF('STATS 17-18'!G634&lt;200,IF(C633&gt;60,60,C633),C633)</f>
        <v>69</v>
      </c>
      <c r="F633" s="33"/>
      <c r="G633" s="33"/>
      <c r="H633" s="33"/>
      <c r="I633" s="33"/>
      <c r="J633" s="33"/>
      <c r="K633" s="130"/>
    </row>
    <row r="634" ht="20.35" customHeight="1">
      <c r="A634" t="s" s="38">
        <v>1703</v>
      </c>
      <c r="B634" s="99">
        <f>('STATS 17-18'!K635*60/'STATS 17-18'!G635)</f>
        <v>0.5189376193736711</v>
      </c>
      <c r="C634" s="33">
        <f>VLOOKUP(B634,'PA - ASSISTS'!$A$3:$B$55,2)</f>
        <v>57</v>
      </c>
      <c r="D634" s="33">
        <f>IF('STATS 17-18'!G635&lt;400,IF(C634&gt;66,66,C634),C634)</f>
        <v>57</v>
      </c>
      <c r="E634" s="33">
        <f>IF('STATS 17-18'!G635&lt;200,IF(C634&gt;60,60,C634),C634)</f>
        <v>57</v>
      </c>
      <c r="F634" s="33"/>
      <c r="G634" s="33"/>
      <c r="H634" s="33"/>
      <c r="I634" s="33"/>
      <c r="J634" s="33"/>
      <c r="K634" s="130"/>
    </row>
    <row r="635" ht="20.35" customHeight="1">
      <c r="A635" t="s" s="38">
        <v>1704</v>
      </c>
      <c r="B635" s="99">
        <f>('STATS 17-18'!K636*60/'STATS 17-18'!G636)</f>
        <v>0.5986047903732071</v>
      </c>
      <c r="C635" s="33">
        <f>VLOOKUP(B635,'PA - ASSISTS'!$A$3:$B$55,2)</f>
        <v>60</v>
      </c>
      <c r="D635" s="33">
        <f>IF('STATS 17-18'!G636&lt;400,IF(C635&gt;66,66,C635),C635)</f>
        <v>60</v>
      </c>
      <c r="E635" s="33">
        <f>IF('STATS 17-18'!G636&lt;200,IF(C635&gt;60,60,C635),C635)</f>
        <v>60</v>
      </c>
      <c r="F635" s="33"/>
      <c r="G635" s="33"/>
      <c r="H635" s="33"/>
      <c r="I635" s="33"/>
      <c r="J635" s="33"/>
      <c r="K635" s="130"/>
    </row>
    <row r="636" ht="20.35" customHeight="1">
      <c r="A636" t="s" s="38">
        <v>1705</v>
      </c>
      <c r="B636" s="99">
        <f>('STATS 17-18'!K637*60/'STATS 17-18'!G637)</f>
        <v>0</v>
      </c>
      <c r="C636" s="33">
        <f>VLOOKUP(B636,'PA - ASSISTS'!$A$3:$B$55,2)</f>
        <v>47</v>
      </c>
      <c r="D636" s="33">
        <f>IF('STATS 17-18'!G637&lt;400,IF(C636&gt;66,66,C636),C636)</f>
        <v>47</v>
      </c>
      <c r="E636" s="33">
        <f>IF('STATS 17-18'!G637&lt;200,IF(C636&gt;60,60,C636),C636)</f>
        <v>47</v>
      </c>
      <c r="F636" s="33"/>
      <c r="G636" s="33"/>
      <c r="H636" s="33"/>
      <c r="I636" s="33"/>
      <c r="J636" s="33"/>
      <c r="K636" s="130"/>
    </row>
    <row r="637" ht="20.35" customHeight="1">
      <c r="A637" t="s" s="38">
        <v>1706</v>
      </c>
      <c r="B637" s="99">
        <f>('STATS 17-18'!K638*60/'STATS 17-18'!G638)</f>
        <v>1.004128082115363</v>
      </c>
      <c r="C637" s="33">
        <f>VLOOKUP(B637,'PA - ASSISTS'!$A$3:$B$55,2)</f>
        <v>75</v>
      </c>
      <c r="D637" s="33">
        <f>IF('STATS 17-18'!G638&lt;400,IF(C637&gt;66,66,C637),C637)</f>
        <v>75</v>
      </c>
      <c r="E637" s="33">
        <f>IF('STATS 17-18'!G638&lt;200,IF(C637&gt;60,60,C637),C637)</f>
        <v>75</v>
      </c>
      <c r="F637" s="33"/>
      <c r="G637" s="33"/>
      <c r="H637" s="33"/>
      <c r="I637" s="33"/>
      <c r="J637" s="33"/>
      <c r="K637" s="130"/>
    </row>
    <row r="638" ht="20.35" customHeight="1">
      <c r="A638" t="s" s="38">
        <v>1707</v>
      </c>
      <c r="B638" s="99">
        <f>('STATS 17-18'!K639*60/'STATS 17-18'!G639)</f>
        <v>0</v>
      </c>
      <c r="C638" s="33">
        <f>VLOOKUP(B638,'PA - ASSISTS'!$A$3:$B$55,2)</f>
        <v>47</v>
      </c>
      <c r="D638" s="33">
        <f>IF('STATS 17-18'!G639&lt;400,IF(C638&gt;66,66,C638),C638)</f>
        <v>47</v>
      </c>
      <c r="E638" s="33">
        <f>IF('STATS 17-18'!G639&lt;200,IF(C638&gt;60,60,C638),C638)</f>
        <v>47</v>
      </c>
      <c r="F638" s="33"/>
      <c r="G638" s="33"/>
      <c r="H638" s="33"/>
      <c r="I638" s="33"/>
      <c r="J638" s="33"/>
      <c r="K638" s="130"/>
    </row>
    <row r="639" ht="20.35" customHeight="1">
      <c r="A639" t="s" s="38">
        <v>1708</v>
      </c>
      <c r="B639" s="99">
        <f>('STATS 17-18'!K640*60/'STATS 17-18'!G640)</f>
        <v>1.018451953031392</v>
      </c>
      <c r="C639" s="33">
        <f>VLOOKUP(B639,'PA - ASSISTS'!$A$3:$B$55,2)</f>
        <v>76</v>
      </c>
      <c r="D639" s="33">
        <f>IF('STATS 17-18'!G640&lt;400,IF(C639&gt;66,66,C639),C639)</f>
        <v>76</v>
      </c>
      <c r="E639" s="33">
        <f>IF('STATS 17-18'!G640&lt;200,IF(C639&gt;60,60,C639),C639)</f>
        <v>76</v>
      </c>
      <c r="F639" s="33"/>
      <c r="G639" s="33"/>
      <c r="H639" s="33"/>
      <c r="I639" s="33"/>
      <c r="J639" s="33"/>
      <c r="K639" s="130"/>
    </row>
    <row r="640" ht="20.35" customHeight="1">
      <c r="A640" t="s" s="38">
        <v>1709</v>
      </c>
      <c r="B640" s="99">
        <f>('STATS 17-18'!K641*60/'STATS 17-18'!G641)</f>
        <v>1.265796080251472</v>
      </c>
      <c r="C640" s="33">
        <f>VLOOKUP(B640,'PA - ASSISTS'!$A$3:$B$55,2)</f>
        <v>83</v>
      </c>
      <c r="D640" s="33">
        <f>IF('STATS 17-18'!G641&lt;400,IF(C640&gt;66,66,C640),C640)</f>
        <v>83</v>
      </c>
      <c r="E640" s="33">
        <f>IF('STATS 17-18'!G641&lt;200,IF(C640&gt;60,60,C640),C640)</f>
        <v>83</v>
      </c>
      <c r="F640" s="33"/>
      <c r="G640" s="33"/>
      <c r="H640" s="33"/>
      <c r="I640" s="33"/>
      <c r="J640" s="33"/>
      <c r="K640" s="130"/>
    </row>
    <row r="641" ht="20.35" customHeight="1">
      <c r="A641" t="s" s="38">
        <v>1710</v>
      </c>
      <c r="B641" s="99">
        <f>('STATS 17-18'!K642*60/'STATS 17-18'!G642)</f>
        <v>0.7505394502298528</v>
      </c>
      <c r="C641" s="33">
        <f>VLOOKUP(B641,'PA - ASSISTS'!$A$3:$B$55,2)</f>
        <v>67</v>
      </c>
      <c r="D641" s="33">
        <f>IF('STATS 17-18'!G642&lt;400,IF(C641&gt;66,66,C641),C641)</f>
        <v>66</v>
      </c>
      <c r="E641" s="33">
        <f>IF('STATS 17-18'!G642&lt;200,IF(C641&gt;60,60,C641),C641)</f>
        <v>67</v>
      </c>
      <c r="F641" s="33"/>
      <c r="G641" s="33"/>
      <c r="H641" s="33"/>
      <c r="I641" s="33"/>
      <c r="J641" s="33"/>
      <c r="K641" s="130"/>
    </row>
    <row r="642" ht="20.35" customHeight="1">
      <c r="A642" t="s" s="38">
        <v>1711</v>
      </c>
      <c r="B642" s="99">
        <f>('STATS 17-18'!K643*60/'STATS 17-18'!G643)</f>
        <v>0.9263547938860583</v>
      </c>
      <c r="C642" s="33">
        <f>VLOOKUP(B642,'PA - ASSISTS'!$A$3:$B$55,2)</f>
        <v>73</v>
      </c>
      <c r="D642" s="33">
        <f>IF('STATS 17-18'!G643&lt;400,IF(C642&gt;66,66,C642),C642)</f>
        <v>73</v>
      </c>
      <c r="E642" s="33">
        <f>IF('STATS 17-18'!G643&lt;200,IF(C642&gt;60,60,C642),C642)</f>
        <v>73</v>
      </c>
      <c r="F642" s="33"/>
      <c r="G642" s="33"/>
      <c r="H642" s="33"/>
      <c r="I642" s="33"/>
      <c r="J642" s="33"/>
      <c r="K642" s="130"/>
    </row>
    <row r="643" ht="20.35" customHeight="1">
      <c r="A643" t="s" s="38">
        <v>1712</v>
      </c>
      <c r="B643" s="99">
        <f>('STATS 17-18'!K644*60/'STATS 17-18'!G644)</f>
        <v>1.808590806330068</v>
      </c>
      <c r="C643" s="33">
        <f>VLOOKUP(B643,'PA - ASSISTS'!$A$3:$B$55,2)</f>
        <v>93</v>
      </c>
      <c r="D643" s="33">
        <f>IF('STATS 17-18'!G644&lt;400,IF(C643&gt;66,66,C643),C643)</f>
        <v>93</v>
      </c>
      <c r="E643" s="33">
        <f>IF('STATS 17-18'!G644&lt;200,IF(C643&gt;60,60,C643),C643)</f>
        <v>93</v>
      </c>
      <c r="F643" s="33"/>
      <c r="G643" s="33"/>
      <c r="H643" s="33"/>
      <c r="I643" s="33"/>
      <c r="J643" s="33"/>
      <c r="K643" s="130"/>
    </row>
    <row r="644" ht="20.35" customHeight="1">
      <c r="A644" t="s" s="38">
        <v>1713</v>
      </c>
      <c r="B644" s="99">
        <f>('STATS 17-18'!K645*60/'STATS 17-18'!G645)</f>
        <v>1.43565355885058</v>
      </c>
      <c r="C644" s="33">
        <f>VLOOKUP(B644,'PA - ASSISTS'!$A$3:$B$55,2)</f>
        <v>87</v>
      </c>
      <c r="D644" s="33">
        <f>IF('STATS 17-18'!G645&lt;400,IF(C644&gt;66,66,C644),C644)</f>
        <v>87</v>
      </c>
      <c r="E644" s="33">
        <f>IF('STATS 17-18'!G645&lt;200,IF(C644&gt;60,60,C644),C644)</f>
        <v>87</v>
      </c>
      <c r="F644" s="33"/>
      <c r="G644" s="33"/>
      <c r="H644" s="33"/>
      <c r="I644" s="33"/>
      <c r="J644" s="33"/>
      <c r="K644" s="130"/>
    </row>
    <row r="645" ht="20.35" customHeight="1">
      <c r="A645" t="s" s="38">
        <v>1714</v>
      </c>
      <c r="B645" s="99">
        <f>('STATS 17-18'!K646*60/'STATS 17-18'!G646)</f>
        <v>0.3568773234200743</v>
      </c>
      <c r="C645" s="33">
        <f>VLOOKUP(B645,'PA - ASSISTS'!$A$3:$B$55,2)</f>
        <v>51</v>
      </c>
      <c r="D645" s="33">
        <f>IF('STATS 17-18'!G646&lt;400,IF(C645&gt;66,66,C645),C645)</f>
        <v>51</v>
      </c>
      <c r="E645" s="33">
        <f>IF('STATS 17-18'!G646&lt;200,IF(C645&gt;60,60,C645),C645)</f>
        <v>51</v>
      </c>
      <c r="F645" s="33"/>
      <c r="G645" s="33"/>
      <c r="H645" s="33"/>
      <c r="I645" s="33"/>
      <c r="J645" s="33"/>
      <c r="K645" s="130"/>
    </row>
    <row r="646" ht="20.35" customHeight="1">
      <c r="A646" t="s" s="38">
        <v>1715</v>
      </c>
      <c r="B646" s="99">
        <f>('STATS 17-18'!K647*60/'STATS 17-18'!G647)</f>
        <v>0</v>
      </c>
      <c r="C646" s="33">
        <f>VLOOKUP(B646,'PA - ASSISTS'!$A$3:$B$55,2)</f>
        <v>47</v>
      </c>
      <c r="D646" s="33">
        <f>IF('STATS 17-18'!G647&lt;400,IF(C646&gt;66,66,C646),C646)</f>
        <v>47</v>
      </c>
      <c r="E646" s="33">
        <f>IF('STATS 17-18'!G647&lt;200,IF(C646&gt;60,60,C646),C646)</f>
        <v>47</v>
      </c>
      <c r="F646" s="33"/>
      <c r="G646" s="33"/>
      <c r="H646" s="33"/>
      <c r="I646" s="33"/>
      <c r="J646" s="33"/>
      <c r="K646" s="130"/>
    </row>
    <row r="647" ht="20.35" customHeight="1">
      <c r="A647" t="s" s="38">
        <v>1716</v>
      </c>
      <c r="B647" s="99">
        <f>('STATS 17-18'!K648*60/'STATS 17-18'!G648)</f>
        <v>0</v>
      </c>
      <c r="C647" s="33">
        <f>VLOOKUP(B647,'PA - ASSISTS'!$A$3:$B$55,2)</f>
        <v>47</v>
      </c>
      <c r="D647" s="33">
        <f>IF('STATS 17-18'!G648&lt;400,IF(C647&gt;66,66,C647),C647)</f>
        <v>47</v>
      </c>
      <c r="E647" s="33">
        <f>IF('STATS 17-18'!G648&lt;200,IF(C647&gt;60,60,C647),C647)</f>
        <v>47</v>
      </c>
      <c r="F647" s="33"/>
      <c r="G647" s="33"/>
      <c r="H647" s="33"/>
      <c r="I647" s="33"/>
      <c r="J647" s="33"/>
      <c r="K647" s="130"/>
    </row>
    <row r="648" ht="20.35" customHeight="1">
      <c r="A648" t="s" s="38">
        <v>1717</v>
      </c>
      <c r="B648" s="99">
        <f>('STATS 17-18'!K649*60/'STATS 17-18'!G649)</f>
        <v>2.308099790631385</v>
      </c>
      <c r="C648" s="33">
        <f>VLOOKUP(B648,'PA - ASSISTS'!$A$3:$B$55,2)</f>
        <v>97</v>
      </c>
      <c r="D648" s="33">
        <f>IF('STATS 17-18'!G649&lt;400,IF(C648&gt;66,66,C648),C648)</f>
        <v>97</v>
      </c>
      <c r="E648" s="33">
        <f>IF('STATS 17-18'!G649&lt;200,IF(C648&gt;60,60,C648),C648)</f>
        <v>97</v>
      </c>
      <c r="F648" s="33"/>
      <c r="G648" s="33"/>
      <c r="H648" s="33"/>
      <c r="I648" s="33"/>
      <c r="J648" s="33"/>
      <c r="K648" s="130"/>
    </row>
    <row r="649" ht="20.35" customHeight="1">
      <c r="A649" t="s" s="38">
        <v>1718</v>
      </c>
      <c r="B649" s="99">
        <f>('STATS 17-18'!K650*60/'STATS 17-18'!G650)</f>
        <v>0.3450060376056581</v>
      </c>
      <c r="C649" s="33">
        <f>VLOOKUP(B649,'PA - ASSISTS'!$A$3:$B$55,2)</f>
        <v>51</v>
      </c>
      <c r="D649" s="33">
        <f>IF('STATS 17-18'!G650&lt;400,IF(C649&gt;66,66,C649),C649)</f>
        <v>51</v>
      </c>
      <c r="E649" s="33">
        <f>IF('STATS 17-18'!G650&lt;200,IF(C649&gt;60,60,C649),C649)</f>
        <v>51</v>
      </c>
      <c r="F649" s="33"/>
      <c r="G649" s="33"/>
      <c r="H649" s="33"/>
      <c r="I649" s="33"/>
      <c r="J649" s="33"/>
      <c r="K649" s="130"/>
    </row>
    <row r="650" ht="20.35" customHeight="1">
      <c r="A650" t="s" s="38">
        <v>1719</v>
      </c>
      <c r="B650" s="99">
        <f>('STATS 17-18'!K651*60/'STATS 17-18'!G651)</f>
        <v>0.3630422944273007</v>
      </c>
      <c r="C650" s="33">
        <f>VLOOKUP(B650,'PA - ASSISTS'!$A$3:$B$55,2)</f>
        <v>52</v>
      </c>
      <c r="D650" s="33">
        <f>IF('STATS 17-18'!G651&lt;400,IF(C650&gt;66,66,C650),C650)</f>
        <v>52</v>
      </c>
      <c r="E650" s="33">
        <f>IF('STATS 17-18'!G651&lt;200,IF(C650&gt;60,60,C650),C650)</f>
        <v>52</v>
      </c>
      <c r="F650" s="33"/>
      <c r="G650" s="33"/>
      <c r="H650" s="33"/>
      <c r="I650" s="33"/>
      <c r="J650" s="33"/>
      <c r="K650" s="130"/>
    </row>
    <row r="651" ht="20.35" customHeight="1">
      <c r="A651" t="s" s="38">
        <v>1720</v>
      </c>
      <c r="B651" s="99">
        <f>('STATS 17-18'!K652*60/'STATS 17-18'!G652)</f>
        <v>0.3602834229593948</v>
      </c>
      <c r="C651" s="33">
        <f>VLOOKUP(B651,'PA - ASSISTS'!$A$3:$B$55,2)</f>
        <v>52</v>
      </c>
      <c r="D651" s="33">
        <f>IF('STATS 17-18'!G652&lt;400,IF(C651&gt;66,66,C651),C651)</f>
        <v>52</v>
      </c>
      <c r="E651" s="33">
        <f>IF('STATS 17-18'!G652&lt;200,IF(C651&gt;60,60,C651),C651)</f>
        <v>52</v>
      </c>
      <c r="F651" s="33"/>
      <c r="G651" s="33"/>
      <c r="H651" s="33"/>
      <c r="I651" s="33"/>
      <c r="J651" s="33"/>
      <c r="K651" s="130"/>
    </row>
    <row r="652" ht="20.35" customHeight="1">
      <c r="A652" t="s" s="38">
        <v>1721</v>
      </c>
      <c r="B652" s="99">
        <f>('STATS 17-18'!K653*60/'STATS 17-18'!G653)</f>
        <v>0.3600765162597052</v>
      </c>
      <c r="C652" s="33">
        <f>VLOOKUP(B652,'PA - ASSISTS'!$A$3:$B$55,2)</f>
        <v>52</v>
      </c>
      <c r="D652" s="33">
        <f>IF('STATS 17-18'!G653&lt;400,IF(C652&gt;66,66,C652),C652)</f>
        <v>52</v>
      </c>
      <c r="E652" s="33">
        <f>IF('STATS 17-18'!G653&lt;200,IF(C652&gt;60,60,C652),C652)</f>
        <v>52</v>
      </c>
      <c r="F652" s="33"/>
      <c r="G652" s="33"/>
      <c r="H652" s="33"/>
      <c r="I652" s="33"/>
      <c r="J652" s="33"/>
      <c r="K652" s="130"/>
    </row>
    <row r="653" ht="20.35" customHeight="1">
      <c r="A653" t="s" s="38">
        <v>1722</v>
      </c>
      <c r="B653" s="99">
        <f>('STATS 17-18'!K654*60/'STATS 17-18'!G654)</f>
        <v>0.4830334500664171</v>
      </c>
      <c r="C653" s="33">
        <f>VLOOKUP(B653,'PA - ASSISTS'!$A$3:$B$55,2)</f>
        <v>56</v>
      </c>
      <c r="D653" s="33">
        <f>IF('STATS 17-18'!G654&lt;400,IF(C653&gt;66,66,C653),C653)</f>
        <v>56</v>
      </c>
      <c r="E653" s="33">
        <f>IF('STATS 17-18'!G654&lt;200,IF(C653&gt;60,60,C653),C653)</f>
        <v>56</v>
      </c>
      <c r="F653" s="33"/>
      <c r="G653" s="33"/>
      <c r="H653" s="33"/>
      <c r="I653" s="33"/>
      <c r="J653" s="33"/>
      <c r="K653" s="130"/>
    </row>
    <row r="654" ht="20.35" customHeight="1">
      <c r="A654" t="s" s="38">
        <v>1723</v>
      </c>
      <c r="B654" s="99">
        <f>('STATS 17-18'!K655*60/'STATS 17-18'!G655)</f>
        <v>0.8720205962959887</v>
      </c>
      <c r="C654" s="33">
        <f>VLOOKUP(B654,'PA - ASSISTS'!$A$3:$B$55,2)</f>
        <v>71</v>
      </c>
      <c r="D654" s="33">
        <f>IF('STATS 17-18'!G655&lt;400,IF(C654&gt;66,66,C654),C654)</f>
        <v>71</v>
      </c>
      <c r="E654" s="33">
        <f>IF('STATS 17-18'!G655&lt;200,IF(C654&gt;60,60,C654),C654)</f>
        <v>71</v>
      </c>
      <c r="F654" s="33"/>
      <c r="G654" s="33"/>
      <c r="H654" s="33"/>
      <c r="I654" s="33"/>
      <c r="J654" s="33"/>
      <c r="K654" s="130"/>
    </row>
    <row r="655" ht="20.35" customHeight="1">
      <c r="A655" t="s" s="38">
        <v>1724</v>
      </c>
      <c r="B655" s="99">
        <f>('STATS 17-18'!K656*60/'STATS 17-18'!G656)</f>
        <v>1.365084180191112</v>
      </c>
      <c r="C655" s="33">
        <f>VLOOKUP(B655,'PA - ASSISTS'!$A$3:$B$55,2)</f>
        <v>86</v>
      </c>
      <c r="D655" s="33">
        <f>IF('STATS 17-18'!G656&lt;400,IF(C655&gt;66,66,C655),C655)</f>
        <v>86</v>
      </c>
      <c r="E655" s="33">
        <f>IF('STATS 17-18'!G656&lt;200,IF(C655&gt;60,60,C655),C655)</f>
        <v>86</v>
      </c>
      <c r="F655" s="33"/>
      <c r="G655" s="33"/>
      <c r="H655" s="33"/>
      <c r="I655" s="33"/>
      <c r="J655" s="33"/>
      <c r="K655" s="130"/>
    </row>
    <row r="656" ht="20.35" customHeight="1">
      <c r="A656" t="s" s="38">
        <v>1725</v>
      </c>
      <c r="B656" s="99">
        <f>('STATS 17-18'!K657*60/'STATS 17-18'!G657)</f>
        <v>0.7681310943734397</v>
      </c>
      <c r="C656" s="33">
        <f>VLOOKUP(B656,'PA - ASSISTS'!$A$3:$B$55,2)</f>
        <v>67</v>
      </c>
      <c r="D656" s="33">
        <f>IF('STATS 17-18'!G657&lt;400,IF(C656&gt;66,66,C656),C656)</f>
        <v>67</v>
      </c>
      <c r="E656" s="33">
        <f>IF('STATS 17-18'!G657&lt;200,IF(C656&gt;60,60,C656),C656)</f>
        <v>67</v>
      </c>
      <c r="F656" s="33"/>
      <c r="G656" s="33"/>
      <c r="H656" s="33"/>
      <c r="I656" s="33"/>
      <c r="J656" s="33"/>
      <c r="K656" s="130"/>
    </row>
    <row r="657" ht="20.35" customHeight="1">
      <c r="A657" t="s" s="38">
        <v>1726</v>
      </c>
      <c r="B657" s="99">
        <f>('STATS 17-18'!K658*60/'STATS 17-18'!G658)</f>
        <v>0.7732955277741976</v>
      </c>
      <c r="C657" s="33">
        <f>VLOOKUP(B657,'PA - ASSISTS'!$A$3:$B$55,2)</f>
        <v>68</v>
      </c>
      <c r="D657" s="33">
        <f>IF('STATS 17-18'!G658&lt;400,IF(C657&gt;66,66,C657),C657)</f>
        <v>66</v>
      </c>
      <c r="E657" s="33">
        <f>IF('STATS 17-18'!G658&lt;200,IF(C657&gt;60,60,C657),C657)</f>
        <v>60</v>
      </c>
      <c r="F657" s="33"/>
      <c r="G657" s="33"/>
      <c r="H657" s="33"/>
      <c r="I657" s="33"/>
      <c r="J657" s="33"/>
      <c r="K657" s="130"/>
    </row>
    <row r="658" ht="20.35" customHeight="1">
      <c r="A658" t="s" s="38">
        <v>1727</v>
      </c>
      <c r="B658" s="99">
        <f>('STATS 17-18'!K659*60/'STATS 17-18'!G659)</f>
        <v>0.8253269564481314</v>
      </c>
      <c r="C658" s="33">
        <f>VLOOKUP(B658,'PA - ASSISTS'!$A$3:$B$55,2)</f>
        <v>69</v>
      </c>
      <c r="D658" s="33">
        <f>IF('STATS 17-18'!G659&lt;400,IF(C658&gt;66,66,C658),C658)</f>
        <v>69</v>
      </c>
      <c r="E658" s="33">
        <f>IF('STATS 17-18'!G659&lt;200,IF(C658&gt;60,60,C658),C658)</f>
        <v>69</v>
      </c>
      <c r="F658" s="33"/>
      <c r="G658" s="33"/>
      <c r="H658" s="33"/>
      <c r="I658" s="33"/>
      <c r="J658" s="33"/>
      <c r="K658" s="130"/>
    </row>
    <row r="659" ht="20.35" customHeight="1">
      <c r="A659" t="s" s="38">
        <v>1728</v>
      </c>
      <c r="B659" s="99">
        <f>('STATS 17-18'!K660*60/'STATS 17-18'!G660)</f>
        <v>0.8859357696566998</v>
      </c>
      <c r="C659" s="33">
        <f>VLOOKUP(B659,'PA - ASSISTS'!$A$3:$B$55,2)</f>
        <v>71</v>
      </c>
      <c r="D659" s="33">
        <f>IF('STATS 17-18'!G660&lt;400,IF(C659&gt;66,66,C659),C659)</f>
        <v>71</v>
      </c>
      <c r="E659" s="33">
        <f>IF('STATS 17-18'!G660&lt;200,IF(C659&gt;60,60,C659),C659)</f>
        <v>71</v>
      </c>
      <c r="F659" s="33"/>
      <c r="G659" s="33"/>
      <c r="H659" s="33"/>
      <c r="I659" s="33"/>
      <c r="J659" s="33"/>
      <c r="K659" s="130"/>
    </row>
    <row r="660" ht="20.35" customHeight="1">
      <c r="A660" t="s" s="38">
        <v>1729</v>
      </c>
      <c r="B660" s="99">
        <f>('STATS 17-18'!K661*60/'STATS 17-18'!G661)</f>
        <v>0.2690582959641256</v>
      </c>
      <c r="C660" s="33">
        <f>VLOOKUP(B660,'PA - ASSISTS'!$A$3:$B$55,2)</f>
        <v>49</v>
      </c>
      <c r="D660" s="33">
        <f>IF('STATS 17-18'!G661&lt;400,IF(C660&gt;66,66,C660),C660)</f>
        <v>49</v>
      </c>
      <c r="E660" s="33">
        <f>IF('STATS 17-18'!G661&lt;200,IF(C660&gt;60,60,C660),C660)</f>
        <v>49</v>
      </c>
      <c r="F660" s="33"/>
      <c r="G660" s="33"/>
      <c r="H660" s="33"/>
      <c r="I660" s="33"/>
      <c r="J660" s="33"/>
      <c r="K660" s="130"/>
    </row>
    <row r="661" ht="20.35" customHeight="1">
      <c r="A661" t="s" s="38">
        <v>1730</v>
      </c>
      <c r="B661" s="99">
        <f>('STATS 17-18'!K662*60/'STATS 17-18'!G662)</f>
        <v>0.07744133818632386</v>
      </c>
      <c r="C661" s="33">
        <f>VLOOKUP(B661,'PA - ASSISTS'!$A$3:$B$55,2)</f>
        <v>47</v>
      </c>
      <c r="D661" s="33">
        <f>IF('STATS 17-18'!G662&lt;400,IF(C661&gt;66,66,C661),C661)</f>
        <v>47</v>
      </c>
      <c r="E661" s="33">
        <f>IF('STATS 17-18'!G662&lt;200,IF(C661&gt;60,60,C661),C661)</f>
        <v>47</v>
      </c>
      <c r="F661" s="33"/>
      <c r="G661" s="33"/>
      <c r="H661" s="33"/>
      <c r="I661" s="33"/>
      <c r="J661" s="33"/>
      <c r="K661" s="130"/>
    </row>
    <row r="662" ht="20.35" customHeight="1">
      <c r="A662" t="s" s="38">
        <v>1731</v>
      </c>
      <c r="B662" s="99">
        <f>('STATS 17-18'!K663*60/'STATS 17-18'!G663)</f>
        <v>1.018065675217088</v>
      </c>
      <c r="C662" s="33">
        <f>VLOOKUP(B662,'PA - ASSISTS'!$A$3:$B$55,2)</f>
        <v>76</v>
      </c>
      <c r="D662" s="33">
        <f>IF('STATS 17-18'!G663&lt;400,IF(C662&gt;66,66,C662),C662)</f>
        <v>76</v>
      </c>
      <c r="E662" s="33">
        <f>IF('STATS 17-18'!G663&lt;200,IF(C662&gt;60,60,C662),C662)</f>
        <v>76</v>
      </c>
      <c r="F662" s="33"/>
      <c r="G662" s="33"/>
      <c r="H662" s="33"/>
      <c r="I662" s="33"/>
      <c r="J662" s="33"/>
      <c r="K662" s="130"/>
    </row>
    <row r="663" ht="32.35" customHeight="1">
      <c r="A663" t="s" s="38">
        <v>1732</v>
      </c>
      <c r="B663" s="99">
        <f>('STATS 17-18'!K664*60/'STATS 17-18'!G664)</f>
        <v>1.485148514851485</v>
      </c>
      <c r="C663" s="33">
        <f>VLOOKUP(B663,'PA - ASSISTS'!$A$3:$B$55,2)</f>
        <v>88</v>
      </c>
      <c r="D663" s="33">
        <f>IF('STATS 17-18'!G664&lt;400,IF(C663&gt;66,66,C663),C663)</f>
        <v>88</v>
      </c>
      <c r="E663" s="33">
        <f>IF('STATS 17-18'!G664&lt;200,IF(C663&gt;60,60,C663),C663)</f>
        <v>88</v>
      </c>
      <c r="F663" s="33"/>
      <c r="G663" s="33"/>
      <c r="H663" s="33"/>
      <c r="I663" s="33"/>
      <c r="J663" s="33"/>
      <c r="K663" s="130"/>
    </row>
    <row r="664" ht="20.35" customHeight="1">
      <c r="A664" t="s" s="38">
        <v>1733</v>
      </c>
      <c r="B664" s="99">
        <f>('STATS 17-18'!K665*60/'STATS 17-18'!G665)</f>
        <v>0.7422795197863884</v>
      </c>
      <c r="C664" s="33">
        <f>VLOOKUP(B664,'PA - ASSISTS'!$A$3:$B$55,2)</f>
        <v>67</v>
      </c>
      <c r="D664" s="33">
        <f>IF('STATS 17-18'!G665&lt;400,IF(C664&gt;66,66,C664),C664)</f>
        <v>67</v>
      </c>
      <c r="E664" s="33">
        <f>IF('STATS 17-18'!G665&lt;200,IF(C664&gt;60,60,C664),C664)</f>
        <v>67</v>
      </c>
      <c r="F664" s="33"/>
      <c r="G664" s="33"/>
      <c r="H664" s="33"/>
      <c r="I664" s="33"/>
      <c r="J664" s="33"/>
      <c r="K664" s="130"/>
    </row>
    <row r="665" ht="20.35" customHeight="1">
      <c r="A665" t="s" s="38">
        <v>1734</v>
      </c>
      <c r="B665" s="99">
        <f>('STATS 17-18'!K666*60/'STATS 17-18'!G666)</f>
        <v>0.8192457737321196</v>
      </c>
      <c r="C665" s="33">
        <f>VLOOKUP(B665,'PA - ASSISTS'!$A$3:$B$55,2)</f>
        <v>69</v>
      </c>
      <c r="D665" s="33">
        <f>IF('STATS 17-18'!G666&lt;400,IF(C665&gt;66,66,C665),C665)</f>
        <v>69</v>
      </c>
      <c r="E665" s="33">
        <f>IF('STATS 17-18'!G666&lt;200,IF(C665&gt;60,60,C665),C665)</f>
        <v>69</v>
      </c>
      <c r="F665" s="33"/>
      <c r="G665" s="33"/>
      <c r="H665" s="33"/>
      <c r="I665" s="33"/>
      <c r="J665" s="33"/>
      <c r="K665" s="130"/>
    </row>
    <row r="666" ht="20.35" customHeight="1">
      <c r="A666" t="s" s="38">
        <v>1735</v>
      </c>
      <c r="B666" s="99">
        <f>('STATS 17-18'!K667*60/'STATS 17-18'!G667)</f>
        <v>1.044750130593766</v>
      </c>
      <c r="C666" s="33">
        <f>VLOOKUP(B666,'PA - ASSISTS'!$A$3:$B$55,2)</f>
        <v>77</v>
      </c>
      <c r="D666" s="33">
        <f>IF('STATS 17-18'!G667&lt;400,IF(C666&gt;66,66,C666),C666)</f>
        <v>77</v>
      </c>
      <c r="E666" s="33">
        <f>IF('STATS 17-18'!G667&lt;200,IF(C666&gt;60,60,C666),C666)</f>
        <v>77</v>
      </c>
      <c r="F666" s="33"/>
      <c r="G666" s="33"/>
      <c r="H666" s="33"/>
      <c r="I666" s="33"/>
      <c r="J666" s="33"/>
      <c r="K666" s="130"/>
    </row>
    <row r="667" ht="20.35" customHeight="1">
      <c r="A667" t="s" s="38">
        <v>1736</v>
      </c>
      <c r="B667" s="99">
        <f>('STATS 17-18'!K668*60/'STATS 17-18'!G668)</f>
        <v>1.386875118199584</v>
      </c>
      <c r="C667" s="33">
        <f>VLOOKUP(B667,'PA - ASSISTS'!$A$3:$B$55,2)</f>
        <v>86</v>
      </c>
      <c r="D667" s="33">
        <f>IF('STATS 17-18'!G668&lt;400,IF(C667&gt;66,66,C667),C667)</f>
        <v>86</v>
      </c>
      <c r="E667" s="33">
        <f>IF('STATS 17-18'!G668&lt;200,IF(C667&gt;60,60,C667),C667)</f>
        <v>86</v>
      </c>
      <c r="F667" s="33"/>
      <c r="G667" s="33"/>
      <c r="H667" s="33"/>
      <c r="I667" s="33"/>
      <c r="J667" s="33"/>
      <c r="K667" s="130"/>
    </row>
    <row r="668" ht="20.35" customHeight="1">
      <c r="A668" t="s" s="38">
        <v>1737</v>
      </c>
      <c r="B668" s="99">
        <f>('STATS 17-18'!K669*60/'STATS 17-18'!G669)</f>
        <v>1.090682455593643</v>
      </c>
      <c r="C668" s="33">
        <f>VLOOKUP(B668,'PA - ASSISTS'!$A$3:$B$55,2)</f>
        <v>78</v>
      </c>
      <c r="D668" s="33">
        <f>IF('STATS 17-18'!G669&lt;400,IF(C668&gt;66,66,C668),C668)</f>
        <v>66</v>
      </c>
      <c r="E668" s="33">
        <f>IF('STATS 17-18'!G669&lt;200,IF(C668&gt;60,60,C668),C668)</f>
        <v>78</v>
      </c>
      <c r="F668" s="33"/>
      <c r="G668" s="33"/>
      <c r="H668" s="33"/>
      <c r="I668" s="33"/>
      <c r="J668" s="33"/>
      <c r="K668" s="130"/>
    </row>
    <row r="669" ht="20.35" customHeight="1">
      <c r="A669" t="s" s="38">
        <v>1738</v>
      </c>
      <c r="B669" s="99">
        <f>('STATS 17-18'!K670*60/'STATS 17-18'!G670)</f>
        <v>0.6769761730935157</v>
      </c>
      <c r="C669" s="33">
        <f>VLOOKUP(B669,'PA - ASSISTS'!$A$3:$B$55,2)</f>
        <v>64</v>
      </c>
      <c r="D669" s="33">
        <f>IF('STATS 17-18'!G670&lt;400,IF(C669&gt;66,66,C669),C669)</f>
        <v>64</v>
      </c>
      <c r="E669" s="33">
        <f>IF('STATS 17-18'!G670&lt;200,IF(C669&gt;60,60,C669),C669)</f>
        <v>64</v>
      </c>
      <c r="F669" s="33"/>
      <c r="G669" s="33"/>
      <c r="H669" s="33"/>
      <c r="I669" s="33"/>
      <c r="J669" s="33"/>
      <c r="K669" s="130"/>
    </row>
    <row r="670" ht="20.35" customHeight="1">
      <c r="A670" t="s" s="38">
        <v>1739</v>
      </c>
      <c r="B670" s="99">
        <f>('STATS 17-18'!K671*60/'STATS 17-18'!G671)</f>
        <v>0.1617621287896149</v>
      </c>
      <c r="C670" s="33">
        <f>VLOOKUP(B670,'PA - ASSISTS'!$A$3:$B$55,2)</f>
        <v>47</v>
      </c>
      <c r="D670" s="33">
        <f>IF('STATS 17-18'!G671&lt;400,IF(C670&gt;66,66,C670),C670)</f>
        <v>47</v>
      </c>
      <c r="E670" s="33">
        <f>IF('STATS 17-18'!G671&lt;200,IF(C670&gt;60,60,C670),C670)</f>
        <v>47</v>
      </c>
      <c r="F670" s="33"/>
      <c r="G670" s="33"/>
      <c r="H670" s="33"/>
      <c r="I670" s="33"/>
      <c r="J670" s="33"/>
      <c r="K670" s="130"/>
    </row>
    <row r="671" ht="20.35" customHeight="1">
      <c r="A671" t="s" s="38">
        <v>1740</v>
      </c>
      <c r="B671" s="99">
        <f>('STATS 17-18'!K672*60/'STATS 17-18'!G672)</f>
        <v>0.7154141950099859</v>
      </c>
      <c r="C671" s="33">
        <f>VLOOKUP(B671,'PA - ASSISTS'!$A$3:$B$55,2)</f>
        <v>66</v>
      </c>
      <c r="D671" s="33">
        <f>IF('STATS 17-18'!G672&lt;400,IF(C671&gt;66,66,C671),C671)</f>
        <v>66</v>
      </c>
      <c r="E671" s="33">
        <f>IF('STATS 17-18'!G672&lt;200,IF(C671&gt;60,60,C671),C671)</f>
        <v>66</v>
      </c>
      <c r="F671" s="33"/>
      <c r="G671" s="33"/>
      <c r="H671" s="33"/>
      <c r="I671" s="33"/>
      <c r="J671" s="33"/>
      <c r="K671" s="130"/>
    </row>
    <row r="672" ht="20.35" customHeight="1">
      <c r="A672" t="s" s="38">
        <v>1741</v>
      </c>
      <c r="B672" s="99">
        <f>('STATS 17-18'!K673*60/'STATS 17-18'!G673)</f>
        <v>0.545578540577404</v>
      </c>
      <c r="C672" s="33">
        <f>VLOOKUP(B672,'PA - ASSISTS'!$A$3:$B$55,2)</f>
        <v>58</v>
      </c>
      <c r="D672" s="33">
        <f>IF('STATS 17-18'!G673&lt;400,IF(C672&gt;66,66,C672),C672)</f>
        <v>58</v>
      </c>
      <c r="E672" s="33">
        <f>IF('STATS 17-18'!G673&lt;200,IF(C672&gt;60,60,C672),C672)</f>
        <v>58</v>
      </c>
      <c r="F672" s="33"/>
      <c r="G672" s="33"/>
      <c r="H672" s="33"/>
      <c r="I672" s="33"/>
      <c r="J672" s="33"/>
      <c r="K672" s="130"/>
    </row>
    <row r="673" ht="20.35" customHeight="1">
      <c r="A673" t="s" s="38">
        <v>1742</v>
      </c>
      <c r="B673" s="99">
        <f>('STATS 17-18'!K674*60/'STATS 17-18'!G674)</f>
        <v>0</v>
      </c>
      <c r="C673" s="33">
        <f>VLOOKUP(B673,'PA - ASSISTS'!$A$3:$B$55,2)</f>
        <v>47</v>
      </c>
      <c r="D673" s="33">
        <f>IF('STATS 17-18'!G674&lt;400,IF(C673&gt;66,66,C673),C673)</f>
        <v>47</v>
      </c>
      <c r="E673" s="33">
        <f>IF('STATS 17-18'!G674&lt;200,IF(C673&gt;60,60,C673),C673)</f>
        <v>47</v>
      </c>
      <c r="F673" s="33"/>
      <c r="G673" s="33"/>
      <c r="H673" s="33"/>
      <c r="I673" s="33"/>
      <c r="J673" s="33"/>
      <c r="K673" s="130"/>
    </row>
    <row r="674" ht="20.35" customHeight="1">
      <c r="A674" t="s" s="38">
        <v>1743</v>
      </c>
      <c r="B674" s="99">
        <f>('STATS 17-18'!K675*60/'STATS 17-18'!G675)</f>
        <v>1.30474360271063</v>
      </c>
      <c r="C674" s="33">
        <f>VLOOKUP(B674,'PA - ASSISTS'!$A$3:$B$55,2)</f>
        <v>84</v>
      </c>
      <c r="D674" s="33">
        <f>IF('STATS 17-18'!G675&lt;400,IF(C674&gt;66,66,C674),C674)</f>
        <v>84</v>
      </c>
      <c r="E674" s="33">
        <f>IF('STATS 17-18'!G675&lt;200,IF(C674&gt;60,60,C674),C674)</f>
        <v>84</v>
      </c>
      <c r="F674" s="33"/>
      <c r="G674" s="33"/>
      <c r="H674" s="33"/>
      <c r="I674" s="33"/>
      <c r="J674" s="33"/>
      <c r="K674" s="130"/>
    </row>
    <row r="675" ht="20.35" customHeight="1">
      <c r="A675" t="s" s="38">
        <v>1744</v>
      </c>
      <c r="B675" s="99">
        <f>('STATS 17-18'!K676*60/'STATS 17-18'!G676)</f>
        <v>0.9407881163606354</v>
      </c>
      <c r="C675" s="33">
        <f>VLOOKUP(B675,'PA - ASSISTS'!$A$3:$B$55,2)</f>
        <v>73</v>
      </c>
      <c r="D675" s="33">
        <f>IF('STATS 17-18'!G676&lt;400,IF(C675&gt;66,66,C675),C675)</f>
        <v>73</v>
      </c>
      <c r="E675" s="33">
        <f>IF('STATS 17-18'!G676&lt;200,IF(C675&gt;60,60,C675),C675)</f>
        <v>73</v>
      </c>
      <c r="F675" s="33"/>
      <c r="G675" s="33"/>
      <c r="H675" s="33"/>
      <c r="I675" s="33"/>
      <c r="J675" s="33"/>
      <c r="K675" s="130"/>
    </row>
    <row r="676" ht="20.35" customHeight="1">
      <c r="A676" t="s" s="38">
        <v>1745</v>
      </c>
      <c r="B676" s="99">
        <f>('STATS 17-18'!K677*60/'STATS 17-18'!G677)</f>
        <v>1.591639871382637</v>
      </c>
      <c r="C676" s="33">
        <f>VLOOKUP(B676,'PA - ASSISTS'!$A$3:$B$55,2)</f>
        <v>90</v>
      </c>
      <c r="D676" s="33">
        <f>IF('STATS 17-18'!G677&lt;400,IF(C676&gt;66,66,C676),C676)</f>
        <v>90</v>
      </c>
      <c r="E676" s="33">
        <f>IF('STATS 17-18'!G677&lt;200,IF(C676&gt;60,60,C676),C676)</f>
        <v>90</v>
      </c>
      <c r="F676" s="33"/>
      <c r="G676" s="33"/>
      <c r="H676" s="33"/>
      <c r="I676" s="33"/>
      <c r="J676" s="33"/>
      <c r="K676" s="130"/>
    </row>
    <row r="677" ht="20.35" customHeight="1">
      <c r="A677" t="s" s="38">
        <v>1746</v>
      </c>
      <c r="B677" s="99">
        <f>('STATS 17-18'!K678*60/'STATS 17-18'!G678)</f>
        <v>0</v>
      </c>
      <c r="C677" s="33">
        <f>VLOOKUP(B677,'PA - ASSISTS'!$A$3:$B$55,2)</f>
        <v>47</v>
      </c>
      <c r="D677" s="33">
        <f>IF('STATS 17-18'!G678&lt;400,IF(C677&gt;66,66,C677),C677)</f>
        <v>47</v>
      </c>
      <c r="E677" s="33">
        <f>IF('STATS 17-18'!G678&lt;200,IF(C677&gt;60,60,C677),C677)</f>
        <v>47</v>
      </c>
      <c r="F677" s="33"/>
      <c r="G677" s="33"/>
      <c r="H677" s="33"/>
      <c r="I677" s="33"/>
      <c r="J677" s="33"/>
      <c r="K677" s="130"/>
    </row>
    <row r="678" ht="20.35" customHeight="1">
      <c r="A678" t="s" s="38">
        <v>1747</v>
      </c>
      <c r="B678" s="99">
        <f>('STATS 17-18'!K679*60/'STATS 17-18'!G679)</f>
        <v>1.776113091282547</v>
      </c>
      <c r="C678" s="33">
        <f>VLOOKUP(B678,'PA - ASSISTS'!$A$3:$B$55,2)</f>
        <v>93</v>
      </c>
      <c r="D678" s="33">
        <f>IF('STATS 17-18'!G679&lt;400,IF(C678&gt;66,66,C678),C678)</f>
        <v>93</v>
      </c>
      <c r="E678" s="33">
        <f>IF('STATS 17-18'!G679&lt;200,IF(C678&gt;60,60,C678),C678)</f>
        <v>93</v>
      </c>
      <c r="F678" s="33"/>
      <c r="G678" s="33"/>
      <c r="H678" s="33"/>
      <c r="I678" s="33"/>
      <c r="J678" s="33"/>
      <c r="K678" s="130"/>
    </row>
    <row r="679" ht="20.35" customHeight="1">
      <c r="A679" t="s" s="38">
        <v>1748</v>
      </c>
      <c r="B679" s="99">
        <f>('STATS 17-18'!K680*60/'STATS 17-18'!G680)</f>
        <v>0.8614501076812635</v>
      </c>
      <c r="C679" s="33">
        <f>VLOOKUP(B679,'PA - ASSISTS'!$A$3:$B$55,2)</f>
        <v>71</v>
      </c>
      <c r="D679" s="33">
        <f>IF('STATS 17-18'!G680&lt;400,IF(C679&gt;66,66,C679),C679)</f>
        <v>71</v>
      </c>
      <c r="E679" s="33">
        <f>IF('STATS 17-18'!G680&lt;200,IF(C679&gt;60,60,C679),C679)</f>
        <v>71</v>
      </c>
      <c r="F679" s="33"/>
      <c r="G679" s="33"/>
      <c r="H679" s="33"/>
      <c r="I679" s="33"/>
      <c r="J679" s="33"/>
      <c r="K679" s="130"/>
    </row>
    <row r="680" ht="20.35" customHeight="1">
      <c r="A680" t="s" s="38">
        <v>1749</v>
      </c>
      <c r="B680" s="99">
        <f>('STATS 17-18'!K681*60/'STATS 17-18'!G681)</f>
        <v>1.228772947334791</v>
      </c>
      <c r="C680" s="33">
        <f>VLOOKUP(B680,'PA - ASSISTS'!$A$3:$B$55,2)</f>
        <v>82</v>
      </c>
      <c r="D680" s="33">
        <f>IF('STATS 17-18'!G681&lt;400,IF(C680&gt;66,66,C680),C680)</f>
        <v>82</v>
      </c>
      <c r="E680" s="33">
        <f>IF('STATS 17-18'!G681&lt;200,IF(C680&gt;60,60,C680),C680)</f>
        <v>82</v>
      </c>
      <c r="F680" s="33"/>
      <c r="G680" s="33"/>
      <c r="H680" s="33"/>
      <c r="I680" s="33"/>
      <c r="J680" s="33"/>
      <c r="K680" s="130"/>
    </row>
    <row r="681" ht="20.35" customHeight="1">
      <c r="A681" t="s" s="38">
        <v>1750</v>
      </c>
      <c r="B681" s="99">
        <f>('STATS 17-18'!K682*60/'STATS 17-18'!G682)</f>
        <v>0.6652991073903642</v>
      </c>
      <c r="C681" s="33">
        <f>VLOOKUP(B681,'PA - ASSISTS'!$A$3:$B$55,2)</f>
        <v>64</v>
      </c>
      <c r="D681" s="33">
        <f>IF('STATS 17-18'!G682&lt;400,IF(C681&gt;66,66,C681),C681)</f>
        <v>64</v>
      </c>
      <c r="E681" s="33">
        <f>IF('STATS 17-18'!G682&lt;200,IF(C681&gt;60,60,C681),C681)</f>
        <v>64</v>
      </c>
      <c r="F681" s="33"/>
      <c r="G681" s="33"/>
      <c r="H681" s="33"/>
      <c r="I681" s="33"/>
      <c r="J681" s="33"/>
      <c r="K681" s="130"/>
    </row>
    <row r="682" ht="20.35" customHeight="1">
      <c r="A682" t="s" s="38">
        <v>1751</v>
      </c>
      <c r="B682" s="99">
        <f>('STATS 17-18'!K683*60/'STATS 17-18'!G683)</f>
        <v>0</v>
      </c>
      <c r="C682" s="33">
        <f>VLOOKUP(B682,'PA - ASSISTS'!$A$3:$B$55,2)</f>
        <v>47</v>
      </c>
      <c r="D682" s="33">
        <f>IF('STATS 17-18'!G683&lt;400,IF(C682&gt;66,66,C682),C682)</f>
        <v>47</v>
      </c>
      <c r="E682" s="33">
        <f>IF('STATS 17-18'!G683&lt;200,IF(C682&gt;60,60,C682),C682)</f>
        <v>47</v>
      </c>
      <c r="F682" s="33"/>
      <c r="G682" s="33"/>
      <c r="H682" s="33"/>
      <c r="I682" s="33"/>
      <c r="J682" s="33"/>
      <c r="K682" s="130"/>
    </row>
    <row r="683" ht="20.35" customHeight="1">
      <c r="A683" t="s" s="38">
        <v>1752</v>
      </c>
      <c r="B683" s="99">
        <f>('STATS 17-18'!K684*60/'STATS 17-18'!G684)</f>
        <v>0.5863956215793589</v>
      </c>
      <c r="C683" s="33">
        <f>VLOOKUP(B683,'PA - ASSISTS'!$A$3:$B$55,2)</f>
        <v>60</v>
      </c>
      <c r="D683" s="33">
        <f>IF('STATS 17-18'!G684&lt;400,IF(C683&gt;66,66,C683),C683)</f>
        <v>60</v>
      </c>
      <c r="E683" s="33">
        <f>IF('STATS 17-18'!G684&lt;200,IF(C683&gt;60,60,C683),C683)</f>
        <v>60</v>
      </c>
      <c r="F683" s="33"/>
      <c r="G683" s="33"/>
      <c r="H683" s="33"/>
      <c r="I683" s="33"/>
      <c r="J683" s="33"/>
      <c r="K683" s="130"/>
    </row>
    <row r="684" ht="20.35" customHeight="1">
      <c r="A684" t="s" s="38">
        <v>1753</v>
      </c>
      <c r="B684" s="99">
        <f>('STATS 17-18'!K685*60/'STATS 17-18'!G685)</f>
        <v>1.154341359458939</v>
      </c>
      <c r="C684" s="33">
        <f>VLOOKUP(B684,'PA - ASSISTS'!$A$3:$B$55,2)</f>
        <v>80</v>
      </c>
      <c r="D684" s="33">
        <f>IF('STATS 17-18'!G685&lt;400,IF(C684&gt;66,66,C684),C684)</f>
        <v>80</v>
      </c>
      <c r="E684" s="33">
        <f>IF('STATS 17-18'!G685&lt;200,IF(C684&gt;60,60,C684),C684)</f>
        <v>80</v>
      </c>
      <c r="F684" s="33"/>
      <c r="G684" s="33"/>
      <c r="H684" s="33"/>
      <c r="I684" s="33"/>
      <c r="J684" s="33"/>
      <c r="K684" s="130"/>
    </row>
    <row r="685" ht="20.35" customHeight="1">
      <c r="A685" t="s" s="38">
        <v>1754</v>
      </c>
      <c r="B685" s="99">
        <f>('STATS 17-18'!K686*60/'STATS 17-18'!G686)</f>
        <v>0.5332424846137325</v>
      </c>
      <c r="C685" s="33">
        <f>VLOOKUP(B685,'PA - ASSISTS'!$A$3:$B$55,2)</f>
        <v>58</v>
      </c>
      <c r="D685" s="33">
        <f>IF('STATS 17-18'!G686&lt;400,IF(C685&gt;66,66,C685),C685)</f>
        <v>58</v>
      </c>
      <c r="E685" s="33">
        <f>IF('STATS 17-18'!G686&lt;200,IF(C685&gt;60,60,C685),C685)</f>
        <v>58</v>
      </c>
      <c r="F685" s="33"/>
      <c r="G685" s="33"/>
      <c r="H685" s="33"/>
      <c r="I685" s="33"/>
      <c r="J685" s="33"/>
      <c r="K685" s="130"/>
    </row>
    <row r="686" ht="20.35" customHeight="1">
      <c r="A686" t="s" s="38">
        <v>1755</v>
      </c>
      <c r="B686" s="99">
        <f>('STATS 17-18'!K687*60/'STATS 17-18'!G687)</f>
        <v>0.6356797990041017</v>
      </c>
      <c r="C686" s="33">
        <f>VLOOKUP(B686,'PA - ASSISTS'!$A$3:$B$55,2)</f>
        <v>62</v>
      </c>
      <c r="D686" s="33">
        <f>IF('STATS 17-18'!G687&lt;400,IF(C686&gt;66,66,C686),C686)</f>
        <v>62</v>
      </c>
      <c r="E686" s="33">
        <f>IF('STATS 17-18'!G687&lt;200,IF(C686&gt;60,60,C686),C686)</f>
        <v>62</v>
      </c>
      <c r="F686" s="33"/>
      <c r="G686" s="33"/>
      <c r="H686" s="33"/>
      <c r="I686" s="33"/>
      <c r="J686" s="33"/>
      <c r="K686" s="130"/>
    </row>
    <row r="687" ht="20.35" customHeight="1">
      <c r="A687" t="s" s="38">
        <v>1756</v>
      </c>
      <c r="B687" s="99">
        <f>('STATS 17-18'!K688*60/'STATS 17-18'!G688)</f>
        <v>0.682261208576998</v>
      </c>
      <c r="C687" s="33">
        <f>VLOOKUP(B687,'PA - ASSISTS'!$A$3:$B$55,2)</f>
        <v>65</v>
      </c>
      <c r="D687" s="33">
        <f>IF('STATS 17-18'!G688&lt;400,IF(C687&gt;66,66,C687),C687)</f>
        <v>65</v>
      </c>
      <c r="E687" s="33">
        <f>IF('STATS 17-18'!G688&lt;200,IF(C687&gt;60,60,C687),C687)</f>
        <v>65</v>
      </c>
      <c r="F687" s="33"/>
      <c r="G687" s="33"/>
      <c r="H687" s="33"/>
      <c r="I687" s="33"/>
      <c r="J687" s="33"/>
      <c r="K687" s="130"/>
    </row>
    <row r="688" ht="20.35" customHeight="1">
      <c r="A688" t="s" s="38">
        <v>1757</v>
      </c>
      <c r="B688" s="99">
        <f>('STATS 17-18'!K689*60/'STATS 17-18'!G689)</f>
        <v>0.3578884580972264</v>
      </c>
      <c r="C688" s="33">
        <f>VLOOKUP(B688,'PA - ASSISTS'!$A$3:$B$55,2)</f>
        <v>51</v>
      </c>
      <c r="D688" s="33">
        <f>IF('STATS 17-18'!G689&lt;400,IF(C688&gt;66,66,C688),C688)</f>
        <v>51</v>
      </c>
      <c r="E688" s="33">
        <f>IF('STATS 17-18'!G689&lt;200,IF(C688&gt;60,60,C688),C688)</f>
        <v>51</v>
      </c>
      <c r="F688" s="33"/>
      <c r="G688" s="33"/>
      <c r="H688" s="33"/>
      <c r="I688" s="33"/>
      <c r="J688" s="33"/>
      <c r="K688" s="130"/>
    </row>
    <row r="689" ht="20.35" customHeight="1">
      <c r="A689" t="s" s="38">
        <v>1758</v>
      </c>
      <c r="B689" s="99">
        <f>('STATS 17-18'!K690*60/'STATS 17-18'!G690)</f>
        <v>0.5806919912896201</v>
      </c>
      <c r="C689" s="33">
        <f>VLOOKUP(B689,'PA - ASSISTS'!$A$3:$B$55,2)</f>
        <v>60</v>
      </c>
      <c r="D689" s="33">
        <f>IF('STATS 17-18'!G690&lt;400,IF(C689&gt;66,66,C689),C689)</f>
        <v>60</v>
      </c>
      <c r="E689" s="33">
        <f>IF('STATS 17-18'!G690&lt;200,IF(C689&gt;60,60,C689),C689)</f>
        <v>60</v>
      </c>
      <c r="F689" s="33"/>
      <c r="G689" s="33"/>
      <c r="H689" s="33"/>
      <c r="I689" s="33"/>
      <c r="J689" s="33"/>
      <c r="K689" s="130"/>
    </row>
    <row r="690" ht="20.35" customHeight="1">
      <c r="A690" t="s" s="38">
        <v>1759</v>
      </c>
      <c r="B690" s="99">
        <f>('STATS 17-18'!K691*60/'STATS 17-18'!G691)</f>
        <v>0.4190822099601872</v>
      </c>
      <c r="C690" s="33">
        <f>VLOOKUP(B690,'PA - ASSISTS'!$A$3:$B$55,2)</f>
        <v>53</v>
      </c>
      <c r="D690" s="33">
        <f>IF('STATS 17-18'!G691&lt;400,IF(C690&gt;66,66,C690),C690)</f>
        <v>53</v>
      </c>
      <c r="E690" s="33">
        <f>IF('STATS 17-18'!G691&lt;200,IF(C690&gt;60,60,C690),C690)</f>
        <v>53</v>
      </c>
      <c r="F690" s="33"/>
      <c r="G690" s="33"/>
      <c r="H690" s="33"/>
      <c r="I690" s="33"/>
      <c r="J690" s="33"/>
      <c r="K690" s="130"/>
    </row>
    <row r="691" ht="20.35" customHeight="1">
      <c r="A691" t="s" s="38">
        <v>1760</v>
      </c>
      <c r="B691" s="99">
        <f>('STATS 17-18'!K692*60/'STATS 17-18'!G692)</f>
        <v>1.479033697983984</v>
      </c>
      <c r="C691" s="33">
        <f>VLOOKUP(B691,'PA - ASSISTS'!$A$3:$B$55,2)</f>
        <v>88</v>
      </c>
      <c r="D691" s="33">
        <f>IF('STATS 17-18'!G692&lt;400,IF(C691&gt;66,66,C691),C691)</f>
        <v>88</v>
      </c>
      <c r="E691" s="33">
        <f>IF('STATS 17-18'!G692&lt;200,IF(C691&gt;60,60,C691),C691)</f>
        <v>88</v>
      </c>
      <c r="F691" s="33"/>
      <c r="G691" s="33"/>
      <c r="H691" s="33"/>
      <c r="I691" s="33"/>
      <c r="J691" s="33"/>
      <c r="K691" s="130"/>
    </row>
    <row r="692" ht="20.35" customHeight="1">
      <c r="A692" t="s" s="38">
        <v>1761</v>
      </c>
      <c r="B692" s="99">
        <f>('STATS 17-18'!K693*60/'STATS 17-18'!G693)</f>
        <v>1.566325795765519</v>
      </c>
      <c r="C692" s="33">
        <f>VLOOKUP(B692,'PA - ASSISTS'!$A$3:$B$55,2)</f>
        <v>90</v>
      </c>
      <c r="D692" s="33">
        <f>IF('STATS 17-18'!G693&lt;400,IF(C692&gt;66,66,C692),C692)</f>
        <v>90</v>
      </c>
      <c r="E692" s="33">
        <f>IF('STATS 17-18'!G693&lt;200,IF(C692&gt;60,60,C692),C692)</f>
        <v>90</v>
      </c>
      <c r="F692" s="33"/>
      <c r="G692" s="33"/>
      <c r="H692" s="33"/>
      <c r="I692" s="33"/>
      <c r="J692" s="33"/>
      <c r="K692" s="130"/>
    </row>
    <row r="693" ht="20.35" customHeight="1">
      <c r="A693" t="s" s="38">
        <v>1762</v>
      </c>
      <c r="B693" s="99">
        <f>('STATS 17-18'!K694*60/'STATS 17-18'!G694)</f>
        <v>0.9681127851394687</v>
      </c>
      <c r="C693" s="33">
        <f>VLOOKUP(B693,'PA - ASSISTS'!$A$3:$B$55,2)</f>
        <v>74</v>
      </c>
      <c r="D693" s="33">
        <f>IF('STATS 17-18'!G694&lt;400,IF(C693&gt;66,66,C693),C693)</f>
        <v>74</v>
      </c>
      <c r="E693" s="33">
        <f>IF('STATS 17-18'!G694&lt;200,IF(C693&gt;60,60,C693),C693)</f>
        <v>74</v>
      </c>
      <c r="F693" s="33"/>
      <c r="G693" s="33"/>
      <c r="H693" s="33"/>
      <c r="I693" s="33"/>
      <c r="J693" s="33"/>
      <c r="K693" s="130"/>
    </row>
    <row r="694" ht="20.35" customHeight="1">
      <c r="A694" t="s" s="38">
        <v>1763</v>
      </c>
      <c r="B694" s="99">
        <f>('STATS 17-18'!K695*60/'STATS 17-18'!G695)</f>
        <v>0.7177033492822967</v>
      </c>
      <c r="C694" s="33">
        <f>VLOOKUP(B694,'PA - ASSISTS'!$A$3:$B$55,2)</f>
        <v>66</v>
      </c>
      <c r="D694" s="33">
        <f>IF('STATS 17-18'!G695&lt;400,IF(C694&gt;66,66,C694),C694)</f>
        <v>66</v>
      </c>
      <c r="E694" s="33">
        <f>IF('STATS 17-18'!G695&lt;200,IF(C694&gt;60,60,C694),C694)</f>
        <v>60</v>
      </c>
      <c r="F694" s="33"/>
      <c r="G694" s="33"/>
      <c r="H694" s="33"/>
      <c r="I694" s="33"/>
      <c r="J694" s="33"/>
      <c r="K694" s="130"/>
    </row>
    <row r="695" ht="20.35" customHeight="1">
      <c r="A695" t="s" s="38">
        <v>1764</v>
      </c>
      <c r="B695" s="99">
        <f>('STATS 17-18'!K696*60/'STATS 17-18'!G696)</f>
        <v>0.6310696630789188</v>
      </c>
      <c r="C695" s="33">
        <f>VLOOKUP(B695,'PA - ASSISTS'!$A$3:$B$55,2)</f>
        <v>62</v>
      </c>
      <c r="D695" s="33">
        <f>IF('STATS 17-18'!G696&lt;400,IF(C695&gt;66,66,C695),C695)</f>
        <v>62</v>
      </c>
      <c r="E695" s="33">
        <f>IF('STATS 17-18'!G696&lt;200,IF(C695&gt;60,60,C695),C695)</f>
        <v>62</v>
      </c>
      <c r="F695" s="33"/>
      <c r="G695" s="33"/>
      <c r="H695" s="33"/>
      <c r="I695" s="33"/>
      <c r="J695" s="33"/>
      <c r="K695" s="130"/>
    </row>
    <row r="696" ht="20.35" customHeight="1">
      <c r="A696" t="s" s="38">
        <v>1765</v>
      </c>
      <c r="B696" s="99">
        <f>('STATS 17-18'!K697*60/'STATS 17-18'!G697)</f>
        <v>2.271169848262359</v>
      </c>
      <c r="C696" s="33">
        <f>VLOOKUP(B696,'PA - ASSISTS'!$A$3:$B$55,2)</f>
        <v>97</v>
      </c>
      <c r="D696" s="33">
        <f>IF('STATS 17-18'!G697&lt;400,IF(C696&gt;66,66,C696),C696)</f>
        <v>97</v>
      </c>
      <c r="E696" s="33">
        <f>IF('STATS 17-18'!G697&lt;200,IF(C696&gt;60,60,C696),C696)</f>
        <v>97</v>
      </c>
      <c r="F696" s="33"/>
      <c r="G696" s="33"/>
      <c r="H696" s="33"/>
      <c r="I696" s="33"/>
      <c r="J696" s="33"/>
      <c r="K696" s="130"/>
    </row>
    <row r="697" ht="20.35" customHeight="1">
      <c r="A697" t="s" s="38">
        <v>1766</v>
      </c>
      <c r="B697" s="99">
        <f>('STATS 17-18'!K698*60/'STATS 17-18'!G698)</f>
        <v>0</v>
      </c>
      <c r="C697" s="33">
        <f>VLOOKUP(B697,'PA - ASSISTS'!$A$3:$B$55,2)</f>
        <v>47</v>
      </c>
      <c r="D697" s="33">
        <f>IF('STATS 17-18'!G698&lt;400,IF(C697&gt;66,66,C697),C697)</f>
        <v>47</v>
      </c>
      <c r="E697" s="33">
        <f>IF('STATS 17-18'!G698&lt;200,IF(C697&gt;60,60,C697),C697)</f>
        <v>47</v>
      </c>
      <c r="F697" s="33"/>
      <c r="G697" s="33"/>
      <c r="H697" s="33"/>
      <c r="I697" s="33"/>
      <c r="J697" s="33"/>
      <c r="K697" s="130"/>
    </row>
    <row r="698" ht="20.35" customHeight="1">
      <c r="A698" t="s" s="38">
        <v>1767</v>
      </c>
      <c r="B698" s="99">
        <f>('STATS 17-18'!K699*60/'STATS 17-18'!G699)</f>
        <v>1.18243047424736</v>
      </c>
      <c r="C698" s="33">
        <f>VLOOKUP(B698,'PA - ASSISTS'!$A$3:$B$55,2)</f>
        <v>81</v>
      </c>
      <c r="D698" s="33">
        <f>IF('STATS 17-18'!G699&lt;400,IF(C698&gt;66,66,C698),C698)</f>
        <v>81</v>
      </c>
      <c r="E698" s="33">
        <f>IF('STATS 17-18'!G699&lt;200,IF(C698&gt;60,60,C698),C698)</f>
        <v>81</v>
      </c>
      <c r="F698" s="33"/>
      <c r="G698" s="33"/>
      <c r="H698" s="33"/>
      <c r="I698" s="33"/>
      <c r="J698" s="33"/>
      <c r="K698" s="130"/>
    </row>
    <row r="699" ht="32.35" customHeight="1">
      <c r="A699" t="s" s="38">
        <v>1768</v>
      </c>
      <c r="B699" s="99">
        <f>('STATS 17-18'!K700*60/'STATS 17-18'!G700)</f>
        <v>0.9327633113097551</v>
      </c>
      <c r="C699" s="33">
        <f>VLOOKUP(B699,'PA - ASSISTS'!$A$3:$B$55,2)</f>
        <v>73</v>
      </c>
      <c r="D699" s="33">
        <f>IF('STATS 17-18'!G700&lt;400,IF(C699&gt;66,66,C699),C699)</f>
        <v>73</v>
      </c>
      <c r="E699" s="33">
        <f>IF('STATS 17-18'!G700&lt;200,IF(C699&gt;60,60,C699),C699)</f>
        <v>73</v>
      </c>
      <c r="F699" s="33"/>
      <c r="G699" s="33"/>
      <c r="H699" s="33"/>
      <c r="I699" s="33"/>
      <c r="J699" s="33"/>
      <c r="K699" s="130"/>
    </row>
    <row r="700" ht="20.35" customHeight="1">
      <c r="A700" t="s" s="38">
        <v>1769</v>
      </c>
      <c r="B700" s="99">
        <f>('STATS 17-18'!K701*60/'STATS 17-18'!G701)</f>
        <v>0.6765518407848001</v>
      </c>
      <c r="C700" s="33">
        <f>VLOOKUP(B700,'PA - ASSISTS'!$A$3:$B$55,2)</f>
        <v>64</v>
      </c>
      <c r="D700" s="33">
        <f>IF('STATS 17-18'!G701&lt;400,IF(C700&gt;66,66,C700),C700)</f>
        <v>64</v>
      </c>
      <c r="E700" s="33">
        <f>IF('STATS 17-18'!G701&lt;200,IF(C700&gt;60,60,C700),C700)</f>
        <v>64</v>
      </c>
      <c r="F700" s="33"/>
      <c r="G700" s="33"/>
      <c r="H700" s="33"/>
      <c r="I700" s="33"/>
      <c r="J700" s="33"/>
      <c r="K700" s="130"/>
    </row>
    <row r="701" ht="20.35" customHeight="1">
      <c r="A701" t="s" s="38">
        <v>1770</v>
      </c>
      <c r="B701" s="99">
        <f>('STATS 17-18'!K702*60/'STATS 17-18'!G702)</f>
        <v>1.231671554252199</v>
      </c>
      <c r="C701" s="33">
        <f>VLOOKUP(B701,'PA - ASSISTS'!$A$3:$B$55,2)</f>
        <v>82</v>
      </c>
      <c r="D701" s="33">
        <f>IF('STATS 17-18'!G702&lt;400,IF(C701&gt;66,66,C701),C701)</f>
        <v>82</v>
      </c>
      <c r="E701" s="33">
        <f>IF('STATS 17-18'!G702&lt;200,IF(C701&gt;60,60,C701),C701)</f>
        <v>82</v>
      </c>
      <c r="F701" s="33"/>
      <c r="G701" s="33"/>
      <c r="H701" s="33"/>
      <c r="I701" s="33"/>
      <c r="J701" s="33"/>
      <c r="K701" s="130"/>
    </row>
    <row r="702" ht="20.35" customHeight="1">
      <c r="A702" t="s" s="38">
        <v>1771</v>
      </c>
      <c r="B702" s="99">
        <f>('STATS 17-18'!K703*60/'STATS 17-18'!G703)</f>
        <v>1.116504101601873</v>
      </c>
      <c r="C702" s="33">
        <f>VLOOKUP(B702,'PA - ASSISTS'!$A$3:$B$55,2)</f>
        <v>79</v>
      </c>
      <c r="D702" s="33">
        <f>IF('STATS 17-18'!G703&lt;400,IF(C702&gt;66,66,C702),C702)</f>
        <v>79</v>
      </c>
      <c r="E702" s="33">
        <f>IF('STATS 17-18'!G703&lt;200,IF(C702&gt;60,60,C702),C702)</f>
        <v>79</v>
      </c>
      <c r="F702" s="33"/>
      <c r="G702" s="33"/>
      <c r="H702" s="33"/>
      <c r="I702" s="33"/>
      <c r="J702" s="33"/>
      <c r="K702" s="130"/>
    </row>
    <row r="703" ht="20.35" customHeight="1">
      <c r="A703" t="s" s="38">
        <v>1772</v>
      </c>
      <c r="B703" s="99">
        <f>('STATS 17-18'!K704*60/'STATS 17-18'!G704)</f>
        <v>0.7957097980057523</v>
      </c>
      <c r="C703" s="33">
        <f>VLOOKUP(B703,'PA - ASSISTS'!$A$3:$B$55,2)</f>
        <v>68</v>
      </c>
      <c r="D703" s="33">
        <f>IF('STATS 17-18'!G704&lt;400,IF(C703&gt;66,66,C703),C703)</f>
        <v>68</v>
      </c>
      <c r="E703" s="33">
        <f>IF('STATS 17-18'!G704&lt;200,IF(C703&gt;60,60,C703),C703)</f>
        <v>68</v>
      </c>
      <c r="F703" s="33"/>
      <c r="G703" s="33"/>
      <c r="H703" s="33"/>
      <c r="I703" s="33"/>
      <c r="J703" s="33"/>
      <c r="K703" s="130"/>
    </row>
    <row r="704" ht="20.35" customHeight="1">
      <c r="A704" t="s" s="38">
        <v>1773</v>
      </c>
      <c r="B704" s="99">
        <f>('STATS 17-18'!K705*60/'STATS 17-18'!G705)</f>
        <v>0.9962732002509133</v>
      </c>
      <c r="C704" s="33">
        <f>VLOOKUP(B704,'PA - ASSISTS'!$A$3:$B$55,2)</f>
        <v>75</v>
      </c>
      <c r="D704" s="33">
        <f>IF('STATS 17-18'!G705&lt;400,IF(C704&gt;66,66,C704),C704)</f>
        <v>75</v>
      </c>
      <c r="E704" s="33">
        <f>IF('STATS 17-18'!G705&lt;200,IF(C704&gt;60,60,C704),C704)</f>
        <v>75</v>
      </c>
      <c r="F704" s="33"/>
      <c r="G704" s="33"/>
      <c r="H704" s="33"/>
      <c r="I704" s="33"/>
      <c r="J704" s="33"/>
      <c r="K704" s="130"/>
    </row>
    <row r="705" ht="20.35" customHeight="1">
      <c r="A705" t="s" s="38">
        <v>1774</v>
      </c>
      <c r="B705" s="99">
        <f>('STATS 17-18'!K706*60/'STATS 17-18'!G706)</f>
        <v>0.6517924291802456</v>
      </c>
      <c r="C705" s="33">
        <f>VLOOKUP(B705,'PA - ASSISTS'!$A$3:$B$55,2)</f>
        <v>63</v>
      </c>
      <c r="D705" s="33">
        <f>IF('STATS 17-18'!G706&lt;400,IF(C705&gt;66,66,C705),C705)</f>
        <v>63</v>
      </c>
      <c r="E705" s="33">
        <f>IF('STATS 17-18'!G706&lt;200,IF(C705&gt;60,60,C705),C705)</f>
        <v>63</v>
      </c>
      <c r="F705" s="33"/>
      <c r="G705" s="33"/>
      <c r="H705" s="33"/>
      <c r="I705" s="33"/>
      <c r="J705" s="33"/>
      <c r="K705" s="130"/>
    </row>
    <row r="706" ht="20.35" customHeight="1">
      <c r="A706" t="s" s="38">
        <v>1775</v>
      </c>
      <c r="B706" s="99">
        <f>('STATS 17-18'!K707*60/'STATS 17-18'!G707)</f>
        <v>0</v>
      </c>
      <c r="C706" s="33">
        <f>VLOOKUP(B706,'PA - ASSISTS'!$A$3:$B$55,2)</f>
        <v>47</v>
      </c>
      <c r="D706" s="33">
        <f>IF('STATS 17-18'!G707&lt;400,IF(C706&gt;66,66,C706),C706)</f>
        <v>47</v>
      </c>
      <c r="E706" s="33">
        <f>IF('STATS 17-18'!G707&lt;200,IF(C706&gt;60,60,C706),C706)</f>
        <v>47</v>
      </c>
      <c r="F706" s="33"/>
      <c r="G706" s="33"/>
      <c r="H706" s="33"/>
      <c r="I706" s="33"/>
      <c r="J706" s="33"/>
      <c r="K706" s="130"/>
    </row>
    <row r="707" ht="20.35" customHeight="1">
      <c r="A707" t="s" s="38">
        <v>1776</v>
      </c>
      <c r="B707" s="99">
        <f>('STATS 17-18'!K708*60/'STATS 17-18'!G708)</f>
        <v>0.9925455692145448</v>
      </c>
      <c r="C707" s="33">
        <f>VLOOKUP(B707,'PA - ASSISTS'!$A$3:$B$55,2)</f>
        <v>75</v>
      </c>
      <c r="D707" s="33">
        <f>IF('STATS 17-18'!G708&lt;400,IF(C707&gt;66,66,C707),C707)</f>
        <v>75</v>
      </c>
      <c r="E707" s="33">
        <f>IF('STATS 17-18'!G708&lt;200,IF(C707&gt;60,60,C707),C707)</f>
        <v>75</v>
      </c>
      <c r="F707" s="33"/>
      <c r="G707" s="33"/>
      <c r="H707" s="33"/>
      <c r="I707" s="33"/>
      <c r="J707" s="33"/>
      <c r="K707" s="130"/>
    </row>
    <row r="708" ht="20.35" customHeight="1">
      <c r="A708" t="s" s="38">
        <v>1777</v>
      </c>
      <c r="B708" s="99">
        <f>('STATS 17-18'!K709*60/'STATS 17-18'!G709)</f>
        <v>0.5274261603375527</v>
      </c>
      <c r="C708" s="33">
        <f>VLOOKUP(B708,'PA - ASSISTS'!$A$3:$B$55,2)</f>
        <v>58</v>
      </c>
      <c r="D708" s="33">
        <f>IF('STATS 17-18'!G709&lt;400,IF(C708&gt;66,66,C708),C708)</f>
        <v>58</v>
      </c>
      <c r="E708" s="33">
        <f>IF('STATS 17-18'!G709&lt;200,IF(C708&gt;60,60,C708),C708)</f>
        <v>58</v>
      </c>
      <c r="F708" s="33"/>
      <c r="G708" s="33"/>
      <c r="H708" s="33"/>
      <c r="I708" s="33"/>
      <c r="J708" s="33"/>
      <c r="K708" s="130"/>
    </row>
    <row r="709" ht="20.35" customHeight="1">
      <c r="A709" t="s" s="38">
        <v>1778</v>
      </c>
      <c r="B709" s="99">
        <f>('STATS 17-18'!K710*60/'STATS 17-18'!G710)</f>
        <v>1.948489920311758</v>
      </c>
      <c r="C709" s="33">
        <f>VLOOKUP(B709,'PA - ASSISTS'!$A$3:$B$55,2)</f>
        <v>94</v>
      </c>
      <c r="D709" s="33">
        <f>IF('STATS 17-18'!G710&lt;400,IF(C709&gt;66,66,C709),C709)</f>
        <v>94</v>
      </c>
      <c r="E709" s="33">
        <f>IF('STATS 17-18'!G710&lt;200,IF(C709&gt;60,60,C709),C709)</f>
        <v>94</v>
      </c>
      <c r="F709" s="33"/>
      <c r="G709" s="33"/>
      <c r="H709" s="33"/>
      <c r="I709" s="33"/>
      <c r="J709" s="33"/>
      <c r="K709" s="130"/>
    </row>
    <row r="710" ht="20.35" customHeight="1">
      <c r="A710" t="s" s="38">
        <v>1779</v>
      </c>
      <c r="B710" s="99">
        <f>('STATS 17-18'!K711*60/'STATS 17-18'!G711)</f>
        <v>0.650159830958444</v>
      </c>
      <c r="C710" s="33">
        <f>VLOOKUP(B710,'PA - ASSISTS'!$A$3:$B$55,2)</f>
        <v>63</v>
      </c>
      <c r="D710" s="33">
        <f>IF('STATS 17-18'!G711&lt;400,IF(C710&gt;66,66,C710),C710)</f>
        <v>63</v>
      </c>
      <c r="E710" s="33">
        <f>IF('STATS 17-18'!G711&lt;200,IF(C710&gt;60,60,C710),C710)</f>
        <v>63</v>
      </c>
      <c r="F710" s="33"/>
      <c r="G710" s="33"/>
      <c r="H710" s="33"/>
      <c r="I710" s="33"/>
      <c r="J710" s="33"/>
      <c r="K710" s="130"/>
    </row>
    <row r="711" ht="20.35" customHeight="1">
      <c r="A711" t="s" s="38">
        <v>1780</v>
      </c>
      <c r="B711" s="99">
        <f>('STATS 17-18'!K712*60/'STATS 17-18'!G712)</f>
        <v>1.09687208643352</v>
      </c>
      <c r="C711" s="33">
        <f>VLOOKUP(B711,'PA - ASSISTS'!$A$3:$B$55,2)</f>
        <v>78</v>
      </c>
      <c r="D711" s="33">
        <f>IF('STATS 17-18'!G712&lt;400,IF(C711&gt;66,66,C711),C711)</f>
        <v>78</v>
      </c>
      <c r="E711" s="33">
        <f>IF('STATS 17-18'!G712&lt;200,IF(C711&gt;60,60,C711),C711)</f>
        <v>78</v>
      </c>
      <c r="F711" s="33"/>
      <c r="G711" s="33"/>
      <c r="H711" s="33"/>
      <c r="I711" s="33"/>
      <c r="J711" s="33"/>
      <c r="K711" s="130"/>
    </row>
    <row r="712" ht="20.35" customHeight="1">
      <c r="A712" t="s" s="38">
        <v>1781</v>
      </c>
      <c r="B712" s="99">
        <f>('STATS 17-18'!K713*60/'STATS 17-18'!G713)</f>
        <v>0.6441117451299372</v>
      </c>
      <c r="C712" s="33">
        <f>VLOOKUP(B712,'PA - ASSISTS'!$A$3:$B$55,2)</f>
        <v>63</v>
      </c>
      <c r="D712" s="33">
        <f>IF('STATS 17-18'!G713&lt;400,IF(C712&gt;66,66,C712),C712)</f>
        <v>63</v>
      </c>
      <c r="E712" s="33">
        <f>IF('STATS 17-18'!G713&lt;200,IF(C712&gt;60,60,C712),C712)</f>
        <v>63</v>
      </c>
      <c r="F712" s="33"/>
      <c r="G712" s="33"/>
      <c r="H712" s="33"/>
      <c r="I712" s="33"/>
      <c r="J712" s="33"/>
      <c r="K712" s="130"/>
    </row>
    <row r="713" ht="20.35" customHeight="1">
      <c r="A713" t="s" s="38">
        <v>1782</v>
      </c>
      <c r="B713" s="99">
        <f>('STATS 17-18'!K714*60/'STATS 17-18'!G714)</f>
        <v>1.364521113288697</v>
      </c>
      <c r="C713" s="33">
        <f>VLOOKUP(B713,'PA - ASSISTS'!$A$3:$B$55,2)</f>
        <v>86</v>
      </c>
      <c r="D713" s="33">
        <f>IF('STATS 17-18'!G714&lt;400,IF(C713&gt;66,66,C713),C713)</f>
        <v>86</v>
      </c>
      <c r="E713" s="33">
        <f>IF('STATS 17-18'!G714&lt;200,IF(C713&gt;60,60,C713),C713)</f>
        <v>86</v>
      </c>
      <c r="F713" s="33"/>
      <c r="G713" s="33"/>
      <c r="H713" s="33"/>
      <c r="I713" s="33"/>
      <c r="J713" s="33"/>
      <c r="K713" s="130"/>
    </row>
    <row r="714" ht="20.35" customHeight="1">
      <c r="A714" t="s" s="38">
        <v>1783</v>
      </c>
      <c r="B714" s="99">
        <f>('STATS 17-18'!K715*60/'STATS 17-18'!G715)</f>
        <v>1.383314832209034</v>
      </c>
      <c r="C714" s="33">
        <f>VLOOKUP(B714,'PA - ASSISTS'!$A$3:$B$55,2)</f>
        <v>86</v>
      </c>
      <c r="D714" s="33">
        <f>IF('STATS 17-18'!G715&lt;400,IF(C714&gt;66,66,C714),C714)</f>
        <v>86</v>
      </c>
      <c r="E714" s="33">
        <f>IF('STATS 17-18'!G715&lt;200,IF(C714&gt;60,60,C714),C714)</f>
        <v>86</v>
      </c>
      <c r="F714" s="33"/>
      <c r="G714" s="33"/>
      <c r="H714" s="33"/>
      <c r="I714" s="33"/>
      <c r="J714" s="33"/>
      <c r="K714" s="130"/>
    </row>
    <row r="715" ht="20.35" customHeight="1">
      <c r="A715" t="s" s="38">
        <v>1784</v>
      </c>
      <c r="B715" s="99">
        <f>('STATS 17-18'!K716*60/'STATS 17-18'!G716)</f>
        <v>1.060320452403393</v>
      </c>
      <c r="C715" s="33">
        <f>VLOOKUP(B715,'PA - ASSISTS'!$A$3:$B$55,2)</f>
        <v>77</v>
      </c>
      <c r="D715" s="33">
        <f>IF('STATS 17-18'!G716&lt;400,IF(C715&gt;66,66,C715),C715)</f>
        <v>77</v>
      </c>
      <c r="E715" s="33">
        <f>IF('STATS 17-18'!G716&lt;200,IF(C715&gt;60,60,C715),C715)</f>
        <v>77</v>
      </c>
      <c r="F715" s="33"/>
      <c r="G715" s="33"/>
      <c r="H715" s="33"/>
      <c r="I715" s="33"/>
      <c r="J715" s="33"/>
      <c r="K715" s="130"/>
    </row>
    <row r="716" ht="20.35" customHeight="1">
      <c r="A716" t="s" s="38">
        <v>1786</v>
      </c>
      <c r="B716" s="99">
        <f>('STATS 17-18'!K717*60/'STATS 17-18'!G717)</f>
        <v>0</v>
      </c>
      <c r="C716" s="33">
        <f>VLOOKUP(B716,'PA - ASSISTS'!$A$3:$B$55,2)</f>
        <v>47</v>
      </c>
      <c r="D716" s="33">
        <f>IF('STATS 17-18'!G717&lt;400,IF(C716&gt;66,66,C716),C716)</f>
        <v>47</v>
      </c>
      <c r="E716" s="33">
        <f>IF('STATS 17-18'!G717&lt;200,IF(C716&gt;60,60,C716),C716)</f>
        <v>47</v>
      </c>
      <c r="F716" s="33"/>
      <c r="G716" s="33"/>
      <c r="H716" s="33"/>
      <c r="I716" s="33"/>
      <c r="J716" s="33"/>
      <c r="K716" s="130"/>
    </row>
    <row r="717" ht="20.35" customHeight="1">
      <c r="A717" t="s" s="38">
        <v>1787</v>
      </c>
      <c r="B717" s="99">
        <f>('STATS 17-18'!K718*60/'STATS 17-18'!G718)</f>
        <v>0.3867806953457389</v>
      </c>
      <c r="C717" s="33">
        <f>VLOOKUP(B717,'PA - ASSISTS'!$A$3:$B$55,2)</f>
        <v>52</v>
      </c>
      <c r="D717" s="33">
        <f>IF('STATS 17-18'!G718&lt;400,IF(C717&gt;66,66,C717),C717)</f>
        <v>52</v>
      </c>
      <c r="E717" s="33">
        <f>IF('STATS 17-18'!G718&lt;200,IF(C717&gt;60,60,C717),C717)</f>
        <v>52</v>
      </c>
      <c r="F717" s="33"/>
      <c r="G717" s="33"/>
      <c r="H717" s="33"/>
      <c r="I717" s="33"/>
      <c r="J717" s="33"/>
      <c r="K717" s="130"/>
    </row>
    <row r="718" ht="20.35" customHeight="1">
      <c r="A718" t="s" s="38">
        <v>1788</v>
      </c>
      <c r="B718" s="99">
        <f>('STATS 17-18'!K719*60/'STATS 17-18'!G719)</f>
        <v>0.4503743736981366</v>
      </c>
      <c r="C718" s="33">
        <f>VLOOKUP(B718,'PA - ASSISTS'!$A$3:$B$55,2)</f>
        <v>55</v>
      </c>
      <c r="D718" s="33">
        <f>IF('STATS 17-18'!G719&lt;400,IF(C718&gt;66,66,C718),C718)</f>
        <v>55</v>
      </c>
      <c r="E718" s="33">
        <f>IF('STATS 17-18'!G719&lt;200,IF(C718&gt;60,60,C718),C718)</f>
        <v>55</v>
      </c>
      <c r="F718" s="33"/>
      <c r="G718" s="33"/>
      <c r="H718" s="33"/>
      <c r="I718" s="33"/>
      <c r="J718" s="33"/>
      <c r="K718" s="130"/>
    </row>
    <row r="719" ht="20.35" customHeight="1">
      <c r="A719" t="s" s="38">
        <v>1789</v>
      </c>
      <c r="B719" s="99">
        <f>('STATS 17-18'!K720*60/'STATS 17-18'!G720)</f>
        <v>0.2836812368501927</v>
      </c>
      <c r="C719" s="33">
        <f>VLOOKUP(B719,'PA - ASSISTS'!$A$3:$B$55,2)</f>
        <v>50</v>
      </c>
      <c r="D719" s="33">
        <f>IF('STATS 17-18'!G720&lt;400,IF(C719&gt;66,66,C719),C719)</f>
        <v>50</v>
      </c>
      <c r="E719" s="33">
        <f>IF('STATS 17-18'!G720&lt;200,IF(C719&gt;60,60,C719),C719)</f>
        <v>50</v>
      </c>
      <c r="F719" s="33"/>
      <c r="G719" s="33"/>
      <c r="H719" s="33"/>
      <c r="I719" s="33"/>
      <c r="J719" s="33"/>
      <c r="K719" s="130"/>
    </row>
    <row r="720" ht="20.35" customHeight="1">
      <c r="A720" t="s" s="38">
        <v>1790</v>
      </c>
      <c r="B720" s="99">
        <f>('STATS 17-18'!K721*60/'STATS 17-18'!G721)</f>
        <v>2.074330164217804</v>
      </c>
      <c r="C720" s="33">
        <f>VLOOKUP(B720,'PA - ASSISTS'!$A$3:$B$55,2)</f>
        <v>95</v>
      </c>
      <c r="D720" s="33">
        <f>IF('STATS 17-18'!G721&lt;400,IF(C720&gt;66,66,C720),C720)</f>
        <v>66</v>
      </c>
      <c r="E720" s="33">
        <f>IF('STATS 17-18'!G721&lt;200,IF(C720&gt;60,60,C720),C720)</f>
        <v>60</v>
      </c>
      <c r="F720" s="33"/>
      <c r="G720" s="33"/>
      <c r="H720" s="33"/>
      <c r="I720" s="33"/>
      <c r="J720" s="33"/>
      <c r="K720" s="130"/>
    </row>
    <row r="721" ht="20.35" customHeight="1">
      <c r="A721" t="s" s="38">
        <v>1791</v>
      </c>
      <c r="B721" s="99">
        <f>('STATS 17-18'!K722*60/'STATS 17-18'!G722)</f>
        <v>1.342281879194631</v>
      </c>
      <c r="C721" s="33">
        <f>VLOOKUP(B721,'PA - ASSISTS'!$A$3:$B$55,2)</f>
        <v>85</v>
      </c>
      <c r="D721" s="33">
        <f>IF('STATS 17-18'!G722&lt;400,IF(C721&gt;66,66,C721),C721)</f>
        <v>66</v>
      </c>
      <c r="E721" s="33">
        <f>IF('STATS 17-18'!G722&lt;200,IF(C721&gt;60,60,C721),C721)</f>
        <v>60</v>
      </c>
      <c r="F721" s="33"/>
      <c r="G721" s="33"/>
      <c r="H721" s="33"/>
      <c r="I721" s="33"/>
      <c r="J721" s="33"/>
      <c r="K721" s="130"/>
    </row>
    <row r="722" ht="20.35" customHeight="1">
      <c r="A722" t="s" s="38">
        <v>1792</v>
      </c>
      <c r="B722" s="99">
        <f>('STATS 17-18'!K723*60/'STATS 17-18'!G723)</f>
        <v>1.209611507655424</v>
      </c>
      <c r="C722" s="33">
        <f>VLOOKUP(B722,'PA - ASSISTS'!$A$3:$B$55,2)</f>
        <v>82</v>
      </c>
      <c r="D722" s="33">
        <f>IF('STATS 17-18'!G723&lt;400,IF(C722&gt;66,66,C722),C722)</f>
        <v>82</v>
      </c>
      <c r="E722" s="33">
        <f>IF('STATS 17-18'!G723&lt;200,IF(C722&gt;60,60,C722),C722)</f>
        <v>82</v>
      </c>
      <c r="F722" s="33"/>
      <c r="G722" s="33"/>
      <c r="H722" s="33"/>
      <c r="I722" s="33"/>
      <c r="J722" s="33"/>
      <c r="K722" s="130"/>
    </row>
    <row r="723" ht="20.35" customHeight="1">
      <c r="A723" t="s" s="38">
        <v>1793</v>
      </c>
      <c r="B723" s="99">
        <f>('STATS 17-18'!K724*60/'STATS 17-18'!G724)</f>
        <v>0.6297757998152658</v>
      </c>
      <c r="C723" s="33">
        <f>VLOOKUP(B723,'PA - ASSISTS'!$A$3:$B$55,2)</f>
        <v>62</v>
      </c>
      <c r="D723" s="33">
        <f>IF('STATS 17-18'!G724&lt;400,IF(C723&gt;66,66,C723),C723)</f>
        <v>62</v>
      </c>
      <c r="E723" s="33">
        <f>IF('STATS 17-18'!G724&lt;200,IF(C723&gt;60,60,C723),C723)</f>
        <v>62</v>
      </c>
      <c r="F723" s="33"/>
      <c r="G723" s="33"/>
      <c r="H723" s="33"/>
      <c r="I723" s="33"/>
      <c r="J723" s="33"/>
      <c r="K723" s="130"/>
    </row>
    <row r="724" ht="20.35" customHeight="1">
      <c r="A724" t="s" s="38">
        <v>1794</v>
      </c>
      <c r="B724" s="99">
        <f>('STATS 17-18'!K725*60/'STATS 17-18'!G725)</f>
        <v>0.5145268068466367</v>
      </c>
      <c r="C724" s="33">
        <f>VLOOKUP(B724,'PA - ASSISTS'!$A$3:$B$55,2)</f>
        <v>57</v>
      </c>
      <c r="D724" s="33">
        <f>IF('STATS 17-18'!G725&lt;400,IF(C724&gt;66,66,C724),C724)</f>
        <v>57</v>
      </c>
      <c r="E724" s="33">
        <f>IF('STATS 17-18'!G725&lt;200,IF(C724&gt;60,60,C724),C724)</f>
        <v>57</v>
      </c>
      <c r="F724" s="33"/>
      <c r="G724" s="33"/>
      <c r="H724" s="33"/>
      <c r="I724" s="33"/>
      <c r="J724" s="33"/>
      <c r="K724" s="130"/>
    </row>
    <row r="725" ht="20.35" customHeight="1">
      <c r="A725" t="s" s="38">
        <v>1795</v>
      </c>
      <c r="B725" s="99">
        <f>('STATS 17-18'!K726*60/'STATS 17-18'!G726)</f>
        <v>0.8034638218095791</v>
      </c>
      <c r="C725" s="33">
        <f>VLOOKUP(B725,'PA - ASSISTS'!$A$3:$B$55,2)</f>
        <v>69</v>
      </c>
      <c r="D725" s="33">
        <f>IF('STATS 17-18'!G726&lt;400,IF(C725&gt;66,66,C725),C725)</f>
        <v>66</v>
      </c>
      <c r="E725" s="33">
        <f>IF('STATS 17-18'!G726&lt;200,IF(C725&gt;60,60,C725),C725)</f>
        <v>69</v>
      </c>
      <c r="F725" s="33"/>
      <c r="G725" s="33"/>
      <c r="H725" s="33"/>
      <c r="I725" s="33"/>
      <c r="J725" s="33"/>
      <c r="K725" s="130"/>
    </row>
    <row r="726" ht="20.35" customHeight="1">
      <c r="A726" t="s" s="38">
        <v>1796</v>
      </c>
      <c r="B726" s="99">
        <f>('STATS 17-18'!K727*60/'STATS 17-18'!G727)</f>
        <v>0.8739299959664769</v>
      </c>
      <c r="C726" s="33">
        <f>VLOOKUP(B726,'PA - ASSISTS'!$A$3:$B$55,2)</f>
        <v>71</v>
      </c>
      <c r="D726" s="33">
        <f>IF('STATS 17-18'!G727&lt;400,IF(C726&gt;66,66,C726),C726)</f>
        <v>71</v>
      </c>
      <c r="E726" s="33">
        <f>IF('STATS 17-18'!G727&lt;200,IF(C726&gt;60,60,C726),C726)</f>
        <v>71</v>
      </c>
      <c r="F726" s="33"/>
      <c r="G726" s="33"/>
      <c r="H726" s="33"/>
      <c r="I726" s="33"/>
      <c r="J726" s="33"/>
      <c r="K726" s="130"/>
    </row>
    <row r="727" ht="20.35" customHeight="1">
      <c r="A727" t="s" s="38">
        <v>1797</v>
      </c>
      <c r="B727" s="99">
        <f>('STATS 17-18'!K728*60/'STATS 17-18'!G728)</f>
        <v>0.549475708594716</v>
      </c>
      <c r="C727" s="33">
        <f>VLOOKUP(B727,'PA - ASSISTS'!$A$3:$B$55,2)</f>
        <v>58</v>
      </c>
      <c r="D727" s="33">
        <f>IF('STATS 17-18'!G728&lt;400,IF(C727&gt;66,66,C727),C727)</f>
        <v>58</v>
      </c>
      <c r="E727" s="33">
        <f>IF('STATS 17-18'!G728&lt;200,IF(C727&gt;60,60,C727),C727)</f>
        <v>58</v>
      </c>
      <c r="F727" s="33"/>
      <c r="G727" s="33"/>
      <c r="H727" s="33"/>
      <c r="I727" s="33"/>
      <c r="J727" s="33"/>
      <c r="K727" s="130"/>
    </row>
    <row r="728" ht="20.35" customHeight="1">
      <c r="A728" t="s" s="38">
        <v>1798</v>
      </c>
      <c r="B728" s="99">
        <f>('STATS 17-18'!K729*60/'STATS 17-18'!G729)</f>
        <v>1.360929968812022</v>
      </c>
      <c r="C728" s="33">
        <f>VLOOKUP(B728,'PA - ASSISTS'!$A$3:$B$55,2)</f>
        <v>86</v>
      </c>
      <c r="D728" s="33">
        <f>IF('STATS 17-18'!G729&lt;400,IF(C728&gt;66,66,C728),C728)</f>
        <v>66</v>
      </c>
      <c r="E728" s="33">
        <f>IF('STATS 17-18'!G729&lt;200,IF(C728&gt;60,60,C728),C728)</f>
        <v>60</v>
      </c>
      <c r="F728" s="33"/>
      <c r="G728" s="33"/>
      <c r="H728" s="33"/>
      <c r="I728" s="33"/>
      <c r="J728" s="33"/>
      <c r="K728" s="130"/>
    </row>
    <row r="729" ht="20.35" customHeight="1">
      <c r="A729" t="s" s="38">
        <v>1799</v>
      </c>
      <c r="B729" s="99">
        <f>('STATS 17-18'!K730*60/'STATS 17-18'!G730)</f>
        <v>0.828780158389097</v>
      </c>
      <c r="C729" s="33">
        <f>VLOOKUP(B729,'PA - ASSISTS'!$A$3:$B$55,2)</f>
        <v>69</v>
      </c>
      <c r="D729" s="33">
        <f>IF('STATS 17-18'!G730&lt;400,IF(C729&gt;66,66,C729),C729)</f>
        <v>69</v>
      </c>
      <c r="E729" s="33">
        <f>IF('STATS 17-18'!G730&lt;200,IF(C729&gt;60,60,C729),C729)</f>
        <v>69</v>
      </c>
      <c r="F729" s="33"/>
      <c r="G729" s="33"/>
      <c r="H729" s="33"/>
      <c r="I729" s="33"/>
      <c r="J729" s="33"/>
      <c r="K729" s="130"/>
    </row>
    <row r="730" ht="20.35" customHeight="1">
      <c r="A730" t="s" s="38">
        <v>1800</v>
      </c>
      <c r="B730" s="99">
        <f>('STATS 17-18'!K731*60/'STATS 17-18'!G731)</f>
        <v>1.167690017223428</v>
      </c>
      <c r="C730" s="33">
        <f>VLOOKUP(B730,'PA - ASSISTS'!$A$3:$B$55,2)</f>
        <v>81</v>
      </c>
      <c r="D730" s="33">
        <f>IF('STATS 17-18'!G731&lt;400,IF(C730&gt;66,66,C730),C730)</f>
        <v>81</v>
      </c>
      <c r="E730" s="33">
        <f>IF('STATS 17-18'!G731&lt;200,IF(C730&gt;60,60,C730),C730)</f>
        <v>81</v>
      </c>
      <c r="F730" s="33"/>
      <c r="G730" s="33"/>
      <c r="H730" s="33"/>
      <c r="I730" s="33"/>
      <c r="J730" s="33"/>
      <c r="K730" s="130"/>
    </row>
    <row r="731" ht="20.35" customHeight="1">
      <c r="A731" t="s" s="38">
        <v>1801</v>
      </c>
      <c r="B731" s="99">
        <f>('STATS 17-18'!K732*60/'STATS 17-18'!G732)</f>
        <v>2.500354216847387</v>
      </c>
      <c r="C731" s="33">
        <f>VLOOKUP(B731,'PA - ASSISTS'!$A$3:$B$55,2)</f>
        <v>99</v>
      </c>
      <c r="D731" s="33">
        <f>IF('STATS 17-18'!G732&lt;400,IF(C731&gt;66,66,C731),C731)</f>
        <v>99</v>
      </c>
      <c r="E731" s="33">
        <f>IF('STATS 17-18'!G732&lt;200,IF(C731&gt;60,60,C731),C731)</f>
        <v>99</v>
      </c>
      <c r="F731" s="33"/>
      <c r="G731" s="33"/>
      <c r="H731" s="33"/>
      <c r="I731" s="33"/>
      <c r="J731" s="33"/>
      <c r="K731" s="130"/>
    </row>
    <row r="732" ht="20.35" customHeight="1">
      <c r="A732" t="s" s="38">
        <v>1802</v>
      </c>
      <c r="B732" s="99">
        <f>('STATS 17-18'!K733*60/'STATS 17-18'!G733)</f>
        <v>1.177798498306915</v>
      </c>
      <c r="C732" s="33">
        <f>VLOOKUP(B732,'PA - ASSISTS'!$A$3:$B$55,2)</f>
        <v>81</v>
      </c>
      <c r="D732" s="33">
        <f>IF('STATS 17-18'!G733&lt;400,IF(C732&gt;66,66,C732),C732)</f>
        <v>81</v>
      </c>
      <c r="E732" s="33">
        <f>IF('STATS 17-18'!G733&lt;200,IF(C732&gt;60,60,C732),C732)</f>
        <v>81</v>
      </c>
      <c r="F732" s="33"/>
      <c r="G732" s="33"/>
      <c r="H732" s="33"/>
      <c r="I732" s="33"/>
      <c r="J732" s="33"/>
      <c r="K732" s="130"/>
    </row>
    <row r="733" ht="20.35" customHeight="1">
      <c r="A733" t="s" s="38">
        <v>1803</v>
      </c>
      <c r="B733" s="99">
        <f>('STATS 17-18'!K734*60/'STATS 17-18'!G734)</f>
        <v>1.555411535968892</v>
      </c>
      <c r="C733" s="33">
        <f>VLOOKUP(B733,'PA - ASSISTS'!$A$3:$B$55,2)</f>
        <v>89</v>
      </c>
      <c r="D733" s="33">
        <f>IF('STATS 17-18'!G734&lt;400,IF(C733&gt;66,66,C733),C733)</f>
        <v>89</v>
      </c>
      <c r="E733" s="33">
        <f>IF('STATS 17-18'!G734&lt;200,IF(C733&gt;60,60,C733),C733)</f>
        <v>89</v>
      </c>
      <c r="F733" s="33"/>
      <c r="G733" s="33"/>
      <c r="H733" s="33"/>
      <c r="I733" s="33"/>
      <c r="J733" s="33"/>
      <c r="K733" s="130"/>
    </row>
    <row r="734" ht="20.35" customHeight="1">
      <c r="A734" t="s" s="38">
        <v>1804</v>
      </c>
      <c r="B734" s="99">
        <f>('STATS 17-18'!K735*60/'STATS 17-18'!G735)</f>
        <v>0.4536690484291709</v>
      </c>
      <c r="C734" s="33">
        <f>VLOOKUP(B734,'PA - ASSISTS'!$A$3:$B$55,2)</f>
        <v>55</v>
      </c>
      <c r="D734" s="33">
        <f>IF('STATS 17-18'!G735&lt;400,IF(C734&gt;66,66,C734),C734)</f>
        <v>55</v>
      </c>
      <c r="E734" s="33">
        <f>IF('STATS 17-18'!G735&lt;200,IF(C734&gt;60,60,C734),C734)</f>
        <v>55</v>
      </c>
      <c r="F734" s="33"/>
      <c r="G734" s="33"/>
      <c r="H734" s="33"/>
      <c r="I734" s="33"/>
      <c r="J734" s="33"/>
      <c r="K734" s="130"/>
    </row>
    <row r="735" ht="20.35" customHeight="1">
      <c r="A735" t="s" s="38">
        <v>1805</v>
      </c>
      <c r="B735" s="99">
        <f>('STATS 17-18'!K736*60/'STATS 17-18'!G736)</f>
        <v>1.371428571428571</v>
      </c>
      <c r="C735" s="33">
        <f>VLOOKUP(B735,'PA - ASSISTS'!$A$3:$B$55,2)</f>
        <v>86</v>
      </c>
      <c r="D735" s="33">
        <f>IF('STATS 17-18'!G736&lt;400,IF(C735&gt;66,66,C735),C735)</f>
        <v>66</v>
      </c>
      <c r="E735" s="33">
        <f>IF('STATS 17-18'!G736&lt;200,IF(C735&gt;60,60,C735),C735)</f>
        <v>60</v>
      </c>
      <c r="F735" s="33"/>
      <c r="G735" s="33"/>
      <c r="H735" s="33"/>
      <c r="I735" s="33"/>
      <c r="J735" s="33"/>
      <c r="K735" s="130"/>
    </row>
    <row r="736" ht="20.35" customHeight="1">
      <c r="A736" t="s" s="38">
        <v>1806</v>
      </c>
      <c r="B736" s="99">
        <f>('STATS 17-18'!K737*60/'STATS 17-18'!G737)</f>
        <v>0.9798251284319395</v>
      </c>
      <c r="C736" s="33">
        <f>VLOOKUP(B736,'PA - ASSISTS'!$A$3:$B$55,2)</f>
        <v>74</v>
      </c>
      <c r="D736" s="33">
        <f>IF('STATS 17-18'!G737&lt;400,IF(C736&gt;66,66,C736),C736)</f>
        <v>74</v>
      </c>
      <c r="E736" s="33">
        <f>IF('STATS 17-18'!G737&lt;200,IF(C736&gt;60,60,C736),C736)</f>
        <v>74</v>
      </c>
      <c r="F736" s="33"/>
      <c r="G736" s="33"/>
      <c r="H736" s="33"/>
      <c r="I736" s="33"/>
      <c r="J736" s="33"/>
      <c r="K736" s="130"/>
    </row>
    <row r="737" ht="20.35" customHeight="1">
      <c r="A737" t="s" s="38">
        <v>1807</v>
      </c>
      <c r="B737" s="99">
        <f>('STATS 17-18'!K738*60/'STATS 17-18'!G738)</f>
        <v>0.4508679207474388</v>
      </c>
      <c r="C737" s="33">
        <f>VLOOKUP(B737,'PA - ASSISTS'!$A$3:$B$55,2)</f>
        <v>55</v>
      </c>
      <c r="D737" s="33">
        <f>IF('STATS 17-18'!G738&lt;400,IF(C737&gt;66,66,C737),C737)</f>
        <v>55</v>
      </c>
      <c r="E737" s="33">
        <f>IF('STATS 17-18'!G738&lt;200,IF(C737&gt;60,60,C737),C737)</f>
        <v>55</v>
      </c>
      <c r="F737" s="33"/>
      <c r="G737" s="33"/>
      <c r="H737" s="33"/>
      <c r="I737" s="33"/>
      <c r="J737" s="33"/>
      <c r="K737" s="130"/>
    </row>
    <row r="738" ht="32.35" customHeight="1">
      <c r="A738" t="s" s="38">
        <v>1808</v>
      </c>
      <c r="B738" s="99">
        <f>('STATS 17-18'!K739*60/'STATS 17-18'!G739)</f>
        <v>0.8139807357892529</v>
      </c>
      <c r="C738" s="33">
        <f>VLOOKUP(B738,'PA - ASSISTS'!$A$3:$B$55,2)</f>
        <v>69</v>
      </c>
      <c r="D738" s="33">
        <f>IF('STATS 17-18'!G739&lt;400,IF(C738&gt;66,66,C738),C738)</f>
        <v>69</v>
      </c>
      <c r="E738" s="33">
        <f>IF('STATS 17-18'!G739&lt;200,IF(C738&gt;60,60,C738),C738)</f>
        <v>69</v>
      </c>
      <c r="F738" s="33"/>
      <c r="G738" s="33"/>
      <c r="H738" s="33"/>
      <c r="I738" s="33"/>
      <c r="J738" s="33"/>
      <c r="K738" s="130"/>
    </row>
    <row r="739" ht="20.35" customHeight="1">
      <c r="A739" t="s" s="38">
        <v>1809</v>
      </c>
      <c r="B739" s="99">
        <f>('STATS 17-18'!K740*60/'STATS 17-18'!G740)</f>
        <v>1.230769230769231</v>
      </c>
      <c r="C739" s="33">
        <f>VLOOKUP(B739,'PA - ASSISTS'!$A$3:$B$55,2)</f>
        <v>82</v>
      </c>
      <c r="D739" s="33">
        <f>IF('STATS 17-18'!G740&lt;400,IF(C739&gt;66,66,C739),C739)</f>
        <v>82</v>
      </c>
      <c r="E739" s="33">
        <f>IF('STATS 17-18'!G740&lt;200,IF(C739&gt;60,60,C739),C739)</f>
        <v>82</v>
      </c>
      <c r="F739" s="33"/>
      <c r="G739" s="33"/>
      <c r="H739" s="33"/>
      <c r="I739" s="33"/>
      <c r="J739" s="33"/>
      <c r="K739" s="130"/>
    </row>
    <row r="740" ht="20.35" customHeight="1">
      <c r="A740" t="s" s="38">
        <v>1810</v>
      </c>
      <c r="B740" s="99">
        <f>('STATS 17-18'!K741*60/'STATS 17-18'!G741)</f>
        <v>1.3175699736486</v>
      </c>
      <c r="C740" s="33">
        <f>VLOOKUP(B740,'PA - ASSISTS'!$A$3:$B$55,2)</f>
        <v>84</v>
      </c>
      <c r="D740" s="33">
        <f>IF('STATS 17-18'!G741&lt;400,IF(C740&gt;66,66,C740),C740)</f>
        <v>84</v>
      </c>
      <c r="E740" s="33">
        <f>IF('STATS 17-18'!G741&lt;200,IF(C740&gt;60,60,C740),C740)</f>
        <v>84</v>
      </c>
      <c r="F740" s="33"/>
      <c r="G740" s="33"/>
      <c r="H740" s="33"/>
      <c r="I740" s="33"/>
      <c r="J740" s="33"/>
      <c r="K740" s="130"/>
    </row>
    <row r="741" ht="20.35" customHeight="1">
      <c r="A741" t="s" s="38">
        <v>1811</v>
      </c>
      <c r="B741" s="99">
        <f>('STATS 17-18'!K742*60/'STATS 17-18'!G742)</f>
        <v>1.006711409395973</v>
      </c>
      <c r="C741" s="33">
        <f>VLOOKUP(B741,'PA - ASSISTS'!$A$3:$B$55,2)</f>
        <v>75</v>
      </c>
      <c r="D741" s="33">
        <f>IF('STATS 17-18'!G742&lt;400,IF(C741&gt;66,66,C741),C741)</f>
        <v>75</v>
      </c>
      <c r="E741" s="33">
        <f>IF('STATS 17-18'!G742&lt;200,IF(C741&gt;60,60,C741),C741)</f>
        <v>75</v>
      </c>
      <c r="F741" s="33"/>
      <c r="G741" s="33"/>
      <c r="H741" s="33"/>
      <c r="I741" s="33"/>
      <c r="J741" s="33"/>
      <c r="K741" s="130"/>
    </row>
    <row r="742" ht="20.35" customHeight="1">
      <c r="A742" t="s" s="38">
        <v>1812</v>
      </c>
      <c r="B742" s="99">
        <f>('STATS 17-18'!K743*60/'STATS 17-18'!G743)</f>
        <v>0.599930008165714</v>
      </c>
      <c r="C742" s="33">
        <f>VLOOKUP(B742,'PA - ASSISTS'!$A$3:$B$55,2)</f>
        <v>60</v>
      </c>
      <c r="D742" s="33">
        <f>IF('STATS 17-18'!G743&lt;400,IF(C742&gt;66,66,C742),C742)</f>
        <v>60</v>
      </c>
      <c r="E742" s="33">
        <f>IF('STATS 17-18'!G743&lt;200,IF(C742&gt;60,60,C742),C742)</f>
        <v>60</v>
      </c>
      <c r="F742" s="33"/>
      <c r="G742" s="33"/>
      <c r="H742" s="33"/>
      <c r="I742" s="33"/>
      <c r="J742" s="33"/>
      <c r="K742" s="130"/>
    </row>
    <row r="743" ht="20.35" customHeight="1">
      <c r="A743" t="s" s="38">
        <v>1813</v>
      </c>
      <c r="B743" s="99">
        <f>('STATS 17-18'!K744*60/'STATS 17-18'!G744)</f>
        <v>1.795570925051539</v>
      </c>
      <c r="C743" s="33">
        <f>VLOOKUP(B743,'PA - ASSISTS'!$A$3:$B$55,2)</f>
        <v>93</v>
      </c>
      <c r="D743" s="33">
        <f>IF('STATS 17-18'!G744&lt;400,IF(C743&gt;66,66,C743),C743)</f>
        <v>93</v>
      </c>
      <c r="E743" s="33">
        <f>IF('STATS 17-18'!G744&lt;200,IF(C743&gt;60,60,C743),C743)</f>
        <v>93</v>
      </c>
      <c r="F743" s="33"/>
      <c r="G743" s="33"/>
      <c r="H743" s="33"/>
      <c r="I743" s="33"/>
      <c r="J743" s="33"/>
      <c r="K743" s="130"/>
    </row>
    <row r="744" ht="20.35" customHeight="1">
      <c r="A744" t="s" s="38">
        <v>1814</v>
      </c>
      <c r="B744" s="99">
        <f>('STATS 17-18'!K745*60/'STATS 17-18'!G745)</f>
        <v>0.9162753407398924</v>
      </c>
      <c r="C744" s="33">
        <f>VLOOKUP(B744,'PA - ASSISTS'!$A$3:$B$55,2)</f>
        <v>72</v>
      </c>
      <c r="D744" s="33">
        <f>IF('STATS 17-18'!G745&lt;400,IF(C744&gt;66,66,C744),C744)</f>
        <v>66</v>
      </c>
      <c r="E744" s="33">
        <f>IF('STATS 17-18'!G745&lt;200,IF(C744&gt;60,60,C744),C744)</f>
        <v>72</v>
      </c>
      <c r="F744" s="33"/>
      <c r="G744" s="33"/>
      <c r="H744" s="33"/>
      <c r="I744" s="33"/>
      <c r="J744" s="33"/>
      <c r="K744" s="130"/>
    </row>
    <row r="745" ht="20.35" customHeight="1">
      <c r="A745" t="s" s="38">
        <v>1815</v>
      </c>
      <c r="B745" s="99">
        <f>('STATS 17-18'!K746*60/'STATS 17-18'!G746)</f>
        <v>0.9614999399062538</v>
      </c>
      <c r="C745" s="33">
        <f>VLOOKUP(B745,'PA - ASSISTS'!$A$3:$B$55,2)</f>
        <v>74</v>
      </c>
      <c r="D745" s="33">
        <f>IF('STATS 17-18'!G746&lt;400,IF(C745&gt;66,66,C745),C745)</f>
        <v>74</v>
      </c>
      <c r="E745" s="33">
        <f>IF('STATS 17-18'!G746&lt;200,IF(C745&gt;60,60,C745),C745)</f>
        <v>74</v>
      </c>
      <c r="F745" s="33"/>
      <c r="G745" s="33"/>
      <c r="H745" s="33"/>
      <c r="I745" s="33"/>
      <c r="J745" s="33"/>
      <c r="K745" s="130"/>
    </row>
    <row r="746" ht="20.35" customHeight="1">
      <c r="A746" t="s" s="38">
        <v>1816</v>
      </c>
      <c r="B746" s="99">
        <f>('STATS 17-18'!K747*60/'STATS 17-18'!G747)</f>
        <v>1.206532511742147</v>
      </c>
      <c r="C746" s="33">
        <f>VLOOKUP(B746,'PA - ASSISTS'!$A$3:$B$55,2)</f>
        <v>82</v>
      </c>
      <c r="D746" s="33">
        <f>IF('STATS 17-18'!G747&lt;400,IF(C746&gt;66,66,C746),C746)</f>
        <v>82</v>
      </c>
      <c r="E746" s="33">
        <f>IF('STATS 17-18'!G747&lt;200,IF(C746&gt;60,60,C746),C746)</f>
        <v>82</v>
      </c>
      <c r="F746" s="33"/>
      <c r="G746" s="33"/>
      <c r="H746" s="33"/>
      <c r="I746" s="33"/>
      <c r="J746" s="33"/>
      <c r="K746" s="130"/>
    </row>
    <row r="747" ht="20.35" customHeight="1">
      <c r="A747" t="s" s="38">
        <v>1817</v>
      </c>
      <c r="B747" s="99">
        <f>('STATS 17-18'!K748*60/'STATS 17-18'!G748)</f>
        <v>0.711725680587682</v>
      </c>
      <c r="C747" s="33">
        <f>VLOOKUP(B747,'PA - ASSISTS'!$A$3:$B$55,2)</f>
        <v>66</v>
      </c>
      <c r="D747" s="33">
        <f>IF('STATS 17-18'!G748&lt;400,IF(C747&gt;66,66,C747),C747)</f>
        <v>66</v>
      </c>
      <c r="E747" s="33">
        <f>IF('STATS 17-18'!G748&lt;200,IF(C747&gt;60,60,C747),C747)</f>
        <v>66</v>
      </c>
      <c r="F747" s="33"/>
      <c r="G747" s="33"/>
      <c r="H747" s="33"/>
      <c r="I747" s="33"/>
      <c r="J747" s="33"/>
      <c r="K747" s="130"/>
    </row>
    <row r="748" ht="20.35" customHeight="1">
      <c r="A748" t="s" s="38">
        <v>1818</v>
      </c>
      <c r="B748" s="99">
        <f>('STATS 17-18'!K749*60/'STATS 17-18'!G749)</f>
        <v>1.137923560436385</v>
      </c>
      <c r="C748" s="33">
        <f>VLOOKUP(B748,'PA - ASSISTS'!$A$3:$B$55,2)</f>
        <v>80</v>
      </c>
      <c r="D748" s="33">
        <f>IF('STATS 17-18'!G749&lt;400,IF(C748&gt;66,66,C748),C748)</f>
        <v>80</v>
      </c>
      <c r="E748" s="33">
        <f>IF('STATS 17-18'!G749&lt;200,IF(C748&gt;60,60,C748),C748)</f>
        <v>80</v>
      </c>
      <c r="F748" s="33"/>
      <c r="G748" s="33"/>
      <c r="H748" s="33"/>
      <c r="I748" s="33"/>
      <c r="J748" s="33"/>
      <c r="K748" s="130"/>
    </row>
    <row r="749" ht="20.35" customHeight="1">
      <c r="A749" t="s" s="38">
        <v>1819</v>
      </c>
      <c r="B749" s="99">
        <f>('STATS 17-18'!K750*60/'STATS 17-18'!G750)</f>
        <v>1.06965599863084</v>
      </c>
      <c r="C749" s="33">
        <f>VLOOKUP(B749,'PA - ASSISTS'!$A$3:$B$55,2)</f>
        <v>77</v>
      </c>
      <c r="D749" s="33">
        <f>IF('STATS 17-18'!G750&lt;400,IF(C749&gt;66,66,C749),C749)</f>
        <v>77</v>
      </c>
      <c r="E749" s="33">
        <f>IF('STATS 17-18'!G750&lt;200,IF(C749&gt;60,60,C749),C749)</f>
        <v>77</v>
      </c>
      <c r="F749" s="33"/>
      <c r="G749" s="33"/>
      <c r="H749" s="33"/>
      <c r="I749" s="33"/>
      <c r="J749" s="33"/>
      <c r="K749" s="130"/>
    </row>
    <row r="750" ht="20.35" customHeight="1">
      <c r="A750" t="s" s="38">
        <v>1820</v>
      </c>
      <c r="B750" s="99">
        <f>('STATS 17-18'!K751*60/'STATS 17-18'!G751)</f>
        <v>0</v>
      </c>
      <c r="C750" s="33">
        <f>VLOOKUP(B750,'PA - ASSISTS'!$A$3:$B$55,2)</f>
        <v>47</v>
      </c>
      <c r="D750" s="33">
        <f>IF('STATS 17-18'!G751&lt;400,IF(C750&gt;66,66,C750),C750)</f>
        <v>47</v>
      </c>
      <c r="E750" s="33">
        <f>IF('STATS 17-18'!G751&lt;200,IF(C750&gt;60,60,C750),C750)</f>
        <v>47</v>
      </c>
      <c r="F750" s="33"/>
      <c r="G750" s="33"/>
      <c r="H750" s="33"/>
      <c r="I750" s="33"/>
      <c r="J750" s="33"/>
      <c r="K750" s="130"/>
    </row>
    <row r="751" ht="20.35" customHeight="1">
      <c r="A751" t="s" s="38">
        <v>1821</v>
      </c>
      <c r="B751" s="99">
        <f>('STATS 17-18'!K752*60/'STATS 17-18'!G752)</f>
        <v>0.9314745241717639</v>
      </c>
      <c r="C751" s="33">
        <f>VLOOKUP(B751,'PA - ASSISTS'!$A$3:$B$55,2)</f>
        <v>73</v>
      </c>
      <c r="D751" s="33">
        <f>IF('STATS 17-18'!G752&lt;400,IF(C751&gt;66,66,C751),C751)</f>
        <v>73</v>
      </c>
      <c r="E751" s="33">
        <f>IF('STATS 17-18'!G752&lt;200,IF(C751&gt;60,60,C751),C751)</f>
        <v>73</v>
      </c>
      <c r="F751" s="33"/>
      <c r="G751" s="33"/>
      <c r="H751" s="33"/>
      <c r="I751" s="33"/>
      <c r="J751" s="33"/>
      <c r="K751" s="130"/>
    </row>
    <row r="752" ht="20.35" customHeight="1">
      <c r="A752" t="s" s="38">
        <v>1822</v>
      </c>
      <c r="B752" s="99">
        <f>('STATS 17-18'!K753*60/'STATS 17-18'!G753)</f>
        <v>1.012658227848101</v>
      </c>
      <c r="C752" s="33">
        <f>VLOOKUP(B752,'PA - ASSISTS'!$A$3:$B$55,2)</f>
        <v>76</v>
      </c>
      <c r="D752" s="33">
        <f>IF('STATS 17-18'!G753&lt;400,IF(C752&gt;66,66,C752),C752)</f>
        <v>66</v>
      </c>
      <c r="E752" s="33">
        <f>IF('STATS 17-18'!G753&lt;200,IF(C752&gt;60,60,C752),C752)</f>
        <v>60</v>
      </c>
      <c r="F752" s="33"/>
      <c r="G752" s="33"/>
      <c r="H752" s="33"/>
      <c r="I752" s="33"/>
      <c r="J752" s="33"/>
      <c r="K752" s="130"/>
    </row>
    <row r="753" ht="20.35" customHeight="1">
      <c r="A753" t="s" s="38">
        <v>1823</v>
      </c>
      <c r="B753" s="99">
        <f>('STATS 17-18'!K754*60/'STATS 17-18'!G754)</f>
        <v>0.8848664550231696</v>
      </c>
      <c r="C753" s="33">
        <f>VLOOKUP(B753,'PA - ASSISTS'!$A$3:$B$55,2)</f>
        <v>71</v>
      </c>
      <c r="D753" s="33">
        <f>IF('STATS 17-18'!G754&lt;400,IF(C753&gt;66,66,C753),C753)</f>
        <v>71</v>
      </c>
      <c r="E753" s="33">
        <f>IF('STATS 17-18'!G754&lt;200,IF(C753&gt;60,60,C753),C753)</f>
        <v>71</v>
      </c>
      <c r="F753" s="33"/>
      <c r="G753" s="33"/>
      <c r="H753" s="33"/>
      <c r="I753" s="33"/>
      <c r="J753" s="33"/>
      <c r="K753" s="130"/>
    </row>
    <row r="754" ht="20.35" customHeight="1">
      <c r="A754" t="s" s="38">
        <v>1824</v>
      </c>
      <c r="B754" s="99">
        <f>('STATS 17-18'!K755*60/'STATS 17-18'!G755)</f>
        <v>0</v>
      </c>
      <c r="C754" s="33">
        <f>VLOOKUP(B754,'PA - ASSISTS'!$A$3:$B$55,2)</f>
        <v>47</v>
      </c>
      <c r="D754" s="33">
        <f>IF('STATS 17-18'!G755&lt;400,IF(C754&gt;66,66,C754),C754)</f>
        <v>47</v>
      </c>
      <c r="E754" s="33">
        <f>IF('STATS 17-18'!G755&lt;200,IF(C754&gt;60,60,C754),C754)</f>
        <v>47</v>
      </c>
      <c r="F754" s="33"/>
      <c r="G754" s="33"/>
      <c r="H754" s="33"/>
      <c r="I754" s="33"/>
      <c r="J754" s="33"/>
      <c r="K754" s="130"/>
    </row>
    <row r="755" ht="20.35" customHeight="1">
      <c r="A755" t="s" s="38">
        <v>1825</v>
      </c>
      <c r="B755" s="99">
        <f>('STATS 17-18'!K756*60/'STATS 17-18'!G756)</f>
        <v>0.2819416380809173</v>
      </c>
      <c r="C755" s="33">
        <f>VLOOKUP(B755,'PA - ASSISTS'!$A$3:$B$55,2)</f>
        <v>50</v>
      </c>
      <c r="D755" s="33">
        <f>IF('STATS 17-18'!G756&lt;400,IF(C755&gt;66,66,C755),C755)</f>
        <v>50</v>
      </c>
      <c r="E755" s="33">
        <f>IF('STATS 17-18'!G756&lt;200,IF(C755&gt;60,60,C755),C755)</f>
        <v>50</v>
      </c>
      <c r="F755" s="33"/>
      <c r="G755" s="33"/>
      <c r="H755" s="33"/>
      <c r="I755" s="33"/>
      <c r="J755" s="33"/>
      <c r="K755" s="130"/>
    </row>
    <row r="756" ht="20.35" customHeight="1">
      <c r="A756" t="s" s="38">
        <v>1826</v>
      </c>
      <c r="B756" s="99">
        <f>('STATS 17-18'!K757*60/'STATS 17-18'!G757)</f>
        <v>0.8052286178250775</v>
      </c>
      <c r="C756" s="33">
        <f>VLOOKUP(B756,'PA - ASSISTS'!$A$3:$B$55,2)</f>
        <v>69</v>
      </c>
      <c r="D756" s="33">
        <f>IF('STATS 17-18'!G757&lt;400,IF(C756&gt;66,66,C756),C756)</f>
        <v>69</v>
      </c>
      <c r="E756" s="33">
        <f>IF('STATS 17-18'!G757&lt;200,IF(C756&gt;60,60,C756),C756)</f>
        <v>69</v>
      </c>
      <c r="F756" s="33"/>
      <c r="G756" s="33"/>
      <c r="H756" s="33"/>
      <c r="I756" s="33"/>
      <c r="J756" s="33"/>
      <c r="K756" s="130"/>
    </row>
    <row r="757" ht="20.35" customHeight="1">
      <c r="A757" t="s" s="38">
        <v>1827</v>
      </c>
      <c r="B757" s="99">
        <f>('STATS 17-18'!K758*60/'STATS 17-18'!G758)</f>
        <v>0.5329070077271516</v>
      </c>
      <c r="C757" s="33">
        <f>VLOOKUP(B757,'PA - ASSISTS'!$A$3:$B$55,2)</f>
        <v>58</v>
      </c>
      <c r="D757" s="33">
        <f>IF('STATS 17-18'!G758&lt;400,IF(C757&gt;66,66,C757),C757)</f>
        <v>58</v>
      </c>
      <c r="E757" s="33">
        <f>IF('STATS 17-18'!G758&lt;200,IF(C757&gt;60,60,C757),C757)</f>
        <v>58</v>
      </c>
      <c r="F757" s="33"/>
      <c r="G757" s="33"/>
      <c r="H757" s="33"/>
      <c r="I757" s="33"/>
      <c r="J757" s="33"/>
      <c r="K757" s="130"/>
    </row>
    <row r="758" ht="20.35" customHeight="1">
      <c r="A758" t="s" s="38">
        <v>1828</v>
      </c>
      <c r="B758" s="99">
        <f>('STATS 17-18'!K759*60/'STATS 17-18'!G759)</f>
        <v>0.7153928699177298</v>
      </c>
      <c r="C758" s="33">
        <f>VLOOKUP(B758,'PA - ASSISTS'!$A$3:$B$55,2)</f>
        <v>66</v>
      </c>
      <c r="D758" s="33">
        <f>IF('STATS 17-18'!G759&lt;400,IF(C758&gt;66,66,C758),C758)</f>
        <v>66</v>
      </c>
      <c r="E758" s="33">
        <f>IF('STATS 17-18'!G759&lt;200,IF(C758&gt;60,60,C758),C758)</f>
        <v>66</v>
      </c>
      <c r="F758" s="33"/>
      <c r="G758" s="33"/>
      <c r="H758" s="33"/>
      <c r="I758" s="33"/>
      <c r="J758" s="33"/>
      <c r="K758" s="130"/>
    </row>
    <row r="759" ht="20.35" customHeight="1">
      <c r="A759" t="s" s="38">
        <v>1829</v>
      </c>
      <c r="B759" s="99">
        <f>('STATS 17-18'!K760*60/'STATS 17-18'!G760)</f>
        <v>0.5757673899744503</v>
      </c>
      <c r="C759" s="33">
        <f>VLOOKUP(B759,'PA - ASSISTS'!$A$3:$B$55,2)</f>
        <v>59</v>
      </c>
      <c r="D759" s="33">
        <f>IF('STATS 17-18'!G760&lt;400,IF(C759&gt;66,66,C759),C759)</f>
        <v>59</v>
      </c>
      <c r="E759" s="33">
        <f>IF('STATS 17-18'!G760&lt;200,IF(C759&gt;60,60,C759),C759)</f>
        <v>59</v>
      </c>
      <c r="F759" s="33"/>
      <c r="G759" s="33"/>
      <c r="H759" s="33"/>
      <c r="I759" s="33"/>
      <c r="J759" s="33"/>
      <c r="K759" s="130"/>
    </row>
    <row r="760" ht="20.35" customHeight="1">
      <c r="A760" t="s" s="38">
        <v>1830</v>
      </c>
      <c r="B760" s="99">
        <f>('STATS 17-18'!K761*60/'STATS 17-18'!G761)</f>
        <v>1.052970253590336</v>
      </c>
      <c r="C760" s="33">
        <f>VLOOKUP(B760,'PA - ASSISTS'!$A$3:$B$55,2)</f>
        <v>77</v>
      </c>
      <c r="D760" s="33">
        <f>IF('STATS 17-18'!G761&lt;400,IF(C760&gt;66,66,C760),C760)</f>
        <v>77</v>
      </c>
      <c r="E760" s="33">
        <f>IF('STATS 17-18'!G761&lt;200,IF(C760&gt;60,60,C760),C760)</f>
        <v>77</v>
      </c>
      <c r="F760" s="33"/>
      <c r="G760" s="33"/>
      <c r="H760" s="33"/>
      <c r="I760" s="33"/>
      <c r="J760" s="33"/>
      <c r="K760" s="130"/>
    </row>
    <row r="761" ht="20.35" customHeight="1">
      <c r="A761" t="s" s="38">
        <v>1831</v>
      </c>
      <c r="B761" s="99">
        <f>('STATS 17-18'!K762*60/'STATS 17-18'!G762)</f>
        <v>1.491752979268024</v>
      </c>
      <c r="C761" s="33">
        <f>VLOOKUP(B761,'PA - ASSISTS'!$A$3:$B$55,2)</f>
        <v>88</v>
      </c>
      <c r="D761" s="33">
        <f>IF('STATS 17-18'!G762&lt;400,IF(C761&gt;66,66,C761),C761)</f>
        <v>88</v>
      </c>
      <c r="E761" s="33">
        <f>IF('STATS 17-18'!G762&lt;200,IF(C761&gt;60,60,C761),C761)</f>
        <v>88</v>
      </c>
      <c r="F761" s="33"/>
      <c r="G761" s="33"/>
      <c r="H761" s="33"/>
      <c r="I761" s="33"/>
      <c r="J761" s="33"/>
      <c r="K761" s="130"/>
    </row>
    <row r="762" ht="20.35" customHeight="1">
      <c r="A762" t="s" s="38">
        <v>1832</v>
      </c>
      <c r="B762" s="99">
        <f>('STATS 17-18'!K763*60/'STATS 17-18'!G763)</f>
        <v>0.5224944757094495</v>
      </c>
      <c r="C762" s="33">
        <f>VLOOKUP(B762,'PA - ASSISTS'!$A$3:$B$55,2)</f>
        <v>58</v>
      </c>
      <c r="D762" s="33">
        <f>IF('STATS 17-18'!G763&lt;400,IF(C762&gt;66,66,C762),C762)</f>
        <v>58</v>
      </c>
      <c r="E762" s="33">
        <f>IF('STATS 17-18'!G763&lt;200,IF(C762&gt;60,60,C762),C762)</f>
        <v>58</v>
      </c>
      <c r="F762" s="33"/>
      <c r="G762" s="33"/>
      <c r="H762" s="33"/>
      <c r="I762" s="33"/>
      <c r="J762" s="33"/>
      <c r="K762" s="130"/>
    </row>
    <row r="763" ht="20.35" customHeight="1">
      <c r="A763" t="s" s="38">
        <v>1833</v>
      </c>
      <c r="B763" s="99">
        <f>('STATS 17-18'!K764*60/'STATS 17-18'!G764)</f>
        <v>1.345417983753716</v>
      </c>
      <c r="C763" s="33">
        <f>VLOOKUP(B763,'PA - ASSISTS'!$A$3:$B$55,2)</f>
        <v>85</v>
      </c>
      <c r="D763" s="33">
        <f>IF('STATS 17-18'!G764&lt;400,IF(C763&gt;66,66,C763),C763)</f>
        <v>85</v>
      </c>
      <c r="E763" s="33">
        <f>IF('STATS 17-18'!G764&lt;200,IF(C763&gt;60,60,C763),C763)</f>
        <v>85</v>
      </c>
      <c r="F763" s="33"/>
      <c r="G763" s="33"/>
      <c r="H763" s="33"/>
      <c r="I763" s="33"/>
      <c r="J763" s="33"/>
      <c r="K763" s="130"/>
    </row>
    <row r="764" ht="20.35" customHeight="1">
      <c r="A764" t="s" s="38">
        <v>1834</v>
      </c>
      <c r="B764" s="99">
        <f>('STATS 17-18'!K765*60/'STATS 17-18'!G765)</f>
        <v>1.545484466450108</v>
      </c>
      <c r="C764" s="33">
        <f>VLOOKUP(B764,'PA - ASSISTS'!$A$3:$B$55,2)</f>
        <v>89</v>
      </c>
      <c r="D764" s="33">
        <f>IF('STATS 17-18'!G765&lt;400,IF(C764&gt;66,66,C764),C764)</f>
        <v>89</v>
      </c>
      <c r="E764" s="33">
        <f>IF('STATS 17-18'!G765&lt;200,IF(C764&gt;60,60,C764),C764)</f>
        <v>89</v>
      </c>
      <c r="F764" s="33"/>
      <c r="G764" s="33"/>
      <c r="H764" s="33"/>
      <c r="I764" s="33"/>
      <c r="J764" s="33"/>
      <c r="K764" s="130"/>
    </row>
    <row r="765" ht="20.35" customHeight="1">
      <c r="A765" t="s" s="38">
        <v>1835</v>
      </c>
      <c r="B765" s="99">
        <f>('STATS 17-18'!K766*60/'STATS 17-18'!G766)</f>
        <v>0.2704164413196322</v>
      </c>
      <c r="C765" s="33">
        <f>VLOOKUP(B765,'PA - ASSISTS'!$A$3:$B$55,2)</f>
        <v>49</v>
      </c>
      <c r="D765" s="33">
        <f>IF('STATS 17-18'!G766&lt;400,IF(C765&gt;66,66,C765),C765)</f>
        <v>49</v>
      </c>
      <c r="E765" s="33">
        <f>IF('STATS 17-18'!G766&lt;200,IF(C765&gt;60,60,C765),C765)</f>
        <v>49</v>
      </c>
      <c r="F765" s="33"/>
      <c r="G765" s="33"/>
      <c r="H765" s="33"/>
      <c r="I765" s="33"/>
      <c r="J765" s="33"/>
      <c r="K765" s="130"/>
    </row>
    <row r="766" ht="20.35" customHeight="1">
      <c r="A766" t="s" s="38">
        <v>1836</v>
      </c>
      <c r="B766" s="99">
        <f>('STATS 17-18'!K767*60/'STATS 17-18'!G767)</f>
        <v>1.219416868600016</v>
      </c>
      <c r="C766" s="33">
        <f>VLOOKUP(B766,'PA - ASSISTS'!$A$3:$B$55,2)</f>
        <v>82</v>
      </c>
      <c r="D766" s="33">
        <f>IF('STATS 17-18'!G767&lt;400,IF(C766&gt;66,66,C766),C766)</f>
        <v>82</v>
      </c>
      <c r="E766" s="33">
        <f>IF('STATS 17-18'!G767&lt;200,IF(C766&gt;60,60,C766),C766)</f>
        <v>82</v>
      </c>
      <c r="F766" s="33"/>
      <c r="G766" s="33"/>
      <c r="H766" s="33"/>
      <c r="I766" s="33"/>
      <c r="J766" s="33"/>
      <c r="K766" s="130"/>
    </row>
    <row r="767" ht="20.35" customHeight="1">
      <c r="A767" t="s" s="38">
        <v>1837</v>
      </c>
      <c r="B767" s="99">
        <f>('STATS 17-18'!K768*60/'STATS 17-18'!G768)</f>
        <v>2.2181146025878</v>
      </c>
      <c r="C767" s="33">
        <f>VLOOKUP(B767,'PA - ASSISTS'!$A$3:$B$55,2)</f>
        <v>97</v>
      </c>
      <c r="D767" s="33">
        <f>IF('STATS 17-18'!G768&lt;400,IF(C767&gt;66,66,C767),C767)</f>
        <v>66</v>
      </c>
      <c r="E767" s="33">
        <f>IF('STATS 17-18'!G768&lt;200,IF(C767&gt;60,60,C767),C767)</f>
        <v>60</v>
      </c>
      <c r="F767" s="33"/>
      <c r="G767" s="33"/>
      <c r="H767" s="33"/>
      <c r="I767" s="33"/>
      <c r="J767" s="33"/>
      <c r="K767" s="130"/>
    </row>
    <row r="768" ht="20.35" customHeight="1">
      <c r="A768" t="s" s="38">
        <v>1838</v>
      </c>
      <c r="B768" s="99">
        <f>('STATS 17-18'!K769*60/'STATS 17-18'!G769)</f>
        <v>0.3570790930191037</v>
      </c>
      <c r="C768" s="33">
        <f>VLOOKUP(B768,'PA - ASSISTS'!$A$3:$B$55,2)</f>
        <v>51</v>
      </c>
      <c r="D768" s="33">
        <f>IF('STATS 17-18'!G769&lt;400,IF(C768&gt;66,66,C768),C768)</f>
        <v>51</v>
      </c>
      <c r="E768" s="33">
        <f>IF('STATS 17-18'!G769&lt;200,IF(C768&gt;60,60,C768),C768)</f>
        <v>51</v>
      </c>
      <c r="F768" s="33"/>
      <c r="G768" s="33"/>
      <c r="H768" s="33"/>
      <c r="I768" s="33"/>
      <c r="J768" s="33"/>
      <c r="K768" s="130"/>
    </row>
    <row r="769" ht="20.35" customHeight="1">
      <c r="A769" t="s" s="38">
        <v>1839</v>
      </c>
      <c r="B769" s="99">
        <f>('STATS 17-18'!K770*60/'STATS 17-18'!G770)</f>
        <v>0.3977856598269632</v>
      </c>
      <c r="C769" s="33">
        <f>VLOOKUP(B769,'PA - ASSISTS'!$A$3:$B$55,2)</f>
        <v>52</v>
      </c>
      <c r="D769" s="33">
        <f>IF('STATS 17-18'!G770&lt;400,IF(C769&gt;66,66,C769),C769)</f>
        <v>52</v>
      </c>
      <c r="E769" s="33">
        <f>IF('STATS 17-18'!G770&lt;200,IF(C769&gt;60,60,C769),C769)</f>
        <v>52</v>
      </c>
      <c r="F769" s="33"/>
      <c r="G769" s="33"/>
      <c r="H769" s="33"/>
      <c r="I769" s="33"/>
      <c r="J769" s="33"/>
      <c r="K769" s="130"/>
    </row>
    <row r="770" ht="20.35" customHeight="1">
      <c r="A770" t="s" s="38">
        <v>1840</v>
      </c>
      <c r="B770" s="99">
        <f>('STATS 17-18'!K771*60/'STATS 17-18'!G771)</f>
        <v>1.793475336724994</v>
      </c>
      <c r="C770" s="33">
        <f>VLOOKUP(B770,'PA - ASSISTS'!$A$3:$B$55,2)</f>
        <v>93</v>
      </c>
      <c r="D770" s="33">
        <f>IF('STATS 17-18'!G771&lt;400,IF(C770&gt;66,66,C770),C770)</f>
        <v>93</v>
      </c>
      <c r="E770" s="33">
        <f>IF('STATS 17-18'!G771&lt;200,IF(C770&gt;60,60,C770),C770)</f>
        <v>93</v>
      </c>
      <c r="F770" s="33"/>
      <c r="G770" s="33"/>
      <c r="H770" s="33"/>
      <c r="I770" s="33"/>
      <c r="J770" s="33"/>
      <c r="K770" s="130"/>
    </row>
    <row r="771" ht="20.35" customHeight="1">
      <c r="A771" t="s" s="38">
        <v>1841</v>
      </c>
      <c r="B771" s="99">
        <f>('STATS 17-18'!K772*60/'STATS 17-18'!G772)</f>
        <v>1.111576505461224</v>
      </c>
      <c r="C771" s="33">
        <f>VLOOKUP(B771,'PA - ASSISTS'!$A$3:$B$55,2)</f>
        <v>79</v>
      </c>
      <c r="D771" s="33">
        <f>IF('STATS 17-18'!G772&lt;400,IF(C771&gt;66,66,C771),C771)</f>
        <v>79</v>
      </c>
      <c r="E771" s="33">
        <f>IF('STATS 17-18'!G772&lt;200,IF(C771&gt;60,60,C771),C771)</f>
        <v>79</v>
      </c>
      <c r="F771" s="33"/>
      <c r="G771" s="33"/>
      <c r="H771" s="33"/>
      <c r="I771" s="33"/>
      <c r="J771" s="33"/>
      <c r="K771" s="130"/>
    </row>
    <row r="772" ht="20.35" customHeight="1">
      <c r="A772" t="s" s="38">
        <v>1842</v>
      </c>
      <c r="B772" s="99">
        <f>('STATS 17-18'!K773*60/'STATS 17-18'!G773)</f>
        <v>0.9105118594169689</v>
      </c>
      <c r="C772" s="33">
        <f>VLOOKUP(B772,'PA - ASSISTS'!$A$3:$B$55,2)</f>
        <v>72</v>
      </c>
      <c r="D772" s="33">
        <f>IF('STATS 17-18'!G773&lt;400,IF(C772&gt;66,66,C772),C772)</f>
        <v>72</v>
      </c>
      <c r="E772" s="33">
        <f>IF('STATS 17-18'!G773&lt;200,IF(C772&gt;60,60,C772),C772)</f>
        <v>72</v>
      </c>
      <c r="F772" s="33"/>
      <c r="G772" s="33"/>
      <c r="H772" s="33"/>
      <c r="I772" s="33"/>
      <c r="J772" s="33"/>
      <c r="K772" s="130"/>
    </row>
    <row r="773" ht="20.35" customHeight="1">
      <c r="A773" t="s" s="38">
        <v>1843</v>
      </c>
      <c r="B773" s="99">
        <f>('STATS 17-18'!K774*60/'STATS 17-18'!G774)</f>
        <v>2.086624384033197</v>
      </c>
      <c r="C773" s="33">
        <f>VLOOKUP(B773,'PA - ASSISTS'!$A$3:$B$55,2)</f>
        <v>95</v>
      </c>
      <c r="D773" s="33">
        <f>IF('STATS 17-18'!G774&lt;400,IF(C773&gt;66,66,C773),C773)</f>
        <v>95</v>
      </c>
      <c r="E773" s="33">
        <f>IF('STATS 17-18'!G774&lt;200,IF(C773&gt;60,60,C773),C773)</f>
        <v>95</v>
      </c>
      <c r="F773" s="33"/>
      <c r="G773" s="33"/>
      <c r="H773" s="33"/>
      <c r="I773" s="33"/>
      <c r="J773" s="33"/>
      <c r="K773" s="130"/>
    </row>
    <row r="774" ht="20.35" customHeight="1">
      <c r="A774" t="s" s="38">
        <v>1844</v>
      </c>
      <c r="B774" s="99">
        <f>('STATS 17-18'!K775*60/'STATS 17-18'!G775)</f>
        <v>0.6103298324136002</v>
      </c>
      <c r="C774" s="33">
        <f>VLOOKUP(B774,'PA - ASSISTS'!$A$3:$B$55,2)</f>
        <v>61</v>
      </c>
      <c r="D774" s="33">
        <f>IF('STATS 17-18'!G775&lt;400,IF(C774&gt;66,66,C774),C774)</f>
        <v>61</v>
      </c>
      <c r="E774" s="33">
        <f>IF('STATS 17-18'!G775&lt;200,IF(C774&gt;60,60,C774),C774)</f>
        <v>61</v>
      </c>
      <c r="F774" s="33"/>
      <c r="G774" s="33"/>
      <c r="H774" s="33"/>
      <c r="I774" s="33"/>
      <c r="J774" s="33"/>
      <c r="K774" s="130"/>
    </row>
    <row r="775" ht="20.35" customHeight="1">
      <c r="A775" t="s" s="38">
        <v>1845</v>
      </c>
      <c r="B775" s="99">
        <f>('STATS 17-18'!K776*60/'STATS 17-18'!G776)</f>
        <v>0.7495666567765511</v>
      </c>
      <c r="C775" s="33">
        <f>VLOOKUP(B775,'PA - ASSISTS'!$A$3:$B$55,2)</f>
        <v>67</v>
      </c>
      <c r="D775" s="33">
        <f>IF('STATS 17-18'!G776&lt;400,IF(C775&gt;66,66,C775),C775)</f>
        <v>67</v>
      </c>
      <c r="E775" s="33">
        <f>IF('STATS 17-18'!G776&lt;200,IF(C775&gt;60,60,C775),C775)</f>
        <v>67</v>
      </c>
      <c r="F775" s="33"/>
      <c r="G775" s="33"/>
      <c r="H775" s="33"/>
      <c r="I775" s="33"/>
      <c r="J775" s="33"/>
      <c r="K775" s="130"/>
    </row>
    <row r="776" ht="20.35" customHeight="1">
      <c r="A776" t="s" s="38">
        <v>1846</v>
      </c>
      <c r="B776" s="99">
        <f>('STATS 17-18'!K777*60/'STATS 17-18'!G777)</f>
        <v>0</v>
      </c>
      <c r="C776" s="33">
        <f>VLOOKUP(B776,'PA - ASSISTS'!$A$3:$B$55,2)</f>
        <v>47</v>
      </c>
      <c r="D776" s="33">
        <f>IF('STATS 17-18'!G777&lt;400,IF(C776&gt;66,66,C776),C776)</f>
        <v>47</v>
      </c>
      <c r="E776" s="33">
        <f>IF('STATS 17-18'!G777&lt;200,IF(C776&gt;60,60,C776),C776)</f>
        <v>47</v>
      </c>
      <c r="F776" s="33"/>
      <c r="G776" s="33"/>
      <c r="H776" s="33"/>
      <c r="I776" s="33"/>
      <c r="J776" s="33"/>
      <c r="K776" s="130"/>
    </row>
    <row r="777" ht="20.35" customHeight="1">
      <c r="A777" t="s" s="38">
        <v>1847</v>
      </c>
      <c r="B777" s="99">
        <f>('STATS 17-18'!K778*60/'STATS 17-18'!G778)</f>
        <v>0.9143553794574825</v>
      </c>
      <c r="C777" s="33">
        <f>VLOOKUP(B777,'PA - ASSISTS'!$A$3:$B$55,2)</f>
        <v>72</v>
      </c>
      <c r="D777" s="33">
        <f>IF('STATS 17-18'!G778&lt;400,IF(C777&gt;66,66,C777),C777)</f>
        <v>66</v>
      </c>
      <c r="E777" s="33">
        <f>IF('STATS 17-18'!G778&lt;200,IF(C777&gt;60,60,C777),C777)</f>
        <v>60</v>
      </c>
      <c r="F777" s="33"/>
      <c r="G777" s="33"/>
      <c r="H777" s="33"/>
      <c r="I777" s="33"/>
      <c r="J777" s="33"/>
      <c r="K777" s="130"/>
    </row>
    <row r="778" ht="20.35" customHeight="1">
      <c r="A778" t="s" s="38">
        <v>1848</v>
      </c>
      <c r="B778" s="99">
        <f>('STATS 17-18'!K779*60/'STATS 17-18'!G779)</f>
        <v>0.8153622612713379</v>
      </c>
      <c r="C778" s="33">
        <f>VLOOKUP(B778,'PA - ASSISTS'!$A$3:$B$55,2)</f>
        <v>69</v>
      </c>
      <c r="D778" s="33">
        <f>IF('STATS 17-18'!G779&lt;400,IF(C778&gt;66,66,C778),C778)</f>
        <v>69</v>
      </c>
      <c r="E778" s="33">
        <f>IF('STATS 17-18'!G779&lt;200,IF(C778&gt;60,60,C778),C778)</f>
        <v>69</v>
      </c>
      <c r="F778" s="33"/>
      <c r="G778" s="33"/>
      <c r="H778" s="33"/>
      <c r="I778" s="33"/>
      <c r="J778" s="33"/>
      <c r="K778" s="130"/>
    </row>
    <row r="779" ht="20.35" customHeight="1">
      <c r="A779" t="s" s="38">
        <v>1849</v>
      </c>
      <c r="B779" s="99">
        <f>('STATS 17-18'!K780*60/'STATS 17-18'!G780)</f>
        <v>0.2735811776149801</v>
      </c>
      <c r="C779" s="33">
        <f>VLOOKUP(B779,'PA - ASSISTS'!$A$3:$B$55,2)</f>
        <v>49</v>
      </c>
      <c r="D779" s="33">
        <f>IF('STATS 17-18'!G780&lt;400,IF(C779&gt;66,66,C779),C779)</f>
        <v>49</v>
      </c>
      <c r="E779" s="33">
        <f>IF('STATS 17-18'!G780&lt;200,IF(C779&gt;60,60,C779),C779)</f>
        <v>49</v>
      </c>
      <c r="F779" s="33"/>
      <c r="G779" s="33"/>
      <c r="H779" s="33"/>
      <c r="I779" s="33"/>
      <c r="J779" s="33"/>
      <c r="K779" s="130"/>
    </row>
    <row r="780" ht="20.35" customHeight="1">
      <c r="A780" t="s" s="38">
        <v>1850</v>
      </c>
      <c r="B780" s="99">
        <f>('STATS 17-18'!K781*60/'STATS 17-18'!G781)</f>
        <v>0</v>
      </c>
      <c r="C780" s="33">
        <f>VLOOKUP(B780,'PA - ASSISTS'!$A$3:$B$55,2)</f>
        <v>47</v>
      </c>
      <c r="D780" s="33">
        <f>IF('STATS 17-18'!G781&lt;400,IF(C780&gt;66,66,C780),C780)</f>
        <v>47</v>
      </c>
      <c r="E780" s="33">
        <f>IF('STATS 17-18'!G781&lt;200,IF(C780&gt;60,60,C780),C780)</f>
        <v>47</v>
      </c>
      <c r="F780" s="33"/>
      <c r="G780" s="33"/>
      <c r="H780" s="33"/>
      <c r="I780" s="33"/>
      <c r="J780" s="33"/>
      <c r="K780" s="130"/>
    </row>
    <row r="781" ht="20.35" customHeight="1">
      <c r="A781" t="s" s="38">
        <v>1851</v>
      </c>
      <c r="B781" s="99">
        <f>('STATS 17-18'!K782*60/'STATS 17-18'!G782)</f>
        <v>0</v>
      </c>
      <c r="C781" s="33">
        <f>VLOOKUP(B781,'PA - ASSISTS'!$A$3:$B$55,2)</f>
        <v>47</v>
      </c>
      <c r="D781" s="33">
        <f>IF('STATS 17-18'!G782&lt;400,IF(C781&gt;66,66,C781),C781)</f>
        <v>47</v>
      </c>
      <c r="E781" s="33">
        <f>IF('STATS 17-18'!G782&lt;200,IF(C781&gt;60,60,C781),C781)</f>
        <v>47</v>
      </c>
      <c r="F781" s="33"/>
      <c r="G781" s="33"/>
      <c r="H781" s="33"/>
      <c r="I781" s="33"/>
      <c r="J781" s="33"/>
      <c r="K781" s="130"/>
    </row>
    <row r="782" ht="20.35" customHeight="1">
      <c r="A782" t="s" s="38">
        <v>1852</v>
      </c>
      <c r="B782" s="99">
        <f>('STATS 17-18'!K783*60/'STATS 17-18'!G783)</f>
        <v>0.1583531274742676</v>
      </c>
      <c r="C782" s="33">
        <f>VLOOKUP(B782,'PA - ASSISTS'!$A$3:$B$55,2)</f>
        <v>47</v>
      </c>
      <c r="D782" s="33">
        <f>IF('STATS 17-18'!G783&lt;400,IF(C782&gt;66,66,C782),C782)</f>
        <v>47</v>
      </c>
      <c r="E782" s="33">
        <f>IF('STATS 17-18'!G783&lt;200,IF(C782&gt;60,60,C782),C782)</f>
        <v>47</v>
      </c>
      <c r="F782" s="33"/>
      <c r="G782" s="33"/>
      <c r="H782" s="33"/>
      <c r="I782" s="33"/>
      <c r="J782" s="33"/>
      <c r="K782" s="130"/>
    </row>
    <row r="783" ht="20.35" customHeight="1">
      <c r="A783" t="s" s="38">
        <v>1853</v>
      </c>
      <c r="B783" s="99">
        <f>('STATS 17-18'!K784*60/'STATS 17-18'!G784)</f>
        <v>0.5754449422499898</v>
      </c>
      <c r="C783" s="33">
        <f>VLOOKUP(B783,'PA - ASSISTS'!$A$3:$B$55,2)</f>
        <v>59</v>
      </c>
      <c r="D783" s="33">
        <f>IF('STATS 17-18'!G784&lt;400,IF(C783&gt;66,66,C783),C783)</f>
        <v>59</v>
      </c>
      <c r="E783" s="33">
        <f>IF('STATS 17-18'!G784&lt;200,IF(C783&gt;60,60,C783),C783)</f>
        <v>59</v>
      </c>
      <c r="F783" s="33"/>
      <c r="G783" s="33"/>
      <c r="H783" s="33"/>
      <c r="I783" s="33"/>
      <c r="J783" s="33"/>
      <c r="K783" s="130"/>
    </row>
    <row r="784" ht="20.35" customHeight="1">
      <c r="A784" t="s" s="38">
        <v>1854</v>
      </c>
      <c r="B784" s="99">
        <f>('STATS 17-18'!K785*60/'STATS 17-18'!G785)</f>
        <v>2.33542747883092</v>
      </c>
      <c r="C784" s="33">
        <f>VLOOKUP(B784,'PA - ASSISTS'!$A$3:$B$55,2)</f>
        <v>98</v>
      </c>
      <c r="D784" s="33">
        <f>IF('STATS 17-18'!G785&lt;400,IF(C784&gt;66,66,C784),C784)</f>
        <v>98</v>
      </c>
      <c r="E784" s="33">
        <f>IF('STATS 17-18'!G785&lt;200,IF(C784&gt;60,60,C784),C784)</f>
        <v>98</v>
      </c>
      <c r="F784" s="33"/>
      <c r="G784" s="33"/>
      <c r="H784" s="33"/>
      <c r="I784" s="33"/>
      <c r="J784" s="33"/>
      <c r="K784" s="130"/>
    </row>
    <row r="785" ht="20.35" customHeight="1">
      <c r="A785" t="s" s="38">
        <v>1855</v>
      </c>
      <c r="B785" s="99">
        <f>('STATS 17-18'!K786*60/'STATS 17-18'!G786)</f>
        <v>1.159708416169649</v>
      </c>
      <c r="C785" s="33">
        <f>VLOOKUP(B785,'PA - ASSISTS'!$A$3:$B$55,2)</f>
        <v>80</v>
      </c>
      <c r="D785" s="33">
        <f>IF('STATS 17-18'!G786&lt;400,IF(C785&gt;66,66,C785),C785)</f>
        <v>80</v>
      </c>
      <c r="E785" s="33">
        <f>IF('STATS 17-18'!G786&lt;200,IF(C785&gt;60,60,C785),C785)</f>
        <v>80</v>
      </c>
      <c r="F785" s="33"/>
      <c r="G785" s="33"/>
      <c r="H785" s="33"/>
      <c r="I785" s="33"/>
      <c r="J785" s="33"/>
      <c r="K785" s="130"/>
    </row>
    <row r="786" ht="20.35" customHeight="1">
      <c r="A786" t="s" s="38">
        <v>1856</v>
      </c>
      <c r="B786" s="99">
        <f>('STATS 17-18'!K787*60/'STATS 17-18'!G787)</f>
        <v>1.111385527290689</v>
      </c>
      <c r="C786" s="33">
        <f>VLOOKUP(B786,'PA - ASSISTS'!$A$3:$B$55,2)</f>
        <v>79</v>
      </c>
      <c r="D786" s="33">
        <f>IF('STATS 17-18'!G787&lt;400,IF(C786&gt;66,66,C786),C786)</f>
        <v>79</v>
      </c>
      <c r="E786" s="33">
        <f>IF('STATS 17-18'!G787&lt;200,IF(C786&gt;60,60,C786),C786)</f>
        <v>79</v>
      </c>
      <c r="F786" s="33"/>
      <c r="G786" s="33"/>
      <c r="H786" s="33"/>
      <c r="I786" s="33"/>
      <c r="J786" s="33"/>
      <c r="K786" s="130"/>
    </row>
    <row r="787" ht="20.35" customHeight="1">
      <c r="A787" t="s" s="38">
        <v>1857</v>
      </c>
      <c r="B787" s="99">
        <f>('STATS 17-18'!K788*60/'STATS 17-18'!G788)</f>
        <v>1.232982275879784</v>
      </c>
      <c r="C787" s="33">
        <f>VLOOKUP(B787,'PA - ASSISTS'!$A$3:$B$55,2)</f>
        <v>82</v>
      </c>
      <c r="D787" s="33">
        <f>IF('STATS 17-18'!G788&lt;400,IF(C787&gt;66,66,C787),C787)</f>
        <v>82</v>
      </c>
      <c r="E787" s="33">
        <f>IF('STATS 17-18'!G788&lt;200,IF(C787&gt;60,60,C787),C787)</f>
        <v>82</v>
      </c>
      <c r="F787" s="33"/>
      <c r="G787" s="33"/>
      <c r="H787" s="33"/>
      <c r="I787" s="33"/>
      <c r="J787" s="33"/>
      <c r="K787" s="130"/>
    </row>
    <row r="788" ht="20.35" customHeight="1">
      <c r="A788" t="s" s="38">
        <v>1858</v>
      </c>
      <c r="B788" s="99">
        <f>('STATS 17-18'!K789*60/'STATS 17-18'!G789)</f>
        <v>0.7363469012067908</v>
      </c>
      <c r="C788" s="33">
        <f>VLOOKUP(B788,'PA - ASSISTS'!$A$3:$B$55,2)</f>
        <v>66</v>
      </c>
      <c r="D788" s="33">
        <f>IF('STATS 17-18'!G789&lt;400,IF(C788&gt;66,66,C788),C788)</f>
        <v>66</v>
      </c>
      <c r="E788" s="33">
        <f>IF('STATS 17-18'!G789&lt;200,IF(C788&gt;60,60,C788),C788)</f>
        <v>66</v>
      </c>
      <c r="F788" s="33"/>
      <c r="G788" s="33"/>
      <c r="H788" s="33"/>
      <c r="I788" s="33"/>
      <c r="J788" s="33"/>
      <c r="K788" s="130"/>
    </row>
    <row r="789" ht="20.35" customHeight="1">
      <c r="A789" t="s" s="38">
        <v>1859</v>
      </c>
      <c r="B789" s="99">
        <f>('STATS 17-18'!K790*60/'STATS 17-18'!G790)</f>
        <v>0.5637375801564372</v>
      </c>
      <c r="C789" s="33">
        <f>VLOOKUP(B789,'PA - ASSISTS'!$A$3:$B$55,2)</f>
        <v>59</v>
      </c>
      <c r="D789" s="33">
        <f>IF('STATS 17-18'!G790&lt;400,IF(C789&gt;66,66,C789),C789)</f>
        <v>59</v>
      </c>
      <c r="E789" s="33">
        <f>IF('STATS 17-18'!G790&lt;200,IF(C789&gt;60,60,C789),C789)</f>
        <v>59</v>
      </c>
      <c r="F789" s="33"/>
      <c r="G789" s="33"/>
      <c r="H789" s="33"/>
      <c r="I789" s="33"/>
      <c r="J789" s="33"/>
      <c r="K789" s="130"/>
    </row>
    <row r="790" ht="20.35" customHeight="1">
      <c r="A790" t="s" s="38">
        <v>1860</v>
      </c>
      <c r="B790" s="99">
        <f>('STATS 17-18'!K791*60/'STATS 17-18'!G791)</f>
        <v>0</v>
      </c>
      <c r="C790" s="33">
        <f>VLOOKUP(B790,'PA - ASSISTS'!$A$3:$B$55,2)</f>
        <v>47</v>
      </c>
      <c r="D790" s="33">
        <f>IF('STATS 17-18'!G791&lt;400,IF(C790&gt;66,66,C790),C790)</f>
        <v>47</v>
      </c>
      <c r="E790" s="33">
        <f>IF('STATS 17-18'!G791&lt;200,IF(C790&gt;60,60,C790),C790)</f>
        <v>47</v>
      </c>
      <c r="F790" s="33"/>
      <c r="G790" s="33"/>
      <c r="H790" s="33"/>
      <c r="I790" s="33"/>
      <c r="J790" s="33"/>
      <c r="K790" s="130"/>
    </row>
    <row r="791" ht="20.35" customHeight="1">
      <c r="A791" t="s" s="38">
        <v>1861</v>
      </c>
      <c r="B791" s="99">
        <f>('STATS 17-18'!K792*60/'STATS 17-18'!G792)</f>
        <v>1.311475409836065</v>
      </c>
      <c r="C791" s="33">
        <f>VLOOKUP(B791,'PA - ASSISTS'!$A$3:$B$55,2)</f>
        <v>84</v>
      </c>
      <c r="D791" s="33">
        <f>IF('STATS 17-18'!G792&lt;400,IF(C791&gt;66,66,C791),C791)</f>
        <v>66</v>
      </c>
      <c r="E791" s="33">
        <f>IF('STATS 17-18'!G792&lt;200,IF(C791&gt;60,60,C791),C791)</f>
        <v>60</v>
      </c>
      <c r="F791" s="33"/>
      <c r="G791" s="33"/>
      <c r="H791" s="33"/>
      <c r="I791" s="33"/>
      <c r="J791" s="33"/>
      <c r="K791" s="130"/>
    </row>
    <row r="792" ht="20.35" customHeight="1">
      <c r="A792" t="s" s="38">
        <v>1862</v>
      </c>
      <c r="B792" s="99">
        <f>('STATS 17-18'!K793*60/'STATS 17-18'!G793)</f>
        <v>1.100202467815258</v>
      </c>
      <c r="C792" s="33">
        <f>VLOOKUP(B792,'PA - ASSISTS'!$A$3:$B$55,2)</f>
        <v>79</v>
      </c>
      <c r="D792" s="33">
        <f>IF('STATS 17-18'!G793&lt;400,IF(C792&gt;66,66,C792),C792)</f>
        <v>79</v>
      </c>
      <c r="E792" s="33">
        <f>IF('STATS 17-18'!G793&lt;200,IF(C792&gt;60,60,C792),C792)</f>
        <v>79</v>
      </c>
      <c r="F792" s="33"/>
      <c r="G792" s="33"/>
      <c r="H792" s="33"/>
      <c r="I792" s="33"/>
      <c r="J792" s="33"/>
      <c r="K792" s="130"/>
    </row>
    <row r="793" ht="20.35" customHeight="1">
      <c r="A793" t="s" s="38">
        <v>1863</v>
      </c>
      <c r="B793" s="99">
        <f>('STATS 17-18'!K794*60/'STATS 17-18'!G794)</f>
        <v>0.3653524128482265</v>
      </c>
      <c r="C793" s="33">
        <f>VLOOKUP(B793,'PA - ASSISTS'!$A$3:$B$55,2)</f>
        <v>52</v>
      </c>
      <c r="D793" s="33">
        <f>IF('STATS 17-18'!G794&lt;400,IF(C793&gt;66,66,C793),C793)</f>
        <v>52</v>
      </c>
      <c r="E793" s="33">
        <f>IF('STATS 17-18'!G794&lt;200,IF(C793&gt;60,60,C793),C793)</f>
        <v>52</v>
      </c>
      <c r="F793" s="33"/>
      <c r="G793" s="33"/>
      <c r="H793" s="33"/>
      <c r="I793" s="33"/>
      <c r="J793" s="33"/>
      <c r="K793" s="130"/>
    </row>
    <row r="794" ht="20.35" customHeight="1">
      <c r="A794" t="s" s="38">
        <v>1864</v>
      </c>
      <c r="B794" s="99">
        <f>('STATS 17-18'!K795*60/'STATS 17-18'!G795)</f>
        <v>0.5837711617046117</v>
      </c>
      <c r="C794" s="33">
        <f>VLOOKUP(B794,'PA - ASSISTS'!$A$3:$B$55,2)</f>
        <v>60</v>
      </c>
      <c r="D794" s="33">
        <f>IF('STATS 17-18'!G795&lt;400,IF(C794&gt;66,66,C794),C794)</f>
        <v>60</v>
      </c>
      <c r="E794" s="33">
        <f>IF('STATS 17-18'!G795&lt;200,IF(C794&gt;60,60,C794),C794)</f>
        <v>60</v>
      </c>
      <c r="F794" s="33"/>
      <c r="G794" s="33"/>
      <c r="H794" s="33"/>
      <c r="I794" s="33"/>
      <c r="J794" s="33"/>
      <c r="K794" s="130"/>
    </row>
    <row r="795" ht="20.35" customHeight="1">
      <c r="A795" t="s" s="38">
        <v>1865</v>
      </c>
      <c r="B795" s="99">
        <f>('STATS 17-18'!K796*60/'STATS 17-18'!G796)</f>
        <v>2.147473621177394</v>
      </c>
      <c r="C795" s="33">
        <f>VLOOKUP(B795,'PA - ASSISTS'!$A$3:$B$55,2)</f>
        <v>96</v>
      </c>
      <c r="D795" s="33">
        <f>IF('STATS 17-18'!G796&lt;400,IF(C795&gt;66,66,C795),C795)</f>
        <v>96</v>
      </c>
      <c r="E795" s="33">
        <f>IF('STATS 17-18'!G796&lt;200,IF(C795&gt;60,60,C795),C795)</f>
        <v>96</v>
      </c>
      <c r="F795" s="33"/>
      <c r="G795" s="33"/>
      <c r="H795" s="33"/>
      <c r="I795" s="33"/>
      <c r="J795" s="33"/>
      <c r="K795" s="130"/>
    </row>
    <row r="796" ht="20.35" customHeight="1">
      <c r="A796" t="s" s="38">
        <v>1866</v>
      </c>
      <c r="B796" s="99">
        <f>('STATS 17-18'!K797*60/'STATS 17-18'!G797)</f>
        <v>0.5867540278219202</v>
      </c>
      <c r="C796" s="33">
        <f>VLOOKUP(B796,'PA - ASSISTS'!$A$3:$B$55,2)</f>
        <v>60</v>
      </c>
      <c r="D796" s="33">
        <f>IF('STATS 17-18'!G797&lt;400,IF(C796&gt;66,66,C796),C796)</f>
        <v>60</v>
      </c>
      <c r="E796" s="33">
        <f>IF('STATS 17-18'!G797&lt;200,IF(C796&gt;60,60,C796),C796)</f>
        <v>60</v>
      </c>
      <c r="F796" s="33"/>
      <c r="G796" s="33"/>
      <c r="H796" s="33"/>
      <c r="I796" s="33"/>
      <c r="J796" s="33"/>
      <c r="K796" s="130"/>
    </row>
    <row r="797" ht="20.35" customHeight="1">
      <c r="A797" t="s" s="38">
        <v>1867</v>
      </c>
      <c r="B797" s="99">
        <f>('STATS 17-18'!K798*60/'STATS 17-18'!G798)</f>
        <v>1.689896728533256</v>
      </c>
      <c r="C797" s="33">
        <f>VLOOKUP(B797,'PA - ASSISTS'!$A$3:$B$55,2)</f>
        <v>92</v>
      </c>
      <c r="D797" s="33">
        <f>IF('STATS 17-18'!G798&lt;400,IF(C797&gt;66,66,C797),C797)</f>
        <v>92</v>
      </c>
      <c r="E797" s="33">
        <f>IF('STATS 17-18'!G798&lt;200,IF(C797&gt;60,60,C797),C797)</f>
        <v>92</v>
      </c>
      <c r="F797" s="33"/>
      <c r="G797" s="33"/>
      <c r="H797" s="33"/>
      <c r="I797" s="33"/>
      <c r="J797" s="33"/>
      <c r="K797" s="130"/>
    </row>
    <row r="798" ht="20.35" customHeight="1">
      <c r="A798" t="s" s="38">
        <v>1868</v>
      </c>
      <c r="B798" s="99">
        <f>('STATS 17-18'!K799*60/'STATS 17-18'!G799)</f>
        <v>0.8158233470512518</v>
      </c>
      <c r="C798" s="33">
        <f>VLOOKUP(B798,'PA - ASSISTS'!$A$3:$B$55,2)</f>
        <v>69</v>
      </c>
      <c r="D798" s="33">
        <f>IF('STATS 17-18'!G799&lt;400,IF(C798&gt;66,66,C798),C798)</f>
        <v>69</v>
      </c>
      <c r="E798" s="33">
        <f>IF('STATS 17-18'!G799&lt;200,IF(C798&gt;60,60,C798),C798)</f>
        <v>69</v>
      </c>
      <c r="F798" s="33"/>
      <c r="G798" s="33"/>
      <c r="H798" s="33"/>
      <c r="I798" s="33"/>
      <c r="J798" s="33"/>
      <c r="K798" s="130"/>
    </row>
    <row r="799" ht="20.35" customHeight="1">
      <c r="A799" t="s" s="38">
        <v>1869</v>
      </c>
      <c r="B799" s="99">
        <f>('STATS 17-18'!K800*60/'STATS 17-18'!G800)</f>
        <v>0.9143407122232916</v>
      </c>
      <c r="C799" s="33">
        <f>VLOOKUP(B799,'PA - ASSISTS'!$A$3:$B$55,2)</f>
        <v>72</v>
      </c>
      <c r="D799" s="33">
        <f>IF('STATS 17-18'!G800&lt;400,IF(C799&gt;66,66,C799),C799)</f>
        <v>72</v>
      </c>
      <c r="E799" s="33">
        <f>IF('STATS 17-18'!G800&lt;200,IF(C799&gt;60,60,C799),C799)</f>
        <v>72</v>
      </c>
      <c r="F799" s="33"/>
      <c r="G799" s="33"/>
      <c r="H799" s="33"/>
      <c r="I799" s="33"/>
      <c r="J799" s="33"/>
      <c r="K799" s="130"/>
    </row>
    <row r="800" ht="20.35" customHeight="1">
      <c r="A800" t="s" s="38">
        <v>1870</v>
      </c>
      <c r="B800" s="99">
        <f>('STATS 17-18'!K801*60/'STATS 17-18'!G801)</f>
        <v>1.667608058312488</v>
      </c>
      <c r="C800" s="33">
        <f>VLOOKUP(B800,'PA - ASSISTS'!$A$3:$B$55,2)</f>
        <v>91</v>
      </c>
      <c r="D800" s="33">
        <f>IF('STATS 17-18'!G801&lt;400,IF(C800&gt;66,66,C800),C800)</f>
        <v>91</v>
      </c>
      <c r="E800" s="33">
        <f>IF('STATS 17-18'!G801&lt;200,IF(C800&gt;60,60,C800),C800)</f>
        <v>91</v>
      </c>
      <c r="F800" s="33"/>
      <c r="G800" s="33"/>
      <c r="H800" s="33"/>
      <c r="I800" s="33"/>
      <c r="J800" s="33"/>
      <c r="K800" s="130"/>
    </row>
    <row r="801" ht="20.35" customHeight="1">
      <c r="A801" t="s" s="38">
        <v>1871</v>
      </c>
      <c r="B801" s="99">
        <f>('STATS 17-18'!K802*60/'STATS 17-18'!G802)</f>
        <v>1.033213509266634</v>
      </c>
      <c r="C801" s="33">
        <f>VLOOKUP(B801,'PA - ASSISTS'!$A$3:$B$55,2)</f>
        <v>76</v>
      </c>
      <c r="D801" s="33">
        <f>IF('STATS 17-18'!G802&lt;400,IF(C801&gt;66,66,C801),C801)</f>
        <v>76</v>
      </c>
      <c r="E801" s="33">
        <f>IF('STATS 17-18'!G802&lt;200,IF(C801&gt;60,60,C801),C801)</f>
        <v>76</v>
      </c>
      <c r="F801" s="33"/>
      <c r="G801" s="33"/>
      <c r="H801" s="33"/>
      <c r="I801" s="33"/>
      <c r="J801" s="33"/>
      <c r="K801" s="130"/>
    </row>
    <row r="802" ht="20.35" customHeight="1">
      <c r="A802" t="s" s="38">
        <v>1872</v>
      </c>
      <c r="B802" s="99">
        <f>('STATS 17-18'!K803*60/'STATS 17-18'!G803)</f>
        <v>0.5509743062315194</v>
      </c>
      <c r="C802" s="33">
        <f>VLOOKUP(B802,'PA - ASSISTS'!$A$3:$B$55,2)</f>
        <v>59</v>
      </c>
      <c r="D802" s="33">
        <f>IF('STATS 17-18'!G803&lt;400,IF(C802&gt;66,66,C802),C802)</f>
        <v>59</v>
      </c>
      <c r="E802" s="33">
        <f>IF('STATS 17-18'!G803&lt;200,IF(C802&gt;60,60,C802),C802)</f>
        <v>59</v>
      </c>
      <c r="F802" s="33"/>
      <c r="G802" s="33"/>
      <c r="H802" s="33"/>
      <c r="I802" s="33"/>
      <c r="J802" s="33"/>
      <c r="K802" s="130"/>
    </row>
    <row r="803" ht="20.35" customHeight="1">
      <c r="A803" t="s" s="38">
        <v>1873</v>
      </c>
      <c r="B803" s="99">
        <f>('STATS 17-18'!K804*60/'STATS 17-18'!G804)</f>
        <v>0.6975122064636131</v>
      </c>
      <c r="C803" s="33">
        <f>VLOOKUP(B803,'PA - ASSISTS'!$A$3:$B$55,2)</f>
        <v>65</v>
      </c>
      <c r="D803" s="33">
        <f>IF('STATS 17-18'!G804&lt;400,IF(C803&gt;66,66,C803),C803)</f>
        <v>65</v>
      </c>
      <c r="E803" s="33">
        <f>IF('STATS 17-18'!G804&lt;200,IF(C803&gt;60,60,C803),C803)</f>
        <v>65</v>
      </c>
      <c r="F803" s="33"/>
      <c r="G803" s="33"/>
      <c r="H803" s="33"/>
      <c r="I803" s="33"/>
      <c r="J803" s="33"/>
      <c r="K803" s="130"/>
    </row>
    <row r="804" ht="20.35" customHeight="1">
      <c r="A804" t="s" s="38">
        <v>1874</v>
      </c>
      <c r="B804" s="99">
        <f>('STATS 17-18'!K805*60/'STATS 17-18'!G805)</f>
        <v>0.9718566511439563</v>
      </c>
      <c r="C804" s="33">
        <f>VLOOKUP(B804,'PA - ASSISTS'!$A$3:$B$55,2)</f>
        <v>74</v>
      </c>
      <c r="D804" s="33">
        <f>IF('STATS 17-18'!G805&lt;400,IF(C804&gt;66,66,C804),C804)</f>
        <v>74</v>
      </c>
      <c r="E804" s="33">
        <f>IF('STATS 17-18'!G805&lt;200,IF(C804&gt;60,60,C804),C804)</f>
        <v>74</v>
      </c>
      <c r="F804" s="33"/>
      <c r="G804" s="33"/>
      <c r="H804" s="33"/>
      <c r="I804" s="33"/>
      <c r="J804" s="33"/>
      <c r="K804" s="130"/>
    </row>
    <row r="805" ht="20.35" customHeight="1">
      <c r="A805" t="s" s="38">
        <v>1875</v>
      </c>
      <c r="B805" s="99">
        <f>('STATS 17-18'!K806*60/'STATS 17-18'!G806)</f>
        <v>0.4096401993582303</v>
      </c>
      <c r="C805" s="33">
        <f>VLOOKUP(B805,'PA - ASSISTS'!$A$3:$B$55,2)</f>
        <v>53</v>
      </c>
      <c r="D805" s="33">
        <f>IF('STATS 17-18'!G806&lt;400,IF(C805&gt;66,66,C805),C805)</f>
        <v>53</v>
      </c>
      <c r="E805" s="33">
        <f>IF('STATS 17-18'!G806&lt;200,IF(C805&gt;60,60,C805),C805)</f>
        <v>53</v>
      </c>
      <c r="F805" s="33"/>
      <c r="G805" s="33"/>
      <c r="H805" s="33"/>
      <c r="I805" s="33"/>
      <c r="J805" s="33"/>
      <c r="K805" s="130"/>
    </row>
    <row r="806" ht="20.35" customHeight="1">
      <c r="A806" t="s" s="38">
        <v>1876</v>
      </c>
      <c r="B806" s="99">
        <f>('STATS 17-18'!K807*60/'STATS 17-18'!G807)</f>
        <v>0.6829703958601487</v>
      </c>
      <c r="C806" s="33">
        <f>VLOOKUP(B806,'PA - ASSISTS'!$A$3:$B$55,2)</f>
        <v>65</v>
      </c>
      <c r="D806" s="33">
        <f>IF('STATS 17-18'!G807&lt;400,IF(C806&gt;66,66,C806),C806)</f>
        <v>65</v>
      </c>
      <c r="E806" s="33">
        <f>IF('STATS 17-18'!G807&lt;200,IF(C806&gt;60,60,C806),C806)</f>
        <v>65</v>
      </c>
      <c r="F806" s="33"/>
      <c r="G806" s="33"/>
      <c r="H806" s="33"/>
      <c r="I806" s="33"/>
      <c r="J806" s="33"/>
      <c r="K806" s="130"/>
    </row>
    <row r="807" ht="20.35" customHeight="1">
      <c r="A807" t="s" s="38">
        <v>1877</v>
      </c>
      <c r="B807" s="99">
        <f>('STATS 17-18'!K808*60/'STATS 17-18'!G808)</f>
        <v>0.5206224330421704</v>
      </c>
      <c r="C807" s="33">
        <f>VLOOKUP(B807,'PA - ASSISTS'!$A$3:$B$55,2)</f>
        <v>58</v>
      </c>
      <c r="D807" s="33">
        <f>IF('STATS 17-18'!G808&lt;400,IF(C807&gt;66,66,C807),C807)</f>
        <v>58</v>
      </c>
      <c r="E807" s="33">
        <f>IF('STATS 17-18'!G808&lt;200,IF(C807&gt;60,60,C807),C807)</f>
        <v>58</v>
      </c>
      <c r="F807" s="33"/>
      <c r="G807" s="33"/>
      <c r="H807" s="33"/>
      <c r="I807" s="33"/>
      <c r="J807" s="33"/>
      <c r="K807" s="130"/>
    </row>
    <row r="808" ht="20.35" customHeight="1">
      <c r="A808" t="s" s="38">
        <v>1878</v>
      </c>
      <c r="B808" s="99">
        <f>('STATS 17-18'!K809*60/'STATS 17-18'!G809)</f>
        <v>0.7906041093844709</v>
      </c>
      <c r="C808" s="33">
        <f>VLOOKUP(B808,'PA - ASSISTS'!$A$3:$B$55,2)</f>
        <v>68</v>
      </c>
      <c r="D808" s="33">
        <f>IF('STATS 17-18'!G809&lt;400,IF(C808&gt;66,66,C808),C808)</f>
        <v>68</v>
      </c>
      <c r="E808" s="33">
        <f>IF('STATS 17-18'!G809&lt;200,IF(C808&gt;60,60,C808),C808)</f>
        <v>68</v>
      </c>
      <c r="F808" s="33"/>
      <c r="G808" s="33"/>
      <c r="H808" s="33"/>
      <c r="I808" s="33"/>
      <c r="J808" s="33"/>
      <c r="K808" s="130"/>
    </row>
    <row r="809" ht="20.35" customHeight="1">
      <c r="A809" t="s" s="38">
        <v>1879</v>
      </c>
      <c r="B809" s="99">
        <f>('STATS 17-18'!K810*60/'STATS 17-18'!G810)</f>
        <v>1.010603314137217</v>
      </c>
      <c r="C809" s="33">
        <f>VLOOKUP(B809,'PA - ASSISTS'!$A$3:$B$55,2)</f>
        <v>76</v>
      </c>
      <c r="D809" s="33">
        <f>IF('STATS 17-18'!G810&lt;400,IF(C809&gt;66,66,C809),C809)</f>
        <v>76</v>
      </c>
      <c r="E809" s="33">
        <f>IF('STATS 17-18'!G810&lt;200,IF(C809&gt;60,60,C809),C809)</f>
        <v>76</v>
      </c>
      <c r="F809" s="33"/>
      <c r="G809" s="33"/>
      <c r="H809" s="33"/>
      <c r="I809" s="33"/>
      <c r="J809" s="33"/>
      <c r="K809" s="130"/>
    </row>
    <row r="810" ht="20.35" customHeight="1">
      <c r="A810" t="s" s="38">
        <v>1880</v>
      </c>
      <c r="B810" s="99">
        <f>('STATS 17-18'!K811*60/'STATS 17-18'!G811)</f>
        <v>1.006978923371701</v>
      </c>
      <c r="C810" s="33">
        <f>VLOOKUP(B810,'PA - ASSISTS'!$A$3:$B$55,2)</f>
        <v>75</v>
      </c>
      <c r="D810" s="33">
        <f>IF('STATS 17-18'!G811&lt;400,IF(C810&gt;66,66,C810),C810)</f>
        <v>75</v>
      </c>
      <c r="E810" s="33">
        <f>IF('STATS 17-18'!G811&lt;200,IF(C810&gt;60,60,C810),C810)</f>
        <v>75</v>
      </c>
      <c r="F810" s="33"/>
      <c r="G810" s="33"/>
      <c r="H810" s="33"/>
      <c r="I810" s="33"/>
      <c r="J810" s="33"/>
      <c r="K810" s="130"/>
    </row>
    <row r="811" ht="20.35" customHeight="1">
      <c r="A811" t="s" s="38">
        <v>1881</v>
      </c>
      <c r="B811" s="99">
        <f>('STATS 17-18'!K812*60/'STATS 17-18'!G812)</f>
        <v>0.9956027545009541</v>
      </c>
      <c r="C811" s="33">
        <f>VLOOKUP(B811,'PA - ASSISTS'!$A$3:$B$55,2)</f>
        <v>75</v>
      </c>
      <c r="D811" s="33">
        <f>IF('STATS 17-18'!G812&lt;400,IF(C811&gt;66,66,C811),C811)</f>
        <v>66</v>
      </c>
      <c r="E811" s="33">
        <f>IF('STATS 17-18'!G812&lt;200,IF(C811&gt;60,60,C811),C811)</f>
        <v>60</v>
      </c>
      <c r="F811" s="33"/>
      <c r="G811" s="33"/>
      <c r="H811" s="33"/>
      <c r="I811" s="33"/>
      <c r="J811" s="33"/>
      <c r="K811" s="130"/>
    </row>
    <row r="812" ht="20.35" customHeight="1">
      <c r="A812" t="s" s="38">
        <v>1882</v>
      </c>
      <c r="B812" s="99">
        <f>('STATS 17-18'!K813*60/'STATS 17-18'!G813)</f>
        <v>0.6559169171904893</v>
      </c>
      <c r="C812" s="33">
        <f>VLOOKUP(B812,'PA - ASSISTS'!$A$3:$B$55,2)</f>
        <v>63</v>
      </c>
      <c r="D812" s="33">
        <f>IF('STATS 17-18'!G813&lt;400,IF(C812&gt;66,66,C812),C812)</f>
        <v>63</v>
      </c>
      <c r="E812" s="33">
        <f>IF('STATS 17-18'!G813&lt;200,IF(C812&gt;60,60,C812),C812)</f>
        <v>63</v>
      </c>
      <c r="F812" s="33"/>
      <c r="G812" s="33"/>
      <c r="H812" s="33"/>
      <c r="I812" s="33"/>
      <c r="J812" s="33"/>
      <c r="K812" s="130"/>
    </row>
    <row r="813" ht="20.35" customHeight="1">
      <c r="A813" t="s" s="38">
        <v>1883</v>
      </c>
      <c r="B813" s="99">
        <f>('STATS 17-18'!K814*60/'STATS 17-18'!G814)</f>
        <v>0.645916596019539</v>
      </c>
      <c r="C813" s="33">
        <f>VLOOKUP(B813,'PA - ASSISTS'!$A$3:$B$55,2)</f>
        <v>63</v>
      </c>
      <c r="D813" s="33">
        <f>IF('STATS 17-18'!G814&lt;400,IF(C813&gt;66,66,C813),C813)</f>
        <v>63</v>
      </c>
      <c r="E813" s="33">
        <f>IF('STATS 17-18'!G814&lt;200,IF(C813&gt;60,60,C813),C813)</f>
        <v>63</v>
      </c>
      <c r="F813" s="33"/>
      <c r="G813" s="33"/>
      <c r="H813" s="33"/>
      <c r="I813" s="33"/>
      <c r="J813" s="33"/>
      <c r="K813" s="130"/>
    </row>
    <row r="814" ht="20.35" customHeight="1">
      <c r="A814" t="s" s="38">
        <v>1884</v>
      </c>
      <c r="B814" s="99">
        <f>('STATS 17-18'!K815*60/'STATS 17-18'!G815)</f>
        <v>1.029618697875553</v>
      </c>
      <c r="C814" s="33">
        <f>VLOOKUP(B814,'PA - ASSISTS'!$A$3:$B$55,2)</f>
        <v>76</v>
      </c>
      <c r="D814" s="33">
        <f>IF('STATS 17-18'!G815&lt;400,IF(C814&gt;66,66,C814),C814)</f>
        <v>76</v>
      </c>
      <c r="E814" s="33">
        <f>IF('STATS 17-18'!G815&lt;200,IF(C814&gt;60,60,C814),C814)</f>
        <v>76</v>
      </c>
      <c r="F814" s="33"/>
      <c r="G814" s="33"/>
      <c r="H814" s="33"/>
      <c r="I814" s="33"/>
      <c r="J814" s="33"/>
      <c r="K814" s="130"/>
    </row>
    <row r="815" ht="20.35" customHeight="1">
      <c r="A815" t="s" s="38">
        <v>1885</v>
      </c>
      <c r="B815" s="99">
        <f>('STATS 17-18'!K816*60/'STATS 17-18'!G816)</f>
        <v>0.6367398917542184</v>
      </c>
      <c r="C815" s="33">
        <f>VLOOKUP(B815,'PA - ASSISTS'!$A$3:$B$55,2)</f>
        <v>62</v>
      </c>
      <c r="D815" s="33">
        <f>IF('STATS 17-18'!G816&lt;400,IF(C815&gt;66,66,C815),C815)</f>
        <v>62</v>
      </c>
      <c r="E815" s="33">
        <f>IF('STATS 17-18'!G816&lt;200,IF(C815&gt;60,60,C815),C815)</f>
        <v>62</v>
      </c>
      <c r="F815" s="33"/>
      <c r="G815" s="33"/>
      <c r="H815" s="33"/>
      <c r="I815" s="33"/>
      <c r="J815" s="33"/>
      <c r="K815" s="130"/>
    </row>
    <row r="816" ht="20.35" customHeight="1">
      <c r="A816" t="s" s="38">
        <v>1886</v>
      </c>
      <c r="B816" s="99">
        <f>('STATS 17-18'!K817*60/'STATS 17-18'!G817)</f>
        <v>0.4875500609437576</v>
      </c>
      <c r="C816" s="33">
        <f>VLOOKUP(B816,'PA - ASSISTS'!$A$3:$B$55,2)</f>
        <v>56</v>
      </c>
      <c r="D816" s="33">
        <f>IF('STATS 17-18'!G817&lt;400,IF(C816&gt;66,66,C816),C816)</f>
        <v>56</v>
      </c>
      <c r="E816" s="33">
        <f>IF('STATS 17-18'!G817&lt;200,IF(C816&gt;60,60,C816),C816)</f>
        <v>56</v>
      </c>
      <c r="F816" s="33"/>
      <c r="G816" s="33"/>
      <c r="H816" s="33"/>
      <c r="I816" s="33"/>
      <c r="J816" s="33"/>
      <c r="K816" s="130"/>
    </row>
    <row r="817" ht="20.35" customHeight="1">
      <c r="A817" t="s" s="38">
        <v>1887</v>
      </c>
      <c r="B817" s="99">
        <f>('STATS 17-18'!K818*60/'STATS 17-18'!G818)</f>
        <v>0.9047556217367538</v>
      </c>
      <c r="C817" s="33">
        <f>VLOOKUP(B817,'PA - ASSISTS'!$A$3:$B$55,2)</f>
        <v>72</v>
      </c>
      <c r="D817" s="33">
        <f>IF('STATS 17-18'!G818&lt;400,IF(C817&gt;66,66,C817),C817)</f>
        <v>72</v>
      </c>
      <c r="E817" s="33">
        <f>IF('STATS 17-18'!G818&lt;200,IF(C817&gt;60,60,C817),C817)</f>
        <v>72</v>
      </c>
      <c r="F817" s="33"/>
      <c r="G817" s="33"/>
      <c r="H817" s="33"/>
      <c r="I817" s="33"/>
      <c r="J817" s="33"/>
      <c r="K817" s="130"/>
    </row>
    <row r="818" ht="20.35" customHeight="1">
      <c r="A818" t="s" s="38">
        <v>1888</v>
      </c>
      <c r="B818" s="99">
        <f>('STATS 17-18'!K819*60/'STATS 17-18'!G819)</f>
        <v>1.586584972589487</v>
      </c>
      <c r="C818" s="33">
        <f>VLOOKUP(B818,'PA - ASSISTS'!$A$3:$B$55,2)</f>
        <v>90</v>
      </c>
      <c r="D818" s="33">
        <f>IF('STATS 17-18'!G819&lt;400,IF(C818&gt;66,66,C818),C818)</f>
        <v>90</v>
      </c>
      <c r="E818" s="33">
        <f>IF('STATS 17-18'!G819&lt;200,IF(C818&gt;60,60,C818),C818)</f>
        <v>90</v>
      </c>
      <c r="F818" s="33"/>
      <c r="G818" s="33"/>
      <c r="H818" s="33"/>
      <c r="I818" s="33"/>
      <c r="J818" s="33"/>
      <c r="K818" s="130"/>
    </row>
    <row r="819" ht="20.35" customHeight="1">
      <c r="A819" t="s" s="38">
        <v>1889</v>
      </c>
      <c r="B819" s="99">
        <f>('STATS 17-18'!K820*60/'STATS 17-18'!G820)</f>
        <v>0.4385003288752466</v>
      </c>
      <c r="C819" s="33">
        <f>VLOOKUP(B819,'PA - ASSISTS'!$A$3:$B$55,2)</f>
        <v>54</v>
      </c>
      <c r="D819" s="33">
        <f>IF('STATS 17-18'!G820&lt;400,IF(C819&gt;66,66,C819),C819)</f>
        <v>54</v>
      </c>
      <c r="E819" s="33">
        <f>IF('STATS 17-18'!G820&lt;200,IF(C819&gt;60,60,C819),C819)</f>
        <v>54</v>
      </c>
      <c r="F819" s="33"/>
      <c r="G819" s="33"/>
      <c r="H819" s="33"/>
      <c r="I819" s="33"/>
      <c r="J819" s="33"/>
      <c r="K819" s="130"/>
    </row>
    <row r="820" ht="20.35" customHeight="1">
      <c r="A820" t="s" s="38">
        <v>1890</v>
      </c>
      <c r="B820" s="99">
        <f>('STATS 17-18'!K821*60/'STATS 17-18'!G821)</f>
        <v>0.8498583569405099</v>
      </c>
      <c r="C820" s="33">
        <f>VLOOKUP(B820,'PA - ASSISTS'!$A$3:$B$55,2)</f>
        <v>70</v>
      </c>
      <c r="D820" s="33">
        <f>IF('STATS 17-18'!G821&lt;400,IF(C820&gt;66,66,C820),C820)</f>
        <v>66</v>
      </c>
      <c r="E820" s="33">
        <f>IF('STATS 17-18'!G821&lt;200,IF(C820&gt;60,60,C820),C820)</f>
        <v>60</v>
      </c>
      <c r="F820" s="33"/>
      <c r="G820" s="33"/>
      <c r="H820" s="33"/>
      <c r="I820" s="33"/>
      <c r="J820" s="33"/>
      <c r="K820" s="130"/>
    </row>
    <row r="821" ht="20.35" customHeight="1">
      <c r="A821" t="s" s="38">
        <v>1891</v>
      </c>
      <c r="B821" s="99">
        <f>('STATS 17-18'!K822*60/'STATS 17-18'!G822)</f>
        <v>1.013890297069857</v>
      </c>
      <c r="C821" s="33">
        <f>VLOOKUP(B821,'PA - ASSISTS'!$A$3:$B$55,2)</f>
        <v>76</v>
      </c>
      <c r="D821" s="33">
        <f>IF('STATS 17-18'!G822&lt;400,IF(C821&gt;66,66,C821),C821)</f>
        <v>76</v>
      </c>
      <c r="E821" s="33">
        <f>IF('STATS 17-18'!G822&lt;200,IF(C821&gt;60,60,C821),C821)</f>
        <v>76</v>
      </c>
      <c r="F821" s="33"/>
      <c r="G821" s="33"/>
      <c r="H821" s="33"/>
      <c r="I821" s="33"/>
      <c r="J821" s="33"/>
      <c r="K821" s="130"/>
    </row>
    <row r="822" ht="20.35" customHeight="1">
      <c r="A822" t="s" s="38">
        <v>1892</v>
      </c>
      <c r="B822" s="99">
        <f>('STATS 17-18'!K823*60/'STATS 17-18'!G823)</f>
        <v>0.3917292889460524</v>
      </c>
      <c r="C822" s="33">
        <f>VLOOKUP(B822,'PA - ASSISTS'!$A$3:$B$55,2)</f>
        <v>52</v>
      </c>
      <c r="D822" s="33">
        <f>IF('STATS 17-18'!G823&lt;400,IF(C822&gt;66,66,C822),C822)</f>
        <v>52</v>
      </c>
      <c r="E822" s="33">
        <f>IF('STATS 17-18'!G823&lt;200,IF(C822&gt;60,60,C822),C822)</f>
        <v>52</v>
      </c>
      <c r="F822" s="33"/>
      <c r="G822" s="33"/>
      <c r="H822" s="33"/>
      <c r="I822" s="33"/>
      <c r="J822" s="33"/>
      <c r="K822" s="130"/>
    </row>
    <row r="823" ht="20.35" customHeight="1">
      <c r="A823" t="s" s="38">
        <v>1893</v>
      </c>
      <c r="B823" s="99">
        <f>('STATS 17-18'!K824*60/'STATS 17-18'!G824)</f>
        <v>1.192595966706696</v>
      </c>
      <c r="C823" s="33">
        <f>VLOOKUP(B823,'PA - ASSISTS'!$A$3:$B$55,2)</f>
        <v>81</v>
      </c>
      <c r="D823" s="33">
        <f>IF('STATS 17-18'!G824&lt;400,IF(C823&gt;66,66,C823),C823)</f>
        <v>81</v>
      </c>
      <c r="E823" s="33">
        <f>IF('STATS 17-18'!G824&lt;200,IF(C823&gt;60,60,C823),C823)</f>
        <v>81</v>
      </c>
      <c r="F823" s="33"/>
      <c r="G823" s="33"/>
      <c r="H823" s="33"/>
      <c r="I823" s="33"/>
      <c r="J823" s="33"/>
      <c r="K823" s="130"/>
    </row>
    <row r="824" ht="20.35" customHeight="1">
      <c r="A824" t="s" s="38">
        <v>1894</v>
      </c>
      <c r="B824" s="99">
        <f>('STATS 17-18'!K825*60/'STATS 17-18'!G825)</f>
        <v>0.6280667320902846</v>
      </c>
      <c r="C824" s="33">
        <f>VLOOKUP(B824,'PA - ASSISTS'!$A$3:$B$55,2)</f>
        <v>62</v>
      </c>
      <c r="D824" s="33">
        <f>IF('STATS 17-18'!G825&lt;400,IF(C824&gt;66,66,C824),C824)</f>
        <v>62</v>
      </c>
      <c r="E824" s="33">
        <f>IF('STATS 17-18'!G825&lt;200,IF(C824&gt;60,60,C824),C824)</f>
        <v>62</v>
      </c>
      <c r="F824" s="33"/>
      <c r="G824" s="33"/>
      <c r="H824" s="33"/>
      <c r="I824" s="33"/>
      <c r="J824" s="33"/>
      <c r="K824" s="130"/>
    </row>
    <row r="825" ht="20.35" customHeight="1">
      <c r="A825" t="s" s="38">
        <v>1895</v>
      </c>
      <c r="B825" s="99">
        <f>('STATS 17-18'!K826*60/'STATS 17-18'!G826)</f>
        <v>0.6925330728935453</v>
      </c>
      <c r="C825" s="33">
        <f>VLOOKUP(B825,'PA - ASSISTS'!$A$3:$B$55,2)</f>
        <v>65</v>
      </c>
      <c r="D825" s="33">
        <f>IF('STATS 17-18'!G826&lt;400,IF(C825&gt;66,66,C825),C825)</f>
        <v>65</v>
      </c>
      <c r="E825" s="33">
        <f>IF('STATS 17-18'!G826&lt;200,IF(C825&gt;60,60,C825),C825)</f>
        <v>65</v>
      </c>
      <c r="F825" s="33"/>
      <c r="G825" s="33"/>
      <c r="H825" s="33"/>
      <c r="I825" s="33"/>
      <c r="J825" s="33"/>
      <c r="K825" s="130"/>
    </row>
    <row r="826" ht="20.35" customHeight="1">
      <c r="A826" t="s" s="38">
        <v>1896</v>
      </c>
      <c r="B826" s="99">
        <f>('STATS 17-18'!K827*60/'STATS 17-18'!G827)</f>
        <v>0</v>
      </c>
      <c r="C826" s="33">
        <f>VLOOKUP(B826,'PA - ASSISTS'!$A$3:$B$55,2)</f>
        <v>47</v>
      </c>
      <c r="D826" s="33">
        <f>IF('STATS 17-18'!G827&lt;400,IF(C826&gt;66,66,C826),C826)</f>
        <v>47</v>
      </c>
      <c r="E826" s="33">
        <f>IF('STATS 17-18'!G827&lt;200,IF(C826&gt;60,60,C826),C826)</f>
        <v>47</v>
      </c>
      <c r="F826" s="33"/>
      <c r="G826" s="33"/>
      <c r="H826" s="33"/>
      <c r="I826" s="33"/>
      <c r="J826" s="33"/>
      <c r="K826" s="130"/>
    </row>
    <row r="827" ht="20.35" customHeight="1">
      <c r="A827" t="s" s="38">
        <v>1897</v>
      </c>
      <c r="B827" s="99">
        <f>('STATS 17-18'!K828*60/'STATS 17-18'!G828)</f>
        <v>0.2294118771626849</v>
      </c>
      <c r="C827" s="33">
        <f>VLOOKUP(B827,'PA - ASSISTS'!$A$3:$B$55,2)</f>
        <v>48</v>
      </c>
      <c r="D827" s="33">
        <f>IF('STATS 17-18'!G828&lt;400,IF(C827&gt;66,66,C827),C827)</f>
        <v>48</v>
      </c>
      <c r="E827" s="33">
        <f>IF('STATS 17-18'!G828&lt;200,IF(C827&gt;60,60,C827),C827)</f>
        <v>48</v>
      </c>
      <c r="F827" s="33"/>
      <c r="G827" s="33"/>
      <c r="H827" s="33"/>
      <c r="I827" s="33"/>
      <c r="J827" s="33"/>
      <c r="K827" s="130"/>
    </row>
    <row r="828" ht="20.35" customHeight="1">
      <c r="A828" t="s" s="38">
        <v>1898</v>
      </c>
      <c r="B828" s="99">
        <f>('STATS 17-18'!K829*60/'STATS 17-18'!G829)</f>
        <v>0.6950142381389063</v>
      </c>
      <c r="C828" s="33">
        <f>VLOOKUP(B828,'PA - ASSISTS'!$A$3:$B$55,2)</f>
        <v>65</v>
      </c>
      <c r="D828" s="33">
        <f>IF('STATS 17-18'!G829&lt;400,IF(C828&gt;66,66,C828),C828)</f>
        <v>65</v>
      </c>
      <c r="E828" s="33">
        <f>IF('STATS 17-18'!G829&lt;200,IF(C828&gt;60,60,C828),C828)</f>
        <v>65</v>
      </c>
      <c r="F828" s="33"/>
      <c r="G828" s="33"/>
      <c r="H828" s="33"/>
      <c r="I828" s="33"/>
      <c r="J828" s="33"/>
      <c r="K828" s="130"/>
    </row>
    <row r="829" ht="20.35" customHeight="1">
      <c r="A829" t="s" s="38">
        <v>1899</v>
      </c>
      <c r="B829" s="99">
        <f>('STATS 17-18'!K830*60/'STATS 17-18'!G830)</f>
        <v>1.053740779768177</v>
      </c>
      <c r="C829" s="33">
        <f>VLOOKUP(B829,'PA - ASSISTS'!$A$3:$B$55,2)</f>
        <v>77</v>
      </c>
      <c r="D829" s="33">
        <f>IF('STATS 17-18'!G830&lt;400,IF(C829&gt;66,66,C829),C829)</f>
        <v>66</v>
      </c>
      <c r="E829" s="33">
        <f>IF('STATS 17-18'!G830&lt;200,IF(C829&gt;60,60,C829),C829)</f>
        <v>60</v>
      </c>
      <c r="F829" s="33"/>
      <c r="G829" s="33"/>
      <c r="H829" s="33"/>
      <c r="I829" s="33"/>
      <c r="J829" s="33"/>
      <c r="K829" s="130"/>
    </row>
    <row r="830" ht="20.35" customHeight="1">
      <c r="A830" t="s" s="38">
        <v>1900</v>
      </c>
      <c r="B830" s="99">
        <f>('STATS 17-18'!K831*60/'STATS 17-18'!G831)</f>
        <v>0.5345727501540609</v>
      </c>
      <c r="C830" s="33">
        <f>VLOOKUP(B830,'PA - ASSISTS'!$A$3:$B$55,2)</f>
        <v>58</v>
      </c>
      <c r="D830" s="33">
        <f>IF('STATS 17-18'!G831&lt;400,IF(C830&gt;66,66,C830),C830)</f>
        <v>58</v>
      </c>
      <c r="E830" s="33">
        <f>IF('STATS 17-18'!G831&lt;200,IF(C830&gt;60,60,C830),C830)</f>
        <v>58</v>
      </c>
      <c r="F830" s="33"/>
      <c r="G830" s="33"/>
      <c r="H830" s="33"/>
      <c r="I830" s="33"/>
      <c r="J830" s="33"/>
      <c r="K830" s="130"/>
    </row>
    <row r="831" ht="20.35" customHeight="1">
      <c r="A831" t="s" s="38">
        <v>1901</v>
      </c>
      <c r="B831" s="99">
        <f>('STATS 17-18'!K832*60/'STATS 17-18'!G832)</f>
        <v>0.9067039422731824</v>
      </c>
      <c r="C831" s="33">
        <f>VLOOKUP(B831,'PA - ASSISTS'!$A$3:$B$55,2)</f>
        <v>72</v>
      </c>
      <c r="D831" s="33">
        <f>IF('STATS 17-18'!G832&lt;400,IF(C831&gt;66,66,C831),C831)</f>
        <v>72</v>
      </c>
      <c r="E831" s="33">
        <f>IF('STATS 17-18'!G832&lt;200,IF(C831&gt;60,60,C831),C831)</f>
        <v>72</v>
      </c>
      <c r="F831" s="33"/>
      <c r="G831" s="33"/>
      <c r="H831" s="33"/>
      <c r="I831" s="33"/>
      <c r="J831" s="33"/>
      <c r="K831" s="130"/>
    </row>
    <row r="832" ht="20.35" customHeight="1">
      <c r="A832" t="s" s="38">
        <v>1902</v>
      </c>
      <c r="B832" s="99">
        <f>('STATS 17-18'!K833*60/'STATS 17-18'!G833)</f>
        <v>0.4690614861431419</v>
      </c>
      <c r="C832" s="33">
        <f>VLOOKUP(B832,'PA - ASSISTS'!$A$3:$B$55,2)</f>
        <v>56</v>
      </c>
      <c r="D832" s="33">
        <f>IF('STATS 17-18'!G833&lt;400,IF(C832&gt;66,66,C832),C832)</f>
        <v>56</v>
      </c>
      <c r="E832" s="33">
        <f>IF('STATS 17-18'!G833&lt;200,IF(C832&gt;60,60,C832),C832)</f>
        <v>56</v>
      </c>
      <c r="F832" s="33"/>
      <c r="G832" s="33"/>
      <c r="H832" s="33"/>
      <c r="I832" s="33"/>
      <c r="J832" s="33"/>
      <c r="K832" s="130"/>
    </row>
    <row r="833" ht="20.35" customHeight="1">
      <c r="A833" t="s" s="38">
        <v>1903</v>
      </c>
      <c r="B833" s="99">
        <f>('STATS 17-18'!K834*60/'STATS 17-18'!G834)</f>
        <v>0</v>
      </c>
      <c r="C833" s="33">
        <f>VLOOKUP(B833,'PA - ASSISTS'!$A$3:$B$55,2)</f>
        <v>47</v>
      </c>
      <c r="D833" s="33">
        <f>IF('STATS 17-18'!G834&lt;400,IF(C833&gt;66,66,C833),C833)</f>
        <v>47</v>
      </c>
      <c r="E833" s="33">
        <f>IF('STATS 17-18'!G834&lt;200,IF(C833&gt;60,60,C833),C833)</f>
        <v>47</v>
      </c>
      <c r="F833" s="33"/>
      <c r="G833" s="33"/>
      <c r="H833" s="33"/>
      <c r="I833" s="33"/>
      <c r="J833" s="33"/>
      <c r="K833" s="130"/>
    </row>
    <row r="834" ht="20.35" customHeight="1">
      <c r="A834" t="s" s="38">
        <v>1904</v>
      </c>
      <c r="B834" s="99">
        <f>('STATS 17-18'!K835*60/'STATS 17-18'!G835)</f>
        <v>0.1989917750066331</v>
      </c>
      <c r="C834" s="33">
        <f>VLOOKUP(B834,'PA - ASSISTS'!$A$3:$B$55,2)</f>
        <v>48</v>
      </c>
      <c r="D834" s="33">
        <f>IF('STATS 17-18'!G835&lt;400,IF(C834&gt;66,66,C834),C834)</f>
        <v>48</v>
      </c>
      <c r="E834" s="33">
        <f>IF('STATS 17-18'!G835&lt;200,IF(C834&gt;60,60,C834),C834)</f>
        <v>48</v>
      </c>
      <c r="F834" s="33"/>
      <c r="G834" s="33"/>
      <c r="H834" s="33"/>
      <c r="I834" s="33"/>
      <c r="J834" s="33"/>
      <c r="K834" s="130"/>
    </row>
    <row r="835" ht="20.35" customHeight="1">
      <c r="A835" t="s" s="38">
        <v>1905</v>
      </c>
      <c r="B835" s="99">
        <f>('STATS 17-18'!K836*60/'STATS 17-18'!G836)</f>
        <v>1.10803324099723</v>
      </c>
      <c r="C835" s="33">
        <f>VLOOKUP(B835,'PA - ASSISTS'!$A$3:$B$55,2)</f>
        <v>79</v>
      </c>
      <c r="D835" s="33">
        <f>IF('STATS 17-18'!G836&lt;400,IF(C835&gt;66,66,C835),C835)</f>
        <v>66</v>
      </c>
      <c r="E835" s="33">
        <f>IF('STATS 17-18'!G836&lt;200,IF(C835&gt;60,60,C835),C835)</f>
        <v>79</v>
      </c>
      <c r="F835" s="33"/>
      <c r="G835" s="33"/>
      <c r="H835" s="33"/>
      <c r="I835" s="33"/>
      <c r="J835" s="33"/>
      <c r="K835" s="130"/>
    </row>
    <row r="836" ht="20.35" customHeight="1">
      <c r="A836" t="s" s="38">
        <v>1906</v>
      </c>
      <c r="B836" s="99">
        <f>('STATS 17-18'!K837*60/'STATS 17-18'!G837)</f>
        <v>1.475694444444444</v>
      </c>
      <c r="C836" s="33">
        <f>VLOOKUP(B836,'PA - ASSISTS'!$A$3:$B$55,2)</f>
        <v>88</v>
      </c>
      <c r="D836" s="33">
        <f>IF('STATS 17-18'!G837&lt;400,IF(C836&gt;66,66,C836),C836)</f>
        <v>88</v>
      </c>
      <c r="E836" s="33">
        <f>IF('STATS 17-18'!G837&lt;200,IF(C836&gt;60,60,C836),C836)</f>
        <v>88</v>
      </c>
      <c r="F836" s="33"/>
      <c r="G836" s="33"/>
      <c r="H836" s="33"/>
      <c r="I836" s="33"/>
      <c r="J836" s="33"/>
      <c r="K836" s="130"/>
    </row>
    <row r="837" ht="20.35" customHeight="1">
      <c r="A837" t="s" s="38">
        <v>1907</v>
      </c>
      <c r="B837" s="99">
        <f>('STATS 17-18'!K838*60/'STATS 17-18'!G838)</f>
        <v>1.516443938963132</v>
      </c>
      <c r="C837" s="33">
        <f>VLOOKUP(B837,'PA - ASSISTS'!$A$3:$B$55,2)</f>
        <v>89</v>
      </c>
      <c r="D837" s="33">
        <f>IF('STATS 17-18'!G838&lt;400,IF(C837&gt;66,66,C837),C837)</f>
        <v>89</v>
      </c>
      <c r="E837" s="33">
        <f>IF('STATS 17-18'!G838&lt;200,IF(C837&gt;60,60,C837),C837)</f>
        <v>89</v>
      </c>
      <c r="F837" s="33"/>
      <c r="G837" s="33"/>
      <c r="H837" s="33"/>
      <c r="I837" s="33"/>
      <c r="J837" s="33"/>
      <c r="K837" s="130"/>
    </row>
    <row r="838" ht="20.35" customHeight="1">
      <c r="A838" t="s" s="38">
        <v>1908</v>
      </c>
      <c r="B838" s="99">
        <f>('STATS 17-18'!K839*60/'STATS 17-18'!G839)</f>
        <v>0.9610434185687318</v>
      </c>
      <c r="C838" s="33">
        <f>VLOOKUP(B838,'PA - ASSISTS'!$A$3:$B$55,2)</f>
        <v>74</v>
      </c>
      <c r="D838" s="33">
        <f>IF('STATS 17-18'!G839&lt;400,IF(C838&gt;66,66,C838),C838)</f>
        <v>74</v>
      </c>
      <c r="E838" s="33">
        <f>IF('STATS 17-18'!G839&lt;200,IF(C838&gt;60,60,C838),C838)</f>
        <v>74</v>
      </c>
      <c r="F838" s="33"/>
      <c r="G838" s="33"/>
      <c r="H838" s="33"/>
      <c r="I838" s="33"/>
      <c r="J838" s="33"/>
      <c r="K838" s="130"/>
    </row>
    <row r="839" ht="20.35" customHeight="1">
      <c r="A839" t="s" s="38">
        <v>1909</v>
      </c>
      <c r="B839" s="99">
        <f>('STATS 17-18'!K840*60/'STATS 17-18'!G840)</f>
        <v>0</v>
      </c>
      <c r="C839" s="33">
        <f>VLOOKUP(B839,'PA - ASSISTS'!$A$3:$B$55,2)</f>
        <v>47</v>
      </c>
      <c r="D839" s="33">
        <f>IF('STATS 17-18'!G840&lt;400,IF(C839&gt;66,66,C839),C839)</f>
        <v>47</v>
      </c>
      <c r="E839" s="33">
        <f>IF('STATS 17-18'!G840&lt;200,IF(C839&gt;60,60,C839),C839)</f>
        <v>47</v>
      </c>
      <c r="F839" s="33"/>
      <c r="G839" s="33"/>
      <c r="H839" s="33"/>
      <c r="I839" s="33"/>
      <c r="J839" s="33"/>
      <c r="K839" s="130"/>
    </row>
    <row r="840" ht="20.35" customHeight="1">
      <c r="A840" t="s" s="38">
        <v>1910</v>
      </c>
      <c r="B840" s="99">
        <f>('STATS 17-18'!K841*60/'STATS 17-18'!G841)</f>
        <v>1.220637492461837</v>
      </c>
      <c r="C840" s="33">
        <f>VLOOKUP(B840,'PA - ASSISTS'!$A$3:$B$55,2)</f>
        <v>82</v>
      </c>
      <c r="D840" s="33">
        <f>IF('STATS 17-18'!G841&lt;400,IF(C840&gt;66,66,C840),C840)</f>
        <v>82</v>
      </c>
      <c r="E840" s="33">
        <f>IF('STATS 17-18'!G841&lt;200,IF(C840&gt;60,60,C840),C840)</f>
        <v>82</v>
      </c>
      <c r="F840" s="33"/>
      <c r="G840" s="33"/>
      <c r="H840" s="33"/>
      <c r="I840" s="33"/>
      <c r="J840" s="33"/>
      <c r="K840" s="130"/>
    </row>
    <row r="841" ht="20.35" customHeight="1">
      <c r="A841" t="s" s="38">
        <v>1911</v>
      </c>
      <c r="B841" s="99">
        <f>('STATS 17-18'!K842*60/'STATS 17-18'!G842)</f>
        <v>0.2324140068174775</v>
      </c>
      <c r="C841" s="33">
        <f>VLOOKUP(B841,'PA - ASSISTS'!$A$3:$B$55,2)</f>
        <v>48</v>
      </c>
      <c r="D841" s="33">
        <f>IF('STATS 17-18'!G842&lt;400,IF(C841&gt;66,66,C841),C841)</f>
        <v>48</v>
      </c>
      <c r="E841" s="33">
        <f>IF('STATS 17-18'!G842&lt;200,IF(C841&gt;60,60,C841),C841)</f>
        <v>48</v>
      </c>
      <c r="F841" s="33"/>
      <c r="G841" s="33"/>
      <c r="H841" s="33"/>
      <c r="I841" s="33"/>
      <c r="J841" s="33"/>
      <c r="K841" s="130"/>
    </row>
    <row r="842" ht="20.35" customHeight="1">
      <c r="A842" t="s" s="38">
        <v>1912</v>
      </c>
      <c r="B842" s="99">
        <f>('STATS 17-18'!K843*60/'STATS 17-18'!G843)</f>
        <v>1.024549340588661</v>
      </c>
      <c r="C842" s="33">
        <f>VLOOKUP(B842,'PA - ASSISTS'!$A$3:$B$55,2)</f>
        <v>76</v>
      </c>
      <c r="D842" s="33">
        <f>IF('STATS 17-18'!G843&lt;400,IF(C842&gt;66,66,C842),C842)</f>
        <v>76</v>
      </c>
      <c r="E842" s="33">
        <f>IF('STATS 17-18'!G843&lt;200,IF(C842&gt;60,60,C842),C842)</f>
        <v>76</v>
      </c>
      <c r="F842" s="33"/>
      <c r="G842" s="33"/>
      <c r="H842" s="33"/>
      <c r="I842" s="33"/>
      <c r="J842" s="33"/>
      <c r="K842" s="130"/>
    </row>
    <row r="843" ht="20.35" customHeight="1">
      <c r="A843" t="s" s="38">
        <v>1913</v>
      </c>
      <c r="B843" s="99">
        <f>('STATS 17-18'!K844*60/'STATS 17-18'!G844)</f>
        <v>0.712719298245614</v>
      </c>
      <c r="C843" s="33">
        <f>VLOOKUP(B843,'PA - ASSISTS'!$A$3:$B$55,2)</f>
        <v>66</v>
      </c>
      <c r="D843" s="33">
        <f>IF('STATS 17-18'!G844&lt;400,IF(C843&gt;66,66,C843),C843)</f>
        <v>66</v>
      </c>
      <c r="E843" s="33">
        <f>IF('STATS 17-18'!G844&lt;200,IF(C843&gt;60,60,C843),C843)</f>
        <v>66</v>
      </c>
      <c r="F843" s="33"/>
      <c r="G843" s="33"/>
      <c r="H843" s="33"/>
      <c r="I843" s="33"/>
      <c r="J843" s="33"/>
      <c r="K843" s="130"/>
    </row>
    <row r="844" ht="20.35" customHeight="1">
      <c r="A844" t="s" s="38">
        <v>1914</v>
      </c>
      <c r="B844" s="99">
        <f>('STATS 17-18'!K845*60/'STATS 17-18'!G845)</f>
        <v>1.32985704036816</v>
      </c>
      <c r="C844" s="33">
        <f>VLOOKUP(B844,'PA - ASSISTS'!$A$3:$B$55,2)</f>
        <v>85</v>
      </c>
      <c r="D844" s="33">
        <f>IF('STATS 17-18'!G845&lt;400,IF(C844&gt;66,66,C844),C844)</f>
        <v>85</v>
      </c>
      <c r="E844" s="33">
        <f>IF('STATS 17-18'!G845&lt;200,IF(C844&gt;60,60,C844),C844)</f>
        <v>85</v>
      </c>
      <c r="F844" s="33"/>
      <c r="G844" s="33"/>
      <c r="H844" s="33"/>
      <c r="I844" s="33"/>
      <c r="J844" s="33"/>
      <c r="K844" s="130"/>
    </row>
    <row r="845" ht="20.35" customHeight="1">
      <c r="A845" t="s" s="38">
        <v>1915</v>
      </c>
      <c r="B845" s="99">
        <f>('STATS 17-18'!K846*60/'STATS 17-18'!G846)</f>
        <v>1.044481278808383</v>
      </c>
      <c r="C845" s="33">
        <f>VLOOKUP(B845,'PA - ASSISTS'!$A$3:$B$55,2)</f>
        <v>77</v>
      </c>
      <c r="D845" s="33">
        <f>IF('STATS 17-18'!G846&lt;400,IF(C845&gt;66,66,C845),C845)</f>
        <v>77</v>
      </c>
      <c r="E845" s="33">
        <f>IF('STATS 17-18'!G846&lt;200,IF(C845&gt;60,60,C845),C845)</f>
        <v>77</v>
      </c>
      <c r="F845" s="33"/>
      <c r="G845" s="33"/>
      <c r="H845" s="33"/>
      <c r="I845" s="33"/>
      <c r="J845" s="33"/>
      <c r="K845" s="130"/>
    </row>
    <row r="846" ht="20.35" customHeight="1">
      <c r="A846" t="s" s="38">
        <v>1916</v>
      </c>
      <c r="B846" s="99">
        <f>('STATS 17-18'!K847*60/'STATS 17-18'!G847)</f>
        <v>0</v>
      </c>
      <c r="C846" s="33">
        <f>VLOOKUP(B846,'PA - ASSISTS'!$A$3:$B$55,2)</f>
        <v>47</v>
      </c>
      <c r="D846" s="33">
        <f>IF('STATS 17-18'!G847&lt;400,IF(C846&gt;66,66,C846),C846)</f>
        <v>47</v>
      </c>
      <c r="E846" s="33">
        <f>IF('STATS 17-18'!G847&lt;200,IF(C846&gt;60,60,C846),C846)</f>
        <v>47</v>
      </c>
      <c r="F846" s="33"/>
      <c r="G846" s="33"/>
      <c r="H846" s="33"/>
      <c r="I846" s="33"/>
      <c r="J846" s="33"/>
      <c r="K846" s="130"/>
    </row>
    <row r="847" ht="20.35" customHeight="1">
      <c r="A847" t="s" s="38">
        <v>1917</v>
      </c>
      <c r="B847" s="99">
        <f>('STATS 17-18'!K848*60/'STATS 17-18'!G848)</f>
        <v>1.71050926525852</v>
      </c>
      <c r="C847" s="33">
        <f>VLOOKUP(B847,'PA - ASSISTS'!$A$3:$B$55,2)</f>
        <v>92</v>
      </c>
      <c r="D847" s="33">
        <f>IF('STATS 17-18'!G848&lt;400,IF(C847&gt;66,66,C847),C847)</f>
        <v>92</v>
      </c>
      <c r="E847" s="33">
        <f>IF('STATS 17-18'!G848&lt;200,IF(C847&gt;60,60,C847),C847)</f>
        <v>92</v>
      </c>
      <c r="F847" s="33"/>
      <c r="G847" s="33"/>
      <c r="H847" s="33"/>
      <c r="I847" s="33"/>
      <c r="J847" s="33"/>
      <c r="K847" s="130"/>
    </row>
    <row r="848" ht="20.35" customHeight="1">
      <c r="A848" t="s" s="38">
        <v>1918</v>
      </c>
      <c r="B848" s="99">
        <f>('STATS 17-18'!K849*60/'STATS 17-18'!G849)</f>
        <v>0.5677039529015979</v>
      </c>
      <c r="C848" s="33">
        <f>VLOOKUP(B848,'PA - ASSISTS'!$A$3:$B$55,2)</f>
        <v>59</v>
      </c>
      <c r="D848" s="33">
        <f>IF('STATS 17-18'!G849&lt;400,IF(C848&gt;66,66,C848),C848)</f>
        <v>59</v>
      </c>
      <c r="E848" s="33">
        <f>IF('STATS 17-18'!G849&lt;200,IF(C848&gt;60,60,C848),C848)</f>
        <v>59</v>
      </c>
      <c r="F848" s="33"/>
      <c r="G848" s="33"/>
      <c r="H848" s="33"/>
      <c r="I848" s="33"/>
      <c r="J848" s="33"/>
      <c r="K848" s="130"/>
    </row>
    <row r="849" ht="20.35" customHeight="1">
      <c r="A849" t="s" s="38">
        <v>1919</v>
      </c>
      <c r="B849" s="99">
        <f>('STATS 17-18'!K850*60/'STATS 17-18'!G850)</f>
        <v>0</v>
      </c>
      <c r="C849" s="33">
        <f>VLOOKUP(B849,'PA - ASSISTS'!$A$3:$B$55,2)</f>
        <v>47</v>
      </c>
      <c r="D849" s="33">
        <f>IF('STATS 17-18'!G850&lt;400,IF(C849&gt;66,66,C849),C849)</f>
        <v>47</v>
      </c>
      <c r="E849" s="33">
        <f>IF('STATS 17-18'!G850&lt;200,IF(C849&gt;60,60,C849),C849)</f>
        <v>47</v>
      </c>
      <c r="F849" s="33"/>
      <c r="G849" s="33"/>
      <c r="H849" s="33"/>
      <c r="I849" s="33"/>
      <c r="J849" s="33"/>
      <c r="K849" s="130"/>
    </row>
    <row r="850" ht="20.35" customHeight="1">
      <c r="A850" t="s" s="38">
        <v>1920</v>
      </c>
      <c r="B850" s="99">
        <f>('STATS 17-18'!K851*60/'STATS 17-18'!G851)</f>
        <v>1.750930181659006</v>
      </c>
      <c r="C850" s="33">
        <f>VLOOKUP(B850,'PA - ASSISTS'!$A$3:$B$55,2)</f>
        <v>93</v>
      </c>
      <c r="D850" s="33">
        <f>IF('STATS 17-18'!G851&lt;400,IF(C850&gt;66,66,C850),C850)</f>
        <v>66</v>
      </c>
      <c r="E850" s="33">
        <f>IF('STATS 17-18'!G851&lt;200,IF(C850&gt;60,60,C850),C850)</f>
        <v>60</v>
      </c>
      <c r="F850" s="33"/>
      <c r="G850" s="33"/>
      <c r="H850" s="33"/>
      <c r="I850" s="33"/>
      <c r="J850" s="33"/>
      <c r="K850" s="130"/>
    </row>
    <row r="851" ht="20.35" customHeight="1">
      <c r="A851" t="s" s="38">
        <v>1921</v>
      </c>
      <c r="B851" s="99">
        <f>('STATS 17-18'!K852*60/'STATS 17-18'!G852)</f>
        <v>0.9891715688111207</v>
      </c>
      <c r="C851" s="33">
        <f>VLOOKUP(B851,'PA - ASSISTS'!$A$3:$B$55,2)</f>
        <v>75</v>
      </c>
      <c r="D851" s="33">
        <f>IF('STATS 17-18'!G852&lt;400,IF(C851&gt;66,66,C851),C851)</f>
        <v>75</v>
      </c>
      <c r="E851" s="33">
        <f>IF('STATS 17-18'!G852&lt;200,IF(C851&gt;60,60,C851),C851)</f>
        <v>75</v>
      </c>
      <c r="F851" s="33"/>
      <c r="G851" s="33"/>
      <c r="H851" s="33"/>
      <c r="I851" s="33"/>
      <c r="J851" s="33"/>
      <c r="K851" s="130"/>
    </row>
    <row r="852" ht="20.35" customHeight="1">
      <c r="A852" t="s" s="38">
        <v>1923</v>
      </c>
      <c r="B852" s="99">
        <f>('STATS 17-18'!K853*60/'STATS 17-18'!G853)</f>
        <v>0.8355964069354502</v>
      </c>
      <c r="C852" s="33">
        <f>VLOOKUP(B852,'PA - ASSISTS'!$A$3:$B$55,2)</f>
        <v>70</v>
      </c>
      <c r="D852" s="33">
        <f>IF('STATS 17-18'!G853&lt;400,IF(C852&gt;66,66,C852),C852)</f>
        <v>70</v>
      </c>
      <c r="E852" s="33">
        <f>IF('STATS 17-18'!G853&lt;200,IF(C852&gt;60,60,C852),C852)</f>
        <v>70</v>
      </c>
      <c r="F852" s="33"/>
      <c r="G852" s="33"/>
      <c r="H852" s="33"/>
      <c r="I852" s="33"/>
      <c r="J852" s="33"/>
      <c r="K852" s="130"/>
    </row>
    <row r="853" ht="20.35" customHeight="1">
      <c r="A853" t="s" s="38">
        <v>1924</v>
      </c>
      <c r="B853" s="99">
        <f>('STATS 17-18'!K854*60/'STATS 17-18'!G854)</f>
        <v>0.7509386733416771</v>
      </c>
      <c r="C853" s="33">
        <f>VLOOKUP(B853,'PA - ASSISTS'!$A$3:$B$55,2)</f>
        <v>67</v>
      </c>
      <c r="D853" s="33">
        <f>IF('STATS 17-18'!G854&lt;400,IF(C853&gt;66,66,C853),C853)</f>
        <v>66</v>
      </c>
      <c r="E853" s="33">
        <f>IF('STATS 17-18'!G854&lt;200,IF(C853&gt;60,60,C853),C853)</f>
        <v>60</v>
      </c>
      <c r="F853" s="33"/>
      <c r="G853" s="33"/>
      <c r="H853" s="33"/>
      <c r="I853" s="33"/>
      <c r="J853" s="33"/>
      <c r="K853" s="130"/>
    </row>
    <row r="854" ht="20.35" customHeight="1">
      <c r="A854" t="s" s="38">
        <v>1925</v>
      </c>
      <c r="B854" s="99">
        <f>('STATS 17-18'!K855*60/'STATS 17-18'!G855)</f>
        <v>1.386586284853052</v>
      </c>
      <c r="C854" s="33">
        <f>VLOOKUP(B854,'PA - ASSISTS'!$A$3:$B$55,2)</f>
        <v>86</v>
      </c>
      <c r="D854" s="33">
        <f>IF('STATS 17-18'!G855&lt;400,IF(C854&gt;66,66,C854),C854)</f>
        <v>86</v>
      </c>
      <c r="E854" s="33">
        <f>IF('STATS 17-18'!G855&lt;200,IF(C854&gt;60,60,C854),C854)</f>
        <v>86</v>
      </c>
      <c r="F854" s="33"/>
      <c r="G854" s="33"/>
      <c r="H854" s="33"/>
      <c r="I854" s="33"/>
      <c r="J854" s="33"/>
      <c r="K854" s="130"/>
    </row>
    <row r="855" ht="20.35" customHeight="1">
      <c r="A855" t="s" s="38">
        <v>1926</v>
      </c>
      <c r="B855" s="99">
        <f>('STATS 17-18'!K856*60/'STATS 17-18'!G856)</f>
        <v>0.5499325677922826</v>
      </c>
      <c r="C855" s="33">
        <f>VLOOKUP(B855,'PA - ASSISTS'!$A$3:$B$55,2)</f>
        <v>58</v>
      </c>
      <c r="D855" s="33">
        <f>IF('STATS 17-18'!G856&lt;400,IF(C855&gt;66,66,C855),C855)</f>
        <v>58</v>
      </c>
      <c r="E855" s="33">
        <f>IF('STATS 17-18'!G856&lt;200,IF(C855&gt;60,60,C855),C855)</f>
        <v>58</v>
      </c>
      <c r="F855" s="33"/>
      <c r="G855" s="33"/>
      <c r="H855" s="33"/>
      <c r="I855" s="33"/>
      <c r="J855" s="33"/>
      <c r="K855" s="130"/>
    </row>
    <row r="856" ht="20.35" customHeight="1">
      <c r="A856" t="s" s="38">
        <v>1927</v>
      </c>
      <c r="B856" s="99">
        <f>('STATS 17-18'!K857*60/'STATS 17-18'!G857)</f>
        <v>0.9340231674373884</v>
      </c>
      <c r="C856" s="33">
        <f>VLOOKUP(B856,'PA - ASSISTS'!$A$3:$B$55,2)</f>
        <v>73</v>
      </c>
      <c r="D856" s="33">
        <f>IF('STATS 17-18'!G857&lt;400,IF(C856&gt;66,66,C856),C856)</f>
        <v>73</v>
      </c>
      <c r="E856" s="33">
        <f>IF('STATS 17-18'!G857&lt;200,IF(C856&gt;60,60,C856),C856)</f>
        <v>73</v>
      </c>
      <c r="F856" s="33"/>
      <c r="G856" s="33"/>
      <c r="H856" s="33"/>
      <c r="I856" s="33"/>
      <c r="J856" s="33"/>
      <c r="K856" s="130"/>
    </row>
    <row r="857" ht="20.35" customHeight="1">
      <c r="A857" t="s" s="38">
        <v>1928</v>
      </c>
      <c r="B857" s="99">
        <f>('STATS 17-18'!K858*60/'STATS 17-18'!G858)</f>
        <v>1.343590854913859</v>
      </c>
      <c r="C857" s="33">
        <f>VLOOKUP(B857,'PA - ASSISTS'!$A$3:$B$55,2)</f>
        <v>85</v>
      </c>
      <c r="D857" s="33">
        <f>IF('STATS 17-18'!G858&lt;400,IF(C857&gt;66,66,C857),C857)</f>
        <v>85</v>
      </c>
      <c r="E857" s="33">
        <f>IF('STATS 17-18'!G858&lt;200,IF(C857&gt;60,60,C857),C857)</f>
        <v>85</v>
      </c>
      <c r="F857" s="33"/>
      <c r="G857" s="33"/>
      <c r="H857" s="33"/>
      <c r="I857" s="33"/>
      <c r="J857" s="33"/>
      <c r="K857" s="130"/>
    </row>
    <row r="858" ht="20.35" customHeight="1">
      <c r="A858" t="s" s="38">
        <v>1929</v>
      </c>
      <c r="B858" s="99">
        <f>('STATS 17-18'!K859*60/'STATS 17-18'!G859)</f>
        <v>0.8357063266064133</v>
      </c>
      <c r="C858" s="33">
        <f>VLOOKUP(B858,'PA - ASSISTS'!$A$3:$B$55,2)</f>
        <v>70</v>
      </c>
      <c r="D858" s="33">
        <f>IF('STATS 17-18'!G859&lt;400,IF(C858&gt;66,66,C858),C858)</f>
        <v>70</v>
      </c>
      <c r="E858" s="33">
        <f>IF('STATS 17-18'!G859&lt;200,IF(C858&gt;60,60,C858),C858)</f>
        <v>70</v>
      </c>
      <c r="F858" s="33"/>
      <c r="G858" s="33"/>
      <c r="H858" s="33"/>
      <c r="I858" s="33"/>
      <c r="J858" s="33"/>
      <c r="K858" s="130"/>
    </row>
    <row r="859" ht="20.35" customHeight="1">
      <c r="A859" t="s" s="38">
        <v>1930</v>
      </c>
      <c r="B859" s="99">
        <f>('STATS 17-18'!K860*60/'STATS 17-18'!G860)</f>
        <v>1.507425784974848</v>
      </c>
      <c r="C859" s="33">
        <f>VLOOKUP(B859,'PA - ASSISTS'!$A$3:$B$55,2)</f>
        <v>88</v>
      </c>
      <c r="D859" s="33">
        <f>IF('STATS 17-18'!G860&lt;400,IF(C859&gt;66,66,C859),C859)</f>
        <v>88</v>
      </c>
      <c r="E859" s="33">
        <f>IF('STATS 17-18'!G860&lt;200,IF(C859&gt;60,60,C859),C859)</f>
        <v>88</v>
      </c>
      <c r="F859" s="33"/>
      <c r="G859" s="33"/>
      <c r="H859" s="33"/>
      <c r="I859" s="33"/>
      <c r="J859" s="33"/>
      <c r="K859" s="130"/>
    </row>
    <row r="860" ht="20.35" customHeight="1">
      <c r="A860" t="s" s="38">
        <v>1931</v>
      </c>
      <c r="B860" s="99">
        <f>('STATS 17-18'!K861*60/'STATS 17-18'!G861)</f>
        <v>1.047714672370891</v>
      </c>
      <c r="C860" s="33">
        <f>VLOOKUP(B860,'PA - ASSISTS'!$A$3:$B$55,2)</f>
        <v>77</v>
      </c>
      <c r="D860" s="33">
        <f>IF('STATS 17-18'!G861&lt;400,IF(C860&gt;66,66,C860),C860)</f>
        <v>66</v>
      </c>
      <c r="E860" s="33">
        <f>IF('STATS 17-18'!G861&lt;200,IF(C860&gt;60,60,C860),C860)</f>
        <v>77</v>
      </c>
      <c r="F860" s="33"/>
      <c r="G860" s="33"/>
      <c r="H860" s="33"/>
      <c r="I860" s="33"/>
      <c r="J860" s="33"/>
      <c r="K860" s="130"/>
    </row>
    <row r="861" ht="20.35" customHeight="1">
      <c r="A861" t="s" s="38">
        <v>1932</v>
      </c>
      <c r="B861" s="99">
        <f>('STATS 17-18'!K862*60/'STATS 17-18'!G862)</f>
        <v>1.56299748183739</v>
      </c>
      <c r="C861" s="33">
        <f>VLOOKUP(B861,'PA - ASSISTS'!$A$3:$B$55,2)</f>
        <v>90</v>
      </c>
      <c r="D861" s="33">
        <f>IF('STATS 17-18'!G862&lt;400,IF(C861&gt;66,66,C861),C861)</f>
        <v>90</v>
      </c>
      <c r="E861" s="33">
        <f>IF('STATS 17-18'!G862&lt;200,IF(C861&gt;60,60,C861),C861)</f>
        <v>90</v>
      </c>
      <c r="F861" s="33"/>
      <c r="G861" s="33"/>
      <c r="H861" s="33"/>
      <c r="I861" s="33"/>
      <c r="J861" s="33"/>
      <c r="K861" s="130"/>
    </row>
    <row r="862" ht="20.35" customHeight="1">
      <c r="A862" t="s" s="38">
        <v>1933</v>
      </c>
      <c r="B862" s="99">
        <f>('STATS 17-18'!K863*60/'STATS 17-18'!G863)</f>
        <v>0.8218763292407738</v>
      </c>
      <c r="C862" s="33">
        <f>VLOOKUP(B862,'PA - ASSISTS'!$A$3:$B$55,2)</f>
        <v>69</v>
      </c>
      <c r="D862" s="33">
        <f>IF('STATS 17-18'!G863&lt;400,IF(C862&gt;66,66,C862),C862)</f>
        <v>69</v>
      </c>
      <c r="E862" s="33">
        <f>IF('STATS 17-18'!G863&lt;200,IF(C862&gt;60,60,C862),C862)</f>
        <v>69</v>
      </c>
      <c r="F862" s="33"/>
      <c r="G862" s="33"/>
      <c r="H862" s="33"/>
      <c r="I862" s="33"/>
      <c r="J862" s="33"/>
      <c r="K862" s="130"/>
    </row>
    <row r="863" ht="20.35" customHeight="1">
      <c r="A863" t="s" s="38">
        <v>1934</v>
      </c>
      <c r="B863" s="99">
        <f>('STATS 17-18'!K864*60/'STATS 17-18'!G864)</f>
        <v>1.298760929597975</v>
      </c>
      <c r="C863" s="33">
        <f>VLOOKUP(B863,'PA - ASSISTS'!$A$3:$B$55,2)</f>
        <v>84</v>
      </c>
      <c r="D863" s="33">
        <f>IF('STATS 17-18'!G864&lt;400,IF(C863&gt;66,66,C863),C863)</f>
        <v>84</v>
      </c>
      <c r="E863" s="33">
        <f>IF('STATS 17-18'!G864&lt;200,IF(C863&gt;60,60,C863),C863)</f>
        <v>84</v>
      </c>
      <c r="F863" s="33"/>
      <c r="G863" s="33"/>
      <c r="H863" s="33"/>
      <c r="I863" s="33"/>
      <c r="J863" s="33"/>
      <c r="K863" s="130"/>
    </row>
    <row r="864" ht="32.35" customHeight="1">
      <c r="A864" t="s" s="38">
        <v>1935</v>
      </c>
      <c r="B864" s="99">
        <f>('STATS 17-18'!K865*60/'STATS 17-18'!G865)</f>
        <v>0</v>
      </c>
      <c r="C864" s="33">
        <f>VLOOKUP(B864,'PA - ASSISTS'!$A$3:$B$55,2)</f>
        <v>47</v>
      </c>
      <c r="D864" s="33">
        <f>IF('STATS 17-18'!G865&lt;400,IF(C864&gt;66,66,C864),C864)</f>
        <v>47</v>
      </c>
      <c r="E864" s="33">
        <f>IF('STATS 17-18'!G865&lt;200,IF(C864&gt;60,60,C864),C864)</f>
        <v>47</v>
      </c>
      <c r="F864" s="33"/>
      <c r="G864" s="33"/>
      <c r="H864" s="33"/>
      <c r="I864" s="33"/>
      <c r="J864" s="33"/>
      <c r="K864" s="130"/>
    </row>
    <row r="865" ht="20.35" customHeight="1">
      <c r="A865" t="s" s="38">
        <v>1936</v>
      </c>
      <c r="B865" s="99">
        <f>('STATS 17-18'!K866*60/'STATS 17-18'!G866)</f>
        <v>1.127086193194133</v>
      </c>
      <c r="C865" s="33">
        <f>VLOOKUP(B865,'PA - ASSISTS'!$A$3:$B$55,2)</f>
        <v>79</v>
      </c>
      <c r="D865" s="33">
        <f>IF('STATS 17-18'!G866&lt;400,IF(C865&gt;66,66,C865),C865)</f>
        <v>79</v>
      </c>
      <c r="E865" s="33">
        <f>IF('STATS 17-18'!G866&lt;200,IF(C865&gt;60,60,C865),C865)</f>
        <v>79</v>
      </c>
      <c r="F865" s="33"/>
      <c r="G865" s="33"/>
      <c r="H865" s="33"/>
      <c r="I865" s="33"/>
      <c r="J865" s="33"/>
      <c r="K865" s="130"/>
    </row>
    <row r="866" ht="20.35" customHeight="1">
      <c r="A866" t="s" s="38">
        <v>1937</v>
      </c>
      <c r="B866" s="99">
        <f>('STATS 17-18'!K867*60/'STATS 17-18'!G867)</f>
        <v>0</v>
      </c>
      <c r="C866" s="33">
        <f>VLOOKUP(B866,'PA - ASSISTS'!$A$3:$B$55,2)</f>
        <v>47</v>
      </c>
      <c r="D866" s="33">
        <f>IF('STATS 17-18'!G867&lt;400,IF(C866&gt;66,66,C866),C866)</f>
        <v>47</v>
      </c>
      <c r="E866" s="33">
        <f>IF('STATS 17-18'!G867&lt;200,IF(C866&gt;60,60,C866),C866)</f>
        <v>47</v>
      </c>
      <c r="F866" s="33"/>
      <c r="G866" s="33"/>
      <c r="H866" s="33"/>
      <c r="I866" s="33"/>
      <c r="J866" s="33"/>
      <c r="K866" s="130"/>
    </row>
    <row r="867" ht="20.35" customHeight="1">
      <c r="A867" t="s" s="38">
        <v>1938</v>
      </c>
      <c r="B867" s="99">
        <f>('STATS 17-18'!K868*60/'STATS 17-18'!G868)</f>
        <v>2.515723270440251</v>
      </c>
      <c r="C867" s="33">
        <f>VLOOKUP(B867,'PA - ASSISTS'!$A$3:$B$55,2)</f>
        <v>99</v>
      </c>
      <c r="D867" s="33">
        <f>IF('STATS 17-18'!G868&lt;400,IF(C867&gt;66,66,C867),C867)</f>
        <v>66</v>
      </c>
      <c r="E867" s="33">
        <f>IF('STATS 17-18'!G868&lt;200,IF(C867&gt;60,60,C867),C867)</f>
        <v>60</v>
      </c>
      <c r="F867" s="33"/>
      <c r="G867" s="33"/>
      <c r="H867" s="33"/>
      <c r="I867" s="33"/>
      <c r="J867" s="33"/>
      <c r="K867" s="130"/>
    </row>
    <row r="868" ht="20.35" customHeight="1">
      <c r="A868" t="s" s="38">
        <v>1939</v>
      </c>
      <c r="B868" s="99">
        <f>('STATS 17-18'!K869*60/'STATS 17-18'!G869)</f>
        <v>0.9288131095336032</v>
      </c>
      <c r="C868" s="33">
        <f>VLOOKUP(B868,'PA - ASSISTS'!$A$3:$B$55,2)</f>
        <v>73</v>
      </c>
      <c r="D868" s="33">
        <f>IF('STATS 17-18'!G869&lt;400,IF(C868&gt;66,66,C868),C868)</f>
        <v>73</v>
      </c>
      <c r="E868" s="33">
        <f>IF('STATS 17-18'!G869&lt;200,IF(C868&gt;60,60,C868),C868)</f>
        <v>73</v>
      </c>
      <c r="F868" s="33"/>
      <c r="G868" s="33"/>
      <c r="H868" s="33"/>
      <c r="I868" s="33"/>
      <c r="J868" s="33"/>
      <c r="K868" s="130"/>
    </row>
    <row r="869" ht="20.35" customHeight="1">
      <c r="A869" t="s" s="38">
        <v>1940</v>
      </c>
      <c r="B869" s="99">
        <f>('STATS 17-18'!K870*60/'STATS 17-18'!G870)</f>
        <v>1.660006148170919</v>
      </c>
      <c r="C869" s="33">
        <f>VLOOKUP(B869,'PA - ASSISTS'!$A$3:$B$55,2)</f>
        <v>91</v>
      </c>
      <c r="D869" s="33">
        <f>IF('STATS 17-18'!G870&lt;400,IF(C869&gt;66,66,C869),C869)</f>
        <v>91</v>
      </c>
      <c r="E869" s="33">
        <f>IF('STATS 17-18'!G870&lt;200,IF(C869&gt;60,60,C869),C869)</f>
        <v>91</v>
      </c>
      <c r="F869" s="33"/>
      <c r="G869" s="33"/>
      <c r="H869" s="33"/>
      <c r="I869" s="33"/>
      <c r="J869" s="33"/>
      <c r="K869" s="130"/>
    </row>
    <row r="870" ht="20.35" customHeight="1">
      <c r="A870" t="s" s="38">
        <v>1941</v>
      </c>
      <c r="B870" s="99">
        <f>('STATS 17-18'!K871*60/'STATS 17-18'!G871)</f>
        <v>0</v>
      </c>
      <c r="C870" s="33">
        <f>VLOOKUP(B870,'PA - ASSISTS'!$A$3:$B$55,2)</f>
        <v>47</v>
      </c>
      <c r="D870" s="33">
        <f>IF('STATS 17-18'!G871&lt;400,IF(C870&gt;66,66,C870),C870)</f>
        <v>47</v>
      </c>
      <c r="E870" s="33">
        <f>IF('STATS 17-18'!G871&lt;200,IF(C870&gt;60,60,C870),C870)</f>
        <v>47</v>
      </c>
      <c r="F870" s="33"/>
      <c r="G870" s="33"/>
      <c r="H870" s="33"/>
      <c r="I870" s="33"/>
      <c r="J870" s="33"/>
      <c r="K870" s="130"/>
    </row>
    <row r="871" ht="20.35" customHeight="1">
      <c r="A871" t="s" s="38">
        <v>1942</v>
      </c>
      <c r="B871" s="99">
        <f>('STATS 17-18'!K872*60/'STATS 17-18'!G872)</f>
        <v>0.3668378576669112</v>
      </c>
      <c r="C871" s="33">
        <f>VLOOKUP(B871,'PA - ASSISTS'!$A$3:$B$55,2)</f>
        <v>52</v>
      </c>
      <c r="D871" s="33">
        <f>IF('STATS 17-18'!G872&lt;400,IF(C871&gt;66,66,C871),C871)</f>
        <v>52</v>
      </c>
      <c r="E871" s="33">
        <f>IF('STATS 17-18'!G872&lt;200,IF(C871&gt;60,60,C871),C871)</f>
        <v>52</v>
      </c>
      <c r="F871" s="33"/>
      <c r="G871" s="33"/>
      <c r="H871" s="33"/>
      <c r="I871" s="33"/>
      <c r="J871" s="33"/>
      <c r="K871" s="130"/>
    </row>
    <row r="872" ht="20.35" customHeight="1">
      <c r="A872" t="s" s="38">
        <v>1943</v>
      </c>
      <c r="B872" s="99">
        <f>('STATS 17-18'!K873*60/'STATS 17-18'!G873)</f>
        <v>1.368033614540243</v>
      </c>
      <c r="C872" s="33">
        <f>VLOOKUP(B872,'PA - ASSISTS'!$A$3:$B$55,2)</f>
        <v>86</v>
      </c>
      <c r="D872" s="33">
        <f>IF('STATS 17-18'!G873&lt;400,IF(C872&gt;66,66,C872),C872)</f>
        <v>86</v>
      </c>
      <c r="E872" s="33">
        <f>IF('STATS 17-18'!G873&lt;200,IF(C872&gt;60,60,C872),C872)</f>
        <v>86</v>
      </c>
      <c r="F872" s="33"/>
      <c r="G872" s="33"/>
      <c r="H872" s="33"/>
      <c r="I872" s="33"/>
      <c r="J872" s="33"/>
      <c r="K872" s="130"/>
    </row>
    <row r="873" ht="20.35" customHeight="1">
      <c r="A873" t="s" s="38">
        <v>1944</v>
      </c>
      <c r="B873" s="99">
        <f>('STATS 17-18'!K874*60/'STATS 17-18'!G874)</f>
        <v>1.797654280390222</v>
      </c>
      <c r="C873" s="33">
        <f>VLOOKUP(B873,'PA - ASSISTS'!$A$3:$B$55,2)</f>
        <v>93</v>
      </c>
      <c r="D873" s="33">
        <f>IF('STATS 17-18'!G874&lt;400,IF(C873&gt;66,66,C873),C873)</f>
        <v>93</v>
      </c>
      <c r="E873" s="33">
        <f>IF('STATS 17-18'!G874&lt;200,IF(C873&gt;60,60,C873),C873)</f>
        <v>93</v>
      </c>
      <c r="F873" s="33"/>
      <c r="G873" s="33"/>
      <c r="H873" s="33"/>
      <c r="I873" s="33"/>
      <c r="J873" s="33"/>
      <c r="K873" s="130"/>
    </row>
    <row r="874" ht="20.35" customHeight="1">
      <c r="A874" t="s" s="38">
        <v>1945</v>
      </c>
      <c r="B874" s="99">
        <f>('STATS 17-18'!K875*60/'STATS 17-18'!G875)</f>
        <v>0.4931939238508582</v>
      </c>
      <c r="C874" s="33">
        <f>VLOOKUP(B874,'PA - ASSISTS'!$A$3:$B$55,2)</f>
        <v>57</v>
      </c>
      <c r="D874" s="33">
        <f>IF('STATS 17-18'!G875&lt;400,IF(C874&gt;66,66,C874),C874)</f>
        <v>57</v>
      </c>
      <c r="E874" s="33">
        <f>IF('STATS 17-18'!G875&lt;200,IF(C874&gt;60,60,C874),C874)</f>
        <v>57</v>
      </c>
      <c r="F874" s="33"/>
      <c r="G874" s="33"/>
      <c r="H874" s="33"/>
      <c r="I874" s="33"/>
      <c r="J874" s="33"/>
      <c r="K874" s="130"/>
    </row>
    <row r="875" ht="20.35" customHeight="1">
      <c r="A875" t="s" s="38">
        <v>1946</v>
      </c>
      <c r="B875" s="99">
        <f>('STATS 17-18'!K876*60/'STATS 17-18'!G876)</f>
        <v>1.720819653571833</v>
      </c>
      <c r="C875" s="33">
        <f>VLOOKUP(B875,'PA - ASSISTS'!$A$3:$B$55,2)</f>
        <v>92</v>
      </c>
      <c r="D875" s="33">
        <f>IF('STATS 17-18'!G876&lt;400,IF(C875&gt;66,66,C875),C875)</f>
        <v>92</v>
      </c>
      <c r="E875" s="33">
        <f>IF('STATS 17-18'!G876&lt;200,IF(C875&gt;60,60,C875),C875)</f>
        <v>92</v>
      </c>
      <c r="F875" s="33"/>
      <c r="G875" s="33"/>
      <c r="H875" s="33"/>
      <c r="I875" s="33"/>
      <c r="J875" s="33"/>
      <c r="K875" s="130"/>
    </row>
    <row r="876" ht="20.35" customHeight="1">
      <c r="A876" t="s" s="38">
        <v>1947</v>
      </c>
      <c r="B876" s="99">
        <f>('STATS 17-18'!K877*60/'STATS 17-18'!G877)</f>
        <v>0.3176283748014823</v>
      </c>
      <c r="C876" s="33">
        <f>VLOOKUP(B876,'PA - ASSISTS'!$A$3:$B$55,2)</f>
        <v>50</v>
      </c>
      <c r="D876" s="33">
        <f>IF('STATS 17-18'!G877&lt;400,IF(C876&gt;66,66,C876),C876)</f>
        <v>50</v>
      </c>
      <c r="E876" s="33">
        <f>IF('STATS 17-18'!G877&lt;200,IF(C876&gt;60,60,C876),C876)</f>
        <v>50</v>
      </c>
      <c r="F876" s="33"/>
      <c r="G876" s="33"/>
      <c r="H876" s="33"/>
      <c r="I876" s="33"/>
      <c r="J876" s="33"/>
      <c r="K876" s="130"/>
    </row>
    <row r="877" ht="20.35" customHeight="1">
      <c r="A877" t="s" s="38">
        <v>1948</v>
      </c>
      <c r="B877" s="99">
        <f>('STATS 17-18'!K878*60/'STATS 17-18'!G878)</f>
        <v>0.8047749983233855</v>
      </c>
      <c r="C877" s="33">
        <f>VLOOKUP(B877,'PA - ASSISTS'!$A$3:$B$55,2)</f>
        <v>69</v>
      </c>
      <c r="D877" s="33">
        <f>IF('STATS 17-18'!G878&lt;400,IF(C877&gt;66,66,C877),C877)</f>
        <v>69</v>
      </c>
      <c r="E877" s="33">
        <f>IF('STATS 17-18'!G878&lt;200,IF(C877&gt;60,60,C877),C877)</f>
        <v>69</v>
      </c>
      <c r="F877" s="33"/>
      <c r="G877" s="33"/>
      <c r="H877" s="33"/>
      <c r="I877" s="33"/>
      <c r="J877" s="33"/>
      <c r="K877" s="130"/>
    </row>
    <row r="878" ht="20.35" customHeight="1">
      <c r="A878" t="s" s="38">
        <v>1949</v>
      </c>
      <c r="B878" s="99">
        <f>('STATS 17-18'!K879*60/'STATS 17-18'!G879)</f>
        <v>0</v>
      </c>
      <c r="C878" s="33">
        <f>VLOOKUP(B878,'PA - ASSISTS'!$A$3:$B$55,2)</f>
        <v>47</v>
      </c>
      <c r="D878" s="33">
        <f>IF('STATS 17-18'!G879&lt;400,IF(C878&gt;66,66,C878),C878)</f>
        <v>47</v>
      </c>
      <c r="E878" s="33">
        <f>IF('STATS 17-18'!G879&lt;200,IF(C878&gt;60,60,C878),C878)</f>
        <v>47</v>
      </c>
      <c r="F878" s="33"/>
      <c r="G878" s="33"/>
      <c r="H878" s="33"/>
      <c r="I878" s="33"/>
      <c r="J878" s="33"/>
      <c r="K878" s="130"/>
    </row>
    <row r="879" ht="20.35" customHeight="1">
      <c r="A879" t="s" s="38">
        <v>1950</v>
      </c>
      <c r="B879" s="99">
        <f>('STATS 17-18'!K880*60/'STATS 17-18'!G880)</f>
        <v>0.2006521193880111</v>
      </c>
      <c r="C879" s="33">
        <f>VLOOKUP(B879,'PA - ASSISTS'!$A$3:$B$55,2)</f>
        <v>48</v>
      </c>
      <c r="D879" s="33">
        <f>IF('STATS 17-18'!G880&lt;400,IF(C879&gt;66,66,C879),C879)</f>
        <v>48</v>
      </c>
      <c r="E879" s="33">
        <f>IF('STATS 17-18'!G880&lt;200,IF(C879&gt;60,60,C879),C879)</f>
        <v>48</v>
      </c>
      <c r="F879" s="33"/>
      <c r="G879" s="33"/>
      <c r="H879" s="33"/>
      <c r="I879" s="33"/>
      <c r="J879" s="33"/>
      <c r="K879" s="130"/>
    </row>
    <row r="880" ht="20.35" customHeight="1">
      <c r="A880" t="s" s="38">
        <v>1951</v>
      </c>
      <c r="B880" s="99">
        <f>('STATS 17-18'!K881*60/'STATS 17-18'!G881)</f>
        <v>0.3640114056907116</v>
      </c>
      <c r="C880" s="33">
        <f>VLOOKUP(B880,'PA - ASSISTS'!$A$3:$B$55,2)</f>
        <v>52</v>
      </c>
      <c r="D880" s="33">
        <f>IF('STATS 17-18'!G881&lt;400,IF(C880&gt;66,66,C880),C880)</f>
        <v>52</v>
      </c>
      <c r="E880" s="33">
        <f>IF('STATS 17-18'!G881&lt;200,IF(C880&gt;60,60,C880),C880)</f>
        <v>52</v>
      </c>
      <c r="F880" s="33"/>
      <c r="G880" s="33"/>
      <c r="H880" s="33"/>
      <c r="I880" s="33"/>
      <c r="J880" s="33"/>
      <c r="K880" s="130"/>
    </row>
    <row r="881" ht="20.35" customHeight="1">
      <c r="A881" t="s" s="38">
        <v>1952</v>
      </c>
      <c r="B881" s="99">
        <f>('STATS 17-18'!K882*60/'STATS 17-18'!G882)</f>
        <v>0.1740038280842179</v>
      </c>
      <c r="C881" s="33">
        <f>VLOOKUP(B881,'PA - ASSISTS'!$A$3:$B$55,2)</f>
        <v>47</v>
      </c>
      <c r="D881" s="33">
        <f>IF('STATS 17-18'!G882&lt;400,IF(C881&gt;66,66,C881),C881)</f>
        <v>47</v>
      </c>
      <c r="E881" s="33">
        <f>IF('STATS 17-18'!G882&lt;200,IF(C881&gt;60,60,C881),C881)</f>
        <v>47</v>
      </c>
      <c r="F881" s="33"/>
      <c r="G881" s="33"/>
      <c r="H881" s="33"/>
      <c r="I881" s="33"/>
      <c r="J881" s="33"/>
      <c r="K881" s="130"/>
    </row>
    <row r="882" ht="20.35" customHeight="1">
      <c r="A882" t="s" s="38">
        <v>1953</v>
      </c>
      <c r="B882" s="99">
        <f>('STATS 17-18'!K883*60/'STATS 17-18'!G883)</f>
        <v>0.9695573057548145</v>
      </c>
      <c r="C882" s="33">
        <f>VLOOKUP(B882,'PA - ASSISTS'!$A$3:$B$55,2)</f>
        <v>74</v>
      </c>
      <c r="D882" s="33">
        <f>IF('STATS 17-18'!G883&lt;400,IF(C882&gt;66,66,C882),C882)</f>
        <v>74</v>
      </c>
      <c r="E882" s="33">
        <f>IF('STATS 17-18'!G883&lt;200,IF(C882&gt;60,60,C882),C882)</f>
        <v>74</v>
      </c>
      <c r="F882" s="33"/>
      <c r="G882" s="33"/>
      <c r="H882" s="33"/>
      <c r="I882" s="33"/>
      <c r="J882" s="33"/>
      <c r="K882" s="130"/>
    </row>
    <row r="883" ht="20.35" customHeight="1">
      <c r="A883" t="s" s="38">
        <v>1954</v>
      </c>
      <c r="B883" s="99">
        <f>('STATS 17-18'!K884*60/'STATS 17-18'!G884)</f>
        <v>0.669008195350393</v>
      </c>
      <c r="C883" s="33">
        <f>VLOOKUP(B883,'PA - ASSISTS'!$A$3:$B$55,2)</f>
        <v>64</v>
      </c>
      <c r="D883" s="33">
        <f>IF('STATS 17-18'!G884&lt;400,IF(C883&gt;66,66,C883),C883)</f>
        <v>64</v>
      </c>
      <c r="E883" s="33">
        <f>IF('STATS 17-18'!G884&lt;200,IF(C883&gt;60,60,C883),C883)</f>
        <v>64</v>
      </c>
      <c r="F883" s="33"/>
      <c r="G883" s="33"/>
      <c r="H883" s="33"/>
      <c r="I883" s="33"/>
      <c r="J883" s="33"/>
      <c r="K883" s="130"/>
    </row>
    <row r="884" ht="20.35" customHeight="1">
      <c r="A884" t="s" s="38">
        <v>1955</v>
      </c>
      <c r="B884" s="99">
        <f>('STATS 17-18'!K885*60/'STATS 17-18'!G885)</f>
        <v>0</v>
      </c>
      <c r="C884" s="33">
        <f>VLOOKUP(B884,'PA - ASSISTS'!$A$3:$B$55,2)</f>
        <v>47</v>
      </c>
      <c r="D884" s="33">
        <f>IF('STATS 17-18'!G885&lt;400,IF(C884&gt;66,66,C884),C884)</f>
        <v>47</v>
      </c>
      <c r="E884" s="33">
        <f>IF('STATS 17-18'!G885&lt;200,IF(C884&gt;60,60,C884),C884)</f>
        <v>47</v>
      </c>
      <c r="F884" s="33"/>
      <c r="G884" s="33"/>
      <c r="H884" s="33"/>
      <c r="I884" s="33"/>
      <c r="J884" s="33"/>
      <c r="K884" s="130"/>
    </row>
    <row r="885" ht="20.35" customHeight="1">
      <c r="A885" t="s" s="38">
        <v>1956</v>
      </c>
      <c r="B885" s="99">
        <f>('STATS 17-18'!K886*60/'STATS 17-18'!G886)</f>
        <v>0</v>
      </c>
      <c r="C885" s="33">
        <f>VLOOKUP(B885,'PA - ASSISTS'!$A$3:$B$55,2)</f>
        <v>47</v>
      </c>
      <c r="D885" s="33">
        <f>IF('STATS 17-18'!G886&lt;400,IF(C885&gt;66,66,C885),C885)</f>
        <v>47</v>
      </c>
      <c r="E885" s="33">
        <f>IF('STATS 17-18'!G886&lt;200,IF(C885&gt;60,60,C885),C885)</f>
        <v>47</v>
      </c>
      <c r="F885" s="33"/>
      <c r="G885" s="33"/>
      <c r="H885" s="33"/>
      <c r="I885" s="33"/>
      <c r="J885" s="33"/>
      <c r="K885" s="130"/>
    </row>
    <row r="886" ht="20.35" customHeight="1">
      <c r="A886" t="s" s="38">
        <v>1957</v>
      </c>
      <c r="B886" s="99">
        <f>('STATS 17-18'!K887*60/'STATS 17-18'!G887)</f>
        <v>0.6903097765122099</v>
      </c>
      <c r="C886" s="33">
        <f>VLOOKUP(B886,'PA - ASSISTS'!$A$3:$B$55,2)</f>
        <v>65</v>
      </c>
      <c r="D886" s="33">
        <f>IF('STATS 17-18'!G887&lt;400,IF(C886&gt;66,66,C886),C886)</f>
        <v>65</v>
      </c>
      <c r="E886" s="33">
        <f>IF('STATS 17-18'!G887&lt;200,IF(C886&gt;60,60,C886),C886)</f>
        <v>65</v>
      </c>
      <c r="F886" s="33"/>
      <c r="G886" s="33"/>
      <c r="H886" s="33"/>
      <c r="I886" s="33"/>
      <c r="J886" s="33"/>
      <c r="K886" s="130"/>
    </row>
    <row r="887" ht="20.35" customHeight="1">
      <c r="A887" t="s" s="38">
        <v>1958</v>
      </c>
      <c r="B887" s="99">
        <f>('STATS 17-18'!K888*60/'STATS 17-18'!G888)</f>
        <v>0</v>
      </c>
      <c r="C887" s="33">
        <f>VLOOKUP(B887,'PA - ASSISTS'!$A$3:$B$55,2)</f>
        <v>47</v>
      </c>
      <c r="D887" s="33">
        <f>IF('STATS 17-18'!G888&lt;400,IF(C887&gt;66,66,C887),C887)</f>
        <v>47</v>
      </c>
      <c r="E887" s="33">
        <f>IF('STATS 17-18'!G888&lt;200,IF(C887&gt;60,60,C887),C887)</f>
        <v>47</v>
      </c>
      <c r="F887" s="33"/>
      <c r="G887" s="33"/>
      <c r="H887" s="33"/>
      <c r="I887" s="33"/>
      <c r="J887" s="33"/>
      <c r="K887" s="130"/>
    </row>
    <row r="888" ht="20.35" customHeight="1">
      <c r="A888" t="s" s="38">
        <v>1959</v>
      </c>
      <c r="B888" s="99">
        <f>('STATS 17-18'!K889*60/'STATS 17-18'!G889)</f>
        <v>0</v>
      </c>
      <c r="C888" s="33">
        <f>VLOOKUP(B888,'PA - ASSISTS'!$A$3:$B$55,2)</f>
        <v>47</v>
      </c>
      <c r="D888" s="33">
        <f>IF('STATS 17-18'!G889&lt;400,IF(C888&gt;66,66,C888),C888)</f>
        <v>47</v>
      </c>
      <c r="E888" s="33">
        <f>IF('STATS 17-18'!G889&lt;200,IF(C888&gt;60,60,C888),C888)</f>
        <v>47</v>
      </c>
      <c r="F888" s="33"/>
      <c r="G888" s="33"/>
      <c r="H888" s="33"/>
      <c r="I888" s="33"/>
      <c r="J888" s="33"/>
      <c r="K888" s="130"/>
    </row>
    <row r="889" ht="20.35" customHeight="1">
      <c r="A889" t="s" s="38">
        <v>1960</v>
      </c>
      <c r="B889" s="99">
        <f>('STATS 17-18'!K890*60/'STATS 17-18'!G890)</f>
        <v>0.8337868979653283</v>
      </c>
      <c r="C889" s="33">
        <f>VLOOKUP(B889,'PA - ASSISTS'!$A$3:$B$55,2)</f>
        <v>70</v>
      </c>
      <c r="D889" s="33">
        <f>IF('STATS 17-18'!G890&lt;400,IF(C889&gt;66,66,C889),C889)</f>
        <v>70</v>
      </c>
      <c r="E889" s="33">
        <f>IF('STATS 17-18'!G890&lt;200,IF(C889&gt;60,60,C889),C889)</f>
        <v>70</v>
      </c>
      <c r="F889" s="33"/>
      <c r="G889" s="33"/>
      <c r="H889" s="33"/>
      <c r="I889" s="33"/>
      <c r="J889" s="33"/>
      <c r="K889" s="130"/>
    </row>
    <row r="890" ht="20.35" customHeight="1">
      <c r="A890" t="s" s="38">
        <v>1961</v>
      </c>
      <c r="B890" s="99">
        <f>('STATS 17-18'!K891*60/'STATS 17-18'!G891)</f>
        <v>0.495049504950495</v>
      </c>
      <c r="C890" s="33">
        <f>VLOOKUP(B890,'PA - ASSISTS'!$A$3:$B$55,2)</f>
        <v>57</v>
      </c>
      <c r="D890" s="33">
        <f>IF('STATS 17-18'!G891&lt;400,IF(C890&gt;66,66,C890),C890)</f>
        <v>57</v>
      </c>
      <c r="E890" s="33">
        <f>IF('STATS 17-18'!G891&lt;200,IF(C890&gt;60,60,C890),C890)</f>
        <v>57</v>
      </c>
      <c r="F890" s="33"/>
      <c r="G890" s="33"/>
      <c r="H890" s="33"/>
      <c r="I890" s="33"/>
      <c r="J890" s="33"/>
      <c r="K890" s="130"/>
    </row>
    <row r="891" ht="20.35" customHeight="1">
      <c r="A891" t="s" s="38">
        <v>1962</v>
      </c>
      <c r="B891" s="99">
        <f>('STATS 17-18'!K892*60/'STATS 17-18'!G892)</f>
        <v>0.7388187695149303</v>
      </c>
      <c r="C891" s="33">
        <f>VLOOKUP(B891,'PA - ASSISTS'!$A$3:$B$55,2)</f>
        <v>66</v>
      </c>
      <c r="D891" s="33">
        <f>IF('STATS 17-18'!G892&lt;400,IF(C891&gt;66,66,C891),C891)</f>
        <v>66</v>
      </c>
      <c r="E891" s="33">
        <f>IF('STATS 17-18'!G892&lt;200,IF(C891&gt;60,60,C891),C891)</f>
        <v>66</v>
      </c>
      <c r="F891" s="33"/>
      <c r="G891" s="33"/>
      <c r="H891" s="33"/>
      <c r="I891" s="33"/>
      <c r="J891" s="33"/>
      <c r="K891" s="130"/>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28.xml><?xml version="1.0" encoding="utf-8"?>
<worksheet xmlns:r="http://schemas.openxmlformats.org/officeDocument/2006/relationships" xmlns="http://schemas.openxmlformats.org/spreadsheetml/2006/main">
  <sheetPr>
    <pageSetUpPr fitToPage="1"/>
  </sheetPr>
  <dimension ref="A2:B55"/>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131" customWidth="1"/>
    <col min="2" max="2" width="16.3516" style="131" customWidth="1"/>
    <col min="3" max="256" width="16.3516" style="131" customWidth="1"/>
  </cols>
  <sheetData>
    <row r="1" ht="28" customHeight="1">
      <c r="A1" t="s" s="7">
        <v>3504</v>
      </c>
      <c r="B1" s="7"/>
    </row>
    <row r="2" ht="20.55" customHeight="1">
      <c r="A2" s="70"/>
      <c r="B2" s="70"/>
    </row>
    <row r="3" ht="20.55" customHeight="1">
      <c r="A3" s="84">
        <v>2.43</v>
      </c>
      <c r="B3" s="85">
        <v>99</v>
      </c>
    </row>
    <row r="4" ht="20.35" customHeight="1">
      <c r="A4" s="86">
        <v>2.32</v>
      </c>
      <c r="B4" s="87">
        <f>B3-1</f>
        <v>98</v>
      </c>
    </row>
    <row r="5" ht="20.35" customHeight="1">
      <c r="A5" s="86">
        <v>2.21</v>
      </c>
      <c r="B5" s="87">
        <f>B4-1</f>
        <v>97</v>
      </c>
    </row>
    <row r="6" ht="20.35" customHeight="1">
      <c r="A6" s="86">
        <v>2.1</v>
      </c>
      <c r="B6" s="87">
        <f>B5-1</f>
        <v>96</v>
      </c>
    </row>
    <row r="7" ht="20.35" customHeight="1">
      <c r="A7" s="86">
        <v>1.98</v>
      </c>
      <c r="B7" s="87">
        <f>B6-1</f>
        <v>95</v>
      </c>
    </row>
    <row r="8" ht="20.35" customHeight="1">
      <c r="A8" s="86">
        <v>1.86</v>
      </c>
      <c r="B8" s="87">
        <f>B7-1</f>
        <v>94</v>
      </c>
    </row>
    <row r="9" ht="20.35" customHeight="1">
      <c r="A9" s="86">
        <v>1.74</v>
      </c>
      <c r="B9" s="87">
        <f>B8-1</f>
        <v>93</v>
      </c>
    </row>
    <row r="10" ht="20.35" customHeight="1">
      <c r="A10" s="86">
        <v>1.68</v>
      </c>
      <c r="B10" s="87">
        <f>B9-1</f>
        <v>92</v>
      </c>
    </row>
    <row r="11" ht="20.35" customHeight="1">
      <c r="A11" s="86">
        <v>1.62</v>
      </c>
      <c r="B11" s="87">
        <f>B10-1</f>
        <v>91</v>
      </c>
    </row>
    <row r="12" ht="20.35" customHeight="1">
      <c r="A12" s="86">
        <v>1.56</v>
      </c>
      <c r="B12" s="87">
        <f>B11-1</f>
        <v>90</v>
      </c>
    </row>
    <row r="13" ht="20.35" customHeight="1">
      <c r="A13" s="86">
        <v>1.51</v>
      </c>
      <c r="B13" s="87">
        <f>B12-1</f>
        <v>89</v>
      </c>
    </row>
    <row r="14" ht="20.35" customHeight="1">
      <c r="A14" s="86">
        <v>1.46</v>
      </c>
      <c r="B14" s="87">
        <f>B13-1</f>
        <v>88</v>
      </c>
    </row>
    <row r="15" ht="20.35" customHeight="1">
      <c r="A15" s="86">
        <v>1.41</v>
      </c>
      <c r="B15" s="87">
        <f>B14-1</f>
        <v>87</v>
      </c>
    </row>
    <row r="16" ht="20.35" customHeight="1">
      <c r="A16" s="86">
        <v>1.36</v>
      </c>
      <c r="B16" s="87">
        <f>B15-1</f>
        <v>86</v>
      </c>
    </row>
    <row r="17" ht="20.35" customHeight="1">
      <c r="A17" s="86">
        <v>1.32</v>
      </c>
      <c r="B17" s="87">
        <f>B16-1</f>
        <v>85</v>
      </c>
    </row>
    <row r="18" ht="20.35" customHeight="1">
      <c r="A18" s="86">
        <v>1.28</v>
      </c>
      <c r="B18" s="87">
        <f>B17-1</f>
        <v>84</v>
      </c>
    </row>
    <row r="19" ht="20.35" customHeight="1">
      <c r="A19" s="86">
        <v>1.24</v>
      </c>
      <c r="B19" s="87">
        <f>B18-1</f>
        <v>83</v>
      </c>
    </row>
    <row r="20" ht="20.35" customHeight="1">
      <c r="A20" s="86">
        <v>1.2</v>
      </c>
      <c r="B20" s="87">
        <f>B19-1</f>
        <v>82</v>
      </c>
    </row>
    <row r="21" ht="20.35" customHeight="1">
      <c r="A21" s="86">
        <v>1.16</v>
      </c>
      <c r="B21" s="87">
        <f>B20-1</f>
        <v>81</v>
      </c>
    </row>
    <row r="22" ht="20.35" customHeight="1">
      <c r="A22" s="86">
        <v>1.13</v>
      </c>
      <c r="B22" s="87">
        <f>B21-1</f>
        <v>80</v>
      </c>
    </row>
    <row r="23" ht="20.35" customHeight="1">
      <c r="A23" s="86">
        <v>1.1</v>
      </c>
      <c r="B23" s="87">
        <f>B22-1</f>
        <v>79</v>
      </c>
    </row>
    <row r="24" ht="20.35" customHeight="1">
      <c r="A24" s="86">
        <v>1.07</v>
      </c>
      <c r="B24" s="87">
        <f>B23-1</f>
        <v>78</v>
      </c>
    </row>
    <row r="25" ht="20.35" customHeight="1">
      <c r="A25" s="86">
        <v>1.04</v>
      </c>
      <c r="B25" s="87">
        <f>B24-1</f>
        <v>77</v>
      </c>
    </row>
    <row r="26" ht="20.35" customHeight="1">
      <c r="A26" s="86">
        <v>1.01</v>
      </c>
      <c r="B26" s="87">
        <f>B25-1</f>
        <v>76</v>
      </c>
    </row>
    <row r="27" ht="20.35" customHeight="1">
      <c r="A27" s="86">
        <v>0.98</v>
      </c>
      <c r="B27" s="87">
        <f>B26-1</f>
        <v>75</v>
      </c>
    </row>
    <row r="28" ht="20.35" customHeight="1">
      <c r="A28" s="86">
        <v>0.95</v>
      </c>
      <c r="B28" s="87">
        <f>B27-1</f>
        <v>74</v>
      </c>
    </row>
    <row r="29" ht="20.35" customHeight="1">
      <c r="A29" s="86">
        <v>0.92</v>
      </c>
      <c r="B29" s="87">
        <f>B28-1</f>
        <v>73</v>
      </c>
    </row>
    <row r="30" ht="20.35" customHeight="1">
      <c r="A30" s="86">
        <v>0.89</v>
      </c>
      <c r="B30" s="87">
        <f>B29-1</f>
        <v>72</v>
      </c>
    </row>
    <row r="31" ht="20.35" customHeight="1">
      <c r="A31" s="86">
        <v>0.86</v>
      </c>
      <c r="B31" s="87">
        <f>B30-1</f>
        <v>71</v>
      </c>
    </row>
    <row r="32" ht="20.35" customHeight="1">
      <c r="A32" s="86">
        <v>0.83</v>
      </c>
      <c r="B32" s="87">
        <f>B31-1</f>
        <v>70</v>
      </c>
    </row>
    <row r="33" ht="20.35" customHeight="1">
      <c r="A33" s="86">
        <v>0.8</v>
      </c>
      <c r="B33" s="87">
        <f>B32-1</f>
        <v>69</v>
      </c>
    </row>
    <row r="34" ht="20.35" customHeight="1">
      <c r="A34" s="86">
        <v>0.77</v>
      </c>
      <c r="B34" s="87">
        <f>B33-1</f>
        <v>68</v>
      </c>
    </row>
    <row r="35" ht="20.35" customHeight="1">
      <c r="A35" s="86">
        <v>0.74</v>
      </c>
      <c r="B35" s="87">
        <f>B34-1</f>
        <v>67</v>
      </c>
    </row>
    <row r="36" ht="20.35" customHeight="1">
      <c r="A36" s="86">
        <v>0.71</v>
      </c>
      <c r="B36" s="87">
        <f>B35-1</f>
        <v>66</v>
      </c>
    </row>
    <row r="37" ht="20.35" customHeight="1">
      <c r="A37" s="86">
        <v>0.68</v>
      </c>
      <c r="B37" s="87">
        <f>B36-1</f>
        <v>65</v>
      </c>
    </row>
    <row r="38" ht="20.35" customHeight="1">
      <c r="A38" s="86">
        <v>0.66</v>
      </c>
      <c r="B38" s="87">
        <f>B37-1</f>
        <v>64</v>
      </c>
    </row>
    <row r="39" ht="20.35" customHeight="1">
      <c r="A39" s="86">
        <v>0.64</v>
      </c>
      <c r="B39" s="87">
        <f>B38-1</f>
        <v>63</v>
      </c>
    </row>
    <row r="40" ht="20.35" customHeight="1">
      <c r="A40" s="86">
        <v>0.62</v>
      </c>
      <c r="B40" s="87">
        <f>B39-1</f>
        <v>62</v>
      </c>
    </row>
    <row r="41" ht="20.35" customHeight="1">
      <c r="A41" s="86">
        <v>0.6</v>
      </c>
      <c r="B41" s="87">
        <f>B40-1</f>
        <v>61</v>
      </c>
    </row>
    <row r="42" ht="20.35" customHeight="1">
      <c r="A42" s="86">
        <v>0.58</v>
      </c>
      <c r="B42" s="87">
        <f>B41-1</f>
        <v>60</v>
      </c>
    </row>
    <row r="43" ht="20.35" customHeight="1">
      <c r="A43" s="86">
        <v>0.55</v>
      </c>
      <c r="B43" s="87">
        <f>B42-1</f>
        <v>59</v>
      </c>
    </row>
    <row r="44" ht="20.35" customHeight="1">
      <c r="A44" s="86">
        <v>0.52</v>
      </c>
      <c r="B44" s="87">
        <f>B43-1</f>
        <v>58</v>
      </c>
    </row>
    <row r="45" ht="20.35" customHeight="1">
      <c r="A45" s="86">
        <v>0.49</v>
      </c>
      <c r="B45" s="87">
        <f>B44-1</f>
        <v>57</v>
      </c>
    </row>
    <row r="46" ht="20.35" customHeight="1">
      <c r="A46" s="86">
        <v>0.46</v>
      </c>
      <c r="B46" s="87">
        <f>B45-1</f>
        <v>56</v>
      </c>
    </row>
    <row r="47" ht="20.35" customHeight="1">
      <c r="A47" s="86">
        <v>0.44</v>
      </c>
      <c r="B47" s="87">
        <f>B46-1</f>
        <v>55</v>
      </c>
    </row>
    <row r="48" ht="20.35" customHeight="1">
      <c r="A48" s="86">
        <v>0.42</v>
      </c>
      <c r="B48" s="87">
        <f>B47-1</f>
        <v>54</v>
      </c>
    </row>
    <row r="49" ht="20.35" customHeight="1">
      <c r="A49" s="86">
        <v>0.4</v>
      </c>
      <c r="B49" s="87">
        <f>B48-1</f>
        <v>53</v>
      </c>
    </row>
    <row r="50" ht="20.35" customHeight="1">
      <c r="A50" s="86">
        <v>0.36</v>
      </c>
      <c r="B50" s="87">
        <f>B49-1</f>
        <v>52</v>
      </c>
    </row>
    <row r="51" ht="20.35" customHeight="1">
      <c r="A51" s="86">
        <v>0.32</v>
      </c>
      <c r="B51" s="87">
        <f>B50-1</f>
        <v>51</v>
      </c>
    </row>
    <row r="52" ht="20.35" customHeight="1">
      <c r="A52" s="86">
        <v>0.28</v>
      </c>
      <c r="B52" s="87">
        <f>B51-1</f>
        <v>50</v>
      </c>
    </row>
    <row r="53" ht="20.35" customHeight="1">
      <c r="A53" s="86">
        <v>0.24</v>
      </c>
      <c r="B53" s="87">
        <f>B52-1</f>
        <v>49</v>
      </c>
    </row>
    <row r="54" ht="20.35" customHeight="1">
      <c r="A54" s="86">
        <v>0.19</v>
      </c>
      <c r="B54" s="87">
        <f>B53-1</f>
        <v>48</v>
      </c>
    </row>
    <row r="55" ht="20.35" customHeight="1">
      <c r="A55" s="86">
        <v>0</v>
      </c>
      <c r="B55" s="87">
        <f>B54-1</f>
        <v>47</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29.xml><?xml version="1.0" encoding="utf-8"?>
<worksheet xmlns:r="http://schemas.openxmlformats.org/officeDocument/2006/relationships" xmlns="http://schemas.openxmlformats.org/spreadsheetml/2006/main">
  <sheetPr>
    <pageSetUpPr fitToPage="1"/>
  </sheetPr>
  <dimension ref="A1:J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29.375" style="132" customWidth="1"/>
    <col min="2" max="2" width="10.4375" style="132" customWidth="1"/>
    <col min="3" max="3" width="9.5625" style="132" customWidth="1"/>
    <col min="4" max="4" width="9.5625" style="132" customWidth="1"/>
    <col min="5" max="5" width="9.07812" style="132" customWidth="1"/>
    <col min="6" max="6" width="9.07812" style="132" customWidth="1"/>
    <col min="7" max="7" width="9.07812" style="132" customWidth="1"/>
    <col min="8" max="8" width="9.07812" style="132" customWidth="1"/>
    <col min="9" max="9" width="9.07812" style="132" customWidth="1"/>
    <col min="10" max="10" width="10.6172" style="132" customWidth="1"/>
    <col min="11" max="256" width="16.3516" style="132" customWidth="1"/>
  </cols>
  <sheetData>
    <row r="1" ht="32.55" customHeight="1">
      <c r="A1" t="s" s="42">
        <v>6</v>
      </c>
      <c r="B1" t="s" s="75">
        <v>3507</v>
      </c>
      <c r="C1" t="s" s="75">
        <v>3508</v>
      </c>
      <c r="D1" t="s" s="75">
        <v>3509</v>
      </c>
      <c r="E1" t="s" s="75">
        <v>3510</v>
      </c>
      <c r="F1" t="s" s="75">
        <v>3511</v>
      </c>
      <c r="G1" t="s" s="75">
        <v>3512</v>
      </c>
      <c r="H1" t="s" s="75">
        <v>3513</v>
      </c>
      <c r="I1" t="s" s="75">
        <v>3514</v>
      </c>
      <c r="J1" t="s" s="76">
        <v>3515</v>
      </c>
    </row>
    <row r="2" ht="20.55" customHeight="1">
      <c r="A2" t="s" s="77">
        <v>37</v>
      </c>
      <c r="B2" s="78">
        <f>VLOOKUP('STATS 17-18'!AG3,'SC - SHOTS'!$A$3:$B$55,2)</f>
        <v>55</v>
      </c>
      <c r="C2" s="79">
        <f>IF('STATS 17-18'!G3&lt;400,IF(B2&gt;66,66,B2),B2)</f>
        <v>55</v>
      </c>
      <c r="D2" s="79">
        <f>IF('STATS 17-18'!G3&lt;200,IF(C2&gt;60,60,C2),C2)</f>
        <v>55</v>
      </c>
      <c r="E2" s="79">
        <f>VLOOKUP('STATS 17-18'!J3,'SC - GOALS'!$A$3:$B$55,2)</f>
        <v>54</v>
      </c>
      <c r="F2" s="79">
        <f>IF('STATS 17-18'!G3&lt;400,IF(E2&gt;66,66,E2),E2)</f>
        <v>54</v>
      </c>
      <c r="G2" s="79">
        <f>IF('STATS 17-18'!G3&lt;200,IF(F2&gt;60,60,F2),F2)</f>
        <v>54</v>
      </c>
      <c r="H2" s="114">
        <f>(D2+G2)/2</f>
        <v>54.5</v>
      </c>
      <c r="I2" s="114">
        <f>IF('STATS 17-18'!H3&lt;13.4,IF(H2&gt;73,73,H2),H2)</f>
        <v>54.5</v>
      </c>
      <c r="J2" s="133">
        <f>IF('STATS 17-18'!H3&lt;11,IF(I2&gt;66,66,I2),I2)</f>
        <v>54.5</v>
      </c>
    </row>
    <row r="3" ht="20.35" customHeight="1">
      <c r="A3" t="s" s="38">
        <v>39</v>
      </c>
      <c r="B3" s="81">
        <f>VLOOKUP('STATS 17-18'!AG4,'SC - SHOTS'!$A$3:$B$55,2)</f>
        <v>68</v>
      </c>
      <c r="C3" s="33">
        <f>IF('STATS 17-18'!G4&lt;400,IF(B3&gt;66,66,B3),B3)</f>
        <v>66</v>
      </c>
      <c r="D3" s="33">
        <f>IF('STATS 17-18'!G4&lt;200,IF(C3&gt;60,60,C3),C3)</f>
        <v>60</v>
      </c>
      <c r="E3" s="33">
        <f>VLOOKUP('STATS 17-18'!J4,'SC - GOALS'!$A$3:$B$55,2)</f>
        <v>47</v>
      </c>
      <c r="F3" s="33">
        <f>IF('STATS 17-18'!G4&lt;400,IF(E3&gt;66,66,E3),E3)</f>
        <v>47</v>
      </c>
      <c r="G3" s="33">
        <f>IF('STATS 17-18'!G4&lt;200,IF(F3&gt;60,60,F3),F3)</f>
        <v>47</v>
      </c>
      <c r="H3" s="116">
        <f>(D3+G3)/2</f>
        <v>53.5</v>
      </c>
      <c r="I3" s="116">
        <f>IF('STATS 17-18'!H4&lt;13.4,IF(H3&gt;73,73,H3),H3)</f>
        <v>53.5</v>
      </c>
      <c r="J3" s="134">
        <f>IF('STATS 17-18'!H4&lt;11,IF(I3&gt;66,66,I3),I3)</f>
        <v>53.5</v>
      </c>
    </row>
    <row r="4" ht="20.35" customHeight="1">
      <c r="A4" t="s" s="38">
        <v>41</v>
      </c>
      <c r="B4" s="81">
        <f>VLOOKUP('STATS 17-18'!AG5,'SC - SHOTS'!$A$3:$B$55,2)</f>
        <v>69</v>
      </c>
      <c r="C4" s="33">
        <f>IF('STATS 17-18'!G5&lt;400,IF(B4&gt;66,66,B4),B4)</f>
        <v>69</v>
      </c>
      <c r="D4" s="33">
        <f>IF('STATS 17-18'!G5&lt;200,IF(C4&gt;60,60,C4),C4)</f>
        <v>69</v>
      </c>
      <c r="E4" s="33">
        <f>VLOOKUP('STATS 17-18'!J5,'SC - GOALS'!$A$3:$B$55,2)</f>
        <v>70</v>
      </c>
      <c r="F4" s="33">
        <f>IF('STATS 17-18'!G5&lt;400,IF(E4&gt;66,66,E4),E4)</f>
        <v>70</v>
      </c>
      <c r="G4" s="33">
        <f>IF('STATS 17-18'!G5&lt;200,IF(F4&gt;60,60,F4),F4)</f>
        <v>70</v>
      </c>
      <c r="H4" s="116">
        <f>(D4+G4)/2</f>
        <v>69.5</v>
      </c>
      <c r="I4" s="116">
        <f>IF('STATS 17-18'!H5&lt;13.4,IF(H4&gt;73,73,H4),H4)</f>
        <v>69.5</v>
      </c>
      <c r="J4" s="134">
        <f>IF('STATS 17-18'!H5&lt;11,IF(I4&gt;66,66,I4),I4)</f>
        <v>69.5</v>
      </c>
    </row>
    <row r="5" ht="20.35" customHeight="1">
      <c r="A5" t="s" s="38">
        <v>43</v>
      </c>
      <c r="B5" s="81">
        <f>VLOOKUP('STATS 17-18'!AG6,'SC - SHOTS'!$A$3:$B$55,2)</f>
        <v>47</v>
      </c>
      <c r="C5" s="33">
        <f>IF('STATS 17-18'!G6&lt;400,IF(B5&gt;66,66,B5),B5)</f>
        <v>47</v>
      </c>
      <c r="D5" s="33">
        <f>IF('STATS 17-18'!G6&lt;200,IF(C5&gt;60,60,C5),C5)</f>
        <v>47</v>
      </c>
      <c r="E5" s="33">
        <f>VLOOKUP('STATS 17-18'!J6,'SC - GOALS'!$A$3:$B$55,2)</f>
        <v>47</v>
      </c>
      <c r="F5" s="33">
        <f>IF('STATS 17-18'!G6&lt;400,IF(E5&gt;66,66,E5),E5)</f>
        <v>47</v>
      </c>
      <c r="G5" s="33">
        <f>IF('STATS 17-18'!G6&lt;200,IF(F5&gt;60,60,F5),F5)</f>
        <v>47</v>
      </c>
      <c r="H5" s="116">
        <f>(D5+G5)/2</f>
        <v>47</v>
      </c>
      <c r="I5" s="116">
        <f>IF('STATS 17-18'!H6&lt;13.4,IF(H5&gt;73,73,H5),H5)</f>
        <v>47</v>
      </c>
      <c r="J5" s="134">
        <f>IF('STATS 17-18'!H6&lt;11,IF(I5&gt;66,66,I5),I5)</f>
        <v>47</v>
      </c>
    </row>
    <row r="6" ht="20.35" customHeight="1">
      <c r="A6" t="s" s="38">
        <v>45</v>
      </c>
      <c r="B6" s="81">
        <f>VLOOKUP('STATS 17-18'!AG7,'SC - SHOTS'!$A$3:$B$55,2)</f>
        <v>49</v>
      </c>
      <c r="C6" s="33">
        <f>IF('STATS 17-18'!G7&lt;400,IF(B6&gt;66,66,B6),B6)</f>
        <v>49</v>
      </c>
      <c r="D6" s="33">
        <f>IF('STATS 17-18'!G7&lt;200,IF(C6&gt;60,60,C6),C6)</f>
        <v>49</v>
      </c>
      <c r="E6" s="33">
        <f>VLOOKUP('STATS 17-18'!J7,'SC - GOALS'!$A$3:$B$55,2)</f>
        <v>47</v>
      </c>
      <c r="F6" s="33">
        <f>IF('STATS 17-18'!G7&lt;400,IF(E6&gt;66,66,E6),E6)</f>
        <v>47</v>
      </c>
      <c r="G6" s="33">
        <f>IF('STATS 17-18'!G7&lt;200,IF(F6&gt;60,60,F6),F6)</f>
        <v>47</v>
      </c>
      <c r="H6" s="116">
        <f>(D6+G6)/2</f>
        <v>48</v>
      </c>
      <c r="I6" s="116">
        <f>IF('STATS 17-18'!H7&lt;13.4,IF(H6&gt;73,73,H6),H6)</f>
        <v>48</v>
      </c>
      <c r="J6" s="134">
        <f>IF('STATS 17-18'!H7&lt;11,IF(I6&gt;66,66,I6),I6)</f>
        <v>48</v>
      </c>
    </row>
    <row r="7" ht="20.35" customHeight="1">
      <c r="A7" t="s" s="38">
        <v>47</v>
      </c>
      <c r="B7" s="81">
        <f>VLOOKUP('STATS 17-18'!AG8,'SC - SHOTS'!$A$3:$B$55,2)</f>
        <v>92</v>
      </c>
      <c r="C7" s="33">
        <f>IF('STATS 17-18'!G8&lt;400,IF(B7&gt;66,66,B7),B7)</f>
        <v>66</v>
      </c>
      <c r="D7" s="33">
        <f>IF('STATS 17-18'!G8&lt;200,IF(C7&gt;60,60,C7),C7)</f>
        <v>60</v>
      </c>
      <c r="E7" s="33">
        <f>VLOOKUP('STATS 17-18'!J8,'SC - GOALS'!$A$3:$B$55,2)</f>
        <v>47</v>
      </c>
      <c r="F7" s="33">
        <f>IF('STATS 17-18'!G8&lt;400,IF(E7&gt;66,66,E7),E7)</f>
        <v>47</v>
      </c>
      <c r="G7" s="33">
        <f>IF('STATS 17-18'!G8&lt;200,IF(F7&gt;60,60,F7),F7)</f>
        <v>47</v>
      </c>
      <c r="H7" s="116">
        <f>(D7+G7)/2</f>
        <v>53.5</v>
      </c>
      <c r="I7" s="116">
        <f>IF('STATS 17-18'!H8&lt;13.4,IF(H7&gt;73,73,H7),H7)</f>
        <v>53.5</v>
      </c>
      <c r="J7" s="134">
        <f>IF('STATS 17-18'!H8&lt;11,IF(I7&gt;66,66,I7),I7)</f>
        <v>53.5</v>
      </c>
    </row>
    <row r="8" ht="20.35" customHeight="1">
      <c r="A8" t="s" s="38">
        <v>49</v>
      </c>
      <c r="B8" s="81">
        <f>VLOOKUP('STATS 17-18'!AG9,'SC - SHOTS'!$A$3:$B$55,2)</f>
        <v>81</v>
      </c>
      <c r="C8" s="33">
        <f>IF('STATS 17-18'!G9&lt;400,IF(B8&gt;66,66,B8),B8)</f>
        <v>66</v>
      </c>
      <c r="D8" s="33">
        <f>IF('STATS 17-18'!G9&lt;200,IF(C8&gt;60,60,C8),C8)</f>
        <v>66</v>
      </c>
      <c r="E8" s="33">
        <f>VLOOKUP('STATS 17-18'!J9,'SC - GOALS'!$A$3:$B$55,2)</f>
        <v>80</v>
      </c>
      <c r="F8" s="33">
        <f>IF('STATS 17-18'!G9&lt;400,IF(E8&gt;66,66,E8),E8)</f>
        <v>66</v>
      </c>
      <c r="G8" s="33">
        <f>IF('STATS 17-18'!G9&lt;200,IF(F8&gt;60,60,F8),F8)</f>
        <v>66</v>
      </c>
      <c r="H8" s="116">
        <f>(D8+G8)/2</f>
        <v>66</v>
      </c>
      <c r="I8" s="116">
        <f>IF('STATS 17-18'!H9&lt;13.4,IF(H8&gt;73,73,H8),H8)</f>
        <v>66</v>
      </c>
      <c r="J8" s="134">
        <f>IF('STATS 17-18'!H9&lt;11,IF(I8&gt;66,66,I8),I8)</f>
        <v>66</v>
      </c>
    </row>
    <row r="9" ht="20.35" customHeight="1">
      <c r="A9" t="s" s="38">
        <v>51</v>
      </c>
      <c r="B9" s="81">
        <f>VLOOKUP('STATS 17-18'!AG10,'SC - SHOTS'!$A$3:$B$55,2)</f>
        <v>87</v>
      </c>
      <c r="C9" s="33">
        <f>IF('STATS 17-18'!G10&lt;400,IF(B9&gt;66,66,B9),B9)</f>
        <v>66</v>
      </c>
      <c r="D9" s="33">
        <f>IF('STATS 17-18'!G10&lt;200,IF(C9&gt;60,60,C9),C9)</f>
        <v>60</v>
      </c>
      <c r="E9" s="33">
        <f>VLOOKUP('STATS 17-18'!J10,'SC - GOALS'!$A$3:$B$55,2)</f>
        <v>47</v>
      </c>
      <c r="F9" s="33">
        <f>IF('STATS 17-18'!G10&lt;400,IF(E9&gt;66,66,E9),E9)</f>
        <v>47</v>
      </c>
      <c r="G9" s="33">
        <f>IF('STATS 17-18'!G10&lt;200,IF(F9&gt;60,60,F9),F9)</f>
        <v>47</v>
      </c>
      <c r="H9" s="116">
        <f>(D9+G9)/2</f>
        <v>53.5</v>
      </c>
      <c r="I9" s="116">
        <f>IF('STATS 17-18'!H10&lt;13.4,IF(H9&gt;73,73,H9),H9)</f>
        <v>53.5</v>
      </c>
      <c r="J9" s="134">
        <f>IF('STATS 17-18'!H10&lt;11,IF(I9&gt;66,66,I9),I9)</f>
        <v>53.5</v>
      </c>
    </row>
    <row r="10" ht="20.35" customHeight="1">
      <c r="A10" t="s" s="38">
        <v>53</v>
      </c>
      <c r="B10" s="81">
        <f>VLOOKUP('STATS 17-18'!AG11,'SC - SHOTS'!$A$3:$B$55,2)</f>
        <v>72</v>
      </c>
      <c r="C10" s="33">
        <f>IF('STATS 17-18'!G11&lt;400,IF(B10&gt;66,66,B10),B10)</f>
        <v>72</v>
      </c>
      <c r="D10" s="33">
        <f>IF('STATS 17-18'!G11&lt;200,IF(C10&gt;60,60,C10),C10)</f>
        <v>72</v>
      </c>
      <c r="E10" s="33">
        <f>VLOOKUP('STATS 17-18'!J11,'SC - GOALS'!$A$3:$B$55,2)</f>
        <v>88</v>
      </c>
      <c r="F10" s="33">
        <f>IF('STATS 17-18'!G11&lt;400,IF(E10&gt;66,66,E10),E10)</f>
        <v>88</v>
      </c>
      <c r="G10" s="33">
        <f>IF('STATS 17-18'!G11&lt;200,IF(F10&gt;60,60,F10),F10)</f>
        <v>88</v>
      </c>
      <c r="H10" s="116">
        <f>(D10+G10)/2</f>
        <v>80</v>
      </c>
      <c r="I10" s="116">
        <f>IF('STATS 17-18'!H11&lt;13.4,IF(H10&gt;73,73,H10),H10)</f>
        <v>80</v>
      </c>
      <c r="J10" s="134">
        <f>IF('STATS 17-18'!H11&lt;11,IF(I10&gt;66,66,I10),I10)</f>
        <v>80</v>
      </c>
    </row>
    <row r="11" ht="20.35" customHeight="1">
      <c r="A11" t="s" s="38">
        <v>55</v>
      </c>
      <c r="B11" s="81">
        <f>VLOOKUP('STATS 17-18'!AG12,'SC - SHOTS'!$A$3:$B$55,2)</f>
        <v>55</v>
      </c>
      <c r="C11" s="33">
        <f>IF('STATS 17-18'!G12&lt;400,IF(B11&gt;66,66,B11),B11)</f>
        <v>55</v>
      </c>
      <c r="D11" s="33">
        <f>IF('STATS 17-18'!G12&lt;200,IF(C11&gt;60,60,C11),C11)</f>
        <v>55</v>
      </c>
      <c r="E11" s="33">
        <f>VLOOKUP('STATS 17-18'!J12,'SC - GOALS'!$A$3:$B$55,2)</f>
        <v>54</v>
      </c>
      <c r="F11" s="33">
        <f>IF('STATS 17-18'!G12&lt;400,IF(E11&gt;66,66,E11),E11)</f>
        <v>54</v>
      </c>
      <c r="G11" s="33">
        <f>IF('STATS 17-18'!G12&lt;200,IF(F11&gt;60,60,F11),F11)</f>
        <v>54</v>
      </c>
      <c r="H11" s="116">
        <f>(D11+G11)/2</f>
        <v>54.5</v>
      </c>
      <c r="I11" s="116">
        <f>IF('STATS 17-18'!H12&lt;13.4,IF(H11&gt;73,73,H11),H11)</f>
        <v>54.5</v>
      </c>
      <c r="J11" s="134">
        <f>IF('STATS 17-18'!H12&lt;11,IF(I11&gt;66,66,I11),I11)</f>
        <v>54.5</v>
      </c>
    </row>
    <row r="12" ht="20.35" customHeight="1">
      <c r="A12" t="s" s="38">
        <v>57</v>
      </c>
      <c r="B12" s="81">
        <f>VLOOKUP('STATS 17-18'!AG13,'SC - SHOTS'!$A$3:$B$55,2)</f>
        <v>72</v>
      </c>
      <c r="C12" s="33">
        <f>IF('STATS 17-18'!G13&lt;400,IF(B12&gt;66,66,B12),B12)</f>
        <v>72</v>
      </c>
      <c r="D12" s="33">
        <f>IF('STATS 17-18'!G13&lt;200,IF(C12&gt;60,60,C12),C12)</f>
        <v>72</v>
      </c>
      <c r="E12" s="33">
        <f>VLOOKUP('STATS 17-18'!J13,'SC - GOALS'!$A$3:$B$55,2)</f>
        <v>78</v>
      </c>
      <c r="F12" s="33">
        <f>IF('STATS 17-18'!G13&lt;400,IF(E12&gt;66,66,E12),E12)</f>
        <v>78</v>
      </c>
      <c r="G12" s="33">
        <f>IF('STATS 17-18'!G13&lt;200,IF(F12&gt;60,60,F12),F12)</f>
        <v>78</v>
      </c>
      <c r="H12" s="116">
        <f>(D12+G12)/2</f>
        <v>75</v>
      </c>
      <c r="I12" s="116">
        <f>IF('STATS 17-18'!H13&lt;13.4,IF(H12&gt;73,73,H12),H12)</f>
        <v>75</v>
      </c>
      <c r="J12" s="134">
        <f>IF('STATS 17-18'!H13&lt;11,IF(I12&gt;66,66,I12),I12)</f>
        <v>75</v>
      </c>
    </row>
    <row r="13" ht="20.35" customHeight="1">
      <c r="A13" t="s" s="38">
        <v>59</v>
      </c>
      <c r="B13" s="81">
        <f>VLOOKUP('STATS 17-18'!AG14,'SC - SHOTS'!$A$3:$B$55,2)</f>
        <v>54</v>
      </c>
      <c r="C13" s="33">
        <f>IF('STATS 17-18'!G14&lt;400,IF(B13&gt;66,66,B13),B13)</f>
        <v>54</v>
      </c>
      <c r="D13" s="33">
        <f>IF('STATS 17-18'!G14&lt;200,IF(C13&gt;60,60,C13),C13)</f>
        <v>54</v>
      </c>
      <c r="E13" s="33">
        <f>VLOOKUP('STATS 17-18'!J14,'SC - GOALS'!$A$3:$B$55,2)</f>
        <v>51</v>
      </c>
      <c r="F13" s="33">
        <f>IF('STATS 17-18'!G14&lt;400,IF(E13&gt;66,66,E13),E13)</f>
        <v>51</v>
      </c>
      <c r="G13" s="33">
        <f>IF('STATS 17-18'!G14&lt;200,IF(F13&gt;60,60,F13),F13)</f>
        <v>51</v>
      </c>
      <c r="H13" s="116">
        <f>(D13+G13)/2</f>
        <v>52.5</v>
      </c>
      <c r="I13" s="116">
        <f>IF('STATS 17-18'!H14&lt;13.4,IF(H13&gt;73,73,H13),H13)</f>
        <v>52.5</v>
      </c>
      <c r="J13" s="134">
        <f>IF('STATS 17-18'!H14&lt;11,IF(I13&gt;66,66,I13),I13)</f>
        <v>52.5</v>
      </c>
    </row>
    <row r="14" ht="20.35" customHeight="1">
      <c r="A14" t="s" s="38">
        <v>61</v>
      </c>
      <c r="B14" s="81">
        <f>VLOOKUP('STATS 17-18'!AG15,'SC - SHOTS'!$A$3:$B$55,2)</f>
        <v>56</v>
      </c>
      <c r="C14" s="33">
        <f>IF('STATS 17-18'!G15&lt;400,IF(B14&gt;66,66,B14),B14)</f>
        <v>56</v>
      </c>
      <c r="D14" s="33">
        <f>IF('STATS 17-18'!G15&lt;200,IF(C14&gt;60,60,C14),C14)</f>
        <v>56</v>
      </c>
      <c r="E14" s="33">
        <f>VLOOKUP('STATS 17-18'!J15,'SC - GOALS'!$A$3:$B$55,2)</f>
        <v>52</v>
      </c>
      <c r="F14" s="33">
        <f>IF('STATS 17-18'!G15&lt;400,IF(E14&gt;66,66,E14),E14)</f>
        <v>52</v>
      </c>
      <c r="G14" s="33">
        <f>IF('STATS 17-18'!G15&lt;200,IF(F14&gt;60,60,F14),F14)</f>
        <v>52</v>
      </c>
      <c r="H14" s="116">
        <f>(D14+G14)/2</f>
        <v>54</v>
      </c>
      <c r="I14" s="116">
        <f>IF('STATS 17-18'!H15&lt;13.4,IF(H14&gt;73,73,H14),H14)</f>
        <v>54</v>
      </c>
      <c r="J14" s="134">
        <f>IF('STATS 17-18'!H15&lt;11,IF(I14&gt;66,66,I14),I14)</f>
        <v>54</v>
      </c>
    </row>
    <row r="15" ht="20.35" customHeight="1">
      <c r="A15" t="s" s="38">
        <v>62</v>
      </c>
      <c r="B15" s="81">
        <f>VLOOKUP('STATS 17-18'!AG16,'SC - SHOTS'!$A$3:$B$55,2)</f>
        <v>74</v>
      </c>
      <c r="C15" s="33">
        <f>IF('STATS 17-18'!G16&lt;400,IF(B15&gt;66,66,B15),B15)</f>
        <v>74</v>
      </c>
      <c r="D15" s="33">
        <f>IF('STATS 17-18'!G16&lt;200,IF(C15&gt;60,60,C15),C15)</f>
        <v>74</v>
      </c>
      <c r="E15" s="33">
        <f>VLOOKUP('STATS 17-18'!J16,'SC - GOALS'!$A$3:$B$55,2)</f>
        <v>84</v>
      </c>
      <c r="F15" s="33">
        <f>IF('STATS 17-18'!G16&lt;400,IF(E15&gt;66,66,E15),E15)</f>
        <v>84</v>
      </c>
      <c r="G15" s="33">
        <f>IF('STATS 17-18'!G16&lt;200,IF(F15&gt;60,60,F15),F15)</f>
        <v>84</v>
      </c>
      <c r="H15" s="116">
        <f>(D15+G15)/2</f>
        <v>79</v>
      </c>
      <c r="I15" s="116">
        <f>IF('STATS 17-18'!H16&lt;13.4,IF(H15&gt;73,73,H15),H15)</f>
        <v>73</v>
      </c>
      <c r="J15" s="134">
        <f>IF('STATS 17-18'!H16&lt;11,IF(I15&gt;66,66,I15),I15)</f>
        <v>73</v>
      </c>
    </row>
    <row r="16" ht="20.35" customHeight="1">
      <c r="A16" t="s" s="38">
        <v>64</v>
      </c>
      <c r="B16" s="81">
        <f>VLOOKUP('STATS 17-18'!AG17,'SC - SHOTS'!$A$3:$B$55,2)</f>
        <v>52</v>
      </c>
      <c r="C16" s="33">
        <f>IF('STATS 17-18'!G17&lt;400,IF(B16&gt;66,66,B16),B16)</f>
        <v>52</v>
      </c>
      <c r="D16" s="33">
        <f>IF('STATS 17-18'!G17&lt;200,IF(C16&gt;60,60,C16),C16)</f>
        <v>52</v>
      </c>
      <c r="E16" s="33">
        <f>VLOOKUP('STATS 17-18'!J17,'SC - GOALS'!$A$3:$B$55,2)</f>
        <v>47</v>
      </c>
      <c r="F16" s="33">
        <f>IF('STATS 17-18'!G17&lt;400,IF(E16&gt;66,66,E16),E16)</f>
        <v>47</v>
      </c>
      <c r="G16" s="33">
        <f>IF('STATS 17-18'!G17&lt;200,IF(F16&gt;60,60,F16),F16)</f>
        <v>47</v>
      </c>
      <c r="H16" s="116">
        <f>(D16+G16)/2</f>
        <v>49.5</v>
      </c>
      <c r="I16" s="116">
        <f>IF('STATS 17-18'!H17&lt;13.4,IF(H16&gt;73,73,H16),H16)</f>
        <v>49.5</v>
      </c>
      <c r="J16" s="134">
        <f>IF('STATS 17-18'!H17&lt;11,IF(I16&gt;66,66,I16),I16)</f>
        <v>49.5</v>
      </c>
    </row>
    <row r="17" ht="20.35" customHeight="1">
      <c r="A17" t="s" s="38">
        <v>65</v>
      </c>
      <c r="B17" s="81">
        <f>VLOOKUP('STATS 17-18'!AG18,'SC - SHOTS'!$A$3:$B$55,2)</f>
        <v>53</v>
      </c>
      <c r="C17" s="33">
        <f>IF('STATS 17-18'!G18&lt;400,IF(B17&gt;66,66,B17),B17)</f>
        <v>53</v>
      </c>
      <c r="D17" s="33">
        <f>IF('STATS 17-18'!G18&lt;200,IF(C17&gt;60,60,C17),C17)</f>
        <v>53</v>
      </c>
      <c r="E17" s="33">
        <f>VLOOKUP('STATS 17-18'!J18,'SC - GOALS'!$A$3:$B$55,2)</f>
        <v>61</v>
      </c>
      <c r="F17" s="33">
        <f>IF('STATS 17-18'!G18&lt;400,IF(E17&gt;66,66,E17),E17)</f>
        <v>61</v>
      </c>
      <c r="G17" s="33">
        <f>IF('STATS 17-18'!G18&lt;200,IF(F17&gt;60,60,F17),F17)</f>
        <v>61</v>
      </c>
      <c r="H17" s="116">
        <f>(D17+G17)/2</f>
        <v>57</v>
      </c>
      <c r="I17" s="116">
        <f>IF('STATS 17-18'!H18&lt;13.4,IF(H17&gt;73,73,H17),H17)</f>
        <v>57</v>
      </c>
      <c r="J17" s="134">
        <f>IF('STATS 17-18'!H18&lt;11,IF(I17&gt;66,66,I17),I17)</f>
        <v>57</v>
      </c>
    </row>
    <row r="18" ht="20.35" customHeight="1">
      <c r="A18" t="s" s="38">
        <v>66</v>
      </c>
      <c r="B18" s="81">
        <f>VLOOKUP('STATS 17-18'!AG19,'SC - SHOTS'!$A$3:$B$55,2)</f>
        <v>89</v>
      </c>
      <c r="C18" s="33">
        <f>IF('STATS 17-18'!G19&lt;400,IF(B18&gt;66,66,B18),B18)</f>
        <v>89</v>
      </c>
      <c r="D18" s="33">
        <f>IF('STATS 17-18'!G19&lt;200,IF(C18&gt;60,60,C18),C18)</f>
        <v>89</v>
      </c>
      <c r="E18" s="33">
        <f>VLOOKUP('STATS 17-18'!J19,'SC - GOALS'!$A$3:$B$55,2)</f>
        <v>85</v>
      </c>
      <c r="F18" s="33">
        <f>IF('STATS 17-18'!G19&lt;400,IF(E18&gt;66,66,E18),E18)</f>
        <v>85</v>
      </c>
      <c r="G18" s="33">
        <f>IF('STATS 17-18'!G19&lt;200,IF(F18&gt;60,60,F18),F18)</f>
        <v>85</v>
      </c>
      <c r="H18" s="116">
        <f>(D18+G18)/2</f>
        <v>87</v>
      </c>
      <c r="I18" s="116">
        <f>IF('STATS 17-18'!H19&lt;13.4,IF(H18&gt;73,73,H18),H18)</f>
        <v>87</v>
      </c>
      <c r="J18" s="134">
        <f>IF('STATS 17-18'!H19&lt;11,IF(I18&gt;66,66,I18),I18)</f>
        <v>87</v>
      </c>
    </row>
    <row r="19" ht="20.35" customHeight="1">
      <c r="A19" t="s" s="38">
        <v>67</v>
      </c>
      <c r="B19" s="81">
        <f>VLOOKUP('STATS 17-18'!AG20,'SC - SHOTS'!$A$3:$B$55,2)</f>
        <v>57</v>
      </c>
      <c r="C19" s="33">
        <f>IF('STATS 17-18'!G20&lt;400,IF(B19&gt;66,66,B19),B19)</f>
        <v>57</v>
      </c>
      <c r="D19" s="33">
        <f>IF('STATS 17-18'!G20&lt;200,IF(C19&gt;60,60,C19),C19)</f>
        <v>57</v>
      </c>
      <c r="E19" s="33">
        <f>VLOOKUP('STATS 17-18'!J20,'SC - GOALS'!$A$3:$B$55,2)</f>
        <v>47</v>
      </c>
      <c r="F19" s="33">
        <f>IF('STATS 17-18'!G20&lt;400,IF(E19&gt;66,66,E19),E19)</f>
        <v>47</v>
      </c>
      <c r="G19" s="33">
        <f>IF('STATS 17-18'!G20&lt;200,IF(F19&gt;60,60,F19),F19)</f>
        <v>47</v>
      </c>
      <c r="H19" s="116">
        <f>(D19+G19)/2</f>
        <v>52</v>
      </c>
      <c r="I19" s="116">
        <f>IF('STATS 17-18'!H20&lt;13.4,IF(H19&gt;73,73,H19),H19)</f>
        <v>52</v>
      </c>
      <c r="J19" s="134">
        <f>IF('STATS 17-18'!H20&lt;11,IF(I19&gt;66,66,I19),I19)</f>
        <v>52</v>
      </c>
    </row>
    <row r="20" ht="20.35" customHeight="1">
      <c r="A20" t="s" s="38">
        <v>69</v>
      </c>
      <c r="B20" s="81">
        <f>VLOOKUP('STATS 17-18'!AG21,'SC - SHOTS'!$A$3:$B$55,2)</f>
        <v>79</v>
      </c>
      <c r="C20" s="33">
        <f>IF('STATS 17-18'!G21&lt;400,IF(B20&gt;66,66,B20),B20)</f>
        <v>79</v>
      </c>
      <c r="D20" s="33">
        <f>IF('STATS 17-18'!G21&lt;200,IF(C20&gt;60,60,C20),C20)</f>
        <v>79</v>
      </c>
      <c r="E20" s="33">
        <f>VLOOKUP('STATS 17-18'!J21,'SC - GOALS'!$A$3:$B$55,2)</f>
        <v>50</v>
      </c>
      <c r="F20" s="33">
        <f>IF('STATS 17-18'!G21&lt;400,IF(E20&gt;66,66,E20),E20)</f>
        <v>50</v>
      </c>
      <c r="G20" s="33">
        <f>IF('STATS 17-18'!G21&lt;200,IF(F20&gt;60,60,F20),F20)</f>
        <v>50</v>
      </c>
      <c r="H20" s="116">
        <f>(D20+G20)/2</f>
        <v>64.5</v>
      </c>
      <c r="I20" s="116">
        <f>IF('STATS 17-18'!H21&lt;13.4,IF(H20&gt;73,73,H20),H20)</f>
        <v>64.5</v>
      </c>
      <c r="J20" s="134">
        <f>IF('STATS 17-18'!H21&lt;11,IF(I20&gt;66,66,I20),I20)</f>
        <v>64.5</v>
      </c>
    </row>
    <row r="21" ht="20.35" customHeight="1">
      <c r="A21" t="s" s="38">
        <v>70</v>
      </c>
      <c r="B21" s="81">
        <f>VLOOKUP('STATS 17-18'!AG22,'SC - SHOTS'!$A$3:$B$55,2)</f>
        <v>49</v>
      </c>
      <c r="C21" s="33">
        <f>IF('STATS 17-18'!G22&lt;400,IF(B21&gt;66,66,B21),B21)</f>
        <v>49</v>
      </c>
      <c r="D21" s="33">
        <f>IF('STATS 17-18'!G22&lt;200,IF(C21&gt;60,60,C21),C21)</f>
        <v>49</v>
      </c>
      <c r="E21" s="33">
        <f>VLOOKUP('STATS 17-18'!J22,'SC - GOALS'!$A$3:$B$55,2)</f>
        <v>47</v>
      </c>
      <c r="F21" s="33">
        <f>IF('STATS 17-18'!G22&lt;400,IF(E21&gt;66,66,E21),E21)</f>
        <v>47</v>
      </c>
      <c r="G21" s="33">
        <f>IF('STATS 17-18'!G22&lt;200,IF(F21&gt;60,60,F21),F21)</f>
        <v>47</v>
      </c>
      <c r="H21" s="116">
        <f>(D21+G21)/2</f>
        <v>48</v>
      </c>
      <c r="I21" s="116">
        <f>IF('STATS 17-18'!H22&lt;13.4,IF(H21&gt;73,73,H21),H21)</f>
        <v>48</v>
      </c>
      <c r="J21" s="134">
        <f>IF('STATS 17-18'!H22&lt;11,IF(I21&gt;66,66,I21),I21)</f>
        <v>48</v>
      </c>
    </row>
    <row r="22" ht="20.35" customHeight="1">
      <c r="A22" t="s" s="38">
        <v>72</v>
      </c>
      <c r="B22" s="81">
        <f>VLOOKUP('STATS 17-18'!AG23,'SC - SHOTS'!$A$3:$B$55,2)</f>
        <v>51</v>
      </c>
      <c r="C22" s="33">
        <f>IF('STATS 17-18'!G23&lt;400,IF(B22&gt;66,66,B22),B22)</f>
        <v>51</v>
      </c>
      <c r="D22" s="33">
        <f>IF('STATS 17-18'!G23&lt;200,IF(C22&gt;60,60,C22),C22)</f>
        <v>51</v>
      </c>
      <c r="E22" s="33">
        <f>VLOOKUP('STATS 17-18'!J23,'SC - GOALS'!$A$3:$B$55,2)</f>
        <v>67</v>
      </c>
      <c r="F22" s="33">
        <f>IF('STATS 17-18'!G23&lt;400,IF(E22&gt;66,66,E22),E22)</f>
        <v>66</v>
      </c>
      <c r="G22" s="33">
        <f>IF('STATS 17-18'!G23&lt;200,IF(F22&gt;60,60,F22),F22)</f>
        <v>66</v>
      </c>
      <c r="H22" s="116">
        <f>(D22+G22)/2</f>
        <v>58.5</v>
      </c>
      <c r="I22" s="116">
        <f>IF('STATS 17-18'!H23&lt;13.4,IF(H22&gt;73,73,H22),H22)</f>
        <v>58.5</v>
      </c>
      <c r="J22" s="134">
        <f>IF('STATS 17-18'!H23&lt;11,IF(I22&gt;66,66,I22),I22)</f>
        <v>58.5</v>
      </c>
    </row>
    <row r="23" ht="20.35" customHeight="1">
      <c r="A23" t="s" s="38">
        <v>73</v>
      </c>
      <c r="B23" s="81">
        <f>VLOOKUP('STATS 17-18'!AG24,'SC - SHOTS'!$A$3:$B$55,2)</f>
        <v>74</v>
      </c>
      <c r="C23" s="33">
        <f>IF('STATS 17-18'!G24&lt;400,IF(B23&gt;66,66,B23),B23)</f>
        <v>74</v>
      </c>
      <c r="D23" s="33">
        <f>IF('STATS 17-18'!G24&lt;200,IF(C23&gt;60,60,C23),C23)</f>
        <v>74</v>
      </c>
      <c r="E23" s="33">
        <f>VLOOKUP('STATS 17-18'!J24,'SC - GOALS'!$A$3:$B$55,2)</f>
        <v>67</v>
      </c>
      <c r="F23" s="33">
        <f>IF('STATS 17-18'!G24&lt;400,IF(E23&gt;66,66,E23),E23)</f>
        <v>67</v>
      </c>
      <c r="G23" s="33">
        <f>IF('STATS 17-18'!G24&lt;200,IF(F23&gt;60,60,F23),F23)</f>
        <v>67</v>
      </c>
      <c r="H23" s="116">
        <f>(D23+G23)/2</f>
        <v>70.5</v>
      </c>
      <c r="I23" s="116">
        <f>IF('STATS 17-18'!H24&lt;13.4,IF(H23&gt;73,73,H23),H23)</f>
        <v>70.5</v>
      </c>
      <c r="J23" s="134">
        <f>IF('STATS 17-18'!H24&lt;11,IF(I23&gt;66,66,I23),I23)</f>
        <v>70.5</v>
      </c>
    </row>
    <row r="24" ht="20.35" customHeight="1">
      <c r="A24" t="s" s="38">
        <v>75</v>
      </c>
      <c r="B24" s="81">
        <f>VLOOKUP('STATS 17-18'!AG25,'SC - SHOTS'!$A$3:$B$55,2)</f>
        <v>61</v>
      </c>
      <c r="C24" s="33">
        <f>IF('STATS 17-18'!G25&lt;400,IF(B24&gt;66,66,B24),B24)</f>
        <v>61</v>
      </c>
      <c r="D24" s="33">
        <f>IF('STATS 17-18'!G25&lt;200,IF(C24&gt;60,60,C24),C24)</f>
        <v>61</v>
      </c>
      <c r="E24" s="33">
        <f>VLOOKUP('STATS 17-18'!J25,'SC - GOALS'!$A$3:$B$55,2)</f>
        <v>79</v>
      </c>
      <c r="F24" s="33">
        <f>IF('STATS 17-18'!G25&lt;400,IF(E24&gt;66,66,E24),E24)</f>
        <v>79</v>
      </c>
      <c r="G24" s="33">
        <f>IF('STATS 17-18'!G25&lt;200,IF(F24&gt;60,60,F24),F24)</f>
        <v>79</v>
      </c>
      <c r="H24" s="116">
        <f>(D24+G24)/2</f>
        <v>70</v>
      </c>
      <c r="I24" s="116">
        <f>IF('STATS 17-18'!H25&lt;13.4,IF(H24&gt;73,73,H24),H24)</f>
        <v>70</v>
      </c>
      <c r="J24" s="134">
        <f>IF('STATS 17-18'!H25&lt;11,IF(I24&gt;66,66,I24),I24)</f>
        <v>70</v>
      </c>
    </row>
    <row r="25" ht="20.35" customHeight="1">
      <c r="A25" t="s" s="38">
        <v>76</v>
      </c>
      <c r="B25" s="81">
        <f>VLOOKUP('STATS 17-18'!AG26,'SC - SHOTS'!$A$3:$B$55,2)</f>
        <v>90</v>
      </c>
      <c r="C25" s="33">
        <f>IF('STATS 17-18'!G26&lt;400,IF(B25&gt;66,66,B25),B25)</f>
        <v>90</v>
      </c>
      <c r="D25" s="33">
        <f>IF('STATS 17-18'!G26&lt;200,IF(C25&gt;60,60,C25),C25)</f>
        <v>90</v>
      </c>
      <c r="E25" s="33">
        <f>VLOOKUP('STATS 17-18'!J26,'SC - GOALS'!$A$3:$B$55,2)</f>
        <v>95</v>
      </c>
      <c r="F25" s="33">
        <f>IF('STATS 17-18'!G26&lt;400,IF(E25&gt;66,66,E25),E25)</f>
        <v>95</v>
      </c>
      <c r="G25" s="33">
        <f>IF('STATS 17-18'!G26&lt;200,IF(F25&gt;60,60,F25),F25)</f>
        <v>95</v>
      </c>
      <c r="H25" s="116">
        <f>(D25+G25)/2</f>
        <v>92.5</v>
      </c>
      <c r="I25" s="116">
        <f>IF('STATS 17-18'!H26&lt;13.4,IF(H25&gt;73,73,H25),H25)</f>
        <v>92.5</v>
      </c>
      <c r="J25" s="134">
        <f>IF('STATS 17-18'!H26&lt;11,IF(I25&gt;66,66,I25),I25)</f>
        <v>92.5</v>
      </c>
    </row>
    <row r="26" ht="20.35" customHeight="1">
      <c r="A26" t="s" s="38">
        <v>78</v>
      </c>
      <c r="B26" s="81">
        <f>VLOOKUP('STATS 17-18'!AG27,'SC - SHOTS'!$A$3:$B$55,2)</f>
        <v>70</v>
      </c>
      <c r="C26" s="33">
        <f>IF('STATS 17-18'!G27&lt;400,IF(B26&gt;66,66,B26),B26)</f>
        <v>70</v>
      </c>
      <c r="D26" s="33">
        <f>IF('STATS 17-18'!G27&lt;200,IF(C26&gt;60,60,C26),C26)</f>
        <v>70</v>
      </c>
      <c r="E26" s="33">
        <f>VLOOKUP('STATS 17-18'!J27,'SC - GOALS'!$A$3:$B$55,2)</f>
        <v>56</v>
      </c>
      <c r="F26" s="33">
        <f>IF('STATS 17-18'!G27&lt;400,IF(E26&gt;66,66,E26),E26)</f>
        <v>56</v>
      </c>
      <c r="G26" s="33">
        <f>IF('STATS 17-18'!G27&lt;200,IF(F26&gt;60,60,F26),F26)</f>
        <v>56</v>
      </c>
      <c r="H26" s="116">
        <f>(D26+G26)/2</f>
        <v>63</v>
      </c>
      <c r="I26" s="116">
        <f>IF('STATS 17-18'!H27&lt;13.4,IF(H26&gt;73,73,H26),H26)</f>
        <v>63</v>
      </c>
      <c r="J26" s="134">
        <f>IF('STATS 17-18'!H27&lt;11,IF(I26&gt;66,66,I26),I26)</f>
        <v>63</v>
      </c>
    </row>
    <row r="27" ht="20.35" customHeight="1">
      <c r="A27" t="s" s="38">
        <v>79</v>
      </c>
      <c r="B27" s="81">
        <f>VLOOKUP('STATS 17-18'!AG28,'SC - SHOTS'!$A$3:$B$55,2)</f>
        <v>47</v>
      </c>
      <c r="C27" s="33">
        <f>IF('STATS 17-18'!G28&lt;400,IF(B27&gt;66,66,B27),B27)</f>
        <v>47</v>
      </c>
      <c r="D27" s="33">
        <f>IF('STATS 17-18'!G28&lt;200,IF(C27&gt;60,60,C27),C27)</f>
        <v>47</v>
      </c>
      <c r="E27" s="33">
        <f>VLOOKUP('STATS 17-18'!J28,'SC - GOALS'!$A$3:$B$55,2)</f>
        <v>47</v>
      </c>
      <c r="F27" s="33">
        <f>IF('STATS 17-18'!G28&lt;400,IF(E27&gt;66,66,E27),E27)</f>
        <v>47</v>
      </c>
      <c r="G27" s="33">
        <f>IF('STATS 17-18'!G28&lt;200,IF(F27&gt;60,60,F27),F27)</f>
        <v>47</v>
      </c>
      <c r="H27" s="116">
        <f>(D27+G27)/2</f>
        <v>47</v>
      </c>
      <c r="I27" s="116">
        <f>IF('STATS 17-18'!H28&lt;13.4,IF(H27&gt;73,73,H27),H27)</f>
        <v>47</v>
      </c>
      <c r="J27" s="134">
        <f>IF('STATS 17-18'!H28&lt;11,IF(I27&gt;66,66,I27),I27)</f>
        <v>47</v>
      </c>
    </row>
    <row r="28" ht="20.35" customHeight="1">
      <c r="A28" t="s" s="38">
        <v>81</v>
      </c>
      <c r="B28" s="81">
        <f>VLOOKUP('STATS 17-18'!AG29,'SC - SHOTS'!$A$3:$B$55,2)</f>
        <v>93</v>
      </c>
      <c r="C28" s="33">
        <f>IF('STATS 17-18'!G29&lt;400,IF(B28&gt;66,66,B28),B28)</f>
        <v>93</v>
      </c>
      <c r="D28" s="33">
        <f>IF('STATS 17-18'!G29&lt;200,IF(C28&gt;60,60,C28),C28)</f>
        <v>93</v>
      </c>
      <c r="E28" s="33">
        <f>VLOOKUP('STATS 17-18'!J29,'SC - GOALS'!$A$3:$B$55,2)</f>
        <v>83</v>
      </c>
      <c r="F28" s="33">
        <f>IF('STATS 17-18'!G29&lt;400,IF(E28&gt;66,66,E28),E28)</f>
        <v>83</v>
      </c>
      <c r="G28" s="33">
        <f>IF('STATS 17-18'!G29&lt;200,IF(F28&gt;60,60,F28),F28)</f>
        <v>83</v>
      </c>
      <c r="H28" s="116">
        <f>(D28+G28)/2</f>
        <v>88</v>
      </c>
      <c r="I28" s="116">
        <f>IF('STATS 17-18'!H29&lt;13.4,IF(H28&gt;73,73,H28),H28)</f>
        <v>88</v>
      </c>
      <c r="J28" s="134">
        <f>IF('STATS 17-18'!H29&lt;11,IF(I28&gt;66,66,I28),I28)</f>
        <v>88</v>
      </c>
    </row>
    <row r="29" ht="20.35" customHeight="1">
      <c r="A29" t="s" s="38">
        <v>82</v>
      </c>
      <c r="B29" s="81">
        <f>VLOOKUP('STATS 17-18'!AG30,'SC - SHOTS'!$A$3:$B$55,2)</f>
        <v>54</v>
      </c>
      <c r="C29" s="33">
        <f>IF('STATS 17-18'!G30&lt;400,IF(B29&gt;66,66,B29),B29)</f>
        <v>54</v>
      </c>
      <c r="D29" s="33">
        <f>IF('STATS 17-18'!G30&lt;200,IF(C29&gt;60,60,C29),C29)</f>
        <v>54</v>
      </c>
      <c r="E29" s="33">
        <f>VLOOKUP('STATS 17-18'!J30,'SC - GOALS'!$A$3:$B$55,2)</f>
        <v>66</v>
      </c>
      <c r="F29" s="33">
        <f>IF('STATS 17-18'!G30&lt;400,IF(E29&gt;66,66,E29),E29)</f>
        <v>66</v>
      </c>
      <c r="G29" s="33">
        <f>IF('STATS 17-18'!G30&lt;200,IF(F29&gt;60,60,F29),F29)</f>
        <v>66</v>
      </c>
      <c r="H29" s="116">
        <f>(D29+G29)/2</f>
        <v>60</v>
      </c>
      <c r="I29" s="116">
        <f>IF('STATS 17-18'!H30&lt;13.4,IF(H29&gt;73,73,H29),H29)</f>
        <v>60</v>
      </c>
      <c r="J29" s="134">
        <f>IF('STATS 17-18'!H30&lt;11,IF(I29&gt;66,66,I29),I29)</f>
        <v>60</v>
      </c>
    </row>
    <row r="30" ht="20.35" customHeight="1">
      <c r="A30" t="s" s="38">
        <v>83</v>
      </c>
      <c r="B30" s="81">
        <f>VLOOKUP('STATS 17-18'!AG31,'SC - SHOTS'!$A$3:$B$55,2)</f>
        <v>76</v>
      </c>
      <c r="C30" s="33">
        <f>IF('STATS 17-18'!G31&lt;400,IF(B30&gt;66,66,B30),B30)</f>
        <v>76</v>
      </c>
      <c r="D30" s="33">
        <f>IF('STATS 17-18'!G31&lt;200,IF(C30&gt;60,60,C30),C30)</f>
        <v>76</v>
      </c>
      <c r="E30" s="33">
        <f>VLOOKUP('STATS 17-18'!J31,'SC - GOALS'!$A$3:$B$55,2)</f>
        <v>69</v>
      </c>
      <c r="F30" s="33">
        <f>IF('STATS 17-18'!G31&lt;400,IF(E30&gt;66,66,E30),E30)</f>
        <v>69</v>
      </c>
      <c r="G30" s="33">
        <f>IF('STATS 17-18'!G31&lt;200,IF(F30&gt;60,60,F30),F30)</f>
        <v>69</v>
      </c>
      <c r="H30" s="116">
        <f>(D30+G30)/2</f>
        <v>72.5</v>
      </c>
      <c r="I30" s="116">
        <f>IF('STATS 17-18'!H31&lt;13.4,IF(H30&gt;73,73,H30),H30)</f>
        <v>72.5</v>
      </c>
      <c r="J30" s="134">
        <f>IF('STATS 17-18'!H31&lt;11,IF(I30&gt;66,66,I30),I30)</f>
        <v>72.5</v>
      </c>
    </row>
    <row r="31" ht="20.35" customHeight="1">
      <c r="A31" t="s" s="38">
        <v>84</v>
      </c>
      <c r="B31" s="81">
        <f>VLOOKUP('STATS 17-18'!AG32,'SC - SHOTS'!$A$3:$B$55,2)</f>
        <v>59</v>
      </c>
      <c r="C31" s="33">
        <f>IF('STATS 17-18'!G32&lt;400,IF(B31&gt;66,66,B31),B31)</f>
        <v>59</v>
      </c>
      <c r="D31" s="33">
        <f>IF('STATS 17-18'!G32&lt;200,IF(C31&gt;60,60,C31),C31)</f>
        <v>59</v>
      </c>
      <c r="E31" s="33">
        <f>VLOOKUP('STATS 17-18'!J32,'SC - GOALS'!$A$3:$B$55,2)</f>
        <v>89</v>
      </c>
      <c r="F31" s="33">
        <f>IF('STATS 17-18'!G32&lt;400,IF(E31&gt;66,66,E31),E31)</f>
        <v>89</v>
      </c>
      <c r="G31" s="33">
        <f>IF('STATS 17-18'!G32&lt;200,IF(F31&gt;60,60,F31),F31)</f>
        <v>89</v>
      </c>
      <c r="H31" s="116">
        <f>(D31+G31)/2</f>
        <v>74</v>
      </c>
      <c r="I31" s="116">
        <f>IF('STATS 17-18'!H32&lt;13.4,IF(H31&gt;73,73,H31),H31)</f>
        <v>74</v>
      </c>
      <c r="J31" s="134">
        <f>IF('STATS 17-18'!H32&lt;11,IF(I31&gt;66,66,I31),I31)</f>
        <v>74</v>
      </c>
    </row>
    <row r="32" ht="20.35" customHeight="1">
      <c r="A32" t="s" s="38">
        <v>85</v>
      </c>
      <c r="B32" s="81">
        <f>VLOOKUP('STATS 17-18'!AG33,'SC - SHOTS'!$A$3:$B$55,2)</f>
        <v>77</v>
      </c>
      <c r="C32" s="33">
        <f>IF('STATS 17-18'!G33&lt;400,IF(B32&gt;66,66,B32),B32)</f>
        <v>77</v>
      </c>
      <c r="D32" s="33">
        <f>IF('STATS 17-18'!G33&lt;200,IF(C32&gt;60,60,C32),C32)</f>
        <v>77</v>
      </c>
      <c r="E32" s="33">
        <f>VLOOKUP('STATS 17-18'!J33,'SC - GOALS'!$A$3:$B$55,2)</f>
        <v>76</v>
      </c>
      <c r="F32" s="33">
        <f>IF('STATS 17-18'!G33&lt;400,IF(E32&gt;66,66,E32),E32)</f>
        <v>76</v>
      </c>
      <c r="G32" s="33">
        <f>IF('STATS 17-18'!G33&lt;200,IF(F32&gt;60,60,F32),F32)</f>
        <v>76</v>
      </c>
      <c r="H32" s="116">
        <f>(D32+G32)/2</f>
        <v>76.5</v>
      </c>
      <c r="I32" s="116">
        <f>IF('STATS 17-18'!H33&lt;13.4,IF(H32&gt;73,73,H32),H32)</f>
        <v>76.5</v>
      </c>
      <c r="J32" s="134">
        <f>IF('STATS 17-18'!H33&lt;11,IF(I32&gt;66,66,I32),I32)</f>
        <v>76.5</v>
      </c>
    </row>
    <row r="33" ht="20.35" customHeight="1">
      <c r="A33" t="s" s="38">
        <v>86</v>
      </c>
      <c r="B33" s="81">
        <f>VLOOKUP('STATS 17-18'!AG34,'SC - SHOTS'!$A$3:$B$55,2)</f>
        <v>50</v>
      </c>
      <c r="C33" s="33">
        <f>IF('STATS 17-18'!G34&lt;400,IF(B33&gt;66,66,B33),B33)</f>
        <v>50</v>
      </c>
      <c r="D33" s="33">
        <f>IF('STATS 17-18'!G34&lt;200,IF(C33&gt;60,60,C33),C33)</f>
        <v>50</v>
      </c>
      <c r="E33" s="33">
        <f>VLOOKUP('STATS 17-18'!J34,'SC - GOALS'!$A$3:$B$55,2)</f>
        <v>97</v>
      </c>
      <c r="F33" s="33">
        <f>IF('STATS 17-18'!G34&lt;400,IF(E33&gt;66,66,E33),E33)</f>
        <v>66</v>
      </c>
      <c r="G33" s="33">
        <f>IF('STATS 17-18'!G34&lt;200,IF(F33&gt;60,60,F33),F33)</f>
        <v>60</v>
      </c>
      <c r="H33" s="116">
        <f>(D33+G33)/2</f>
        <v>55</v>
      </c>
      <c r="I33" s="116">
        <f>IF('STATS 17-18'!H34&lt;13.4,IF(H33&gt;73,73,H33),H33)</f>
        <v>55</v>
      </c>
      <c r="J33" s="134">
        <f>IF('STATS 17-18'!H34&lt;11,IF(I33&gt;66,66,I33),I33)</f>
        <v>55</v>
      </c>
    </row>
    <row r="34" ht="20.35" customHeight="1">
      <c r="A34" t="s" s="38">
        <v>88</v>
      </c>
      <c r="B34" s="81">
        <f>VLOOKUP('STATS 17-18'!AG35,'SC - SHOTS'!$A$3:$B$55,2)</f>
        <v>99</v>
      </c>
      <c r="C34" s="33">
        <f>IF('STATS 17-18'!G35&lt;400,IF(B34&gt;66,66,B34),B34)</f>
        <v>99</v>
      </c>
      <c r="D34" s="33">
        <f>IF('STATS 17-18'!G35&lt;200,IF(C34&gt;60,60,C34),C34)</f>
        <v>99</v>
      </c>
      <c r="E34" s="33">
        <f>VLOOKUP('STATS 17-18'!J35,'SC - GOALS'!$A$3:$B$55,2)</f>
        <v>99</v>
      </c>
      <c r="F34" s="33">
        <f>IF('STATS 17-18'!G35&lt;400,IF(E34&gt;66,66,E34),E34)</f>
        <v>99</v>
      </c>
      <c r="G34" s="33">
        <f>IF('STATS 17-18'!G35&lt;200,IF(F34&gt;60,60,F34),F34)</f>
        <v>99</v>
      </c>
      <c r="H34" s="116">
        <f>(D34+G34)/2</f>
        <v>99</v>
      </c>
      <c r="I34" s="116">
        <f>IF('STATS 17-18'!H35&lt;13.4,IF(H34&gt;73,73,H34),H34)</f>
        <v>99</v>
      </c>
      <c r="J34" s="134">
        <f>IF('STATS 17-18'!H35&lt;11,IF(I34&gt;66,66,I34),I34)</f>
        <v>99</v>
      </c>
    </row>
    <row r="35" ht="20.35" customHeight="1">
      <c r="A35" t="s" s="38">
        <v>89</v>
      </c>
      <c r="B35" s="81">
        <f>VLOOKUP('STATS 17-18'!AG36,'SC - SHOTS'!$A$3:$B$55,2)</f>
        <v>52</v>
      </c>
      <c r="C35" s="33">
        <f>IF('STATS 17-18'!G36&lt;400,IF(B35&gt;66,66,B35),B35)</f>
        <v>52</v>
      </c>
      <c r="D35" s="33">
        <f>IF('STATS 17-18'!G36&lt;200,IF(C35&gt;60,60,C35),C35)</f>
        <v>52</v>
      </c>
      <c r="E35" s="33">
        <f>VLOOKUP('STATS 17-18'!J36,'SC - GOALS'!$A$3:$B$55,2)</f>
        <v>52</v>
      </c>
      <c r="F35" s="33">
        <f>IF('STATS 17-18'!G36&lt;400,IF(E35&gt;66,66,E35),E35)</f>
        <v>52</v>
      </c>
      <c r="G35" s="33">
        <f>IF('STATS 17-18'!G36&lt;200,IF(F35&gt;60,60,F35),F35)</f>
        <v>52</v>
      </c>
      <c r="H35" s="116">
        <f>(D35+G35)/2</f>
        <v>52</v>
      </c>
      <c r="I35" s="116">
        <f>IF('STATS 17-18'!H36&lt;13.4,IF(H35&gt;73,73,H35),H35)</f>
        <v>52</v>
      </c>
      <c r="J35" s="134">
        <f>IF('STATS 17-18'!H36&lt;11,IF(I35&gt;66,66,I35),I35)</f>
        <v>52</v>
      </c>
    </row>
    <row r="36" ht="20.35" customHeight="1">
      <c r="A36" t="s" s="38">
        <v>90</v>
      </c>
      <c r="B36" s="81">
        <f>VLOOKUP('STATS 17-18'!AG37,'SC - SHOTS'!$A$3:$B$55,2)</f>
        <v>73</v>
      </c>
      <c r="C36" s="33">
        <f>IF('STATS 17-18'!G37&lt;400,IF(B36&gt;66,66,B36),B36)</f>
        <v>73</v>
      </c>
      <c r="D36" s="33">
        <f>IF('STATS 17-18'!G37&lt;200,IF(C36&gt;60,60,C36),C36)</f>
        <v>73</v>
      </c>
      <c r="E36" s="33">
        <f>VLOOKUP('STATS 17-18'!J37,'SC - GOALS'!$A$3:$B$55,2)</f>
        <v>68</v>
      </c>
      <c r="F36" s="33">
        <f>IF('STATS 17-18'!G37&lt;400,IF(E36&gt;66,66,E36),E36)</f>
        <v>68</v>
      </c>
      <c r="G36" s="33">
        <f>IF('STATS 17-18'!G37&lt;200,IF(F36&gt;60,60,F36),F36)</f>
        <v>68</v>
      </c>
      <c r="H36" s="116">
        <f>(D36+G36)/2</f>
        <v>70.5</v>
      </c>
      <c r="I36" s="116">
        <f>IF('STATS 17-18'!H37&lt;13.4,IF(H36&gt;73,73,H36),H36)</f>
        <v>70.5</v>
      </c>
      <c r="J36" s="134">
        <f>IF('STATS 17-18'!H37&lt;11,IF(I36&gt;66,66,I36),I36)</f>
        <v>70.5</v>
      </c>
    </row>
    <row r="37" ht="20.35" customHeight="1">
      <c r="A37" t="s" s="38">
        <v>92</v>
      </c>
      <c r="B37" s="81">
        <f>VLOOKUP('STATS 17-18'!AG38,'SC - SHOTS'!$A$3:$B$55,2)</f>
        <v>84</v>
      </c>
      <c r="C37" s="33">
        <f>IF('STATS 17-18'!G38&lt;400,IF(B37&gt;66,66,B37),B37)</f>
        <v>84</v>
      </c>
      <c r="D37" s="33">
        <f>IF('STATS 17-18'!G38&lt;200,IF(C37&gt;60,60,C37),C37)</f>
        <v>84</v>
      </c>
      <c r="E37" s="33">
        <f>VLOOKUP('STATS 17-18'!J38,'SC - GOALS'!$A$3:$B$55,2)</f>
        <v>87</v>
      </c>
      <c r="F37" s="33">
        <f>IF('STATS 17-18'!G38&lt;400,IF(E37&gt;66,66,E37),E37)</f>
        <v>87</v>
      </c>
      <c r="G37" s="33">
        <f>IF('STATS 17-18'!G38&lt;200,IF(F37&gt;60,60,F37),F37)</f>
        <v>87</v>
      </c>
      <c r="H37" s="116">
        <f>(D37+G37)/2</f>
        <v>85.5</v>
      </c>
      <c r="I37" s="116">
        <f>IF('STATS 17-18'!H38&lt;13.4,IF(H37&gt;73,73,H37),H37)</f>
        <v>85.5</v>
      </c>
      <c r="J37" s="134">
        <f>IF('STATS 17-18'!H38&lt;11,IF(I37&gt;66,66,I37),I37)</f>
        <v>85.5</v>
      </c>
    </row>
    <row r="38" ht="20.35" customHeight="1">
      <c r="A38" t="s" s="38">
        <v>94</v>
      </c>
      <c r="B38" s="81">
        <f>VLOOKUP('STATS 17-18'!AG39,'SC - SHOTS'!$A$3:$B$55,2)</f>
        <v>78</v>
      </c>
      <c r="C38" s="33">
        <f>IF('STATS 17-18'!G39&lt;400,IF(B38&gt;66,66,B38),B38)</f>
        <v>78</v>
      </c>
      <c r="D38" s="33">
        <f>IF('STATS 17-18'!G39&lt;200,IF(C38&gt;60,60,C38),C38)</f>
        <v>78</v>
      </c>
      <c r="E38" s="33">
        <f>VLOOKUP('STATS 17-18'!J39,'SC - GOALS'!$A$3:$B$55,2)</f>
        <v>75</v>
      </c>
      <c r="F38" s="33">
        <f>IF('STATS 17-18'!G39&lt;400,IF(E38&gt;66,66,E38),E38)</f>
        <v>75</v>
      </c>
      <c r="G38" s="33">
        <f>IF('STATS 17-18'!G39&lt;200,IF(F38&gt;60,60,F38),F38)</f>
        <v>75</v>
      </c>
      <c r="H38" s="116">
        <f>(D38+G38)/2</f>
        <v>76.5</v>
      </c>
      <c r="I38" s="116">
        <f>IF('STATS 17-18'!H39&lt;13.4,IF(H38&gt;73,73,H38),H38)</f>
        <v>76.5</v>
      </c>
      <c r="J38" s="134">
        <f>IF('STATS 17-18'!H39&lt;11,IF(I38&gt;66,66,I38),I38)</f>
        <v>76.5</v>
      </c>
    </row>
    <row r="39" ht="20.35" customHeight="1">
      <c r="A39" t="s" s="38">
        <v>95</v>
      </c>
      <c r="B39" s="81">
        <f>VLOOKUP('STATS 17-18'!AG40,'SC - SHOTS'!$A$3:$B$55,2)</f>
        <v>88</v>
      </c>
      <c r="C39" s="33">
        <f>IF('STATS 17-18'!G40&lt;400,IF(B39&gt;66,66,B39),B39)</f>
        <v>88</v>
      </c>
      <c r="D39" s="33">
        <f>IF('STATS 17-18'!G40&lt;200,IF(C39&gt;60,60,C39),C39)</f>
        <v>88</v>
      </c>
      <c r="E39" s="33">
        <f>VLOOKUP('STATS 17-18'!J40,'SC - GOALS'!$A$3:$B$55,2)</f>
        <v>79</v>
      </c>
      <c r="F39" s="33">
        <f>IF('STATS 17-18'!G40&lt;400,IF(E39&gt;66,66,E39),E39)</f>
        <v>79</v>
      </c>
      <c r="G39" s="33">
        <f>IF('STATS 17-18'!G40&lt;200,IF(F39&gt;60,60,F39),F39)</f>
        <v>79</v>
      </c>
      <c r="H39" s="116">
        <f>(D39+G39)/2</f>
        <v>83.5</v>
      </c>
      <c r="I39" s="116">
        <f>IF('STATS 17-18'!H40&lt;13.4,IF(H39&gt;73,73,H39),H39)</f>
        <v>83.5</v>
      </c>
      <c r="J39" s="134">
        <f>IF('STATS 17-18'!H40&lt;11,IF(I39&gt;66,66,I39),I39)</f>
        <v>83.5</v>
      </c>
    </row>
    <row r="40" ht="20.35" customHeight="1">
      <c r="A40" t="s" s="38">
        <v>97</v>
      </c>
      <c r="B40" s="81">
        <f>VLOOKUP('STATS 17-18'!AG41,'SC - SHOTS'!$A$3:$B$55,2)</f>
        <v>53</v>
      </c>
      <c r="C40" s="33">
        <f>IF('STATS 17-18'!G41&lt;400,IF(B40&gt;66,66,B40),B40)</f>
        <v>53</v>
      </c>
      <c r="D40" s="33">
        <f>IF('STATS 17-18'!G41&lt;200,IF(C40&gt;60,60,C40),C40)</f>
        <v>53</v>
      </c>
      <c r="E40" s="33">
        <f>VLOOKUP('STATS 17-18'!J41,'SC - GOALS'!$A$3:$B$55,2)</f>
        <v>66</v>
      </c>
      <c r="F40" s="33">
        <f>IF('STATS 17-18'!G41&lt;400,IF(E40&gt;66,66,E40),E40)</f>
        <v>66</v>
      </c>
      <c r="G40" s="33">
        <f>IF('STATS 17-18'!G41&lt;200,IF(F40&gt;60,60,F40),F40)</f>
        <v>66</v>
      </c>
      <c r="H40" s="116">
        <f>(D40+G40)/2</f>
        <v>59.5</v>
      </c>
      <c r="I40" s="116">
        <f>IF('STATS 17-18'!H41&lt;13.4,IF(H40&gt;73,73,H40),H40)</f>
        <v>59.5</v>
      </c>
      <c r="J40" s="134">
        <f>IF('STATS 17-18'!H41&lt;11,IF(I40&gt;66,66,I40),I40)</f>
        <v>59.5</v>
      </c>
    </row>
    <row r="41" ht="20.35" customHeight="1">
      <c r="A41" t="s" s="38">
        <v>98</v>
      </c>
      <c r="B41" s="81">
        <f>VLOOKUP('STATS 17-18'!AG42,'SC - SHOTS'!$A$3:$B$55,2)</f>
        <v>48</v>
      </c>
      <c r="C41" s="33">
        <f>IF('STATS 17-18'!G42&lt;400,IF(B41&gt;66,66,B41),B41)</f>
        <v>48</v>
      </c>
      <c r="D41" s="33">
        <f>IF('STATS 17-18'!G42&lt;200,IF(C41&gt;60,60,C41),C41)</f>
        <v>48</v>
      </c>
      <c r="E41" s="33">
        <f>VLOOKUP('STATS 17-18'!J42,'SC - GOALS'!$A$3:$B$55,2)</f>
        <v>49</v>
      </c>
      <c r="F41" s="33">
        <f>IF('STATS 17-18'!G42&lt;400,IF(E41&gt;66,66,E41),E41)</f>
        <v>49</v>
      </c>
      <c r="G41" s="33">
        <f>IF('STATS 17-18'!G42&lt;200,IF(F41&gt;60,60,F41),F41)</f>
        <v>49</v>
      </c>
      <c r="H41" s="116">
        <f>(D41+G41)/2</f>
        <v>48.5</v>
      </c>
      <c r="I41" s="116">
        <f>IF('STATS 17-18'!H42&lt;13.4,IF(H41&gt;73,73,H41),H41)</f>
        <v>48.5</v>
      </c>
      <c r="J41" s="134">
        <f>IF('STATS 17-18'!H42&lt;11,IF(I41&gt;66,66,I41),I41)</f>
        <v>48.5</v>
      </c>
    </row>
    <row r="42" ht="20.35" customHeight="1">
      <c r="A42" t="s" s="38">
        <v>100</v>
      </c>
      <c r="B42" s="81">
        <f>VLOOKUP('STATS 17-18'!AG43,'SC - SHOTS'!$A$3:$B$55,2)</f>
        <v>61</v>
      </c>
      <c r="C42" s="33">
        <f>IF('STATS 17-18'!G43&lt;400,IF(B42&gt;66,66,B42),B42)</f>
        <v>61</v>
      </c>
      <c r="D42" s="33">
        <f>IF('STATS 17-18'!G43&lt;200,IF(C42&gt;60,60,C42),C42)</f>
        <v>61</v>
      </c>
      <c r="E42" s="33">
        <f>VLOOKUP('STATS 17-18'!J43,'SC - GOALS'!$A$3:$B$55,2)</f>
        <v>76</v>
      </c>
      <c r="F42" s="33">
        <f>IF('STATS 17-18'!G43&lt;400,IF(E42&gt;66,66,E42),E42)</f>
        <v>66</v>
      </c>
      <c r="G42" s="33">
        <f>IF('STATS 17-18'!G43&lt;200,IF(F42&gt;60,60,F42),F42)</f>
        <v>66</v>
      </c>
      <c r="H42" s="116">
        <f>(D42+G42)/2</f>
        <v>63.5</v>
      </c>
      <c r="I42" s="116">
        <f>IF('STATS 17-18'!H43&lt;13.4,IF(H42&gt;73,73,H42),H42)</f>
        <v>63.5</v>
      </c>
      <c r="J42" s="134">
        <f>IF('STATS 17-18'!H43&lt;11,IF(I42&gt;66,66,I42),I42)</f>
        <v>63.5</v>
      </c>
    </row>
    <row r="43" ht="20.35" customHeight="1">
      <c r="A43" t="s" s="38">
        <v>101</v>
      </c>
      <c r="B43" s="81">
        <f>VLOOKUP('STATS 17-18'!AG44,'SC - SHOTS'!$A$3:$B$55,2)</f>
        <v>89</v>
      </c>
      <c r="C43" s="33">
        <f>IF('STATS 17-18'!G44&lt;400,IF(B43&gt;66,66,B43),B43)</f>
        <v>89</v>
      </c>
      <c r="D43" s="33">
        <f>IF('STATS 17-18'!G44&lt;200,IF(C43&gt;60,60,C43),C43)</f>
        <v>89</v>
      </c>
      <c r="E43" s="33">
        <f>VLOOKUP('STATS 17-18'!J44,'SC - GOALS'!$A$3:$B$55,2)</f>
        <v>98</v>
      </c>
      <c r="F43" s="33">
        <f>IF('STATS 17-18'!G44&lt;400,IF(E43&gt;66,66,E43),E43)</f>
        <v>98</v>
      </c>
      <c r="G43" s="33">
        <f>IF('STATS 17-18'!G44&lt;200,IF(F43&gt;60,60,F43),F43)</f>
        <v>98</v>
      </c>
      <c r="H43" s="116">
        <f>(D43+G43)/2</f>
        <v>93.5</v>
      </c>
      <c r="I43" s="116">
        <f>IF('STATS 17-18'!H44&lt;13.4,IF(H43&gt;73,73,H43),H43)</f>
        <v>93.5</v>
      </c>
      <c r="J43" s="134">
        <f>IF('STATS 17-18'!H44&lt;11,IF(I43&gt;66,66,I43),I43)</f>
        <v>93.5</v>
      </c>
    </row>
    <row r="44" ht="20.35" customHeight="1">
      <c r="A44" t="s" s="38">
        <v>102</v>
      </c>
      <c r="B44" s="81">
        <f>VLOOKUP('STATS 17-18'!AG45,'SC - SHOTS'!$A$3:$B$55,2)</f>
        <v>73</v>
      </c>
      <c r="C44" s="33">
        <f>IF('STATS 17-18'!G45&lt;400,IF(B44&gt;66,66,B44),B44)</f>
        <v>73</v>
      </c>
      <c r="D44" s="33">
        <f>IF('STATS 17-18'!G45&lt;200,IF(C44&gt;60,60,C44),C44)</f>
        <v>73</v>
      </c>
      <c r="E44" s="33">
        <f>VLOOKUP('STATS 17-18'!J45,'SC - GOALS'!$A$3:$B$55,2)</f>
        <v>85</v>
      </c>
      <c r="F44" s="33">
        <f>IF('STATS 17-18'!G45&lt;400,IF(E44&gt;66,66,E44),E44)</f>
        <v>85</v>
      </c>
      <c r="G44" s="33">
        <f>IF('STATS 17-18'!G45&lt;200,IF(F44&gt;60,60,F44),F44)</f>
        <v>85</v>
      </c>
      <c r="H44" s="116">
        <f>(D44+G44)/2</f>
        <v>79</v>
      </c>
      <c r="I44" s="116">
        <f>IF('STATS 17-18'!H45&lt;13.4,IF(H44&gt;73,73,H44),H44)</f>
        <v>79</v>
      </c>
      <c r="J44" s="134">
        <f>IF('STATS 17-18'!H45&lt;11,IF(I44&gt;66,66,I44),I44)</f>
        <v>79</v>
      </c>
    </row>
    <row r="45" ht="20.35" customHeight="1">
      <c r="A45" t="s" s="38">
        <v>103</v>
      </c>
      <c r="B45" s="81">
        <f>VLOOKUP('STATS 17-18'!AG46,'SC - SHOTS'!$A$3:$B$55,2)</f>
        <v>92</v>
      </c>
      <c r="C45" s="33">
        <f>IF('STATS 17-18'!G46&lt;400,IF(B45&gt;66,66,B45),B45)</f>
        <v>92</v>
      </c>
      <c r="D45" s="33">
        <f>IF('STATS 17-18'!G46&lt;200,IF(C45&gt;60,60,C45),C45)</f>
        <v>92</v>
      </c>
      <c r="E45" s="33">
        <f>VLOOKUP('STATS 17-18'!J46,'SC - GOALS'!$A$3:$B$55,2)</f>
        <v>84</v>
      </c>
      <c r="F45" s="33">
        <f>IF('STATS 17-18'!G46&lt;400,IF(E45&gt;66,66,E45),E45)</f>
        <v>84</v>
      </c>
      <c r="G45" s="33">
        <f>IF('STATS 17-18'!G46&lt;200,IF(F45&gt;60,60,F45),F45)</f>
        <v>84</v>
      </c>
      <c r="H45" s="116">
        <f>(D45+G45)/2</f>
        <v>88</v>
      </c>
      <c r="I45" s="116">
        <f>IF('STATS 17-18'!H46&lt;13.4,IF(H45&gt;73,73,H45),H45)</f>
        <v>88</v>
      </c>
      <c r="J45" s="134">
        <f>IF('STATS 17-18'!H46&lt;11,IF(I45&gt;66,66,I45),I45)</f>
        <v>88</v>
      </c>
    </row>
    <row r="46" ht="20.35" customHeight="1">
      <c r="A46" t="s" s="38">
        <v>105</v>
      </c>
      <c r="B46" s="81">
        <f>VLOOKUP('STATS 17-18'!AG47,'SC - SHOTS'!$A$3:$B$55,2)</f>
        <v>56</v>
      </c>
      <c r="C46" s="33">
        <f>IF('STATS 17-18'!G47&lt;400,IF(B46&gt;66,66,B46),B46)</f>
        <v>56</v>
      </c>
      <c r="D46" s="33">
        <f>IF('STATS 17-18'!G47&lt;200,IF(C46&gt;60,60,C46),C46)</f>
        <v>56</v>
      </c>
      <c r="E46" s="33">
        <f>VLOOKUP('STATS 17-18'!J47,'SC - GOALS'!$A$3:$B$55,2)</f>
        <v>59</v>
      </c>
      <c r="F46" s="33">
        <f>IF('STATS 17-18'!G47&lt;400,IF(E46&gt;66,66,E46),E46)</f>
        <v>59</v>
      </c>
      <c r="G46" s="33">
        <f>IF('STATS 17-18'!G47&lt;200,IF(F46&gt;60,60,F46),F46)</f>
        <v>59</v>
      </c>
      <c r="H46" s="116">
        <f>(D46+G46)/2</f>
        <v>57.5</v>
      </c>
      <c r="I46" s="116">
        <f>IF('STATS 17-18'!H47&lt;13.4,IF(H46&gt;73,73,H46),H46)</f>
        <v>57.5</v>
      </c>
      <c r="J46" s="134">
        <f>IF('STATS 17-18'!H47&lt;11,IF(I46&gt;66,66,I46),I46)</f>
        <v>57.5</v>
      </c>
    </row>
    <row r="47" ht="20.35" customHeight="1">
      <c r="A47" t="s" s="38">
        <v>107</v>
      </c>
      <c r="B47" s="81">
        <f>VLOOKUP('STATS 17-18'!AG48,'SC - SHOTS'!$A$3:$B$55,2)</f>
        <v>47</v>
      </c>
      <c r="C47" s="33">
        <f>IF('STATS 17-18'!G48&lt;400,IF(B47&gt;66,66,B47),B47)</f>
        <v>47</v>
      </c>
      <c r="D47" s="33">
        <f>IF('STATS 17-18'!G48&lt;200,IF(C47&gt;60,60,C47),C47)</f>
        <v>47</v>
      </c>
      <c r="E47" s="33">
        <f>VLOOKUP('STATS 17-18'!J48,'SC - GOALS'!$A$3:$B$55,2)</f>
        <v>47</v>
      </c>
      <c r="F47" s="33">
        <f>IF('STATS 17-18'!G48&lt;400,IF(E47&gt;66,66,E47),E47)</f>
        <v>47</v>
      </c>
      <c r="G47" s="33">
        <f>IF('STATS 17-18'!G48&lt;200,IF(F47&gt;60,60,F47),F47)</f>
        <v>47</v>
      </c>
      <c r="H47" s="116">
        <f>(D47+G47)/2</f>
        <v>47</v>
      </c>
      <c r="I47" s="116">
        <f>IF('STATS 17-18'!H48&lt;13.4,IF(H47&gt;73,73,H47),H47)</f>
        <v>47</v>
      </c>
      <c r="J47" s="134">
        <f>IF('STATS 17-18'!H48&lt;11,IF(I47&gt;66,66,I47),I47)</f>
        <v>47</v>
      </c>
    </row>
    <row r="48" ht="20.35" customHeight="1">
      <c r="A48" t="s" s="38">
        <v>108</v>
      </c>
      <c r="B48" s="81">
        <f>VLOOKUP('STATS 17-18'!AG49,'SC - SHOTS'!$A$3:$B$55,2)</f>
        <v>96</v>
      </c>
      <c r="C48" s="33">
        <f>IF('STATS 17-18'!G49&lt;400,IF(B48&gt;66,66,B48),B48)</f>
        <v>66</v>
      </c>
      <c r="D48" s="33">
        <f>IF('STATS 17-18'!G49&lt;200,IF(C48&gt;60,60,C48),C48)</f>
        <v>60</v>
      </c>
      <c r="E48" s="33">
        <f>VLOOKUP('STATS 17-18'!J49,'SC - GOALS'!$A$3:$B$55,2)</f>
        <v>91</v>
      </c>
      <c r="F48" s="33">
        <f>IF('STATS 17-18'!G49&lt;400,IF(E48&gt;66,66,E48),E48)</f>
        <v>66</v>
      </c>
      <c r="G48" s="33">
        <f>IF('STATS 17-18'!G49&lt;200,IF(F48&gt;60,60,F48),F48)</f>
        <v>60</v>
      </c>
      <c r="H48" s="116">
        <f>(D48+G48)/2</f>
        <v>60</v>
      </c>
      <c r="I48" s="116">
        <f>IF('STATS 17-18'!H49&lt;13.4,IF(H48&gt;73,73,H48),H48)</f>
        <v>60</v>
      </c>
      <c r="J48" s="134">
        <f>IF('STATS 17-18'!H49&lt;11,IF(I48&gt;66,66,I48),I48)</f>
        <v>60</v>
      </c>
    </row>
    <row r="49" ht="20.35" customHeight="1">
      <c r="A49" t="s" s="38">
        <v>109</v>
      </c>
      <c r="B49" s="81">
        <f>VLOOKUP('STATS 17-18'!AG50,'SC - SHOTS'!$A$3:$B$55,2)</f>
        <v>80</v>
      </c>
      <c r="C49" s="33">
        <f>IF('STATS 17-18'!G50&lt;400,IF(B49&gt;66,66,B49),B49)</f>
        <v>66</v>
      </c>
      <c r="D49" s="33">
        <f>IF('STATS 17-18'!G50&lt;200,IF(C49&gt;60,60,C49),C49)</f>
        <v>60</v>
      </c>
      <c r="E49" s="33">
        <f>VLOOKUP('STATS 17-18'!J50,'SC - GOALS'!$A$3:$B$55,2)</f>
        <v>71</v>
      </c>
      <c r="F49" s="33">
        <f>IF('STATS 17-18'!G50&lt;400,IF(E49&gt;66,66,E49),E49)</f>
        <v>66</v>
      </c>
      <c r="G49" s="33">
        <f>IF('STATS 17-18'!G50&lt;200,IF(F49&gt;60,60,F49),F49)</f>
        <v>60</v>
      </c>
      <c r="H49" s="116">
        <f>(D49+G49)/2</f>
        <v>60</v>
      </c>
      <c r="I49" s="116">
        <f>IF('STATS 17-18'!H50&lt;13.4,IF(H49&gt;73,73,H49),H49)</f>
        <v>60</v>
      </c>
      <c r="J49" s="134">
        <f>IF('STATS 17-18'!H50&lt;11,IF(I49&gt;66,66,I49),I49)</f>
        <v>60</v>
      </c>
    </row>
    <row r="50" ht="20.35" customHeight="1">
      <c r="A50" t="s" s="38">
        <v>110</v>
      </c>
      <c r="B50" s="81">
        <f>VLOOKUP('STATS 17-18'!AG51,'SC - SHOTS'!$A$3:$B$55,2)</f>
        <v>47</v>
      </c>
      <c r="C50" s="33">
        <f>IF('STATS 17-18'!G51&lt;400,IF(B50&gt;66,66,B50),B50)</f>
        <v>47</v>
      </c>
      <c r="D50" s="33">
        <f>IF('STATS 17-18'!G51&lt;200,IF(C50&gt;60,60,C50),C50)</f>
        <v>47</v>
      </c>
      <c r="E50" s="33">
        <f>VLOOKUP('STATS 17-18'!J51,'SC - GOALS'!$A$3:$B$55,2)</f>
        <v>71</v>
      </c>
      <c r="F50" s="33">
        <f>IF('STATS 17-18'!G51&lt;400,IF(E50&gt;66,66,E50),E50)</f>
        <v>66</v>
      </c>
      <c r="G50" s="33">
        <f>IF('STATS 17-18'!G51&lt;200,IF(F50&gt;60,60,F50),F50)</f>
        <v>60</v>
      </c>
      <c r="H50" s="116">
        <f>(D50+G50)/2</f>
        <v>53.5</v>
      </c>
      <c r="I50" s="116">
        <f>IF('STATS 17-18'!H51&lt;13.4,IF(H50&gt;73,73,H50),H50)</f>
        <v>53.5</v>
      </c>
      <c r="J50" s="134">
        <f>IF('STATS 17-18'!H51&lt;11,IF(I50&gt;66,66,I50),I50)</f>
        <v>53.5</v>
      </c>
    </row>
    <row r="51" ht="20.35" customHeight="1">
      <c r="A51" t="s" s="38">
        <v>111</v>
      </c>
      <c r="B51" s="81">
        <f>VLOOKUP('STATS 17-18'!AG52,'SC - SHOTS'!$A$3:$B$55,2)</f>
        <v>52</v>
      </c>
      <c r="C51" s="33">
        <f>IF('STATS 17-18'!G52&lt;400,IF(B51&gt;66,66,B51),B51)</f>
        <v>52</v>
      </c>
      <c r="D51" s="33">
        <f>IF('STATS 17-18'!G52&lt;200,IF(C51&gt;60,60,C51),C51)</f>
        <v>52</v>
      </c>
      <c r="E51" s="33">
        <f>VLOOKUP('STATS 17-18'!J52,'SC - GOALS'!$A$3:$B$55,2)</f>
        <v>47</v>
      </c>
      <c r="F51" s="33">
        <f>IF('STATS 17-18'!G52&lt;400,IF(E51&gt;66,66,E51),E51)</f>
        <v>47</v>
      </c>
      <c r="G51" s="33">
        <f>IF('STATS 17-18'!G52&lt;200,IF(F51&gt;60,60,F51),F51)</f>
        <v>47</v>
      </c>
      <c r="H51" s="116">
        <f>(D51+G51)/2</f>
        <v>49.5</v>
      </c>
      <c r="I51" s="116">
        <f>IF('STATS 17-18'!H52&lt;13.4,IF(H51&gt;73,73,H51),H51)</f>
        <v>49.5</v>
      </c>
      <c r="J51" s="134">
        <f>IF('STATS 17-18'!H52&lt;11,IF(I51&gt;66,66,I51),I51)</f>
        <v>49.5</v>
      </c>
    </row>
    <row r="52" ht="20.35" customHeight="1">
      <c r="A52" t="s" s="38">
        <v>112</v>
      </c>
      <c r="B52" s="81">
        <f>VLOOKUP('STATS 17-18'!AG53,'SC - SHOTS'!$A$3:$B$55,2)</f>
        <v>60</v>
      </c>
      <c r="C52" s="33">
        <f>IF('STATS 17-18'!G53&lt;400,IF(B52&gt;66,66,B52),B52)</f>
        <v>60</v>
      </c>
      <c r="D52" s="33">
        <f>IF('STATS 17-18'!G53&lt;200,IF(C52&gt;60,60,C52),C52)</f>
        <v>60</v>
      </c>
      <c r="E52" s="33">
        <f>VLOOKUP('STATS 17-18'!J53,'SC - GOALS'!$A$3:$B$55,2)</f>
        <v>56</v>
      </c>
      <c r="F52" s="33">
        <f>IF('STATS 17-18'!G53&lt;400,IF(E52&gt;66,66,E52),E52)</f>
        <v>56</v>
      </c>
      <c r="G52" s="33">
        <f>IF('STATS 17-18'!G53&lt;200,IF(F52&gt;60,60,F52),F52)</f>
        <v>56</v>
      </c>
      <c r="H52" s="116">
        <f>(D52+G52)/2</f>
        <v>58</v>
      </c>
      <c r="I52" s="116">
        <f>IF('STATS 17-18'!H53&lt;13.4,IF(H52&gt;73,73,H52),H52)</f>
        <v>58</v>
      </c>
      <c r="J52" s="134">
        <f>IF('STATS 17-18'!H53&lt;11,IF(I52&gt;66,66,I52),I52)</f>
        <v>58</v>
      </c>
    </row>
    <row r="53" ht="20.35" customHeight="1">
      <c r="A53" t="s" s="38">
        <v>113</v>
      </c>
      <c r="B53" s="81">
        <f>VLOOKUP('STATS 17-18'!AG54,'SC - SHOTS'!$A$3:$B$55,2)</f>
        <v>88</v>
      </c>
      <c r="C53" s="33">
        <f>IF('STATS 17-18'!G54&lt;400,IF(B53&gt;66,66,B53),B53)</f>
        <v>88</v>
      </c>
      <c r="D53" s="33">
        <f>IF('STATS 17-18'!G54&lt;200,IF(C53&gt;60,60,C53),C53)</f>
        <v>88</v>
      </c>
      <c r="E53" s="33">
        <f>VLOOKUP('STATS 17-18'!J54,'SC - GOALS'!$A$3:$B$55,2)</f>
        <v>73</v>
      </c>
      <c r="F53" s="33">
        <f>IF('STATS 17-18'!G54&lt;400,IF(E53&gt;66,66,E53),E53)</f>
        <v>73</v>
      </c>
      <c r="G53" s="33">
        <f>IF('STATS 17-18'!G54&lt;200,IF(F53&gt;60,60,F53),F53)</f>
        <v>73</v>
      </c>
      <c r="H53" s="116">
        <f>(D53+G53)/2</f>
        <v>80.5</v>
      </c>
      <c r="I53" s="116">
        <f>IF('STATS 17-18'!H54&lt;13.4,IF(H53&gt;73,73,H53),H53)</f>
        <v>80.5</v>
      </c>
      <c r="J53" s="134">
        <f>IF('STATS 17-18'!H54&lt;11,IF(I53&gt;66,66,I53),I53)</f>
        <v>80.5</v>
      </c>
    </row>
    <row r="54" ht="20.35" customHeight="1">
      <c r="A54" t="s" s="38">
        <v>115</v>
      </c>
      <c r="B54" s="81">
        <f>VLOOKUP('STATS 17-18'!AG55,'SC - SHOTS'!$A$3:$B$55,2)</f>
        <v>63</v>
      </c>
      <c r="C54" s="33">
        <f>IF('STATS 17-18'!G55&lt;400,IF(B54&gt;66,66,B54),B54)</f>
        <v>63</v>
      </c>
      <c r="D54" s="33">
        <f>IF('STATS 17-18'!G55&lt;200,IF(C54&gt;60,60,C54),C54)</f>
        <v>63</v>
      </c>
      <c r="E54" s="33">
        <f>VLOOKUP('STATS 17-18'!J55,'SC - GOALS'!$A$3:$B$55,2)</f>
        <v>69</v>
      </c>
      <c r="F54" s="33">
        <f>IF('STATS 17-18'!G55&lt;400,IF(E54&gt;66,66,E54),E54)</f>
        <v>69</v>
      </c>
      <c r="G54" s="33">
        <f>IF('STATS 17-18'!G55&lt;200,IF(F54&gt;60,60,F54),F54)</f>
        <v>69</v>
      </c>
      <c r="H54" s="116">
        <f>(D54+G54)/2</f>
        <v>66</v>
      </c>
      <c r="I54" s="116">
        <f>IF('STATS 17-18'!H55&lt;13.4,IF(H54&gt;73,73,H54),H54)</f>
        <v>66</v>
      </c>
      <c r="J54" s="134">
        <f>IF('STATS 17-18'!H55&lt;11,IF(I54&gt;66,66,I54),I54)</f>
        <v>66</v>
      </c>
    </row>
    <row r="55" ht="20.35" customHeight="1">
      <c r="A55" t="s" s="38">
        <v>116</v>
      </c>
      <c r="B55" s="81">
        <f>VLOOKUP('STATS 17-18'!AG56,'SC - SHOTS'!$A$3:$B$55,2)</f>
        <v>47</v>
      </c>
      <c r="C55" s="33">
        <f>IF('STATS 17-18'!G56&lt;400,IF(B55&gt;66,66,B55),B55)</f>
        <v>47</v>
      </c>
      <c r="D55" s="33">
        <f>IF('STATS 17-18'!G56&lt;200,IF(C55&gt;60,60,C55),C55)</f>
        <v>47</v>
      </c>
      <c r="E55" s="33">
        <f>VLOOKUP('STATS 17-18'!J56,'SC - GOALS'!$A$3:$B$55,2)</f>
        <v>47</v>
      </c>
      <c r="F55" s="33">
        <f>IF('STATS 17-18'!G56&lt;400,IF(E55&gt;66,66,E55),E55)</f>
        <v>47</v>
      </c>
      <c r="G55" s="33">
        <f>IF('STATS 17-18'!G56&lt;200,IF(F55&gt;60,60,F55),F55)</f>
        <v>47</v>
      </c>
      <c r="H55" s="116">
        <f>(D55+G55)/2</f>
        <v>47</v>
      </c>
      <c r="I55" s="116">
        <f>IF('STATS 17-18'!H56&lt;13.4,IF(H55&gt;73,73,H55),H55)</f>
        <v>47</v>
      </c>
      <c r="J55" s="134">
        <f>IF('STATS 17-18'!H56&lt;11,IF(I55&gt;66,66,I55),I55)</f>
        <v>47</v>
      </c>
    </row>
    <row r="56" ht="20.35" customHeight="1">
      <c r="A56" t="s" s="38">
        <v>117</v>
      </c>
      <c r="B56" s="81">
        <f>VLOOKUP('STATS 17-18'!AG57,'SC - SHOTS'!$A$3:$B$55,2)</f>
        <v>68</v>
      </c>
      <c r="C56" s="33">
        <f>IF('STATS 17-18'!G57&lt;400,IF(B56&gt;66,66,B56),B56)</f>
        <v>68</v>
      </c>
      <c r="D56" s="33">
        <f>IF('STATS 17-18'!G57&lt;200,IF(C56&gt;60,60,C56),C56)</f>
        <v>68</v>
      </c>
      <c r="E56" s="33">
        <f>VLOOKUP('STATS 17-18'!J57,'SC - GOALS'!$A$3:$B$55,2)</f>
        <v>75</v>
      </c>
      <c r="F56" s="33">
        <f>IF('STATS 17-18'!G57&lt;400,IF(E56&gt;66,66,E56),E56)</f>
        <v>75</v>
      </c>
      <c r="G56" s="33">
        <f>IF('STATS 17-18'!G57&lt;200,IF(F56&gt;60,60,F56),F56)</f>
        <v>75</v>
      </c>
      <c r="H56" s="116">
        <f>(D56+G56)/2</f>
        <v>71.5</v>
      </c>
      <c r="I56" s="116">
        <f>IF('STATS 17-18'!H57&lt;13.4,IF(H56&gt;73,73,H56),H56)</f>
        <v>71.5</v>
      </c>
      <c r="J56" s="134">
        <f>IF('STATS 17-18'!H57&lt;11,IF(I56&gt;66,66,I56),I56)</f>
        <v>71.5</v>
      </c>
    </row>
    <row r="57" ht="20.35" customHeight="1">
      <c r="A57" t="s" s="38">
        <v>118</v>
      </c>
      <c r="B57" s="81">
        <f>VLOOKUP('STATS 17-18'!AG58,'SC - SHOTS'!$A$3:$B$55,2)</f>
        <v>53</v>
      </c>
      <c r="C57" s="33">
        <f>IF('STATS 17-18'!G58&lt;400,IF(B57&gt;66,66,B57),B57)</f>
        <v>53</v>
      </c>
      <c r="D57" s="33">
        <f>IF('STATS 17-18'!G58&lt;200,IF(C57&gt;60,60,C57),C57)</f>
        <v>53</v>
      </c>
      <c r="E57" s="33">
        <f>VLOOKUP('STATS 17-18'!J58,'SC - GOALS'!$A$3:$B$55,2)</f>
        <v>59</v>
      </c>
      <c r="F57" s="33">
        <f>IF('STATS 17-18'!G58&lt;400,IF(E57&gt;66,66,E57),E57)</f>
        <v>59</v>
      </c>
      <c r="G57" s="33">
        <f>IF('STATS 17-18'!G58&lt;200,IF(F57&gt;60,60,F57),F57)</f>
        <v>59</v>
      </c>
      <c r="H57" s="116">
        <f>(D57+G57)/2</f>
        <v>56</v>
      </c>
      <c r="I57" s="116">
        <f>IF('STATS 17-18'!H58&lt;13.4,IF(H57&gt;73,73,H57),H57)</f>
        <v>56</v>
      </c>
      <c r="J57" s="134">
        <f>IF('STATS 17-18'!H58&lt;11,IF(I57&gt;66,66,I57),I57)</f>
        <v>56</v>
      </c>
    </row>
    <row r="58" ht="20.35" customHeight="1">
      <c r="A58" t="s" s="38">
        <v>120</v>
      </c>
      <c r="B58" s="81">
        <f>VLOOKUP('STATS 17-18'!AG59,'SC - SHOTS'!$A$3:$B$55,2)</f>
        <v>60</v>
      </c>
      <c r="C58" s="33">
        <f>IF('STATS 17-18'!G59&lt;400,IF(B58&gt;66,66,B58),B58)</f>
        <v>60</v>
      </c>
      <c r="D58" s="33">
        <f>IF('STATS 17-18'!G59&lt;200,IF(C58&gt;60,60,C58),C58)</f>
        <v>60</v>
      </c>
      <c r="E58" s="33">
        <f>VLOOKUP('STATS 17-18'!J59,'SC - GOALS'!$A$3:$B$55,2)</f>
        <v>47</v>
      </c>
      <c r="F58" s="33">
        <f>IF('STATS 17-18'!G59&lt;400,IF(E58&gt;66,66,E58),E58)</f>
        <v>47</v>
      </c>
      <c r="G58" s="33">
        <f>IF('STATS 17-18'!G59&lt;200,IF(F58&gt;60,60,F58),F58)</f>
        <v>47</v>
      </c>
      <c r="H58" s="116">
        <f>(D58+G58)/2</f>
        <v>53.5</v>
      </c>
      <c r="I58" s="116">
        <f>IF('STATS 17-18'!H59&lt;13.4,IF(H58&gt;73,73,H58),H58)</f>
        <v>53.5</v>
      </c>
      <c r="J58" s="134">
        <f>IF('STATS 17-18'!H59&lt;11,IF(I58&gt;66,66,I58),I58)</f>
        <v>53.5</v>
      </c>
    </row>
    <row r="59" ht="20.35" customHeight="1">
      <c r="A59" t="s" s="38">
        <v>122</v>
      </c>
      <c r="B59" s="81">
        <f>VLOOKUP('STATS 17-18'!AG60,'SC - SHOTS'!$A$3:$B$55,2)</f>
        <v>77</v>
      </c>
      <c r="C59" s="33">
        <f>IF('STATS 17-18'!G60&lt;400,IF(B59&gt;66,66,B59),B59)</f>
        <v>77</v>
      </c>
      <c r="D59" s="33">
        <f>IF('STATS 17-18'!G60&lt;200,IF(C59&gt;60,60,C59),C59)</f>
        <v>77</v>
      </c>
      <c r="E59" s="33">
        <f>VLOOKUP('STATS 17-18'!J60,'SC - GOALS'!$A$3:$B$55,2)</f>
        <v>79</v>
      </c>
      <c r="F59" s="33">
        <f>IF('STATS 17-18'!G60&lt;400,IF(E59&gt;66,66,E59),E59)</f>
        <v>79</v>
      </c>
      <c r="G59" s="33">
        <f>IF('STATS 17-18'!G60&lt;200,IF(F59&gt;60,60,F59),F59)</f>
        <v>79</v>
      </c>
      <c r="H59" s="116">
        <f>(D59+G59)/2</f>
        <v>78</v>
      </c>
      <c r="I59" s="116">
        <f>IF('STATS 17-18'!H60&lt;13.4,IF(H59&gt;73,73,H59),H59)</f>
        <v>78</v>
      </c>
      <c r="J59" s="134">
        <f>IF('STATS 17-18'!H60&lt;11,IF(I59&gt;66,66,I59),I59)</f>
        <v>78</v>
      </c>
    </row>
    <row r="60" ht="20.35" customHeight="1">
      <c r="A60" t="s" s="38">
        <v>123</v>
      </c>
      <c r="B60" s="81">
        <f>VLOOKUP('STATS 17-18'!AG61,'SC - SHOTS'!$A$3:$B$55,2)</f>
        <v>75</v>
      </c>
      <c r="C60" s="33">
        <f>IF('STATS 17-18'!G61&lt;400,IF(B60&gt;66,66,B60),B60)</f>
        <v>75</v>
      </c>
      <c r="D60" s="33">
        <f>IF('STATS 17-18'!G61&lt;200,IF(C60&gt;60,60,C60),C60)</f>
        <v>75</v>
      </c>
      <c r="E60" s="33">
        <f>VLOOKUP('STATS 17-18'!J61,'SC - GOALS'!$A$3:$B$55,2)</f>
        <v>67</v>
      </c>
      <c r="F60" s="33">
        <f>IF('STATS 17-18'!G61&lt;400,IF(E60&gt;66,66,E60),E60)</f>
        <v>67</v>
      </c>
      <c r="G60" s="33">
        <f>IF('STATS 17-18'!G61&lt;200,IF(F60&gt;60,60,F60),F60)</f>
        <v>67</v>
      </c>
      <c r="H60" s="116">
        <f>(D60+G60)/2</f>
        <v>71</v>
      </c>
      <c r="I60" s="116">
        <f>IF('STATS 17-18'!H61&lt;13.4,IF(H60&gt;73,73,H60),H60)</f>
        <v>71</v>
      </c>
      <c r="J60" s="134">
        <f>IF('STATS 17-18'!H61&lt;11,IF(I60&gt;66,66,I60),I60)</f>
        <v>66</v>
      </c>
    </row>
    <row r="61" ht="20.35" customHeight="1">
      <c r="A61" t="s" s="38">
        <v>124</v>
      </c>
      <c r="B61" s="81">
        <f>VLOOKUP('STATS 17-18'!AG62,'SC - SHOTS'!$A$3:$B$55,2)</f>
        <v>51</v>
      </c>
      <c r="C61" s="33">
        <f>IF('STATS 17-18'!G62&lt;400,IF(B61&gt;66,66,B61),B61)</f>
        <v>51</v>
      </c>
      <c r="D61" s="33">
        <f>IF('STATS 17-18'!G62&lt;200,IF(C61&gt;60,60,C61),C61)</f>
        <v>51</v>
      </c>
      <c r="E61" s="33">
        <f>VLOOKUP('STATS 17-18'!J62,'SC - GOALS'!$A$3:$B$55,2)</f>
        <v>51</v>
      </c>
      <c r="F61" s="33">
        <f>IF('STATS 17-18'!G62&lt;400,IF(E61&gt;66,66,E61),E61)</f>
        <v>51</v>
      </c>
      <c r="G61" s="33">
        <f>IF('STATS 17-18'!G62&lt;200,IF(F61&gt;60,60,F61),F61)</f>
        <v>51</v>
      </c>
      <c r="H61" s="116">
        <f>(D61+G61)/2</f>
        <v>51</v>
      </c>
      <c r="I61" s="116">
        <f>IF('STATS 17-18'!H62&lt;13.4,IF(H61&gt;73,73,H61),H61)</f>
        <v>51</v>
      </c>
      <c r="J61" s="134">
        <f>IF('STATS 17-18'!H62&lt;11,IF(I61&gt;66,66,I61),I61)</f>
        <v>51</v>
      </c>
    </row>
    <row r="62" ht="20.35" customHeight="1">
      <c r="A62" t="s" s="38">
        <v>126</v>
      </c>
      <c r="B62" s="81">
        <f>VLOOKUP('STATS 17-18'!AG63,'SC - SHOTS'!$A$3:$B$55,2)</f>
        <v>50</v>
      </c>
      <c r="C62" s="33">
        <f>IF('STATS 17-18'!G63&lt;400,IF(B62&gt;66,66,B62),B62)</f>
        <v>50</v>
      </c>
      <c r="D62" s="33">
        <f>IF('STATS 17-18'!G63&lt;200,IF(C62&gt;60,60,C62),C62)</f>
        <v>50</v>
      </c>
      <c r="E62" s="33">
        <f>VLOOKUP('STATS 17-18'!J63,'SC - GOALS'!$A$3:$B$55,2)</f>
        <v>47</v>
      </c>
      <c r="F62" s="33">
        <f>IF('STATS 17-18'!G63&lt;400,IF(E62&gt;66,66,E62),E62)</f>
        <v>47</v>
      </c>
      <c r="G62" s="33">
        <f>IF('STATS 17-18'!G63&lt;200,IF(F62&gt;60,60,F62),F62)</f>
        <v>47</v>
      </c>
      <c r="H62" s="116">
        <f>(D62+G62)/2</f>
        <v>48.5</v>
      </c>
      <c r="I62" s="116">
        <f>IF('STATS 17-18'!H63&lt;13.4,IF(H62&gt;73,73,H62),H62)</f>
        <v>48.5</v>
      </c>
      <c r="J62" s="134">
        <f>IF('STATS 17-18'!H63&lt;11,IF(I62&gt;66,66,I62),I62)</f>
        <v>48.5</v>
      </c>
    </row>
    <row r="63" ht="20.35" customHeight="1">
      <c r="A63" t="s" s="38">
        <v>127</v>
      </c>
      <c r="B63" s="81">
        <f>VLOOKUP('STATS 17-18'!AG64,'SC - SHOTS'!$A$3:$B$55,2)</f>
        <v>82</v>
      </c>
      <c r="C63" s="33">
        <f>IF('STATS 17-18'!G64&lt;400,IF(B63&gt;66,66,B63),B63)</f>
        <v>82</v>
      </c>
      <c r="D63" s="33">
        <f>IF('STATS 17-18'!G64&lt;200,IF(C63&gt;60,60,C63),C63)</f>
        <v>82</v>
      </c>
      <c r="E63" s="33">
        <f>VLOOKUP('STATS 17-18'!J64,'SC - GOALS'!$A$3:$B$55,2)</f>
        <v>91</v>
      </c>
      <c r="F63" s="33">
        <f>IF('STATS 17-18'!G64&lt;400,IF(E63&gt;66,66,E63),E63)</f>
        <v>91</v>
      </c>
      <c r="G63" s="33">
        <f>IF('STATS 17-18'!G64&lt;200,IF(F63&gt;60,60,F63),F63)</f>
        <v>91</v>
      </c>
      <c r="H63" s="116">
        <f>(D63+G63)/2</f>
        <v>86.5</v>
      </c>
      <c r="I63" s="116">
        <f>IF('STATS 17-18'!H64&lt;13.4,IF(H63&gt;73,73,H63),H63)</f>
        <v>86.5</v>
      </c>
      <c r="J63" s="134">
        <f>IF('STATS 17-18'!H64&lt;11,IF(I63&gt;66,66,I63),I63)</f>
        <v>86.5</v>
      </c>
    </row>
    <row r="64" ht="20.35" customHeight="1">
      <c r="A64" t="s" s="38">
        <v>128</v>
      </c>
      <c r="B64" s="81">
        <f>VLOOKUP('STATS 17-18'!AG65,'SC - SHOTS'!$A$3:$B$55,2)</f>
        <v>52</v>
      </c>
      <c r="C64" s="33">
        <f>IF('STATS 17-18'!G65&lt;400,IF(B64&gt;66,66,B64),B64)</f>
        <v>52</v>
      </c>
      <c r="D64" s="33">
        <f>IF('STATS 17-18'!G65&lt;200,IF(C64&gt;60,60,C64),C64)</f>
        <v>52</v>
      </c>
      <c r="E64" s="33">
        <f>VLOOKUP('STATS 17-18'!J65,'SC - GOALS'!$A$3:$B$55,2)</f>
        <v>52</v>
      </c>
      <c r="F64" s="33">
        <f>IF('STATS 17-18'!G65&lt;400,IF(E64&gt;66,66,E64),E64)</f>
        <v>52</v>
      </c>
      <c r="G64" s="33">
        <f>IF('STATS 17-18'!G65&lt;200,IF(F64&gt;60,60,F64),F64)</f>
        <v>52</v>
      </c>
      <c r="H64" s="116">
        <f>(D64+G64)/2</f>
        <v>52</v>
      </c>
      <c r="I64" s="116">
        <f>IF('STATS 17-18'!H65&lt;13.4,IF(H64&gt;73,73,H64),H64)</f>
        <v>52</v>
      </c>
      <c r="J64" s="134">
        <f>IF('STATS 17-18'!H65&lt;11,IF(I64&gt;66,66,I64),I64)</f>
        <v>52</v>
      </c>
    </row>
    <row r="65" ht="20.35" customHeight="1">
      <c r="A65" t="s" s="38">
        <v>129</v>
      </c>
      <c r="B65" s="81">
        <f>VLOOKUP('STATS 17-18'!AG66,'SC - SHOTS'!$A$3:$B$55,2)</f>
        <v>74</v>
      </c>
      <c r="C65" s="33">
        <f>IF('STATS 17-18'!G66&lt;400,IF(B65&gt;66,66,B65),B65)</f>
        <v>66</v>
      </c>
      <c r="D65" s="33">
        <f>IF('STATS 17-18'!G66&lt;200,IF(C65&gt;60,60,C65),C65)</f>
        <v>66</v>
      </c>
      <c r="E65" s="33">
        <f>VLOOKUP('STATS 17-18'!J66,'SC - GOALS'!$A$3:$B$55,2)</f>
        <v>93</v>
      </c>
      <c r="F65" s="33">
        <f>IF('STATS 17-18'!G66&lt;400,IF(E65&gt;66,66,E65),E65)</f>
        <v>66</v>
      </c>
      <c r="G65" s="33">
        <f>IF('STATS 17-18'!G66&lt;200,IF(F65&gt;60,60,F65),F65)</f>
        <v>66</v>
      </c>
      <c r="H65" s="116">
        <f>(D65+G65)/2</f>
        <v>66</v>
      </c>
      <c r="I65" s="116">
        <f>IF('STATS 17-18'!H66&lt;13.4,IF(H65&gt;73,73,H65),H65)</f>
        <v>66</v>
      </c>
      <c r="J65" s="134">
        <f>IF('STATS 17-18'!H66&lt;11,IF(I65&gt;66,66,I65),I65)</f>
        <v>66</v>
      </c>
    </row>
    <row r="66" ht="20.35" customHeight="1">
      <c r="A66" t="s" s="38">
        <v>130</v>
      </c>
      <c r="B66" s="81">
        <f>VLOOKUP('STATS 17-18'!AG67,'SC - SHOTS'!$A$3:$B$55,2)</f>
        <v>83</v>
      </c>
      <c r="C66" s="33">
        <f>IF('STATS 17-18'!G67&lt;400,IF(B66&gt;66,66,B66),B66)</f>
        <v>83</v>
      </c>
      <c r="D66" s="33">
        <f>IF('STATS 17-18'!G67&lt;200,IF(C66&gt;60,60,C66),C66)</f>
        <v>83</v>
      </c>
      <c r="E66" s="33">
        <f>VLOOKUP('STATS 17-18'!J67,'SC - GOALS'!$A$3:$B$55,2)</f>
        <v>84</v>
      </c>
      <c r="F66" s="33">
        <f>IF('STATS 17-18'!G67&lt;400,IF(E66&gt;66,66,E66),E66)</f>
        <v>84</v>
      </c>
      <c r="G66" s="33">
        <f>IF('STATS 17-18'!G67&lt;200,IF(F66&gt;60,60,F66),F66)</f>
        <v>84</v>
      </c>
      <c r="H66" s="116">
        <f>(D66+G66)/2</f>
        <v>83.5</v>
      </c>
      <c r="I66" s="116">
        <f>IF('STATS 17-18'!H67&lt;13.4,IF(H66&gt;73,73,H66),H66)</f>
        <v>73</v>
      </c>
      <c r="J66" s="134">
        <f>IF('STATS 17-18'!H67&lt;11,IF(I66&gt;66,66,I66),I66)</f>
        <v>73</v>
      </c>
    </row>
    <row r="67" ht="20.35" customHeight="1">
      <c r="A67" t="s" s="38">
        <v>132</v>
      </c>
      <c r="B67" s="81">
        <f>VLOOKUP('STATS 17-18'!AG68,'SC - SHOTS'!$A$3:$B$55,2)</f>
        <v>86</v>
      </c>
      <c r="C67" s="33">
        <f>IF('STATS 17-18'!G68&lt;400,IF(B67&gt;66,66,B67),B67)</f>
        <v>86</v>
      </c>
      <c r="D67" s="33">
        <f>IF('STATS 17-18'!G68&lt;200,IF(C67&gt;60,60,C67),C67)</f>
        <v>86</v>
      </c>
      <c r="E67" s="33">
        <f>VLOOKUP('STATS 17-18'!J68,'SC - GOALS'!$A$3:$B$55,2)</f>
        <v>88</v>
      </c>
      <c r="F67" s="33">
        <f>IF('STATS 17-18'!G68&lt;400,IF(E67&gt;66,66,E67),E67)</f>
        <v>88</v>
      </c>
      <c r="G67" s="33">
        <f>IF('STATS 17-18'!G68&lt;200,IF(F67&gt;60,60,F67),F67)</f>
        <v>88</v>
      </c>
      <c r="H67" s="116">
        <f>(D67+G67)/2</f>
        <v>87</v>
      </c>
      <c r="I67" s="116">
        <f>IF('STATS 17-18'!H68&lt;13.4,IF(H67&gt;73,73,H67),H67)</f>
        <v>87</v>
      </c>
      <c r="J67" s="134">
        <f>IF('STATS 17-18'!H68&lt;11,IF(I67&gt;66,66,I67),I67)</f>
        <v>87</v>
      </c>
    </row>
    <row r="68" ht="20.35" customHeight="1">
      <c r="A68" t="s" s="38">
        <v>133</v>
      </c>
      <c r="B68" s="81">
        <f>VLOOKUP('STATS 17-18'!AG69,'SC - SHOTS'!$A$3:$B$55,2)</f>
        <v>47</v>
      </c>
      <c r="C68" s="33">
        <f>IF('STATS 17-18'!G69&lt;400,IF(B68&gt;66,66,B68),B68)</f>
        <v>47</v>
      </c>
      <c r="D68" s="33">
        <f>IF('STATS 17-18'!G69&lt;200,IF(C68&gt;60,60,C68),C68)</f>
        <v>47</v>
      </c>
      <c r="E68" s="33">
        <f>VLOOKUP('STATS 17-18'!J69,'SC - GOALS'!$A$3:$B$55,2)</f>
        <v>47</v>
      </c>
      <c r="F68" s="33">
        <f>IF('STATS 17-18'!G69&lt;400,IF(E68&gt;66,66,E68),E68)</f>
        <v>47</v>
      </c>
      <c r="G68" s="33">
        <f>IF('STATS 17-18'!G69&lt;200,IF(F68&gt;60,60,F68),F68)</f>
        <v>47</v>
      </c>
      <c r="H68" s="116">
        <f>(D68+G68)/2</f>
        <v>47</v>
      </c>
      <c r="I68" s="116">
        <f>IF('STATS 17-18'!H69&lt;13.4,IF(H68&gt;73,73,H68),H68)</f>
        <v>47</v>
      </c>
      <c r="J68" s="134">
        <f>IF('STATS 17-18'!H69&lt;11,IF(I68&gt;66,66,I68),I68)</f>
        <v>47</v>
      </c>
    </row>
    <row r="69" ht="20.35" customHeight="1">
      <c r="A69" t="s" s="38">
        <v>134</v>
      </c>
      <c r="B69" s="81">
        <f>VLOOKUP('STATS 17-18'!AG70,'SC - SHOTS'!$A$3:$B$55,2)</f>
        <v>67</v>
      </c>
      <c r="C69" s="33">
        <f>IF('STATS 17-18'!G70&lt;400,IF(B69&gt;66,66,B69),B69)</f>
        <v>67</v>
      </c>
      <c r="D69" s="33">
        <f>IF('STATS 17-18'!G70&lt;200,IF(C69&gt;60,60,C69),C69)</f>
        <v>67</v>
      </c>
      <c r="E69" s="33">
        <f>VLOOKUP('STATS 17-18'!J70,'SC - GOALS'!$A$3:$B$55,2)</f>
        <v>62</v>
      </c>
      <c r="F69" s="33">
        <f>IF('STATS 17-18'!G70&lt;400,IF(E69&gt;66,66,E69),E69)</f>
        <v>62</v>
      </c>
      <c r="G69" s="33">
        <f>IF('STATS 17-18'!G70&lt;200,IF(F69&gt;60,60,F69),F69)</f>
        <v>62</v>
      </c>
      <c r="H69" s="116">
        <f>(D69+G69)/2</f>
        <v>64.5</v>
      </c>
      <c r="I69" s="116">
        <f>IF('STATS 17-18'!H70&lt;13.4,IF(H69&gt;73,73,H69),H69)</f>
        <v>64.5</v>
      </c>
      <c r="J69" s="134">
        <f>IF('STATS 17-18'!H70&lt;11,IF(I69&gt;66,66,I69),I69)</f>
        <v>64.5</v>
      </c>
    </row>
    <row r="70" ht="20.35" customHeight="1">
      <c r="A70" t="s" s="38">
        <v>135</v>
      </c>
      <c r="B70" s="81">
        <f>VLOOKUP('STATS 17-18'!AG71,'SC - SHOTS'!$A$3:$B$55,2)</f>
        <v>71</v>
      </c>
      <c r="C70" s="33">
        <f>IF('STATS 17-18'!G71&lt;400,IF(B70&gt;66,66,B70),B70)</f>
        <v>71</v>
      </c>
      <c r="D70" s="33">
        <f>IF('STATS 17-18'!G71&lt;200,IF(C70&gt;60,60,C70),C70)</f>
        <v>71</v>
      </c>
      <c r="E70" s="33">
        <f>VLOOKUP('STATS 17-18'!J71,'SC - GOALS'!$A$3:$B$55,2)</f>
        <v>72</v>
      </c>
      <c r="F70" s="33">
        <f>IF('STATS 17-18'!G71&lt;400,IF(E70&gt;66,66,E70),E70)</f>
        <v>72</v>
      </c>
      <c r="G70" s="33">
        <f>IF('STATS 17-18'!G71&lt;200,IF(F70&gt;60,60,F70),F70)</f>
        <v>72</v>
      </c>
      <c r="H70" s="116">
        <f>(D70+G70)/2</f>
        <v>71.5</v>
      </c>
      <c r="I70" s="116">
        <f>IF('STATS 17-18'!H71&lt;13.4,IF(H70&gt;73,73,H70),H70)</f>
        <v>71.5</v>
      </c>
      <c r="J70" s="134">
        <f>IF('STATS 17-18'!H71&lt;11,IF(I70&gt;66,66,I70),I70)</f>
        <v>71.5</v>
      </c>
    </row>
    <row r="71" ht="20.35" customHeight="1">
      <c r="A71" t="s" s="38">
        <v>136</v>
      </c>
      <c r="B71" s="81">
        <f>VLOOKUP('STATS 17-18'!AG72,'SC - SHOTS'!$A$3:$B$55,2)</f>
        <v>47</v>
      </c>
      <c r="C71" s="33">
        <f>IF('STATS 17-18'!G72&lt;400,IF(B71&gt;66,66,B71),B71)</f>
        <v>47</v>
      </c>
      <c r="D71" s="33">
        <f>IF('STATS 17-18'!G72&lt;200,IF(C71&gt;60,60,C71),C71)</f>
        <v>47</v>
      </c>
      <c r="E71" s="33">
        <f>VLOOKUP('STATS 17-18'!J72,'SC - GOALS'!$A$3:$B$55,2)</f>
        <v>47</v>
      </c>
      <c r="F71" s="33">
        <f>IF('STATS 17-18'!G72&lt;400,IF(E71&gt;66,66,E71),E71)</f>
        <v>47</v>
      </c>
      <c r="G71" s="33">
        <f>IF('STATS 17-18'!G72&lt;200,IF(F71&gt;60,60,F71),F71)</f>
        <v>47</v>
      </c>
      <c r="H71" s="116">
        <f>(D71+G71)/2</f>
        <v>47</v>
      </c>
      <c r="I71" s="116">
        <f>IF('STATS 17-18'!H72&lt;13.4,IF(H71&gt;73,73,H71),H71)</f>
        <v>47</v>
      </c>
      <c r="J71" s="134">
        <f>IF('STATS 17-18'!H72&lt;11,IF(I71&gt;66,66,I71),I71)</f>
        <v>47</v>
      </c>
    </row>
    <row r="72" ht="20.35" customHeight="1">
      <c r="A72" t="s" s="38">
        <v>137</v>
      </c>
      <c r="B72" s="81">
        <f>VLOOKUP('STATS 17-18'!AG73,'SC - SHOTS'!$A$3:$B$55,2)</f>
        <v>47</v>
      </c>
      <c r="C72" s="33">
        <f>IF('STATS 17-18'!G73&lt;400,IF(B72&gt;66,66,B72),B72)</f>
        <v>47</v>
      </c>
      <c r="D72" s="33">
        <f>IF('STATS 17-18'!G73&lt;200,IF(C72&gt;60,60,C72),C72)</f>
        <v>47</v>
      </c>
      <c r="E72" s="33">
        <f>VLOOKUP('STATS 17-18'!J73,'SC - GOALS'!$A$3:$B$55,2)</f>
        <v>47</v>
      </c>
      <c r="F72" s="33">
        <f>IF('STATS 17-18'!G73&lt;400,IF(E72&gt;66,66,E72),E72)</f>
        <v>47</v>
      </c>
      <c r="G72" s="33">
        <f>IF('STATS 17-18'!G73&lt;200,IF(F72&gt;60,60,F72),F72)</f>
        <v>47</v>
      </c>
      <c r="H72" s="116">
        <f>(D72+G72)/2</f>
        <v>47</v>
      </c>
      <c r="I72" s="116">
        <f>IF('STATS 17-18'!H73&lt;13.4,IF(H72&gt;73,73,H72),H72)</f>
        <v>47</v>
      </c>
      <c r="J72" s="134">
        <f>IF('STATS 17-18'!H73&lt;11,IF(I72&gt;66,66,I72),I72)</f>
        <v>47</v>
      </c>
    </row>
    <row r="73" ht="20.35" customHeight="1">
      <c r="A73" t="s" s="38">
        <v>138</v>
      </c>
      <c r="B73" s="81">
        <f>VLOOKUP('STATS 17-18'!AG74,'SC - SHOTS'!$A$3:$B$55,2)</f>
        <v>80</v>
      </c>
      <c r="C73" s="33">
        <f>IF('STATS 17-18'!G74&lt;400,IF(B73&gt;66,66,B73),B73)</f>
        <v>80</v>
      </c>
      <c r="D73" s="33">
        <f>IF('STATS 17-18'!G74&lt;200,IF(C73&gt;60,60,C73),C73)</f>
        <v>80</v>
      </c>
      <c r="E73" s="33">
        <f>VLOOKUP('STATS 17-18'!J74,'SC - GOALS'!$A$3:$B$55,2)</f>
        <v>74</v>
      </c>
      <c r="F73" s="33">
        <f>IF('STATS 17-18'!G74&lt;400,IF(E73&gt;66,66,E73),E73)</f>
        <v>74</v>
      </c>
      <c r="G73" s="33">
        <f>IF('STATS 17-18'!G74&lt;200,IF(F73&gt;60,60,F73),F73)</f>
        <v>74</v>
      </c>
      <c r="H73" s="116">
        <f>(D73+G73)/2</f>
        <v>77</v>
      </c>
      <c r="I73" s="116">
        <f>IF('STATS 17-18'!H74&lt;13.4,IF(H73&gt;73,73,H73),H73)</f>
        <v>73</v>
      </c>
      <c r="J73" s="134">
        <f>IF('STATS 17-18'!H74&lt;11,IF(I73&gt;66,66,I73),I73)</f>
        <v>73</v>
      </c>
    </row>
    <row r="74" ht="20.35" customHeight="1">
      <c r="A74" t="s" s="38">
        <v>139</v>
      </c>
      <c r="B74" s="81">
        <f>VLOOKUP('STATS 17-18'!AG75,'SC - SHOTS'!$A$3:$B$55,2)</f>
        <v>59</v>
      </c>
      <c r="C74" s="33">
        <f>IF('STATS 17-18'!G75&lt;400,IF(B74&gt;66,66,B74),B74)</f>
        <v>59</v>
      </c>
      <c r="D74" s="33">
        <f>IF('STATS 17-18'!G75&lt;200,IF(C74&gt;60,60,C74),C74)</f>
        <v>59</v>
      </c>
      <c r="E74" s="33">
        <f>VLOOKUP('STATS 17-18'!J75,'SC - GOALS'!$A$3:$B$55,2)</f>
        <v>52</v>
      </c>
      <c r="F74" s="33">
        <f>IF('STATS 17-18'!G75&lt;400,IF(E74&gt;66,66,E74),E74)</f>
        <v>52</v>
      </c>
      <c r="G74" s="33">
        <f>IF('STATS 17-18'!G75&lt;200,IF(F74&gt;60,60,F74),F74)</f>
        <v>52</v>
      </c>
      <c r="H74" s="116">
        <f>(D74+G74)/2</f>
        <v>55.5</v>
      </c>
      <c r="I74" s="116">
        <f>IF('STATS 17-18'!H75&lt;13.4,IF(H74&gt;73,73,H74),H74)</f>
        <v>55.5</v>
      </c>
      <c r="J74" s="134">
        <f>IF('STATS 17-18'!H75&lt;11,IF(I74&gt;66,66,I74),I74)</f>
        <v>55.5</v>
      </c>
    </row>
    <row r="75" ht="20.35" customHeight="1">
      <c r="A75" t="s" s="38">
        <v>140</v>
      </c>
      <c r="B75" s="81">
        <f>VLOOKUP('STATS 17-18'!AG76,'SC - SHOTS'!$A$3:$B$55,2)</f>
        <v>74</v>
      </c>
      <c r="C75" s="33">
        <f>IF('STATS 17-18'!G76&lt;400,IF(B75&gt;66,66,B75),B75)</f>
        <v>74</v>
      </c>
      <c r="D75" s="33">
        <f>IF('STATS 17-18'!G76&lt;200,IF(C75&gt;60,60,C75),C75)</f>
        <v>74</v>
      </c>
      <c r="E75" s="33">
        <f>VLOOKUP('STATS 17-18'!J76,'SC - GOALS'!$A$3:$B$55,2)</f>
        <v>91</v>
      </c>
      <c r="F75" s="33">
        <f>IF('STATS 17-18'!G76&lt;400,IF(E75&gt;66,66,E75),E75)</f>
        <v>91</v>
      </c>
      <c r="G75" s="33">
        <f>IF('STATS 17-18'!G76&lt;200,IF(F75&gt;60,60,F75),F75)</f>
        <v>91</v>
      </c>
      <c r="H75" s="116">
        <f>(D75+G75)/2</f>
        <v>82.5</v>
      </c>
      <c r="I75" s="116">
        <f>IF('STATS 17-18'!H76&lt;13.4,IF(H75&gt;73,73,H75),H75)</f>
        <v>82.5</v>
      </c>
      <c r="J75" s="134">
        <f>IF('STATS 17-18'!H76&lt;11,IF(I75&gt;66,66,I75),I75)</f>
        <v>82.5</v>
      </c>
    </row>
    <row r="76" ht="20.35" customHeight="1">
      <c r="A76" t="s" s="38">
        <v>141</v>
      </c>
      <c r="B76" s="81">
        <f>VLOOKUP('STATS 17-18'!AG77,'SC - SHOTS'!$A$3:$B$55,2)</f>
        <v>73</v>
      </c>
      <c r="C76" s="33">
        <f>IF('STATS 17-18'!G77&lt;400,IF(B76&gt;66,66,B76),B76)</f>
        <v>73</v>
      </c>
      <c r="D76" s="33">
        <f>IF('STATS 17-18'!G77&lt;200,IF(C76&gt;60,60,C76),C76)</f>
        <v>73</v>
      </c>
      <c r="E76" s="33">
        <f>VLOOKUP('STATS 17-18'!J77,'SC - GOALS'!$A$3:$B$55,2)</f>
        <v>87</v>
      </c>
      <c r="F76" s="33">
        <f>IF('STATS 17-18'!G77&lt;400,IF(E76&gt;66,66,E76),E76)</f>
        <v>87</v>
      </c>
      <c r="G76" s="33">
        <f>IF('STATS 17-18'!G77&lt;200,IF(F76&gt;60,60,F76),F76)</f>
        <v>87</v>
      </c>
      <c r="H76" s="116">
        <f>(D76+G76)/2</f>
        <v>80</v>
      </c>
      <c r="I76" s="116">
        <f>IF('STATS 17-18'!H77&lt;13.4,IF(H76&gt;73,73,H76),H76)</f>
        <v>80</v>
      </c>
      <c r="J76" s="134">
        <f>IF('STATS 17-18'!H77&lt;11,IF(I76&gt;66,66,I76),I76)</f>
        <v>80</v>
      </c>
    </row>
    <row r="77" ht="20.35" customHeight="1">
      <c r="A77" t="s" s="38">
        <v>142</v>
      </c>
      <c r="B77" s="81">
        <f>VLOOKUP('STATS 17-18'!AG78,'SC - SHOTS'!$A$3:$B$55,2)</f>
        <v>87</v>
      </c>
      <c r="C77" s="33">
        <f>IF('STATS 17-18'!G78&lt;400,IF(B77&gt;66,66,B77),B77)</f>
        <v>87</v>
      </c>
      <c r="D77" s="33">
        <f>IF('STATS 17-18'!G78&lt;200,IF(C77&gt;60,60,C77),C77)</f>
        <v>87</v>
      </c>
      <c r="E77" s="33">
        <f>VLOOKUP('STATS 17-18'!J78,'SC - GOALS'!$A$3:$B$55,2)</f>
        <v>87</v>
      </c>
      <c r="F77" s="33">
        <f>IF('STATS 17-18'!G78&lt;400,IF(E77&gt;66,66,E77),E77)</f>
        <v>87</v>
      </c>
      <c r="G77" s="33">
        <f>IF('STATS 17-18'!G78&lt;200,IF(F77&gt;60,60,F77),F77)</f>
        <v>87</v>
      </c>
      <c r="H77" s="116">
        <f>(D77+G77)/2</f>
        <v>87</v>
      </c>
      <c r="I77" s="116">
        <f>IF('STATS 17-18'!H78&lt;13.4,IF(H77&gt;73,73,H77),H77)</f>
        <v>87</v>
      </c>
      <c r="J77" s="134">
        <f>IF('STATS 17-18'!H78&lt;11,IF(I77&gt;66,66,I77),I77)</f>
        <v>87</v>
      </c>
    </row>
    <row r="78" ht="20.35" customHeight="1">
      <c r="A78" t="s" s="38">
        <v>143</v>
      </c>
      <c r="B78" s="81">
        <f>VLOOKUP('STATS 17-18'!AG79,'SC - SHOTS'!$A$3:$B$55,2)</f>
        <v>90</v>
      </c>
      <c r="C78" s="33">
        <f>IF('STATS 17-18'!G79&lt;400,IF(B78&gt;66,66,B78),B78)</f>
        <v>90</v>
      </c>
      <c r="D78" s="33">
        <f>IF('STATS 17-18'!G79&lt;200,IF(C78&gt;60,60,C78),C78)</f>
        <v>90</v>
      </c>
      <c r="E78" s="33">
        <f>VLOOKUP('STATS 17-18'!J79,'SC - GOALS'!$A$3:$B$55,2)</f>
        <v>76</v>
      </c>
      <c r="F78" s="33">
        <f>IF('STATS 17-18'!G79&lt;400,IF(E78&gt;66,66,E78),E78)</f>
        <v>76</v>
      </c>
      <c r="G78" s="33">
        <f>IF('STATS 17-18'!G79&lt;200,IF(F78&gt;60,60,F78),F78)</f>
        <v>76</v>
      </c>
      <c r="H78" s="116">
        <f>(D78+G78)/2</f>
        <v>83</v>
      </c>
      <c r="I78" s="116">
        <f>IF('STATS 17-18'!H79&lt;13.4,IF(H78&gt;73,73,H78),H78)</f>
        <v>83</v>
      </c>
      <c r="J78" s="134">
        <f>IF('STATS 17-18'!H79&lt;11,IF(I78&gt;66,66,I78),I78)</f>
        <v>83</v>
      </c>
    </row>
    <row r="79" ht="20.35" customHeight="1">
      <c r="A79" t="s" s="38">
        <v>144</v>
      </c>
      <c r="B79" s="81">
        <f>VLOOKUP('STATS 17-18'!AG80,'SC - SHOTS'!$A$3:$B$55,2)</f>
        <v>48</v>
      </c>
      <c r="C79" s="33">
        <f>IF('STATS 17-18'!G80&lt;400,IF(B79&gt;66,66,B79),B79)</f>
        <v>48</v>
      </c>
      <c r="D79" s="33">
        <f>IF('STATS 17-18'!G80&lt;200,IF(C79&gt;60,60,C79),C79)</f>
        <v>48</v>
      </c>
      <c r="E79" s="33">
        <f>VLOOKUP('STATS 17-18'!J80,'SC - GOALS'!$A$3:$B$55,2)</f>
        <v>47</v>
      </c>
      <c r="F79" s="33">
        <f>IF('STATS 17-18'!G80&lt;400,IF(E79&gt;66,66,E79),E79)</f>
        <v>47</v>
      </c>
      <c r="G79" s="33">
        <f>IF('STATS 17-18'!G80&lt;200,IF(F79&gt;60,60,F79),F79)</f>
        <v>47</v>
      </c>
      <c r="H79" s="116">
        <f>(D79+G79)/2</f>
        <v>47.5</v>
      </c>
      <c r="I79" s="116">
        <f>IF('STATS 17-18'!H80&lt;13.4,IF(H79&gt;73,73,H79),H79)</f>
        <v>47.5</v>
      </c>
      <c r="J79" s="134">
        <f>IF('STATS 17-18'!H80&lt;11,IF(I79&gt;66,66,I79),I79)</f>
        <v>47.5</v>
      </c>
    </row>
    <row r="80" ht="20.35" customHeight="1">
      <c r="A80" t="s" s="38">
        <v>145</v>
      </c>
      <c r="B80" s="81">
        <f>VLOOKUP('STATS 17-18'!AG81,'SC - SHOTS'!$A$3:$B$55,2)</f>
        <v>54</v>
      </c>
      <c r="C80" s="33">
        <f>IF('STATS 17-18'!G81&lt;400,IF(B80&gt;66,66,B80),B80)</f>
        <v>54</v>
      </c>
      <c r="D80" s="33">
        <f>IF('STATS 17-18'!G81&lt;200,IF(C80&gt;60,60,C80),C80)</f>
        <v>54</v>
      </c>
      <c r="E80" s="33">
        <f>VLOOKUP('STATS 17-18'!J81,'SC - GOALS'!$A$3:$B$55,2)</f>
        <v>47</v>
      </c>
      <c r="F80" s="33">
        <f>IF('STATS 17-18'!G81&lt;400,IF(E80&gt;66,66,E80),E80)</f>
        <v>47</v>
      </c>
      <c r="G80" s="33">
        <f>IF('STATS 17-18'!G81&lt;200,IF(F80&gt;60,60,F80),F80)</f>
        <v>47</v>
      </c>
      <c r="H80" s="116">
        <f>(D80+G80)/2</f>
        <v>50.5</v>
      </c>
      <c r="I80" s="116">
        <f>IF('STATS 17-18'!H81&lt;13.4,IF(H80&gt;73,73,H80),H80)</f>
        <v>50.5</v>
      </c>
      <c r="J80" s="134">
        <f>IF('STATS 17-18'!H81&lt;11,IF(I80&gt;66,66,I80),I80)</f>
        <v>50.5</v>
      </c>
    </row>
    <row r="81" ht="20.35" customHeight="1">
      <c r="A81" t="s" s="38">
        <v>146</v>
      </c>
      <c r="B81" s="81">
        <f>VLOOKUP('STATS 17-18'!AG82,'SC - SHOTS'!$A$3:$B$55,2)</f>
        <v>71</v>
      </c>
      <c r="C81" s="33">
        <f>IF('STATS 17-18'!G82&lt;400,IF(B81&gt;66,66,B81),B81)</f>
        <v>71</v>
      </c>
      <c r="D81" s="33">
        <f>IF('STATS 17-18'!G82&lt;200,IF(C81&gt;60,60,C81),C81)</f>
        <v>71</v>
      </c>
      <c r="E81" s="33">
        <f>VLOOKUP('STATS 17-18'!J82,'SC - GOALS'!$A$3:$B$55,2)</f>
        <v>84</v>
      </c>
      <c r="F81" s="33">
        <f>IF('STATS 17-18'!G82&lt;400,IF(E81&gt;66,66,E81),E81)</f>
        <v>84</v>
      </c>
      <c r="G81" s="33">
        <f>IF('STATS 17-18'!G82&lt;200,IF(F81&gt;60,60,F81),F81)</f>
        <v>84</v>
      </c>
      <c r="H81" s="116">
        <f>(D81+G81)/2</f>
        <v>77.5</v>
      </c>
      <c r="I81" s="116">
        <f>IF('STATS 17-18'!H82&lt;13.4,IF(H81&gt;73,73,H81),H81)</f>
        <v>73</v>
      </c>
      <c r="J81" s="134">
        <f>IF('STATS 17-18'!H82&lt;11,IF(I81&gt;66,66,I81),I81)</f>
        <v>73</v>
      </c>
    </row>
    <row r="82" ht="20.35" customHeight="1">
      <c r="A82" t="s" s="38">
        <v>147</v>
      </c>
      <c r="B82" s="81">
        <f>VLOOKUP('STATS 17-18'!AG83,'SC - SHOTS'!$A$3:$B$55,2)</f>
        <v>94</v>
      </c>
      <c r="C82" s="33">
        <f>IF('STATS 17-18'!G83&lt;400,IF(B82&gt;66,66,B82),B82)</f>
        <v>94</v>
      </c>
      <c r="D82" s="33">
        <f>IF('STATS 17-18'!G83&lt;200,IF(C82&gt;60,60,C82),C82)</f>
        <v>94</v>
      </c>
      <c r="E82" s="33">
        <f>VLOOKUP('STATS 17-18'!J83,'SC - GOALS'!$A$3:$B$55,2)</f>
        <v>99</v>
      </c>
      <c r="F82" s="33">
        <f>IF('STATS 17-18'!G83&lt;400,IF(E82&gt;66,66,E82),E82)</f>
        <v>99</v>
      </c>
      <c r="G82" s="33">
        <f>IF('STATS 17-18'!G83&lt;200,IF(F82&gt;60,60,F82),F82)</f>
        <v>99</v>
      </c>
      <c r="H82" s="116">
        <f>(D82+G82)/2</f>
        <v>96.5</v>
      </c>
      <c r="I82" s="116">
        <f>IF('STATS 17-18'!H83&lt;13.4,IF(H82&gt;73,73,H82),H82)</f>
        <v>96.5</v>
      </c>
      <c r="J82" s="134">
        <f>IF('STATS 17-18'!H83&lt;11,IF(I82&gt;66,66,I82),I82)</f>
        <v>96.5</v>
      </c>
    </row>
    <row r="83" ht="20.35" customHeight="1">
      <c r="A83" t="s" s="38">
        <v>148</v>
      </c>
      <c r="B83" s="81">
        <f>VLOOKUP('STATS 17-18'!AG84,'SC - SHOTS'!$A$3:$B$55,2)</f>
        <v>75</v>
      </c>
      <c r="C83" s="33">
        <f>IF('STATS 17-18'!G84&lt;400,IF(B83&gt;66,66,B83),B83)</f>
        <v>75</v>
      </c>
      <c r="D83" s="33">
        <f>IF('STATS 17-18'!G84&lt;200,IF(C83&gt;60,60,C83),C83)</f>
        <v>75</v>
      </c>
      <c r="E83" s="33">
        <f>VLOOKUP('STATS 17-18'!J84,'SC - GOALS'!$A$3:$B$55,2)</f>
        <v>81</v>
      </c>
      <c r="F83" s="33">
        <f>IF('STATS 17-18'!G84&lt;400,IF(E83&gt;66,66,E83),E83)</f>
        <v>81</v>
      </c>
      <c r="G83" s="33">
        <f>IF('STATS 17-18'!G84&lt;200,IF(F83&gt;60,60,F83),F83)</f>
        <v>81</v>
      </c>
      <c r="H83" s="116">
        <f>(D83+G83)/2</f>
        <v>78</v>
      </c>
      <c r="I83" s="116">
        <f>IF('STATS 17-18'!H84&lt;13.4,IF(H83&gt;73,73,H83),H83)</f>
        <v>73</v>
      </c>
      <c r="J83" s="134">
        <f>IF('STATS 17-18'!H84&lt;11,IF(I83&gt;66,66,I83),I83)</f>
        <v>66</v>
      </c>
    </row>
    <row r="84" ht="20.35" customHeight="1">
      <c r="A84" t="s" s="38">
        <v>150</v>
      </c>
      <c r="B84" s="81">
        <f>VLOOKUP('STATS 17-18'!AG85,'SC - SHOTS'!$A$3:$B$55,2)</f>
        <v>66</v>
      </c>
      <c r="C84" s="33">
        <f>IF('STATS 17-18'!G85&lt;400,IF(B84&gt;66,66,B84),B84)</f>
        <v>66</v>
      </c>
      <c r="D84" s="33">
        <f>IF('STATS 17-18'!G85&lt;200,IF(C84&gt;60,60,C84),C84)</f>
        <v>60</v>
      </c>
      <c r="E84" s="33">
        <f>VLOOKUP('STATS 17-18'!J85,'SC - GOALS'!$A$3:$B$55,2)</f>
        <v>47</v>
      </c>
      <c r="F84" s="33">
        <f>IF('STATS 17-18'!G85&lt;400,IF(E84&gt;66,66,E84),E84)</f>
        <v>47</v>
      </c>
      <c r="G84" s="33">
        <f>IF('STATS 17-18'!G85&lt;200,IF(F84&gt;60,60,F84),F84)</f>
        <v>47</v>
      </c>
      <c r="H84" s="116">
        <f>(D84+G84)/2</f>
        <v>53.5</v>
      </c>
      <c r="I84" s="116">
        <f>IF('STATS 17-18'!H85&lt;13.4,IF(H84&gt;73,73,H84),H84)</f>
        <v>53.5</v>
      </c>
      <c r="J84" s="134">
        <f>IF('STATS 17-18'!H85&lt;11,IF(I84&gt;66,66,I84),I84)</f>
        <v>53.5</v>
      </c>
    </row>
    <row r="85" ht="20.35" customHeight="1">
      <c r="A85" t="s" s="38">
        <v>151</v>
      </c>
      <c r="B85" s="81">
        <f>VLOOKUP('STATS 17-18'!AG86,'SC - SHOTS'!$A$3:$B$55,2)</f>
        <v>54</v>
      </c>
      <c r="C85" s="33">
        <f>IF('STATS 17-18'!G86&lt;400,IF(B85&gt;66,66,B85),B85)</f>
        <v>54</v>
      </c>
      <c r="D85" s="33">
        <f>IF('STATS 17-18'!G86&lt;200,IF(C85&gt;60,60,C85),C85)</f>
        <v>54</v>
      </c>
      <c r="E85" s="33">
        <f>VLOOKUP('STATS 17-18'!J86,'SC - GOALS'!$A$3:$B$55,2)</f>
        <v>52</v>
      </c>
      <c r="F85" s="33">
        <f>IF('STATS 17-18'!G86&lt;400,IF(E85&gt;66,66,E85),E85)</f>
        <v>52</v>
      </c>
      <c r="G85" s="33">
        <f>IF('STATS 17-18'!G86&lt;200,IF(F85&gt;60,60,F85),F85)</f>
        <v>52</v>
      </c>
      <c r="H85" s="116">
        <f>(D85+G85)/2</f>
        <v>53</v>
      </c>
      <c r="I85" s="116">
        <f>IF('STATS 17-18'!H86&lt;13.4,IF(H85&gt;73,73,H85),H85)</f>
        <v>53</v>
      </c>
      <c r="J85" s="134">
        <f>IF('STATS 17-18'!H86&lt;11,IF(I85&gt;66,66,I85),I85)</f>
        <v>53</v>
      </c>
    </row>
    <row r="86" ht="20.35" customHeight="1">
      <c r="A86" t="s" s="38">
        <v>152</v>
      </c>
      <c r="B86" s="81">
        <f>VLOOKUP('STATS 17-18'!AG87,'SC - SHOTS'!$A$3:$B$55,2)</f>
        <v>48</v>
      </c>
      <c r="C86" s="33">
        <f>IF('STATS 17-18'!G87&lt;400,IF(B86&gt;66,66,B86),B86)</f>
        <v>48</v>
      </c>
      <c r="D86" s="33">
        <f>IF('STATS 17-18'!G87&lt;200,IF(C86&gt;60,60,C86),C86)</f>
        <v>48</v>
      </c>
      <c r="E86" s="33">
        <f>VLOOKUP('STATS 17-18'!J87,'SC - GOALS'!$A$3:$B$55,2)</f>
        <v>47</v>
      </c>
      <c r="F86" s="33">
        <f>IF('STATS 17-18'!G87&lt;400,IF(E86&gt;66,66,E86),E86)</f>
        <v>47</v>
      </c>
      <c r="G86" s="33">
        <f>IF('STATS 17-18'!G87&lt;200,IF(F86&gt;60,60,F86),F86)</f>
        <v>47</v>
      </c>
      <c r="H86" s="116">
        <f>(D86+G86)/2</f>
        <v>47.5</v>
      </c>
      <c r="I86" s="116">
        <f>IF('STATS 17-18'!H87&lt;13.4,IF(H86&gt;73,73,H86),H86)</f>
        <v>47.5</v>
      </c>
      <c r="J86" s="134">
        <f>IF('STATS 17-18'!H87&lt;11,IF(I86&gt;66,66,I86),I86)</f>
        <v>47.5</v>
      </c>
    </row>
    <row r="87" ht="20.35" customHeight="1">
      <c r="A87" t="s" s="38">
        <v>153</v>
      </c>
      <c r="B87" s="81">
        <f>VLOOKUP('STATS 17-18'!AG88,'SC - SHOTS'!$A$3:$B$55,2)</f>
        <v>65</v>
      </c>
      <c r="C87" s="33">
        <f>IF('STATS 17-18'!G88&lt;400,IF(B87&gt;66,66,B87),B87)</f>
        <v>65</v>
      </c>
      <c r="D87" s="33">
        <f>IF('STATS 17-18'!G88&lt;200,IF(C87&gt;60,60,C87),C87)</f>
        <v>65</v>
      </c>
      <c r="E87" s="33">
        <f>VLOOKUP('STATS 17-18'!J88,'SC - GOALS'!$A$3:$B$55,2)</f>
        <v>47</v>
      </c>
      <c r="F87" s="33">
        <f>IF('STATS 17-18'!G88&lt;400,IF(E87&gt;66,66,E87),E87)</f>
        <v>47</v>
      </c>
      <c r="G87" s="33">
        <f>IF('STATS 17-18'!G88&lt;200,IF(F87&gt;60,60,F87),F87)</f>
        <v>47</v>
      </c>
      <c r="H87" s="116">
        <f>(D87+G87)/2</f>
        <v>56</v>
      </c>
      <c r="I87" s="116">
        <f>IF('STATS 17-18'!H88&lt;13.4,IF(H87&gt;73,73,H87),H87)</f>
        <v>56</v>
      </c>
      <c r="J87" s="134">
        <f>IF('STATS 17-18'!H88&lt;11,IF(I87&gt;66,66,I87),I87)</f>
        <v>56</v>
      </c>
    </row>
    <row r="88" ht="20.35" customHeight="1">
      <c r="A88" t="s" s="38">
        <v>154</v>
      </c>
      <c r="B88" s="81">
        <f>VLOOKUP('STATS 17-18'!AG89,'SC - SHOTS'!$A$3:$B$55,2)</f>
        <v>60</v>
      </c>
      <c r="C88" s="33">
        <f>IF('STATS 17-18'!G89&lt;400,IF(B88&gt;66,66,B88),B88)</f>
        <v>60</v>
      </c>
      <c r="D88" s="33">
        <f>IF('STATS 17-18'!G89&lt;200,IF(C88&gt;60,60,C88),C88)</f>
        <v>60</v>
      </c>
      <c r="E88" s="33">
        <f>VLOOKUP('STATS 17-18'!J89,'SC - GOALS'!$A$3:$B$55,2)</f>
        <v>52</v>
      </c>
      <c r="F88" s="33">
        <f>IF('STATS 17-18'!G89&lt;400,IF(E88&gt;66,66,E88),E88)</f>
        <v>52</v>
      </c>
      <c r="G88" s="33">
        <f>IF('STATS 17-18'!G89&lt;200,IF(F88&gt;60,60,F88),F88)</f>
        <v>52</v>
      </c>
      <c r="H88" s="116">
        <f>(D88+G88)/2</f>
        <v>56</v>
      </c>
      <c r="I88" s="116">
        <f>IF('STATS 17-18'!H89&lt;13.4,IF(H88&gt;73,73,H88),H88)</f>
        <v>56</v>
      </c>
      <c r="J88" s="134">
        <f>IF('STATS 17-18'!H89&lt;11,IF(I88&gt;66,66,I88),I88)</f>
        <v>56</v>
      </c>
    </row>
    <row r="89" ht="20.35" customHeight="1">
      <c r="A89" t="s" s="38">
        <v>155</v>
      </c>
      <c r="B89" s="81">
        <f>VLOOKUP('STATS 17-18'!AG90,'SC - SHOTS'!$A$3:$B$55,2)</f>
        <v>49</v>
      </c>
      <c r="C89" s="33">
        <f>IF('STATS 17-18'!G90&lt;400,IF(B89&gt;66,66,B89),B89)</f>
        <v>49</v>
      </c>
      <c r="D89" s="33">
        <f>IF('STATS 17-18'!G90&lt;200,IF(C89&gt;60,60,C89),C89)</f>
        <v>49</v>
      </c>
      <c r="E89" s="33">
        <f>VLOOKUP('STATS 17-18'!J90,'SC - GOALS'!$A$3:$B$55,2)</f>
        <v>47</v>
      </c>
      <c r="F89" s="33">
        <f>IF('STATS 17-18'!G90&lt;400,IF(E89&gt;66,66,E89),E89)</f>
        <v>47</v>
      </c>
      <c r="G89" s="33">
        <f>IF('STATS 17-18'!G90&lt;200,IF(F89&gt;60,60,F89),F89)</f>
        <v>47</v>
      </c>
      <c r="H89" s="116">
        <f>(D89+G89)/2</f>
        <v>48</v>
      </c>
      <c r="I89" s="116">
        <f>IF('STATS 17-18'!H90&lt;13.4,IF(H89&gt;73,73,H89),H89)</f>
        <v>48</v>
      </c>
      <c r="J89" s="134">
        <f>IF('STATS 17-18'!H90&lt;11,IF(I89&gt;66,66,I89),I89)</f>
        <v>48</v>
      </c>
    </row>
    <row r="90" ht="20.35" customHeight="1">
      <c r="A90" t="s" s="38">
        <v>156</v>
      </c>
      <c r="B90" s="81">
        <f>VLOOKUP('STATS 17-18'!AG91,'SC - SHOTS'!$A$3:$B$55,2)</f>
        <v>62</v>
      </c>
      <c r="C90" s="33">
        <f>IF('STATS 17-18'!G91&lt;400,IF(B90&gt;66,66,B90),B90)</f>
        <v>62</v>
      </c>
      <c r="D90" s="33">
        <f>IF('STATS 17-18'!G91&lt;200,IF(C90&gt;60,60,C90),C90)</f>
        <v>62</v>
      </c>
      <c r="E90" s="33">
        <f>VLOOKUP('STATS 17-18'!J91,'SC - GOALS'!$A$3:$B$55,2)</f>
        <v>82</v>
      </c>
      <c r="F90" s="33">
        <f>IF('STATS 17-18'!G91&lt;400,IF(E90&gt;66,66,E90),E90)</f>
        <v>82</v>
      </c>
      <c r="G90" s="33">
        <f>IF('STATS 17-18'!G91&lt;200,IF(F90&gt;60,60,F90),F90)</f>
        <v>82</v>
      </c>
      <c r="H90" s="116">
        <f>(D90+G90)/2</f>
        <v>72</v>
      </c>
      <c r="I90" s="116">
        <f>IF('STATS 17-18'!H91&lt;13.4,IF(H90&gt;73,73,H90),H90)</f>
        <v>72</v>
      </c>
      <c r="J90" s="134">
        <f>IF('STATS 17-18'!H91&lt;11,IF(I90&gt;66,66,I90),I90)</f>
        <v>72</v>
      </c>
    </row>
    <row r="91" ht="20.35" customHeight="1">
      <c r="A91" t="s" s="38">
        <v>157</v>
      </c>
      <c r="B91" s="81">
        <f>VLOOKUP('STATS 17-18'!AG92,'SC - SHOTS'!$A$3:$B$55,2)</f>
        <v>82</v>
      </c>
      <c r="C91" s="33">
        <f>IF('STATS 17-18'!G92&lt;400,IF(B91&gt;66,66,B91),B91)</f>
        <v>82</v>
      </c>
      <c r="D91" s="33">
        <f>IF('STATS 17-18'!G92&lt;200,IF(C91&gt;60,60,C91),C91)</f>
        <v>82</v>
      </c>
      <c r="E91" s="33">
        <f>VLOOKUP('STATS 17-18'!J92,'SC - GOALS'!$A$3:$B$55,2)</f>
        <v>77</v>
      </c>
      <c r="F91" s="33">
        <f>IF('STATS 17-18'!G92&lt;400,IF(E91&gt;66,66,E91),E91)</f>
        <v>77</v>
      </c>
      <c r="G91" s="33">
        <f>IF('STATS 17-18'!G92&lt;200,IF(F91&gt;60,60,F91),F91)</f>
        <v>77</v>
      </c>
      <c r="H91" s="116">
        <f>(D91+G91)/2</f>
        <v>79.5</v>
      </c>
      <c r="I91" s="116">
        <f>IF('STATS 17-18'!H92&lt;13.4,IF(H91&gt;73,73,H91),H91)</f>
        <v>79.5</v>
      </c>
      <c r="J91" s="134">
        <f>IF('STATS 17-18'!H92&lt;11,IF(I91&gt;66,66,I91),I91)</f>
        <v>79.5</v>
      </c>
    </row>
    <row r="92" ht="20.35" customHeight="1">
      <c r="A92" t="s" s="38">
        <v>158</v>
      </c>
      <c r="B92" s="81">
        <f>VLOOKUP('STATS 17-18'!AG93,'SC - SHOTS'!$A$3:$B$55,2)</f>
        <v>69</v>
      </c>
      <c r="C92" s="33">
        <f>IF('STATS 17-18'!G93&lt;400,IF(B92&gt;66,66,B92),B92)</f>
        <v>69</v>
      </c>
      <c r="D92" s="33">
        <f>IF('STATS 17-18'!G93&lt;200,IF(C92&gt;60,60,C92),C92)</f>
        <v>69</v>
      </c>
      <c r="E92" s="33">
        <f>VLOOKUP('STATS 17-18'!J93,'SC - GOALS'!$A$3:$B$55,2)</f>
        <v>75</v>
      </c>
      <c r="F92" s="33">
        <f>IF('STATS 17-18'!G93&lt;400,IF(E92&gt;66,66,E92),E92)</f>
        <v>75</v>
      </c>
      <c r="G92" s="33">
        <f>IF('STATS 17-18'!G93&lt;200,IF(F92&gt;60,60,F92),F92)</f>
        <v>75</v>
      </c>
      <c r="H92" s="116">
        <f>(D92+G92)/2</f>
        <v>72</v>
      </c>
      <c r="I92" s="116">
        <f>IF('STATS 17-18'!H93&lt;13.4,IF(H92&gt;73,73,H92),H92)</f>
        <v>72</v>
      </c>
      <c r="J92" s="134">
        <f>IF('STATS 17-18'!H93&lt;11,IF(I92&gt;66,66,I92),I92)</f>
        <v>72</v>
      </c>
    </row>
    <row r="93" ht="20.35" customHeight="1">
      <c r="A93" t="s" s="38">
        <v>159</v>
      </c>
      <c r="B93" s="81">
        <f>VLOOKUP('STATS 17-18'!AG94,'SC - SHOTS'!$A$3:$B$55,2)</f>
        <v>56</v>
      </c>
      <c r="C93" s="33">
        <f>IF('STATS 17-18'!G94&lt;400,IF(B93&gt;66,66,B93),B93)</f>
        <v>56</v>
      </c>
      <c r="D93" s="33">
        <f>IF('STATS 17-18'!G94&lt;200,IF(C93&gt;60,60,C93),C93)</f>
        <v>56</v>
      </c>
      <c r="E93" s="33">
        <f>VLOOKUP('STATS 17-18'!J94,'SC - GOALS'!$A$3:$B$55,2)</f>
        <v>82</v>
      </c>
      <c r="F93" s="33">
        <f>IF('STATS 17-18'!G94&lt;400,IF(E93&gt;66,66,E93),E93)</f>
        <v>66</v>
      </c>
      <c r="G93" s="33">
        <f>IF('STATS 17-18'!G94&lt;200,IF(F93&gt;60,60,F93),F93)</f>
        <v>60</v>
      </c>
      <c r="H93" s="116">
        <f>(D93+G93)/2</f>
        <v>58</v>
      </c>
      <c r="I93" s="116">
        <f>IF('STATS 17-18'!H94&lt;13.4,IF(H93&gt;73,73,H93),H93)</f>
        <v>58</v>
      </c>
      <c r="J93" s="134">
        <f>IF('STATS 17-18'!H94&lt;11,IF(I93&gt;66,66,I93),I93)</f>
        <v>58</v>
      </c>
    </row>
    <row r="94" ht="20.35" customHeight="1">
      <c r="A94" t="s" s="38">
        <v>160</v>
      </c>
      <c r="B94" s="81">
        <f>VLOOKUP('STATS 17-18'!AG95,'SC - SHOTS'!$A$3:$B$55,2)</f>
        <v>50</v>
      </c>
      <c r="C94" s="33">
        <f>IF('STATS 17-18'!G95&lt;400,IF(B94&gt;66,66,B94),B94)</f>
        <v>50</v>
      </c>
      <c r="D94" s="33">
        <f>IF('STATS 17-18'!G95&lt;200,IF(C94&gt;60,60,C94),C94)</f>
        <v>50</v>
      </c>
      <c r="E94" s="33">
        <f>VLOOKUP('STATS 17-18'!J95,'SC - GOALS'!$A$3:$B$55,2)</f>
        <v>47</v>
      </c>
      <c r="F94" s="33">
        <f>IF('STATS 17-18'!G95&lt;400,IF(E94&gt;66,66,E94),E94)</f>
        <v>47</v>
      </c>
      <c r="G94" s="33">
        <f>IF('STATS 17-18'!G95&lt;200,IF(F94&gt;60,60,F94),F94)</f>
        <v>47</v>
      </c>
      <c r="H94" s="116">
        <f>(D94+G94)/2</f>
        <v>48.5</v>
      </c>
      <c r="I94" s="116">
        <f>IF('STATS 17-18'!H95&lt;13.4,IF(H94&gt;73,73,H94),H94)</f>
        <v>48.5</v>
      </c>
      <c r="J94" s="134">
        <f>IF('STATS 17-18'!H95&lt;11,IF(I94&gt;66,66,I94),I94)</f>
        <v>48.5</v>
      </c>
    </row>
    <row r="95" ht="20.35" customHeight="1">
      <c r="A95" t="s" s="38">
        <v>161</v>
      </c>
      <c r="B95" s="81">
        <f>VLOOKUP('STATS 17-18'!AG96,'SC - SHOTS'!$A$3:$B$55,2)</f>
        <v>90</v>
      </c>
      <c r="C95" s="33">
        <f>IF('STATS 17-18'!G96&lt;400,IF(B95&gt;66,66,B95),B95)</f>
        <v>90</v>
      </c>
      <c r="D95" s="33">
        <f>IF('STATS 17-18'!G96&lt;200,IF(C95&gt;60,60,C95),C95)</f>
        <v>90</v>
      </c>
      <c r="E95" s="33">
        <f>VLOOKUP('STATS 17-18'!J96,'SC - GOALS'!$A$3:$B$55,2)</f>
        <v>82</v>
      </c>
      <c r="F95" s="33">
        <f>IF('STATS 17-18'!G96&lt;400,IF(E95&gt;66,66,E95),E95)</f>
        <v>82</v>
      </c>
      <c r="G95" s="33">
        <f>IF('STATS 17-18'!G96&lt;200,IF(F95&gt;60,60,F95),F95)</f>
        <v>82</v>
      </c>
      <c r="H95" s="116">
        <f>(D95+G95)/2</f>
        <v>86</v>
      </c>
      <c r="I95" s="116">
        <f>IF('STATS 17-18'!H96&lt;13.4,IF(H95&gt;73,73,H95),H95)</f>
        <v>86</v>
      </c>
      <c r="J95" s="134">
        <f>IF('STATS 17-18'!H96&lt;11,IF(I95&gt;66,66,I95),I95)</f>
        <v>86</v>
      </c>
    </row>
    <row r="96" ht="20.35" customHeight="1">
      <c r="A96" t="s" s="38">
        <v>162</v>
      </c>
      <c r="B96" s="81">
        <f>VLOOKUP('STATS 17-18'!AG97,'SC - SHOTS'!$A$3:$B$55,2)</f>
        <v>82</v>
      </c>
      <c r="C96" s="33">
        <f>IF('STATS 17-18'!G97&lt;400,IF(B96&gt;66,66,B96),B96)</f>
        <v>82</v>
      </c>
      <c r="D96" s="33">
        <f>IF('STATS 17-18'!G97&lt;200,IF(C96&gt;60,60,C96),C96)</f>
        <v>82</v>
      </c>
      <c r="E96" s="33">
        <f>VLOOKUP('STATS 17-18'!J97,'SC - GOALS'!$A$3:$B$55,2)</f>
        <v>89</v>
      </c>
      <c r="F96" s="33">
        <f>IF('STATS 17-18'!G97&lt;400,IF(E96&gt;66,66,E96),E96)</f>
        <v>89</v>
      </c>
      <c r="G96" s="33">
        <f>IF('STATS 17-18'!G97&lt;200,IF(F96&gt;60,60,F96),F96)</f>
        <v>89</v>
      </c>
      <c r="H96" s="116">
        <f>(D96+G96)/2</f>
        <v>85.5</v>
      </c>
      <c r="I96" s="116">
        <f>IF('STATS 17-18'!H97&lt;13.4,IF(H96&gt;73,73,H96),H96)</f>
        <v>85.5</v>
      </c>
      <c r="J96" s="134">
        <f>IF('STATS 17-18'!H97&lt;11,IF(I96&gt;66,66,I96),I96)</f>
        <v>85.5</v>
      </c>
    </row>
    <row r="97" ht="20.35" customHeight="1">
      <c r="A97" t="s" s="38">
        <v>163</v>
      </c>
      <c r="B97" s="81">
        <f>VLOOKUP('STATS 17-18'!AG98,'SC - SHOTS'!$A$3:$B$55,2)</f>
        <v>74</v>
      </c>
      <c r="C97" s="33">
        <f>IF('STATS 17-18'!G98&lt;400,IF(B97&gt;66,66,B97),B97)</f>
        <v>74</v>
      </c>
      <c r="D97" s="33">
        <f>IF('STATS 17-18'!G98&lt;200,IF(C97&gt;60,60,C97),C97)</f>
        <v>74</v>
      </c>
      <c r="E97" s="33">
        <f>VLOOKUP('STATS 17-18'!J98,'SC - GOALS'!$A$3:$B$55,2)</f>
        <v>76</v>
      </c>
      <c r="F97" s="33">
        <f>IF('STATS 17-18'!G98&lt;400,IF(E97&gt;66,66,E97),E97)</f>
        <v>76</v>
      </c>
      <c r="G97" s="33">
        <f>IF('STATS 17-18'!G98&lt;200,IF(F97&gt;60,60,F97),F97)</f>
        <v>76</v>
      </c>
      <c r="H97" s="116">
        <f>(D97+G97)/2</f>
        <v>75</v>
      </c>
      <c r="I97" s="116">
        <f>IF('STATS 17-18'!H98&lt;13.4,IF(H97&gt;73,73,H97),H97)</f>
        <v>75</v>
      </c>
      <c r="J97" s="134">
        <f>IF('STATS 17-18'!H98&lt;11,IF(I97&gt;66,66,I97),I97)</f>
        <v>75</v>
      </c>
    </row>
    <row r="98" ht="20.35" customHeight="1">
      <c r="A98" t="s" s="38">
        <v>164</v>
      </c>
      <c r="B98" s="81">
        <f>VLOOKUP('STATS 17-18'!AG99,'SC - SHOTS'!$A$3:$B$55,2)</f>
        <v>61</v>
      </c>
      <c r="C98" s="33">
        <f>IF('STATS 17-18'!G99&lt;400,IF(B98&gt;66,66,B98),B98)</f>
        <v>61</v>
      </c>
      <c r="D98" s="33">
        <f>IF('STATS 17-18'!G99&lt;200,IF(C98&gt;60,60,C98),C98)</f>
        <v>61</v>
      </c>
      <c r="E98" s="33">
        <f>VLOOKUP('STATS 17-18'!J99,'SC - GOALS'!$A$3:$B$55,2)</f>
        <v>56</v>
      </c>
      <c r="F98" s="33">
        <f>IF('STATS 17-18'!G99&lt;400,IF(E98&gt;66,66,E98),E98)</f>
        <v>56</v>
      </c>
      <c r="G98" s="33">
        <f>IF('STATS 17-18'!G99&lt;200,IF(F98&gt;60,60,F98),F98)</f>
        <v>56</v>
      </c>
      <c r="H98" s="116">
        <f>(D98+G98)/2</f>
        <v>58.5</v>
      </c>
      <c r="I98" s="116">
        <f>IF('STATS 17-18'!H99&lt;13.4,IF(H98&gt;73,73,H98),H98)</f>
        <v>58.5</v>
      </c>
      <c r="J98" s="134">
        <f>IF('STATS 17-18'!H99&lt;11,IF(I98&gt;66,66,I98),I98)</f>
        <v>58.5</v>
      </c>
    </row>
    <row r="99" ht="20.35" customHeight="1">
      <c r="A99" t="s" s="38">
        <v>166</v>
      </c>
      <c r="B99" s="81">
        <f>VLOOKUP('STATS 17-18'!AG100,'SC - SHOTS'!$A$3:$B$55,2)</f>
        <v>90</v>
      </c>
      <c r="C99" s="33">
        <f>IF('STATS 17-18'!G100&lt;400,IF(B99&gt;66,66,B99),B99)</f>
        <v>90</v>
      </c>
      <c r="D99" s="33">
        <f>IF('STATS 17-18'!G100&lt;200,IF(C99&gt;60,60,C99),C99)</f>
        <v>90</v>
      </c>
      <c r="E99" s="33">
        <f>VLOOKUP('STATS 17-18'!J100,'SC - GOALS'!$A$3:$B$55,2)</f>
        <v>75</v>
      </c>
      <c r="F99" s="33">
        <f>IF('STATS 17-18'!G100&lt;400,IF(E99&gt;66,66,E99),E99)</f>
        <v>75</v>
      </c>
      <c r="G99" s="33">
        <f>IF('STATS 17-18'!G100&lt;200,IF(F99&gt;60,60,F99),F99)</f>
        <v>75</v>
      </c>
      <c r="H99" s="116">
        <f>(D99+G99)/2</f>
        <v>82.5</v>
      </c>
      <c r="I99" s="116">
        <f>IF('STATS 17-18'!H100&lt;13.4,IF(H99&gt;73,73,H99),H99)</f>
        <v>82.5</v>
      </c>
      <c r="J99" s="134">
        <f>IF('STATS 17-18'!H100&lt;11,IF(I99&gt;66,66,I99),I99)</f>
        <v>82.5</v>
      </c>
    </row>
    <row r="100" ht="20.35" customHeight="1">
      <c r="A100" t="s" s="38">
        <v>167</v>
      </c>
      <c r="B100" s="81">
        <f>VLOOKUP('STATS 17-18'!AG101,'SC - SHOTS'!$A$3:$B$55,2)</f>
        <v>72</v>
      </c>
      <c r="C100" s="33">
        <f>IF('STATS 17-18'!G101&lt;400,IF(B100&gt;66,66,B100),B100)</f>
        <v>72</v>
      </c>
      <c r="D100" s="33">
        <f>IF('STATS 17-18'!G101&lt;200,IF(C100&gt;60,60,C100),C100)</f>
        <v>72</v>
      </c>
      <c r="E100" s="33">
        <f>VLOOKUP('STATS 17-18'!J101,'SC - GOALS'!$A$3:$B$55,2)</f>
        <v>58</v>
      </c>
      <c r="F100" s="33">
        <f>IF('STATS 17-18'!G101&lt;400,IF(E100&gt;66,66,E100),E100)</f>
        <v>58</v>
      </c>
      <c r="G100" s="33">
        <f>IF('STATS 17-18'!G101&lt;200,IF(F100&gt;60,60,F100),F100)</f>
        <v>58</v>
      </c>
      <c r="H100" s="116">
        <f>(D100+G100)/2</f>
        <v>65</v>
      </c>
      <c r="I100" s="116">
        <f>IF('STATS 17-18'!H101&lt;13.4,IF(H100&gt;73,73,H100),H100)</f>
        <v>65</v>
      </c>
      <c r="J100" s="134">
        <f>IF('STATS 17-18'!H101&lt;11,IF(I100&gt;66,66,I100),I100)</f>
        <v>65</v>
      </c>
    </row>
    <row r="101" ht="20.35" customHeight="1">
      <c r="A101" t="s" s="38">
        <v>168</v>
      </c>
      <c r="B101" s="81">
        <f>VLOOKUP('STATS 17-18'!AG102,'SC - SHOTS'!$A$3:$B$55,2)</f>
        <v>93</v>
      </c>
      <c r="C101" s="33">
        <f>IF('STATS 17-18'!G102&lt;400,IF(B101&gt;66,66,B101),B101)</f>
        <v>66</v>
      </c>
      <c r="D101" s="33">
        <f>IF('STATS 17-18'!G102&lt;200,IF(C101&gt;60,60,C101),C101)</f>
        <v>60</v>
      </c>
      <c r="E101" s="33">
        <f>VLOOKUP('STATS 17-18'!J102,'SC - GOALS'!$A$3:$B$55,2)</f>
        <v>47</v>
      </c>
      <c r="F101" s="33">
        <f>IF('STATS 17-18'!G102&lt;400,IF(E101&gt;66,66,E101),E101)</f>
        <v>47</v>
      </c>
      <c r="G101" s="33">
        <f>IF('STATS 17-18'!G102&lt;200,IF(F101&gt;60,60,F101),F101)</f>
        <v>47</v>
      </c>
      <c r="H101" s="116">
        <f>(D101+G101)/2</f>
        <v>53.5</v>
      </c>
      <c r="I101" s="116">
        <f>IF('STATS 17-18'!H102&lt;13.4,IF(H101&gt;73,73,H101),H101)</f>
        <v>53.5</v>
      </c>
      <c r="J101" s="134">
        <f>IF('STATS 17-18'!H102&lt;11,IF(I101&gt;66,66,I101),I101)</f>
        <v>53.5</v>
      </c>
    </row>
    <row r="102" ht="20.35" customHeight="1">
      <c r="A102" t="s" s="38">
        <v>169</v>
      </c>
      <c r="B102" s="81">
        <f>VLOOKUP('STATS 17-18'!AG103,'SC - SHOTS'!$A$3:$B$55,2)</f>
        <v>86</v>
      </c>
      <c r="C102" s="33">
        <f>IF('STATS 17-18'!G103&lt;400,IF(B102&gt;66,66,B102),B102)</f>
        <v>86</v>
      </c>
      <c r="D102" s="33">
        <f>IF('STATS 17-18'!G103&lt;200,IF(C102&gt;60,60,C102),C102)</f>
        <v>86</v>
      </c>
      <c r="E102" s="33">
        <f>VLOOKUP('STATS 17-18'!J103,'SC - GOALS'!$A$3:$B$55,2)</f>
        <v>96</v>
      </c>
      <c r="F102" s="33">
        <f>IF('STATS 17-18'!G103&lt;400,IF(E102&gt;66,66,E102),E102)</f>
        <v>96</v>
      </c>
      <c r="G102" s="33">
        <f>IF('STATS 17-18'!G103&lt;200,IF(F102&gt;60,60,F102),F102)</f>
        <v>96</v>
      </c>
      <c r="H102" s="116">
        <f>(D102+G102)/2</f>
        <v>91</v>
      </c>
      <c r="I102" s="116">
        <f>IF('STATS 17-18'!H103&lt;13.4,IF(H102&gt;73,73,H102),H102)</f>
        <v>91</v>
      </c>
      <c r="J102" s="134">
        <f>IF('STATS 17-18'!H103&lt;11,IF(I102&gt;66,66,I102),I102)</f>
        <v>91</v>
      </c>
    </row>
    <row r="103" ht="20.35" customHeight="1">
      <c r="A103" t="s" s="38">
        <v>170</v>
      </c>
      <c r="B103" s="81">
        <f>VLOOKUP('STATS 17-18'!AG104,'SC - SHOTS'!$A$3:$B$55,2)</f>
        <v>67</v>
      </c>
      <c r="C103" s="33">
        <f>IF('STATS 17-18'!G104&lt;400,IF(B103&gt;66,66,B103),B103)</f>
        <v>67</v>
      </c>
      <c r="D103" s="33">
        <f>IF('STATS 17-18'!G104&lt;200,IF(C103&gt;60,60,C103),C103)</f>
        <v>67</v>
      </c>
      <c r="E103" s="33">
        <f>VLOOKUP('STATS 17-18'!J104,'SC - GOALS'!$A$3:$B$55,2)</f>
        <v>54</v>
      </c>
      <c r="F103" s="33">
        <f>IF('STATS 17-18'!G104&lt;400,IF(E103&gt;66,66,E103),E103)</f>
        <v>54</v>
      </c>
      <c r="G103" s="33">
        <f>IF('STATS 17-18'!G104&lt;200,IF(F103&gt;60,60,F103),F103)</f>
        <v>54</v>
      </c>
      <c r="H103" s="116">
        <f>(D103+G103)/2</f>
        <v>60.5</v>
      </c>
      <c r="I103" s="116">
        <f>IF('STATS 17-18'!H104&lt;13.4,IF(H103&gt;73,73,H103),H103)</f>
        <v>60.5</v>
      </c>
      <c r="J103" s="134">
        <f>IF('STATS 17-18'!H104&lt;11,IF(I103&gt;66,66,I103),I103)</f>
        <v>60.5</v>
      </c>
    </row>
    <row r="104" ht="20.35" customHeight="1">
      <c r="A104" t="s" s="38">
        <v>171</v>
      </c>
      <c r="B104" s="81">
        <f>VLOOKUP('STATS 17-18'!AG105,'SC - SHOTS'!$A$3:$B$55,2)</f>
        <v>65</v>
      </c>
      <c r="C104" s="33">
        <f>IF('STATS 17-18'!G105&lt;400,IF(B104&gt;66,66,B104),B104)</f>
        <v>65</v>
      </c>
      <c r="D104" s="33">
        <f>IF('STATS 17-18'!G105&lt;200,IF(C104&gt;60,60,C104),C104)</f>
        <v>65</v>
      </c>
      <c r="E104" s="33">
        <f>VLOOKUP('STATS 17-18'!J105,'SC - GOALS'!$A$3:$B$55,2)</f>
        <v>52</v>
      </c>
      <c r="F104" s="33">
        <f>IF('STATS 17-18'!G105&lt;400,IF(E104&gt;66,66,E104),E104)</f>
        <v>52</v>
      </c>
      <c r="G104" s="33">
        <f>IF('STATS 17-18'!G105&lt;200,IF(F104&gt;60,60,F104),F104)</f>
        <v>52</v>
      </c>
      <c r="H104" s="116">
        <f>(D104+G104)/2</f>
        <v>58.5</v>
      </c>
      <c r="I104" s="116">
        <f>IF('STATS 17-18'!H105&lt;13.4,IF(H104&gt;73,73,H104),H104)</f>
        <v>58.5</v>
      </c>
      <c r="J104" s="134">
        <f>IF('STATS 17-18'!H105&lt;11,IF(I104&gt;66,66,I104),I104)</f>
        <v>58.5</v>
      </c>
    </row>
    <row r="105" ht="20.35" customHeight="1">
      <c r="A105" t="s" s="38">
        <v>172</v>
      </c>
      <c r="B105" s="81">
        <f>VLOOKUP('STATS 17-18'!AG106,'SC - SHOTS'!$A$3:$B$55,2)</f>
        <v>50</v>
      </c>
      <c r="C105" s="33">
        <f>IF('STATS 17-18'!G106&lt;400,IF(B105&gt;66,66,B105),B105)</f>
        <v>50</v>
      </c>
      <c r="D105" s="33">
        <f>IF('STATS 17-18'!G106&lt;200,IF(C105&gt;60,60,C105),C105)</f>
        <v>50</v>
      </c>
      <c r="E105" s="33">
        <f>VLOOKUP('STATS 17-18'!J106,'SC - GOALS'!$A$3:$B$55,2)</f>
        <v>47</v>
      </c>
      <c r="F105" s="33">
        <f>IF('STATS 17-18'!G106&lt;400,IF(E105&gt;66,66,E105),E105)</f>
        <v>47</v>
      </c>
      <c r="G105" s="33">
        <f>IF('STATS 17-18'!G106&lt;200,IF(F105&gt;60,60,F105),F105)</f>
        <v>47</v>
      </c>
      <c r="H105" s="116">
        <f>(D105+G105)/2</f>
        <v>48.5</v>
      </c>
      <c r="I105" s="116">
        <f>IF('STATS 17-18'!H106&lt;13.4,IF(H105&gt;73,73,H105),H105)</f>
        <v>48.5</v>
      </c>
      <c r="J105" s="134">
        <f>IF('STATS 17-18'!H106&lt;11,IF(I105&gt;66,66,I105),I105)</f>
        <v>48.5</v>
      </c>
    </row>
    <row r="106" ht="20.35" customHeight="1">
      <c r="A106" t="s" s="38">
        <v>173</v>
      </c>
      <c r="B106" s="81">
        <f>VLOOKUP('STATS 17-18'!AG107,'SC - SHOTS'!$A$3:$B$55,2)</f>
        <v>58</v>
      </c>
      <c r="C106" s="33">
        <f>IF('STATS 17-18'!G107&lt;400,IF(B106&gt;66,66,B106),B106)</f>
        <v>58</v>
      </c>
      <c r="D106" s="33">
        <f>IF('STATS 17-18'!G107&lt;200,IF(C106&gt;60,60,C106),C106)</f>
        <v>58</v>
      </c>
      <c r="E106" s="33">
        <f>VLOOKUP('STATS 17-18'!J107,'SC - GOALS'!$A$3:$B$55,2)</f>
        <v>60</v>
      </c>
      <c r="F106" s="33">
        <f>IF('STATS 17-18'!G107&lt;400,IF(E106&gt;66,66,E106),E106)</f>
        <v>60</v>
      </c>
      <c r="G106" s="33">
        <f>IF('STATS 17-18'!G107&lt;200,IF(F106&gt;60,60,F106),F106)</f>
        <v>60</v>
      </c>
      <c r="H106" s="116">
        <f>(D106+G106)/2</f>
        <v>59</v>
      </c>
      <c r="I106" s="116">
        <f>IF('STATS 17-18'!H107&lt;13.4,IF(H106&gt;73,73,H106),H106)</f>
        <v>59</v>
      </c>
      <c r="J106" s="134">
        <f>IF('STATS 17-18'!H107&lt;11,IF(I106&gt;66,66,I106),I106)</f>
        <v>59</v>
      </c>
    </row>
    <row r="107" ht="20.35" customHeight="1">
      <c r="A107" t="s" s="38">
        <v>175</v>
      </c>
      <c r="B107" s="81">
        <f>VLOOKUP('STATS 17-18'!AG108,'SC - SHOTS'!$A$3:$B$55,2)</f>
        <v>67</v>
      </c>
      <c r="C107" s="33">
        <f>IF('STATS 17-18'!G108&lt;400,IF(B107&gt;66,66,B107),B107)</f>
        <v>67</v>
      </c>
      <c r="D107" s="33">
        <f>IF('STATS 17-18'!G108&lt;200,IF(C107&gt;60,60,C107),C107)</f>
        <v>67</v>
      </c>
      <c r="E107" s="33">
        <f>VLOOKUP('STATS 17-18'!J108,'SC - GOALS'!$A$3:$B$55,2)</f>
        <v>65</v>
      </c>
      <c r="F107" s="33">
        <f>IF('STATS 17-18'!G108&lt;400,IF(E107&gt;66,66,E107),E107)</f>
        <v>65</v>
      </c>
      <c r="G107" s="33">
        <f>IF('STATS 17-18'!G108&lt;200,IF(F107&gt;60,60,F107),F107)</f>
        <v>65</v>
      </c>
      <c r="H107" s="116">
        <f>(D107+G107)/2</f>
        <v>66</v>
      </c>
      <c r="I107" s="116">
        <f>IF('STATS 17-18'!H108&lt;13.4,IF(H107&gt;73,73,H107),H107)</f>
        <v>66</v>
      </c>
      <c r="J107" s="134">
        <f>IF('STATS 17-18'!H108&lt;11,IF(I107&gt;66,66,I107),I107)</f>
        <v>66</v>
      </c>
    </row>
    <row r="108" ht="20.35" customHeight="1">
      <c r="A108" t="s" s="38">
        <v>176</v>
      </c>
      <c r="B108" s="81">
        <f>VLOOKUP('STATS 17-18'!AG109,'SC - SHOTS'!$A$3:$B$55,2)</f>
        <v>67</v>
      </c>
      <c r="C108" s="33">
        <f>IF('STATS 17-18'!G109&lt;400,IF(B108&gt;66,66,B108),B108)</f>
        <v>67</v>
      </c>
      <c r="D108" s="33">
        <f>IF('STATS 17-18'!G109&lt;200,IF(C108&gt;60,60,C108),C108)</f>
        <v>67</v>
      </c>
      <c r="E108" s="33">
        <f>VLOOKUP('STATS 17-18'!J109,'SC - GOALS'!$A$3:$B$55,2)</f>
        <v>64</v>
      </c>
      <c r="F108" s="33">
        <f>IF('STATS 17-18'!G109&lt;400,IF(E108&gt;66,66,E108),E108)</f>
        <v>64</v>
      </c>
      <c r="G108" s="33">
        <f>IF('STATS 17-18'!G109&lt;200,IF(F108&gt;60,60,F108),F108)</f>
        <v>64</v>
      </c>
      <c r="H108" s="116">
        <f>(D108+G108)/2</f>
        <v>65.5</v>
      </c>
      <c r="I108" s="116">
        <f>IF('STATS 17-18'!H109&lt;13.4,IF(H108&gt;73,73,H108),H108)</f>
        <v>65.5</v>
      </c>
      <c r="J108" s="134">
        <f>IF('STATS 17-18'!H109&lt;11,IF(I108&gt;66,66,I108),I108)</f>
        <v>65.5</v>
      </c>
    </row>
    <row r="109" ht="20.35" customHeight="1">
      <c r="A109" t="s" s="38">
        <v>177</v>
      </c>
      <c r="B109" s="81">
        <f>VLOOKUP('STATS 17-18'!AG110,'SC - SHOTS'!$A$3:$B$55,2)</f>
        <v>69</v>
      </c>
      <c r="C109" s="33">
        <f>IF('STATS 17-18'!G110&lt;400,IF(B109&gt;66,66,B109),B109)</f>
        <v>69</v>
      </c>
      <c r="D109" s="33">
        <f>IF('STATS 17-18'!G110&lt;200,IF(C109&gt;60,60,C109),C109)</f>
        <v>69</v>
      </c>
      <c r="E109" s="33">
        <f>VLOOKUP('STATS 17-18'!J110,'SC - GOALS'!$A$3:$B$55,2)</f>
        <v>62</v>
      </c>
      <c r="F109" s="33">
        <f>IF('STATS 17-18'!G110&lt;400,IF(E109&gt;66,66,E109),E109)</f>
        <v>62</v>
      </c>
      <c r="G109" s="33">
        <f>IF('STATS 17-18'!G110&lt;200,IF(F109&gt;60,60,F109),F109)</f>
        <v>62</v>
      </c>
      <c r="H109" s="116">
        <f>(D109+G109)/2</f>
        <v>65.5</v>
      </c>
      <c r="I109" s="116">
        <f>IF('STATS 17-18'!H110&lt;13.4,IF(H109&gt;73,73,H109),H109)</f>
        <v>65.5</v>
      </c>
      <c r="J109" s="134">
        <f>IF('STATS 17-18'!H110&lt;11,IF(I109&gt;66,66,I109),I109)</f>
        <v>65.5</v>
      </c>
    </row>
    <row r="110" ht="20.35" customHeight="1">
      <c r="A110" t="s" s="38">
        <v>178</v>
      </c>
      <c r="B110" s="81">
        <f>VLOOKUP('STATS 17-18'!AG111,'SC - SHOTS'!$A$3:$B$55,2)</f>
        <v>99</v>
      </c>
      <c r="C110" s="33">
        <f>IF('STATS 17-18'!G111&lt;400,IF(B110&gt;66,66,B110),B110)</f>
        <v>66</v>
      </c>
      <c r="D110" s="33">
        <f>IF('STATS 17-18'!G111&lt;200,IF(C110&gt;60,60,C110),C110)</f>
        <v>60</v>
      </c>
      <c r="E110" s="33">
        <f>VLOOKUP('STATS 17-18'!J111,'SC - GOALS'!$A$3:$B$55,2)</f>
        <v>99</v>
      </c>
      <c r="F110" s="33">
        <f>IF('STATS 17-18'!G111&lt;400,IF(E110&gt;66,66,E110),E110)</f>
        <v>66</v>
      </c>
      <c r="G110" s="33">
        <f>IF('STATS 17-18'!G111&lt;200,IF(F110&gt;60,60,F110),F110)</f>
        <v>60</v>
      </c>
      <c r="H110" s="116">
        <f>(D110+G110)/2</f>
        <v>60</v>
      </c>
      <c r="I110" s="116">
        <f>IF('STATS 17-18'!H111&lt;13.4,IF(H110&gt;73,73,H110),H110)</f>
        <v>60</v>
      </c>
      <c r="J110" s="134">
        <f>IF('STATS 17-18'!H111&lt;11,IF(I110&gt;66,66,I110),I110)</f>
        <v>60</v>
      </c>
    </row>
    <row r="111" ht="20.35" customHeight="1">
      <c r="A111" t="s" s="38">
        <v>179</v>
      </c>
      <c r="B111" s="81">
        <f>VLOOKUP('STATS 17-18'!AG112,'SC - SHOTS'!$A$3:$B$55,2)</f>
        <v>93</v>
      </c>
      <c r="C111" s="33">
        <f>IF('STATS 17-18'!G112&lt;400,IF(B111&gt;66,66,B111),B111)</f>
        <v>93</v>
      </c>
      <c r="D111" s="33">
        <f>IF('STATS 17-18'!G112&lt;200,IF(C111&gt;60,60,C111),C111)</f>
        <v>93</v>
      </c>
      <c r="E111" s="33">
        <f>VLOOKUP('STATS 17-18'!J112,'SC - GOALS'!$A$3:$B$55,2)</f>
        <v>79</v>
      </c>
      <c r="F111" s="33">
        <f>IF('STATS 17-18'!G112&lt;400,IF(E111&gt;66,66,E111),E111)</f>
        <v>79</v>
      </c>
      <c r="G111" s="33">
        <f>IF('STATS 17-18'!G112&lt;200,IF(F111&gt;60,60,F111),F111)</f>
        <v>79</v>
      </c>
      <c r="H111" s="116">
        <f>(D111+G111)/2</f>
        <v>86</v>
      </c>
      <c r="I111" s="116">
        <f>IF('STATS 17-18'!H112&lt;13.4,IF(H111&gt;73,73,H111),H111)</f>
        <v>86</v>
      </c>
      <c r="J111" s="134">
        <f>IF('STATS 17-18'!H112&lt;11,IF(I111&gt;66,66,I111),I111)</f>
        <v>86</v>
      </c>
    </row>
    <row r="112" ht="20.35" customHeight="1">
      <c r="A112" t="s" s="38">
        <v>180</v>
      </c>
      <c r="B112" s="81">
        <f>VLOOKUP('STATS 17-18'!AG113,'SC - SHOTS'!$A$3:$B$55,2)</f>
        <v>70</v>
      </c>
      <c r="C112" s="33">
        <f>IF('STATS 17-18'!G113&lt;400,IF(B112&gt;66,66,B112),B112)</f>
        <v>70</v>
      </c>
      <c r="D112" s="33">
        <f>IF('STATS 17-18'!G113&lt;200,IF(C112&gt;60,60,C112),C112)</f>
        <v>70</v>
      </c>
      <c r="E112" s="33">
        <f>VLOOKUP('STATS 17-18'!J113,'SC - GOALS'!$A$3:$B$55,2)</f>
        <v>75</v>
      </c>
      <c r="F112" s="33">
        <f>IF('STATS 17-18'!G113&lt;400,IF(E112&gt;66,66,E112),E112)</f>
        <v>75</v>
      </c>
      <c r="G112" s="33">
        <f>IF('STATS 17-18'!G113&lt;200,IF(F112&gt;60,60,F112),F112)</f>
        <v>75</v>
      </c>
      <c r="H112" s="116">
        <f>(D112+G112)/2</f>
        <v>72.5</v>
      </c>
      <c r="I112" s="116">
        <f>IF('STATS 17-18'!H113&lt;13.4,IF(H112&gt;73,73,H112),H112)</f>
        <v>72.5</v>
      </c>
      <c r="J112" s="134">
        <f>IF('STATS 17-18'!H113&lt;11,IF(I112&gt;66,66,I112),I112)</f>
        <v>72.5</v>
      </c>
    </row>
    <row r="113" ht="20.35" customHeight="1">
      <c r="A113" t="s" s="38">
        <v>181</v>
      </c>
      <c r="B113" s="81">
        <f>VLOOKUP('STATS 17-18'!AG114,'SC - SHOTS'!$A$3:$B$55,2)</f>
        <v>71</v>
      </c>
      <c r="C113" s="33">
        <f>IF('STATS 17-18'!G114&lt;400,IF(B113&gt;66,66,B113),B113)</f>
        <v>71</v>
      </c>
      <c r="D113" s="33">
        <f>IF('STATS 17-18'!G114&lt;200,IF(C113&gt;60,60,C113),C113)</f>
        <v>71</v>
      </c>
      <c r="E113" s="33">
        <f>VLOOKUP('STATS 17-18'!J114,'SC - GOALS'!$A$3:$B$55,2)</f>
        <v>75</v>
      </c>
      <c r="F113" s="33">
        <f>IF('STATS 17-18'!G114&lt;400,IF(E113&gt;66,66,E113),E113)</f>
        <v>75</v>
      </c>
      <c r="G113" s="33">
        <f>IF('STATS 17-18'!G114&lt;200,IF(F113&gt;60,60,F113),F113)</f>
        <v>75</v>
      </c>
      <c r="H113" s="116">
        <f>(D113+G113)/2</f>
        <v>73</v>
      </c>
      <c r="I113" s="116">
        <f>IF('STATS 17-18'!H114&lt;13.4,IF(H113&gt;73,73,H113),H113)</f>
        <v>73</v>
      </c>
      <c r="J113" s="134">
        <f>IF('STATS 17-18'!H114&lt;11,IF(I113&gt;66,66,I113),I113)</f>
        <v>73</v>
      </c>
    </row>
    <row r="114" ht="20.35" customHeight="1">
      <c r="A114" t="s" s="38">
        <v>182</v>
      </c>
      <c r="B114" s="81">
        <f>VLOOKUP('STATS 17-18'!AG115,'SC - SHOTS'!$A$3:$B$55,2)</f>
        <v>51</v>
      </c>
      <c r="C114" s="33">
        <f>IF('STATS 17-18'!G115&lt;400,IF(B114&gt;66,66,B114),B114)</f>
        <v>51</v>
      </c>
      <c r="D114" s="33">
        <f>IF('STATS 17-18'!G115&lt;200,IF(C114&gt;60,60,C114),C114)</f>
        <v>51</v>
      </c>
      <c r="E114" s="33">
        <f>VLOOKUP('STATS 17-18'!J115,'SC - GOALS'!$A$3:$B$55,2)</f>
        <v>56</v>
      </c>
      <c r="F114" s="33">
        <f>IF('STATS 17-18'!G115&lt;400,IF(E114&gt;66,66,E114),E114)</f>
        <v>56</v>
      </c>
      <c r="G114" s="33">
        <f>IF('STATS 17-18'!G115&lt;200,IF(F114&gt;60,60,F114),F114)</f>
        <v>56</v>
      </c>
      <c r="H114" s="116">
        <f>(D114+G114)/2</f>
        <v>53.5</v>
      </c>
      <c r="I114" s="116">
        <f>IF('STATS 17-18'!H115&lt;13.4,IF(H114&gt;73,73,H114),H114)</f>
        <v>53.5</v>
      </c>
      <c r="J114" s="134">
        <f>IF('STATS 17-18'!H115&lt;11,IF(I114&gt;66,66,I114),I114)</f>
        <v>53.5</v>
      </c>
    </row>
    <row r="115" ht="20.35" customHeight="1">
      <c r="A115" t="s" s="38">
        <v>183</v>
      </c>
      <c r="B115" s="81">
        <f>VLOOKUP('STATS 17-18'!AG116,'SC - SHOTS'!$A$3:$B$55,2)</f>
        <v>85</v>
      </c>
      <c r="C115" s="33">
        <f>IF('STATS 17-18'!G116&lt;400,IF(B115&gt;66,66,B115),B115)</f>
        <v>85</v>
      </c>
      <c r="D115" s="33">
        <f>IF('STATS 17-18'!G116&lt;200,IF(C115&gt;60,60,C115),C115)</f>
        <v>85</v>
      </c>
      <c r="E115" s="33">
        <f>VLOOKUP('STATS 17-18'!J116,'SC - GOALS'!$A$3:$B$55,2)</f>
        <v>92</v>
      </c>
      <c r="F115" s="33">
        <f>IF('STATS 17-18'!G116&lt;400,IF(E115&gt;66,66,E115),E115)</f>
        <v>92</v>
      </c>
      <c r="G115" s="33">
        <f>IF('STATS 17-18'!G116&lt;200,IF(F115&gt;60,60,F115),F115)</f>
        <v>92</v>
      </c>
      <c r="H115" s="116">
        <f>(D115+G115)/2</f>
        <v>88.5</v>
      </c>
      <c r="I115" s="116">
        <f>IF('STATS 17-18'!H116&lt;13.4,IF(H115&gt;73,73,H115),H115)</f>
        <v>88.5</v>
      </c>
      <c r="J115" s="134">
        <f>IF('STATS 17-18'!H116&lt;11,IF(I115&gt;66,66,I115),I115)</f>
        <v>88.5</v>
      </c>
    </row>
    <row r="116" ht="20.35" customHeight="1">
      <c r="A116" t="s" s="38">
        <v>184</v>
      </c>
      <c r="B116" s="81">
        <f>VLOOKUP('STATS 17-18'!AG117,'SC - SHOTS'!$A$3:$B$55,2)</f>
        <v>83</v>
      </c>
      <c r="C116" s="33">
        <f>IF('STATS 17-18'!G117&lt;400,IF(B116&gt;66,66,B116),B116)</f>
        <v>83</v>
      </c>
      <c r="D116" s="33">
        <f>IF('STATS 17-18'!G117&lt;200,IF(C116&gt;60,60,C116),C116)</f>
        <v>83</v>
      </c>
      <c r="E116" s="33">
        <f>VLOOKUP('STATS 17-18'!J117,'SC - GOALS'!$A$3:$B$55,2)</f>
        <v>88</v>
      </c>
      <c r="F116" s="33">
        <f>IF('STATS 17-18'!G117&lt;400,IF(E116&gt;66,66,E116),E116)</f>
        <v>88</v>
      </c>
      <c r="G116" s="33">
        <f>IF('STATS 17-18'!G117&lt;200,IF(F116&gt;60,60,F116),F116)</f>
        <v>88</v>
      </c>
      <c r="H116" s="116">
        <f>(D116+G116)/2</f>
        <v>85.5</v>
      </c>
      <c r="I116" s="116">
        <f>IF('STATS 17-18'!H117&lt;13.4,IF(H116&gt;73,73,H116),H116)</f>
        <v>85.5</v>
      </c>
      <c r="J116" s="134">
        <f>IF('STATS 17-18'!H117&lt;11,IF(I116&gt;66,66,I116),I116)</f>
        <v>85.5</v>
      </c>
    </row>
    <row r="117" ht="20.35" customHeight="1">
      <c r="A117" t="s" s="38">
        <v>185</v>
      </c>
      <c r="B117" s="81">
        <f>VLOOKUP('STATS 17-18'!AG118,'SC - SHOTS'!$A$3:$B$55,2)</f>
        <v>53</v>
      </c>
      <c r="C117" s="33">
        <f>IF('STATS 17-18'!G118&lt;400,IF(B117&gt;66,66,B117),B117)</f>
        <v>53</v>
      </c>
      <c r="D117" s="33">
        <f>IF('STATS 17-18'!G118&lt;200,IF(C117&gt;60,60,C117),C117)</f>
        <v>53</v>
      </c>
      <c r="E117" s="33">
        <f>VLOOKUP('STATS 17-18'!J118,'SC - GOALS'!$A$3:$B$55,2)</f>
        <v>49</v>
      </c>
      <c r="F117" s="33">
        <f>IF('STATS 17-18'!G118&lt;400,IF(E117&gt;66,66,E117),E117)</f>
        <v>49</v>
      </c>
      <c r="G117" s="33">
        <f>IF('STATS 17-18'!G118&lt;200,IF(F117&gt;60,60,F117),F117)</f>
        <v>49</v>
      </c>
      <c r="H117" s="116">
        <f>(D117+G117)/2</f>
        <v>51</v>
      </c>
      <c r="I117" s="116">
        <f>IF('STATS 17-18'!H118&lt;13.4,IF(H117&gt;73,73,H117),H117)</f>
        <v>51</v>
      </c>
      <c r="J117" s="134">
        <f>IF('STATS 17-18'!H118&lt;11,IF(I117&gt;66,66,I117),I117)</f>
        <v>51</v>
      </c>
    </row>
    <row r="118" ht="20.35" customHeight="1">
      <c r="A118" t="s" s="38">
        <v>186</v>
      </c>
      <c r="B118" s="81">
        <f>VLOOKUP('STATS 17-18'!AG119,'SC - SHOTS'!$A$3:$B$55,2)</f>
        <v>99</v>
      </c>
      <c r="C118" s="33">
        <f>IF('STATS 17-18'!G119&lt;400,IF(B118&gt;66,66,B118),B118)</f>
        <v>99</v>
      </c>
      <c r="D118" s="33">
        <f>IF('STATS 17-18'!G119&lt;200,IF(C118&gt;60,60,C118),C118)</f>
        <v>99</v>
      </c>
      <c r="E118" s="33">
        <f>VLOOKUP('STATS 17-18'!J119,'SC - GOALS'!$A$3:$B$55,2)</f>
        <v>95</v>
      </c>
      <c r="F118" s="33">
        <f>IF('STATS 17-18'!G119&lt;400,IF(E118&gt;66,66,E118),E118)</f>
        <v>95</v>
      </c>
      <c r="G118" s="33">
        <f>IF('STATS 17-18'!G119&lt;200,IF(F118&gt;60,60,F118),F118)</f>
        <v>95</v>
      </c>
      <c r="H118" s="116">
        <f>(D118+G118)/2</f>
        <v>97</v>
      </c>
      <c r="I118" s="116">
        <f>IF('STATS 17-18'!H119&lt;13.4,IF(H118&gt;73,73,H118),H118)</f>
        <v>97</v>
      </c>
      <c r="J118" s="134">
        <f>IF('STATS 17-18'!H119&lt;11,IF(I118&gt;66,66,I118),I118)</f>
        <v>97</v>
      </c>
    </row>
    <row r="119" ht="20.35" customHeight="1">
      <c r="A119" t="s" s="38">
        <v>187</v>
      </c>
      <c r="B119" s="81">
        <f>VLOOKUP('STATS 17-18'!AG120,'SC - SHOTS'!$A$3:$B$55,2)</f>
        <v>75</v>
      </c>
      <c r="C119" s="33">
        <f>IF('STATS 17-18'!G120&lt;400,IF(B119&gt;66,66,B119),B119)</f>
        <v>75</v>
      </c>
      <c r="D119" s="33">
        <f>IF('STATS 17-18'!G120&lt;200,IF(C119&gt;60,60,C119),C119)</f>
        <v>75</v>
      </c>
      <c r="E119" s="33">
        <f>VLOOKUP('STATS 17-18'!J120,'SC - GOALS'!$A$3:$B$55,2)</f>
        <v>70</v>
      </c>
      <c r="F119" s="33">
        <f>IF('STATS 17-18'!G120&lt;400,IF(E119&gt;66,66,E119),E119)</f>
        <v>70</v>
      </c>
      <c r="G119" s="33">
        <f>IF('STATS 17-18'!G120&lt;200,IF(F119&gt;60,60,F119),F119)</f>
        <v>70</v>
      </c>
      <c r="H119" s="116">
        <f>(D119+G119)/2</f>
        <v>72.5</v>
      </c>
      <c r="I119" s="116">
        <f>IF('STATS 17-18'!H120&lt;13.4,IF(H119&gt;73,73,H119),H119)</f>
        <v>72.5</v>
      </c>
      <c r="J119" s="134">
        <f>IF('STATS 17-18'!H120&lt;11,IF(I119&gt;66,66,I119),I119)</f>
        <v>72.5</v>
      </c>
    </row>
    <row r="120" ht="20.35" customHeight="1">
      <c r="A120" t="s" s="38">
        <v>188</v>
      </c>
      <c r="B120" s="81">
        <f>VLOOKUP('STATS 17-18'!AG121,'SC - SHOTS'!$A$3:$B$55,2)</f>
        <v>76</v>
      </c>
      <c r="C120" s="33">
        <f>IF('STATS 17-18'!G121&lt;400,IF(B120&gt;66,66,B120),B120)</f>
        <v>66</v>
      </c>
      <c r="D120" s="33">
        <f>IF('STATS 17-18'!G121&lt;200,IF(C120&gt;60,60,C120),C120)</f>
        <v>66</v>
      </c>
      <c r="E120" s="33">
        <f>VLOOKUP('STATS 17-18'!J121,'SC - GOALS'!$A$3:$B$55,2)</f>
        <v>47</v>
      </c>
      <c r="F120" s="33">
        <f>IF('STATS 17-18'!G121&lt;400,IF(E120&gt;66,66,E120),E120)</f>
        <v>47</v>
      </c>
      <c r="G120" s="33">
        <f>IF('STATS 17-18'!G121&lt;200,IF(F120&gt;60,60,F120),F120)</f>
        <v>47</v>
      </c>
      <c r="H120" s="116">
        <f>(D120+G120)/2</f>
        <v>56.5</v>
      </c>
      <c r="I120" s="116">
        <f>IF('STATS 17-18'!H121&lt;13.4,IF(H120&gt;73,73,H120),H120)</f>
        <v>56.5</v>
      </c>
      <c r="J120" s="134">
        <f>IF('STATS 17-18'!H121&lt;11,IF(I120&gt;66,66,I120),I120)</f>
        <v>56.5</v>
      </c>
    </row>
    <row r="121" ht="20.35" customHeight="1">
      <c r="A121" t="s" s="38">
        <v>189</v>
      </c>
      <c r="B121" s="81">
        <f>VLOOKUP('STATS 17-18'!AG122,'SC - SHOTS'!$A$3:$B$55,2)</f>
        <v>81</v>
      </c>
      <c r="C121" s="33">
        <f>IF('STATS 17-18'!G122&lt;400,IF(B121&gt;66,66,B121),B121)</f>
        <v>81</v>
      </c>
      <c r="D121" s="33">
        <f>IF('STATS 17-18'!G122&lt;200,IF(C121&gt;60,60,C121),C121)</f>
        <v>81</v>
      </c>
      <c r="E121" s="33">
        <f>VLOOKUP('STATS 17-18'!J122,'SC - GOALS'!$A$3:$B$55,2)</f>
        <v>65</v>
      </c>
      <c r="F121" s="33">
        <f>IF('STATS 17-18'!G122&lt;400,IF(E121&gt;66,66,E121),E121)</f>
        <v>65</v>
      </c>
      <c r="G121" s="33">
        <f>IF('STATS 17-18'!G122&lt;200,IF(F121&gt;60,60,F121),F121)</f>
        <v>65</v>
      </c>
      <c r="H121" s="116">
        <f>(D121+G121)/2</f>
        <v>73</v>
      </c>
      <c r="I121" s="116">
        <f>IF('STATS 17-18'!H122&lt;13.4,IF(H121&gt;73,73,H121),H121)</f>
        <v>73</v>
      </c>
      <c r="J121" s="134">
        <f>IF('STATS 17-18'!H122&lt;11,IF(I121&gt;66,66,I121),I121)</f>
        <v>73</v>
      </c>
    </row>
    <row r="122" ht="20.35" customHeight="1">
      <c r="A122" t="s" s="38">
        <v>191</v>
      </c>
      <c r="B122" s="81">
        <f>VLOOKUP('STATS 17-18'!AG123,'SC - SHOTS'!$A$3:$B$55,2)</f>
        <v>62</v>
      </c>
      <c r="C122" s="33">
        <f>IF('STATS 17-18'!G123&lt;400,IF(B122&gt;66,66,B122),B122)</f>
        <v>62</v>
      </c>
      <c r="D122" s="33">
        <f>IF('STATS 17-18'!G123&lt;200,IF(C122&gt;60,60,C122),C122)</f>
        <v>60</v>
      </c>
      <c r="E122" s="33">
        <f>VLOOKUP('STATS 17-18'!J123,'SC - GOALS'!$A$3:$B$55,2)</f>
        <v>82</v>
      </c>
      <c r="F122" s="33">
        <f>IF('STATS 17-18'!G123&lt;400,IF(E122&gt;66,66,E122),E122)</f>
        <v>66</v>
      </c>
      <c r="G122" s="33">
        <f>IF('STATS 17-18'!G123&lt;200,IF(F122&gt;60,60,F122),F122)</f>
        <v>60</v>
      </c>
      <c r="H122" s="116">
        <f>(D122+G122)/2</f>
        <v>60</v>
      </c>
      <c r="I122" s="116">
        <f>IF('STATS 17-18'!H123&lt;13.4,IF(H122&gt;73,73,H122),H122)</f>
        <v>60</v>
      </c>
      <c r="J122" s="134">
        <f>IF('STATS 17-18'!H123&lt;11,IF(I122&gt;66,66,I122),I122)</f>
        <v>60</v>
      </c>
    </row>
    <row r="123" ht="20.35" customHeight="1">
      <c r="A123" t="s" s="38">
        <v>192</v>
      </c>
      <c r="B123" s="81">
        <f>VLOOKUP('STATS 17-18'!AG124,'SC - SHOTS'!$A$3:$B$55,2)</f>
        <v>79</v>
      </c>
      <c r="C123" s="33">
        <f>IF('STATS 17-18'!G124&lt;400,IF(B123&gt;66,66,B123),B123)</f>
        <v>79</v>
      </c>
      <c r="D123" s="33">
        <f>IF('STATS 17-18'!G124&lt;200,IF(C123&gt;60,60,C123),C123)</f>
        <v>79</v>
      </c>
      <c r="E123" s="33">
        <f>VLOOKUP('STATS 17-18'!J124,'SC - GOALS'!$A$3:$B$55,2)</f>
        <v>86</v>
      </c>
      <c r="F123" s="33">
        <f>IF('STATS 17-18'!G124&lt;400,IF(E123&gt;66,66,E123),E123)</f>
        <v>86</v>
      </c>
      <c r="G123" s="33">
        <f>IF('STATS 17-18'!G124&lt;200,IF(F123&gt;60,60,F123),F123)</f>
        <v>86</v>
      </c>
      <c r="H123" s="116">
        <f>(D123+G123)/2</f>
        <v>82.5</v>
      </c>
      <c r="I123" s="116">
        <f>IF('STATS 17-18'!H124&lt;13.4,IF(H123&gt;73,73,H123),H123)</f>
        <v>82.5</v>
      </c>
      <c r="J123" s="134">
        <f>IF('STATS 17-18'!H124&lt;11,IF(I123&gt;66,66,I123),I123)</f>
        <v>82.5</v>
      </c>
    </row>
    <row r="124" ht="20.35" customHeight="1">
      <c r="A124" t="s" s="38">
        <v>193</v>
      </c>
      <c r="B124" s="81">
        <f>VLOOKUP('STATS 17-18'!AG125,'SC - SHOTS'!$A$3:$B$55,2)</f>
        <v>64</v>
      </c>
      <c r="C124" s="33">
        <f>IF('STATS 17-18'!G125&lt;400,IF(B124&gt;66,66,B124),B124)</f>
        <v>64</v>
      </c>
      <c r="D124" s="33">
        <f>IF('STATS 17-18'!G125&lt;200,IF(C124&gt;60,60,C124),C124)</f>
        <v>64</v>
      </c>
      <c r="E124" s="33">
        <f>VLOOKUP('STATS 17-18'!J125,'SC - GOALS'!$A$3:$B$55,2)</f>
        <v>50</v>
      </c>
      <c r="F124" s="33">
        <f>IF('STATS 17-18'!G125&lt;400,IF(E124&gt;66,66,E124),E124)</f>
        <v>50</v>
      </c>
      <c r="G124" s="33">
        <f>IF('STATS 17-18'!G125&lt;200,IF(F124&gt;60,60,F124),F124)</f>
        <v>50</v>
      </c>
      <c r="H124" s="116">
        <f>(D124+G124)/2</f>
        <v>57</v>
      </c>
      <c r="I124" s="116">
        <f>IF('STATS 17-18'!H125&lt;13.4,IF(H124&gt;73,73,H124),H124)</f>
        <v>57</v>
      </c>
      <c r="J124" s="134">
        <f>IF('STATS 17-18'!H125&lt;11,IF(I124&gt;66,66,I124),I124)</f>
        <v>57</v>
      </c>
    </row>
    <row r="125" ht="20.35" customHeight="1">
      <c r="A125" t="s" s="38">
        <v>194</v>
      </c>
      <c r="B125" s="81">
        <f>VLOOKUP('STATS 17-18'!AG126,'SC - SHOTS'!$A$3:$B$55,2)</f>
        <v>53</v>
      </c>
      <c r="C125" s="33">
        <f>IF('STATS 17-18'!G126&lt;400,IF(B125&gt;66,66,B125),B125)</f>
        <v>53</v>
      </c>
      <c r="D125" s="33">
        <f>IF('STATS 17-18'!G126&lt;200,IF(C125&gt;60,60,C125),C125)</f>
        <v>53</v>
      </c>
      <c r="E125" s="33">
        <f>VLOOKUP('STATS 17-18'!J126,'SC - GOALS'!$A$3:$B$55,2)</f>
        <v>54</v>
      </c>
      <c r="F125" s="33">
        <f>IF('STATS 17-18'!G126&lt;400,IF(E125&gt;66,66,E125),E125)</f>
        <v>54</v>
      </c>
      <c r="G125" s="33">
        <f>IF('STATS 17-18'!G126&lt;200,IF(F125&gt;60,60,F125),F125)</f>
        <v>54</v>
      </c>
      <c r="H125" s="116">
        <f>(D125+G125)/2</f>
        <v>53.5</v>
      </c>
      <c r="I125" s="116">
        <f>IF('STATS 17-18'!H126&lt;13.4,IF(H125&gt;73,73,H125),H125)</f>
        <v>53.5</v>
      </c>
      <c r="J125" s="134">
        <f>IF('STATS 17-18'!H126&lt;11,IF(I125&gt;66,66,I125),I125)</f>
        <v>53.5</v>
      </c>
    </row>
    <row r="126" ht="20.35" customHeight="1">
      <c r="A126" t="s" s="38">
        <v>195</v>
      </c>
      <c r="B126" s="81">
        <f>VLOOKUP('STATS 17-18'!AG127,'SC - SHOTS'!$A$3:$B$55,2)</f>
        <v>93</v>
      </c>
      <c r="C126" s="33">
        <f>IF('STATS 17-18'!G127&lt;400,IF(B126&gt;66,66,B126),B126)</f>
        <v>93</v>
      </c>
      <c r="D126" s="33">
        <f>IF('STATS 17-18'!G127&lt;200,IF(C126&gt;60,60,C126),C126)</f>
        <v>93</v>
      </c>
      <c r="E126" s="33">
        <f>VLOOKUP('STATS 17-18'!J127,'SC - GOALS'!$A$3:$B$55,2)</f>
        <v>63</v>
      </c>
      <c r="F126" s="33">
        <f>IF('STATS 17-18'!G127&lt;400,IF(E126&gt;66,66,E126),E126)</f>
        <v>63</v>
      </c>
      <c r="G126" s="33">
        <f>IF('STATS 17-18'!G127&lt;200,IF(F126&gt;60,60,F126),F126)</f>
        <v>63</v>
      </c>
      <c r="H126" s="116">
        <f>(D126+G126)/2</f>
        <v>78</v>
      </c>
      <c r="I126" s="116">
        <f>IF('STATS 17-18'!H127&lt;13.4,IF(H126&gt;73,73,H126),H126)</f>
        <v>78</v>
      </c>
      <c r="J126" s="134">
        <f>IF('STATS 17-18'!H127&lt;11,IF(I126&gt;66,66,I126),I126)</f>
        <v>78</v>
      </c>
    </row>
    <row r="127" ht="20.35" customHeight="1">
      <c r="A127" t="s" s="38">
        <v>196</v>
      </c>
      <c r="B127" s="81">
        <f>VLOOKUP('STATS 17-18'!AG128,'SC - SHOTS'!$A$3:$B$55,2)</f>
        <v>62</v>
      </c>
      <c r="C127" s="33">
        <f>IF('STATS 17-18'!G128&lt;400,IF(B127&gt;66,66,B127),B127)</f>
        <v>62</v>
      </c>
      <c r="D127" s="33">
        <f>IF('STATS 17-18'!G128&lt;200,IF(C127&gt;60,60,C127),C127)</f>
        <v>62</v>
      </c>
      <c r="E127" s="33">
        <f>VLOOKUP('STATS 17-18'!J128,'SC - GOALS'!$A$3:$B$55,2)</f>
        <v>59</v>
      </c>
      <c r="F127" s="33">
        <f>IF('STATS 17-18'!G128&lt;400,IF(E127&gt;66,66,E127),E127)</f>
        <v>59</v>
      </c>
      <c r="G127" s="33">
        <f>IF('STATS 17-18'!G128&lt;200,IF(F127&gt;60,60,F127),F127)</f>
        <v>59</v>
      </c>
      <c r="H127" s="116">
        <f>(D127+G127)/2</f>
        <v>60.5</v>
      </c>
      <c r="I127" s="116">
        <f>IF('STATS 17-18'!H128&lt;13.4,IF(H127&gt;73,73,H127),H127)</f>
        <v>60.5</v>
      </c>
      <c r="J127" s="134">
        <f>IF('STATS 17-18'!H128&lt;11,IF(I127&gt;66,66,I127),I127)</f>
        <v>60.5</v>
      </c>
    </row>
    <row r="128" ht="20.35" customHeight="1">
      <c r="A128" t="s" s="38">
        <v>197</v>
      </c>
      <c r="B128" s="81">
        <f>VLOOKUP('STATS 17-18'!AG129,'SC - SHOTS'!$A$3:$B$55,2)</f>
        <v>60</v>
      </c>
      <c r="C128" s="33">
        <f>IF('STATS 17-18'!G129&lt;400,IF(B128&gt;66,66,B128),B128)</f>
        <v>60</v>
      </c>
      <c r="D128" s="33">
        <f>IF('STATS 17-18'!G129&lt;200,IF(C128&gt;60,60,C128),C128)</f>
        <v>60</v>
      </c>
      <c r="E128" s="33">
        <f>VLOOKUP('STATS 17-18'!J129,'SC - GOALS'!$A$3:$B$55,2)</f>
        <v>89</v>
      </c>
      <c r="F128" s="33">
        <f>IF('STATS 17-18'!G129&lt;400,IF(E128&gt;66,66,E128),E128)</f>
        <v>89</v>
      </c>
      <c r="G128" s="33">
        <f>IF('STATS 17-18'!G129&lt;200,IF(F128&gt;60,60,F128),F128)</f>
        <v>89</v>
      </c>
      <c r="H128" s="116">
        <f>(D128+G128)/2</f>
        <v>74.5</v>
      </c>
      <c r="I128" s="116">
        <f>IF('STATS 17-18'!H129&lt;13.4,IF(H128&gt;73,73,H128),H128)</f>
        <v>73</v>
      </c>
      <c r="J128" s="134">
        <f>IF('STATS 17-18'!H129&lt;11,IF(I128&gt;66,66,I128),I128)</f>
        <v>73</v>
      </c>
    </row>
    <row r="129" ht="20.35" customHeight="1">
      <c r="A129" t="s" s="38">
        <v>198</v>
      </c>
      <c r="B129" s="81">
        <f>VLOOKUP('STATS 17-18'!AG130,'SC - SHOTS'!$A$3:$B$55,2)</f>
        <v>60</v>
      </c>
      <c r="C129" s="33">
        <f>IF('STATS 17-18'!G130&lt;400,IF(B129&gt;66,66,B129),B129)</f>
        <v>60</v>
      </c>
      <c r="D129" s="33">
        <f>IF('STATS 17-18'!G130&lt;200,IF(C129&gt;60,60,C129),C129)</f>
        <v>60</v>
      </c>
      <c r="E129" s="33">
        <f>VLOOKUP('STATS 17-18'!J130,'SC - GOALS'!$A$3:$B$55,2)</f>
        <v>52</v>
      </c>
      <c r="F129" s="33">
        <f>IF('STATS 17-18'!G130&lt;400,IF(E129&gt;66,66,E129),E129)</f>
        <v>52</v>
      </c>
      <c r="G129" s="33">
        <f>IF('STATS 17-18'!G130&lt;200,IF(F129&gt;60,60,F129),F129)</f>
        <v>52</v>
      </c>
      <c r="H129" s="116">
        <f>(D129+G129)/2</f>
        <v>56</v>
      </c>
      <c r="I129" s="116">
        <f>IF('STATS 17-18'!H130&lt;13.4,IF(H129&gt;73,73,H129),H129)</f>
        <v>56</v>
      </c>
      <c r="J129" s="134">
        <f>IF('STATS 17-18'!H130&lt;11,IF(I129&gt;66,66,I129),I129)</f>
        <v>56</v>
      </c>
    </row>
    <row r="130" ht="20.35" customHeight="1">
      <c r="A130" t="s" s="38">
        <v>199</v>
      </c>
      <c r="B130" s="81">
        <f>VLOOKUP('STATS 17-18'!AG131,'SC - SHOTS'!$A$3:$B$55,2)</f>
        <v>49</v>
      </c>
      <c r="C130" s="33">
        <f>IF('STATS 17-18'!G131&lt;400,IF(B130&gt;66,66,B130),B130)</f>
        <v>49</v>
      </c>
      <c r="D130" s="33">
        <f>IF('STATS 17-18'!G131&lt;200,IF(C130&gt;60,60,C130),C130)</f>
        <v>49</v>
      </c>
      <c r="E130" s="33">
        <f>VLOOKUP('STATS 17-18'!J131,'SC - GOALS'!$A$3:$B$55,2)</f>
        <v>47</v>
      </c>
      <c r="F130" s="33">
        <f>IF('STATS 17-18'!G131&lt;400,IF(E130&gt;66,66,E130),E130)</f>
        <v>47</v>
      </c>
      <c r="G130" s="33">
        <f>IF('STATS 17-18'!G131&lt;200,IF(F130&gt;60,60,F130),F130)</f>
        <v>47</v>
      </c>
      <c r="H130" s="116">
        <f>(D130+G130)/2</f>
        <v>48</v>
      </c>
      <c r="I130" s="116">
        <f>IF('STATS 17-18'!H131&lt;13.4,IF(H130&gt;73,73,H130),H130)</f>
        <v>48</v>
      </c>
      <c r="J130" s="134">
        <f>IF('STATS 17-18'!H131&lt;11,IF(I130&gt;66,66,I130),I130)</f>
        <v>48</v>
      </c>
    </row>
    <row r="131" ht="20.35" customHeight="1">
      <c r="A131" t="s" s="38">
        <v>200</v>
      </c>
      <c r="B131" s="81">
        <f>VLOOKUP('STATS 17-18'!AG132,'SC - SHOTS'!$A$3:$B$55,2)</f>
        <v>54</v>
      </c>
      <c r="C131" s="33">
        <f>IF('STATS 17-18'!G132&lt;400,IF(B131&gt;66,66,B131),B131)</f>
        <v>54</v>
      </c>
      <c r="D131" s="33">
        <f>IF('STATS 17-18'!G132&lt;200,IF(C131&gt;60,60,C131),C131)</f>
        <v>54</v>
      </c>
      <c r="E131" s="33">
        <f>VLOOKUP('STATS 17-18'!J132,'SC - GOALS'!$A$3:$B$55,2)</f>
        <v>52</v>
      </c>
      <c r="F131" s="33">
        <f>IF('STATS 17-18'!G132&lt;400,IF(E131&gt;66,66,E131),E131)</f>
        <v>52</v>
      </c>
      <c r="G131" s="33">
        <f>IF('STATS 17-18'!G132&lt;200,IF(F131&gt;60,60,F131),F131)</f>
        <v>52</v>
      </c>
      <c r="H131" s="116">
        <f>(D131+G131)/2</f>
        <v>53</v>
      </c>
      <c r="I131" s="116">
        <f>IF('STATS 17-18'!H132&lt;13.4,IF(H131&gt;73,73,H131),H131)</f>
        <v>53</v>
      </c>
      <c r="J131" s="134">
        <f>IF('STATS 17-18'!H132&lt;11,IF(I131&gt;66,66,I131),I131)</f>
        <v>53</v>
      </c>
    </row>
    <row r="132" ht="20.35" customHeight="1">
      <c r="A132" t="s" s="38">
        <v>202</v>
      </c>
      <c r="B132" s="81">
        <f>VLOOKUP('STATS 17-18'!AG133,'SC - SHOTS'!$A$3:$B$55,2)</f>
        <v>90</v>
      </c>
      <c r="C132" s="33">
        <f>IF('STATS 17-18'!G133&lt;400,IF(B132&gt;66,66,B132),B132)</f>
        <v>90</v>
      </c>
      <c r="D132" s="33">
        <f>IF('STATS 17-18'!G133&lt;200,IF(C132&gt;60,60,C132),C132)</f>
        <v>90</v>
      </c>
      <c r="E132" s="33">
        <f>VLOOKUP('STATS 17-18'!J133,'SC - GOALS'!$A$3:$B$55,2)</f>
        <v>72</v>
      </c>
      <c r="F132" s="33">
        <f>IF('STATS 17-18'!G133&lt;400,IF(E132&gt;66,66,E132),E132)</f>
        <v>72</v>
      </c>
      <c r="G132" s="33">
        <f>IF('STATS 17-18'!G133&lt;200,IF(F132&gt;60,60,F132),F132)</f>
        <v>72</v>
      </c>
      <c r="H132" s="116">
        <f>(D132+G132)/2</f>
        <v>81</v>
      </c>
      <c r="I132" s="116">
        <f>IF('STATS 17-18'!H133&lt;13.4,IF(H132&gt;73,73,H132),H132)</f>
        <v>73</v>
      </c>
      <c r="J132" s="134">
        <f>IF('STATS 17-18'!H133&lt;11,IF(I132&gt;66,66,I132),I132)</f>
        <v>66</v>
      </c>
    </row>
    <row r="133" ht="20.35" customHeight="1">
      <c r="A133" t="s" s="38">
        <v>203</v>
      </c>
      <c r="B133" s="81">
        <f>VLOOKUP('STATS 17-18'!AG134,'SC - SHOTS'!$A$3:$B$55,2)</f>
        <v>84</v>
      </c>
      <c r="C133" s="33">
        <f>IF('STATS 17-18'!G134&lt;400,IF(B133&gt;66,66,B133),B133)</f>
        <v>84</v>
      </c>
      <c r="D133" s="33">
        <f>IF('STATS 17-18'!G134&lt;200,IF(C133&gt;60,60,C133),C133)</f>
        <v>84</v>
      </c>
      <c r="E133" s="33">
        <f>VLOOKUP('STATS 17-18'!J134,'SC - GOALS'!$A$3:$B$55,2)</f>
        <v>82</v>
      </c>
      <c r="F133" s="33">
        <f>IF('STATS 17-18'!G134&lt;400,IF(E133&gt;66,66,E133),E133)</f>
        <v>82</v>
      </c>
      <c r="G133" s="33">
        <f>IF('STATS 17-18'!G134&lt;200,IF(F133&gt;60,60,F133),F133)</f>
        <v>82</v>
      </c>
      <c r="H133" s="116">
        <f>(D133+G133)/2</f>
        <v>83</v>
      </c>
      <c r="I133" s="116">
        <f>IF('STATS 17-18'!H134&lt;13.4,IF(H133&gt;73,73,H133),H133)</f>
        <v>73</v>
      </c>
      <c r="J133" s="134">
        <f>IF('STATS 17-18'!H134&lt;11,IF(I133&gt;66,66,I133),I133)</f>
        <v>73</v>
      </c>
    </row>
    <row r="134" ht="20.35" customHeight="1">
      <c r="A134" t="s" s="38">
        <v>204</v>
      </c>
      <c r="B134" s="81">
        <f>VLOOKUP('STATS 17-18'!AG135,'SC - SHOTS'!$A$3:$B$55,2)</f>
        <v>53</v>
      </c>
      <c r="C134" s="33">
        <f>IF('STATS 17-18'!G135&lt;400,IF(B134&gt;66,66,B134),B134)</f>
        <v>53</v>
      </c>
      <c r="D134" s="33">
        <f>IF('STATS 17-18'!G135&lt;200,IF(C134&gt;60,60,C134),C134)</f>
        <v>53</v>
      </c>
      <c r="E134" s="33">
        <f>VLOOKUP('STATS 17-18'!J135,'SC - GOALS'!$A$3:$B$55,2)</f>
        <v>55</v>
      </c>
      <c r="F134" s="33">
        <f>IF('STATS 17-18'!G135&lt;400,IF(E134&gt;66,66,E134),E134)</f>
        <v>55</v>
      </c>
      <c r="G134" s="33">
        <f>IF('STATS 17-18'!G135&lt;200,IF(F134&gt;60,60,F134),F134)</f>
        <v>55</v>
      </c>
      <c r="H134" s="116">
        <f>(D134+G134)/2</f>
        <v>54</v>
      </c>
      <c r="I134" s="116">
        <f>IF('STATS 17-18'!H135&lt;13.4,IF(H134&gt;73,73,H134),H134)</f>
        <v>54</v>
      </c>
      <c r="J134" s="134">
        <f>IF('STATS 17-18'!H135&lt;11,IF(I134&gt;66,66,I134),I134)</f>
        <v>54</v>
      </c>
    </row>
    <row r="135" ht="20.35" customHeight="1">
      <c r="A135" t="s" s="38">
        <v>206</v>
      </c>
      <c r="B135" s="81">
        <f>VLOOKUP('STATS 17-18'!AG136,'SC - SHOTS'!$A$3:$B$55,2)</f>
        <v>63</v>
      </c>
      <c r="C135" s="33">
        <f>IF('STATS 17-18'!G136&lt;400,IF(B135&gt;66,66,B135),B135)</f>
        <v>63</v>
      </c>
      <c r="D135" s="33">
        <f>IF('STATS 17-18'!G136&lt;200,IF(C135&gt;60,60,C135),C135)</f>
        <v>63</v>
      </c>
      <c r="E135" s="33">
        <f>VLOOKUP('STATS 17-18'!J136,'SC - GOALS'!$A$3:$B$55,2)</f>
        <v>82</v>
      </c>
      <c r="F135" s="33">
        <f>IF('STATS 17-18'!G136&lt;400,IF(E135&gt;66,66,E135),E135)</f>
        <v>82</v>
      </c>
      <c r="G135" s="33">
        <f>IF('STATS 17-18'!G136&lt;200,IF(F135&gt;60,60,F135),F135)</f>
        <v>82</v>
      </c>
      <c r="H135" s="116">
        <f>(D135+G135)/2</f>
        <v>72.5</v>
      </c>
      <c r="I135" s="116">
        <f>IF('STATS 17-18'!H136&lt;13.4,IF(H135&gt;73,73,H135),H135)</f>
        <v>72.5</v>
      </c>
      <c r="J135" s="134">
        <f>IF('STATS 17-18'!H136&lt;11,IF(I135&gt;66,66,I135),I135)</f>
        <v>72.5</v>
      </c>
    </row>
    <row r="136" ht="20.35" customHeight="1">
      <c r="A136" t="s" s="38">
        <v>207</v>
      </c>
      <c r="B136" s="81">
        <f>VLOOKUP('STATS 17-18'!AG137,'SC - SHOTS'!$A$3:$B$55,2)</f>
        <v>93</v>
      </c>
      <c r="C136" s="33">
        <f>IF('STATS 17-18'!G137&lt;400,IF(B136&gt;66,66,B136),B136)</f>
        <v>66</v>
      </c>
      <c r="D136" s="33">
        <f>IF('STATS 17-18'!G137&lt;200,IF(C136&gt;60,60,C136),C136)</f>
        <v>66</v>
      </c>
      <c r="E136" s="33">
        <f>VLOOKUP('STATS 17-18'!J137,'SC - GOALS'!$A$3:$B$55,2)</f>
        <v>69</v>
      </c>
      <c r="F136" s="33">
        <f>IF('STATS 17-18'!G137&lt;400,IF(E136&gt;66,66,E136),E136)</f>
        <v>66</v>
      </c>
      <c r="G136" s="33">
        <f>IF('STATS 17-18'!G137&lt;200,IF(F136&gt;60,60,F136),F136)</f>
        <v>66</v>
      </c>
      <c r="H136" s="116">
        <f>(D136+G136)/2</f>
        <v>66</v>
      </c>
      <c r="I136" s="116">
        <f>IF('STATS 17-18'!H137&lt;13.4,IF(H136&gt;73,73,H136),H136)</f>
        <v>66</v>
      </c>
      <c r="J136" s="134">
        <f>IF('STATS 17-18'!H137&lt;11,IF(I136&gt;66,66,I136),I136)</f>
        <v>66</v>
      </c>
    </row>
    <row r="137" ht="20.35" customHeight="1">
      <c r="A137" t="s" s="38">
        <v>208</v>
      </c>
      <c r="B137" s="81">
        <f>VLOOKUP('STATS 17-18'!AG138,'SC - SHOTS'!$A$3:$B$55,2)</f>
        <v>47</v>
      </c>
      <c r="C137" s="33">
        <f>IF('STATS 17-18'!G138&lt;400,IF(B137&gt;66,66,B137),B137)</f>
        <v>47</v>
      </c>
      <c r="D137" s="33">
        <f>IF('STATS 17-18'!G138&lt;200,IF(C137&gt;60,60,C137),C137)</f>
        <v>47</v>
      </c>
      <c r="E137" s="33">
        <f>VLOOKUP('STATS 17-18'!J138,'SC - GOALS'!$A$3:$B$55,2)</f>
        <v>47</v>
      </c>
      <c r="F137" s="33">
        <f>IF('STATS 17-18'!G138&lt;400,IF(E137&gt;66,66,E137),E137)</f>
        <v>47</v>
      </c>
      <c r="G137" s="33">
        <f>IF('STATS 17-18'!G138&lt;200,IF(F137&gt;60,60,F137),F137)</f>
        <v>47</v>
      </c>
      <c r="H137" s="116">
        <f>(D137+G137)/2</f>
        <v>47</v>
      </c>
      <c r="I137" s="116">
        <f>IF('STATS 17-18'!H138&lt;13.4,IF(H137&gt;73,73,H137),H137)</f>
        <v>47</v>
      </c>
      <c r="J137" s="134">
        <f>IF('STATS 17-18'!H138&lt;11,IF(I137&gt;66,66,I137),I137)</f>
        <v>47</v>
      </c>
    </row>
    <row r="138" ht="20.35" customHeight="1">
      <c r="A138" t="s" s="38">
        <v>209</v>
      </c>
      <c r="B138" s="81">
        <f>VLOOKUP('STATS 17-18'!AG139,'SC - SHOTS'!$A$3:$B$55,2)</f>
        <v>94</v>
      </c>
      <c r="C138" s="33">
        <f>IF('STATS 17-18'!G139&lt;400,IF(B138&gt;66,66,B138),B138)</f>
        <v>94</v>
      </c>
      <c r="D138" s="33">
        <f>IF('STATS 17-18'!G139&lt;200,IF(C138&gt;60,60,C138),C138)</f>
        <v>94</v>
      </c>
      <c r="E138" s="33">
        <f>VLOOKUP('STATS 17-18'!J139,'SC - GOALS'!$A$3:$B$55,2)</f>
        <v>98</v>
      </c>
      <c r="F138" s="33">
        <f>IF('STATS 17-18'!G139&lt;400,IF(E138&gt;66,66,E138),E138)</f>
        <v>98</v>
      </c>
      <c r="G138" s="33">
        <f>IF('STATS 17-18'!G139&lt;200,IF(F138&gt;60,60,F138),F138)</f>
        <v>98</v>
      </c>
      <c r="H138" s="116">
        <f>(D138+G138)/2</f>
        <v>96</v>
      </c>
      <c r="I138" s="116">
        <f>IF('STATS 17-18'!H139&lt;13.4,IF(H138&gt;73,73,H138),H138)</f>
        <v>96</v>
      </c>
      <c r="J138" s="134">
        <f>IF('STATS 17-18'!H139&lt;11,IF(I138&gt;66,66,I138),I138)</f>
        <v>96</v>
      </c>
    </row>
    <row r="139" ht="20.35" customHeight="1">
      <c r="A139" t="s" s="38">
        <v>210</v>
      </c>
      <c r="B139" s="81">
        <f>VLOOKUP('STATS 17-18'!AG140,'SC - SHOTS'!$A$3:$B$55,2)</f>
        <v>86</v>
      </c>
      <c r="C139" s="33">
        <f>IF('STATS 17-18'!G140&lt;400,IF(B139&gt;66,66,B139),B139)</f>
        <v>86</v>
      </c>
      <c r="D139" s="33">
        <f>IF('STATS 17-18'!G140&lt;200,IF(C139&gt;60,60,C139),C139)</f>
        <v>86</v>
      </c>
      <c r="E139" s="33">
        <f>VLOOKUP('STATS 17-18'!J140,'SC - GOALS'!$A$3:$B$55,2)</f>
        <v>82</v>
      </c>
      <c r="F139" s="33">
        <f>IF('STATS 17-18'!G140&lt;400,IF(E139&gt;66,66,E139),E139)</f>
        <v>82</v>
      </c>
      <c r="G139" s="33">
        <f>IF('STATS 17-18'!G140&lt;200,IF(F139&gt;60,60,F139),F139)</f>
        <v>82</v>
      </c>
      <c r="H139" s="116">
        <f>(D139+G139)/2</f>
        <v>84</v>
      </c>
      <c r="I139" s="116">
        <f>IF('STATS 17-18'!H140&lt;13.4,IF(H139&gt;73,73,H139),H139)</f>
        <v>84</v>
      </c>
      <c r="J139" s="134">
        <f>IF('STATS 17-18'!H140&lt;11,IF(I139&gt;66,66,I139),I139)</f>
        <v>84</v>
      </c>
    </row>
    <row r="140" ht="20.35" customHeight="1">
      <c r="A140" t="s" s="38">
        <v>211</v>
      </c>
      <c r="B140" s="81">
        <f>VLOOKUP('STATS 17-18'!AG141,'SC - SHOTS'!$A$3:$B$55,2)</f>
        <v>76</v>
      </c>
      <c r="C140" s="33">
        <f>IF('STATS 17-18'!G141&lt;400,IF(B140&gt;66,66,B140),B140)</f>
        <v>76</v>
      </c>
      <c r="D140" s="33">
        <f>IF('STATS 17-18'!G141&lt;200,IF(C140&gt;60,60,C140),C140)</f>
        <v>76</v>
      </c>
      <c r="E140" s="33">
        <f>VLOOKUP('STATS 17-18'!J141,'SC - GOALS'!$A$3:$B$55,2)</f>
        <v>85</v>
      </c>
      <c r="F140" s="33">
        <f>IF('STATS 17-18'!G141&lt;400,IF(E140&gt;66,66,E140),E140)</f>
        <v>85</v>
      </c>
      <c r="G140" s="33">
        <f>IF('STATS 17-18'!G141&lt;200,IF(F140&gt;60,60,F140),F140)</f>
        <v>85</v>
      </c>
      <c r="H140" s="116">
        <f>(D140+G140)/2</f>
        <v>80.5</v>
      </c>
      <c r="I140" s="116">
        <f>IF('STATS 17-18'!H141&lt;13.4,IF(H140&gt;73,73,H140),H140)</f>
        <v>80.5</v>
      </c>
      <c r="J140" s="134">
        <f>IF('STATS 17-18'!H141&lt;11,IF(I140&gt;66,66,I140),I140)</f>
        <v>80.5</v>
      </c>
    </row>
    <row r="141" ht="20.35" customHeight="1">
      <c r="A141" t="s" s="38">
        <v>212</v>
      </c>
      <c r="B141" s="81">
        <f>VLOOKUP('STATS 17-18'!AG142,'SC - SHOTS'!$A$3:$B$55,2)</f>
        <v>58</v>
      </c>
      <c r="C141" s="33">
        <f>IF('STATS 17-18'!G142&lt;400,IF(B141&gt;66,66,B141),B141)</f>
        <v>58</v>
      </c>
      <c r="D141" s="33">
        <f>IF('STATS 17-18'!G142&lt;200,IF(C141&gt;60,60,C141),C141)</f>
        <v>58</v>
      </c>
      <c r="E141" s="33">
        <f>VLOOKUP('STATS 17-18'!J142,'SC - GOALS'!$A$3:$B$55,2)</f>
        <v>47</v>
      </c>
      <c r="F141" s="33">
        <f>IF('STATS 17-18'!G142&lt;400,IF(E141&gt;66,66,E141),E141)</f>
        <v>47</v>
      </c>
      <c r="G141" s="33">
        <f>IF('STATS 17-18'!G142&lt;200,IF(F141&gt;60,60,F141),F141)</f>
        <v>47</v>
      </c>
      <c r="H141" s="116">
        <f>(D141+G141)/2</f>
        <v>52.5</v>
      </c>
      <c r="I141" s="116">
        <f>IF('STATS 17-18'!H142&lt;13.4,IF(H141&gt;73,73,H141),H141)</f>
        <v>52.5</v>
      </c>
      <c r="J141" s="134">
        <f>IF('STATS 17-18'!H142&lt;11,IF(I141&gt;66,66,I141),I141)</f>
        <v>52.5</v>
      </c>
    </row>
    <row r="142" ht="20.35" customHeight="1">
      <c r="A142" t="s" s="38">
        <v>213</v>
      </c>
      <c r="B142" s="81">
        <f>VLOOKUP('STATS 17-18'!AG143,'SC - SHOTS'!$A$3:$B$55,2)</f>
        <v>47</v>
      </c>
      <c r="C142" s="33">
        <f>IF('STATS 17-18'!G143&lt;400,IF(B142&gt;66,66,B142),B142)</f>
        <v>47</v>
      </c>
      <c r="D142" s="33">
        <f>IF('STATS 17-18'!G143&lt;200,IF(C142&gt;60,60,C142),C142)</f>
        <v>47</v>
      </c>
      <c r="E142" s="33">
        <f>VLOOKUP('STATS 17-18'!J143,'SC - GOALS'!$A$3:$B$55,2)</f>
        <v>47</v>
      </c>
      <c r="F142" s="33">
        <f>IF('STATS 17-18'!G143&lt;400,IF(E142&gt;66,66,E142),E142)</f>
        <v>47</v>
      </c>
      <c r="G142" s="33">
        <f>IF('STATS 17-18'!G143&lt;200,IF(F142&gt;60,60,F142),F142)</f>
        <v>47</v>
      </c>
      <c r="H142" s="116">
        <f>(D142+G142)/2</f>
        <v>47</v>
      </c>
      <c r="I142" s="116">
        <f>IF('STATS 17-18'!H143&lt;13.4,IF(H142&gt;73,73,H142),H142)</f>
        <v>47</v>
      </c>
      <c r="J142" s="134">
        <f>IF('STATS 17-18'!H143&lt;11,IF(I142&gt;66,66,I142),I142)</f>
        <v>47</v>
      </c>
    </row>
    <row r="143" ht="20.35" customHeight="1">
      <c r="A143" t="s" s="38">
        <v>214</v>
      </c>
      <c r="B143" s="81">
        <f>VLOOKUP('STATS 17-18'!AG144,'SC - SHOTS'!$A$3:$B$55,2)</f>
        <v>66</v>
      </c>
      <c r="C143" s="33">
        <f>IF('STATS 17-18'!G144&lt;400,IF(B143&gt;66,66,B143),B143)</f>
        <v>66</v>
      </c>
      <c r="D143" s="33">
        <f>IF('STATS 17-18'!G144&lt;200,IF(C143&gt;60,60,C143),C143)</f>
        <v>66</v>
      </c>
      <c r="E143" s="33">
        <f>VLOOKUP('STATS 17-18'!J144,'SC - GOALS'!$A$3:$B$55,2)</f>
        <v>77</v>
      </c>
      <c r="F143" s="33">
        <f>IF('STATS 17-18'!G144&lt;400,IF(E143&gt;66,66,E143),E143)</f>
        <v>77</v>
      </c>
      <c r="G143" s="33">
        <f>IF('STATS 17-18'!G144&lt;200,IF(F143&gt;60,60,F143),F143)</f>
        <v>77</v>
      </c>
      <c r="H143" s="116">
        <f>(D143+G143)/2</f>
        <v>71.5</v>
      </c>
      <c r="I143" s="116">
        <f>IF('STATS 17-18'!H144&lt;13.4,IF(H143&gt;73,73,H143),H143)</f>
        <v>71.5</v>
      </c>
      <c r="J143" s="134">
        <f>IF('STATS 17-18'!H144&lt;11,IF(I143&gt;66,66,I143),I143)</f>
        <v>71.5</v>
      </c>
    </row>
    <row r="144" ht="20.35" customHeight="1">
      <c r="A144" t="s" s="38">
        <v>215</v>
      </c>
      <c r="B144" s="81">
        <f>VLOOKUP('STATS 17-18'!AG145,'SC - SHOTS'!$A$3:$B$55,2)</f>
        <v>75</v>
      </c>
      <c r="C144" s="33">
        <f>IF('STATS 17-18'!G145&lt;400,IF(B144&gt;66,66,B144),B144)</f>
        <v>75</v>
      </c>
      <c r="D144" s="33">
        <f>IF('STATS 17-18'!G145&lt;200,IF(C144&gt;60,60,C144),C144)</f>
        <v>75</v>
      </c>
      <c r="E144" s="33">
        <f>VLOOKUP('STATS 17-18'!J145,'SC - GOALS'!$A$3:$B$55,2)</f>
        <v>77</v>
      </c>
      <c r="F144" s="33">
        <f>IF('STATS 17-18'!G145&lt;400,IF(E144&gt;66,66,E144),E144)</f>
        <v>77</v>
      </c>
      <c r="G144" s="33">
        <f>IF('STATS 17-18'!G145&lt;200,IF(F144&gt;60,60,F144),F144)</f>
        <v>77</v>
      </c>
      <c r="H144" s="116">
        <f>(D144+G144)/2</f>
        <v>76</v>
      </c>
      <c r="I144" s="116">
        <f>IF('STATS 17-18'!H145&lt;13.4,IF(H144&gt;73,73,H144),H144)</f>
        <v>76</v>
      </c>
      <c r="J144" s="134">
        <f>IF('STATS 17-18'!H145&lt;11,IF(I144&gt;66,66,I144),I144)</f>
        <v>76</v>
      </c>
    </row>
    <row r="145" ht="20.35" customHeight="1">
      <c r="A145" t="s" s="38">
        <v>216</v>
      </c>
      <c r="B145" s="81">
        <f>VLOOKUP('STATS 17-18'!AG146,'SC - SHOTS'!$A$3:$B$55,2)</f>
        <v>64</v>
      </c>
      <c r="C145" s="33">
        <f>IF('STATS 17-18'!G146&lt;400,IF(B145&gt;66,66,B145),B145)</f>
        <v>64</v>
      </c>
      <c r="D145" s="33">
        <f>IF('STATS 17-18'!G146&lt;200,IF(C145&gt;60,60,C145),C145)</f>
        <v>64</v>
      </c>
      <c r="E145" s="33">
        <f>VLOOKUP('STATS 17-18'!J146,'SC - GOALS'!$A$3:$B$55,2)</f>
        <v>62</v>
      </c>
      <c r="F145" s="33">
        <f>IF('STATS 17-18'!G146&lt;400,IF(E145&gt;66,66,E145),E145)</f>
        <v>62</v>
      </c>
      <c r="G145" s="33">
        <f>IF('STATS 17-18'!G146&lt;200,IF(F145&gt;60,60,F145),F145)</f>
        <v>62</v>
      </c>
      <c r="H145" s="116">
        <f>(D145+G145)/2</f>
        <v>63</v>
      </c>
      <c r="I145" s="116">
        <f>IF('STATS 17-18'!H146&lt;13.4,IF(H145&gt;73,73,H145),H145)</f>
        <v>63</v>
      </c>
      <c r="J145" s="134">
        <f>IF('STATS 17-18'!H146&lt;11,IF(I145&gt;66,66,I145),I145)</f>
        <v>63</v>
      </c>
    </row>
    <row r="146" ht="20.35" customHeight="1">
      <c r="A146" t="s" s="38">
        <v>217</v>
      </c>
      <c r="B146" s="81">
        <f>VLOOKUP('STATS 17-18'!AG147,'SC - SHOTS'!$A$3:$B$55,2)</f>
        <v>71</v>
      </c>
      <c r="C146" s="33">
        <f>IF('STATS 17-18'!G147&lt;400,IF(B146&gt;66,66,B146),B146)</f>
        <v>71</v>
      </c>
      <c r="D146" s="33">
        <f>IF('STATS 17-18'!G147&lt;200,IF(C146&gt;60,60,C146),C146)</f>
        <v>71</v>
      </c>
      <c r="E146" s="33">
        <f>VLOOKUP('STATS 17-18'!J147,'SC - GOALS'!$A$3:$B$55,2)</f>
        <v>70</v>
      </c>
      <c r="F146" s="33">
        <f>IF('STATS 17-18'!G147&lt;400,IF(E146&gt;66,66,E146),E146)</f>
        <v>70</v>
      </c>
      <c r="G146" s="33">
        <f>IF('STATS 17-18'!G147&lt;200,IF(F146&gt;60,60,F146),F146)</f>
        <v>70</v>
      </c>
      <c r="H146" s="116">
        <f>(D146+G146)/2</f>
        <v>70.5</v>
      </c>
      <c r="I146" s="116">
        <f>IF('STATS 17-18'!H147&lt;13.4,IF(H146&gt;73,73,H146),H146)</f>
        <v>70.5</v>
      </c>
      <c r="J146" s="134">
        <f>IF('STATS 17-18'!H147&lt;11,IF(I146&gt;66,66,I146),I146)</f>
        <v>70.5</v>
      </c>
    </row>
    <row r="147" ht="20.35" customHeight="1">
      <c r="A147" t="s" s="38">
        <v>218</v>
      </c>
      <c r="B147" s="81">
        <f>VLOOKUP('STATS 17-18'!AG148,'SC - SHOTS'!$A$3:$B$55,2)</f>
        <v>79</v>
      </c>
      <c r="C147" s="33">
        <f>IF('STATS 17-18'!G148&lt;400,IF(B147&gt;66,66,B147),B147)</f>
        <v>66</v>
      </c>
      <c r="D147" s="33">
        <f>IF('STATS 17-18'!G148&lt;200,IF(C147&gt;60,60,C147),C147)</f>
        <v>60</v>
      </c>
      <c r="E147" s="33">
        <f>VLOOKUP('STATS 17-18'!J148,'SC - GOALS'!$A$3:$B$55,2)</f>
        <v>47</v>
      </c>
      <c r="F147" s="33">
        <f>IF('STATS 17-18'!G148&lt;400,IF(E147&gt;66,66,E147),E147)</f>
        <v>47</v>
      </c>
      <c r="G147" s="33">
        <f>IF('STATS 17-18'!G148&lt;200,IF(F147&gt;60,60,F147),F147)</f>
        <v>47</v>
      </c>
      <c r="H147" s="116">
        <f>(D147+G147)/2</f>
        <v>53.5</v>
      </c>
      <c r="I147" s="116">
        <f>IF('STATS 17-18'!H148&lt;13.4,IF(H147&gt;73,73,H147),H147)</f>
        <v>53.5</v>
      </c>
      <c r="J147" s="134">
        <f>IF('STATS 17-18'!H148&lt;11,IF(I147&gt;66,66,I147),I147)</f>
        <v>53.5</v>
      </c>
    </row>
    <row r="148" ht="20.35" customHeight="1">
      <c r="A148" t="s" s="38">
        <v>220</v>
      </c>
      <c r="B148" s="81">
        <f>VLOOKUP('STATS 17-18'!AG149,'SC - SHOTS'!$A$3:$B$55,2)</f>
        <v>68</v>
      </c>
      <c r="C148" s="33">
        <f>IF('STATS 17-18'!G149&lt;400,IF(B148&gt;66,66,B148),B148)</f>
        <v>68</v>
      </c>
      <c r="D148" s="33">
        <f>IF('STATS 17-18'!G149&lt;200,IF(C148&gt;60,60,C148),C148)</f>
        <v>68</v>
      </c>
      <c r="E148" s="33">
        <f>VLOOKUP('STATS 17-18'!J149,'SC - GOALS'!$A$3:$B$55,2)</f>
        <v>84</v>
      </c>
      <c r="F148" s="33">
        <f>IF('STATS 17-18'!G149&lt;400,IF(E148&gt;66,66,E148),E148)</f>
        <v>84</v>
      </c>
      <c r="G148" s="33">
        <f>IF('STATS 17-18'!G149&lt;200,IF(F148&gt;60,60,F148),F148)</f>
        <v>84</v>
      </c>
      <c r="H148" s="116">
        <f>(D148+G148)/2</f>
        <v>76</v>
      </c>
      <c r="I148" s="116">
        <f>IF('STATS 17-18'!H149&lt;13.4,IF(H148&gt;73,73,H148),H148)</f>
        <v>76</v>
      </c>
      <c r="J148" s="134">
        <f>IF('STATS 17-18'!H149&lt;11,IF(I148&gt;66,66,I148),I148)</f>
        <v>76</v>
      </c>
    </row>
    <row r="149" ht="20.35" customHeight="1">
      <c r="A149" t="s" s="38">
        <v>221</v>
      </c>
      <c r="B149" s="81">
        <f>VLOOKUP('STATS 17-18'!AG150,'SC - SHOTS'!$A$3:$B$55,2)</f>
        <v>69</v>
      </c>
      <c r="C149" s="33">
        <f>IF('STATS 17-18'!G150&lt;400,IF(B149&gt;66,66,B149),B149)</f>
        <v>66</v>
      </c>
      <c r="D149" s="33">
        <f>IF('STATS 17-18'!G150&lt;200,IF(C149&gt;60,60,C149),C149)</f>
        <v>60</v>
      </c>
      <c r="E149" s="33">
        <f>VLOOKUP('STATS 17-18'!J150,'SC - GOALS'!$A$3:$B$55,2)</f>
        <v>47</v>
      </c>
      <c r="F149" s="33">
        <f>IF('STATS 17-18'!G150&lt;400,IF(E149&gt;66,66,E149),E149)</f>
        <v>47</v>
      </c>
      <c r="G149" s="33">
        <f>IF('STATS 17-18'!G150&lt;200,IF(F149&gt;60,60,F149),F149)</f>
        <v>47</v>
      </c>
      <c r="H149" s="116">
        <f>(D149+G149)/2</f>
        <v>53.5</v>
      </c>
      <c r="I149" s="116">
        <f>IF('STATS 17-18'!H150&lt;13.4,IF(H149&gt;73,73,H149),H149)</f>
        <v>53.5</v>
      </c>
      <c r="J149" s="134">
        <f>IF('STATS 17-18'!H150&lt;11,IF(I149&gt;66,66,I149),I149)</f>
        <v>53.5</v>
      </c>
    </row>
    <row r="150" ht="20.35" customHeight="1">
      <c r="A150" t="s" s="38">
        <v>222</v>
      </c>
      <c r="B150" s="81">
        <f>VLOOKUP('STATS 17-18'!AG151,'SC - SHOTS'!$A$3:$B$55,2)</f>
        <v>57</v>
      </c>
      <c r="C150" s="33">
        <f>IF('STATS 17-18'!G151&lt;400,IF(B150&gt;66,66,B150),B150)</f>
        <v>57</v>
      </c>
      <c r="D150" s="33">
        <f>IF('STATS 17-18'!G151&lt;200,IF(C150&gt;60,60,C150),C150)</f>
        <v>57</v>
      </c>
      <c r="E150" s="33">
        <f>VLOOKUP('STATS 17-18'!J151,'SC - GOALS'!$A$3:$B$55,2)</f>
        <v>51</v>
      </c>
      <c r="F150" s="33">
        <f>IF('STATS 17-18'!G151&lt;400,IF(E150&gt;66,66,E150),E150)</f>
        <v>51</v>
      </c>
      <c r="G150" s="33">
        <f>IF('STATS 17-18'!G151&lt;200,IF(F150&gt;60,60,F150),F150)</f>
        <v>51</v>
      </c>
      <c r="H150" s="116">
        <f>(D150+G150)/2</f>
        <v>54</v>
      </c>
      <c r="I150" s="116">
        <f>IF('STATS 17-18'!H151&lt;13.4,IF(H150&gt;73,73,H150),H150)</f>
        <v>54</v>
      </c>
      <c r="J150" s="134">
        <f>IF('STATS 17-18'!H151&lt;11,IF(I150&gt;66,66,I150),I150)</f>
        <v>54</v>
      </c>
    </row>
    <row r="151" ht="20.35" customHeight="1">
      <c r="A151" t="s" s="38">
        <v>223</v>
      </c>
      <c r="B151" s="81">
        <f>VLOOKUP('STATS 17-18'!AG152,'SC - SHOTS'!$A$3:$B$55,2)</f>
        <v>97</v>
      </c>
      <c r="C151" s="33">
        <f>IF('STATS 17-18'!G152&lt;400,IF(B151&gt;66,66,B151),B151)</f>
        <v>97</v>
      </c>
      <c r="D151" s="33">
        <f>IF('STATS 17-18'!G152&lt;200,IF(C151&gt;60,60,C151),C151)</f>
        <v>97</v>
      </c>
      <c r="E151" s="33">
        <f>VLOOKUP('STATS 17-18'!J152,'SC - GOALS'!$A$3:$B$55,2)</f>
        <v>91</v>
      </c>
      <c r="F151" s="33">
        <f>IF('STATS 17-18'!G152&lt;400,IF(E151&gt;66,66,E151),E151)</f>
        <v>91</v>
      </c>
      <c r="G151" s="33">
        <f>IF('STATS 17-18'!G152&lt;200,IF(F151&gt;60,60,F151),F151)</f>
        <v>91</v>
      </c>
      <c r="H151" s="116">
        <f>(D151+G151)/2</f>
        <v>94</v>
      </c>
      <c r="I151" s="116">
        <f>IF('STATS 17-18'!H152&lt;13.4,IF(H151&gt;73,73,H151),H151)</f>
        <v>94</v>
      </c>
      <c r="J151" s="134">
        <f>IF('STATS 17-18'!H152&lt;11,IF(I151&gt;66,66,I151),I151)</f>
        <v>94</v>
      </c>
    </row>
    <row r="152" ht="20.35" customHeight="1">
      <c r="A152" t="s" s="38">
        <v>224</v>
      </c>
      <c r="B152" s="81">
        <f>VLOOKUP('STATS 17-18'!AG153,'SC - SHOTS'!$A$3:$B$55,2)</f>
        <v>58</v>
      </c>
      <c r="C152" s="33">
        <f>IF('STATS 17-18'!G153&lt;400,IF(B152&gt;66,66,B152),B152)</f>
        <v>58</v>
      </c>
      <c r="D152" s="33">
        <f>IF('STATS 17-18'!G153&lt;200,IF(C152&gt;60,60,C152),C152)</f>
        <v>58</v>
      </c>
      <c r="E152" s="33">
        <f>VLOOKUP('STATS 17-18'!J153,'SC - GOALS'!$A$3:$B$55,2)</f>
        <v>60</v>
      </c>
      <c r="F152" s="33">
        <f>IF('STATS 17-18'!G153&lt;400,IF(E152&gt;66,66,E152),E152)</f>
        <v>60</v>
      </c>
      <c r="G152" s="33">
        <f>IF('STATS 17-18'!G153&lt;200,IF(F152&gt;60,60,F152),F152)</f>
        <v>60</v>
      </c>
      <c r="H152" s="116">
        <f>(D152+G152)/2</f>
        <v>59</v>
      </c>
      <c r="I152" s="116">
        <f>IF('STATS 17-18'!H153&lt;13.4,IF(H152&gt;73,73,H152),H152)</f>
        <v>59</v>
      </c>
      <c r="J152" s="134">
        <f>IF('STATS 17-18'!H153&lt;11,IF(I152&gt;66,66,I152),I152)</f>
        <v>59</v>
      </c>
    </row>
    <row r="153" ht="20.35" customHeight="1">
      <c r="A153" t="s" s="38">
        <v>225</v>
      </c>
      <c r="B153" s="81">
        <f>VLOOKUP('STATS 17-18'!AG154,'SC - SHOTS'!$A$3:$B$55,2)</f>
        <v>53</v>
      </c>
      <c r="C153" s="33">
        <f>IF('STATS 17-18'!G154&lt;400,IF(B153&gt;66,66,B153),B153)</f>
        <v>53</v>
      </c>
      <c r="D153" s="33">
        <f>IF('STATS 17-18'!G154&lt;200,IF(C153&gt;60,60,C153),C153)</f>
        <v>53</v>
      </c>
      <c r="E153" s="33">
        <f>VLOOKUP('STATS 17-18'!J154,'SC - GOALS'!$A$3:$B$55,2)</f>
        <v>47</v>
      </c>
      <c r="F153" s="33">
        <f>IF('STATS 17-18'!G154&lt;400,IF(E153&gt;66,66,E153),E153)</f>
        <v>47</v>
      </c>
      <c r="G153" s="33">
        <f>IF('STATS 17-18'!G154&lt;200,IF(F153&gt;60,60,F153),F153)</f>
        <v>47</v>
      </c>
      <c r="H153" s="116">
        <f>(D153+G153)/2</f>
        <v>50</v>
      </c>
      <c r="I153" s="116">
        <f>IF('STATS 17-18'!H154&lt;13.4,IF(H153&gt;73,73,H153),H153)</f>
        <v>50</v>
      </c>
      <c r="J153" s="134">
        <f>IF('STATS 17-18'!H154&lt;11,IF(I153&gt;66,66,I153),I153)</f>
        <v>50</v>
      </c>
    </row>
    <row r="154" ht="20.35" customHeight="1">
      <c r="A154" t="s" s="38">
        <v>226</v>
      </c>
      <c r="B154" s="81">
        <f>VLOOKUP('STATS 17-18'!AG155,'SC - SHOTS'!$A$3:$B$55,2)</f>
        <v>52</v>
      </c>
      <c r="C154" s="33">
        <f>IF('STATS 17-18'!G155&lt;400,IF(B154&gt;66,66,B154),B154)</f>
        <v>52</v>
      </c>
      <c r="D154" s="33">
        <f>IF('STATS 17-18'!G155&lt;200,IF(C154&gt;60,60,C154),C154)</f>
        <v>52</v>
      </c>
      <c r="E154" s="33">
        <f>VLOOKUP('STATS 17-18'!J155,'SC - GOALS'!$A$3:$B$55,2)</f>
        <v>60</v>
      </c>
      <c r="F154" s="33">
        <f>IF('STATS 17-18'!G155&lt;400,IF(E154&gt;66,66,E154),E154)</f>
        <v>60</v>
      </c>
      <c r="G154" s="33">
        <f>IF('STATS 17-18'!G155&lt;200,IF(F154&gt;60,60,F154),F154)</f>
        <v>60</v>
      </c>
      <c r="H154" s="116">
        <f>(D154+G154)/2</f>
        <v>56</v>
      </c>
      <c r="I154" s="116">
        <f>IF('STATS 17-18'!H155&lt;13.4,IF(H154&gt;73,73,H154),H154)</f>
        <v>56</v>
      </c>
      <c r="J154" s="134">
        <f>IF('STATS 17-18'!H155&lt;11,IF(I154&gt;66,66,I154),I154)</f>
        <v>56</v>
      </c>
    </row>
    <row r="155" ht="20.35" customHeight="1">
      <c r="A155" t="s" s="38">
        <v>227</v>
      </c>
      <c r="B155" s="81">
        <f>VLOOKUP('STATS 17-18'!AG156,'SC - SHOTS'!$A$3:$B$55,2)</f>
        <v>83</v>
      </c>
      <c r="C155" s="33">
        <f>IF('STATS 17-18'!G156&lt;400,IF(B155&gt;66,66,B155),B155)</f>
        <v>83</v>
      </c>
      <c r="D155" s="33">
        <f>IF('STATS 17-18'!G156&lt;200,IF(C155&gt;60,60,C155),C155)</f>
        <v>83</v>
      </c>
      <c r="E155" s="33">
        <f>VLOOKUP('STATS 17-18'!J156,'SC - GOALS'!$A$3:$B$55,2)</f>
        <v>69</v>
      </c>
      <c r="F155" s="33">
        <f>IF('STATS 17-18'!G156&lt;400,IF(E155&gt;66,66,E155),E155)</f>
        <v>69</v>
      </c>
      <c r="G155" s="33">
        <f>IF('STATS 17-18'!G156&lt;200,IF(F155&gt;60,60,F155),F155)</f>
        <v>69</v>
      </c>
      <c r="H155" s="116">
        <f>(D155+G155)/2</f>
        <v>76</v>
      </c>
      <c r="I155" s="116">
        <f>IF('STATS 17-18'!H156&lt;13.4,IF(H155&gt;73,73,H155),H155)</f>
        <v>76</v>
      </c>
      <c r="J155" s="134">
        <f>IF('STATS 17-18'!H156&lt;11,IF(I155&gt;66,66,I155),I155)</f>
        <v>76</v>
      </c>
    </row>
    <row r="156" ht="20.35" customHeight="1">
      <c r="A156" t="s" s="38">
        <v>228</v>
      </c>
      <c r="B156" s="81">
        <f>VLOOKUP('STATS 17-18'!AG157,'SC - SHOTS'!$A$3:$B$55,2)</f>
        <v>75</v>
      </c>
      <c r="C156" s="33">
        <f>IF('STATS 17-18'!G157&lt;400,IF(B156&gt;66,66,B156),B156)</f>
        <v>75</v>
      </c>
      <c r="D156" s="33">
        <f>IF('STATS 17-18'!G157&lt;200,IF(C156&gt;60,60,C156),C156)</f>
        <v>75</v>
      </c>
      <c r="E156" s="33">
        <f>VLOOKUP('STATS 17-18'!J157,'SC - GOALS'!$A$3:$B$55,2)</f>
        <v>78</v>
      </c>
      <c r="F156" s="33">
        <f>IF('STATS 17-18'!G157&lt;400,IF(E156&gt;66,66,E156),E156)</f>
        <v>78</v>
      </c>
      <c r="G156" s="33">
        <f>IF('STATS 17-18'!G157&lt;200,IF(F156&gt;60,60,F156),F156)</f>
        <v>78</v>
      </c>
      <c r="H156" s="116">
        <f>(D156+G156)/2</f>
        <v>76.5</v>
      </c>
      <c r="I156" s="116">
        <f>IF('STATS 17-18'!H157&lt;13.4,IF(H156&gt;73,73,H156),H156)</f>
        <v>76.5</v>
      </c>
      <c r="J156" s="134">
        <f>IF('STATS 17-18'!H157&lt;11,IF(I156&gt;66,66,I156),I156)</f>
        <v>76.5</v>
      </c>
    </row>
    <row r="157" ht="20.35" customHeight="1">
      <c r="A157" t="s" s="38">
        <v>229</v>
      </c>
      <c r="B157" s="81">
        <f>VLOOKUP('STATS 17-18'!AG158,'SC - SHOTS'!$A$3:$B$55,2)</f>
        <v>65</v>
      </c>
      <c r="C157" s="33">
        <f>IF('STATS 17-18'!G158&lt;400,IF(B157&gt;66,66,B157),B157)</f>
        <v>65</v>
      </c>
      <c r="D157" s="33">
        <f>IF('STATS 17-18'!G158&lt;200,IF(C157&gt;60,60,C157),C157)</f>
        <v>60</v>
      </c>
      <c r="E157" s="33">
        <f>VLOOKUP('STATS 17-18'!J158,'SC - GOALS'!$A$3:$B$55,2)</f>
        <v>47</v>
      </c>
      <c r="F157" s="33">
        <f>IF('STATS 17-18'!G158&lt;400,IF(E157&gt;66,66,E157),E157)</f>
        <v>47</v>
      </c>
      <c r="G157" s="33">
        <f>IF('STATS 17-18'!G158&lt;200,IF(F157&gt;60,60,F157),F157)</f>
        <v>47</v>
      </c>
      <c r="H157" s="116">
        <f>(D157+G157)/2</f>
        <v>53.5</v>
      </c>
      <c r="I157" s="116">
        <f>IF('STATS 17-18'!H158&lt;13.4,IF(H157&gt;73,73,H157),H157)</f>
        <v>53.5</v>
      </c>
      <c r="J157" s="134">
        <f>IF('STATS 17-18'!H158&lt;11,IF(I157&gt;66,66,I157),I157)</f>
        <v>53.5</v>
      </c>
    </row>
    <row r="158" ht="20.35" customHeight="1">
      <c r="A158" t="s" s="38">
        <v>230</v>
      </c>
      <c r="B158" s="81">
        <f>VLOOKUP('STATS 17-18'!AG159,'SC - SHOTS'!$A$3:$B$55,2)</f>
        <v>50</v>
      </c>
      <c r="C158" s="33">
        <f>IF('STATS 17-18'!G159&lt;400,IF(B158&gt;66,66,B158),B158)</f>
        <v>50</v>
      </c>
      <c r="D158" s="33">
        <f>IF('STATS 17-18'!G159&lt;200,IF(C158&gt;60,60,C158),C158)</f>
        <v>50</v>
      </c>
      <c r="E158" s="33">
        <f>VLOOKUP('STATS 17-18'!J159,'SC - GOALS'!$A$3:$B$55,2)</f>
        <v>60</v>
      </c>
      <c r="F158" s="33">
        <f>IF('STATS 17-18'!G159&lt;400,IF(E158&gt;66,66,E158),E158)</f>
        <v>60</v>
      </c>
      <c r="G158" s="33">
        <f>IF('STATS 17-18'!G159&lt;200,IF(F158&gt;60,60,F158),F158)</f>
        <v>60</v>
      </c>
      <c r="H158" s="116">
        <f>(D158+G158)/2</f>
        <v>55</v>
      </c>
      <c r="I158" s="116">
        <f>IF('STATS 17-18'!H159&lt;13.4,IF(H158&gt;73,73,H158),H158)</f>
        <v>55</v>
      </c>
      <c r="J158" s="134">
        <f>IF('STATS 17-18'!H159&lt;11,IF(I158&gt;66,66,I158),I158)</f>
        <v>55</v>
      </c>
    </row>
    <row r="159" ht="20.35" customHeight="1">
      <c r="A159" t="s" s="38">
        <v>231</v>
      </c>
      <c r="B159" s="81">
        <f>VLOOKUP('STATS 17-18'!AG160,'SC - SHOTS'!$A$3:$B$55,2)</f>
        <v>64</v>
      </c>
      <c r="C159" s="33">
        <f>IF('STATS 17-18'!G160&lt;400,IF(B159&gt;66,66,B159),B159)</f>
        <v>64</v>
      </c>
      <c r="D159" s="33">
        <f>IF('STATS 17-18'!G160&lt;200,IF(C159&gt;60,60,C159),C159)</f>
        <v>64</v>
      </c>
      <c r="E159" s="33">
        <f>VLOOKUP('STATS 17-18'!J160,'SC - GOALS'!$A$3:$B$55,2)</f>
        <v>70</v>
      </c>
      <c r="F159" s="33">
        <f>IF('STATS 17-18'!G160&lt;400,IF(E159&gt;66,66,E159),E159)</f>
        <v>70</v>
      </c>
      <c r="G159" s="33">
        <f>IF('STATS 17-18'!G160&lt;200,IF(F159&gt;60,60,F159),F159)</f>
        <v>70</v>
      </c>
      <c r="H159" s="116">
        <f>(D159+G159)/2</f>
        <v>67</v>
      </c>
      <c r="I159" s="116">
        <f>IF('STATS 17-18'!H160&lt;13.4,IF(H159&gt;73,73,H159),H159)</f>
        <v>67</v>
      </c>
      <c r="J159" s="134">
        <f>IF('STATS 17-18'!H160&lt;11,IF(I159&gt;66,66,I159),I159)</f>
        <v>67</v>
      </c>
    </row>
    <row r="160" ht="20.35" customHeight="1">
      <c r="A160" t="s" s="38">
        <v>232</v>
      </c>
      <c r="B160" s="81">
        <f>VLOOKUP('STATS 17-18'!AG161,'SC - SHOTS'!$A$3:$B$55,2)</f>
        <v>73</v>
      </c>
      <c r="C160" s="33">
        <f>IF('STATS 17-18'!G161&lt;400,IF(B160&gt;66,66,B160),B160)</f>
        <v>66</v>
      </c>
      <c r="D160" s="33">
        <f>IF('STATS 17-18'!G161&lt;200,IF(C160&gt;60,60,C160),C160)</f>
        <v>60</v>
      </c>
      <c r="E160" s="33">
        <f>VLOOKUP('STATS 17-18'!J161,'SC - GOALS'!$A$3:$B$55,2)</f>
        <v>78</v>
      </c>
      <c r="F160" s="33">
        <f>IF('STATS 17-18'!G161&lt;400,IF(E160&gt;66,66,E160),E160)</f>
        <v>66</v>
      </c>
      <c r="G160" s="33">
        <f>IF('STATS 17-18'!G161&lt;200,IF(F160&gt;60,60,F160),F160)</f>
        <v>60</v>
      </c>
      <c r="H160" s="116">
        <f>(D160+G160)/2</f>
        <v>60</v>
      </c>
      <c r="I160" s="116">
        <f>IF('STATS 17-18'!H161&lt;13.4,IF(H160&gt;73,73,H160),H160)</f>
        <v>60</v>
      </c>
      <c r="J160" s="134">
        <f>IF('STATS 17-18'!H161&lt;11,IF(I160&gt;66,66,I160),I160)</f>
        <v>60</v>
      </c>
    </row>
    <row r="161" ht="20.35" customHeight="1">
      <c r="A161" t="s" s="38">
        <v>233</v>
      </c>
      <c r="B161" s="81">
        <f>VLOOKUP('STATS 17-18'!AG162,'SC - SHOTS'!$A$3:$B$55,2)</f>
        <v>56</v>
      </c>
      <c r="C161" s="33">
        <f>IF('STATS 17-18'!G162&lt;400,IF(B161&gt;66,66,B161),B161)</f>
        <v>56</v>
      </c>
      <c r="D161" s="33">
        <f>IF('STATS 17-18'!G162&lt;200,IF(C161&gt;60,60,C161),C161)</f>
        <v>56</v>
      </c>
      <c r="E161" s="33">
        <f>VLOOKUP('STATS 17-18'!J162,'SC - GOALS'!$A$3:$B$55,2)</f>
        <v>59</v>
      </c>
      <c r="F161" s="33">
        <f>IF('STATS 17-18'!G162&lt;400,IF(E161&gt;66,66,E161),E161)</f>
        <v>59</v>
      </c>
      <c r="G161" s="33">
        <f>IF('STATS 17-18'!G162&lt;200,IF(F161&gt;60,60,F161),F161)</f>
        <v>59</v>
      </c>
      <c r="H161" s="116">
        <f>(D161+G161)/2</f>
        <v>57.5</v>
      </c>
      <c r="I161" s="116">
        <f>IF('STATS 17-18'!H162&lt;13.4,IF(H161&gt;73,73,H161),H161)</f>
        <v>57.5</v>
      </c>
      <c r="J161" s="134">
        <f>IF('STATS 17-18'!H162&lt;11,IF(I161&gt;66,66,I161),I161)</f>
        <v>57.5</v>
      </c>
    </row>
    <row r="162" ht="20.35" customHeight="1">
      <c r="A162" t="s" s="38">
        <v>234</v>
      </c>
      <c r="B162" s="81">
        <f>VLOOKUP('STATS 17-18'!AG163,'SC - SHOTS'!$A$3:$B$55,2)</f>
        <v>75</v>
      </c>
      <c r="C162" s="33">
        <f>IF('STATS 17-18'!G163&lt;400,IF(B162&gt;66,66,B162),B162)</f>
        <v>75</v>
      </c>
      <c r="D162" s="33">
        <f>IF('STATS 17-18'!G163&lt;200,IF(C162&gt;60,60,C162),C162)</f>
        <v>75</v>
      </c>
      <c r="E162" s="33">
        <f>VLOOKUP('STATS 17-18'!J163,'SC - GOALS'!$A$3:$B$55,2)</f>
        <v>71</v>
      </c>
      <c r="F162" s="33">
        <f>IF('STATS 17-18'!G163&lt;400,IF(E162&gt;66,66,E162),E162)</f>
        <v>71</v>
      </c>
      <c r="G162" s="33">
        <f>IF('STATS 17-18'!G163&lt;200,IF(F162&gt;60,60,F162),F162)</f>
        <v>71</v>
      </c>
      <c r="H162" s="116">
        <f>(D162+G162)/2</f>
        <v>73</v>
      </c>
      <c r="I162" s="116">
        <f>IF('STATS 17-18'!H163&lt;13.4,IF(H162&gt;73,73,H162),H162)</f>
        <v>73</v>
      </c>
      <c r="J162" s="134">
        <f>IF('STATS 17-18'!H163&lt;11,IF(I162&gt;66,66,I162),I162)</f>
        <v>66</v>
      </c>
    </row>
    <row r="163" ht="20.35" customHeight="1">
      <c r="A163" t="s" s="38">
        <v>235</v>
      </c>
      <c r="B163" s="81">
        <f>VLOOKUP('STATS 17-18'!AG164,'SC - SHOTS'!$A$3:$B$55,2)</f>
        <v>68</v>
      </c>
      <c r="C163" s="33">
        <f>IF('STATS 17-18'!G164&lt;400,IF(B163&gt;66,66,B163),B163)</f>
        <v>68</v>
      </c>
      <c r="D163" s="33">
        <f>IF('STATS 17-18'!G164&lt;200,IF(C163&gt;60,60,C163),C163)</f>
        <v>68</v>
      </c>
      <c r="E163" s="33">
        <f>VLOOKUP('STATS 17-18'!J164,'SC - GOALS'!$A$3:$B$55,2)</f>
        <v>54</v>
      </c>
      <c r="F163" s="33">
        <f>IF('STATS 17-18'!G164&lt;400,IF(E163&gt;66,66,E163),E163)</f>
        <v>54</v>
      </c>
      <c r="G163" s="33">
        <f>IF('STATS 17-18'!G164&lt;200,IF(F163&gt;60,60,F163),F163)</f>
        <v>54</v>
      </c>
      <c r="H163" s="116">
        <f>(D163+G163)/2</f>
        <v>61</v>
      </c>
      <c r="I163" s="116">
        <f>IF('STATS 17-18'!H164&lt;13.4,IF(H163&gt;73,73,H163),H163)</f>
        <v>61</v>
      </c>
      <c r="J163" s="134">
        <f>IF('STATS 17-18'!H164&lt;11,IF(I163&gt;66,66,I163),I163)</f>
        <v>61</v>
      </c>
    </row>
    <row r="164" ht="20.35" customHeight="1">
      <c r="A164" t="s" s="38">
        <v>236</v>
      </c>
      <c r="B164" s="81">
        <f>VLOOKUP('STATS 17-18'!AG165,'SC - SHOTS'!$A$3:$B$55,2)</f>
        <v>48</v>
      </c>
      <c r="C164" s="33">
        <f>IF('STATS 17-18'!G165&lt;400,IF(B164&gt;66,66,B164),B164)</f>
        <v>48</v>
      </c>
      <c r="D164" s="33">
        <f>IF('STATS 17-18'!G165&lt;200,IF(C164&gt;60,60,C164),C164)</f>
        <v>48</v>
      </c>
      <c r="E164" s="33">
        <f>VLOOKUP('STATS 17-18'!J165,'SC - GOALS'!$A$3:$B$55,2)</f>
        <v>68</v>
      </c>
      <c r="F164" s="33">
        <f>IF('STATS 17-18'!G165&lt;400,IF(E164&gt;66,66,E164),E164)</f>
        <v>68</v>
      </c>
      <c r="G164" s="33">
        <f>IF('STATS 17-18'!G165&lt;200,IF(F164&gt;60,60,F164),F164)</f>
        <v>68</v>
      </c>
      <c r="H164" s="116">
        <f>(D164+G164)/2</f>
        <v>58</v>
      </c>
      <c r="I164" s="116">
        <f>IF('STATS 17-18'!H165&lt;13.4,IF(H164&gt;73,73,H164),H164)</f>
        <v>58</v>
      </c>
      <c r="J164" s="134">
        <f>IF('STATS 17-18'!H165&lt;11,IF(I164&gt;66,66,I164),I164)</f>
        <v>58</v>
      </c>
    </row>
    <row r="165" ht="20.35" customHeight="1">
      <c r="A165" t="s" s="38">
        <v>237</v>
      </c>
      <c r="B165" s="81">
        <f>VLOOKUP('STATS 17-18'!AG166,'SC - SHOTS'!$A$3:$B$55,2)</f>
        <v>95</v>
      </c>
      <c r="C165" s="33">
        <f>IF('STATS 17-18'!G166&lt;400,IF(B165&gt;66,66,B165),B165)</f>
        <v>95</v>
      </c>
      <c r="D165" s="33">
        <f>IF('STATS 17-18'!G166&lt;200,IF(C165&gt;60,60,C165),C165)</f>
        <v>95</v>
      </c>
      <c r="E165" s="33">
        <f>VLOOKUP('STATS 17-18'!J166,'SC - GOALS'!$A$3:$B$55,2)</f>
        <v>73</v>
      </c>
      <c r="F165" s="33">
        <f>IF('STATS 17-18'!G166&lt;400,IF(E165&gt;66,66,E165),E165)</f>
        <v>73</v>
      </c>
      <c r="G165" s="33">
        <f>IF('STATS 17-18'!G166&lt;200,IF(F165&gt;60,60,F165),F165)</f>
        <v>73</v>
      </c>
      <c r="H165" s="116">
        <f>(D165+G165)/2</f>
        <v>84</v>
      </c>
      <c r="I165" s="116">
        <f>IF('STATS 17-18'!H166&lt;13.4,IF(H165&gt;73,73,H165),H165)</f>
        <v>84</v>
      </c>
      <c r="J165" s="134">
        <f>IF('STATS 17-18'!H166&lt;11,IF(I165&gt;66,66,I165),I165)</f>
        <v>84</v>
      </c>
    </row>
    <row r="166" ht="20.35" customHeight="1">
      <c r="A166" t="s" s="38">
        <v>238</v>
      </c>
      <c r="B166" s="81">
        <f>VLOOKUP('STATS 17-18'!AG167,'SC - SHOTS'!$A$3:$B$55,2)</f>
        <v>73</v>
      </c>
      <c r="C166" s="33">
        <f>IF('STATS 17-18'!G167&lt;400,IF(B166&gt;66,66,B166),B166)</f>
        <v>73</v>
      </c>
      <c r="D166" s="33">
        <f>IF('STATS 17-18'!G167&lt;200,IF(C166&gt;60,60,C166),C166)</f>
        <v>73</v>
      </c>
      <c r="E166" s="33">
        <f>VLOOKUP('STATS 17-18'!J167,'SC - GOALS'!$A$3:$B$55,2)</f>
        <v>74</v>
      </c>
      <c r="F166" s="33">
        <f>IF('STATS 17-18'!G167&lt;400,IF(E166&gt;66,66,E166),E166)</f>
        <v>74</v>
      </c>
      <c r="G166" s="33">
        <f>IF('STATS 17-18'!G167&lt;200,IF(F166&gt;60,60,F166),F166)</f>
        <v>74</v>
      </c>
      <c r="H166" s="116">
        <f>(D166+G166)/2</f>
        <v>73.5</v>
      </c>
      <c r="I166" s="116">
        <f>IF('STATS 17-18'!H167&lt;13.4,IF(H166&gt;73,73,H166),H166)</f>
        <v>73.5</v>
      </c>
      <c r="J166" s="134">
        <f>IF('STATS 17-18'!H167&lt;11,IF(I166&gt;66,66,I166),I166)</f>
        <v>73.5</v>
      </c>
    </row>
    <row r="167" ht="20.35" customHeight="1">
      <c r="A167" t="s" s="38">
        <v>239</v>
      </c>
      <c r="B167" s="81">
        <f>VLOOKUP('STATS 17-18'!AG168,'SC - SHOTS'!$A$3:$B$55,2)</f>
        <v>51</v>
      </c>
      <c r="C167" s="33">
        <f>IF('STATS 17-18'!G168&lt;400,IF(B167&gt;66,66,B167),B167)</f>
        <v>51</v>
      </c>
      <c r="D167" s="33">
        <f>IF('STATS 17-18'!G168&lt;200,IF(C167&gt;60,60,C167),C167)</f>
        <v>51</v>
      </c>
      <c r="E167" s="33">
        <f>VLOOKUP('STATS 17-18'!J168,'SC - GOALS'!$A$3:$B$55,2)</f>
        <v>61</v>
      </c>
      <c r="F167" s="33">
        <f>IF('STATS 17-18'!G168&lt;400,IF(E167&gt;66,66,E167),E167)</f>
        <v>61</v>
      </c>
      <c r="G167" s="33">
        <f>IF('STATS 17-18'!G168&lt;200,IF(F167&gt;60,60,F167),F167)</f>
        <v>61</v>
      </c>
      <c r="H167" s="116">
        <f>(D167+G167)/2</f>
        <v>56</v>
      </c>
      <c r="I167" s="116">
        <f>IF('STATS 17-18'!H168&lt;13.4,IF(H167&gt;73,73,H167),H167)</f>
        <v>56</v>
      </c>
      <c r="J167" s="134">
        <f>IF('STATS 17-18'!H168&lt;11,IF(I167&gt;66,66,I167),I167)</f>
        <v>56</v>
      </c>
    </row>
    <row r="168" ht="20.35" customHeight="1">
      <c r="A168" t="s" s="38">
        <v>240</v>
      </c>
      <c r="B168" s="81">
        <f>VLOOKUP('STATS 17-18'!AG169,'SC - SHOTS'!$A$3:$B$55,2)</f>
        <v>59</v>
      </c>
      <c r="C168" s="33">
        <f>IF('STATS 17-18'!G169&lt;400,IF(B168&gt;66,66,B168),B168)</f>
        <v>59</v>
      </c>
      <c r="D168" s="33">
        <f>IF('STATS 17-18'!G169&lt;200,IF(C168&gt;60,60,C168),C168)</f>
        <v>59</v>
      </c>
      <c r="E168" s="33">
        <f>VLOOKUP('STATS 17-18'!J169,'SC - GOALS'!$A$3:$B$55,2)</f>
        <v>47</v>
      </c>
      <c r="F168" s="33">
        <f>IF('STATS 17-18'!G169&lt;400,IF(E168&gt;66,66,E168),E168)</f>
        <v>47</v>
      </c>
      <c r="G168" s="33">
        <f>IF('STATS 17-18'!G169&lt;200,IF(F168&gt;60,60,F168),F168)</f>
        <v>47</v>
      </c>
      <c r="H168" s="116">
        <f>(D168+G168)/2</f>
        <v>53</v>
      </c>
      <c r="I168" s="116">
        <f>IF('STATS 17-18'!H169&lt;13.4,IF(H168&gt;73,73,H168),H168)</f>
        <v>53</v>
      </c>
      <c r="J168" s="134">
        <f>IF('STATS 17-18'!H169&lt;11,IF(I168&gt;66,66,I168),I168)</f>
        <v>53</v>
      </c>
    </row>
    <row r="169" ht="20.35" customHeight="1">
      <c r="A169" t="s" s="38">
        <v>241</v>
      </c>
      <c r="B169" s="81">
        <f>VLOOKUP('STATS 17-18'!AG170,'SC - SHOTS'!$A$3:$B$55,2)</f>
        <v>47</v>
      </c>
      <c r="C169" s="33">
        <f>IF('STATS 17-18'!G170&lt;400,IF(B169&gt;66,66,B169),B169)</f>
        <v>47</v>
      </c>
      <c r="D169" s="33">
        <f>IF('STATS 17-18'!G170&lt;200,IF(C169&gt;60,60,C169),C169)</f>
        <v>47</v>
      </c>
      <c r="E169" s="33">
        <f>VLOOKUP('STATS 17-18'!J170,'SC - GOALS'!$A$3:$B$55,2)</f>
        <v>47</v>
      </c>
      <c r="F169" s="33">
        <f>IF('STATS 17-18'!G170&lt;400,IF(E169&gt;66,66,E169),E169)</f>
        <v>47</v>
      </c>
      <c r="G169" s="33">
        <f>IF('STATS 17-18'!G170&lt;200,IF(F169&gt;60,60,F169),F169)</f>
        <v>47</v>
      </c>
      <c r="H169" s="116">
        <f>(D169+G169)/2</f>
        <v>47</v>
      </c>
      <c r="I169" s="116">
        <f>IF('STATS 17-18'!H170&lt;13.4,IF(H169&gt;73,73,H169),H169)</f>
        <v>47</v>
      </c>
      <c r="J169" s="134">
        <f>IF('STATS 17-18'!H170&lt;11,IF(I169&gt;66,66,I169),I169)</f>
        <v>47</v>
      </c>
    </row>
    <row r="170" ht="20.35" customHeight="1">
      <c r="A170" t="s" s="38">
        <v>242</v>
      </c>
      <c r="B170" s="81">
        <f>VLOOKUP('STATS 17-18'!AG171,'SC - SHOTS'!$A$3:$B$55,2)</f>
        <v>47</v>
      </c>
      <c r="C170" s="33">
        <f>IF('STATS 17-18'!G171&lt;400,IF(B170&gt;66,66,B170),B170)</f>
        <v>47</v>
      </c>
      <c r="D170" s="33">
        <f>IF('STATS 17-18'!G171&lt;200,IF(C170&gt;60,60,C170),C170)</f>
        <v>47</v>
      </c>
      <c r="E170" s="33">
        <f>VLOOKUP('STATS 17-18'!J171,'SC - GOALS'!$A$3:$B$55,2)</f>
        <v>47</v>
      </c>
      <c r="F170" s="33">
        <f>IF('STATS 17-18'!G171&lt;400,IF(E170&gt;66,66,E170),E170)</f>
        <v>47</v>
      </c>
      <c r="G170" s="33">
        <f>IF('STATS 17-18'!G171&lt;200,IF(F170&gt;60,60,F170),F170)</f>
        <v>47</v>
      </c>
      <c r="H170" s="116">
        <f>(D170+G170)/2</f>
        <v>47</v>
      </c>
      <c r="I170" s="116">
        <f>IF('STATS 17-18'!H171&lt;13.4,IF(H170&gt;73,73,H170),H170)</f>
        <v>47</v>
      </c>
      <c r="J170" s="134">
        <f>IF('STATS 17-18'!H171&lt;11,IF(I170&gt;66,66,I170),I170)</f>
        <v>47</v>
      </c>
    </row>
    <row r="171" ht="20.35" customHeight="1">
      <c r="A171" t="s" s="38">
        <v>243</v>
      </c>
      <c r="B171" s="81">
        <f>VLOOKUP('STATS 17-18'!AG172,'SC - SHOTS'!$A$3:$B$55,2)</f>
        <v>61</v>
      </c>
      <c r="C171" s="33">
        <f>IF('STATS 17-18'!G172&lt;400,IF(B171&gt;66,66,B171),B171)</f>
        <v>61</v>
      </c>
      <c r="D171" s="33">
        <f>IF('STATS 17-18'!G172&lt;200,IF(C171&gt;60,60,C171),C171)</f>
        <v>61</v>
      </c>
      <c r="E171" s="33">
        <f>VLOOKUP('STATS 17-18'!J172,'SC - GOALS'!$A$3:$B$55,2)</f>
        <v>93</v>
      </c>
      <c r="F171" s="33">
        <f>IF('STATS 17-18'!G172&lt;400,IF(E171&gt;66,66,E171),E171)</f>
        <v>66</v>
      </c>
      <c r="G171" s="33">
        <f>IF('STATS 17-18'!G172&lt;200,IF(F171&gt;60,60,F171),F171)</f>
        <v>66</v>
      </c>
      <c r="H171" s="116">
        <f>(D171+G171)/2</f>
        <v>63.5</v>
      </c>
      <c r="I171" s="116">
        <f>IF('STATS 17-18'!H172&lt;13.4,IF(H171&gt;73,73,H171),H171)</f>
        <v>63.5</v>
      </c>
      <c r="J171" s="134">
        <f>IF('STATS 17-18'!H172&lt;11,IF(I171&gt;66,66,I171),I171)</f>
        <v>63.5</v>
      </c>
    </row>
    <row r="172" ht="20.35" customHeight="1">
      <c r="A172" t="s" s="38">
        <v>244</v>
      </c>
      <c r="B172" s="81">
        <f>VLOOKUP('STATS 17-18'!AG173,'SC - SHOTS'!$A$3:$B$55,2)</f>
        <v>51</v>
      </c>
      <c r="C172" s="33">
        <f>IF('STATS 17-18'!G173&lt;400,IF(B172&gt;66,66,B172),B172)</f>
        <v>51</v>
      </c>
      <c r="D172" s="33">
        <f>IF('STATS 17-18'!G173&lt;200,IF(C172&gt;60,60,C172),C172)</f>
        <v>51</v>
      </c>
      <c r="E172" s="33">
        <f>VLOOKUP('STATS 17-18'!J173,'SC - GOALS'!$A$3:$B$55,2)</f>
        <v>47</v>
      </c>
      <c r="F172" s="33">
        <f>IF('STATS 17-18'!G173&lt;400,IF(E172&gt;66,66,E172),E172)</f>
        <v>47</v>
      </c>
      <c r="G172" s="33">
        <f>IF('STATS 17-18'!G173&lt;200,IF(F172&gt;60,60,F172),F172)</f>
        <v>47</v>
      </c>
      <c r="H172" s="116">
        <f>(D172+G172)/2</f>
        <v>49</v>
      </c>
      <c r="I172" s="116">
        <f>IF('STATS 17-18'!H173&lt;13.4,IF(H172&gt;73,73,H172),H172)</f>
        <v>49</v>
      </c>
      <c r="J172" s="134">
        <f>IF('STATS 17-18'!H173&lt;11,IF(I172&gt;66,66,I172),I172)</f>
        <v>49</v>
      </c>
    </row>
    <row r="173" ht="20.35" customHeight="1">
      <c r="A173" t="s" s="38">
        <v>245</v>
      </c>
      <c r="B173" s="81">
        <f>VLOOKUP('STATS 17-18'!AG174,'SC - SHOTS'!$A$3:$B$55,2)</f>
        <v>90</v>
      </c>
      <c r="C173" s="33">
        <f>IF('STATS 17-18'!G174&lt;400,IF(B173&gt;66,66,B173),B173)</f>
        <v>90</v>
      </c>
      <c r="D173" s="33">
        <f>IF('STATS 17-18'!G174&lt;200,IF(C173&gt;60,60,C173),C173)</f>
        <v>90</v>
      </c>
      <c r="E173" s="33">
        <f>VLOOKUP('STATS 17-18'!J174,'SC - GOALS'!$A$3:$B$55,2)</f>
        <v>89</v>
      </c>
      <c r="F173" s="33">
        <f>IF('STATS 17-18'!G174&lt;400,IF(E173&gt;66,66,E173),E173)</f>
        <v>89</v>
      </c>
      <c r="G173" s="33">
        <f>IF('STATS 17-18'!G174&lt;200,IF(F173&gt;60,60,F173),F173)</f>
        <v>89</v>
      </c>
      <c r="H173" s="116">
        <f>(D173+G173)/2</f>
        <v>89.5</v>
      </c>
      <c r="I173" s="116">
        <f>IF('STATS 17-18'!H174&lt;13.4,IF(H173&gt;73,73,H173),H173)</f>
        <v>89.5</v>
      </c>
      <c r="J173" s="134">
        <f>IF('STATS 17-18'!H174&lt;11,IF(I173&gt;66,66,I173),I173)</f>
        <v>89.5</v>
      </c>
    </row>
    <row r="174" ht="20.35" customHeight="1">
      <c r="A174" t="s" s="38">
        <v>246</v>
      </c>
      <c r="B174" s="81">
        <f>VLOOKUP('STATS 17-18'!AG175,'SC - SHOTS'!$A$3:$B$55,2)</f>
        <v>62</v>
      </c>
      <c r="C174" s="33">
        <f>IF('STATS 17-18'!G175&lt;400,IF(B174&gt;66,66,B174),B174)</f>
        <v>62</v>
      </c>
      <c r="D174" s="33">
        <f>IF('STATS 17-18'!G175&lt;200,IF(C174&gt;60,60,C174),C174)</f>
        <v>62</v>
      </c>
      <c r="E174" s="33">
        <f>VLOOKUP('STATS 17-18'!J175,'SC - GOALS'!$A$3:$B$55,2)</f>
        <v>81</v>
      </c>
      <c r="F174" s="33">
        <f>IF('STATS 17-18'!G175&lt;400,IF(E174&gt;66,66,E174),E174)</f>
        <v>81</v>
      </c>
      <c r="G174" s="33">
        <f>IF('STATS 17-18'!G175&lt;200,IF(F174&gt;60,60,F174),F174)</f>
        <v>81</v>
      </c>
      <c r="H174" s="116">
        <f>(D174+G174)/2</f>
        <v>71.5</v>
      </c>
      <c r="I174" s="116">
        <f>IF('STATS 17-18'!H175&lt;13.4,IF(H174&gt;73,73,H174),H174)</f>
        <v>71.5</v>
      </c>
      <c r="J174" s="134">
        <f>IF('STATS 17-18'!H175&lt;11,IF(I174&gt;66,66,I174),I174)</f>
        <v>71.5</v>
      </c>
    </row>
    <row r="175" ht="20.35" customHeight="1">
      <c r="A175" t="s" s="38">
        <v>247</v>
      </c>
      <c r="B175" s="81">
        <f>VLOOKUP('STATS 17-18'!AG176,'SC - SHOTS'!$A$3:$B$55,2)</f>
        <v>78</v>
      </c>
      <c r="C175" s="33">
        <f>IF('STATS 17-18'!G176&lt;400,IF(B175&gt;66,66,B175),B175)</f>
        <v>78</v>
      </c>
      <c r="D175" s="33">
        <f>IF('STATS 17-18'!G176&lt;200,IF(C175&gt;60,60,C175),C175)</f>
        <v>78</v>
      </c>
      <c r="E175" s="33">
        <f>VLOOKUP('STATS 17-18'!J176,'SC - GOALS'!$A$3:$B$55,2)</f>
        <v>88</v>
      </c>
      <c r="F175" s="33">
        <f>IF('STATS 17-18'!G176&lt;400,IF(E175&gt;66,66,E175),E175)</f>
        <v>88</v>
      </c>
      <c r="G175" s="33">
        <f>IF('STATS 17-18'!G176&lt;200,IF(F175&gt;60,60,F175),F175)</f>
        <v>88</v>
      </c>
      <c r="H175" s="116">
        <f>(D175+G175)/2</f>
        <v>83</v>
      </c>
      <c r="I175" s="116">
        <f>IF('STATS 17-18'!H176&lt;13.4,IF(H175&gt;73,73,H175),H175)</f>
        <v>73</v>
      </c>
      <c r="J175" s="134">
        <f>IF('STATS 17-18'!H176&lt;11,IF(I175&gt;66,66,I175),I175)</f>
        <v>66</v>
      </c>
    </row>
    <row r="176" ht="20.35" customHeight="1">
      <c r="A176" t="s" s="38">
        <v>249</v>
      </c>
      <c r="B176" s="81">
        <f>VLOOKUP('STATS 17-18'!AG177,'SC - SHOTS'!$A$3:$B$55,2)</f>
        <v>47</v>
      </c>
      <c r="C176" s="33">
        <f>IF('STATS 17-18'!G177&lt;400,IF(B176&gt;66,66,B176),B176)</f>
        <v>47</v>
      </c>
      <c r="D176" s="33">
        <f>IF('STATS 17-18'!G177&lt;200,IF(C176&gt;60,60,C176),C176)</f>
        <v>47</v>
      </c>
      <c r="E176" s="33">
        <f>VLOOKUP('STATS 17-18'!J177,'SC - GOALS'!$A$3:$B$55,2)</f>
        <v>53</v>
      </c>
      <c r="F176" s="33">
        <f>IF('STATS 17-18'!G177&lt;400,IF(E176&gt;66,66,E176),E176)</f>
        <v>53</v>
      </c>
      <c r="G176" s="33">
        <f>IF('STATS 17-18'!G177&lt;200,IF(F176&gt;60,60,F176),F176)</f>
        <v>53</v>
      </c>
      <c r="H176" s="116">
        <f>(D176+G176)/2</f>
        <v>50</v>
      </c>
      <c r="I176" s="116">
        <f>IF('STATS 17-18'!H177&lt;13.4,IF(H176&gt;73,73,H176),H176)</f>
        <v>50</v>
      </c>
      <c r="J176" s="134">
        <f>IF('STATS 17-18'!H177&lt;11,IF(I176&gt;66,66,I176),I176)</f>
        <v>50</v>
      </c>
    </row>
    <row r="177" ht="20.35" customHeight="1">
      <c r="A177" t="s" s="38">
        <v>250</v>
      </c>
      <c r="B177" s="81">
        <f>VLOOKUP('STATS 17-18'!AG178,'SC - SHOTS'!$A$3:$B$55,2)</f>
        <v>69</v>
      </c>
      <c r="C177" s="33">
        <f>IF('STATS 17-18'!G178&lt;400,IF(B177&gt;66,66,B177),B177)</f>
        <v>66</v>
      </c>
      <c r="D177" s="33">
        <f>IF('STATS 17-18'!G178&lt;200,IF(C177&gt;60,60,C177),C177)</f>
        <v>66</v>
      </c>
      <c r="E177" s="33">
        <f>VLOOKUP('STATS 17-18'!J178,'SC - GOALS'!$A$3:$B$55,2)</f>
        <v>54</v>
      </c>
      <c r="F177" s="33">
        <f>IF('STATS 17-18'!G178&lt;400,IF(E177&gt;66,66,E177),E177)</f>
        <v>54</v>
      </c>
      <c r="G177" s="33">
        <f>IF('STATS 17-18'!G178&lt;200,IF(F177&gt;60,60,F177),F177)</f>
        <v>54</v>
      </c>
      <c r="H177" s="116">
        <f>(D177+G177)/2</f>
        <v>60</v>
      </c>
      <c r="I177" s="116">
        <f>IF('STATS 17-18'!H178&lt;13.4,IF(H177&gt;73,73,H177),H177)</f>
        <v>60</v>
      </c>
      <c r="J177" s="134">
        <f>IF('STATS 17-18'!H178&lt;11,IF(I177&gt;66,66,I177),I177)</f>
        <v>60</v>
      </c>
    </row>
    <row r="178" ht="20.35" customHeight="1">
      <c r="A178" t="s" s="38">
        <v>251</v>
      </c>
      <c r="B178" s="81">
        <f>VLOOKUP('STATS 17-18'!AG179,'SC - SHOTS'!$A$3:$B$55,2)</f>
        <v>65</v>
      </c>
      <c r="C178" s="33">
        <f>IF('STATS 17-18'!G179&lt;400,IF(B178&gt;66,66,B178),B178)</f>
        <v>65</v>
      </c>
      <c r="D178" s="33">
        <f>IF('STATS 17-18'!G179&lt;200,IF(C178&gt;60,60,C178),C178)</f>
        <v>65</v>
      </c>
      <c r="E178" s="33">
        <f>VLOOKUP('STATS 17-18'!J179,'SC - GOALS'!$A$3:$B$55,2)</f>
        <v>80</v>
      </c>
      <c r="F178" s="33">
        <f>IF('STATS 17-18'!G179&lt;400,IF(E178&gt;66,66,E178),E178)</f>
        <v>80</v>
      </c>
      <c r="G178" s="33">
        <f>IF('STATS 17-18'!G179&lt;200,IF(F178&gt;60,60,F178),F178)</f>
        <v>80</v>
      </c>
      <c r="H178" s="116">
        <f>(D178+G178)/2</f>
        <v>72.5</v>
      </c>
      <c r="I178" s="116">
        <f>IF('STATS 17-18'!H179&lt;13.4,IF(H178&gt;73,73,H178),H178)</f>
        <v>72.5</v>
      </c>
      <c r="J178" s="134">
        <f>IF('STATS 17-18'!H179&lt;11,IF(I178&gt;66,66,I178),I178)</f>
        <v>72.5</v>
      </c>
    </row>
    <row r="179" ht="20.35" customHeight="1">
      <c r="A179" t="s" s="38">
        <v>252</v>
      </c>
      <c r="B179" s="81">
        <f>VLOOKUP('STATS 17-18'!AG180,'SC - SHOTS'!$A$3:$B$55,2)</f>
        <v>64</v>
      </c>
      <c r="C179" s="33">
        <f>IF('STATS 17-18'!G180&lt;400,IF(B179&gt;66,66,B179),B179)</f>
        <v>64</v>
      </c>
      <c r="D179" s="33">
        <f>IF('STATS 17-18'!G180&lt;200,IF(C179&gt;60,60,C179),C179)</f>
        <v>64</v>
      </c>
      <c r="E179" s="33">
        <f>VLOOKUP('STATS 17-18'!J180,'SC - GOALS'!$A$3:$B$55,2)</f>
        <v>66</v>
      </c>
      <c r="F179" s="33">
        <f>IF('STATS 17-18'!G180&lt;400,IF(E179&gt;66,66,E179),E179)</f>
        <v>66</v>
      </c>
      <c r="G179" s="33">
        <f>IF('STATS 17-18'!G180&lt;200,IF(F179&gt;60,60,F179),F179)</f>
        <v>66</v>
      </c>
      <c r="H179" s="116">
        <f>(D179+G179)/2</f>
        <v>65</v>
      </c>
      <c r="I179" s="116">
        <f>IF('STATS 17-18'!H180&lt;13.4,IF(H179&gt;73,73,H179),H179)</f>
        <v>65</v>
      </c>
      <c r="J179" s="134">
        <f>IF('STATS 17-18'!H180&lt;11,IF(I179&gt;66,66,I179),I179)</f>
        <v>65</v>
      </c>
    </row>
    <row r="180" ht="20.35" customHeight="1">
      <c r="A180" t="s" s="38">
        <v>254</v>
      </c>
      <c r="B180" s="81">
        <f>VLOOKUP('STATS 17-18'!AG181,'SC - SHOTS'!$A$3:$B$55,2)</f>
        <v>83</v>
      </c>
      <c r="C180" s="33">
        <f>IF('STATS 17-18'!G181&lt;400,IF(B180&gt;66,66,B180),B180)</f>
        <v>66</v>
      </c>
      <c r="D180" s="33">
        <f>IF('STATS 17-18'!G181&lt;200,IF(C180&gt;60,60,C180),C180)</f>
        <v>60</v>
      </c>
      <c r="E180" s="33">
        <f>VLOOKUP('STATS 17-18'!J181,'SC - GOALS'!$A$3:$B$55,2)</f>
        <v>86</v>
      </c>
      <c r="F180" s="33">
        <f>IF('STATS 17-18'!G181&lt;400,IF(E180&gt;66,66,E180),E180)</f>
        <v>66</v>
      </c>
      <c r="G180" s="33">
        <f>IF('STATS 17-18'!G181&lt;200,IF(F180&gt;60,60,F180),F180)</f>
        <v>60</v>
      </c>
      <c r="H180" s="116">
        <f>(D180+G180)/2</f>
        <v>60</v>
      </c>
      <c r="I180" s="116">
        <f>IF('STATS 17-18'!H181&lt;13.4,IF(H180&gt;73,73,H180),H180)</f>
        <v>60</v>
      </c>
      <c r="J180" s="134">
        <f>IF('STATS 17-18'!H181&lt;11,IF(I180&gt;66,66,I180),I180)</f>
        <v>60</v>
      </c>
    </row>
    <row r="181" ht="20.35" customHeight="1">
      <c r="A181" t="s" s="38">
        <v>255</v>
      </c>
      <c r="B181" s="81">
        <f>VLOOKUP('STATS 17-18'!AG182,'SC - SHOTS'!$A$3:$B$55,2)</f>
        <v>55</v>
      </c>
      <c r="C181" s="33">
        <f>IF('STATS 17-18'!G182&lt;400,IF(B181&gt;66,66,B181),B181)</f>
        <v>55</v>
      </c>
      <c r="D181" s="33">
        <f>IF('STATS 17-18'!G182&lt;200,IF(C181&gt;60,60,C181),C181)</f>
        <v>55</v>
      </c>
      <c r="E181" s="33">
        <f>VLOOKUP('STATS 17-18'!J182,'SC - GOALS'!$A$3:$B$55,2)</f>
        <v>56</v>
      </c>
      <c r="F181" s="33">
        <f>IF('STATS 17-18'!G182&lt;400,IF(E181&gt;66,66,E181),E181)</f>
        <v>56</v>
      </c>
      <c r="G181" s="33">
        <f>IF('STATS 17-18'!G182&lt;200,IF(F181&gt;60,60,F181),F181)</f>
        <v>56</v>
      </c>
      <c r="H181" s="116">
        <f>(D181+G181)/2</f>
        <v>55.5</v>
      </c>
      <c r="I181" s="116">
        <f>IF('STATS 17-18'!H182&lt;13.4,IF(H181&gt;73,73,H181),H181)</f>
        <v>55.5</v>
      </c>
      <c r="J181" s="134">
        <f>IF('STATS 17-18'!H182&lt;11,IF(I181&gt;66,66,I181),I181)</f>
        <v>55.5</v>
      </c>
    </row>
    <row r="182" ht="20.35" customHeight="1">
      <c r="A182" t="s" s="38">
        <v>256</v>
      </c>
      <c r="B182" s="81">
        <f>VLOOKUP('STATS 17-18'!AG183,'SC - SHOTS'!$A$3:$B$55,2)</f>
        <v>78</v>
      </c>
      <c r="C182" s="33">
        <f>IF('STATS 17-18'!G183&lt;400,IF(B182&gt;66,66,B182),B182)</f>
        <v>78</v>
      </c>
      <c r="D182" s="33">
        <f>IF('STATS 17-18'!G183&lt;200,IF(C182&gt;60,60,C182),C182)</f>
        <v>78</v>
      </c>
      <c r="E182" s="33">
        <f>VLOOKUP('STATS 17-18'!J183,'SC - GOALS'!$A$3:$B$55,2)</f>
        <v>77</v>
      </c>
      <c r="F182" s="33">
        <f>IF('STATS 17-18'!G183&lt;400,IF(E182&gt;66,66,E182),E182)</f>
        <v>77</v>
      </c>
      <c r="G182" s="33">
        <f>IF('STATS 17-18'!G183&lt;200,IF(F182&gt;60,60,F182),F182)</f>
        <v>77</v>
      </c>
      <c r="H182" s="116">
        <f>(D182+G182)/2</f>
        <v>77.5</v>
      </c>
      <c r="I182" s="116">
        <f>IF('STATS 17-18'!H183&lt;13.4,IF(H182&gt;73,73,H182),H182)</f>
        <v>77.5</v>
      </c>
      <c r="J182" s="134">
        <f>IF('STATS 17-18'!H183&lt;11,IF(I182&gt;66,66,I182),I182)</f>
        <v>77.5</v>
      </c>
    </row>
    <row r="183" ht="20.35" customHeight="1">
      <c r="A183" t="s" s="38">
        <v>257</v>
      </c>
      <c r="B183" s="81">
        <f>VLOOKUP('STATS 17-18'!AG184,'SC - SHOTS'!$A$3:$B$55,2)</f>
        <v>87</v>
      </c>
      <c r="C183" s="33">
        <f>IF('STATS 17-18'!G184&lt;400,IF(B183&gt;66,66,B183),B183)</f>
        <v>87</v>
      </c>
      <c r="D183" s="33">
        <f>IF('STATS 17-18'!G184&lt;200,IF(C183&gt;60,60,C183),C183)</f>
        <v>87</v>
      </c>
      <c r="E183" s="33">
        <f>VLOOKUP('STATS 17-18'!J184,'SC - GOALS'!$A$3:$B$55,2)</f>
        <v>81</v>
      </c>
      <c r="F183" s="33">
        <f>IF('STATS 17-18'!G184&lt;400,IF(E183&gt;66,66,E183),E183)</f>
        <v>81</v>
      </c>
      <c r="G183" s="33">
        <f>IF('STATS 17-18'!G184&lt;200,IF(F183&gt;60,60,F183),F183)</f>
        <v>81</v>
      </c>
      <c r="H183" s="116">
        <f>(D183+G183)/2</f>
        <v>84</v>
      </c>
      <c r="I183" s="116">
        <f>IF('STATS 17-18'!H184&lt;13.4,IF(H183&gt;73,73,H183),H183)</f>
        <v>84</v>
      </c>
      <c r="J183" s="134">
        <f>IF('STATS 17-18'!H184&lt;11,IF(I183&gt;66,66,I183),I183)</f>
        <v>84</v>
      </c>
    </row>
    <row r="184" ht="20.35" customHeight="1">
      <c r="A184" t="s" s="38">
        <v>258</v>
      </c>
      <c r="B184" s="81">
        <f>VLOOKUP('STATS 17-18'!AG185,'SC - SHOTS'!$A$3:$B$55,2)</f>
        <v>51</v>
      </c>
      <c r="C184" s="33">
        <f>IF('STATS 17-18'!G185&lt;400,IF(B184&gt;66,66,B184),B184)</f>
        <v>51</v>
      </c>
      <c r="D184" s="33">
        <f>IF('STATS 17-18'!G185&lt;200,IF(C184&gt;60,60,C184),C184)</f>
        <v>51</v>
      </c>
      <c r="E184" s="33">
        <f>VLOOKUP('STATS 17-18'!J185,'SC - GOALS'!$A$3:$B$55,2)</f>
        <v>55</v>
      </c>
      <c r="F184" s="33">
        <f>IF('STATS 17-18'!G185&lt;400,IF(E184&gt;66,66,E184),E184)</f>
        <v>55</v>
      </c>
      <c r="G184" s="33">
        <f>IF('STATS 17-18'!G185&lt;200,IF(F184&gt;60,60,F184),F184)</f>
        <v>55</v>
      </c>
      <c r="H184" s="116">
        <f>(D184+G184)/2</f>
        <v>53</v>
      </c>
      <c r="I184" s="116">
        <f>IF('STATS 17-18'!H185&lt;13.4,IF(H184&gt;73,73,H184),H184)</f>
        <v>53</v>
      </c>
      <c r="J184" s="134">
        <f>IF('STATS 17-18'!H185&lt;11,IF(I184&gt;66,66,I184),I184)</f>
        <v>53</v>
      </c>
    </row>
    <row r="185" ht="20.35" customHeight="1">
      <c r="A185" t="s" s="38">
        <v>259</v>
      </c>
      <c r="B185" s="81">
        <f>VLOOKUP('STATS 17-18'!AG186,'SC - SHOTS'!$A$3:$B$55,2)</f>
        <v>47</v>
      </c>
      <c r="C185" s="33">
        <f>IF('STATS 17-18'!G186&lt;400,IF(B185&gt;66,66,B185),B185)</f>
        <v>47</v>
      </c>
      <c r="D185" s="33">
        <f>IF('STATS 17-18'!G186&lt;200,IF(C185&gt;60,60,C185),C185)</f>
        <v>47</v>
      </c>
      <c r="E185" s="33">
        <f>VLOOKUP('STATS 17-18'!J186,'SC - GOALS'!$A$3:$B$55,2)</f>
        <v>47</v>
      </c>
      <c r="F185" s="33">
        <f>IF('STATS 17-18'!G186&lt;400,IF(E185&gt;66,66,E185),E185)</f>
        <v>47</v>
      </c>
      <c r="G185" s="33">
        <f>IF('STATS 17-18'!G186&lt;200,IF(F185&gt;60,60,F185),F185)</f>
        <v>47</v>
      </c>
      <c r="H185" s="116">
        <f>(D185+G185)/2</f>
        <v>47</v>
      </c>
      <c r="I185" s="116">
        <f>IF('STATS 17-18'!H186&lt;13.4,IF(H185&gt;73,73,H185),H185)</f>
        <v>47</v>
      </c>
      <c r="J185" s="134">
        <f>IF('STATS 17-18'!H186&lt;11,IF(I185&gt;66,66,I185),I185)</f>
        <v>47</v>
      </c>
    </row>
    <row r="186" ht="20.35" customHeight="1">
      <c r="A186" t="s" s="38">
        <v>260</v>
      </c>
      <c r="B186" s="81">
        <f>VLOOKUP('STATS 17-18'!AG187,'SC - SHOTS'!$A$3:$B$55,2)</f>
        <v>68</v>
      </c>
      <c r="C186" s="33">
        <f>IF('STATS 17-18'!G187&lt;400,IF(B186&gt;66,66,B186),B186)</f>
        <v>66</v>
      </c>
      <c r="D186" s="33">
        <f>IF('STATS 17-18'!G187&lt;200,IF(C186&gt;60,60,C186),C186)</f>
        <v>60</v>
      </c>
      <c r="E186" s="33">
        <f>VLOOKUP('STATS 17-18'!J187,'SC - GOALS'!$A$3:$B$55,2)</f>
        <v>66</v>
      </c>
      <c r="F186" s="33">
        <f>IF('STATS 17-18'!G187&lt;400,IF(E186&gt;66,66,E186),E186)</f>
        <v>66</v>
      </c>
      <c r="G186" s="33">
        <f>IF('STATS 17-18'!G187&lt;200,IF(F186&gt;60,60,F186),F186)</f>
        <v>60</v>
      </c>
      <c r="H186" s="116">
        <f>(D186+G186)/2</f>
        <v>60</v>
      </c>
      <c r="I186" s="116">
        <f>IF('STATS 17-18'!H187&lt;13.4,IF(H186&gt;73,73,H186),H186)</f>
        <v>60</v>
      </c>
      <c r="J186" s="134">
        <f>IF('STATS 17-18'!H187&lt;11,IF(I186&gt;66,66,I186),I186)</f>
        <v>60</v>
      </c>
    </row>
    <row r="187" ht="20.35" customHeight="1">
      <c r="A187" t="s" s="38">
        <v>261</v>
      </c>
      <c r="B187" s="81">
        <f>VLOOKUP('STATS 17-18'!AG188,'SC - SHOTS'!$A$3:$B$55,2)</f>
        <v>47</v>
      </c>
      <c r="C187" s="33">
        <f>IF('STATS 17-18'!G188&lt;400,IF(B187&gt;66,66,B187),B187)</f>
        <v>47</v>
      </c>
      <c r="D187" s="33">
        <f>IF('STATS 17-18'!G188&lt;200,IF(C187&gt;60,60,C187),C187)</f>
        <v>47</v>
      </c>
      <c r="E187" s="33">
        <f>VLOOKUP('STATS 17-18'!J188,'SC - GOALS'!$A$3:$B$55,2)</f>
        <v>47</v>
      </c>
      <c r="F187" s="33">
        <f>IF('STATS 17-18'!G188&lt;400,IF(E187&gt;66,66,E187),E187)</f>
        <v>47</v>
      </c>
      <c r="G187" s="33">
        <f>IF('STATS 17-18'!G188&lt;200,IF(F187&gt;60,60,F187),F187)</f>
        <v>47</v>
      </c>
      <c r="H187" s="116">
        <f>(D187+G187)/2</f>
        <v>47</v>
      </c>
      <c r="I187" s="116">
        <f>IF('STATS 17-18'!H188&lt;13.4,IF(H187&gt;73,73,H187),H187)</f>
        <v>47</v>
      </c>
      <c r="J187" s="134">
        <f>IF('STATS 17-18'!H188&lt;11,IF(I187&gt;66,66,I187),I187)</f>
        <v>47</v>
      </c>
    </row>
    <row r="188" ht="20.35" customHeight="1">
      <c r="A188" t="s" s="38">
        <v>262</v>
      </c>
      <c r="B188" s="81">
        <f>VLOOKUP('STATS 17-18'!AG189,'SC - SHOTS'!$A$3:$B$55,2)</f>
        <v>77</v>
      </c>
      <c r="C188" s="33">
        <f>IF('STATS 17-18'!G189&lt;400,IF(B188&gt;66,66,B188),B188)</f>
        <v>77</v>
      </c>
      <c r="D188" s="33">
        <f>IF('STATS 17-18'!G189&lt;200,IF(C188&gt;60,60,C188),C188)</f>
        <v>77</v>
      </c>
      <c r="E188" s="33">
        <f>VLOOKUP('STATS 17-18'!J189,'SC - GOALS'!$A$3:$B$55,2)</f>
        <v>93</v>
      </c>
      <c r="F188" s="33">
        <f>IF('STATS 17-18'!G189&lt;400,IF(E188&gt;66,66,E188),E188)</f>
        <v>93</v>
      </c>
      <c r="G188" s="33">
        <f>IF('STATS 17-18'!G189&lt;200,IF(F188&gt;60,60,F188),F188)</f>
        <v>93</v>
      </c>
      <c r="H188" s="116">
        <f>(D188+G188)/2</f>
        <v>85</v>
      </c>
      <c r="I188" s="116">
        <f>IF('STATS 17-18'!H189&lt;13.4,IF(H188&gt;73,73,H188),H188)</f>
        <v>85</v>
      </c>
      <c r="J188" s="134">
        <f>IF('STATS 17-18'!H189&lt;11,IF(I188&gt;66,66,I188),I188)</f>
        <v>85</v>
      </c>
    </row>
    <row r="189" ht="20.35" customHeight="1">
      <c r="A189" t="s" s="38">
        <v>263</v>
      </c>
      <c r="B189" s="81">
        <f>VLOOKUP('STATS 17-18'!AG190,'SC - SHOTS'!$A$3:$B$55,2)</f>
        <v>88</v>
      </c>
      <c r="C189" s="33">
        <f>IF('STATS 17-18'!G190&lt;400,IF(B189&gt;66,66,B189),B189)</f>
        <v>88</v>
      </c>
      <c r="D189" s="33">
        <f>IF('STATS 17-18'!G190&lt;200,IF(C189&gt;60,60,C189),C189)</f>
        <v>88</v>
      </c>
      <c r="E189" s="33">
        <f>VLOOKUP('STATS 17-18'!J190,'SC - GOALS'!$A$3:$B$55,2)</f>
        <v>85</v>
      </c>
      <c r="F189" s="33">
        <f>IF('STATS 17-18'!G190&lt;400,IF(E189&gt;66,66,E189),E189)</f>
        <v>85</v>
      </c>
      <c r="G189" s="33">
        <f>IF('STATS 17-18'!G190&lt;200,IF(F189&gt;60,60,F189),F189)</f>
        <v>85</v>
      </c>
      <c r="H189" s="116">
        <f>(D189+G189)/2</f>
        <v>86.5</v>
      </c>
      <c r="I189" s="116">
        <f>IF('STATS 17-18'!H190&lt;13.4,IF(H189&gt;73,73,H189),H189)</f>
        <v>86.5</v>
      </c>
      <c r="J189" s="134">
        <f>IF('STATS 17-18'!H190&lt;11,IF(I189&gt;66,66,I189),I189)</f>
        <v>86.5</v>
      </c>
    </row>
    <row r="190" ht="20.35" customHeight="1">
      <c r="A190" t="s" s="38">
        <v>264</v>
      </c>
      <c r="B190" s="81">
        <f>VLOOKUP('STATS 17-18'!AG191,'SC - SHOTS'!$A$3:$B$55,2)</f>
        <v>58</v>
      </c>
      <c r="C190" s="33">
        <f>IF('STATS 17-18'!G191&lt;400,IF(B190&gt;66,66,B190),B190)</f>
        <v>58</v>
      </c>
      <c r="D190" s="33">
        <f>IF('STATS 17-18'!G191&lt;200,IF(C190&gt;60,60,C190),C190)</f>
        <v>58</v>
      </c>
      <c r="E190" s="33">
        <f>VLOOKUP('STATS 17-18'!J191,'SC - GOALS'!$A$3:$B$55,2)</f>
        <v>54</v>
      </c>
      <c r="F190" s="33">
        <f>IF('STATS 17-18'!G191&lt;400,IF(E190&gt;66,66,E190),E190)</f>
        <v>54</v>
      </c>
      <c r="G190" s="33">
        <f>IF('STATS 17-18'!G191&lt;200,IF(F190&gt;60,60,F190),F190)</f>
        <v>54</v>
      </c>
      <c r="H190" s="116">
        <f>(D190+G190)/2</f>
        <v>56</v>
      </c>
      <c r="I190" s="116">
        <f>IF('STATS 17-18'!H191&lt;13.4,IF(H190&gt;73,73,H190),H190)</f>
        <v>56</v>
      </c>
      <c r="J190" s="134">
        <f>IF('STATS 17-18'!H191&lt;11,IF(I190&gt;66,66,I190),I190)</f>
        <v>56</v>
      </c>
    </row>
    <row r="191" ht="20.35" customHeight="1">
      <c r="A191" t="s" s="38">
        <v>265</v>
      </c>
      <c r="B191" s="81">
        <f>VLOOKUP('STATS 17-18'!AG192,'SC - SHOTS'!$A$3:$B$55,2)</f>
        <v>66</v>
      </c>
      <c r="C191" s="33">
        <f>IF('STATS 17-18'!G192&lt;400,IF(B191&gt;66,66,B191),B191)</f>
        <v>66</v>
      </c>
      <c r="D191" s="33">
        <f>IF('STATS 17-18'!G192&lt;200,IF(C191&gt;60,60,C191),C191)</f>
        <v>66</v>
      </c>
      <c r="E191" s="33">
        <f>VLOOKUP('STATS 17-18'!J192,'SC - GOALS'!$A$3:$B$55,2)</f>
        <v>72</v>
      </c>
      <c r="F191" s="33">
        <f>IF('STATS 17-18'!G192&lt;400,IF(E191&gt;66,66,E191),E191)</f>
        <v>72</v>
      </c>
      <c r="G191" s="33">
        <f>IF('STATS 17-18'!G192&lt;200,IF(F191&gt;60,60,F191),F191)</f>
        <v>72</v>
      </c>
      <c r="H191" s="116">
        <f>(D191+G191)/2</f>
        <v>69</v>
      </c>
      <c r="I191" s="116">
        <f>IF('STATS 17-18'!H192&lt;13.4,IF(H191&gt;73,73,H191),H191)</f>
        <v>69</v>
      </c>
      <c r="J191" s="134">
        <f>IF('STATS 17-18'!H192&lt;11,IF(I191&gt;66,66,I191),I191)</f>
        <v>69</v>
      </c>
    </row>
    <row r="192" ht="20.35" customHeight="1">
      <c r="A192" t="s" s="38">
        <v>266</v>
      </c>
      <c r="B192" s="81">
        <f>VLOOKUP('STATS 17-18'!AG193,'SC - SHOTS'!$A$3:$B$55,2)</f>
        <v>85</v>
      </c>
      <c r="C192" s="33">
        <f>IF('STATS 17-18'!G193&lt;400,IF(B192&gt;66,66,B192),B192)</f>
        <v>66</v>
      </c>
      <c r="D192" s="33">
        <f>IF('STATS 17-18'!G193&lt;200,IF(C192&gt;60,60,C192),C192)</f>
        <v>66</v>
      </c>
      <c r="E192" s="33">
        <f>VLOOKUP('STATS 17-18'!J193,'SC - GOALS'!$A$3:$B$55,2)</f>
        <v>54</v>
      </c>
      <c r="F192" s="33">
        <f>IF('STATS 17-18'!G193&lt;400,IF(E192&gt;66,66,E192),E192)</f>
        <v>54</v>
      </c>
      <c r="G192" s="33">
        <f>IF('STATS 17-18'!G193&lt;200,IF(F192&gt;60,60,F192),F192)</f>
        <v>54</v>
      </c>
      <c r="H192" s="116">
        <f>(D192+G192)/2</f>
        <v>60</v>
      </c>
      <c r="I192" s="116">
        <f>IF('STATS 17-18'!H193&lt;13.4,IF(H192&gt;73,73,H192),H192)</f>
        <v>60</v>
      </c>
      <c r="J192" s="134">
        <f>IF('STATS 17-18'!H193&lt;11,IF(I192&gt;66,66,I192),I192)</f>
        <v>60</v>
      </c>
    </row>
    <row r="193" ht="20.35" customHeight="1">
      <c r="A193" t="s" s="38">
        <v>267</v>
      </c>
      <c r="B193" s="81">
        <f>VLOOKUP('STATS 17-18'!AG194,'SC - SHOTS'!$A$3:$B$55,2)</f>
        <v>70</v>
      </c>
      <c r="C193" s="33">
        <f>IF('STATS 17-18'!G194&lt;400,IF(B193&gt;66,66,B193),B193)</f>
        <v>66</v>
      </c>
      <c r="D193" s="33">
        <f>IF('STATS 17-18'!G194&lt;200,IF(C193&gt;60,60,C193),C193)</f>
        <v>66</v>
      </c>
      <c r="E193" s="33">
        <f>VLOOKUP('STATS 17-18'!J194,'SC - GOALS'!$A$3:$B$55,2)</f>
        <v>54</v>
      </c>
      <c r="F193" s="33">
        <f>IF('STATS 17-18'!G194&lt;400,IF(E193&gt;66,66,E193),E193)</f>
        <v>54</v>
      </c>
      <c r="G193" s="33">
        <f>IF('STATS 17-18'!G194&lt;200,IF(F193&gt;60,60,F193),F193)</f>
        <v>54</v>
      </c>
      <c r="H193" s="116">
        <f>(D193+G193)/2</f>
        <v>60</v>
      </c>
      <c r="I193" s="116">
        <f>IF('STATS 17-18'!H194&lt;13.4,IF(H193&gt;73,73,H193),H193)</f>
        <v>60</v>
      </c>
      <c r="J193" s="134">
        <f>IF('STATS 17-18'!H194&lt;11,IF(I193&gt;66,66,I193),I193)</f>
        <v>60</v>
      </c>
    </row>
    <row r="194" ht="20.35" customHeight="1">
      <c r="A194" t="s" s="38">
        <v>269</v>
      </c>
      <c r="B194" s="81">
        <f>VLOOKUP('STATS 17-18'!AG195,'SC - SHOTS'!$A$3:$B$55,2)</f>
        <v>52</v>
      </c>
      <c r="C194" s="33">
        <f>IF('STATS 17-18'!G195&lt;400,IF(B194&gt;66,66,B194),B194)</f>
        <v>52</v>
      </c>
      <c r="D194" s="33">
        <f>IF('STATS 17-18'!G195&lt;200,IF(C194&gt;60,60,C194),C194)</f>
        <v>52</v>
      </c>
      <c r="E194" s="33">
        <f>VLOOKUP('STATS 17-18'!J195,'SC - GOALS'!$A$3:$B$55,2)</f>
        <v>47</v>
      </c>
      <c r="F194" s="33">
        <f>IF('STATS 17-18'!G195&lt;400,IF(E194&gt;66,66,E194),E194)</f>
        <v>47</v>
      </c>
      <c r="G194" s="33">
        <f>IF('STATS 17-18'!G195&lt;200,IF(F194&gt;60,60,F194),F194)</f>
        <v>47</v>
      </c>
      <c r="H194" s="116">
        <f>(D194+G194)/2</f>
        <v>49.5</v>
      </c>
      <c r="I194" s="116">
        <f>IF('STATS 17-18'!H195&lt;13.4,IF(H194&gt;73,73,H194),H194)</f>
        <v>49.5</v>
      </c>
      <c r="J194" s="134">
        <f>IF('STATS 17-18'!H195&lt;11,IF(I194&gt;66,66,I194),I194)</f>
        <v>49.5</v>
      </c>
    </row>
    <row r="195" ht="20.35" customHeight="1">
      <c r="A195" t="s" s="38">
        <v>270</v>
      </c>
      <c r="B195" s="81">
        <f>VLOOKUP('STATS 17-18'!AG196,'SC - SHOTS'!$A$3:$B$55,2)</f>
        <v>75</v>
      </c>
      <c r="C195" s="33">
        <f>IF('STATS 17-18'!G196&lt;400,IF(B195&gt;66,66,B195),B195)</f>
        <v>75</v>
      </c>
      <c r="D195" s="33">
        <f>IF('STATS 17-18'!G196&lt;200,IF(C195&gt;60,60,C195),C195)</f>
        <v>75</v>
      </c>
      <c r="E195" s="33">
        <f>VLOOKUP('STATS 17-18'!J196,'SC - GOALS'!$A$3:$B$55,2)</f>
        <v>65</v>
      </c>
      <c r="F195" s="33">
        <f>IF('STATS 17-18'!G196&lt;400,IF(E195&gt;66,66,E195),E195)</f>
        <v>65</v>
      </c>
      <c r="G195" s="33">
        <f>IF('STATS 17-18'!G196&lt;200,IF(F195&gt;60,60,F195),F195)</f>
        <v>65</v>
      </c>
      <c r="H195" s="116">
        <f>(D195+G195)/2</f>
        <v>70</v>
      </c>
      <c r="I195" s="116">
        <f>IF('STATS 17-18'!H196&lt;13.4,IF(H195&gt;73,73,H195),H195)</f>
        <v>70</v>
      </c>
      <c r="J195" s="134">
        <f>IF('STATS 17-18'!H196&lt;11,IF(I195&gt;66,66,I195),I195)</f>
        <v>70</v>
      </c>
    </row>
    <row r="196" ht="20.35" customHeight="1">
      <c r="A196" t="s" s="38">
        <v>271</v>
      </c>
      <c r="B196" s="81">
        <f>VLOOKUP('STATS 17-18'!AG197,'SC - SHOTS'!$A$3:$B$55,2)</f>
        <v>63</v>
      </c>
      <c r="C196" s="33">
        <f>IF('STATS 17-18'!G197&lt;400,IF(B196&gt;66,66,B196),B196)</f>
        <v>63</v>
      </c>
      <c r="D196" s="33">
        <f>IF('STATS 17-18'!G197&lt;200,IF(C196&gt;60,60,C196),C196)</f>
        <v>63</v>
      </c>
      <c r="E196" s="33">
        <f>VLOOKUP('STATS 17-18'!J197,'SC - GOALS'!$A$3:$B$55,2)</f>
        <v>67</v>
      </c>
      <c r="F196" s="33">
        <f>IF('STATS 17-18'!G197&lt;400,IF(E196&gt;66,66,E196),E196)</f>
        <v>66</v>
      </c>
      <c r="G196" s="33">
        <f>IF('STATS 17-18'!G197&lt;200,IF(F196&gt;60,60,F196),F196)</f>
        <v>66</v>
      </c>
      <c r="H196" s="116">
        <f>(D196+G196)/2</f>
        <v>64.5</v>
      </c>
      <c r="I196" s="116">
        <f>IF('STATS 17-18'!H197&lt;13.4,IF(H196&gt;73,73,H196),H196)</f>
        <v>64.5</v>
      </c>
      <c r="J196" s="134">
        <f>IF('STATS 17-18'!H197&lt;11,IF(I196&gt;66,66,I196),I196)</f>
        <v>64.5</v>
      </c>
    </row>
    <row r="197" ht="20.35" customHeight="1">
      <c r="A197" t="s" s="38">
        <v>272</v>
      </c>
      <c r="B197" s="81">
        <f>VLOOKUP('STATS 17-18'!AG198,'SC - SHOTS'!$A$3:$B$55,2)</f>
        <v>71</v>
      </c>
      <c r="C197" s="33">
        <f>IF('STATS 17-18'!G198&lt;400,IF(B197&gt;66,66,B197),B197)</f>
        <v>71</v>
      </c>
      <c r="D197" s="33">
        <f>IF('STATS 17-18'!G198&lt;200,IF(C197&gt;60,60,C197),C197)</f>
        <v>71</v>
      </c>
      <c r="E197" s="33">
        <f>VLOOKUP('STATS 17-18'!J198,'SC - GOALS'!$A$3:$B$55,2)</f>
        <v>70</v>
      </c>
      <c r="F197" s="33">
        <f>IF('STATS 17-18'!G198&lt;400,IF(E197&gt;66,66,E197),E197)</f>
        <v>70</v>
      </c>
      <c r="G197" s="33">
        <f>IF('STATS 17-18'!G198&lt;200,IF(F197&gt;60,60,F197),F197)</f>
        <v>70</v>
      </c>
      <c r="H197" s="116">
        <f>(D197+G197)/2</f>
        <v>70.5</v>
      </c>
      <c r="I197" s="116">
        <f>IF('STATS 17-18'!H198&lt;13.4,IF(H197&gt;73,73,H197),H197)</f>
        <v>70.5</v>
      </c>
      <c r="J197" s="134">
        <f>IF('STATS 17-18'!H198&lt;11,IF(I197&gt;66,66,I197),I197)</f>
        <v>70.5</v>
      </c>
    </row>
    <row r="198" ht="20.35" customHeight="1">
      <c r="A198" t="s" s="38">
        <v>273</v>
      </c>
      <c r="B198" s="81">
        <f>VLOOKUP('STATS 17-18'!AG199,'SC - SHOTS'!$A$3:$B$55,2)</f>
        <v>76</v>
      </c>
      <c r="C198" s="33">
        <f>IF('STATS 17-18'!G199&lt;400,IF(B198&gt;66,66,B198),B198)</f>
        <v>76</v>
      </c>
      <c r="D198" s="33">
        <f>IF('STATS 17-18'!G199&lt;200,IF(C198&gt;60,60,C198),C198)</f>
        <v>76</v>
      </c>
      <c r="E198" s="33">
        <f>VLOOKUP('STATS 17-18'!J199,'SC - GOALS'!$A$3:$B$55,2)</f>
        <v>55</v>
      </c>
      <c r="F198" s="33">
        <f>IF('STATS 17-18'!G199&lt;400,IF(E198&gt;66,66,E198),E198)</f>
        <v>55</v>
      </c>
      <c r="G198" s="33">
        <f>IF('STATS 17-18'!G199&lt;200,IF(F198&gt;60,60,F198),F198)</f>
        <v>55</v>
      </c>
      <c r="H198" s="116">
        <f>(D198+G198)/2</f>
        <v>65.5</v>
      </c>
      <c r="I198" s="116">
        <f>IF('STATS 17-18'!H199&lt;13.4,IF(H198&gt;73,73,H198),H198)</f>
        <v>65.5</v>
      </c>
      <c r="J198" s="134">
        <f>IF('STATS 17-18'!H199&lt;11,IF(I198&gt;66,66,I198),I198)</f>
        <v>65.5</v>
      </c>
    </row>
    <row r="199" ht="20.35" customHeight="1">
      <c r="A199" t="s" s="38">
        <v>274</v>
      </c>
      <c r="B199" s="81">
        <f>VLOOKUP('STATS 17-18'!AG200,'SC - SHOTS'!$A$3:$B$55,2)</f>
        <v>86</v>
      </c>
      <c r="C199" s="33">
        <f>IF('STATS 17-18'!G200&lt;400,IF(B199&gt;66,66,B199),B199)</f>
        <v>86</v>
      </c>
      <c r="D199" s="33">
        <f>IF('STATS 17-18'!G200&lt;200,IF(C199&gt;60,60,C199),C199)</f>
        <v>86</v>
      </c>
      <c r="E199" s="33">
        <f>VLOOKUP('STATS 17-18'!J200,'SC - GOALS'!$A$3:$B$55,2)</f>
        <v>76</v>
      </c>
      <c r="F199" s="33">
        <f>IF('STATS 17-18'!G200&lt;400,IF(E199&gt;66,66,E199),E199)</f>
        <v>76</v>
      </c>
      <c r="G199" s="33">
        <f>IF('STATS 17-18'!G200&lt;200,IF(F199&gt;60,60,F199),F199)</f>
        <v>76</v>
      </c>
      <c r="H199" s="116">
        <f>(D199+G199)/2</f>
        <v>81</v>
      </c>
      <c r="I199" s="116">
        <f>IF('STATS 17-18'!H200&lt;13.4,IF(H199&gt;73,73,H199),H199)</f>
        <v>81</v>
      </c>
      <c r="J199" s="134">
        <f>IF('STATS 17-18'!H200&lt;11,IF(I199&gt;66,66,I199),I199)</f>
        <v>81</v>
      </c>
    </row>
    <row r="200" ht="20.35" customHeight="1">
      <c r="A200" t="s" s="38">
        <v>275</v>
      </c>
      <c r="B200" s="81">
        <f>VLOOKUP('STATS 17-18'!AG201,'SC - SHOTS'!$A$3:$B$55,2)</f>
        <v>66</v>
      </c>
      <c r="C200" s="33">
        <f>IF('STATS 17-18'!G201&lt;400,IF(B200&gt;66,66,B200),B200)</f>
        <v>66</v>
      </c>
      <c r="D200" s="33">
        <f>IF('STATS 17-18'!G201&lt;200,IF(C200&gt;60,60,C200),C200)</f>
        <v>66</v>
      </c>
      <c r="E200" s="33">
        <f>VLOOKUP('STATS 17-18'!J201,'SC - GOALS'!$A$3:$B$55,2)</f>
        <v>66</v>
      </c>
      <c r="F200" s="33">
        <f>IF('STATS 17-18'!G201&lt;400,IF(E200&gt;66,66,E200),E200)</f>
        <v>66</v>
      </c>
      <c r="G200" s="33">
        <f>IF('STATS 17-18'!G201&lt;200,IF(F200&gt;60,60,F200),F200)</f>
        <v>66</v>
      </c>
      <c r="H200" s="116">
        <f>(D200+G200)/2</f>
        <v>66</v>
      </c>
      <c r="I200" s="116">
        <f>IF('STATS 17-18'!H201&lt;13.4,IF(H200&gt;73,73,H200),H200)</f>
        <v>66</v>
      </c>
      <c r="J200" s="134">
        <f>IF('STATS 17-18'!H201&lt;11,IF(I200&gt;66,66,I200),I200)</f>
        <v>66</v>
      </c>
    </row>
    <row r="201" ht="20.35" customHeight="1">
      <c r="A201" t="s" s="38">
        <v>276</v>
      </c>
      <c r="B201" s="81">
        <f>VLOOKUP('STATS 17-18'!AG202,'SC - SHOTS'!$A$3:$B$55,2)</f>
        <v>78</v>
      </c>
      <c r="C201" s="33">
        <f>IF('STATS 17-18'!G202&lt;400,IF(B201&gt;66,66,B201),B201)</f>
        <v>78</v>
      </c>
      <c r="D201" s="33">
        <f>IF('STATS 17-18'!G202&lt;200,IF(C201&gt;60,60,C201),C201)</f>
        <v>78</v>
      </c>
      <c r="E201" s="33">
        <f>VLOOKUP('STATS 17-18'!J202,'SC - GOALS'!$A$3:$B$55,2)</f>
        <v>69</v>
      </c>
      <c r="F201" s="33">
        <f>IF('STATS 17-18'!G202&lt;400,IF(E201&gt;66,66,E201),E201)</f>
        <v>69</v>
      </c>
      <c r="G201" s="33">
        <f>IF('STATS 17-18'!G202&lt;200,IF(F201&gt;60,60,F201),F201)</f>
        <v>69</v>
      </c>
      <c r="H201" s="116">
        <f>(D201+G201)/2</f>
        <v>73.5</v>
      </c>
      <c r="I201" s="116">
        <f>IF('STATS 17-18'!H202&lt;13.4,IF(H201&gt;73,73,H201),H201)</f>
        <v>73</v>
      </c>
      <c r="J201" s="134">
        <f>IF('STATS 17-18'!H202&lt;11,IF(I201&gt;66,66,I201),I201)</f>
        <v>73</v>
      </c>
    </row>
    <row r="202" ht="20.35" customHeight="1">
      <c r="A202" t="s" s="38">
        <v>277</v>
      </c>
      <c r="B202" s="81">
        <f>VLOOKUP('STATS 17-18'!AG203,'SC - SHOTS'!$A$3:$B$55,2)</f>
        <v>68</v>
      </c>
      <c r="C202" s="33">
        <f>IF('STATS 17-18'!G203&lt;400,IF(B202&gt;66,66,B202),B202)</f>
        <v>68</v>
      </c>
      <c r="D202" s="33">
        <f>IF('STATS 17-18'!G203&lt;200,IF(C202&gt;60,60,C202),C202)</f>
        <v>68</v>
      </c>
      <c r="E202" s="33">
        <f>VLOOKUP('STATS 17-18'!J203,'SC - GOALS'!$A$3:$B$55,2)</f>
        <v>77</v>
      </c>
      <c r="F202" s="33">
        <f>IF('STATS 17-18'!G203&lt;400,IF(E202&gt;66,66,E202),E202)</f>
        <v>77</v>
      </c>
      <c r="G202" s="33">
        <f>IF('STATS 17-18'!G203&lt;200,IF(F202&gt;60,60,F202),F202)</f>
        <v>77</v>
      </c>
      <c r="H202" s="116">
        <f>(D202+G202)/2</f>
        <v>72.5</v>
      </c>
      <c r="I202" s="116">
        <f>IF('STATS 17-18'!H203&lt;13.4,IF(H202&gt;73,73,H202),H202)</f>
        <v>72.5</v>
      </c>
      <c r="J202" s="134">
        <f>IF('STATS 17-18'!H203&lt;11,IF(I202&gt;66,66,I202),I202)</f>
        <v>72.5</v>
      </c>
    </row>
    <row r="203" ht="20.35" customHeight="1">
      <c r="A203" t="s" s="38">
        <v>278</v>
      </c>
      <c r="B203" s="81">
        <f>VLOOKUP('STATS 17-18'!AG204,'SC - SHOTS'!$A$3:$B$55,2)</f>
        <v>59</v>
      </c>
      <c r="C203" s="33">
        <f>IF('STATS 17-18'!G204&lt;400,IF(B203&gt;66,66,B203),B203)</f>
        <v>59</v>
      </c>
      <c r="D203" s="33">
        <f>IF('STATS 17-18'!G204&lt;200,IF(C203&gt;60,60,C203),C203)</f>
        <v>59</v>
      </c>
      <c r="E203" s="33">
        <f>VLOOKUP('STATS 17-18'!J204,'SC - GOALS'!$A$3:$B$55,2)</f>
        <v>63</v>
      </c>
      <c r="F203" s="33">
        <f>IF('STATS 17-18'!G204&lt;400,IF(E203&gt;66,66,E203),E203)</f>
        <v>63</v>
      </c>
      <c r="G203" s="33">
        <f>IF('STATS 17-18'!G204&lt;200,IF(F203&gt;60,60,F203),F203)</f>
        <v>63</v>
      </c>
      <c r="H203" s="116">
        <f>(D203+G203)/2</f>
        <v>61</v>
      </c>
      <c r="I203" s="116">
        <f>IF('STATS 17-18'!H204&lt;13.4,IF(H203&gt;73,73,H203),H203)</f>
        <v>61</v>
      </c>
      <c r="J203" s="134">
        <f>IF('STATS 17-18'!H204&lt;11,IF(I203&gt;66,66,I203),I203)</f>
        <v>61</v>
      </c>
    </row>
    <row r="204" ht="20.35" customHeight="1">
      <c r="A204" t="s" s="38">
        <v>279</v>
      </c>
      <c r="B204" s="81">
        <f>VLOOKUP('STATS 17-18'!AG205,'SC - SHOTS'!$A$3:$B$55,2)</f>
        <v>92</v>
      </c>
      <c r="C204" s="33">
        <f>IF('STATS 17-18'!G205&lt;400,IF(B204&gt;66,66,B204),B204)</f>
        <v>92</v>
      </c>
      <c r="D204" s="33">
        <f>IF('STATS 17-18'!G205&lt;200,IF(C204&gt;60,60,C204),C204)</f>
        <v>92</v>
      </c>
      <c r="E204" s="33">
        <f>VLOOKUP('STATS 17-18'!J205,'SC - GOALS'!$A$3:$B$55,2)</f>
        <v>95</v>
      </c>
      <c r="F204" s="33">
        <f>IF('STATS 17-18'!G205&lt;400,IF(E204&gt;66,66,E204),E204)</f>
        <v>95</v>
      </c>
      <c r="G204" s="33">
        <f>IF('STATS 17-18'!G205&lt;200,IF(F204&gt;60,60,F204),F204)</f>
        <v>95</v>
      </c>
      <c r="H204" s="116">
        <f>(D204+G204)/2</f>
        <v>93.5</v>
      </c>
      <c r="I204" s="116">
        <f>IF('STATS 17-18'!H205&lt;13.4,IF(H204&gt;73,73,H204),H204)</f>
        <v>93.5</v>
      </c>
      <c r="J204" s="134">
        <f>IF('STATS 17-18'!H205&lt;11,IF(I204&gt;66,66,I204),I204)</f>
        <v>93.5</v>
      </c>
    </row>
    <row r="205" ht="20.35" customHeight="1">
      <c r="A205" t="s" s="38">
        <v>280</v>
      </c>
      <c r="B205" s="81">
        <f>VLOOKUP('STATS 17-18'!AG206,'SC - SHOTS'!$A$3:$B$55,2)</f>
        <v>64</v>
      </c>
      <c r="C205" s="33">
        <f>IF('STATS 17-18'!G206&lt;400,IF(B205&gt;66,66,B205),B205)</f>
        <v>64</v>
      </c>
      <c r="D205" s="33">
        <f>IF('STATS 17-18'!G206&lt;200,IF(C205&gt;60,60,C205),C205)</f>
        <v>64</v>
      </c>
      <c r="E205" s="33">
        <f>VLOOKUP('STATS 17-18'!J206,'SC - GOALS'!$A$3:$B$55,2)</f>
        <v>51</v>
      </c>
      <c r="F205" s="33">
        <f>IF('STATS 17-18'!G206&lt;400,IF(E205&gt;66,66,E205),E205)</f>
        <v>51</v>
      </c>
      <c r="G205" s="33">
        <f>IF('STATS 17-18'!G206&lt;200,IF(F205&gt;60,60,F205),F205)</f>
        <v>51</v>
      </c>
      <c r="H205" s="116">
        <f>(D205+G205)/2</f>
        <v>57.5</v>
      </c>
      <c r="I205" s="116">
        <f>IF('STATS 17-18'!H206&lt;13.4,IF(H205&gt;73,73,H205),H205)</f>
        <v>57.5</v>
      </c>
      <c r="J205" s="134">
        <f>IF('STATS 17-18'!H206&lt;11,IF(I205&gt;66,66,I205),I205)</f>
        <v>57.5</v>
      </c>
    </row>
    <row r="206" ht="20.35" customHeight="1">
      <c r="A206" t="s" s="38">
        <v>281</v>
      </c>
      <c r="B206" s="81">
        <f>VLOOKUP('STATS 17-18'!AG207,'SC - SHOTS'!$A$3:$B$55,2)</f>
        <v>83</v>
      </c>
      <c r="C206" s="33">
        <f>IF('STATS 17-18'!G207&lt;400,IF(B206&gt;66,66,B206),B206)</f>
        <v>83</v>
      </c>
      <c r="D206" s="33">
        <f>IF('STATS 17-18'!G207&lt;200,IF(C206&gt;60,60,C206),C206)</f>
        <v>83</v>
      </c>
      <c r="E206" s="33">
        <f>VLOOKUP('STATS 17-18'!J207,'SC - GOALS'!$A$3:$B$55,2)</f>
        <v>87</v>
      </c>
      <c r="F206" s="33">
        <f>IF('STATS 17-18'!G207&lt;400,IF(E206&gt;66,66,E206),E206)</f>
        <v>87</v>
      </c>
      <c r="G206" s="33">
        <f>IF('STATS 17-18'!G207&lt;200,IF(F206&gt;60,60,F206),F206)</f>
        <v>87</v>
      </c>
      <c r="H206" s="116">
        <f>(D206+G206)/2</f>
        <v>85</v>
      </c>
      <c r="I206" s="116">
        <f>IF('STATS 17-18'!H207&lt;13.4,IF(H206&gt;73,73,H206),H206)</f>
        <v>85</v>
      </c>
      <c r="J206" s="134">
        <f>IF('STATS 17-18'!H207&lt;11,IF(I206&gt;66,66,I206),I206)</f>
        <v>85</v>
      </c>
    </row>
    <row r="207" ht="20.35" customHeight="1">
      <c r="A207" t="s" s="38">
        <v>282</v>
      </c>
      <c r="B207" s="81">
        <f>VLOOKUP('STATS 17-18'!AG208,'SC - SHOTS'!$A$3:$B$55,2)</f>
        <v>84</v>
      </c>
      <c r="C207" s="33">
        <f>IF('STATS 17-18'!G208&lt;400,IF(B207&gt;66,66,B207),B207)</f>
        <v>84</v>
      </c>
      <c r="D207" s="33">
        <f>IF('STATS 17-18'!G208&lt;200,IF(C207&gt;60,60,C207),C207)</f>
        <v>84</v>
      </c>
      <c r="E207" s="33">
        <f>VLOOKUP('STATS 17-18'!J208,'SC - GOALS'!$A$3:$B$55,2)</f>
        <v>79</v>
      </c>
      <c r="F207" s="33">
        <f>IF('STATS 17-18'!G208&lt;400,IF(E207&gt;66,66,E207),E207)</f>
        <v>79</v>
      </c>
      <c r="G207" s="33">
        <f>IF('STATS 17-18'!G208&lt;200,IF(F207&gt;60,60,F207),F207)</f>
        <v>79</v>
      </c>
      <c r="H207" s="116">
        <f>(D207+G207)/2</f>
        <v>81.5</v>
      </c>
      <c r="I207" s="116">
        <f>IF('STATS 17-18'!H208&lt;13.4,IF(H207&gt;73,73,H207),H207)</f>
        <v>81.5</v>
      </c>
      <c r="J207" s="134">
        <f>IF('STATS 17-18'!H208&lt;11,IF(I207&gt;66,66,I207),I207)</f>
        <v>81.5</v>
      </c>
    </row>
    <row r="208" ht="20.35" customHeight="1">
      <c r="A208" t="s" s="38">
        <v>283</v>
      </c>
      <c r="B208" s="81">
        <f>VLOOKUP('STATS 17-18'!AG209,'SC - SHOTS'!$A$3:$B$55,2)</f>
        <v>81</v>
      </c>
      <c r="C208" s="33">
        <f>IF('STATS 17-18'!G209&lt;400,IF(B208&gt;66,66,B208),B208)</f>
        <v>66</v>
      </c>
      <c r="D208" s="33">
        <f>IF('STATS 17-18'!G209&lt;200,IF(C208&gt;60,60,C208),C208)</f>
        <v>66</v>
      </c>
      <c r="E208" s="33">
        <f>VLOOKUP('STATS 17-18'!J209,'SC - GOALS'!$A$3:$B$55,2)</f>
        <v>94</v>
      </c>
      <c r="F208" s="33">
        <f>IF('STATS 17-18'!G209&lt;400,IF(E208&gt;66,66,E208),E208)</f>
        <v>66</v>
      </c>
      <c r="G208" s="33">
        <f>IF('STATS 17-18'!G209&lt;200,IF(F208&gt;60,60,F208),F208)</f>
        <v>66</v>
      </c>
      <c r="H208" s="116">
        <f>(D208+G208)/2</f>
        <v>66</v>
      </c>
      <c r="I208" s="116">
        <f>IF('STATS 17-18'!H209&lt;13.4,IF(H208&gt;73,73,H208),H208)</f>
        <v>66</v>
      </c>
      <c r="J208" s="134">
        <f>IF('STATS 17-18'!H209&lt;11,IF(I208&gt;66,66,I208),I208)</f>
        <v>66</v>
      </c>
    </row>
    <row r="209" ht="20.35" customHeight="1">
      <c r="A209" t="s" s="38">
        <v>284</v>
      </c>
      <c r="B209" s="81">
        <f>VLOOKUP('STATS 17-18'!AG210,'SC - SHOTS'!$A$3:$B$55,2)</f>
        <v>97</v>
      </c>
      <c r="C209" s="33">
        <f>IF('STATS 17-18'!G210&lt;400,IF(B209&gt;66,66,B209),B209)</f>
        <v>97</v>
      </c>
      <c r="D209" s="33">
        <f>IF('STATS 17-18'!G210&lt;200,IF(C209&gt;60,60,C209),C209)</f>
        <v>97</v>
      </c>
      <c r="E209" s="33">
        <f>VLOOKUP('STATS 17-18'!J210,'SC - GOALS'!$A$3:$B$55,2)</f>
        <v>93</v>
      </c>
      <c r="F209" s="33">
        <f>IF('STATS 17-18'!G210&lt;400,IF(E209&gt;66,66,E209),E209)</f>
        <v>93</v>
      </c>
      <c r="G209" s="33">
        <f>IF('STATS 17-18'!G210&lt;200,IF(F209&gt;60,60,F209),F209)</f>
        <v>93</v>
      </c>
      <c r="H209" s="116">
        <f>(D209+G209)/2</f>
        <v>95</v>
      </c>
      <c r="I209" s="116">
        <f>IF('STATS 17-18'!H210&lt;13.4,IF(H209&gt;73,73,H209),H209)</f>
        <v>95</v>
      </c>
      <c r="J209" s="134">
        <f>IF('STATS 17-18'!H210&lt;11,IF(I209&gt;66,66,I209),I209)</f>
        <v>95</v>
      </c>
    </row>
    <row r="210" ht="20.35" customHeight="1">
      <c r="A210" t="s" s="38">
        <v>285</v>
      </c>
      <c r="B210" s="81">
        <f>VLOOKUP('STATS 17-18'!AG211,'SC - SHOTS'!$A$3:$B$55,2)</f>
        <v>70</v>
      </c>
      <c r="C210" s="33">
        <f>IF('STATS 17-18'!G211&lt;400,IF(B210&gt;66,66,B210),B210)</f>
        <v>70</v>
      </c>
      <c r="D210" s="33">
        <f>IF('STATS 17-18'!G211&lt;200,IF(C210&gt;60,60,C210),C210)</f>
        <v>70</v>
      </c>
      <c r="E210" s="33">
        <f>VLOOKUP('STATS 17-18'!J211,'SC - GOALS'!$A$3:$B$55,2)</f>
        <v>55</v>
      </c>
      <c r="F210" s="33">
        <f>IF('STATS 17-18'!G211&lt;400,IF(E210&gt;66,66,E210),E210)</f>
        <v>55</v>
      </c>
      <c r="G210" s="33">
        <f>IF('STATS 17-18'!G211&lt;200,IF(F210&gt;60,60,F210),F210)</f>
        <v>55</v>
      </c>
      <c r="H210" s="116">
        <f>(D210+G210)/2</f>
        <v>62.5</v>
      </c>
      <c r="I210" s="116">
        <f>IF('STATS 17-18'!H211&lt;13.4,IF(H210&gt;73,73,H210),H210)</f>
        <v>62.5</v>
      </c>
      <c r="J210" s="134">
        <f>IF('STATS 17-18'!H211&lt;11,IF(I210&gt;66,66,I210),I210)</f>
        <v>62.5</v>
      </c>
    </row>
    <row r="211" ht="20.35" customHeight="1">
      <c r="A211" t="s" s="38">
        <v>286</v>
      </c>
      <c r="B211" s="81">
        <f>VLOOKUP('STATS 17-18'!AG212,'SC - SHOTS'!$A$3:$B$55,2)</f>
        <v>98</v>
      </c>
      <c r="C211" s="33">
        <f>IF('STATS 17-18'!G212&lt;400,IF(B211&gt;66,66,B211),B211)</f>
        <v>66</v>
      </c>
      <c r="D211" s="33">
        <f>IF('STATS 17-18'!G212&lt;200,IF(C211&gt;60,60,C211),C211)</f>
        <v>60</v>
      </c>
      <c r="E211" s="33">
        <f>VLOOKUP('STATS 17-18'!J212,'SC - GOALS'!$A$3:$B$55,2)</f>
        <v>47</v>
      </c>
      <c r="F211" s="33">
        <f>IF('STATS 17-18'!G212&lt;400,IF(E211&gt;66,66,E211),E211)</f>
        <v>47</v>
      </c>
      <c r="G211" s="33">
        <f>IF('STATS 17-18'!G212&lt;200,IF(F211&gt;60,60,F211),F211)</f>
        <v>47</v>
      </c>
      <c r="H211" s="116">
        <f>(D211+G211)/2</f>
        <v>53.5</v>
      </c>
      <c r="I211" s="116">
        <f>IF('STATS 17-18'!H212&lt;13.4,IF(H211&gt;73,73,H211),H211)</f>
        <v>53.5</v>
      </c>
      <c r="J211" s="134">
        <f>IF('STATS 17-18'!H212&lt;11,IF(I211&gt;66,66,I211),I211)</f>
        <v>53.5</v>
      </c>
    </row>
    <row r="212" ht="20.35" customHeight="1">
      <c r="A212" t="s" s="38">
        <v>287</v>
      </c>
      <c r="B212" s="81">
        <f>VLOOKUP('STATS 17-18'!AG213,'SC - SHOTS'!$A$3:$B$55,2)</f>
        <v>47</v>
      </c>
      <c r="C212" s="33">
        <f>IF('STATS 17-18'!G213&lt;400,IF(B212&gt;66,66,B212),B212)</f>
        <v>47</v>
      </c>
      <c r="D212" s="33">
        <f>IF('STATS 17-18'!G213&lt;200,IF(C212&gt;60,60,C212),C212)</f>
        <v>47</v>
      </c>
      <c r="E212" s="33">
        <f>VLOOKUP('STATS 17-18'!J213,'SC - GOALS'!$A$3:$B$55,2)</f>
        <v>47</v>
      </c>
      <c r="F212" s="33">
        <f>IF('STATS 17-18'!G213&lt;400,IF(E212&gt;66,66,E212),E212)</f>
        <v>47</v>
      </c>
      <c r="G212" s="33">
        <f>IF('STATS 17-18'!G213&lt;200,IF(F212&gt;60,60,F212),F212)</f>
        <v>47</v>
      </c>
      <c r="H212" s="116">
        <f>(D212+G212)/2</f>
        <v>47</v>
      </c>
      <c r="I212" s="116">
        <f>IF('STATS 17-18'!H213&lt;13.4,IF(H212&gt;73,73,H212),H212)</f>
        <v>47</v>
      </c>
      <c r="J212" s="134">
        <f>IF('STATS 17-18'!H213&lt;11,IF(I212&gt;66,66,I212),I212)</f>
        <v>47</v>
      </c>
    </row>
    <row r="213" ht="20.35" customHeight="1">
      <c r="A213" t="s" s="38">
        <v>288</v>
      </c>
      <c r="B213" s="81">
        <f>VLOOKUP('STATS 17-18'!AG214,'SC - SHOTS'!$A$3:$B$55,2)</f>
        <v>57</v>
      </c>
      <c r="C213" s="33">
        <f>IF('STATS 17-18'!G214&lt;400,IF(B213&gt;66,66,B213),B213)</f>
        <v>57</v>
      </c>
      <c r="D213" s="33">
        <f>IF('STATS 17-18'!G214&lt;200,IF(C213&gt;60,60,C213),C213)</f>
        <v>57</v>
      </c>
      <c r="E213" s="33">
        <f>VLOOKUP('STATS 17-18'!J214,'SC - GOALS'!$A$3:$B$55,2)</f>
        <v>47</v>
      </c>
      <c r="F213" s="33">
        <f>IF('STATS 17-18'!G214&lt;400,IF(E213&gt;66,66,E213),E213)</f>
        <v>47</v>
      </c>
      <c r="G213" s="33">
        <f>IF('STATS 17-18'!G214&lt;200,IF(F213&gt;60,60,F213),F213)</f>
        <v>47</v>
      </c>
      <c r="H213" s="116">
        <f>(D213+G213)/2</f>
        <v>52</v>
      </c>
      <c r="I213" s="116">
        <f>IF('STATS 17-18'!H214&lt;13.4,IF(H213&gt;73,73,H213),H213)</f>
        <v>52</v>
      </c>
      <c r="J213" s="134">
        <f>IF('STATS 17-18'!H214&lt;11,IF(I213&gt;66,66,I213),I213)</f>
        <v>52</v>
      </c>
    </row>
    <row r="214" ht="20.35" customHeight="1">
      <c r="A214" t="s" s="38">
        <v>289</v>
      </c>
      <c r="B214" s="81">
        <f>VLOOKUP('STATS 17-18'!AG215,'SC - SHOTS'!$A$3:$B$55,2)</f>
        <v>65</v>
      </c>
      <c r="C214" s="33">
        <f>IF('STATS 17-18'!G215&lt;400,IF(B214&gt;66,66,B214),B214)</f>
        <v>65</v>
      </c>
      <c r="D214" s="33">
        <f>IF('STATS 17-18'!G215&lt;200,IF(C214&gt;60,60,C214),C214)</f>
        <v>65</v>
      </c>
      <c r="E214" s="33">
        <f>VLOOKUP('STATS 17-18'!J215,'SC - GOALS'!$A$3:$B$55,2)</f>
        <v>70</v>
      </c>
      <c r="F214" s="33">
        <f>IF('STATS 17-18'!G215&lt;400,IF(E214&gt;66,66,E214),E214)</f>
        <v>70</v>
      </c>
      <c r="G214" s="33">
        <f>IF('STATS 17-18'!G215&lt;200,IF(F214&gt;60,60,F214),F214)</f>
        <v>70</v>
      </c>
      <c r="H214" s="116">
        <f>(D214+G214)/2</f>
        <v>67.5</v>
      </c>
      <c r="I214" s="116">
        <f>IF('STATS 17-18'!H215&lt;13.4,IF(H214&gt;73,73,H214),H214)</f>
        <v>67.5</v>
      </c>
      <c r="J214" s="134">
        <f>IF('STATS 17-18'!H215&lt;11,IF(I214&gt;66,66,I214),I214)</f>
        <v>66</v>
      </c>
    </row>
    <row r="215" ht="20.35" customHeight="1">
      <c r="A215" t="s" s="38">
        <v>290</v>
      </c>
      <c r="B215" s="81">
        <f>VLOOKUP('STATS 17-18'!AG216,'SC - SHOTS'!$A$3:$B$55,2)</f>
        <v>65</v>
      </c>
      <c r="C215" s="33">
        <f>IF('STATS 17-18'!G216&lt;400,IF(B215&gt;66,66,B215),B215)</f>
        <v>65</v>
      </c>
      <c r="D215" s="33">
        <f>IF('STATS 17-18'!G216&lt;200,IF(C215&gt;60,60,C215),C215)</f>
        <v>60</v>
      </c>
      <c r="E215" s="33">
        <f>VLOOKUP('STATS 17-18'!J216,'SC - GOALS'!$A$3:$B$55,2)</f>
        <v>47</v>
      </c>
      <c r="F215" s="33">
        <f>IF('STATS 17-18'!G216&lt;400,IF(E215&gt;66,66,E215),E215)</f>
        <v>47</v>
      </c>
      <c r="G215" s="33">
        <f>IF('STATS 17-18'!G216&lt;200,IF(F215&gt;60,60,F215),F215)</f>
        <v>47</v>
      </c>
      <c r="H215" s="116">
        <f>(D215+G215)/2</f>
        <v>53.5</v>
      </c>
      <c r="I215" s="116">
        <f>IF('STATS 17-18'!H216&lt;13.4,IF(H215&gt;73,73,H215),H215)</f>
        <v>53.5</v>
      </c>
      <c r="J215" s="134">
        <f>IF('STATS 17-18'!H216&lt;11,IF(I215&gt;66,66,I215),I215)</f>
        <v>53.5</v>
      </c>
    </row>
    <row r="216" ht="20.35" customHeight="1">
      <c r="A216" t="s" s="38">
        <v>291</v>
      </c>
      <c r="B216" s="81">
        <f>VLOOKUP('STATS 17-18'!AG217,'SC - SHOTS'!$A$3:$B$55,2)</f>
        <v>61</v>
      </c>
      <c r="C216" s="33">
        <f>IF('STATS 17-18'!G217&lt;400,IF(B216&gt;66,66,B216),B216)</f>
        <v>61</v>
      </c>
      <c r="D216" s="33">
        <f>IF('STATS 17-18'!G217&lt;200,IF(C216&gt;60,60,C216),C216)</f>
        <v>61</v>
      </c>
      <c r="E216" s="33">
        <f>VLOOKUP('STATS 17-18'!J217,'SC - GOALS'!$A$3:$B$55,2)</f>
        <v>64</v>
      </c>
      <c r="F216" s="33">
        <f>IF('STATS 17-18'!G217&lt;400,IF(E216&gt;66,66,E216),E216)</f>
        <v>64</v>
      </c>
      <c r="G216" s="33">
        <f>IF('STATS 17-18'!G217&lt;200,IF(F216&gt;60,60,F216),F216)</f>
        <v>64</v>
      </c>
      <c r="H216" s="116">
        <f>(D216+G216)/2</f>
        <v>62.5</v>
      </c>
      <c r="I216" s="116">
        <f>IF('STATS 17-18'!H217&lt;13.4,IF(H216&gt;73,73,H216),H216)</f>
        <v>62.5</v>
      </c>
      <c r="J216" s="134">
        <f>IF('STATS 17-18'!H217&lt;11,IF(I216&gt;66,66,I216),I216)</f>
        <v>62.5</v>
      </c>
    </row>
    <row r="217" ht="20.35" customHeight="1">
      <c r="A217" t="s" s="38">
        <v>292</v>
      </c>
      <c r="B217" s="81">
        <f>VLOOKUP('STATS 17-18'!AG218,'SC - SHOTS'!$A$3:$B$55,2)</f>
        <v>56</v>
      </c>
      <c r="C217" s="33">
        <f>IF('STATS 17-18'!G218&lt;400,IF(B217&gt;66,66,B217),B217)</f>
        <v>56</v>
      </c>
      <c r="D217" s="33">
        <f>IF('STATS 17-18'!G218&lt;200,IF(C217&gt;60,60,C217),C217)</f>
        <v>56</v>
      </c>
      <c r="E217" s="33">
        <f>VLOOKUP('STATS 17-18'!J218,'SC - GOALS'!$A$3:$B$55,2)</f>
        <v>59</v>
      </c>
      <c r="F217" s="33">
        <f>IF('STATS 17-18'!G218&lt;400,IF(E217&gt;66,66,E217),E217)</f>
        <v>59</v>
      </c>
      <c r="G217" s="33">
        <f>IF('STATS 17-18'!G218&lt;200,IF(F217&gt;60,60,F217),F217)</f>
        <v>59</v>
      </c>
      <c r="H217" s="116">
        <f>(D217+G217)/2</f>
        <v>57.5</v>
      </c>
      <c r="I217" s="116">
        <f>IF('STATS 17-18'!H218&lt;13.4,IF(H217&gt;73,73,H217),H217)</f>
        <v>57.5</v>
      </c>
      <c r="J217" s="134">
        <f>IF('STATS 17-18'!H218&lt;11,IF(I217&gt;66,66,I217),I217)</f>
        <v>57.5</v>
      </c>
    </row>
    <row r="218" ht="20.35" customHeight="1">
      <c r="A218" t="s" s="38">
        <v>293</v>
      </c>
      <c r="B218" s="81">
        <f>VLOOKUP('STATS 17-18'!AG219,'SC - SHOTS'!$A$3:$B$55,2)</f>
        <v>47</v>
      </c>
      <c r="C218" s="33">
        <f>IF('STATS 17-18'!G219&lt;400,IF(B218&gt;66,66,B218),B218)</f>
        <v>47</v>
      </c>
      <c r="D218" s="33">
        <f>IF('STATS 17-18'!G219&lt;200,IF(C218&gt;60,60,C218),C218)</f>
        <v>47</v>
      </c>
      <c r="E218" s="33">
        <f>VLOOKUP('STATS 17-18'!J219,'SC - GOALS'!$A$3:$B$55,2)</f>
        <v>51</v>
      </c>
      <c r="F218" s="33">
        <f>IF('STATS 17-18'!G219&lt;400,IF(E218&gt;66,66,E218),E218)</f>
        <v>51</v>
      </c>
      <c r="G218" s="33">
        <f>IF('STATS 17-18'!G219&lt;200,IF(F218&gt;60,60,F218),F218)</f>
        <v>51</v>
      </c>
      <c r="H218" s="116">
        <f>(D218+G218)/2</f>
        <v>49</v>
      </c>
      <c r="I218" s="116">
        <f>IF('STATS 17-18'!H219&lt;13.4,IF(H218&gt;73,73,H218),H218)</f>
        <v>49</v>
      </c>
      <c r="J218" s="134">
        <f>IF('STATS 17-18'!H219&lt;11,IF(I218&gt;66,66,I218),I218)</f>
        <v>49</v>
      </c>
    </row>
    <row r="219" ht="20.35" customHeight="1">
      <c r="A219" t="s" s="38">
        <v>294</v>
      </c>
      <c r="B219" s="81">
        <f>VLOOKUP('STATS 17-18'!AG220,'SC - SHOTS'!$A$3:$B$55,2)</f>
        <v>89</v>
      </c>
      <c r="C219" s="33">
        <f>IF('STATS 17-18'!G220&lt;400,IF(B219&gt;66,66,B219),B219)</f>
        <v>66</v>
      </c>
      <c r="D219" s="33">
        <f>IF('STATS 17-18'!G220&lt;200,IF(C219&gt;60,60,C219),C219)</f>
        <v>60</v>
      </c>
      <c r="E219" s="33">
        <f>VLOOKUP('STATS 17-18'!J220,'SC - GOALS'!$A$3:$B$55,2)</f>
        <v>47</v>
      </c>
      <c r="F219" s="33">
        <f>IF('STATS 17-18'!G220&lt;400,IF(E219&gt;66,66,E219),E219)</f>
        <v>47</v>
      </c>
      <c r="G219" s="33">
        <f>IF('STATS 17-18'!G220&lt;200,IF(F219&gt;60,60,F219),F219)</f>
        <v>47</v>
      </c>
      <c r="H219" s="116">
        <f>(D219+G219)/2</f>
        <v>53.5</v>
      </c>
      <c r="I219" s="116">
        <f>IF('STATS 17-18'!H220&lt;13.4,IF(H219&gt;73,73,H219),H219)</f>
        <v>53.5</v>
      </c>
      <c r="J219" s="134">
        <f>IF('STATS 17-18'!H220&lt;11,IF(I219&gt;66,66,I219),I219)</f>
        <v>53.5</v>
      </c>
    </row>
    <row r="220" ht="20.35" customHeight="1">
      <c r="A220" t="s" s="38">
        <v>295</v>
      </c>
      <c r="B220" s="81">
        <f>VLOOKUP('STATS 17-18'!AG221,'SC - SHOTS'!$A$3:$B$55,2)</f>
        <v>47</v>
      </c>
      <c r="C220" s="33">
        <f>IF('STATS 17-18'!G221&lt;400,IF(B220&gt;66,66,B220),B220)</f>
        <v>47</v>
      </c>
      <c r="D220" s="33">
        <f>IF('STATS 17-18'!G221&lt;200,IF(C220&gt;60,60,C220),C220)</f>
        <v>47</v>
      </c>
      <c r="E220" s="33">
        <f>VLOOKUP('STATS 17-18'!J221,'SC - GOALS'!$A$3:$B$55,2)</f>
        <v>47</v>
      </c>
      <c r="F220" s="33">
        <f>IF('STATS 17-18'!G221&lt;400,IF(E220&gt;66,66,E220),E220)</f>
        <v>47</v>
      </c>
      <c r="G220" s="33">
        <f>IF('STATS 17-18'!G221&lt;200,IF(F220&gt;60,60,F220),F220)</f>
        <v>47</v>
      </c>
      <c r="H220" s="116">
        <f>(D220+G220)/2</f>
        <v>47</v>
      </c>
      <c r="I220" s="116">
        <f>IF('STATS 17-18'!H221&lt;13.4,IF(H220&gt;73,73,H220),H220)</f>
        <v>47</v>
      </c>
      <c r="J220" s="134">
        <f>IF('STATS 17-18'!H221&lt;11,IF(I220&gt;66,66,I220),I220)</f>
        <v>47</v>
      </c>
    </row>
    <row r="221" ht="20.35" customHeight="1">
      <c r="A221" t="s" s="38">
        <v>296</v>
      </c>
      <c r="B221" s="81">
        <f>VLOOKUP('STATS 17-18'!AG222,'SC - SHOTS'!$A$3:$B$55,2)</f>
        <v>76</v>
      </c>
      <c r="C221" s="33">
        <f>IF('STATS 17-18'!G222&lt;400,IF(B221&gt;66,66,B221),B221)</f>
        <v>76</v>
      </c>
      <c r="D221" s="33">
        <f>IF('STATS 17-18'!G222&lt;200,IF(C221&gt;60,60,C221),C221)</f>
        <v>76</v>
      </c>
      <c r="E221" s="33">
        <f>VLOOKUP('STATS 17-18'!J222,'SC - GOALS'!$A$3:$B$55,2)</f>
        <v>80</v>
      </c>
      <c r="F221" s="33">
        <f>IF('STATS 17-18'!G222&lt;400,IF(E221&gt;66,66,E221),E221)</f>
        <v>80</v>
      </c>
      <c r="G221" s="33">
        <f>IF('STATS 17-18'!G222&lt;200,IF(F221&gt;60,60,F221),F221)</f>
        <v>80</v>
      </c>
      <c r="H221" s="116">
        <f>(D221+G221)/2</f>
        <v>78</v>
      </c>
      <c r="I221" s="116">
        <f>IF('STATS 17-18'!H222&lt;13.4,IF(H221&gt;73,73,H221),H221)</f>
        <v>73</v>
      </c>
      <c r="J221" s="134">
        <f>IF('STATS 17-18'!H222&lt;11,IF(I221&gt;66,66,I221),I221)</f>
        <v>73</v>
      </c>
    </row>
    <row r="222" ht="20.35" customHeight="1">
      <c r="A222" t="s" s="38">
        <v>297</v>
      </c>
      <c r="B222" s="81">
        <f>VLOOKUP('STATS 17-18'!AG223,'SC - SHOTS'!$A$3:$B$55,2)</f>
        <v>65</v>
      </c>
      <c r="C222" s="33">
        <f>IF('STATS 17-18'!G223&lt;400,IF(B222&gt;66,66,B222),B222)</f>
        <v>65</v>
      </c>
      <c r="D222" s="33">
        <f>IF('STATS 17-18'!G223&lt;200,IF(C222&gt;60,60,C222),C222)</f>
        <v>60</v>
      </c>
      <c r="E222" s="33">
        <f>VLOOKUP('STATS 17-18'!J223,'SC - GOALS'!$A$3:$B$55,2)</f>
        <v>47</v>
      </c>
      <c r="F222" s="33">
        <f>IF('STATS 17-18'!G223&lt;400,IF(E222&gt;66,66,E222),E222)</f>
        <v>47</v>
      </c>
      <c r="G222" s="33">
        <f>IF('STATS 17-18'!G223&lt;200,IF(F222&gt;60,60,F222),F222)</f>
        <v>47</v>
      </c>
      <c r="H222" s="116">
        <f>(D222+G222)/2</f>
        <v>53.5</v>
      </c>
      <c r="I222" s="116">
        <f>IF('STATS 17-18'!H223&lt;13.4,IF(H222&gt;73,73,H222),H222)</f>
        <v>53.5</v>
      </c>
      <c r="J222" s="134">
        <f>IF('STATS 17-18'!H223&lt;11,IF(I222&gt;66,66,I222),I222)</f>
        <v>53.5</v>
      </c>
    </row>
    <row r="223" ht="20.35" customHeight="1">
      <c r="A223" t="s" s="38">
        <v>298</v>
      </c>
      <c r="B223" s="81">
        <f>VLOOKUP('STATS 17-18'!AG224,'SC - SHOTS'!$A$3:$B$55,2)</f>
        <v>65</v>
      </c>
      <c r="C223" s="33">
        <f>IF('STATS 17-18'!G224&lt;400,IF(B223&gt;66,66,B223),B223)</f>
        <v>65</v>
      </c>
      <c r="D223" s="33">
        <f>IF('STATS 17-18'!G224&lt;200,IF(C223&gt;60,60,C223),C223)</f>
        <v>60</v>
      </c>
      <c r="E223" s="33">
        <f>VLOOKUP('STATS 17-18'!J224,'SC - GOALS'!$A$3:$B$55,2)</f>
        <v>47</v>
      </c>
      <c r="F223" s="33">
        <f>IF('STATS 17-18'!G224&lt;400,IF(E223&gt;66,66,E223),E223)</f>
        <v>47</v>
      </c>
      <c r="G223" s="33">
        <f>IF('STATS 17-18'!G224&lt;200,IF(F223&gt;60,60,F223),F223)</f>
        <v>47</v>
      </c>
      <c r="H223" s="116">
        <f>(D223+G223)/2</f>
        <v>53.5</v>
      </c>
      <c r="I223" s="116">
        <f>IF('STATS 17-18'!H224&lt;13.4,IF(H223&gt;73,73,H223),H223)</f>
        <v>53.5</v>
      </c>
      <c r="J223" s="134">
        <f>IF('STATS 17-18'!H224&lt;11,IF(I223&gt;66,66,I223),I223)</f>
        <v>53.5</v>
      </c>
    </row>
    <row r="224" ht="20.35" customHeight="1">
      <c r="A224" t="s" s="38">
        <v>299</v>
      </c>
      <c r="B224" s="81">
        <f>VLOOKUP('STATS 17-18'!AG225,'SC - SHOTS'!$A$3:$B$55,2)</f>
        <v>91</v>
      </c>
      <c r="C224" s="33">
        <f>IF('STATS 17-18'!G225&lt;400,IF(B224&gt;66,66,B224),B224)</f>
        <v>91</v>
      </c>
      <c r="D224" s="33">
        <f>IF('STATS 17-18'!G225&lt;200,IF(C224&gt;60,60,C224),C224)</f>
        <v>91</v>
      </c>
      <c r="E224" s="33">
        <f>VLOOKUP('STATS 17-18'!J225,'SC - GOALS'!$A$3:$B$55,2)</f>
        <v>89</v>
      </c>
      <c r="F224" s="33">
        <f>IF('STATS 17-18'!G225&lt;400,IF(E224&gt;66,66,E224),E224)</f>
        <v>89</v>
      </c>
      <c r="G224" s="33">
        <f>IF('STATS 17-18'!G225&lt;200,IF(F224&gt;60,60,F224),F224)</f>
        <v>89</v>
      </c>
      <c r="H224" s="116">
        <f>(D224+G224)/2</f>
        <v>90</v>
      </c>
      <c r="I224" s="116">
        <f>IF('STATS 17-18'!H225&lt;13.4,IF(H224&gt;73,73,H224),H224)</f>
        <v>90</v>
      </c>
      <c r="J224" s="134">
        <f>IF('STATS 17-18'!H225&lt;11,IF(I224&gt;66,66,I224),I224)</f>
        <v>90</v>
      </c>
    </row>
    <row r="225" ht="20.35" customHeight="1">
      <c r="A225" t="s" s="38">
        <v>300</v>
      </c>
      <c r="B225" s="81">
        <f>VLOOKUP('STATS 17-18'!AG226,'SC - SHOTS'!$A$3:$B$55,2)</f>
        <v>98</v>
      </c>
      <c r="C225" s="33">
        <f>IF('STATS 17-18'!G226&lt;400,IF(B225&gt;66,66,B225),B225)</f>
        <v>66</v>
      </c>
      <c r="D225" s="33">
        <f>IF('STATS 17-18'!G226&lt;200,IF(C225&gt;60,60,C225),C225)</f>
        <v>60</v>
      </c>
      <c r="E225" s="33">
        <f>VLOOKUP('STATS 17-18'!J226,'SC - GOALS'!$A$3:$B$55,2)</f>
        <v>89</v>
      </c>
      <c r="F225" s="33">
        <f>IF('STATS 17-18'!G226&lt;400,IF(E225&gt;66,66,E225),E225)</f>
        <v>66</v>
      </c>
      <c r="G225" s="33">
        <f>IF('STATS 17-18'!G226&lt;200,IF(F225&gt;60,60,F225),F225)</f>
        <v>60</v>
      </c>
      <c r="H225" s="116">
        <f>(D225+G225)/2</f>
        <v>60</v>
      </c>
      <c r="I225" s="116">
        <f>IF('STATS 17-18'!H226&lt;13.4,IF(H225&gt;73,73,H225),H225)</f>
        <v>60</v>
      </c>
      <c r="J225" s="134">
        <f>IF('STATS 17-18'!H226&lt;11,IF(I225&gt;66,66,I225),I225)</f>
        <v>60</v>
      </c>
    </row>
    <row r="226" ht="20.35" customHeight="1">
      <c r="A226" t="s" s="38">
        <v>301</v>
      </c>
      <c r="B226" s="81">
        <f>VLOOKUP('STATS 17-18'!AG227,'SC - SHOTS'!$A$3:$B$55,2)</f>
        <v>58</v>
      </c>
      <c r="C226" s="33">
        <f>IF('STATS 17-18'!G227&lt;400,IF(B226&gt;66,66,B226),B226)</f>
        <v>58</v>
      </c>
      <c r="D226" s="33">
        <f>IF('STATS 17-18'!G227&lt;200,IF(C226&gt;60,60,C226),C226)</f>
        <v>58</v>
      </c>
      <c r="E226" s="33">
        <f>VLOOKUP('STATS 17-18'!J227,'SC - GOALS'!$A$3:$B$55,2)</f>
        <v>62</v>
      </c>
      <c r="F226" s="33">
        <f>IF('STATS 17-18'!G227&lt;400,IF(E226&gt;66,66,E226),E226)</f>
        <v>62</v>
      </c>
      <c r="G226" s="33">
        <f>IF('STATS 17-18'!G227&lt;200,IF(F226&gt;60,60,F226),F226)</f>
        <v>62</v>
      </c>
      <c r="H226" s="116">
        <f>(D226+G226)/2</f>
        <v>60</v>
      </c>
      <c r="I226" s="116">
        <f>IF('STATS 17-18'!H227&lt;13.4,IF(H226&gt;73,73,H226),H226)</f>
        <v>60</v>
      </c>
      <c r="J226" s="134">
        <f>IF('STATS 17-18'!H227&lt;11,IF(I226&gt;66,66,I226),I226)</f>
        <v>60</v>
      </c>
    </row>
    <row r="227" ht="20.35" customHeight="1">
      <c r="A227" t="s" s="38">
        <v>302</v>
      </c>
      <c r="B227" s="81">
        <f>VLOOKUP('STATS 17-18'!AG228,'SC - SHOTS'!$A$3:$B$55,2)</f>
        <v>49</v>
      </c>
      <c r="C227" s="33">
        <f>IF('STATS 17-18'!G228&lt;400,IF(B227&gt;66,66,B227),B227)</f>
        <v>49</v>
      </c>
      <c r="D227" s="33">
        <f>IF('STATS 17-18'!G228&lt;200,IF(C227&gt;60,60,C227),C227)</f>
        <v>49</v>
      </c>
      <c r="E227" s="33">
        <f>VLOOKUP('STATS 17-18'!J228,'SC - GOALS'!$A$3:$B$55,2)</f>
        <v>59</v>
      </c>
      <c r="F227" s="33">
        <f>IF('STATS 17-18'!G228&lt;400,IF(E227&gt;66,66,E227),E227)</f>
        <v>59</v>
      </c>
      <c r="G227" s="33">
        <f>IF('STATS 17-18'!G228&lt;200,IF(F227&gt;60,60,F227),F227)</f>
        <v>59</v>
      </c>
      <c r="H227" s="116">
        <f>(D227+G227)/2</f>
        <v>54</v>
      </c>
      <c r="I227" s="116">
        <f>IF('STATS 17-18'!H228&lt;13.4,IF(H227&gt;73,73,H227),H227)</f>
        <v>54</v>
      </c>
      <c r="J227" s="134">
        <f>IF('STATS 17-18'!H228&lt;11,IF(I227&gt;66,66,I227),I227)</f>
        <v>54</v>
      </c>
    </row>
    <row r="228" ht="20.35" customHeight="1">
      <c r="A228" t="s" s="38">
        <v>304</v>
      </c>
      <c r="B228" s="81">
        <f>VLOOKUP('STATS 17-18'!AG230,'SC - SHOTS'!$A$3:$B$55,2)</f>
        <v>77</v>
      </c>
      <c r="C228" s="33">
        <f>IF('STATS 17-18'!G230&lt;400,IF(B228&gt;66,66,B228),B228)</f>
        <v>77</v>
      </c>
      <c r="D228" s="33">
        <f>IF('STATS 17-18'!G230&lt;200,IF(C228&gt;60,60,C228),C228)</f>
        <v>77</v>
      </c>
      <c r="E228" s="33">
        <f>VLOOKUP('STATS 17-18'!J230,'SC - GOALS'!$A$3:$B$55,2)</f>
        <v>82</v>
      </c>
      <c r="F228" s="33">
        <f>IF('STATS 17-18'!G230&lt;400,IF(E228&gt;66,66,E228),E228)</f>
        <v>82</v>
      </c>
      <c r="G228" s="33">
        <f>IF('STATS 17-18'!G230&lt;200,IF(F228&gt;60,60,F228),F228)</f>
        <v>82</v>
      </c>
      <c r="H228" s="116">
        <f>(D228+G228)/2</f>
        <v>79.5</v>
      </c>
      <c r="I228" s="116">
        <f>IF('STATS 17-18'!H230&lt;13.4,IF(H228&gt;73,73,H228),H228)</f>
        <v>79.5</v>
      </c>
      <c r="J228" s="134">
        <f>IF('STATS 17-18'!H230&lt;11,IF(I228&gt;66,66,I228),I228)</f>
        <v>79.5</v>
      </c>
    </row>
    <row r="229" ht="20.35" customHeight="1">
      <c r="A229" t="s" s="38">
        <v>305</v>
      </c>
      <c r="B229" s="81">
        <f>VLOOKUP('STATS 17-18'!AG231,'SC - SHOTS'!$A$3:$B$55,2)</f>
        <v>73</v>
      </c>
      <c r="C229" s="33">
        <f>IF('STATS 17-18'!G231&lt;400,IF(B229&gt;66,66,B229),B229)</f>
        <v>73</v>
      </c>
      <c r="D229" s="33">
        <f>IF('STATS 17-18'!G231&lt;200,IF(C229&gt;60,60,C229),C229)</f>
        <v>73</v>
      </c>
      <c r="E229" s="33">
        <f>VLOOKUP('STATS 17-18'!J231,'SC - GOALS'!$A$3:$B$55,2)</f>
        <v>56</v>
      </c>
      <c r="F229" s="33">
        <f>IF('STATS 17-18'!G231&lt;400,IF(E229&gt;66,66,E229),E229)</f>
        <v>56</v>
      </c>
      <c r="G229" s="33">
        <f>IF('STATS 17-18'!G231&lt;200,IF(F229&gt;60,60,F229),F229)</f>
        <v>56</v>
      </c>
      <c r="H229" s="116">
        <f>(D229+G229)/2</f>
        <v>64.5</v>
      </c>
      <c r="I229" s="116">
        <f>IF('STATS 17-18'!H231&lt;13.4,IF(H229&gt;73,73,H229),H229)</f>
        <v>64.5</v>
      </c>
      <c r="J229" s="134">
        <f>IF('STATS 17-18'!H231&lt;11,IF(I229&gt;66,66,I229),I229)</f>
        <v>64.5</v>
      </c>
    </row>
    <row r="230" ht="20.35" customHeight="1">
      <c r="A230" t="s" s="38">
        <v>306</v>
      </c>
      <c r="B230" s="81">
        <f>VLOOKUP('STATS 17-18'!AG232,'SC - SHOTS'!$A$3:$B$55,2)</f>
        <v>56</v>
      </c>
      <c r="C230" s="33">
        <f>IF('STATS 17-18'!G232&lt;400,IF(B230&gt;66,66,B230),B230)</f>
        <v>56</v>
      </c>
      <c r="D230" s="33">
        <f>IF('STATS 17-18'!G232&lt;200,IF(C230&gt;60,60,C230),C230)</f>
        <v>56</v>
      </c>
      <c r="E230" s="33">
        <f>VLOOKUP('STATS 17-18'!J232,'SC - GOALS'!$A$3:$B$55,2)</f>
        <v>74</v>
      </c>
      <c r="F230" s="33">
        <f>IF('STATS 17-18'!G232&lt;400,IF(E230&gt;66,66,E230),E230)</f>
        <v>74</v>
      </c>
      <c r="G230" s="33">
        <f>IF('STATS 17-18'!G232&lt;200,IF(F230&gt;60,60,F230),F230)</f>
        <v>74</v>
      </c>
      <c r="H230" s="116">
        <f>(D230+G230)/2</f>
        <v>65</v>
      </c>
      <c r="I230" s="116">
        <f>IF('STATS 17-18'!H232&lt;13.4,IF(H230&gt;73,73,H230),H230)</f>
        <v>65</v>
      </c>
      <c r="J230" s="134">
        <f>IF('STATS 17-18'!H232&lt;11,IF(I230&gt;66,66,I230),I230)</f>
        <v>65</v>
      </c>
    </row>
    <row r="231" ht="20.35" customHeight="1">
      <c r="A231" t="s" s="38">
        <v>307</v>
      </c>
      <c r="B231" s="81">
        <f>VLOOKUP('STATS 17-18'!AG233,'SC - SHOTS'!$A$3:$B$55,2)</f>
        <v>78</v>
      </c>
      <c r="C231" s="33">
        <f>IF('STATS 17-18'!G233&lt;400,IF(B231&gt;66,66,B231),B231)</f>
        <v>78</v>
      </c>
      <c r="D231" s="33">
        <f>IF('STATS 17-18'!G233&lt;200,IF(C231&gt;60,60,C231),C231)</f>
        <v>78</v>
      </c>
      <c r="E231" s="33">
        <f>VLOOKUP('STATS 17-18'!J233,'SC - GOALS'!$A$3:$B$55,2)</f>
        <v>75</v>
      </c>
      <c r="F231" s="33">
        <f>IF('STATS 17-18'!G233&lt;400,IF(E231&gt;66,66,E231),E231)</f>
        <v>75</v>
      </c>
      <c r="G231" s="33">
        <f>IF('STATS 17-18'!G233&lt;200,IF(F231&gt;60,60,F231),F231)</f>
        <v>75</v>
      </c>
      <c r="H231" s="116">
        <f>(D231+G231)/2</f>
        <v>76.5</v>
      </c>
      <c r="I231" s="116">
        <f>IF('STATS 17-18'!H233&lt;13.4,IF(H231&gt;73,73,H231),H231)</f>
        <v>76.5</v>
      </c>
      <c r="J231" s="134">
        <f>IF('STATS 17-18'!H233&lt;11,IF(I231&gt;66,66,I231),I231)</f>
        <v>76.5</v>
      </c>
    </row>
    <row r="232" ht="20.35" customHeight="1">
      <c r="A232" t="s" s="38">
        <v>308</v>
      </c>
      <c r="B232" s="81">
        <f>VLOOKUP('STATS 17-18'!AG234,'SC - SHOTS'!$A$3:$B$55,2)</f>
        <v>96</v>
      </c>
      <c r="C232" s="33">
        <f>IF('STATS 17-18'!G234&lt;400,IF(B232&gt;66,66,B232),B232)</f>
        <v>96</v>
      </c>
      <c r="D232" s="33">
        <f>IF('STATS 17-18'!G234&lt;200,IF(C232&gt;60,60,C232),C232)</f>
        <v>96</v>
      </c>
      <c r="E232" s="33">
        <f>VLOOKUP('STATS 17-18'!J234,'SC - GOALS'!$A$3:$B$55,2)</f>
        <v>86</v>
      </c>
      <c r="F232" s="33">
        <f>IF('STATS 17-18'!G234&lt;400,IF(E232&gt;66,66,E232),E232)</f>
        <v>86</v>
      </c>
      <c r="G232" s="33">
        <f>IF('STATS 17-18'!G234&lt;200,IF(F232&gt;60,60,F232),F232)</f>
        <v>86</v>
      </c>
      <c r="H232" s="116">
        <f>(D232+G232)/2</f>
        <v>91</v>
      </c>
      <c r="I232" s="116">
        <f>IF('STATS 17-18'!H234&lt;13.4,IF(H232&gt;73,73,H232),H232)</f>
        <v>91</v>
      </c>
      <c r="J232" s="134">
        <f>IF('STATS 17-18'!H234&lt;11,IF(I232&gt;66,66,I232),I232)</f>
        <v>91</v>
      </c>
    </row>
    <row r="233" ht="20.35" customHeight="1">
      <c r="A233" t="s" s="38">
        <v>309</v>
      </c>
      <c r="B233" s="81">
        <f>VLOOKUP('STATS 17-18'!AG235,'SC - SHOTS'!$A$3:$B$55,2)</f>
        <v>94</v>
      </c>
      <c r="C233" s="33">
        <f>IF('STATS 17-18'!G235&lt;400,IF(B233&gt;66,66,B233),B233)</f>
        <v>66</v>
      </c>
      <c r="D233" s="33">
        <f>IF('STATS 17-18'!G235&lt;200,IF(C233&gt;60,60,C233),C233)</f>
        <v>60</v>
      </c>
      <c r="E233" s="33">
        <f>VLOOKUP('STATS 17-18'!J235,'SC - GOALS'!$A$3:$B$55,2)</f>
        <v>93</v>
      </c>
      <c r="F233" s="33">
        <f>IF('STATS 17-18'!G235&lt;400,IF(E233&gt;66,66,E233),E233)</f>
        <v>66</v>
      </c>
      <c r="G233" s="33">
        <f>IF('STATS 17-18'!G235&lt;200,IF(F233&gt;60,60,F233),F233)</f>
        <v>60</v>
      </c>
      <c r="H233" s="116">
        <f>(D233+G233)/2</f>
        <v>60</v>
      </c>
      <c r="I233" s="116">
        <f>IF('STATS 17-18'!H235&lt;13.4,IF(H233&gt;73,73,H233),H233)</f>
        <v>60</v>
      </c>
      <c r="J233" s="134">
        <f>IF('STATS 17-18'!H235&lt;11,IF(I233&gt;66,66,I233),I233)</f>
        <v>60</v>
      </c>
    </row>
    <row r="234" ht="20.35" customHeight="1">
      <c r="A234" t="s" s="38">
        <v>310</v>
      </c>
      <c r="B234" s="81">
        <f>VLOOKUP('STATS 17-18'!AG236,'SC - SHOTS'!$A$3:$B$55,2)</f>
        <v>52</v>
      </c>
      <c r="C234" s="33">
        <f>IF('STATS 17-18'!G236&lt;400,IF(B234&gt;66,66,B234),B234)</f>
        <v>52</v>
      </c>
      <c r="D234" s="33">
        <f>IF('STATS 17-18'!G236&lt;200,IF(C234&gt;60,60,C234),C234)</f>
        <v>52</v>
      </c>
      <c r="E234" s="33">
        <f>VLOOKUP('STATS 17-18'!J236,'SC - GOALS'!$A$3:$B$55,2)</f>
        <v>65</v>
      </c>
      <c r="F234" s="33">
        <f>IF('STATS 17-18'!G236&lt;400,IF(E234&gt;66,66,E234),E234)</f>
        <v>65</v>
      </c>
      <c r="G234" s="33">
        <f>IF('STATS 17-18'!G236&lt;200,IF(F234&gt;60,60,F234),F234)</f>
        <v>65</v>
      </c>
      <c r="H234" s="116">
        <f>(D234+G234)/2</f>
        <v>58.5</v>
      </c>
      <c r="I234" s="116">
        <f>IF('STATS 17-18'!H236&lt;13.4,IF(H234&gt;73,73,H234),H234)</f>
        <v>58.5</v>
      </c>
      <c r="J234" s="134">
        <f>IF('STATS 17-18'!H236&lt;11,IF(I234&gt;66,66,I234),I234)</f>
        <v>58.5</v>
      </c>
    </row>
    <row r="235" ht="20.35" customHeight="1">
      <c r="A235" t="s" s="38">
        <v>311</v>
      </c>
      <c r="B235" s="81">
        <f>VLOOKUP('STATS 17-18'!AG237,'SC - SHOTS'!$A$3:$B$55,2)</f>
        <v>60</v>
      </c>
      <c r="C235" s="33">
        <f>IF('STATS 17-18'!G237&lt;400,IF(B235&gt;66,66,B235),B235)</f>
        <v>60</v>
      </c>
      <c r="D235" s="33">
        <f>IF('STATS 17-18'!G237&lt;200,IF(C235&gt;60,60,C235),C235)</f>
        <v>60</v>
      </c>
      <c r="E235" s="33">
        <f>VLOOKUP('STATS 17-18'!J237,'SC - GOALS'!$A$3:$B$55,2)</f>
        <v>66</v>
      </c>
      <c r="F235" s="33">
        <f>IF('STATS 17-18'!G237&lt;400,IF(E235&gt;66,66,E235),E235)</f>
        <v>66</v>
      </c>
      <c r="G235" s="33">
        <f>IF('STATS 17-18'!G237&lt;200,IF(F235&gt;60,60,F235),F235)</f>
        <v>66</v>
      </c>
      <c r="H235" s="116">
        <f>(D235+G235)/2</f>
        <v>63</v>
      </c>
      <c r="I235" s="116">
        <f>IF('STATS 17-18'!H237&lt;13.4,IF(H235&gt;73,73,H235),H235)</f>
        <v>63</v>
      </c>
      <c r="J235" s="134">
        <f>IF('STATS 17-18'!H237&lt;11,IF(I235&gt;66,66,I235),I235)</f>
        <v>63</v>
      </c>
    </row>
    <row r="236" ht="20.35" customHeight="1">
      <c r="A236" t="s" s="38">
        <v>312</v>
      </c>
      <c r="B236" s="81">
        <f>VLOOKUP('STATS 17-18'!AG238,'SC - SHOTS'!$A$3:$B$55,2)</f>
        <v>74</v>
      </c>
      <c r="C236" s="33">
        <f>IF('STATS 17-18'!G238&lt;400,IF(B236&gt;66,66,B236),B236)</f>
        <v>74</v>
      </c>
      <c r="D236" s="33">
        <f>IF('STATS 17-18'!G238&lt;200,IF(C236&gt;60,60,C236),C236)</f>
        <v>74</v>
      </c>
      <c r="E236" s="33">
        <f>VLOOKUP('STATS 17-18'!J238,'SC - GOALS'!$A$3:$B$55,2)</f>
        <v>85</v>
      </c>
      <c r="F236" s="33">
        <f>IF('STATS 17-18'!G238&lt;400,IF(E236&gt;66,66,E236),E236)</f>
        <v>85</v>
      </c>
      <c r="G236" s="33">
        <f>IF('STATS 17-18'!G238&lt;200,IF(F236&gt;60,60,F236),F236)</f>
        <v>85</v>
      </c>
      <c r="H236" s="116">
        <f>(D236+G236)/2</f>
        <v>79.5</v>
      </c>
      <c r="I236" s="116">
        <f>IF('STATS 17-18'!H238&lt;13.4,IF(H236&gt;73,73,H236),H236)</f>
        <v>79.5</v>
      </c>
      <c r="J236" s="134">
        <f>IF('STATS 17-18'!H238&lt;11,IF(I236&gt;66,66,I236),I236)</f>
        <v>79.5</v>
      </c>
    </row>
    <row r="237" ht="20.35" customHeight="1">
      <c r="A237" t="s" s="38">
        <v>313</v>
      </c>
      <c r="B237" s="81">
        <f>VLOOKUP('STATS 17-18'!AG239,'SC - SHOTS'!$A$3:$B$55,2)</f>
        <v>94</v>
      </c>
      <c r="C237" s="33">
        <f>IF('STATS 17-18'!G239&lt;400,IF(B237&gt;66,66,B237),B237)</f>
        <v>94</v>
      </c>
      <c r="D237" s="33">
        <f>IF('STATS 17-18'!G239&lt;200,IF(C237&gt;60,60,C237),C237)</f>
        <v>94</v>
      </c>
      <c r="E237" s="33">
        <f>VLOOKUP('STATS 17-18'!J239,'SC - GOALS'!$A$3:$B$55,2)</f>
        <v>96</v>
      </c>
      <c r="F237" s="33">
        <f>IF('STATS 17-18'!G239&lt;400,IF(E237&gt;66,66,E237),E237)</f>
        <v>96</v>
      </c>
      <c r="G237" s="33">
        <f>IF('STATS 17-18'!G239&lt;200,IF(F237&gt;60,60,F237),F237)</f>
        <v>96</v>
      </c>
      <c r="H237" s="116">
        <f>(D237+G237)/2</f>
        <v>95</v>
      </c>
      <c r="I237" s="116">
        <f>IF('STATS 17-18'!H239&lt;13.4,IF(H237&gt;73,73,H237),H237)</f>
        <v>95</v>
      </c>
      <c r="J237" s="134">
        <f>IF('STATS 17-18'!H239&lt;11,IF(I237&gt;66,66,I237),I237)</f>
        <v>95</v>
      </c>
    </row>
    <row r="238" ht="20.35" customHeight="1">
      <c r="A238" t="s" s="38">
        <v>314</v>
      </c>
      <c r="B238" s="81">
        <f>VLOOKUP('STATS 17-18'!AG240,'SC - SHOTS'!$A$3:$B$55,2)</f>
        <v>69</v>
      </c>
      <c r="C238" s="33">
        <f>IF('STATS 17-18'!G240&lt;400,IF(B238&gt;66,66,B238),B238)</f>
        <v>69</v>
      </c>
      <c r="D238" s="33">
        <f>IF('STATS 17-18'!G240&lt;200,IF(C238&gt;60,60,C238),C238)</f>
        <v>69</v>
      </c>
      <c r="E238" s="33">
        <f>VLOOKUP('STATS 17-18'!J240,'SC - GOALS'!$A$3:$B$55,2)</f>
        <v>78</v>
      </c>
      <c r="F238" s="33">
        <f>IF('STATS 17-18'!G240&lt;400,IF(E238&gt;66,66,E238),E238)</f>
        <v>78</v>
      </c>
      <c r="G238" s="33">
        <f>IF('STATS 17-18'!G240&lt;200,IF(F238&gt;60,60,F238),F238)</f>
        <v>78</v>
      </c>
      <c r="H238" s="116">
        <f>(D238+G238)/2</f>
        <v>73.5</v>
      </c>
      <c r="I238" s="116">
        <f>IF('STATS 17-18'!H240&lt;13.4,IF(H238&gt;73,73,H238),H238)</f>
        <v>73.5</v>
      </c>
      <c r="J238" s="134">
        <f>IF('STATS 17-18'!H240&lt;11,IF(I238&gt;66,66,I238),I238)</f>
        <v>73.5</v>
      </c>
    </row>
    <row r="239" ht="20.35" customHeight="1">
      <c r="A239" t="s" s="38">
        <v>315</v>
      </c>
      <c r="B239" s="81">
        <f>VLOOKUP('STATS 17-18'!AG241,'SC - SHOTS'!$A$3:$B$55,2)</f>
        <v>66</v>
      </c>
      <c r="C239" s="33">
        <f>IF('STATS 17-18'!G241&lt;400,IF(B239&gt;66,66,B239),B239)</f>
        <v>66</v>
      </c>
      <c r="D239" s="33">
        <f>IF('STATS 17-18'!G241&lt;200,IF(C239&gt;60,60,C239),C239)</f>
        <v>66</v>
      </c>
      <c r="E239" s="33">
        <f>VLOOKUP('STATS 17-18'!J241,'SC - GOALS'!$A$3:$B$55,2)</f>
        <v>53</v>
      </c>
      <c r="F239" s="33">
        <f>IF('STATS 17-18'!G241&lt;400,IF(E239&gt;66,66,E239),E239)</f>
        <v>53</v>
      </c>
      <c r="G239" s="33">
        <f>IF('STATS 17-18'!G241&lt;200,IF(F239&gt;60,60,F239),F239)</f>
        <v>53</v>
      </c>
      <c r="H239" s="116">
        <f>(D239+G239)/2</f>
        <v>59.5</v>
      </c>
      <c r="I239" s="116">
        <f>IF('STATS 17-18'!H241&lt;13.4,IF(H239&gt;73,73,H239),H239)</f>
        <v>59.5</v>
      </c>
      <c r="J239" s="134">
        <f>IF('STATS 17-18'!H241&lt;11,IF(I239&gt;66,66,I239),I239)</f>
        <v>59.5</v>
      </c>
    </row>
    <row r="240" ht="20.35" customHeight="1">
      <c r="A240" t="s" s="38">
        <v>316</v>
      </c>
      <c r="B240" s="81">
        <f>VLOOKUP('STATS 17-18'!AG242,'SC - SHOTS'!$A$3:$B$55,2)</f>
        <v>51</v>
      </c>
      <c r="C240" s="33">
        <f>IF('STATS 17-18'!G242&lt;400,IF(B240&gt;66,66,B240),B240)</f>
        <v>51</v>
      </c>
      <c r="D240" s="33">
        <f>IF('STATS 17-18'!G242&lt;200,IF(C240&gt;60,60,C240),C240)</f>
        <v>51</v>
      </c>
      <c r="E240" s="33">
        <f>VLOOKUP('STATS 17-18'!J242,'SC - GOALS'!$A$3:$B$55,2)</f>
        <v>50</v>
      </c>
      <c r="F240" s="33">
        <f>IF('STATS 17-18'!G242&lt;400,IF(E240&gt;66,66,E240),E240)</f>
        <v>50</v>
      </c>
      <c r="G240" s="33">
        <f>IF('STATS 17-18'!G242&lt;200,IF(F240&gt;60,60,F240),F240)</f>
        <v>50</v>
      </c>
      <c r="H240" s="116">
        <f>(D240+G240)/2</f>
        <v>50.5</v>
      </c>
      <c r="I240" s="116">
        <f>IF('STATS 17-18'!H242&lt;13.4,IF(H240&gt;73,73,H240),H240)</f>
        <v>50.5</v>
      </c>
      <c r="J240" s="134">
        <f>IF('STATS 17-18'!H242&lt;11,IF(I240&gt;66,66,I240),I240)</f>
        <v>50.5</v>
      </c>
    </row>
    <row r="241" ht="20.35" customHeight="1">
      <c r="A241" t="s" s="38">
        <v>317</v>
      </c>
      <c r="B241" s="81">
        <f>VLOOKUP('STATS 17-18'!AG243,'SC - SHOTS'!$A$3:$B$55,2)</f>
        <v>62</v>
      </c>
      <c r="C241" s="33">
        <f>IF('STATS 17-18'!G243&lt;400,IF(B241&gt;66,66,B241),B241)</f>
        <v>62</v>
      </c>
      <c r="D241" s="33">
        <f>IF('STATS 17-18'!G243&lt;200,IF(C241&gt;60,60,C241),C241)</f>
        <v>62</v>
      </c>
      <c r="E241" s="33">
        <f>VLOOKUP('STATS 17-18'!J243,'SC - GOALS'!$A$3:$B$55,2)</f>
        <v>47</v>
      </c>
      <c r="F241" s="33">
        <f>IF('STATS 17-18'!G243&lt;400,IF(E241&gt;66,66,E241),E241)</f>
        <v>47</v>
      </c>
      <c r="G241" s="33">
        <f>IF('STATS 17-18'!G243&lt;200,IF(F241&gt;60,60,F241),F241)</f>
        <v>47</v>
      </c>
      <c r="H241" s="116">
        <f>(D241+G241)/2</f>
        <v>54.5</v>
      </c>
      <c r="I241" s="116">
        <f>IF('STATS 17-18'!H243&lt;13.4,IF(H241&gt;73,73,H241),H241)</f>
        <v>54.5</v>
      </c>
      <c r="J241" s="134">
        <f>IF('STATS 17-18'!H243&lt;11,IF(I241&gt;66,66,I241),I241)</f>
        <v>54.5</v>
      </c>
    </row>
    <row r="242" ht="20.35" customHeight="1">
      <c r="A242" t="s" s="38">
        <v>318</v>
      </c>
      <c r="B242" s="81">
        <f>VLOOKUP('STATS 17-18'!AG244,'SC - SHOTS'!$A$3:$B$55,2)</f>
        <v>64</v>
      </c>
      <c r="C242" s="33">
        <f>IF('STATS 17-18'!G244&lt;400,IF(B242&gt;66,66,B242),B242)</f>
        <v>64</v>
      </c>
      <c r="D242" s="33">
        <f>IF('STATS 17-18'!G244&lt;200,IF(C242&gt;60,60,C242),C242)</f>
        <v>60</v>
      </c>
      <c r="E242" s="33">
        <f>VLOOKUP('STATS 17-18'!J244,'SC - GOALS'!$A$3:$B$55,2)</f>
        <v>47</v>
      </c>
      <c r="F242" s="33">
        <f>IF('STATS 17-18'!G244&lt;400,IF(E242&gt;66,66,E242),E242)</f>
        <v>47</v>
      </c>
      <c r="G242" s="33">
        <f>IF('STATS 17-18'!G244&lt;200,IF(F242&gt;60,60,F242),F242)</f>
        <v>47</v>
      </c>
      <c r="H242" s="116">
        <f>(D242+G242)/2</f>
        <v>53.5</v>
      </c>
      <c r="I242" s="116">
        <f>IF('STATS 17-18'!H244&lt;13.4,IF(H242&gt;73,73,H242),H242)</f>
        <v>53.5</v>
      </c>
      <c r="J242" s="134">
        <f>IF('STATS 17-18'!H244&lt;11,IF(I242&gt;66,66,I242),I242)</f>
        <v>53.5</v>
      </c>
    </row>
    <row r="243" ht="20.35" customHeight="1">
      <c r="A243" t="s" s="38">
        <v>319</v>
      </c>
      <c r="B243" s="81">
        <f>VLOOKUP('STATS 17-18'!AG245,'SC - SHOTS'!$A$3:$B$55,2)</f>
        <v>75</v>
      </c>
      <c r="C243" s="33">
        <f>IF('STATS 17-18'!G245&lt;400,IF(B243&gt;66,66,B243),B243)</f>
        <v>75</v>
      </c>
      <c r="D243" s="33">
        <f>IF('STATS 17-18'!G245&lt;200,IF(C243&gt;60,60,C243),C243)</f>
        <v>75</v>
      </c>
      <c r="E243" s="33">
        <f>VLOOKUP('STATS 17-18'!J245,'SC - GOALS'!$A$3:$B$55,2)</f>
        <v>85</v>
      </c>
      <c r="F243" s="33">
        <f>IF('STATS 17-18'!G245&lt;400,IF(E243&gt;66,66,E243),E243)</f>
        <v>85</v>
      </c>
      <c r="G243" s="33">
        <f>IF('STATS 17-18'!G245&lt;200,IF(F243&gt;60,60,F243),F243)</f>
        <v>85</v>
      </c>
      <c r="H243" s="116">
        <f>(D243+G243)/2</f>
        <v>80</v>
      </c>
      <c r="I243" s="116">
        <f>IF('STATS 17-18'!H245&lt;13.4,IF(H243&gt;73,73,H243),H243)</f>
        <v>80</v>
      </c>
      <c r="J243" s="134">
        <f>IF('STATS 17-18'!H245&lt;11,IF(I243&gt;66,66,I243),I243)</f>
        <v>80</v>
      </c>
    </row>
    <row r="244" ht="20.35" customHeight="1">
      <c r="A244" t="s" s="38">
        <v>320</v>
      </c>
      <c r="B244" s="81">
        <f>VLOOKUP('STATS 17-18'!AG246,'SC - SHOTS'!$A$3:$B$55,2)</f>
        <v>60</v>
      </c>
      <c r="C244" s="33">
        <f>IF('STATS 17-18'!G246&lt;400,IF(B244&gt;66,66,B244),B244)</f>
        <v>60</v>
      </c>
      <c r="D244" s="33">
        <f>IF('STATS 17-18'!G246&lt;200,IF(C244&gt;60,60,C244),C244)</f>
        <v>60</v>
      </c>
      <c r="E244" s="33">
        <f>VLOOKUP('STATS 17-18'!J246,'SC - GOALS'!$A$3:$B$55,2)</f>
        <v>58</v>
      </c>
      <c r="F244" s="33">
        <f>IF('STATS 17-18'!G246&lt;400,IF(E244&gt;66,66,E244),E244)</f>
        <v>58</v>
      </c>
      <c r="G244" s="33">
        <f>IF('STATS 17-18'!G246&lt;200,IF(F244&gt;60,60,F244),F244)</f>
        <v>58</v>
      </c>
      <c r="H244" s="116">
        <f>(D244+G244)/2</f>
        <v>59</v>
      </c>
      <c r="I244" s="116">
        <f>IF('STATS 17-18'!H246&lt;13.4,IF(H244&gt;73,73,H244),H244)</f>
        <v>59</v>
      </c>
      <c r="J244" s="134">
        <f>IF('STATS 17-18'!H246&lt;11,IF(I244&gt;66,66,I244),I244)</f>
        <v>59</v>
      </c>
    </row>
    <row r="245" ht="20.35" customHeight="1">
      <c r="A245" t="s" s="38">
        <v>321</v>
      </c>
      <c r="B245" s="81">
        <f>VLOOKUP('STATS 17-18'!AG247,'SC - SHOTS'!$A$3:$B$55,2)</f>
        <v>52</v>
      </c>
      <c r="C245" s="33">
        <f>IF('STATS 17-18'!G247&lt;400,IF(B245&gt;66,66,B245),B245)</f>
        <v>52</v>
      </c>
      <c r="D245" s="33">
        <f>IF('STATS 17-18'!G247&lt;200,IF(C245&gt;60,60,C245),C245)</f>
        <v>52</v>
      </c>
      <c r="E245" s="33">
        <f>VLOOKUP('STATS 17-18'!J247,'SC - GOALS'!$A$3:$B$55,2)</f>
        <v>47</v>
      </c>
      <c r="F245" s="33">
        <f>IF('STATS 17-18'!G247&lt;400,IF(E245&gt;66,66,E245),E245)</f>
        <v>47</v>
      </c>
      <c r="G245" s="33">
        <f>IF('STATS 17-18'!G247&lt;200,IF(F245&gt;60,60,F245),F245)</f>
        <v>47</v>
      </c>
      <c r="H245" s="116">
        <f>(D245+G245)/2</f>
        <v>49.5</v>
      </c>
      <c r="I245" s="116">
        <f>IF('STATS 17-18'!H247&lt;13.4,IF(H245&gt;73,73,H245),H245)</f>
        <v>49.5</v>
      </c>
      <c r="J245" s="134">
        <f>IF('STATS 17-18'!H247&lt;11,IF(I245&gt;66,66,I245),I245)</f>
        <v>49.5</v>
      </c>
    </row>
    <row r="246" ht="20.35" customHeight="1">
      <c r="A246" t="s" s="38">
        <v>322</v>
      </c>
      <c r="B246" s="81">
        <f>VLOOKUP('STATS 17-18'!AG248,'SC - SHOTS'!$A$3:$B$55,2)</f>
        <v>65</v>
      </c>
      <c r="C246" s="33">
        <f>IF('STATS 17-18'!G248&lt;400,IF(B246&gt;66,66,B246),B246)</f>
        <v>65</v>
      </c>
      <c r="D246" s="33">
        <f>IF('STATS 17-18'!G248&lt;200,IF(C246&gt;60,60,C246),C246)</f>
        <v>65</v>
      </c>
      <c r="E246" s="33">
        <f>VLOOKUP('STATS 17-18'!J248,'SC - GOALS'!$A$3:$B$55,2)</f>
        <v>96</v>
      </c>
      <c r="F246" s="33">
        <f>IF('STATS 17-18'!G248&lt;400,IF(E246&gt;66,66,E246),E246)</f>
        <v>66</v>
      </c>
      <c r="G246" s="33">
        <f>IF('STATS 17-18'!G248&lt;200,IF(F246&gt;60,60,F246),F246)</f>
        <v>66</v>
      </c>
      <c r="H246" s="116">
        <f>(D246+G246)/2</f>
        <v>65.5</v>
      </c>
      <c r="I246" s="116">
        <f>IF('STATS 17-18'!H248&lt;13.4,IF(H246&gt;73,73,H246),H246)</f>
        <v>65.5</v>
      </c>
      <c r="J246" s="134">
        <f>IF('STATS 17-18'!H248&lt;11,IF(I246&gt;66,66,I246),I246)</f>
        <v>65.5</v>
      </c>
    </row>
    <row r="247" ht="20.35" customHeight="1">
      <c r="A247" t="s" s="38">
        <v>323</v>
      </c>
      <c r="B247" s="81">
        <f>VLOOKUP('STATS 17-18'!AG249,'SC - SHOTS'!$A$3:$B$55,2)</f>
        <v>49</v>
      </c>
      <c r="C247" s="33">
        <f>IF('STATS 17-18'!G249&lt;400,IF(B247&gt;66,66,B247),B247)</f>
        <v>49</v>
      </c>
      <c r="D247" s="33">
        <f>IF('STATS 17-18'!G249&lt;200,IF(C247&gt;60,60,C247),C247)</f>
        <v>49</v>
      </c>
      <c r="E247" s="33">
        <f>VLOOKUP('STATS 17-18'!J249,'SC - GOALS'!$A$3:$B$55,2)</f>
        <v>48</v>
      </c>
      <c r="F247" s="33">
        <f>IF('STATS 17-18'!G249&lt;400,IF(E247&gt;66,66,E247),E247)</f>
        <v>48</v>
      </c>
      <c r="G247" s="33">
        <f>IF('STATS 17-18'!G249&lt;200,IF(F247&gt;60,60,F247),F247)</f>
        <v>48</v>
      </c>
      <c r="H247" s="116">
        <f>(D247+G247)/2</f>
        <v>48.5</v>
      </c>
      <c r="I247" s="116">
        <f>IF('STATS 17-18'!H249&lt;13.4,IF(H247&gt;73,73,H247),H247)</f>
        <v>48.5</v>
      </c>
      <c r="J247" s="134">
        <f>IF('STATS 17-18'!H249&lt;11,IF(I247&gt;66,66,I247),I247)</f>
        <v>48.5</v>
      </c>
    </row>
    <row r="248" ht="20.35" customHeight="1">
      <c r="A248" t="s" s="38">
        <v>324</v>
      </c>
      <c r="B248" s="81">
        <f>VLOOKUP('STATS 17-18'!AG250,'SC - SHOTS'!$A$3:$B$55,2)</f>
        <v>65</v>
      </c>
      <c r="C248" s="33">
        <f>IF('STATS 17-18'!G250&lt;400,IF(B248&gt;66,66,B248),B248)</f>
        <v>65</v>
      </c>
      <c r="D248" s="33">
        <f>IF('STATS 17-18'!G250&lt;200,IF(C248&gt;60,60,C248),C248)</f>
        <v>65</v>
      </c>
      <c r="E248" s="33">
        <f>VLOOKUP('STATS 17-18'!J250,'SC - GOALS'!$A$3:$B$55,2)</f>
        <v>87</v>
      </c>
      <c r="F248" s="33">
        <f>IF('STATS 17-18'!G250&lt;400,IF(E248&gt;66,66,E248),E248)</f>
        <v>87</v>
      </c>
      <c r="G248" s="33">
        <f>IF('STATS 17-18'!G250&lt;200,IF(F248&gt;60,60,F248),F248)</f>
        <v>87</v>
      </c>
      <c r="H248" s="116">
        <f>(D248+G248)/2</f>
        <v>76</v>
      </c>
      <c r="I248" s="116">
        <f>IF('STATS 17-18'!H250&lt;13.4,IF(H248&gt;73,73,H248),H248)</f>
        <v>73</v>
      </c>
      <c r="J248" s="134">
        <f>IF('STATS 17-18'!H250&lt;11,IF(I248&gt;66,66,I248),I248)</f>
        <v>73</v>
      </c>
    </row>
    <row r="249" ht="20.35" customHeight="1">
      <c r="A249" t="s" s="38">
        <v>325</v>
      </c>
      <c r="B249" s="81">
        <f>VLOOKUP('STATS 17-18'!AG251,'SC - SHOTS'!$A$3:$B$55,2)</f>
        <v>70</v>
      </c>
      <c r="C249" s="33">
        <f>IF('STATS 17-18'!G251&lt;400,IF(B249&gt;66,66,B249),B249)</f>
        <v>70</v>
      </c>
      <c r="D249" s="33">
        <f>IF('STATS 17-18'!G251&lt;200,IF(C249&gt;60,60,C249),C249)</f>
        <v>70</v>
      </c>
      <c r="E249" s="33">
        <f>VLOOKUP('STATS 17-18'!J251,'SC - GOALS'!$A$3:$B$55,2)</f>
        <v>56</v>
      </c>
      <c r="F249" s="33">
        <f>IF('STATS 17-18'!G251&lt;400,IF(E249&gt;66,66,E249),E249)</f>
        <v>56</v>
      </c>
      <c r="G249" s="33">
        <f>IF('STATS 17-18'!G251&lt;200,IF(F249&gt;60,60,F249),F249)</f>
        <v>56</v>
      </c>
      <c r="H249" s="116">
        <f>(D249+G249)/2</f>
        <v>63</v>
      </c>
      <c r="I249" s="116">
        <f>IF('STATS 17-18'!H251&lt;13.4,IF(H249&gt;73,73,H249),H249)</f>
        <v>63</v>
      </c>
      <c r="J249" s="134">
        <f>IF('STATS 17-18'!H251&lt;11,IF(I249&gt;66,66,I249),I249)</f>
        <v>63</v>
      </c>
    </row>
    <row r="250" ht="20.35" customHeight="1">
      <c r="A250" t="s" s="38">
        <v>326</v>
      </c>
      <c r="B250" s="81">
        <f>VLOOKUP('STATS 17-18'!AG252,'SC - SHOTS'!$A$3:$B$55,2)</f>
        <v>73</v>
      </c>
      <c r="C250" s="33">
        <f>IF('STATS 17-18'!G252&lt;400,IF(B250&gt;66,66,B250),B250)</f>
        <v>73</v>
      </c>
      <c r="D250" s="33">
        <f>IF('STATS 17-18'!G252&lt;200,IF(C250&gt;60,60,C250),C250)</f>
        <v>73</v>
      </c>
      <c r="E250" s="33">
        <f>VLOOKUP('STATS 17-18'!J252,'SC - GOALS'!$A$3:$B$55,2)</f>
        <v>78</v>
      </c>
      <c r="F250" s="33">
        <f>IF('STATS 17-18'!G252&lt;400,IF(E250&gt;66,66,E250),E250)</f>
        <v>78</v>
      </c>
      <c r="G250" s="33">
        <f>IF('STATS 17-18'!G252&lt;200,IF(F250&gt;60,60,F250),F250)</f>
        <v>78</v>
      </c>
      <c r="H250" s="116">
        <f>(D250+G250)/2</f>
        <v>75.5</v>
      </c>
      <c r="I250" s="116">
        <f>IF('STATS 17-18'!H252&lt;13.4,IF(H250&gt;73,73,H250),H250)</f>
        <v>75.5</v>
      </c>
      <c r="J250" s="134">
        <f>IF('STATS 17-18'!H252&lt;11,IF(I250&gt;66,66,I250),I250)</f>
        <v>75.5</v>
      </c>
    </row>
    <row r="251" ht="20.35" customHeight="1">
      <c r="A251" t="s" s="38">
        <v>327</v>
      </c>
      <c r="B251" s="81">
        <f>VLOOKUP('STATS 17-18'!AG253,'SC - SHOTS'!$A$3:$B$55,2)</f>
        <v>84</v>
      </c>
      <c r="C251" s="33">
        <f>IF('STATS 17-18'!G253&lt;400,IF(B251&gt;66,66,B251),B251)</f>
        <v>84</v>
      </c>
      <c r="D251" s="33">
        <f>IF('STATS 17-18'!G253&lt;200,IF(C251&gt;60,60,C251),C251)</f>
        <v>84</v>
      </c>
      <c r="E251" s="33">
        <f>VLOOKUP('STATS 17-18'!J253,'SC - GOALS'!$A$3:$B$55,2)</f>
        <v>71</v>
      </c>
      <c r="F251" s="33">
        <f>IF('STATS 17-18'!G253&lt;400,IF(E251&gt;66,66,E251),E251)</f>
        <v>71</v>
      </c>
      <c r="G251" s="33">
        <f>IF('STATS 17-18'!G253&lt;200,IF(F251&gt;60,60,F251),F251)</f>
        <v>71</v>
      </c>
      <c r="H251" s="116">
        <f>(D251+G251)/2</f>
        <v>77.5</v>
      </c>
      <c r="I251" s="116">
        <f>IF('STATS 17-18'!H253&lt;13.4,IF(H251&gt;73,73,H251),H251)</f>
        <v>77.5</v>
      </c>
      <c r="J251" s="134">
        <f>IF('STATS 17-18'!H253&lt;11,IF(I251&gt;66,66,I251),I251)</f>
        <v>77.5</v>
      </c>
    </row>
    <row r="252" ht="20.35" customHeight="1">
      <c r="A252" t="s" s="38">
        <v>328</v>
      </c>
      <c r="B252" s="81">
        <f>VLOOKUP('STATS 17-18'!AG254,'SC - SHOTS'!$A$3:$B$55,2)</f>
        <v>91</v>
      </c>
      <c r="C252" s="33">
        <f>IF('STATS 17-18'!G254&lt;400,IF(B252&gt;66,66,B252),B252)</f>
        <v>91</v>
      </c>
      <c r="D252" s="33">
        <f>IF('STATS 17-18'!G254&lt;200,IF(C252&gt;60,60,C252),C252)</f>
        <v>91</v>
      </c>
      <c r="E252" s="33">
        <f>VLOOKUP('STATS 17-18'!J254,'SC - GOALS'!$A$3:$B$55,2)</f>
        <v>87</v>
      </c>
      <c r="F252" s="33">
        <f>IF('STATS 17-18'!G254&lt;400,IF(E252&gt;66,66,E252),E252)</f>
        <v>87</v>
      </c>
      <c r="G252" s="33">
        <f>IF('STATS 17-18'!G254&lt;200,IF(F252&gt;60,60,F252),F252)</f>
        <v>87</v>
      </c>
      <c r="H252" s="116">
        <f>(D252+G252)/2</f>
        <v>89</v>
      </c>
      <c r="I252" s="116">
        <f>IF('STATS 17-18'!H254&lt;13.4,IF(H252&gt;73,73,H252),H252)</f>
        <v>89</v>
      </c>
      <c r="J252" s="134">
        <f>IF('STATS 17-18'!H254&lt;11,IF(I252&gt;66,66,I252),I252)</f>
        <v>89</v>
      </c>
    </row>
    <row r="253" ht="20.35" customHeight="1">
      <c r="A253" t="s" s="38">
        <v>330</v>
      </c>
      <c r="B253" s="81">
        <f>VLOOKUP('STATS 17-18'!AG255,'SC - SHOTS'!$A$3:$B$55,2)</f>
        <v>52</v>
      </c>
      <c r="C253" s="33">
        <f>IF('STATS 17-18'!G255&lt;400,IF(B253&gt;66,66,B253),B253)</f>
        <v>52</v>
      </c>
      <c r="D253" s="33">
        <f>IF('STATS 17-18'!G255&lt;200,IF(C253&gt;60,60,C253),C253)</f>
        <v>52</v>
      </c>
      <c r="E253" s="33">
        <f>VLOOKUP('STATS 17-18'!J255,'SC - GOALS'!$A$3:$B$55,2)</f>
        <v>52</v>
      </c>
      <c r="F253" s="33">
        <f>IF('STATS 17-18'!G255&lt;400,IF(E253&gt;66,66,E253),E253)</f>
        <v>52</v>
      </c>
      <c r="G253" s="33">
        <f>IF('STATS 17-18'!G255&lt;200,IF(F253&gt;60,60,F253),F253)</f>
        <v>52</v>
      </c>
      <c r="H253" s="116">
        <f>(D253+G253)/2</f>
        <v>52</v>
      </c>
      <c r="I253" s="116">
        <f>IF('STATS 17-18'!H255&lt;13.4,IF(H253&gt;73,73,H253),H253)</f>
        <v>52</v>
      </c>
      <c r="J253" s="134">
        <f>IF('STATS 17-18'!H255&lt;11,IF(I253&gt;66,66,I253),I253)</f>
        <v>52</v>
      </c>
    </row>
    <row r="254" ht="20.35" customHeight="1">
      <c r="A254" t="s" s="38">
        <v>331</v>
      </c>
      <c r="B254" s="81">
        <f>VLOOKUP('STATS 17-18'!AG256,'SC - SHOTS'!$A$3:$B$55,2)</f>
        <v>55</v>
      </c>
      <c r="C254" s="33">
        <f>IF('STATS 17-18'!G256&lt;400,IF(B254&gt;66,66,B254),B254)</f>
        <v>55</v>
      </c>
      <c r="D254" s="33">
        <f>IF('STATS 17-18'!G256&lt;200,IF(C254&gt;60,60,C254),C254)</f>
        <v>55</v>
      </c>
      <c r="E254" s="33">
        <f>VLOOKUP('STATS 17-18'!J256,'SC - GOALS'!$A$3:$B$55,2)</f>
        <v>55</v>
      </c>
      <c r="F254" s="33">
        <f>IF('STATS 17-18'!G256&lt;400,IF(E254&gt;66,66,E254),E254)</f>
        <v>55</v>
      </c>
      <c r="G254" s="33">
        <f>IF('STATS 17-18'!G256&lt;200,IF(F254&gt;60,60,F254),F254)</f>
        <v>55</v>
      </c>
      <c r="H254" s="116">
        <f>(D254+G254)/2</f>
        <v>55</v>
      </c>
      <c r="I254" s="116">
        <f>IF('STATS 17-18'!H256&lt;13.4,IF(H254&gt;73,73,H254),H254)</f>
        <v>55</v>
      </c>
      <c r="J254" s="134">
        <f>IF('STATS 17-18'!H256&lt;11,IF(I254&gt;66,66,I254),I254)</f>
        <v>55</v>
      </c>
    </row>
    <row r="255" ht="20.35" customHeight="1">
      <c r="A255" t="s" s="38">
        <v>332</v>
      </c>
      <c r="B255" s="81">
        <f>VLOOKUP('STATS 17-18'!AG257,'SC - SHOTS'!$A$3:$B$55,2)</f>
        <v>75</v>
      </c>
      <c r="C255" s="33">
        <f>IF('STATS 17-18'!G257&lt;400,IF(B255&gt;66,66,B255),B255)</f>
        <v>75</v>
      </c>
      <c r="D255" s="33">
        <f>IF('STATS 17-18'!G257&lt;200,IF(C255&gt;60,60,C255),C255)</f>
        <v>75</v>
      </c>
      <c r="E255" s="33">
        <f>VLOOKUP('STATS 17-18'!J257,'SC - GOALS'!$A$3:$B$55,2)</f>
        <v>68</v>
      </c>
      <c r="F255" s="33">
        <f>IF('STATS 17-18'!G257&lt;400,IF(E255&gt;66,66,E255),E255)</f>
        <v>68</v>
      </c>
      <c r="G255" s="33">
        <f>IF('STATS 17-18'!G257&lt;200,IF(F255&gt;60,60,F255),F255)</f>
        <v>68</v>
      </c>
      <c r="H255" s="116">
        <f>(D255+G255)/2</f>
        <v>71.5</v>
      </c>
      <c r="I255" s="116">
        <f>IF('STATS 17-18'!H257&lt;13.4,IF(H255&gt;73,73,H255),H255)</f>
        <v>71.5</v>
      </c>
      <c r="J255" s="134">
        <f>IF('STATS 17-18'!H257&lt;11,IF(I255&gt;66,66,I255),I255)</f>
        <v>71.5</v>
      </c>
    </row>
    <row r="256" ht="20.35" customHeight="1">
      <c r="A256" t="s" s="38">
        <v>333</v>
      </c>
      <c r="B256" s="81">
        <f>VLOOKUP('STATS 17-18'!AG258,'SC - SHOTS'!$A$3:$B$55,2)</f>
        <v>68</v>
      </c>
      <c r="C256" s="33">
        <f>IF('STATS 17-18'!G258&lt;400,IF(B256&gt;66,66,B256),B256)</f>
        <v>68</v>
      </c>
      <c r="D256" s="33">
        <f>IF('STATS 17-18'!G258&lt;200,IF(C256&gt;60,60,C256),C256)</f>
        <v>68</v>
      </c>
      <c r="E256" s="33">
        <f>VLOOKUP('STATS 17-18'!J258,'SC - GOALS'!$A$3:$B$55,2)</f>
        <v>71</v>
      </c>
      <c r="F256" s="33">
        <f>IF('STATS 17-18'!G258&lt;400,IF(E256&gt;66,66,E256),E256)</f>
        <v>71</v>
      </c>
      <c r="G256" s="33">
        <f>IF('STATS 17-18'!G258&lt;200,IF(F256&gt;60,60,F256),F256)</f>
        <v>71</v>
      </c>
      <c r="H256" s="116">
        <f>(D256+G256)/2</f>
        <v>69.5</v>
      </c>
      <c r="I256" s="116">
        <f>IF('STATS 17-18'!H258&lt;13.4,IF(H256&gt;73,73,H256),H256)</f>
        <v>69.5</v>
      </c>
      <c r="J256" s="134">
        <f>IF('STATS 17-18'!H258&lt;11,IF(I256&gt;66,66,I256),I256)</f>
        <v>69.5</v>
      </c>
    </row>
    <row r="257" ht="20.35" customHeight="1">
      <c r="A257" t="s" s="38">
        <v>334</v>
      </c>
      <c r="B257" s="81">
        <f>VLOOKUP('STATS 17-18'!AG259,'SC - SHOTS'!$A$3:$B$55,2)</f>
        <v>66</v>
      </c>
      <c r="C257" s="33">
        <f>IF('STATS 17-18'!G259&lt;400,IF(B257&gt;66,66,B257),B257)</f>
        <v>66</v>
      </c>
      <c r="D257" s="33">
        <f>IF('STATS 17-18'!G259&lt;200,IF(C257&gt;60,60,C257),C257)</f>
        <v>60</v>
      </c>
      <c r="E257" s="33">
        <f>VLOOKUP('STATS 17-18'!J259,'SC - GOALS'!$A$3:$B$55,2)</f>
        <v>47</v>
      </c>
      <c r="F257" s="33">
        <f>IF('STATS 17-18'!G259&lt;400,IF(E257&gt;66,66,E257),E257)</f>
        <v>47</v>
      </c>
      <c r="G257" s="33">
        <f>IF('STATS 17-18'!G259&lt;200,IF(F257&gt;60,60,F257),F257)</f>
        <v>47</v>
      </c>
      <c r="H257" s="116">
        <f>(D257+G257)/2</f>
        <v>53.5</v>
      </c>
      <c r="I257" s="116">
        <f>IF('STATS 17-18'!H259&lt;13.4,IF(H257&gt;73,73,H257),H257)</f>
        <v>53.5</v>
      </c>
      <c r="J257" s="134">
        <f>IF('STATS 17-18'!H259&lt;11,IF(I257&gt;66,66,I257),I257)</f>
        <v>53.5</v>
      </c>
    </row>
    <row r="258" ht="20.35" customHeight="1">
      <c r="A258" t="s" s="38">
        <v>335</v>
      </c>
      <c r="B258" s="81">
        <f>VLOOKUP('STATS 17-18'!AG260,'SC - SHOTS'!$A$3:$B$55,2)</f>
        <v>63</v>
      </c>
      <c r="C258" s="33">
        <f>IF('STATS 17-18'!G260&lt;400,IF(B258&gt;66,66,B258),B258)</f>
        <v>63</v>
      </c>
      <c r="D258" s="33">
        <f>IF('STATS 17-18'!G260&lt;200,IF(C258&gt;60,60,C258),C258)</f>
        <v>63</v>
      </c>
      <c r="E258" s="33">
        <f>VLOOKUP('STATS 17-18'!J260,'SC - GOALS'!$A$3:$B$55,2)</f>
        <v>59</v>
      </c>
      <c r="F258" s="33">
        <f>IF('STATS 17-18'!G260&lt;400,IF(E258&gt;66,66,E258),E258)</f>
        <v>59</v>
      </c>
      <c r="G258" s="33">
        <f>IF('STATS 17-18'!G260&lt;200,IF(F258&gt;60,60,F258),F258)</f>
        <v>59</v>
      </c>
      <c r="H258" s="116">
        <f>(D258+G258)/2</f>
        <v>61</v>
      </c>
      <c r="I258" s="116">
        <f>IF('STATS 17-18'!H260&lt;13.4,IF(H258&gt;73,73,H258),H258)</f>
        <v>61</v>
      </c>
      <c r="J258" s="134">
        <f>IF('STATS 17-18'!H260&lt;11,IF(I258&gt;66,66,I258),I258)</f>
        <v>61</v>
      </c>
    </row>
    <row r="259" ht="20.35" customHeight="1">
      <c r="A259" t="s" s="38">
        <v>337</v>
      </c>
      <c r="B259" s="81">
        <f>VLOOKUP('STATS 17-18'!AG261,'SC - SHOTS'!$A$3:$B$55,2)</f>
        <v>84</v>
      </c>
      <c r="C259" s="33">
        <f>IF('STATS 17-18'!G261&lt;400,IF(B259&gt;66,66,B259),B259)</f>
        <v>84</v>
      </c>
      <c r="D259" s="33">
        <f>IF('STATS 17-18'!G261&lt;200,IF(C259&gt;60,60,C259),C259)</f>
        <v>84</v>
      </c>
      <c r="E259" s="33">
        <f>VLOOKUP('STATS 17-18'!J261,'SC - GOALS'!$A$3:$B$55,2)</f>
        <v>65</v>
      </c>
      <c r="F259" s="33">
        <f>IF('STATS 17-18'!G261&lt;400,IF(E259&gt;66,66,E259),E259)</f>
        <v>65</v>
      </c>
      <c r="G259" s="33">
        <f>IF('STATS 17-18'!G261&lt;200,IF(F259&gt;60,60,F259),F259)</f>
        <v>65</v>
      </c>
      <c r="H259" s="116">
        <f>(D259+G259)/2</f>
        <v>74.5</v>
      </c>
      <c r="I259" s="116">
        <f>IF('STATS 17-18'!H261&lt;13.4,IF(H259&gt;73,73,H259),H259)</f>
        <v>73</v>
      </c>
      <c r="J259" s="134">
        <f>IF('STATS 17-18'!H261&lt;11,IF(I259&gt;66,66,I259),I259)</f>
        <v>73</v>
      </c>
    </row>
    <row r="260" ht="20.35" customHeight="1">
      <c r="A260" t="s" s="38">
        <v>338</v>
      </c>
      <c r="B260" s="81">
        <f>VLOOKUP('STATS 17-18'!AG262,'SC - SHOTS'!$A$3:$B$55,2)</f>
        <v>48</v>
      </c>
      <c r="C260" s="33">
        <f>IF('STATS 17-18'!G262&lt;400,IF(B260&gt;66,66,B260),B260)</f>
        <v>48</v>
      </c>
      <c r="D260" s="33">
        <f>IF('STATS 17-18'!G262&lt;200,IF(C260&gt;60,60,C260),C260)</f>
        <v>48</v>
      </c>
      <c r="E260" s="33">
        <f>VLOOKUP('STATS 17-18'!J262,'SC - GOALS'!$A$3:$B$55,2)</f>
        <v>54</v>
      </c>
      <c r="F260" s="33">
        <f>IF('STATS 17-18'!G262&lt;400,IF(E260&gt;66,66,E260),E260)</f>
        <v>54</v>
      </c>
      <c r="G260" s="33">
        <f>IF('STATS 17-18'!G262&lt;200,IF(F260&gt;60,60,F260),F260)</f>
        <v>54</v>
      </c>
      <c r="H260" s="116">
        <f>(D260+G260)/2</f>
        <v>51</v>
      </c>
      <c r="I260" s="116">
        <f>IF('STATS 17-18'!H262&lt;13.4,IF(H260&gt;73,73,H260),H260)</f>
        <v>51</v>
      </c>
      <c r="J260" s="134">
        <f>IF('STATS 17-18'!H262&lt;11,IF(I260&gt;66,66,I260),I260)</f>
        <v>51</v>
      </c>
    </row>
    <row r="261" ht="20.35" customHeight="1">
      <c r="A261" t="s" s="38">
        <v>339</v>
      </c>
      <c r="B261" s="81">
        <f>VLOOKUP('STATS 17-18'!AG263,'SC - SHOTS'!$A$3:$B$55,2)</f>
        <v>54</v>
      </c>
      <c r="C261" s="33">
        <f>IF('STATS 17-18'!G263&lt;400,IF(B261&gt;66,66,B261),B261)</f>
        <v>54</v>
      </c>
      <c r="D261" s="33">
        <f>IF('STATS 17-18'!G263&lt;200,IF(C261&gt;60,60,C261),C261)</f>
        <v>54</v>
      </c>
      <c r="E261" s="33">
        <f>VLOOKUP('STATS 17-18'!J263,'SC - GOALS'!$A$3:$B$55,2)</f>
        <v>62</v>
      </c>
      <c r="F261" s="33">
        <f>IF('STATS 17-18'!G263&lt;400,IF(E261&gt;66,66,E261),E261)</f>
        <v>62</v>
      </c>
      <c r="G261" s="33">
        <f>IF('STATS 17-18'!G263&lt;200,IF(F261&gt;60,60,F261),F261)</f>
        <v>62</v>
      </c>
      <c r="H261" s="116">
        <f>(D261+G261)/2</f>
        <v>58</v>
      </c>
      <c r="I261" s="116">
        <f>IF('STATS 17-18'!H263&lt;13.4,IF(H261&gt;73,73,H261),H261)</f>
        <v>58</v>
      </c>
      <c r="J261" s="134">
        <f>IF('STATS 17-18'!H263&lt;11,IF(I261&gt;66,66,I261),I261)</f>
        <v>58</v>
      </c>
    </row>
    <row r="262" ht="20.35" customHeight="1">
      <c r="A262" t="s" s="38">
        <v>340</v>
      </c>
      <c r="B262" s="81">
        <f>VLOOKUP('STATS 17-18'!AG264,'SC - SHOTS'!$A$3:$B$55,2)</f>
        <v>65</v>
      </c>
      <c r="C262" s="33">
        <f>IF('STATS 17-18'!G264&lt;400,IF(B262&gt;66,66,B262),B262)</f>
        <v>65</v>
      </c>
      <c r="D262" s="33">
        <f>IF('STATS 17-18'!G264&lt;200,IF(C262&gt;60,60,C262),C262)</f>
        <v>65</v>
      </c>
      <c r="E262" s="33">
        <f>VLOOKUP('STATS 17-18'!J264,'SC - GOALS'!$A$3:$B$55,2)</f>
        <v>77</v>
      </c>
      <c r="F262" s="33">
        <f>IF('STATS 17-18'!G264&lt;400,IF(E262&gt;66,66,E262),E262)</f>
        <v>77</v>
      </c>
      <c r="G262" s="33">
        <f>IF('STATS 17-18'!G264&lt;200,IF(F262&gt;60,60,F262),F262)</f>
        <v>77</v>
      </c>
      <c r="H262" s="116">
        <f>(D262+G262)/2</f>
        <v>71</v>
      </c>
      <c r="I262" s="116">
        <f>IF('STATS 17-18'!H264&lt;13.4,IF(H262&gt;73,73,H262),H262)</f>
        <v>71</v>
      </c>
      <c r="J262" s="134">
        <f>IF('STATS 17-18'!H264&lt;11,IF(I262&gt;66,66,I262),I262)</f>
        <v>66</v>
      </c>
    </row>
    <row r="263" ht="20.35" customHeight="1">
      <c r="A263" t="s" s="38">
        <v>341</v>
      </c>
      <c r="B263" s="81">
        <f>VLOOKUP('STATS 17-18'!AG265,'SC - SHOTS'!$A$3:$B$55,2)</f>
        <v>63</v>
      </c>
      <c r="C263" s="33">
        <f>IF('STATS 17-18'!G265&lt;400,IF(B263&gt;66,66,B263),B263)</f>
        <v>63</v>
      </c>
      <c r="D263" s="33">
        <f>IF('STATS 17-18'!G265&lt;200,IF(C263&gt;60,60,C263),C263)</f>
        <v>63</v>
      </c>
      <c r="E263" s="33">
        <f>VLOOKUP('STATS 17-18'!J265,'SC - GOALS'!$A$3:$B$55,2)</f>
        <v>47</v>
      </c>
      <c r="F263" s="33">
        <f>IF('STATS 17-18'!G265&lt;400,IF(E263&gt;66,66,E263),E263)</f>
        <v>47</v>
      </c>
      <c r="G263" s="33">
        <f>IF('STATS 17-18'!G265&lt;200,IF(F263&gt;60,60,F263),F263)</f>
        <v>47</v>
      </c>
      <c r="H263" s="116">
        <f>(D263+G263)/2</f>
        <v>55</v>
      </c>
      <c r="I263" s="116">
        <f>IF('STATS 17-18'!H265&lt;13.4,IF(H263&gt;73,73,H263),H263)</f>
        <v>55</v>
      </c>
      <c r="J263" s="134">
        <f>IF('STATS 17-18'!H265&lt;11,IF(I263&gt;66,66,I263),I263)</f>
        <v>55</v>
      </c>
    </row>
    <row r="264" ht="20.35" customHeight="1">
      <c r="A264" t="s" s="38">
        <v>342</v>
      </c>
      <c r="B264" s="81">
        <f>VLOOKUP('STATS 17-18'!AG266,'SC - SHOTS'!$A$3:$B$55,2)</f>
        <v>54</v>
      </c>
      <c r="C264" s="33">
        <f>IF('STATS 17-18'!G266&lt;400,IF(B264&gt;66,66,B264),B264)</f>
        <v>54</v>
      </c>
      <c r="D264" s="33">
        <f>IF('STATS 17-18'!G266&lt;200,IF(C264&gt;60,60,C264),C264)</f>
        <v>54</v>
      </c>
      <c r="E264" s="33">
        <f>VLOOKUP('STATS 17-18'!J266,'SC - GOALS'!$A$3:$B$55,2)</f>
        <v>47</v>
      </c>
      <c r="F264" s="33">
        <f>IF('STATS 17-18'!G266&lt;400,IF(E264&gt;66,66,E264),E264)</f>
        <v>47</v>
      </c>
      <c r="G264" s="33">
        <f>IF('STATS 17-18'!G266&lt;200,IF(F264&gt;60,60,F264),F264)</f>
        <v>47</v>
      </c>
      <c r="H264" s="116">
        <f>(D264+G264)/2</f>
        <v>50.5</v>
      </c>
      <c r="I264" s="116">
        <f>IF('STATS 17-18'!H266&lt;13.4,IF(H264&gt;73,73,H264),H264)</f>
        <v>50.5</v>
      </c>
      <c r="J264" s="134">
        <f>IF('STATS 17-18'!H266&lt;11,IF(I264&gt;66,66,I264),I264)</f>
        <v>50.5</v>
      </c>
    </row>
    <row r="265" ht="20.35" customHeight="1">
      <c r="A265" t="s" s="38">
        <v>343</v>
      </c>
      <c r="B265" s="81">
        <f>VLOOKUP('STATS 17-18'!AG267,'SC - SHOTS'!$A$3:$B$55,2)</f>
        <v>66</v>
      </c>
      <c r="C265" s="33">
        <f>IF('STATS 17-18'!G267&lt;400,IF(B265&gt;66,66,B265),B265)</f>
        <v>66</v>
      </c>
      <c r="D265" s="33">
        <f>IF('STATS 17-18'!G267&lt;200,IF(C265&gt;60,60,C265),C265)</f>
        <v>66</v>
      </c>
      <c r="E265" s="33">
        <f>VLOOKUP('STATS 17-18'!J267,'SC - GOALS'!$A$3:$B$55,2)</f>
        <v>75</v>
      </c>
      <c r="F265" s="33">
        <f>IF('STATS 17-18'!G267&lt;400,IF(E265&gt;66,66,E265),E265)</f>
        <v>66</v>
      </c>
      <c r="G265" s="33">
        <f>IF('STATS 17-18'!G267&lt;200,IF(F265&gt;60,60,F265),F265)</f>
        <v>66</v>
      </c>
      <c r="H265" s="116">
        <f>(D265+G265)/2</f>
        <v>66</v>
      </c>
      <c r="I265" s="116">
        <f>IF('STATS 17-18'!H267&lt;13.4,IF(H265&gt;73,73,H265),H265)</f>
        <v>66</v>
      </c>
      <c r="J265" s="134">
        <f>IF('STATS 17-18'!H267&lt;11,IF(I265&gt;66,66,I265),I265)</f>
        <v>66</v>
      </c>
    </row>
    <row r="266" ht="20.35" customHeight="1">
      <c r="A266" t="s" s="38">
        <v>344</v>
      </c>
      <c r="B266" s="81">
        <f>VLOOKUP('STATS 17-18'!AG268,'SC - SHOTS'!$A$3:$B$55,2)</f>
        <v>91</v>
      </c>
      <c r="C266" s="33">
        <f>IF('STATS 17-18'!G268&lt;400,IF(B266&gt;66,66,B266),B266)</f>
        <v>91</v>
      </c>
      <c r="D266" s="33">
        <f>IF('STATS 17-18'!G268&lt;200,IF(C266&gt;60,60,C266),C266)</f>
        <v>91</v>
      </c>
      <c r="E266" s="33">
        <f>VLOOKUP('STATS 17-18'!J268,'SC - GOALS'!$A$3:$B$55,2)</f>
        <v>74</v>
      </c>
      <c r="F266" s="33">
        <f>IF('STATS 17-18'!G268&lt;400,IF(E266&gt;66,66,E266),E266)</f>
        <v>74</v>
      </c>
      <c r="G266" s="33">
        <f>IF('STATS 17-18'!G268&lt;200,IF(F266&gt;60,60,F266),F266)</f>
        <v>74</v>
      </c>
      <c r="H266" s="116">
        <f>(D266+G266)/2</f>
        <v>82.5</v>
      </c>
      <c r="I266" s="116">
        <f>IF('STATS 17-18'!H268&lt;13.4,IF(H266&gt;73,73,H266),H266)</f>
        <v>82.5</v>
      </c>
      <c r="J266" s="134">
        <f>IF('STATS 17-18'!H268&lt;11,IF(I266&gt;66,66,I266),I266)</f>
        <v>82.5</v>
      </c>
    </row>
    <row r="267" ht="20.35" customHeight="1">
      <c r="A267" t="s" s="38">
        <v>345</v>
      </c>
      <c r="B267" s="81">
        <f>VLOOKUP('STATS 17-18'!AG269,'SC - SHOTS'!$A$3:$B$55,2)</f>
        <v>76</v>
      </c>
      <c r="C267" s="33">
        <f>IF('STATS 17-18'!G269&lt;400,IF(B267&gt;66,66,B267),B267)</f>
        <v>76</v>
      </c>
      <c r="D267" s="33">
        <f>IF('STATS 17-18'!G269&lt;200,IF(C267&gt;60,60,C267),C267)</f>
        <v>76</v>
      </c>
      <c r="E267" s="33">
        <f>VLOOKUP('STATS 17-18'!J269,'SC - GOALS'!$A$3:$B$55,2)</f>
        <v>83</v>
      </c>
      <c r="F267" s="33">
        <f>IF('STATS 17-18'!G269&lt;400,IF(E267&gt;66,66,E267),E267)</f>
        <v>83</v>
      </c>
      <c r="G267" s="33">
        <f>IF('STATS 17-18'!G269&lt;200,IF(F267&gt;60,60,F267),F267)</f>
        <v>83</v>
      </c>
      <c r="H267" s="116">
        <f>(D267+G267)/2</f>
        <v>79.5</v>
      </c>
      <c r="I267" s="116">
        <f>IF('STATS 17-18'!H269&lt;13.4,IF(H267&gt;73,73,H267),H267)</f>
        <v>79.5</v>
      </c>
      <c r="J267" s="134">
        <f>IF('STATS 17-18'!H269&lt;11,IF(I267&gt;66,66,I267),I267)</f>
        <v>79.5</v>
      </c>
    </row>
    <row r="268" ht="20.35" customHeight="1">
      <c r="A268" t="s" s="38">
        <v>346</v>
      </c>
      <c r="B268" s="81">
        <f>VLOOKUP('STATS 17-18'!AG270,'SC - SHOTS'!$A$3:$B$55,2)</f>
        <v>67</v>
      </c>
      <c r="C268" s="33">
        <f>IF('STATS 17-18'!G270&lt;400,IF(B268&gt;66,66,B268),B268)</f>
        <v>67</v>
      </c>
      <c r="D268" s="33">
        <f>IF('STATS 17-18'!G270&lt;200,IF(C268&gt;60,60,C268),C268)</f>
        <v>67</v>
      </c>
      <c r="E268" s="33">
        <f>VLOOKUP('STATS 17-18'!J270,'SC - GOALS'!$A$3:$B$55,2)</f>
        <v>59</v>
      </c>
      <c r="F268" s="33">
        <f>IF('STATS 17-18'!G270&lt;400,IF(E268&gt;66,66,E268),E268)</f>
        <v>59</v>
      </c>
      <c r="G268" s="33">
        <f>IF('STATS 17-18'!G270&lt;200,IF(F268&gt;60,60,F268),F268)</f>
        <v>59</v>
      </c>
      <c r="H268" s="116">
        <f>(D268+G268)/2</f>
        <v>63</v>
      </c>
      <c r="I268" s="116">
        <f>IF('STATS 17-18'!H270&lt;13.4,IF(H268&gt;73,73,H268),H268)</f>
        <v>63</v>
      </c>
      <c r="J268" s="134">
        <f>IF('STATS 17-18'!H270&lt;11,IF(I268&gt;66,66,I268),I268)</f>
        <v>63</v>
      </c>
    </row>
    <row r="269" ht="20.35" customHeight="1">
      <c r="A269" t="s" s="38">
        <v>347</v>
      </c>
      <c r="B269" s="81">
        <f>VLOOKUP('STATS 17-18'!AG271,'SC - SHOTS'!$A$3:$B$55,2)</f>
        <v>81</v>
      </c>
      <c r="C269" s="33">
        <f>IF('STATS 17-18'!G271&lt;400,IF(B269&gt;66,66,B269),B269)</f>
        <v>81</v>
      </c>
      <c r="D269" s="33">
        <f>IF('STATS 17-18'!G271&lt;200,IF(C269&gt;60,60,C269),C269)</f>
        <v>81</v>
      </c>
      <c r="E269" s="33">
        <f>VLOOKUP('STATS 17-18'!J271,'SC - GOALS'!$A$3:$B$55,2)</f>
        <v>73</v>
      </c>
      <c r="F269" s="33">
        <f>IF('STATS 17-18'!G271&lt;400,IF(E269&gt;66,66,E269),E269)</f>
        <v>73</v>
      </c>
      <c r="G269" s="33">
        <f>IF('STATS 17-18'!G271&lt;200,IF(F269&gt;60,60,F269),F269)</f>
        <v>73</v>
      </c>
      <c r="H269" s="116">
        <f>(D269+G269)/2</f>
        <v>77</v>
      </c>
      <c r="I269" s="116">
        <f>IF('STATS 17-18'!H271&lt;13.4,IF(H269&gt;73,73,H269),H269)</f>
        <v>77</v>
      </c>
      <c r="J269" s="134">
        <f>IF('STATS 17-18'!H271&lt;11,IF(I269&gt;66,66,I269),I269)</f>
        <v>77</v>
      </c>
    </row>
    <row r="270" ht="20.35" customHeight="1">
      <c r="A270" t="s" s="38">
        <v>348</v>
      </c>
      <c r="B270" s="81">
        <f>VLOOKUP('STATS 17-18'!AG272,'SC - SHOTS'!$A$3:$B$55,2)</f>
        <v>71</v>
      </c>
      <c r="C270" s="33">
        <f>IF('STATS 17-18'!G272&lt;400,IF(B270&gt;66,66,B270),B270)</f>
        <v>66</v>
      </c>
      <c r="D270" s="33">
        <f>IF('STATS 17-18'!G272&lt;200,IF(C270&gt;60,60,C270),C270)</f>
        <v>60</v>
      </c>
      <c r="E270" s="33">
        <f>VLOOKUP('STATS 17-18'!J272,'SC - GOALS'!$A$3:$B$55,2)</f>
        <v>47</v>
      </c>
      <c r="F270" s="33">
        <f>IF('STATS 17-18'!G272&lt;400,IF(E270&gt;66,66,E270),E270)</f>
        <v>47</v>
      </c>
      <c r="G270" s="33">
        <f>IF('STATS 17-18'!G272&lt;200,IF(F270&gt;60,60,F270),F270)</f>
        <v>47</v>
      </c>
      <c r="H270" s="116">
        <f>(D270+G270)/2</f>
        <v>53.5</v>
      </c>
      <c r="I270" s="116">
        <f>IF('STATS 17-18'!H272&lt;13.4,IF(H270&gt;73,73,H270),H270)</f>
        <v>53.5</v>
      </c>
      <c r="J270" s="134">
        <f>IF('STATS 17-18'!H272&lt;11,IF(I270&gt;66,66,I270),I270)</f>
        <v>53.5</v>
      </c>
    </row>
    <row r="271" ht="20.35" customHeight="1">
      <c r="A271" t="s" s="38">
        <v>349</v>
      </c>
      <c r="B271" s="81">
        <f>VLOOKUP('STATS 17-18'!AG273,'SC - SHOTS'!$A$3:$B$55,2)</f>
        <v>68</v>
      </c>
      <c r="C271" s="33">
        <f>IF('STATS 17-18'!G273&lt;400,IF(B271&gt;66,66,B271),B271)</f>
        <v>68</v>
      </c>
      <c r="D271" s="33">
        <f>IF('STATS 17-18'!G273&lt;200,IF(C271&gt;60,60,C271),C271)</f>
        <v>68</v>
      </c>
      <c r="E271" s="33">
        <f>VLOOKUP('STATS 17-18'!J273,'SC - GOALS'!$A$3:$B$55,2)</f>
        <v>49</v>
      </c>
      <c r="F271" s="33">
        <f>IF('STATS 17-18'!G273&lt;400,IF(E271&gt;66,66,E271),E271)</f>
        <v>49</v>
      </c>
      <c r="G271" s="33">
        <f>IF('STATS 17-18'!G273&lt;200,IF(F271&gt;60,60,F271),F271)</f>
        <v>49</v>
      </c>
      <c r="H271" s="116">
        <f>(D271+G271)/2</f>
        <v>58.5</v>
      </c>
      <c r="I271" s="116">
        <f>IF('STATS 17-18'!H273&lt;13.4,IF(H271&gt;73,73,H271),H271)</f>
        <v>58.5</v>
      </c>
      <c r="J271" s="134">
        <f>IF('STATS 17-18'!H273&lt;11,IF(I271&gt;66,66,I271),I271)</f>
        <v>58.5</v>
      </c>
    </row>
    <row r="272" ht="20.35" customHeight="1">
      <c r="A272" t="s" s="38">
        <v>350</v>
      </c>
      <c r="B272" s="81">
        <f>VLOOKUP('STATS 17-18'!AG274,'SC - SHOTS'!$A$3:$B$55,2)</f>
        <v>57</v>
      </c>
      <c r="C272" s="33">
        <f>IF('STATS 17-18'!G274&lt;400,IF(B272&gt;66,66,B272),B272)</f>
        <v>57</v>
      </c>
      <c r="D272" s="33">
        <f>IF('STATS 17-18'!G274&lt;200,IF(C272&gt;60,60,C272),C272)</f>
        <v>57</v>
      </c>
      <c r="E272" s="33">
        <f>VLOOKUP('STATS 17-18'!J274,'SC - GOALS'!$A$3:$B$55,2)</f>
        <v>61</v>
      </c>
      <c r="F272" s="33">
        <f>IF('STATS 17-18'!G274&lt;400,IF(E272&gt;66,66,E272),E272)</f>
        <v>61</v>
      </c>
      <c r="G272" s="33">
        <f>IF('STATS 17-18'!G274&lt;200,IF(F272&gt;60,60,F272),F272)</f>
        <v>60</v>
      </c>
      <c r="H272" s="116">
        <f>(D272+G272)/2</f>
        <v>58.5</v>
      </c>
      <c r="I272" s="116">
        <f>IF('STATS 17-18'!H274&lt;13.4,IF(H272&gt;73,73,H272),H272)</f>
        <v>58.5</v>
      </c>
      <c r="J272" s="134">
        <f>IF('STATS 17-18'!H274&lt;11,IF(I272&gt;66,66,I272),I272)</f>
        <v>58.5</v>
      </c>
    </row>
    <row r="273" ht="20.35" customHeight="1">
      <c r="A273" t="s" s="38">
        <v>351</v>
      </c>
      <c r="B273" s="81">
        <f>VLOOKUP('STATS 17-18'!AG275,'SC - SHOTS'!$A$3:$B$55,2)</f>
        <v>86</v>
      </c>
      <c r="C273" s="33">
        <f>IF('STATS 17-18'!G275&lt;400,IF(B273&gt;66,66,B273),B273)</f>
        <v>86</v>
      </c>
      <c r="D273" s="33">
        <f>IF('STATS 17-18'!G275&lt;200,IF(C273&gt;60,60,C273),C273)</f>
        <v>86</v>
      </c>
      <c r="E273" s="33">
        <f>VLOOKUP('STATS 17-18'!J275,'SC - GOALS'!$A$3:$B$55,2)</f>
        <v>88</v>
      </c>
      <c r="F273" s="33">
        <f>IF('STATS 17-18'!G275&lt;400,IF(E273&gt;66,66,E273),E273)</f>
        <v>88</v>
      </c>
      <c r="G273" s="33">
        <f>IF('STATS 17-18'!G275&lt;200,IF(F273&gt;60,60,F273),F273)</f>
        <v>88</v>
      </c>
      <c r="H273" s="116">
        <f>(D273+G273)/2</f>
        <v>87</v>
      </c>
      <c r="I273" s="116">
        <f>IF('STATS 17-18'!H275&lt;13.4,IF(H273&gt;73,73,H273),H273)</f>
        <v>87</v>
      </c>
      <c r="J273" s="134">
        <f>IF('STATS 17-18'!H275&lt;11,IF(I273&gt;66,66,I273),I273)</f>
        <v>87</v>
      </c>
    </row>
    <row r="274" ht="20.35" customHeight="1">
      <c r="A274" t="s" s="38">
        <v>352</v>
      </c>
      <c r="B274" s="81">
        <f>VLOOKUP('STATS 17-18'!AG276,'SC - SHOTS'!$A$3:$B$55,2)</f>
        <v>77</v>
      </c>
      <c r="C274" s="33">
        <f>IF('STATS 17-18'!G276&lt;400,IF(B274&gt;66,66,B274),B274)</f>
        <v>77</v>
      </c>
      <c r="D274" s="33">
        <f>IF('STATS 17-18'!G276&lt;200,IF(C274&gt;60,60,C274),C274)</f>
        <v>77</v>
      </c>
      <c r="E274" s="33">
        <f>VLOOKUP('STATS 17-18'!J276,'SC - GOALS'!$A$3:$B$55,2)</f>
        <v>60</v>
      </c>
      <c r="F274" s="33">
        <f>IF('STATS 17-18'!G276&lt;400,IF(E274&gt;66,66,E274),E274)</f>
        <v>60</v>
      </c>
      <c r="G274" s="33">
        <f>IF('STATS 17-18'!G276&lt;200,IF(F274&gt;60,60,F274),F274)</f>
        <v>60</v>
      </c>
      <c r="H274" s="116">
        <f>(D274+G274)/2</f>
        <v>68.5</v>
      </c>
      <c r="I274" s="116">
        <f>IF('STATS 17-18'!H276&lt;13.4,IF(H274&gt;73,73,H274),H274)</f>
        <v>68.5</v>
      </c>
      <c r="J274" s="134">
        <f>IF('STATS 17-18'!H276&lt;11,IF(I274&gt;66,66,I274),I274)</f>
        <v>68.5</v>
      </c>
    </row>
    <row r="275" ht="20.35" customHeight="1">
      <c r="A275" t="s" s="38">
        <v>353</v>
      </c>
      <c r="B275" s="81">
        <f>VLOOKUP('STATS 17-18'!AG277,'SC - SHOTS'!$A$3:$B$55,2)</f>
        <v>58</v>
      </c>
      <c r="C275" s="33">
        <f>IF('STATS 17-18'!G277&lt;400,IF(B275&gt;66,66,B275),B275)</f>
        <v>58</v>
      </c>
      <c r="D275" s="33">
        <f>IF('STATS 17-18'!G277&lt;200,IF(C275&gt;60,60,C275),C275)</f>
        <v>58</v>
      </c>
      <c r="E275" s="33">
        <f>VLOOKUP('STATS 17-18'!J277,'SC - GOALS'!$A$3:$B$55,2)</f>
        <v>47</v>
      </c>
      <c r="F275" s="33">
        <f>IF('STATS 17-18'!G277&lt;400,IF(E275&gt;66,66,E275),E275)</f>
        <v>47</v>
      </c>
      <c r="G275" s="33">
        <f>IF('STATS 17-18'!G277&lt;200,IF(F275&gt;60,60,F275),F275)</f>
        <v>47</v>
      </c>
      <c r="H275" s="116">
        <f>(D275+G275)/2</f>
        <v>52.5</v>
      </c>
      <c r="I275" s="116">
        <f>IF('STATS 17-18'!H277&lt;13.4,IF(H275&gt;73,73,H275),H275)</f>
        <v>52.5</v>
      </c>
      <c r="J275" s="134">
        <f>IF('STATS 17-18'!H277&lt;11,IF(I275&gt;66,66,I275),I275)</f>
        <v>52.5</v>
      </c>
    </row>
    <row r="276" ht="20.35" customHeight="1">
      <c r="A276" t="s" s="38">
        <v>354</v>
      </c>
      <c r="B276" s="81">
        <f>VLOOKUP('STATS 17-18'!AG278,'SC - SHOTS'!$A$3:$B$55,2)</f>
        <v>47</v>
      </c>
      <c r="C276" s="33">
        <f>IF('STATS 17-18'!G278&lt;400,IF(B276&gt;66,66,B276),B276)</f>
        <v>47</v>
      </c>
      <c r="D276" s="33">
        <f>IF('STATS 17-18'!G278&lt;200,IF(C276&gt;60,60,C276),C276)</f>
        <v>47</v>
      </c>
      <c r="E276" s="33">
        <f>VLOOKUP('STATS 17-18'!J278,'SC - GOALS'!$A$3:$B$55,2)</f>
        <v>47</v>
      </c>
      <c r="F276" s="33">
        <f>IF('STATS 17-18'!G278&lt;400,IF(E276&gt;66,66,E276),E276)</f>
        <v>47</v>
      </c>
      <c r="G276" s="33">
        <f>IF('STATS 17-18'!G278&lt;200,IF(F276&gt;60,60,F276),F276)</f>
        <v>47</v>
      </c>
      <c r="H276" s="116">
        <f>(D276+G276)/2</f>
        <v>47</v>
      </c>
      <c r="I276" s="116">
        <f>IF('STATS 17-18'!H278&lt;13.4,IF(H276&gt;73,73,H276),H276)</f>
        <v>47</v>
      </c>
      <c r="J276" s="134">
        <f>IF('STATS 17-18'!H278&lt;11,IF(I276&gt;66,66,I276),I276)</f>
        <v>47</v>
      </c>
    </row>
    <row r="277" ht="20.35" customHeight="1">
      <c r="A277" t="s" s="38">
        <v>355</v>
      </c>
      <c r="B277" s="81">
        <f>VLOOKUP('STATS 17-18'!AG279,'SC - SHOTS'!$A$3:$B$55,2)</f>
        <v>88</v>
      </c>
      <c r="C277" s="33">
        <f>IF('STATS 17-18'!G279&lt;400,IF(B277&gt;66,66,B277),B277)</f>
        <v>88</v>
      </c>
      <c r="D277" s="33">
        <f>IF('STATS 17-18'!G279&lt;200,IF(C277&gt;60,60,C277),C277)</f>
        <v>88</v>
      </c>
      <c r="E277" s="33">
        <f>VLOOKUP('STATS 17-18'!J279,'SC - GOALS'!$A$3:$B$55,2)</f>
        <v>74</v>
      </c>
      <c r="F277" s="33">
        <f>IF('STATS 17-18'!G279&lt;400,IF(E277&gt;66,66,E277),E277)</f>
        <v>74</v>
      </c>
      <c r="G277" s="33">
        <f>IF('STATS 17-18'!G279&lt;200,IF(F277&gt;60,60,F277),F277)</f>
        <v>74</v>
      </c>
      <c r="H277" s="116">
        <f>(D277+G277)/2</f>
        <v>81</v>
      </c>
      <c r="I277" s="116">
        <f>IF('STATS 17-18'!H279&lt;13.4,IF(H277&gt;73,73,H277),H277)</f>
        <v>81</v>
      </c>
      <c r="J277" s="134">
        <f>IF('STATS 17-18'!H279&lt;11,IF(I277&gt;66,66,I277),I277)</f>
        <v>81</v>
      </c>
    </row>
    <row r="278" ht="20.35" customHeight="1">
      <c r="A278" t="s" s="38">
        <v>356</v>
      </c>
      <c r="B278" s="81">
        <f>VLOOKUP('STATS 17-18'!AG280,'SC - SHOTS'!$A$3:$B$55,2)</f>
        <v>85</v>
      </c>
      <c r="C278" s="33">
        <f>IF('STATS 17-18'!G280&lt;400,IF(B278&gt;66,66,B278),B278)</f>
        <v>66</v>
      </c>
      <c r="D278" s="33">
        <f>IF('STATS 17-18'!G280&lt;200,IF(C278&gt;60,60,C278),C278)</f>
        <v>60</v>
      </c>
      <c r="E278" s="33">
        <f>VLOOKUP('STATS 17-18'!J280,'SC - GOALS'!$A$3:$B$55,2)</f>
        <v>47</v>
      </c>
      <c r="F278" s="33">
        <f>IF('STATS 17-18'!G280&lt;400,IF(E278&gt;66,66,E278),E278)</f>
        <v>47</v>
      </c>
      <c r="G278" s="33">
        <f>IF('STATS 17-18'!G280&lt;200,IF(F278&gt;60,60,F278),F278)</f>
        <v>47</v>
      </c>
      <c r="H278" s="116">
        <f>(D278+G278)/2</f>
        <v>53.5</v>
      </c>
      <c r="I278" s="116">
        <f>IF('STATS 17-18'!H280&lt;13.4,IF(H278&gt;73,73,H278),H278)</f>
        <v>53.5</v>
      </c>
      <c r="J278" s="134">
        <f>IF('STATS 17-18'!H280&lt;11,IF(I278&gt;66,66,I278),I278)</f>
        <v>53.5</v>
      </c>
    </row>
    <row r="279" ht="20.35" customHeight="1">
      <c r="A279" t="s" s="38">
        <v>357</v>
      </c>
      <c r="B279" s="81">
        <f>VLOOKUP('STATS 17-18'!AG281,'SC - SHOTS'!$A$3:$B$55,2)</f>
        <v>74</v>
      </c>
      <c r="C279" s="33">
        <f>IF('STATS 17-18'!G281&lt;400,IF(B279&gt;66,66,B279),B279)</f>
        <v>66</v>
      </c>
      <c r="D279" s="33">
        <f>IF('STATS 17-18'!G281&lt;200,IF(C279&gt;60,60,C279),C279)</f>
        <v>66</v>
      </c>
      <c r="E279" s="33">
        <f>VLOOKUP('STATS 17-18'!J281,'SC - GOALS'!$A$3:$B$55,2)</f>
        <v>83</v>
      </c>
      <c r="F279" s="33">
        <f>IF('STATS 17-18'!G281&lt;400,IF(E279&gt;66,66,E279),E279)</f>
        <v>66</v>
      </c>
      <c r="G279" s="33">
        <f>IF('STATS 17-18'!G281&lt;200,IF(F279&gt;60,60,F279),F279)</f>
        <v>66</v>
      </c>
      <c r="H279" s="116">
        <f>(D279+G279)/2</f>
        <v>66</v>
      </c>
      <c r="I279" s="116">
        <f>IF('STATS 17-18'!H281&lt;13.4,IF(H279&gt;73,73,H279),H279)</f>
        <v>66</v>
      </c>
      <c r="J279" s="134">
        <f>IF('STATS 17-18'!H281&lt;11,IF(I279&gt;66,66,I279),I279)</f>
        <v>66</v>
      </c>
    </row>
    <row r="280" ht="20.35" customHeight="1">
      <c r="A280" t="s" s="38">
        <v>358</v>
      </c>
      <c r="B280" s="81">
        <f>VLOOKUP('STATS 17-18'!AG282,'SC - SHOTS'!$A$3:$B$55,2)</f>
        <v>62</v>
      </c>
      <c r="C280" s="33">
        <f>IF('STATS 17-18'!G282&lt;400,IF(B280&gt;66,66,B280),B280)</f>
        <v>62</v>
      </c>
      <c r="D280" s="33">
        <f>IF('STATS 17-18'!G282&lt;200,IF(C280&gt;60,60,C280),C280)</f>
        <v>60</v>
      </c>
      <c r="E280" s="33">
        <f>VLOOKUP('STATS 17-18'!J282,'SC - GOALS'!$A$3:$B$55,2)</f>
        <v>47</v>
      </c>
      <c r="F280" s="33">
        <f>IF('STATS 17-18'!G282&lt;400,IF(E280&gt;66,66,E280),E280)</f>
        <v>47</v>
      </c>
      <c r="G280" s="33">
        <f>IF('STATS 17-18'!G282&lt;200,IF(F280&gt;60,60,F280),F280)</f>
        <v>47</v>
      </c>
      <c r="H280" s="116">
        <f>(D280+G280)/2</f>
        <v>53.5</v>
      </c>
      <c r="I280" s="116">
        <f>IF('STATS 17-18'!H282&lt;13.4,IF(H280&gt;73,73,H280),H280)</f>
        <v>53.5</v>
      </c>
      <c r="J280" s="134">
        <f>IF('STATS 17-18'!H282&lt;11,IF(I280&gt;66,66,I280),I280)</f>
        <v>53.5</v>
      </c>
    </row>
    <row r="281" ht="20.35" customHeight="1">
      <c r="A281" t="s" s="38">
        <v>359</v>
      </c>
      <c r="B281" s="81">
        <f>VLOOKUP('STATS 17-18'!AG283,'SC - SHOTS'!$A$3:$B$55,2)</f>
        <v>72</v>
      </c>
      <c r="C281" s="33">
        <f>IF('STATS 17-18'!G283&lt;400,IF(B281&gt;66,66,B281),B281)</f>
        <v>72</v>
      </c>
      <c r="D281" s="33">
        <f>IF('STATS 17-18'!G283&lt;200,IF(C281&gt;60,60,C281),C281)</f>
        <v>72</v>
      </c>
      <c r="E281" s="33">
        <f>VLOOKUP('STATS 17-18'!J283,'SC - GOALS'!$A$3:$B$55,2)</f>
        <v>76</v>
      </c>
      <c r="F281" s="33">
        <f>IF('STATS 17-18'!G283&lt;400,IF(E281&gt;66,66,E281),E281)</f>
        <v>76</v>
      </c>
      <c r="G281" s="33">
        <f>IF('STATS 17-18'!G283&lt;200,IF(F281&gt;60,60,F281),F281)</f>
        <v>76</v>
      </c>
      <c r="H281" s="116">
        <f>(D281+G281)/2</f>
        <v>74</v>
      </c>
      <c r="I281" s="116">
        <f>IF('STATS 17-18'!H283&lt;13.4,IF(H281&gt;73,73,H281),H281)</f>
        <v>74</v>
      </c>
      <c r="J281" s="134">
        <f>IF('STATS 17-18'!H283&lt;11,IF(I281&gt;66,66,I281),I281)</f>
        <v>74</v>
      </c>
    </row>
    <row r="282" ht="20.35" customHeight="1">
      <c r="A282" t="s" s="38">
        <v>360</v>
      </c>
      <c r="B282" s="81">
        <f>VLOOKUP('STATS 17-18'!AG284,'SC - SHOTS'!$A$3:$B$55,2)</f>
        <v>82</v>
      </c>
      <c r="C282" s="33">
        <f>IF('STATS 17-18'!G284&lt;400,IF(B282&gt;66,66,B282),B282)</f>
        <v>66</v>
      </c>
      <c r="D282" s="33">
        <f>IF('STATS 17-18'!G284&lt;200,IF(C282&gt;60,60,C282),C282)</f>
        <v>66</v>
      </c>
      <c r="E282" s="33">
        <f>VLOOKUP('STATS 17-18'!J284,'SC - GOALS'!$A$3:$B$55,2)</f>
        <v>82</v>
      </c>
      <c r="F282" s="33">
        <f>IF('STATS 17-18'!G284&lt;400,IF(E282&gt;66,66,E282),E282)</f>
        <v>66</v>
      </c>
      <c r="G282" s="33">
        <f>IF('STATS 17-18'!G284&lt;200,IF(F282&gt;60,60,F282),F282)</f>
        <v>66</v>
      </c>
      <c r="H282" s="116">
        <f>(D282+G282)/2</f>
        <v>66</v>
      </c>
      <c r="I282" s="116">
        <f>IF('STATS 17-18'!H284&lt;13.4,IF(H282&gt;73,73,H282),H282)</f>
        <v>66</v>
      </c>
      <c r="J282" s="134">
        <f>IF('STATS 17-18'!H284&lt;11,IF(I282&gt;66,66,I282),I282)</f>
        <v>66</v>
      </c>
    </row>
    <row r="283" ht="20.35" customHeight="1">
      <c r="A283" t="s" s="38">
        <v>362</v>
      </c>
      <c r="B283" s="81">
        <f>VLOOKUP('STATS 17-18'!AG285,'SC - SHOTS'!$A$3:$B$55,2)</f>
        <v>52</v>
      </c>
      <c r="C283" s="33">
        <f>IF('STATS 17-18'!G285&lt;400,IF(B283&gt;66,66,B283),B283)</f>
        <v>52</v>
      </c>
      <c r="D283" s="33">
        <f>IF('STATS 17-18'!G285&lt;200,IF(C283&gt;60,60,C283),C283)</f>
        <v>52</v>
      </c>
      <c r="E283" s="33">
        <f>VLOOKUP('STATS 17-18'!J285,'SC - GOALS'!$A$3:$B$55,2)</f>
        <v>47</v>
      </c>
      <c r="F283" s="33">
        <f>IF('STATS 17-18'!G285&lt;400,IF(E283&gt;66,66,E283),E283)</f>
        <v>47</v>
      </c>
      <c r="G283" s="33">
        <f>IF('STATS 17-18'!G285&lt;200,IF(F283&gt;60,60,F283),F283)</f>
        <v>47</v>
      </c>
      <c r="H283" s="116">
        <f>(D283+G283)/2</f>
        <v>49.5</v>
      </c>
      <c r="I283" s="116">
        <f>IF('STATS 17-18'!H285&lt;13.4,IF(H283&gt;73,73,H283),H283)</f>
        <v>49.5</v>
      </c>
      <c r="J283" s="134">
        <f>IF('STATS 17-18'!H285&lt;11,IF(I283&gt;66,66,I283),I283)</f>
        <v>49.5</v>
      </c>
    </row>
    <row r="284" ht="20.35" customHeight="1">
      <c r="A284" t="s" s="38">
        <v>363</v>
      </c>
      <c r="B284" s="81">
        <f>VLOOKUP('STATS 17-18'!AG286,'SC - SHOTS'!$A$3:$B$55,2)</f>
        <v>95</v>
      </c>
      <c r="C284" s="33">
        <f>IF('STATS 17-18'!G286&lt;400,IF(B284&gt;66,66,B284),B284)</f>
        <v>66</v>
      </c>
      <c r="D284" s="33">
        <f>IF('STATS 17-18'!G286&lt;200,IF(C284&gt;60,60,C284),C284)</f>
        <v>60</v>
      </c>
      <c r="E284" s="33">
        <f>VLOOKUP('STATS 17-18'!J286,'SC - GOALS'!$A$3:$B$55,2)</f>
        <v>47</v>
      </c>
      <c r="F284" s="33">
        <f>IF('STATS 17-18'!G286&lt;400,IF(E284&gt;66,66,E284),E284)</f>
        <v>47</v>
      </c>
      <c r="G284" s="33">
        <f>IF('STATS 17-18'!G286&lt;200,IF(F284&gt;60,60,F284),F284)</f>
        <v>47</v>
      </c>
      <c r="H284" s="116">
        <f>(D284+G284)/2</f>
        <v>53.5</v>
      </c>
      <c r="I284" s="116">
        <f>IF('STATS 17-18'!H286&lt;13.4,IF(H284&gt;73,73,H284),H284)</f>
        <v>53.5</v>
      </c>
      <c r="J284" s="134">
        <f>IF('STATS 17-18'!H286&lt;11,IF(I284&gt;66,66,I284),I284)</f>
        <v>53.5</v>
      </c>
    </row>
    <row r="285" ht="20.35" customHeight="1">
      <c r="A285" t="s" s="38">
        <v>364</v>
      </c>
      <c r="B285" s="81">
        <f>VLOOKUP('STATS 17-18'!AG287,'SC - SHOTS'!$A$3:$B$55,2)</f>
        <v>94</v>
      </c>
      <c r="C285" s="33">
        <f>IF('STATS 17-18'!G287&lt;400,IF(B285&gt;66,66,B285),B285)</f>
        <v>94</v>
      </c>
      <c r="D285" s="33">
        <f>IF('STATS 17-18'!G287&lt;200,IF(C285&gt;60,60,C285),C285)</f>
        <v>94</v>
      </c>
      <c r="E285" s="33">
        <f>VLOOKUP('STATS 17-18'!J287,'SC - GOALS'!$A$3:$B$55,2)</f>
        <v>98</v>
      </c>
      <c r="F285" s="33">
        <f>IF('STATS 17-18'!G287&lt;400,IF(E285&gt;66,66,E285),E285)</f>
        <v>98</v>
      </c>
      <c r="G285" s="33">
        <f>IF('STATS 17-18'!G287&lt;200,IF(F285&gt;60,60,F285),F285)</f>
        <v>98</v>
      </c>
      <c r="H285" s="116">
        <f>(D285+G285)/2</f>
        <v>96</v>
      </c>
      <c r="I285" s="116">
        <f>IF('STATS 17-18'!H287&lt;13.4,IF(H285&gt;73,73,H285),H285)</f>
        <v>96</v>
      </c>
      <c r="J285" s="134">
        <f>IF('STATS 17-18'!H287&lt;11,IF(I285&gt;66,66,I285),I285)</f>
        <v>96</v>
      </c>
    </row>
    <row r="286" ht="20.35" customHeight="1">
      <c r="A286" t="s" s="38">
        <v>365</v>
      </c>
      <c r="B286" s="81">
        <f>VLOOKUP('STATS 17-18'!AG288,'SC - SHOTS'!$A$3:$B$55,2)</f>
        <v>58</v>
      </c>
      <c r="C286" s="33">
        <f>IF('STATS 17-18'!G288&lt;400,IF(B286&gt;66,66,B286),B286)</f>
        <v>58</v>
      </c>
      <c r="D286" s="33">
        <f>IF('STATS 17-18'!G288&lt;200,IF(C286&gt;60,60,C286),C286)</f>
        <v>58</v>
      </c>
      <c r="E286" s="33">
        <f>VLOOKUP('STATS 17-18'!J288,'SC - GOALS'!$A$3:$B$55,2)</f>
        <v>47</v>
      </c>
      <c r="F286" s="33">
        <f>IF('STATS 17-18'!G288&lt;400,IF(E286&gt;66,66,E286),E286)</f>
        <v>47</v>
      </c>
      <c r="G286" s="33">
        <f>IF('STATS 17-18'!G288&lt;200,IF(F286&gt;60,60,F286),F286)</f>
        <v>47</v>
      </c>
      <c r="H286" s="116">
        <f>(D286+G286)/2</f>
        <v>52.5</v>
      </c>
      <c r="I286" s="116">
        <f>IF('STATS 17-18'!H288&lt;13.4,IF(H286&gt;73,73,H286),H286)</f>
        <v>52.5</v>
      </c>
      <c r="J286" s="134">
        <f>IF('STATS 17-18'!H288&lt;11,IF(I286&gt;66,66,I286),I286)</f>
        <v>52.5</v>
      </c>
    </row>
    <row r="287" ht="20.35" customHeight="1">
      <c r="A287" t="s" s="38">
        <v>366</v>
      </c>
      <c r="B287" s="81">
        <f>VLOOKUP('STATS 17-18'!AG289,'SC - SHOTS'!$A$3:$B$55,2)</f>
        <v>51</v>
      </c>
      <c r="C287" s="33">
        <f>IF('STATS 17-18'!G289&lt;400,IF(B287&gt;66,66,B287),B287)</f>
        <v>51</v>
      </c>
      <c r="D287" s="33">
        <f>IF('STATS 17-18'!G289&lt;200,IF(C287&gt;60,60,C287),C287)</f>
        <v>51</v>
      </c>
      <c r="E287" s="33">
        <f>VLOOKUP('STATS 17-18'!J289,'SC - GOALS'!$A$3:$B$55,2)</f>
        <v>52</v>
      </c>
      <c r="F287" s="33">
        <f>IF('STATS 17-18'!G289&lt;400,IF(E287&gt;66,66,E287),E287)</f>
        <v>52</v>
      </c>
      <c r="G287" s="33">
        <f>IF('STATS 17-18'!G289&lt;200,IF(F287&gt;60,60,F287),F287)</f>
        <v>52</v>
      </c>
      <c r="H287" s="116">
        <f>(D287+G287)/2</f>
        <v>51.5</v>
      </c>
      <c r="I287" s="116">
        <f>IF('STATS 17-18'!H289&lt;13.4,IF(H287&gt;73,73,H287),H287)</f>
        <v>51.5</v>
      </c>
      <c r="J287" s="134">
        <f>IF('STATS 17-18'!H289&lt;11,IF(I287&gt;66,66,I287),I287)</f>
        <v>51.5</v>
      </c>
    </row>
    <row r="288" ht="20.35" customHeight="1">
      <c r="A288" t="s" s="38">
        <v>367</v>
      </c>
      <c r="B288" s="81">
        <f>VLOOKUP('STATS 17-18'!AG290,'SC - SHOTS'!$A$3:$B$55,2)</f>
        <v>74</v>
      </c>
      <c r="C288" s="33">
        <f>IF('STATS 17-18'!G290&lt;400,IF(B288&gt;66,66,B288),B288)</f>
        <v>74</v>
      </c>
      <c r="D288" s="33">
        <f>IF('STATS 17-18'!G290&lt;200,IF(C288&gt;60,60,C288),C288)</f>
        <v>74</v>
      </c>
      <c r="E288" s="33">
        <f>VLOOKUP('STATS 17-18'!J290,'SC - GOALS'!$A$3:$B$55,2)</f>
        <v>69</v>
      </c>
      <c r="F288" s="33">
        <f>IF('STATS 17-18'!G290&lt;400,IF(E288&gt;66,66,E288),E288)</f>
        <v>69</v>
      </c>
      <c r="G288" s="33">
        <f>IF('STATS 17-18'!G290&lt;200,IF(F288&gt;60,60,F288),F288)</f>
        <v>69</v>
      </c>
      <c r="H288" s="116">
        <f>(D288+G288)/2</f>
        <v>71.5</v>
      </c>
      <c r="I288" s="116">
        <f>IF('STATS 17-18'!H290&lt;13.4,IF(H288&gt;73,73,H288),H288)</f>
        <v>71.5</v>
      </c>
      <c r="J288" s="134">
        <f>IF('STATS 17-18'!H290&lt;11,IF(I288&gt;66,66,I288),I288)</f>
        <v>71.5</v>
      </c>
    </row>
    <row r="289" ht="20.35" customHeight="1">
      <c r="A289" t="s" s="38">
        <v>368</v>
      </c>
      <c r="B289" s="81">
        <f>VLOOKUP('STATS 17-18'!AG291,'SC - SHOTS'!$A$3:$B$55,2)</f>
        <v>84</v>
      </c>
      <c r="C289" s="33">
        <f>IF('STATS 17-18'!G291&lt;400,IF(B289&gt;66,66,B289),B289)</f>
        <v>84</v>
      </c>
      <c r="D289" s="33">
        <f>IF('STATS 17-18'!G291&lt;200,IF(C289&gt;60,60,C289),C289)</f>
        <v>84</v>
      </c>
      <c r="E289" s="33">
        <f>VLOOKUP('STATS 17-18'!J291,'SC - GOALS'!$A$3:$B$55,2)</f>
        <v>94</v>
      </c>
      <c r="F289" s="33">
        <f>IF('STATS 17-18'!G291&lt;400,IF(E289&gt;66,66,E289),E289)</f>
        <v>94</v>
      </c>
      <c r="G289" s="33">
        <f>IF('STATS 17-18'!G291&lt;200,IF(F289&gt;60,60,F289),F289)</f>
        <v>94</v>
      </c>
      <c r="H289" s="116">
        <f>(D289+G289)/2</f>
        <v>89</v>
      </c>
      <c r="I289" s="116">
        <f>IF('STATS 17-18'!H291&lt;13.4,IF(H289&gt;73,73,H289),H289)</f>
        <v>89</v>
      </c>
      <c r="J289" s="134">
        <f>IF('STATS 17-18'!H291&lt;11,IF(I289&gt;66,66,I289),I289)</f>
        <v>89</v>
      </c>
    </row>
    <row r="290" ht="20.35" customHeight="1">
      <c r="A290" t="s" s="38">
        <v>369</v>
      </c>
      <c r="B290" s="81">
        <f>VLOOKUP('STATS 17-18'!AG292,'SC - SHOTS'!$A$3:$B$55,2)</f>
        <v>73</v>
      </c>
      <c r="C290" s="33">
        <f>IF('STATS 17-18'!G292&lt;400,IF(B290&gt;66,66,B290),B290)</f>
        <v>73</v>
      </c>
      <c r="D290" s="33">
        <f>IF('STATS 17-18'!G292&lt;200,IF(C290&gt;60,60,C290),C290)</f>
        <v>73</v>
      </c>
      <c r="E290" s="33">
        <f>VLOOKUP('STATS 17-18'!J292,'SC - GOALS'!$A$3:$B$55,2)</f>
        <v>63</v>
      </c>
      <c r="F290" s="33">
        <f>IF('STATS 17-18'!G292&lt;400,IF(E290&gt;66,66,E290),E290)</f>
        <v>63</v>
      </c>
      <c r="G290" s="33">
        <f>IF('STATS 17-18'!G292&lt;200,IF(F290&gt;60,60,F290),F290)</f>
        <v>63</v>
      </c>
      <c r="H290" s="116">
        <f>(D290+G290)/2</f>
        <v>68</v>
      </c>
      <c r="I290" s="116">
        <f>IF('STATS 17-18'!H292&lt;13.4,IF(H290&gt;73,73,H290),H290)</f>
        <v>68</v>
      </c>
      <c r="J290" s="134">
        <f>IF('STATS 17-18'!H292&lt;11,IF(I290&gt;66,66,I290),I290)</f>
        <v>68</v>
      </c>
    </row>
    <row r="291" ht="20.35" customHeight="1">
      <c r="A291" t="s" s="38">
        <v>370</v>
      </c>
      <c r="B291" s="81">
        <f>VLOOKUP('STATS 17-18'!AG293,'SC - SHOTS'!$A$3:$B$55,2)</f>
        <v>71</v>
      </c>
      <c r="C291" s="33">
        <f>IF('STATS 17-18'!G293&lt;400,IF(B291&gt;66,66,B291),B291)</f>
        <v>71</v>
      </c>
      <c r="D291" s="33">
        <f>IF('STATS 17-18'!G293&lt;200,IF(C291&gt;60,60,C291),C291)</f>
        <v>71</v>
      </c>
      <c r="E291" s="33">
        <f>VLOOKUP('STATS 17-18'!J293,'SC - GOALS'!$A$3:$B$55,2)</f>
        <v>60</v>
      </c>
      <c r="F291" s="33">
        <f>IF('STATS 17-18'!G293&lt;400,IF(E291&gt;66,66,E291),E291)</f>
        <v>60</v>
      </c>
      <c r="G291" s="33">
        <f>IF('STATS 17-18'!G293&lt;200,IF(F291&gt;60,60,F291),F291)</f>
        <v>60</v>
      </c>
      <c r="H291" s="116">
        <f>(D291+G291)/2</f>
        <v>65.5</v>
      </c>
      <c r="I291" s="116">
        <f>IF('STATS 17-18'!H293&lt;13.4,IF(H291&gt;73,73,H291),H291)</f>
        <v>65.5</v>
      </c>
      <c r="J291" s="134">
        <f>IF('STATS 17-18'!H293&lt;11,IF(I291&gt;66,66,I291),I291)</f>
        <v>65.5</v>
      </c>
    </row>
    <row r="292" ht="20.35" customHeight="1">
      <c r="A292" t="s" s="38">
        <v>371</v>
      </c>
      <c r="B292" s="81">
        <f>VLOOKUP('STATS 17-18'!AG294,'SC - SHOTS'!$A$3:$B$55,2)</f>
        <v>59</v>
      </c>
      <c r="C292" s="33">
        <f>IF('STATS 17-18'!G294&lt;400,IF(B292&gt;66,66,B292),B292)</f>
        <v>59</v>
      </c>
      <c r="D292" s="33">
        <f>IF('STATS 17-18'!G294&lt;200,IF(C292&gt;60,60,C292),C292)</f>
        <v>59</v>
      </c>
      <c r="E292" s="33">
        <f>VLOOKUP('STATS 17-18'!J294,'SC - GOALS'!$A$3:$B$55,2)</f>
        <v>58</v>
      </c>
      <c r="F292" s="33">
        <f>IF('STATS 17-18'!G294&lt;400,IF(E292&gt;66,66,E292),E292)</f>
        <v>58</v>
      </c>
      <c r="G292" s="33">
        <f>IF('STATS 17-18'!G294&lt;200,IF(F292&gt;60,60,F292),F292)</f>
        <v>58</v>
      </c>
      <c r="H292" s="116">
        <f>(D292+G292)/2</f>
        <v>58.5</v>
      </c>
      <c r="I292" s="116">
        <f>IF('STATS 17-18'!H294&lt;13.4,IF(H292&gt;73,73,H292),H292)</f>
        <v>58.5</v>
      </c>
      <c r="J292" s="134">
        <f>IF('STATS 17-18'!H294&lt;11,IF(I292&gt;66,66,I292),I292)</f>
        <v>58.5</v>
      </c>
    </row>
    <row r="293" ht="20.35" customHeight="1">
      <c r="A293" t="s" s="38">
        <v>372</v>
      </c>
      <c r="B293" s="81">
        <f>VLOOKUP('STATS 17-18'!AG295,'SC - SHOTS'!$A$3:$B$55,2)</f>
        <v>52</v>
      </c>
      <c r="C293" s="33">
        <f>IF('STATS 17-18'!G295&lt;400,IF(B293&gt;66,66,B293),B293)</f>
        <v>52</v>
      </c>
      <c r="D293" s="33">
        <f>IF('STATS 17-18'!G295&lt;200,IF(C293&gt;60,60,C293),C293)</f>
        <v>52</v>
      </c>
      <c r="E293" s="33">
        <f>VLOOKUP('STATS 17-18'!J295,'SC - GOALS'!$A$3:$B$55,2)</f>
        <v>55</v>
      </c>
      <c r="F293" s="33">
        <f>IF('STATS 17-18'!G295&lt;400,IF(E293&gt;66,66,E293),E293)</f>
        <v>55</v>
      </c>
      <c r="G293" s="33">
        <f>IF('STATS 17-18'!G295&lt;200,IF(F293&gt;60,60,F293),F293)</f>
        <v>55</v>
      </c>
      <c r="H293" s="116">
        <f>(D293+G293)/2</f>
        <v>53.5</v>
      </c>
      <c r="I293" s="116">
        <f>IF('STATS 17-18'!H295&lt;13.4,IF(H293&gt;73,73,H293),H293)</f>
        <v>53.5</v>
      </c>
      <c r="J293" s="134">
        <f>IF('STATS 17-18'!H295&lt;11,IF(I293&gt;66,66,I293),I293)</f>
        <v>53.5</v>
      </c>
    </row>
    <row r="294" ht="20.35" customHeight="1">
      <c r="A294" t="s" s="38">
        <v>373</v>
      </c>
      <c r="B294" s="81">
        <f>VLOOKUP('STATS 17-18'!AG296,'SC - SHOTS'!$A$3:$B$55,2)</f>
        <v>86</v>
      </c>
      <c r="C294" s="33">
        <f>IF('STATS 17-18'!G296&lt;400,IF(B294&gt;66,66,B294),B294)</f>
        <v>86</v>
      </c>
      <c r="D294" s="33">
        <f>IF('STATS 17-18'!G296&lt;200,IF(C294&gt;60,60,C294),C294)</f>
        <v>86</v>
      </c>
      <c r="E294" s="33">
        <f>VLOOKUP('STATS 17-18'!J296,'SC - GOALS'!$A$3:$B$55,2)</f>
        <v>75</v>
      </c>
      <c r="F294" s="33">
        <f>IF('STATS 17-18'!G296&lt;400,IF(E294&gt;66,66,E294),E294)</f>
        <v>75</v>
      </c>
      <c r="G294" s="33">
        <f>IF('STATS 17-18'!G296&lt;200,IF(F294&gt;60,60,F294),F294)</f>
        <v>75</v>
      </c>
      <c r="H294" s="116">
        <f>(D294+G294)/2</f>
        <v>80.5</v>
      </c>
      <c r="I294" s="116">
        <f>IF('STATS 17-18'!H296&lt;13.4,IF(H294&gt;73,73,H294),H294)</f>
        <v>80.5</v>
      </c>
      <c r="J294" s="134">
        <f>IF('STATS 17-18'!H296&lt;11,IF(I294&gt;66,66,I294),I294)</f>
        <v>80.5</v>
      </c>
    </row>
    <row r="295" ht="20.35" customHeight="1">
      <c r="A295" t="s" s="38">
        <v>374</v>
      </c>
      <c r="B295" s="81">
        <f>VLOOKUP('STATS 17-18'!AG297,'SC - SHOTS'!$A$3:$B$55,2)</f>
        <v>98</v>
      </c>
      <c r="C295" s="33">
        <f>IF('STATS 17-18'!G297&lt;400,IF(B295&gt;66,66,B295),B295)</f>
        <v>98</v>
      </c>
      <c r="D295" s="33">
        <f>IF('STATS 17-18'!G297&lt;200,IF(C295&gt;60,60,C295),C295)</f>
        <v>98</v>
      </c>
      <c r="E295" s="33">
        <f>VLOOKUP('STATS 17-18'!J297,'SC - GOALS'!$A$3:$B$55,2)</f>
        <v>91</v>
      </c>
      <c r="F295" s="33">
        <f>IF('STATS 17-18'!G297&lt;400,IF(E295&gt;66,66,E295),E295)</f>
        <v>91</v>
      </c>
      <c r="G295" s="33">
        <f>IF('STATS 17-18'!G297&lt;200,IF(F295&gt;60,60,F295),F295)</f>
        <v>91</v>
      </c>
      <c r="H295" s="116">
        <f>(D295+G295)/2</f>
        <v>94.5</v>
      </c>
      <c r="I295" s="116">
        <f>IF('STATS 17-18'!H297&lt;13.4,IF(H295&gt;73,73,H295),H295)</f>
        <v>94.5</v>
      </c>
      <c r="J295" s="134">
        <f>IF('STATS 17-18'!H297&lt;11,IF(I295&gt;66,66,I295),I295)</f>
        <v>94.5</v>
      </c>
    </row>
    <row r="296" ht="20.35" customHeight="1">
      <c r="A296" t="s" s="38">
        <v>376</v>
      </c>
      <c r="B296" s="81">
        <f>VLOOKUP('STATS 17-18'!AG298,'SC - SHOTS'!$A$3:$B$55,2)</f>
        <v>93</v>
      </c>
      <c r="C296" s="33">
        <f>IF('STATS 17-18'!G298&lt;400,IF(B296&gt;66,66,B296),B296)</f>
        <v>93</v>
      </c>
      <c r="D296" s="33">
        <f>IF('STATS 17-18'!G298&lt;200,IF(C296&gt;60,60,C296),C296)</f>
        <v>93</v>
      </c>
      <c r="E296" s="33">
        <f>VLOOKUP('STATS 17-18'!J298,'SC - GOALS'!$A$3:$B$55,2)</f>
        <v>98</v>
      </c>
      <c r="F296" s="33">
        <f>IF('STATS 17-18'!G298&lt;400,IF(E296&gt;66,66,E296),E296)</f>
        <v>98</v>
      </c>
      <c r="G296" s="33">
        <f>IF('STATS 17-18'!G298&lt;200,IF(F296&gt;60,60,F296),F296)</f>
        <v>98</v>
      </c>
      <c r="H296" s="116">
        <f>(D296+G296)/2</f>
        <v>95.5</v>
      </c>
      <c r="I296" s="116">
        <f>IF('STATS 17-18'!H298&lt;13.4,IF(H296&gt;73,73,H296),H296)</f>
        <v>95.5</v>
      </c>
      <c r="J296" s="134">
        <f>IF('STATS 17-18'!H298&lt;11,IF(I296&gt;66,66,I296),I296)</f>
        <v>95.5</v>
      </c>
    </row>
    <row r="297" ht="20.35" customHeight="1">
      <c r="A297" t="s" s="38">
        <v>377</v>
      </c>
      <c r="B297" s="81">
        <f>VLOOKUP('STATS 17-18'!AG299,'SC - SHOTS'!$A$3:$B$55,2)</f>
        <v>86</v>
      </c>
      <c r="C297" s="33">
        <f>IF('STATS 17-18'!G299&lt;400,IF(B297&gt;66,66,B297),B297)</f>
        <v>86</v>
      </c>
      <c r="D297" s="33">
        <f>IF('STATS 17-18'!G299&lt;200,IF(C297&gt;60,60,C297),C297)</f>
        <v>86</v>
      </c>
      <c r="E297" s="33">
        <f>VLOOKUP('STATS 17-18'!J299,'SC - GOALS'!$A$3:$B$55,2)</f>
        <v>92</v>
      </c>
      <c r="F297" s="33">
        <f>IF('STATS 17-18'!G299&lt;400,IF(E297&gt;66,66,E297),E297)</f>
        <v>92</v>
      </c>
      <c r="G297" s="33">
        <f>IF('STATS 17-18'!G299&lt;200,IF(F297&gt;60,60,F297),F297)</f>
        <v>92</v>
      </c>
      <c r="H297" s="116">
        <f>(D297+G297)/2</f>
        <v>89</v>
      </c>
      <c r="I297" s="116">
        <f>IF('STATS 17-18'!H299&lt;13.4,IF(H297&gt;73,73,H297),H297)</f>
        <v>89</v>
      </c>
      <c r="J297" s="134">
        <f>IF('STATS 17-18'!H299&lt;11,IF(I297&gt;66,66,I297),I297)</f>
        <v>89</v>
      </c>
    </row>
    <row r="298" ht="20.35" customHeight="1">
      <c r="A298" t="s" s="38">
        <v>378</v>
      </c>
      <c r="B298" s="81">
        <f>VLOOKUP('STATS 17-18'!AG300,'SC - SHOTS'!$A$3:$B$55,2)</f>
        <v>81</v>
      </c>
      <c r="C298" s="33">
        <f>IF('STATS 17-18'!G300&lt;400,IF(B298&gt;66,66,B298),B298)</f>
        <v>81</v>
      </c>
      <c r="D298" s="33">
        <f>IF('STATS 17-18'!G300&lt;200,IF(C298&gt;60,60,C298),C298)</f>
        <v>81</v>
      </c>
      <c r="E298" s="33">
        <f>VLOOKUP('STATS 17-18'!J300,'SC - GOALS'!$A$3:$B$55,2)</f>
        <v>89</v>
      </c>
      <c r="F298" s="33">
        <f>IF('STATS 17-18'!G300&lt;400,IF(E298&gt;66,66,E298),E298)</f>
        <v>89</v>
      </c>
      <c r="G298" s="33">
        <f>IF('STATS 17-18'!G300&lt;200,IF(F298&gt;60,60,F298),F298)</f>
        <v>89</v>
      </c>
      <c r="H298" s="116">
        <f>(D298+G298)/2</f>
        <v>85</v>
      </c>
      <c r="I298" s="116">
        <f>IF('STATS 17-18'!H300&lt;13.4,IF(H298&gt;73,73,H298),H298)</f>
        <v>85</v>
      </c>
      <c r="J298" s="134">
        <f>IF('STATS 17-18'!H300&lt;11,IF(I298&gt;66,66,I298),I298)</f>
        <v>85</v>
      </c>
    </row>
    <row r="299" ht="20.35" customHeight="1">
      <c r="A299" t="s" s="38">
        <v>379</v>
      </c>
      <c r="B299" s="81">
        <f>VLOOKUP('STATS 17-18'!AG301,'SC - SHOTS'!$A$3:$B$55,2)</f>
        <v>79</v>
      </c>
      <c r="C299" s="33">
        <f>IF('STATS 17-18'!G301&lt;400,IF(B299&gt;66,66,B299),B299)</f>
        <v>66</v>
      </c>
      <c r="D299" s="33">
        <f>IF('STATS 17-18'!G301&lt;200,IF(C299&gt;60,60,C299),C299)</f>
        <v>60</v>
      </c>
      <c r="E299" s="33">
        <f>VLOOKUP('STATS 17-18'!J301,'SC - GOALS'!$A$3:$B$55,2)</f>
        <v>86</v>
      </c>
      <c r="F299" s="33">
        <f>IF('STATS 17-18'!G301&lt;400,IF(E299&gt;66,66,E299),E299)</f>
        <v>66</v>
      </c>
      <c r="G299" s="33">
        <f>IF('STATS 17-18'!G301&lt;200,IF(F299&gt;60,60,F299),F299)</f>
        <v>60</v>
      </c>
      <c r="H299" s="116">
        <f>(D299+G299)/2</f>
        <v>60</v>
      </c>
      <c r="I299" s="116">
        <f>IF('STATS 17-18'!H301&lt;13.4,IF(H299&gt;73,73,H299),H299)</f>
        <v>60</v>
      </c>
      <c r="J299" s="134">
        <f>IF('STATS 17-18'!H301&lt;11,IF(I299&gt;66,66,I299),I299)</f>
        <v>60</v>
      </c>
    </row>
    <row r="300" ht="20.35" customHeight="1">
      <c r="A300" t="s" s="38">
        <v>380</v>
      </c>
      <c r="B300" s="81">
        <f>VLOOKUP('STATS 17-18'!AG302,'SC - SHOTS'!$A$3:$B$55,2)</f>
        <v>72</v>
      </c>
      <c r="C300" s="33">
        <f>IF('STATS 17-18'!G302&lt;400,IF(B300&gt;66,66,B300),B300)</f>
        <v>66</v>
      </c>
      <c r="D300" s="33">
        <f>IF('STATS 17-18'!G302&lt;200,IF(C300&gt;60,60,C300),C300)</f>
        <v>66</v>
      </c>
      <c r="E300" s="33">
        <f>VLOOKUP('STATS 17-18'!J302,'SC - GOALS'!$A$3:$B$55,2)</f>
        <v>61</v>
      </c>
      <c r="F300" s="33">
        <f>IF('STATS 17-18'!G302&lt;400,IF(E300&gt;66,66,E300),E300)</f>
        <v>61</v>
      </c>
      <c r="G300" s="33">
        <f>IF('STATS 17-18'!G302&lt;200,IF(F300&gt;60,60,F300),F300)</f>
        <v>61</v>
      </c>
      <c r="H300" s="116">
        <f>(D300+G300)/2</f>
        <v>63.5</v>
      </c>
      <c r="I300" s="116">
        <f>IF('STATS 17-18'!H302&lt;13.4,IF(H300&gt;73,73,H300),H300)</f>
        <v>63.5</v>
      </c>
      <c r="J300" s="134">
        <f>IF('STATS 17-18'!H302&lt;11,IF(I300&gt;66,66,I300),I300)</f>
        <v>63.5</v>
      </c>
    </row>
    <row r="301" ht="20.35" customHeight="1">
      <c r="A301" t="s" s="38">
        <v>381</v>
      </c>
      <c r="B301" s="81">
        <f>VLOOKUP('STATS 17-18'!AG303,'SC - SHOTS'!$A$3:$B$55,2)</f>
        <v>95</v>
      </c>
      <c r="C301" s="33">
        <f>IF('STATS 17-18'!G303&lt;400,IF(B301&gt;66,66,B301),B301)</f>
        <v>66</v>
      </c>
      <c r="D301" s="33">
        <f>IF('STATS 17-18'!G303&lt;200,IF(C301&gt;60,60,C301),C301)</f>
        <v>60</v>
      </c>
      <c r="E301" s="33">
        <f>VLOOKUP('STATS 17-18'!J303,'SC - GOALS'!$A$3:$B$55,2)</f>
        <v>70</v>
      </c>
      <c r="F301" s="33">
        <f>IF('STATS 17-18'!G303&lt;400,IF(E301&gt;66,66,E301),E301)</f>
        <v>66</v>
      </c>
      <c r="G301" s="33">
        <f>IF('STATS 17-18'!G303&lt;200,IF(F301&gt;60,60,F301),F301)</f>
        <v>60</v>
      </c>
      <c r="H301" s="116">
        <f>(D301+G301)/2</f>
        <v>60</v>
      </c>
      <c r="I301" s="116">
        <f>IF('STATS 17-18'!H303&lt;13.4,IF(H301&gt;73,73,H301),H301)</f>
        <v>60</v>
      </c>
      <c r="J301" s="134">
        <f>IF('STATS 17-18'!H303&lt;11,IF(I301&gt;66,66,I301),I301)</f>
        <v>60</v>
      </c>
    </row>
    <row r="302" ht="20.35" customHeight="1">
      <c r="A302" t="s" s="38">
        <v>382</v>
      </c>
      <c r="B302" s="81">
        <f>VLOOKUP('STATS 17-18'!AG304,'SC - SHOTS'!$A$3:$B$55,2)</f>
        <v>91</v>
      </c>
      <c r="C302" s="33">
        <f>IF('STATS 17-18'!G304&lt;400,IF(B302&gt;66,66,B302),B302)</f>
        <v>91</v>
      </c>
      <c r="D302" s="33">
        <f>IF('STATS 17-18'!G304&lt;200,IF(C302&gt;60,60,C302),C302)</f>
        <v>91</v>
      </c>
      <c r="E302" s="33">
        <f>VLOOKUP('STATS 17-18'!J304,'SC - GOALS'!$A$3:$B$55,2)</f>
        <v>94</v>
      </c>
      <c r="F302" s="33">
        <f>IF('STATS 17-18'!G304&lt;400,IF(E302&gt;66,66,E302),E302)</f>
        <v>94</v>
      </c>
      <c r="G302" s="33">
        <f>IF('STATS 17-18'!G304&lt;200,IF(F302&gt;60,60,F302),F302)</f>
        <v>94</v>
      </c>
      <c r="H302" s="116">
        <f>(D302+G302)/2</f>
        <v>92.5</v>
      </c>
      <c r="I302" s="116">
        <f>IF('STATS 17-18'!H304&lt;13.4,IF(H302&gt;73,73,H302),H302)</f>
        <v>92.5</v>
      </c>
      <c r="J302" s="134">
        <f>IF('STATS 17-18'!H304&lt;11,IF(I302&gt;66,66,I302),I302)</f>
        <v>92.5</v>
      </c>
    </row>
    <row r="303" ht="20.35" customHeight="1">
      <c r="A303" t="s" s="38">
        <v>383</v>
      </c>
      <c r="B303" s="81">
        <f>VLOOKUP('STATS 17-18'!AG305,'SC - SHOTS'!$A$3:$B$55,2)</f>
        <v>60</v>
      </c>
      <c r="C303" s="33">
        <f>IF('STATS 17-18'!G305&lt;400,IF(B303&gt;66,66,B303),B303)</f>
        <v>60</v>
      </c>
      <c r="D303" s="33">
        <f>IF('STATS 17-18'!G305&lt;200,IF(C303&gt;60,60,C303),C303)</f>
        <v>60</v>
      </c>
      <c r="E303" s="33">
        <f>VLOOKUP('STATS 17-18'!J305,'SC - GOALS'!$A$3:$B$55,2)</f>
        <v>54</v>
      </c>
      <c r="F303" s="33">
        <f>IF('STATS 17-18'!G305&lt;400,IF(E303&gt;66,66,E303),E303)</f>
        <v>54</v>
      </c>
      <c r="G303" s="33">
        <f>IF('STATS 17-18'!G305&lt;200,IF(F303&gt;60,60,F303),F303)</f>
        <v>54</v>
      </c>
      <c r="H303" s="116">
        <f>(D303+G303)/2</f>
        <v>57</v>
      </c>
      <c r="I303" s="116">
        <f>IF('STATS 17-18'!H305&lt;13.4,IF(H303&gt;73,73,H303),H303)</f>
        <v>57</v>
      </c>
      <c r="J303" s="134">
        <f>IF('STATS 17-18'!H305&lt;11,IF(I303&gt;66,66,I303),I303)</f>
        <v>57</v>
      </c>
    </row>
    <row r="304" ht="20.35" customHeight="1">
      <c r="A304" t="s" s="38">
        <v>384</v>
      </c>
      <c r="B304" s="81">
        <f>VLOOKUP('STATS 17-18'!AG306,'SC - SHOTS'!$A$3:$B$55,2)</f>
        <v>72</v>
      </c>
      <c r="C304" s="33">
        <f>IF('STATS 17-18'!G306&lt;400,IF(B304&gt;66,66,B304),B304)</f>
        <v>66</v>
      </c>
      <c r="D304" s="33">
        <f>IF('STATS 17-18'!G306&lt;200,IF(C304&gt;60,60,C304),C304)</f>
        <v>60</v>
      </c>
      <c r="E304" s="33">
        <f>VLOOKUP('STATS 17-18'!J306,'SC - GOALS'!$A$3:$B$55,2)</f>
        <v>47</v>
      </c>
      <c r="F304" s="33">
        <f>IF('STATS 17-18'!G306&lt;400,IF(E304&gt;66,66,E304),E304)</f>
        <v>47</v>
      </c>
      <c r="G304" s="33">
        <f>IF('STATS 17-18'!G306&lt;200,IF(F304&gt;60,60,F304),F304)</f>
        <v>47</v>
      </c>
      <c r="H304" s="116">
        <f>(D304+G304)/2</f>
        <v>53.5</v>
      </c>
      <c r="I304" s="116">
        <f>IF('STATS 17-18'!H306&lt;13.4,IF(H304&gt;73,73,H304),H304)</f>
        <v>53.5</v>
      </c>
      <c r="J304" s="134">
        <f>IF('STATS 17-18'!H306&lt;11,IF(I304&gt;66,66,I304),I304)</f>
        <v>53.5</v>
      </c>
    </row>
    <row r="305" ht="20.35" customHeight="1">
      <c r="A305" t="s" s="38">
        <v>385</v>
      </c>
      <c r="B305" s="81">
        <f>VLOOKUP('STATS 17-18'!AG307,'SC - SHOTS'!$A$3:$B$55,2)</f>
        <v>93</v>
      </c>
      <c r="C305" s="33">
        <f>IF('STATS 17-18'!G307&lt;400,IF(B305&gt;66,66,B305),B305)</f>
        <v>93</v>
      </c>
      <c r="D305" s="33">
        <f>IF('STATS 17-18'!G307&lt;200,IF(C305&gt;60,60,C305),C305)</f>
        <v>93</v>
      </c>
      <c r="E305" s="33">
        <f>VLOOKUP('STATS 17-18'!J307,'SC - GOALS'!$A$3:$B$55,2)</f>
        <v>86</v>
      </c>
      <c r="F305" s="33">
        <f>IF('STATS 17-18'!G307&lt;400,IF(E305&gt;66,66,E305),E305)</f>
        <v>86</v>
      </c>
      <c r="G305" s="33">
        <f>IF('STATS 17-18'!G307&lt;200,IF(F305&gt;60,60,F305),F305)</f>
        <v>86</v>
      </c>
      <c r="H305" s="116">
        <f>(D305+G305)/2</f>
        <v>89.5</v>
      </c>
      <c r="I305" s="116">
        <f>IF('STATS 17-18'!H307&lt;13.4,IF(H305&gt;73,73,H305),H305)</f>
        <v>73</v>
      </c>
      <c r="J305" s="134">
        <f>IF('STATS 17-18'!H307&lt;11,IF(I305&gt;66,66,I305),I305)</f>
        <v>66</v>
      </c>
    </row>
    <row r="306" ht="20.35" customHeight="1">
      <c r="A306" t="s" s="38">
        <v>387</v>
      </c>
      <c r="B306" s="81">
        <f>VLOOKUP('STATS 17-18'!AG308,'SC - SHOTS'!$A$3:$B$55,2)</f>
        <v>72</v>
      </c>
      <c r="C306" s="33">
        <f>IF('STATS 17-18'!G308&lt;400,IF(B306&gt;66,66,B306),B306)</f>
        <v>72</v>
      </c>
      <c r="D306" s="33">
        <f>IF('STATS 17-18'!G308&lt;200,IF(C306&gt;60,60,C306),C306)</f>
        <v>72</v>
      </c>
      <c r="E306" s="33">
        <f>VLOOKUP('STATS 17-18'!J308,'SC - GOALS'!$A$3:$B$55,2)</f>
        <v>80</v>
      </c>
      <c r="F306" s="33">
        <f>IF('STATS 17-18'!G308&lt;400,IF(E306&gt;66,66,E306),E306)</f>
        <v>80</v>
      </c>
      <c r="G306" s="33">
        <f>IF('STATS 17-18'!G308&lt;200,IF(F306&gt;60,60,F306),F306)</f>
        <v>80</v>
      </c>
      <c r="H306" s="116">
        <f>(D306+G306)/2</f>
        <v>76</v>
      </c>
      <c r="I306" s="116">
        <f>IF('STATS 17-18'!H308&lt;13.4,IF(H306&gt;73,73,H306),H306)</f>
        <v>76</v>
      </c>
      <c r="J306" s="134">
        <f>IF('STATS 17-18'!H308&lt;11,IF(I306&gt;66,66,I306),I306)</f>
        <v>76</v>
      </c>
    </row>
    <row r="307" ht="20.35" customHeight="1">
      <c r="A307" t="s" s="38">
        <v>388</v>
      </c>
      <c r="B307" s="81">
        <f>VLOOKUP('STATS 17-18'!AG309,'SC - SHOTS'!$A$3:$B$55,2)</f>
        <v>62</v>
      </c>
      <c r="C307" s="33">
        <f>IF('STATS 17-18'!G309&lt;400,IF(B307&gt;66,66,B307),B307)</f>
        <v>62</v>
      </c>
      <c r="D307" s="33">
        <f>IF('STATS 17-18'!G309&lt;200,IF(C307&gt;60,60,C307),C307)</f>
        <v>60</v>
      </c>
      <c r="E307" s="33">
        <f>VLOOKUP('STATS 17-18'!J309,'SC - GOALS'!$A$3:$B$55,2)</f>
        <v>47</v>
      </c>
      <c r="F307" s="33">
        <f>IF('STATS 17-18'!G309&lt;400,IF(E307&gt;66,66,E307),E307)</f>
        <v>47</v>
      </c>
      <c r="G307" s="33">
        <f>IF('STATS 17-18'!G309&lt;200,IF(F307&gt;60,60,F307),F307)</f>
        <v>47</v>
      </c>
      <c r="H307" s="116">
        <f>(D307+G307)/2</f>
        <v>53.5</v>
      </c>
      <c r="I307" s="116">
        <f>IF('STATS 17-18'!H309&lt;13.4,IF(H307&gt;73,73,H307),H307)</f>
        <v>53.5</v>
      </c>
      <c r="J307" s="134">
        <f>IF('STATS 17-18'!H309&lt;11,IF(I307&gt;66,66,I307),I307)</f>
        <v>53.5</v>
      </c>
    </row>
    <row r="308" ht="20.35" customHeight="1">
      <c r="A308" t="s" s="38">
        <v>390</v>
      </c>
      <c r="B308" s="81">
        <f>VLOOKUP('STATS 17-18'!AG310,'SC - SHOTS'!$A$3:$B$55,2)</f>
        <v>59</v>
      </c>
      <c r="C308" s="33">
        <f>IF('STATS 17-18'!G310&lt;400,IF(B308&gt;66,66,B308),B308)</f>
        <v>59</v>
      </c>
      <c r="D308" s="33">
        <f>IF('STATS 17-18'!G310&lt;200,IF(C308&gt;60,60,C308),C308)</f>
        <v>59</v>
      </c>
      <c r="E308" s="33">
        <f>VLOOKUP('STATS 17-18'!J310,'SC - GOALS'!$A$3:$B$55,2)</f>
        <v>47</v>
      </c>
      <c r="F308" s="33">
        <f>IF('STATS 17-18'!G310&lt;400,IF(E308&gt;66,66,E308),E308)</f>
        <v>47</v>
      </c>
      <c r="G308" s="33">
        <f>IF('STATS 17-18'!G310&lt;200,IF(F308&gt;60,60,F308),F308)</f>
        <v>47</v>
      </c>
      <c r="H308" s="116">
        <f>(D308+G308)/2</f>
        <v>53</v>
      </c>
      <c r="I308" s="116">
        <f>IF('STATS 17-18'!H310&lt;13.4,IF(H308&gt;73,73,H308),H308)</f>
        <v>53</v>
      </c>
      <c r="J308" s="134">
        <f>IF('STATS 17-18'!H310&lt;11,IF(I308&gt;66,66,I308),I308)</f>
        <v>53</v>
      </c>
    </row>
    <row r="309" ht="20.35" customHeight="1">
      <c r="A309" t="s" s="38">
        <v>391</v>
      </c>
      <c r="B309" s="81">
        <f>VLOOKUP('STATS 17-18'!AG311,'SC - SHOTS'!$A$3:$B$55,2)</f>
        <v>91</v>
      </c>
      <c r="C309" s="33">
        <f>IF('STATS 17-18'!G311&lt;400,IF(B309&gt;66,66,B309),B309)</f>
        <v>66</v>
      </c>
      <c r="D309" s="33">
        <f>IF('STATS 17-18'!G311&lt;200,IF(C309&gt;60,60,C309),C309)</f>
        <v>60</v>
      </c>
      <c r="E309" s="33">
        <f>VLOOKUP('STATS 17-18'!J311,'SC - GOALS'!$A$3:$B$55,2)</f>
        <v>79</v>
      </c>
      <c r="F309" s="33">
        <f>IF('STATS 17-18'!G311&lt;400,IF(E309&gt;66,66,E309),E309)</f>
        <v>66</v>
      </c>
      <c r="G309" s="33">
        <f>IF('STATS 17-18'!G311&lt;200,IF(F309&gt;60,60,F309),F309)</f>
        <v>60</v>
      </c>
      <c r="H309" s="116">
        <f>(D309+G309)/2</f>
        <v>60</v>
      </c>
      <c r="I309" s="116">
        <f>IF('STATS 17-18'!H311&lt;13.4,IF(H309&gt;73,73,H309),H309)</f>
        <v>60</v>
      </c>
      <c r="J309" s="134">
        <f>IF('STATS 17-18'!H311&lt;11,IF(I309&gt;66,66,I309),I309)</f>
        <v>60</v>
      </c>
    </row>
    <row r="310" ht="20.35" customHeight="1">
      <c r="A310" t="s" s="38">
        <v>392</v>
      </c>
      <c r="B310" s="81">
        <f>VLOOKUP('STATS 17-18'!AG312,'SC - SHOTS'!$A$3:$B$55,2)</f>
        <v>52</v>
      </c>
      <c r="C310" s="33">
        <f>IF('STATS 17-18'!G312&lt;400,IF(B310&gt;66,66,B310),B310)</f>
        <v>52</v>
      </c>
      <c r="D310" s="33">
        <f>IF('STATS 17-18'!G312&lt;200,IF(C310&gt;60,60,C310),C310)</f>
        <v>52</v>
      </c>
      <c r="E310" s="33">
        <f>VLOOKUP('STATS 17-18'!J312,'SC - GOALS'!$A$3:$B$55,2)</f>
        <v>49</v>
      </c>
      <c r="F310" s="33">
        <f>IF('STATS 17-18'!G312&lt;400,IF(E310&gt;66,66,E310),E310)</f>
        <v>49</v>
      </c>
      <c r="G310" s="33">
        <f>IF('STATS 17-18'!G312&lt;200,IF(F310&gt;60,60,F310),F310)</f>
        <v>49</v>
      </c>
      <c r="H310" s="116">
        <f>(D310+G310)/2</f>
        <v>50.5</v>
      </c>
      <c r="I310" s="116">
        <f>IF('STATS 17-18'!H312&lt;13.4,IF(H310&gt;73,73,H310),H310)</f>
        <v>50.5</v>
      </c>
      <c r="J310" s="134">
        <f>IF('STATS 17-18'!H312&lt;11,IF(I310&gt;66,66,I310),I310)</f>
        <v>50.5</v>
      </c>
    </row>
    <row r="311" ht="20.35" customHeight="1">
      <c r="A311" t="s" s="38">
        <v>393</v>
      </c>
      <c r="B311" s="81">
        <f>VLOOKUP('STATS 17-18'!AG313,'SC - SHOTS'!$A$3:$B$55,2)</f>
        <v>55</v>
      </c>
      <c r="C311" s="33">
        <f>IF('STATS 17-18'!G313&lt;400,IF(B311&gt;66,66,B311),B311)</f>
        <v>55</v>
      </c>
      <c r="D311" s="33">
        <f>IF('STATS 17-18'!G313&lt;200,IF(C311&gt;60,60,C311),C311)</f>
        <v>55</v>
      </c>
      <c r="E311" s="33">
        <f>VLOOKUP('STATS 17-18'!J313,'SC - GOALS'!$A$3:$B$55,2)</f>
        <v>69</v>
      </c>
      <c r="F311" s="33">
        <f>IF('STATS 17-18'!G313&lt;400,IF(E311&gt;66,66,E311),E311)</f>
        <v>69</v>
      </c>
      <c r="G311" s="33">
        <f>IF('STATS 17-18'!G313&lt;200,IF(F311&gt;60,60,F311),F311)</f>
        <v>69</v>
      </c>
      <c r="H311" s="116">
        <f>(D311+G311)/2</f>
        <v>62</v>
      </c>
      <c r="I311" s="116">
        <f>IF('STATS 17-18'!H313&lt;13.4,IF(H311&gt;73,73,H311),H311)</f>
        <v>62</v>
      </c>
      <c r="J311" s="134">
        <f>IF('STATS 17-18'!H313&lt;11,IF(I311&gt;66,66,I311),I311)</f>
        <v>62</v>
      </c>
    </row>
    <row r="312" ht="20.35" customHeight="1">
      <c r="A312" t="s" s="38">
        <v>394</v>
      </c>
      <c r="B312" s="81">
        <f>VLOOKUP('STATS 17-18'!AG314,'SC - SHOTS'!$A$3:$B$55,2)</f>
        <v>76</v>
      </c>
      <c r="C312" s="33">
        <f>IF('STATS 17-18'!G314&lt;400,IF(B312&gt;66,66,B312),B312)</f>
        <v>66</v>
      </c>
      <c r="D312" s="33">
        <f>IF('STATS 17-18'!G314&lt;200,IF(C312&gt;60,60,C312),C312)</f>
        <v>60</v>
      </c>
      <c r="E312" s="33">
        <f>VLOOKUP('STATS 17-18'!J314,'SC - GOALS'!$A$3:$B$55,2)</f>
        <v>47</v>
      </c>
      <c r="F312" s="33">
        <f>IF('STATS 17-18'!G314&lt;400,IF(E312&gt;66,66,E312),E312)</f>
        <v>47</v>
      </c>
      <c r="G312" s="33">
        <f>IF('STATS 17-18'!G314&lt;200,IF(F312&gt;60,60,F312),F312)</f>
        <v>47</v>
      </c>
      <c r="H312" s="116">
        <f>(D312+G312)/2</f>
        <v>53.5</v>
      </c>
      <c r="I312" s="116">
        <f>IF('STATS 17-18'!H314&lt;13.4,IF(H312&gt;73,73,H312),H312)</f>
        <v>53.5</v>
      </c>
      <c r="J312" s="134">
        <f>IF('STATS 17-18'!H314&lt;11,IF(I312&gt;66,66,I312),I312)</f>
        <v>53.5</v>
      </c>
    </row>
    <row r="313" ht="20.35" customHeight="1">
      <c r="A313" t="s" s="38">
        <v>395</v>
      </c>
      <c r="B313" s="81">
        <f>VLOOKUP('STATS 17-18'!AG315,'SC - SHOTS'!$A$3:$B$55,2)</f>
        <v>87</v>
      </c>
      <c r="C313" s="33">
        <f>IF('STATS 17-18'!G315&lt;400,IF(B313&gt;66,66,B313),B313)</f>
        <v>66</v>
      </c>
      <c r="D313" s="33">
        <f>IF('STATS 17-18'!G315&lt;200,IF(C313&gt;60,60,C313),C313)</f>
        <v>66</v>
      </c>
      <c r="E313" s="33">
        <f>VLOOKUP('STATS 17-18'!J315,'SC - GOALS'!$A$3:$B$55,2)</f>
        <v>57</v>
      </c>
      <c r="F313" s="33">
        <f>IF('STATS 17-18'!G315&lt;400,IF(E313&gt;66,66,E313),E313)</f>
        <v>57</v>
      </c>
      <c r="G313" s="33">
        <f>IF('STATS 17-18'!G315&lt;200,IF(F313&gt;60,60,F313),F313)</f>
        <v>57</v>
      </c>
      <c r="H313" s="116">
        <f>(D313+G313)/2</f>
        <v>61.5</v>
      </c>
      <c r="I313" s="116">
        <f>IF('STATS 17-18'!H315&lt;13.4,IF(H313&gt;73,73,H313),H313)</f>
        <v>61.5</v>
      </c>
      <c r="J313" s="134">
        <f>IF('STATS 17-18'!H315&lt;11,IF(I313&gt;66,66,I313),I313)</f>
        <v>61.5</v>
      </c>
    </row>
    <row r="314" ht="20.35" customHeight="1">
      <c r="A314" t="s" s="38">
        <v>397</v>
      </c>
      <c r="B314" s="81">
        <f>VLOOKUP('STATS 17-18'!AG316,'SC - SHOTS'!$A$3:$B$55,2)</f>
        <v>77</v>
      </c>
      <c r="C314" s="33">
        <f>IF('STATS 17-18'!G316&lt;400,IF(B314&gt;66,66,B314),B314)</f>
        <v>77</v>
      </c>
      <c r="D314" s="33">
        <f>IF('STATS 17-18'!G316&lt;200,IF(C314&gt;60,60,C314),C314)</f>
        <v>77</v>
      </c>
      <c r="E314" s="33">
        <f>VLOOKUP('STATS 17-18'!J316,'SC - GOALS'!$A$3:$B$55,2)</f>
        <v>86</v>
      </c>
      <c r="F314" s="33">
        <f>IF('STATS 17-18'!G316&lt;400,IF(E314&gt;66,66,E314),E314)</f>
        <v>86</v>
      </c>
      <c r="G314" s="33">
        <f>IF('STATS 17-18'!G316&lt;200,IF(F314&gt;60,60,F314),F314)</f>
        <v>86</v>
      </c>
      <c r="H314" s="116">
        <f>(D314+G314)/2</f>
        <v>81.5</v>
      </c>
      <c r="I314" s="116">
        <f>IF('STATS 17-18'!H316&lt;13.4,IF(H314&gt;73,73,H314),H314)</f>
        <v>81.5</v>
      </c>
      <c r="J314" s="134">
        <f>IF('STATS 17-18'!H316&lt;11,IF(I314&gt;66,66,I314),I314)</f>
        <v>81.5</v>
      </c>
    </row>
    <row r="315" ht="20.35" customHeight="1">
      <c r="A315" t="s" s="38">
        <v>398</v>
      </c>
      <c r="B315" s="81">
        <f>VLOOKUP('STATS 17-18'!AG317,'SC - SHOTS'!$A$3:$B$55,2)</f>
        <v>70</v>
      </c>
      <c r="C315" s="33">
        <f>IF('STATS 17-18'!G317&lt;400,IF(B315&gt;66,66,B315),B315)</f>
        <v>70</v>
      </c>
      <c r="D315" s="33">
        <f>IF('STATS 17-18'!G317&lt;200,IF(C315&gt;60,60,C315),C315)</f>
        <v>70</v>
      </c>
      <c r="E315" s="33">
        <f>VLOOKUP('STATS 17-18'!J317,'SC - GOALS'!$A$3:$B$55,2)</f>
        <v>63</v>
      </c>
      <c r="F315" s="33">
        <f>IF('STATS 17-18'!G317&lt;400,IF(E315&gt;66,66,E315),E315)</f>
        <v>63</v>
      </c>
      <c r="G315" s="33">
        <f>IF('STATS 17-18'!G317&lt;200,IF(F315&gt;60,60,F315),F315)</f>
        <v>63</v>
      </c>
      <c r="H315" s="116">
        <f>(D315+G315)/2</f>
        <v>66.5</v>
      </c>
      <c r="I315" s="116">
        <f>IF('STATS 17-18'!H317&lt;13.4,IF(H315&gt;73,73,H315),H315)</f>
        <v>66.5</v>
      </c>
      <c r="J315" s="134">
        <f>IF('STATS 17-18'!H317&lt;11,IF(I315&gt;66,66,I315),I315)</f>
        <v>66.5</v>
      </c>
    </row>
    <row r="316" ht="20.35" customHeight="1">
      <c r="A316" t="s" s="38">
        <v>399</v>
      </c>
      <c r="B316" s="81">
        <f>VLOOKUP('STATS 17-18'!AG318,'SC - SHOTS'!$A$3:$B$55,2)</f>
        <v>68</v>
      </c>
      <c r="C316" s="33">
        <f>IF('STATS 17-18'!G318&lt;400,IF(B316&gt;66,66,B316),B316)</f>
        <v>68</v>
      </c>
      <c r="D316" s="33">
        <f>IF('STATS 17-18'!G318&lt;200,IF(C316&gt;60,60,C316),C316)</f>
        <v>68</v>
      </c>
      <c r="E316" s="33">
        <f>VLOOKUP('STATS 17-18'!J318,'SC - GOALS'!$A$3:$B$55,2)</f>
        <v>82</v>
      </c>
      <c r="F316" s="33">
        <f>IF('STATS 17-18'!G318&lt;400,IF(E316&gt;66,66,E316),E316)</f>
        <v>82</v>
      </c>
      <c r="G316" s="33">
        <f>IF('STATS 17-18'!G318&lt;200,IF(F316&gt;60,60,F316),F316)</f>
        <v>82</v>
      </c>
      <c r="H316" s="116">
        <f>(D316+G316)/2</f>
        <v>75</v>
      </c>
      <c r="I316" s="116">
        <f>IF('STATS 17-18'!H318&lt;13.4,IF(H316&gt;73,73,H316),H316)</f>
        <v>73</v>
      </c>
      <c r="J316" s="134">
        <f>IF('STATS 17-18'!H318&lt;11,IF(I316&gt;66,66,I316),I316)</f>
        <v>66</v>
      </c>
    </row>
    <row r="317" ht="20.35" customHeight="1">
      <c r="A317" t="s" s="38">
        <v>400</v>
      </c>
      <c r="B317" s="81">
        <f>VLOOKUP('STATS 17-18'!AG319,'SC - SHOTS'!$A$3:$B$55,2)</f>
        <v>47</v>
      </c>
      <c r="C317" s="33">
        <f>IF('STATS 17-18'!G319&lt;400,IF(B317&gt;66,66,B317),B317)</f>
        <v>47</v>
      </c>
      <c r="D317" s="33">
        <f>IF('STATS 17-18'!G319&lt;200,IF(C317&gt;60,60,C317),C317)</f>
        <v>47</v>
      </c>
      <c r="E317" s="33">
        <f>VLOOKUP('STATS 17-18'!J319,'SC - GOALS'!$A$3:$B$55,2)</f>
        <v>47</v>
      </c>
      <c r="F317" s="33">
        <f>IF('STATS 17-18'!G319&lt;400,IF(E317&gt;66,66,E317),E317)</f>
        <v>47</v>
      </c>
      <c r="G317" s="33">
        <f>IF('STATS 17-18'!G319&lt;200,IF(F317&gt;60,60,F317),F317)</f>
        <v>47</v>
      </c>
      <c r="H317" s="116">
        <f>(D317+G317)/2</f>
        <v>47</v>
      </c>
      <c r="I317" s="116">
        <f>IF('STATS 17-18'!H319&lt;13.4,IF(H317&gt;73,73,H317),H317)</f>
        <v>47</v>
      </c>
      <c r="J317" s="134">
        <f>IF('STATS 17-18'!H319&lt;11,IF(I317&gt;66,66,I317),I317)</f>
        <v>47</v>
      </c>
    </row>
    <row r="318" ht="20.35" customHeight="1">
      <c r="A318" t="s" s="38">
        <v>401</v>
      </c>
      <c r="B318" s="81">
        <f>VLOOKUP('STATS 17-18'!AG320,'SC - SHOTS'!$A$3:$B$55,2)</f>
        <v>62</v>
      </c>
      <c r="C318" s="33">
        <f>IF('STATS 17-18'!G320&lt;400,IF(B318&gt;66,66,B318),B318)</f>
        <v>62</v>
      </c>
      <c r="D318" s="33">
        <f>IF('STATS 17-18'!G320&lt;200,IF(C318&gt;60,60,C318),C318)</f>
        <v>62</v>
      </c>
      <c r="E318" s="33">
        <f>VLOOKUP('STATS 17-18'!J320,'SC - GOALS'!$A$3:$B$55,2)</f>
        <v>69</v>
      </c>
      <c r="F318" s="33">
        <f>IF('STATS 17-18'!G320&lt;400,IF(E318&gt;66,66,E318),E318)</f>
        <v>66</v>
      </c>
      <c r="G318" s="33">
        <f>IF('STATS 17-18'!G320&lt;200,IF(F318&gt;60,60,F318),F318)</f>
        <v>66</v>
      </c>
      <c r="H318" s="116">
        <f>(D318+G318)/2</f>
        <v>64</v>
      </c>
      <c r="I318" s="116">
        <f>IF('STATS 17-18'!H320&lt;13.4,IF(H318&gt;73,73,H318),H318)</f>
        <v>64</v>
      </c>
      <c r="J318" s="134">
        <f>IF('STATS 17-18'!H320&lt;11,IF(I318&gt;66,66,I318),I318)</f>
        <v>64</v>
      </c>
    </row>
    <row r="319" ht="20.35" customHeight="1">
      <c r="A319" t="s" s="38">
        <v>402</v>
      </c>
      <c r="B319" s="81">
        <f>VLOOKUP('STATS 17-18'!AG321,'SC - SHOTS'!$A$3:$B$55,2)</f>
        <v>56</v>
      </c>
      <c r="C319" s="33">
        <f>IF('STATS 17-18'!G321&lt;400,IF(B319&gt;66,66,B319),B319)</f>
        <v>56</v>
      </c>
      <c r="D319" s="33">
        <f>IF('STATS 17-18'!G321&lt;200,IF(C319&gt;60,60,C319),C319)</f>
        <v>56</v>
      </c>
      <c r="E319" s="33">
        <f>VLOOKUP('STATS 17-18'!J321,'SC - GOALS'!$A$3:$B$55,2)</f>
        <v>48</v>
      </c>
      <c r="F319" s="33">
        <f>IF('STATS 17-18'!G321&lt;400,IF(E319&gt;66,66,E319),E319)</f>
        <v>48</v>
      </c>
      <c r="G319" s="33">
        <f>IF('STATS 17-18'!G321&lt;200,IF(F319&gt;60,60,F319),F319)</f>
        <v>48</v>
      </c>
      <c r="H319" s="116">
        <f>(D319+G319)/2</f>
        <v>52</v>
      </c>
      <c r="I319" s="116">
        <f>IF('STATS 17-18'!H321&lt;13.4,IF(H319&gt;73,73,H319),H319)</f>
        <v>52</v>
      </c>
      <c r="J319" s="134">
        <f>IF('STATS 17-18'!H321&lt;11,IF(I319&gt;66,66,I319),I319)</f>
        <v>52</v>
      </c>
    </row>
    <row r="320" ht="20.35" customHeight="1">
      <c r="A320" t="s" s="38">
        <v>403</v>
      </c>
      <c r="B320" s="81">
        <f>VLOOKUP('STATS 17-18'!AG322,'SC - SHOTS'!$A$3:$B$55,2)</f>
        <v>72</v>
      </c>
      <c r="C320" s="33">
        <f>IF('STATS 17-18'!G322&lt;400,IF(B320&gt;66,66,B320),B320)</f>
        <v>72</v>
      </c>
      <c r="D320" s="33">
        <f>IF('STATS 17-18'!G322&lt;200,IF(C320&gt;60,60,C320),C320)</f>
        <v>72</v>
      </c>
      <c r="E320" s="33">
        <f>VLOOKUP('STATS 17-18'!J322,'SC - GOALS'!$A$3:$B$55,2)</f>
        <v>57</v>
      </c>
      <c r="F320" s="33">
        <f>IF('STATS 17-18'!G322&lt;400,IF(E320&gt;66,66,E320),E320)</f>
        <v>57</v>
      </c>
      <c r="G320" s="33">
        <f>IF('STATS 17-18'!G322&lt;200,IF(F320&gt;60,60,F320),F320)</f>
        <v>57</v>
      </c>
      <c r="H320" s="116">
        <f>(D320+G320)/2</f>
        <v>64.5</v>
      </c>
      <c r="I320" s="116">
        <f>IF('STATS 17-18'!H322&lt;13.4,IF(H320&gt;73,73,H320),H320)</f>
        <v>64.5</v>
      </c>
      <c r="J320" s="134">
        <f>IF('STATS 17-18'!H322&lt;11,IF(I320&gt;66,66,I320),I320)</f>
        <v>64.5</v>
      </c>
    </row>
    <row r="321" ht="20.35" customHeight="1">
      <c r="A321" t="s" s="38">
        <v>404</v>
      </c>
      <c r="B321" s="81">
        <f>VLOOKUP('STATS 17-18'!AG323,'SC - SHOTS'!$A$3:$B$55,2)</f>
        <v>89</v>
      </c>
      <c r="C321" s="33">
        <f>IF('STATS 17-18'!G323&lt;400,IF(B321&gt;66,66,B321),B321)</f>
        <v>89</v>
      </c>
      <c r="D321" s="33">
        <f>IF('STATS 17-18'!G323&lt;200,IF(C321&gt;60,60,C321),C321)</f>
        <v>89</v>
      </c>
      <c r="E321" s="33">
        <f>VLOOKUP('STATS 17-18'!J323,'SC - GOALS'!$A$3:$B$55,2)</f>
        <v>83</v>
      </c>
      <c r="F321" s="33">
        <f>IF('STATS 17-18'!G323&lt;400,IF(E321&gt;66,66,E321),E321)</f>
        <v>83</v>
      </c>
      <c r="G321" s="33">
        <f>IF('STATS 17-18'!G323&lt;200,IF(F321&gt;60,60,F321),F321)</f>
        <v>83</v>
      </c>
      <c r="H321" s="116">
        <f>(D321+G321)/2</f>
        <v>86</v>
      </c>
      <c r="I321" s="116">
        <f>IF('STATS 17-18'!H323&lt;13.4,IF(H321&gt;73,73,H321),H321)</f>
        <v>86</v>
      </c>
      <c r="J321" s="134">
        <f>IF('STATS 17-18'!H323&lt;11,IF(I321&gt;66,66,I321),I321)</f>
        <v>86</v>
      </c>
    </row>
    <row r="322" ht="20.35" customHeight="1">
      <c r="A322" t="s" s="38">
        <v>405</v>
      </c>
      <c r="B322" s="81">
        <f>VLOOKUP('STATS 17-18'!AG324,'SC - SHOTS'!$A$3:$B$55,2)</f>
        <v>47</v>
      </c>
      <c r="C322" s="33">
        <f>IF('STATS 17-18'!G324&lt;400,IF(B322&gt;66,66,B322),B322)</f>
        <v>47</v>
      </c>
      <c r="D322" s="33">
        <f>IF('STATS 17-18'!G324&lt;200,IF(C322&gt;60,60,C322),C322)</f>
        <v>47</v>
      </c>
      <c r="E322" s="33">
        <f>VLOOKUP('STATS 17-18'!J324,'SC - GOALS'!$A$3:$B$55,2)</f>
        <v>47</v>
      </c>
      <c r="F322" s="33">
        <f>IF('STATS 17-18'!G324&lt;400,IF(E322&gt;66,66,E322),E322)</f>
        <v>47</v>
      </c>
      <c r="G322" s="33">
        <f>IF('STATS 17-18'!G324&lt;200,IF(F322&gt;60,60,F322),F322)</f>
        <v>47</v>
      </c>
      <c r="H322" s="116">
        <f>(D322+G322)/2</f>
        <v>47</v>
      </c>
      <c r="I322" s="116">
        <f>IF('STATS 17-18'!H324&lt;13.4,IF(H322&gt;73,73,H322),H322)</f>
        <v>47</v>
      </c>
      <c r="J322" s="134">
        <f>IF('STATS 17-18'!H324&lt;11,IF(I322&gt;66,66,I322),I322)</f>
        <v>47</v>
      </c>
    </row>
    <row r="323" ht="20.35" customHeight="1">
      <c r="A323" t="s" s="38">
        <v>406</v>
      </c>
      <c r="B323" s="81">
        <f>VLOOKUP('STATS 17-18'!AG325,'SC - SHOTS'!$A$3:$B$55,2)</f>
        <v>62</v>
      </c>
      <c r="C323" s="33">
        <f>IF('STATS 17-18'!G325&lt;400,IF(B323&gt;66,66,B323),B323)</f>
        <v>62</v>
      </c>
      <c r="D323" s="33">
        <f>IF('STATS 17-18'!G325&lt;200,IF(C323&gt;60,60,C323),C323)</f>
        <v>62</v>
      </c>
      <c r="E323" s="33">
        <f>VLOOKUP('STATS 17-18'!J325,'SC - GOALS'!$A$3:$B$55,2)</f>
        <v>70</v>
      </c>
      <c r="F323" s="33">
        <f>IF('STATS 17-18'!G325&lt;400,IF(E323&gt;66,66,E323),E323)</f>
        <v>70</v>
      </c>
      <c r="G323" s="33">
        <f>IF('STATS 17-18'!G325&lt;200,IF(F323&gt;60,60,F323),F323)</f>
        <v>70</v>
      </c>
      <c r="H323" s="116">
        <f>(D323+G323)/2</f>
        <v>66</v>
      </c>
      <c r="I323" s="116">
        <f>IF('STATS 17-18'!H325&lt;13.4,IF(H323&gt;73,73,H323),H323)</f>
        <v>66</v>
      </c>
      <c r="J323" s="134">
        <f>IF('STATS 17-18'!H325&lt;11,IF(I323&gt;66,66,I323),I323)</f>
        <v>66</v>
      </c>
    </row>
    <row r="324" ht="20.35" customHeight="1">
      <c r="A324" t="s" s="38">
        <v>407</v>
      </c>
      <c r="B324" s="81">
        <f>VLOOKUP('STATS 17-18'!AG326,'SC - SHOTS'!$A$3:$B$55,2)</f>
        <v>59</v>
      </c>
      <c r="C324" s="33">
        <f>IF('STATS 17-18'!G326&lt;400,IF(B324&gt;66,66,B324),B324)</f>
        <v>59</v>
      </c>
      <c r="D324" s="33">
        <f>IF('STATS 17-18'!G326&lt;200,IF(C324&gt;60,60,C324),C324)</f>
        <v>59</v>
      </c>
      <c r="E324" s="33">
        <f>VLOOKUP('STATS 17-18'!J326,'SC - GOALS'!$A$3:$B$55,2)</f>
        <v>47</v>
      </c>
      <c r="F324" s="33">
        <f>IF('STATS 17-18'!G326&lt;400,IF(E324&gt;66,66,E324),E324)</f>
        <v>47</v>
      </c>
      <c r="G324" s="33">
        <f>IF('STATS 17-18'!G326&lt;200,IF(F324&gt;60,60,F324),F324)</f>
        <v>47</v>
      </c>
      <c r="H324" s="116">
        <f>(D324+G324)/2</f>
        <v>53</v>
      </c>
      <c r="I324" s="116">
        <f>IF('STATS 17-18'!H326&lt;13.4,IF(H324&gt;73,73,H324),H324)</f>
        <v>53</v>
      </c>
      <c r="J324" s="134">
        <f>IF('STATS 17-18'!H326&lt;11,IF(I324&gt;66,66,I324),I324)</f>
        <v>53</v>
      </c>
    </row>
    <row r="325" ht="20.35" customHeight="1">
      <c r="A325" t="s" s="38">
        <v>408</v>
      </c>
      <c r="B325" s="81">
        <f>VLOOKUP('STATS 17-18'!AG327,'SC - SHOTS'!$A$3:$B$55,2)</f>
        <v>78</v>
      </c>
      <c r="C325" s="33">
        <f>IF('STATS 17-18'!G327&lt;400,IF(B325&gt;66,66,B325),B325)</f>
        <v>66</v>
      </c>
      <c r="D325" s="33">
        <f>IF('STATS 17-18'!G327&lt;200,IF(C325&gt;60,60,C325),C325)</f>
        <v>60</v>
      </c>
      <c r="E325" s="33">
        <f>VLOOKUP('STATS 17-18'!J327,'SC - GOALS'!$A$3:$B$55,2)</f>
        <v>92</v>
      </c>
      <c r="F325" s="33">
        <f>IF('STATS 17-18'!G327&lt;400,IF(E325&gt;66,66,E325),E325)</f>
        <v>66</v>
      </c>
      <c r="G325" s="33">
        <f>IF('STATS 17-18'!G327&lt;200,IF(F325&gt;60,60,F325),F325)</f>
        <v>60</v>
      </c>
      <c r="H325" s="116">
        <f>(D325+G325)/2</f>
        <v>60</v>
      </c>
      <c r="I325" s="116">
        <f>IF('STATS 17-18'!H327&lt;13.4,IF(H325&gt;73,73,H325),H325)</f>
        <v>60</v>
      </c>
      <c r="J325" s="134">
        <f>IF('STATS 17-18'!H327&lt;11,IF(I325&gt;66,66,I325),I325)</f>
        <v>60</v>
      </c>
    </row>
    <row r="326" ht="20.35" customHeight="1">
      <c r="A326" t="s" s="38">
        <v>409</v>
      </c>
      <c r="B326" s="81">
        <f>VLOOKUP('STATS 17-18'!AG328,'SC - SHOTS'!$A$3:$B$55,2)</f>
        <v>48</v>
      </c>
      <c r="C326" s="33">
        <f>IF('STATS 17-18'!G328&lt;400,IF(B326&gt;66,66,B326),B326)</f>
        <v>48</v>
      </c>
      <c r="D326" s="33">
        <f>IF('STATS 17-18'!G328&lt;200,IF(C326&gt;60,60,C326),C326)</f>
        <v>48</v>
      </c>
      <c r="E326" s="33">
        <f>VLOOKUP('STATS 17-18'!J328,'SC - GOALS'!$A$3:$B$55,2)</f>
        <v>47</v>
      </c>
      <c r="F326" s="33">
        <f>IF('STATS 17-18'!G328&lt;400,IF(E326&gt;66,66,E326),E326)</f>
        <v>47</v>
      </c>
      <c r="G326" s="33">
        <f>IF('STATS 17-18'!G328&lt;200,IF(F326&gt;60,60,F326),F326)</f>
        <v>47</v>
      </c>
      <c r="H326" s="116">
        <f>(D326+G326)/2</f>
        <v>47.5</v>
      </c>
      <c r="I326" s="116">
        <f>IF('STATS 17-18'!H328&lt;13.4,IF(H326&gt;73,73,H326),H326)</f>
        <v>47.5</v>
      </c>
      <c r="J326" s="134">
        <f>IF('STATS 17-18'!H328&lt;11,IF(I326&gt;66,66,I326),I326)</f>
        <v>47.5</v>
      </c>
    </row>
    <row r="327" ht="20.35" customHeight="1">
      <c r="A327" t="s" s="38">
        <v>410</v>
      </c>
      <c r="B327" s="81">
        <f>VLOOKUP('STATS 17-18'!AG329,'SC - SHOTS'!$A$3:$B$55,2)</f>
        <v>50</v>
      </c>
      <c r="C327" s="33">
        <f>IF('STATS 17-18'!G329&lt;400,IF(B327&gt;66,66,B327),B327)</f>
        <v>50</v>
      </c>
      <c r="D327" s="33">
        <f>IF('STATS 17-18'!G329&lt;200,IF(C327&gt;60,60,C327),C327)</f>
        <v>50</v>
      </c>
      <c r="E327" s="33">
        <f>VLOOKUP('STATS 17-18'!J329,'SC - GOALS'!$A$3:$B$55,2)</f>
        <v>52</v>
      </c>
      <c r="F327" s="33">
        <f>IF('STATS 17-18'!G329&lt;400,IF(E327&gt;66,66,E327),E327)</f>
        <v>52</v>
      </c>
      <c r="G327" s="33">
        <f>IF('STATS 17-18'!G329&lt;200,IF(F327&gt;60,60,F327),F327)</f>
        <v>52</v>
      </c>
      <c r="H327" s="116">
        <f>(D327+G327)/2</f>
        <v>51</v>
      </c>
      <c r="I327" s="116">
        <f>IF('STATS 17-18'!H329&lt;13.4,IF(H327&gt;73,73,H327),H327)</f>
        <v>51</v>
      </c>
      <c r="J327" s="134">
        <f>IF('STATS 17-18'!H329&lt;11,IF(I327&gt;66,66,I327),I327)</f>
        <v>51</v>
      </c>
    </row>
    <row r="328" ht="20.35" customHeight="1">
      <c r="A328" t="s" s="38">
        <v>411</v>
      </c>
      <c r="B328" s="81">
        <f>VLOOKUP('STATS 17-18'!AG330,'SC - SHOTS'!$A$3:$B$55,2)</f>
        <v>76</v>
      </c>
      <c r="C328" s="33">
        <f>IF('STATS 17-18'!G330&lt;400,IF(B328&gt;66,66,B328),B328)</f>
        <v>76</v>
      </c>
      <c r="D328" s="33">
        <f>IF('STATS 17-18'!G330&lt;200,IF(C328&gt;60,60,C328),C328)</f>
        <v>76</v>
      </c>
      <c r="E328" s="33">
        <f>VLOOKUP('STATS 17-18'!J330,'SC - GOALS'!$A$3:$B$55,2)</f>
        <v>67</v>
      </c>
      <c r="F328" s="33">
        <f>IF('STATS 17-18'!G330&lt;400,IF(E328&gt;66,66,E328),E328)</f>
        <v>67</v>
      </c>
      <c r="G328" s="33">
        <f>IF('STATS 17-18'!G330&lt;200,IF(F328&gt;60,60,F328),F328)</f>
        <v>67</v>
      </c>
      <c r="H328" s="116">
        <f>(D328+G328)/2</f>
        <v>71.5</v>
      </c>
      <c r="I328" s="116">
        <f>IF('STATS 17-18'!H330&lt;13.4,IF(H328&gt;73,73,H328),H328)</f>
        <v>71.5</v>
      </c>
      <c r="J328" s="134">
        <f>IF('STATS 17-18'!H330&lt;11,IF(I328&gt;66,66,I328),I328)</f>
        <v>71.5</v>
      </c>
    </row>
    <row r="329" ht="20.35" customHeight="1">
      <c r="A329" t="s" s="38">
        <v>412</v>
      </c>
      <c r="B329" s="81">
        <f>VLOOKUP('STATS 17-18'!AG331,'SC - SHOTS'!$A$3:$B$55,2)</f>
        <v>47</v>
      </c>
      <c r="C329" s="33">
        <f>IF('STATS 17-18'!G331&lt;400,IF(B329&gt;66,66,B329),B329)</f>
        <v>47</v>
      </c>
      <c r="D329" s="33">
        <f>IF('STATS 17-18'!G331&lt;200,IF(C329&gt;60,60,C329),C329)</f>
        <v>47</v>
      </c>
      <c r="E329" s="33">
        <f>VLOOKUP('STATS 17-18'!J331,'SC - GOALS'!$A$3:$B$55,2)</f>
        <v>47</v>
      </c>
      <c r="F329" s="33">
        <f>IF('STATS 17-18'!G331&lt;400,IF(E329&gt;66,66,E329),E329)</f>
        <v>47</v>
      </c>
      <c r="G329" s="33">
        <f>IF('STATS 17-18'!G331&lt;200,IF(F329&gt;60,60,F329),F329)</f>
        <v>47</v>
      </c>
      <c r="H329" s="116">
        <f>(D329+G329)/2</f>
        <v>47</v>
      </c>
      <c r="I329" s="116">
        <f>IF('STATS 17-18'!H331&lt;13.4,IF(H329&gt;73,73,H329),H329)</f>
        <v>47</v>
      </c>
      <c r="J329" s="134">
        <f>IF('STATS 17-18'!H331&lt;11,IF(I329&gt;66,66,I329),I329)</f>
        <v>47</v>
      </c>
    </row>
    <row r="330" ht="20.35" customHeight="1">
      <c r="A330" t="s" s="38">
        <v>413</v>
      </c>
      <c r="B330" s="81">
        <f>VLOOKUP('STATS 17-18'!AG332,'SC - SHOTS'!$A$3:$B$55,2)</f>
        <v>56</v>
      </c>
      <c r="C330" s="33">
        <f>IF('STATS 17-18'!G332&lt;400,IF(B330&gt;66,66,B330),B330)</f>
        <v>56</v>
      </c>
      <c r="D330" s="33">
        <f>IF('STATS 17-18'!G332&lt;200,IF(C330&gt;60,60,C330),C330)</f>
        <v>56</v>
      </c>
      <c r="E330" s="33">
        <f>VLOOKUP('STATS 17-18'!J332,'SC - GOALS'!$A$3:$B$55,2)</f>
        <v>58</v>
      </c>
      <c r="F330" s="33">
        <f>IF('STATS 17-18'!G332&lt;400,IF(E330&gt;66,66,E330),E330)</f>
        <v>58</v>
      </c>
      <c r="G330" s="33">
        <f>IF('STATS 17-18'!G332&lt;200,IF(F330&gt;60,60,F330),F330)</f>
        <v>58</v>
      </c>
      <c r="H330" s="116">
        <f>(D330+G330)/2</f>
        <v>57</v>
      </c>
      <c r="I330" s="116">
        <f>IF('STATS 17-18'!H332&lt;13.4,IF(H330&gt;73,73,H330),H330)</f>
        <v>57</v>
      </c>
      <c r="J330" s="134">
        <f>IF('STATS 17-18'!H332&lt;11,IF(I330&gt;66,66,I330),I330)</f>
        <v>57</v>
      </c>
    </row>
    <row r="331" ht="20.35" customHeight="1">
      <c r="A331" t="s" s="38">
        <v>415</v>
      </c>
      <c r="B331" s="81">
        <f>VLOOKUP('STATS 17-18'!AG333,'SC - SHOTS'!$A$3:$B$55,2)</f>
        <v>48</v>
      </c>
      <c r="C331" s="33">
        <f>IF('STATS 17-18'!G333&lt;400,IF(B331&gt;66,66,B331),B331)</f>
        <v>48</v>
      </c>
      <c r="D331" s="33">
        <f>IF('STATS 17-18'!G333&lt;200,IF(C331&gt;60,60,C331),C331)</f>
        <v>48</v>
      </c>
      <c r="E331" s="33">
        <f>VLOOKUP('STATS 17-18'!J333,'SC - GOALS'!$A$3:$B$55,2)</f>
        <v>61</v>
      </c>
      <c r="F331" s="33">
        <f>IF('STATS 17-18'!G333&lt;400,IF(E331&gt;66,66,E331),E331)</f>
        <v>61</v>
      </c>
      <c r="G331" s="33">
        <f>IF('STATS 17-18'!G333&lt;200,IF(F331&gt;60,60,F331),F331)</f>
        <v>61</v>
      </c>
      <c r="H331" s="116">
        <f>(D331+G331)/2</f>
        <v>54.5</v>
      </c>
      <c r="I331" s="116">
        <f>IF('STATS 17-18'!H333&lt;13.4,IF(H331&gt;73,73,H331),H331)</f>
        <v>54.5</v>
      </c>
      <c r="J331" s="134">
        <f>IF('STATS 17-18'!H333&lt;11,IF(I331&gt;66,66,I331),I331)</f>
        <v>54.5</v>
      </c>
    </row>
    <row r="332" ht="20.35" customHeight="1">
      <c r="A332" t="s" s="38">
        <v>416</v>
      </c>
      <c r="B332" s="81">
        <f>VLOOKUP('STATS 17-18'!AG334,'SC - SHOTS'!$A$3:$B$55,2)</f>
        <v>80</v>
      </c>
      <c r="C332" s="33">
        <f>IF('STATS 17-18'!G334&lt;400,IF(B332&gt;66,66,B332),B332)</f>
        <v>80</v>
      </c>
      <c r="D332" s="33">
        <f>IF('STATS 17-18'!G334&lt;200,IF(C332&gt;60,60,C332),C332)</f>
        <v>80</v>
      </c>
      <c r="E332" s="33">
        <f>VLOOKUP('STATS 17-18'!J334,'SC - GOALS'!$A$3:$B$55,2)</f>
        <v>60</v>
      </c>
      <c r="F332" s="33">
        <f>IF('STATS 17-18'!G334&lt;400,IF(E332&gt;66,66,E332),E332)</f>
        <v>60</v>
      </c>
      <c r="G332" s="33">
        <f>IF('STATS 17-18'!G334&lt;200,IF(F332&gt;60,60,F332),F332)</f>
        <v>60</v>
      </c>
      <c r="H332" s="116">
        <f>(D332+G332)/2</f>
        <v>70</v>
      </c>
      <c r="I332" s="116">
        <f>IF('STATS 17-18'!H334&lt;13.4,IF(H332&gt;73,73,H332),H332)</f>
        <v>70</v>
      </c>
      <c r="J332" s="134">
        <f>IF('STATS 17-18'!H334&lt;11,IF(I332&gt;66,66,I332),I332)</f>
        <v>66</v>
      </c>
    </row>
    <row r="333" ht="20.35" customHeight="1">
      <c r="A333" t="s" s="38">
        <v>417</v>
      </c>
      <c r="B333" s="81">
        <f>VLOOKUP('STATS 17-18'!AG335,'SC - SHOTS'!$A$3:$B$55,2)</f>
        <v>56</v>
      </c>
      <c r="C333" s="33">
        <f>IF('STATS 17-18'!G335&lt;400,IF(B333&gt;66,66,B333),B333)</f>
        <v>56</v>
      </c>
      <c r="D333" s="33">
        <f>IF('STATS 17-18'!G335&lt;200,IF(C333&gt;60,60,C333),C333)</f>
        <v>56</v>
      </c>
      <c r="E333" s="33">
        <f>VLOOKUP('STATS 17-18'!J335,'SC - GOALS'!$A$3:$B$55,2)</f>
        <v>76</v>
      </c>
      <c r="F333" s="33">
        <f>IF('STATS 17-18'!G335&lt;400,IF(E333&gt;66,66,E333),E333)</f>
        <v>76</v>
      </c>
      <c r="G333" s="33">
        <f>IF('STATS 17-18'!G335&lt;200,IF(F333&gt;60,60,F333),F333)</f>
        <v>76</v>
      </c>
      <c r="H333" s="116">
        <f>(D333+G333)/2</f>
        <v>66</v>
      </c>
      <c r="I333" s="116">
        <f>IF('STATS 17-18'!H335&lt;13.4,IF(H333&gt;73,73,H333),H333)</f>
        <v>66</v>
      </c>
      <c r="J333" s="134">
        <f>IF('STATS 17-18'!H335&lt;11,IF(I333&gt;66,66,I333),I333)</f>
        <v>66</v>
      </c>
    </row>
    <row r="334" ht="20.35" customHeight="1">
      <c r="A334" t="s" s="38">
        <v>418</v>
      </c>
      <c r="B334" s="81">
        <f>VLOOKUP('STATS 17-18'!AG336,'SC - SHOTS'!$A$3:$B$55,2)</f>
        <v>71</v>
      </c>
      <c r="C334" s="33">
        <f>IF('STATS 17-18'!G336&lt;400,IF(B334&gt;66,66,B334),B334)</f>
        <v>71</v>
      </c>
      <c r="D334" s="33">
        <f>IF('STATS 17-18'!G336&lt;200,IF(C334&gt;60,60,C334),C334)</f>
        <v>71</v>
      </c>
      <c r="E334" s="33">
        <f>VLOOKUP('STATS 17-18'!J336,'SC - GOALS'!$A$3:$B$55,2)</f>
        <v>71</v>
      </c>
      <c r="F334" s="33">
        <f>IF('STATS 17-18'!G336&lt;400,IF(E334&gt;66,66,E334),E334)</f>
        <v>71</v>
      </c>
      <c r="G334" s="33">
        <f>IF('STATS 17-18'!G336&lt;200,IF(F334&gt;60,60,F334),F334)</f>
        <v>71</v>
      </c>
      <c r="H334" s="116">
        <f>(D334+G334)/2</f>
        <v>71</v>
      </c>
      <c r="I334" s="116">
        <f>IF('STATS 17-18'!H336&lt;13.4,IF(H334&gt;73,73,H334),H334)</f>
        <v>71</v>
      </c>
      <c r="J334" s="134">
        <f>IF('STATS 17-18'!H336&lt;11,IF(I334&gt;66,66,I334),I334)</f>
        <v>71</v>
      </c>
    </row>
    <row r="335" ht="20.35" customHeight="1">
      <c r="A335" t="s" s="38">
        <v>419</v>
      </c>
      <c r="B335" s="81">
        <f>VLOOKUP('STATS 17-18'!AG337,'SC - SHOTS'!$A$3:$B$55,2)</f>
        <v>67</v>
      </c>
      <c r="C335" s="33">
        <f>IF('STATS 17-18'!G337&lt;400,IF(B335&gt;66,66,B335),B335)</f>
        <v>67</v>
      </c>
      <c r="D335" s="33">
        <f>IF('STATS 17-18'!G337&lt;200,IF(C335&gt;60,60,C335),C335)</f>
        <v>67</v>
      </c>
      <c r="E335" s="33">
        <f>VLOOKUP('STATS 17-18'!J337,'SC - GOALS'!$A$3:$B$55,2)</f>
        <v>60</v>
      </c>
      <c r="F335" s="33">
        <f>IF('STATS 17-18'!G337&lt;400,IF(E335&gt;66,66,E335),E335)</f>
        <v>60</v>
      </c>
      <c r="G335" s="33">
        <f>IF('STATS 17-18'!G337&lt;200,IF(F335&gt;60,60,F335),F335)</f>
        <v>60</v>
      </c>
      <c r="H335" s="116">
        <f>(D335+G335)/2</f>
        <v>63.5</v>
      </c>
      <c r="I335" s="116">
        <f>IF('STATS 17-18'!H337&lt;13.4,IF(H335&gt;73,73,H335),H335)</f>
        <v>63.5</v>
      </c>
      <c r="J335" s="134">
        <f>IF('STATS 17-18'!H337&lt;11,IF(I335&gt;66,66,I335),I335)</f>
        <v>63.5</v>
      </c>
    </row>
    <row r="336" ht="20.35" customHeight="1">
      <c r="A336" t="s" s="38">
        <v>421</v>
      </c>
      <c r="B336" s="81">
        <f>VLOOKUP('STATS 17-18'!AG338,'SC - SHOTS'!$A$3:$B$55,2)</f>
        <v>78</v>
      </c>
      <c r="C336" s="33">
        <f>IF('STATS 17-18'!G338&lt;400,IF(B336&gt;66,66,B336),B336)</f>
        <v>78</v>
      </c>
      <c r="D336" s="33">
        <f>IF('STATS 17-18'!G338&lt;200,IF(C336&gt;60,60,C336),C336)</f>
        <v>78</v>
      </c>
      <c r="E336" s="33">
        <f>VLOOKUP('STATS 17-18'!J338,'SC - GOALS'!$A$3:$B$55,2)</f>
        <v>78</v>
      </c>
      <c r="F336" s="33">
        <f>IF('STATS 17-18'!G338&lt;400,IF(E336&gt;66,66,E336),E336)</f>
        <v>78</v>
      </c>
      <c r="G336" s="33">
        <f>IF('STATS 17-18'!G338&lt;200,IF(F336&gt;60,60,F336),F336)</f>
        <v>78</v>
      </c>
      <c r="H336" s="116">
        <f>(D336+G336)/2</f>
        <v>78</v>
      </c>
      <c r="I336" s="116">
        <f>IF('STATS 17-18'!H338&lt;13.4,IF(H336&gt;73,73,H336),H336)</f>
        <v>78</v>
      </c>
      <c r="J336" s="134">
        <f>IF('STATS 17-18'!H338&lt;11,IF(I336&gt;66,66,I336),I336)</f>
        <v>78</v>
      </c>
    </row>
    <row r="337" ht="20.35" customHeight="1">
      <c r="A337" t="s" s="38">
        <v>422</v>
      </c>
      <c r="B337" s="81">
        <f>VLOOKUP('STATS 17-18'!AG339,'SC - SHOTS'!$A$3:$B$55,2)</f>
        <v>70</v>
      </c>
      <c r="C337" s="33">
        <f>IF('STATS 17-18'!G339&lt;400,IF(B337&gt;66,66,B337),B337)</f>
        <v>70</v>
      </c>
      <c r="D337" s="33">
        <f>IF('STATS 17-18'!G339&lt;200,IF(C337&gt;60,60,C337),C337)</f>
        <v>70</v>
      </c>
      <c r="E337" s="33">
        <f>VLOOKUP('STATS 17-18'!J339,'SC - GOALS'!$A$3:$B$55,2)</f>
        <v>87</v>
      </c>
      <c r="F337" s="33">
        <f>IF('STATS 17-18'!G339&lt;400,IF(E337&gt;66,66,E337),E337)</f>
        <v>87</v>
      </c>
      <c r="G337" s="33">
        <f>IF('STATS 17-18'!G339&lt;200,IF(F337&gt;60,60,F337),F337)</f>
        <v>87</v>
      </c>
      <c r="H337" s="116">
        <f>(D337+G337)/2</f>
        <v>78.5</v>
      </c>
      <c r="I337" s="116">
        <f>IF('STATS 17-18'!H339&lt;13.4,IF(H337&gt;73,73,H337),H337)</f>
        <v>78.5</v>
      </c>
      <c r="J337" s="134">
        <f>IF('STATS 17-18'!H339&lt;11,IF(I337&gt;66,66,I337),I337)</f>
        <v>78.5</v>
      </c>
    </row>
    <row r="338" ht="20.35" customHeight="1">
      <c r="A338" t="s" s="38">
        <v>424</v>
      </c>
      <c r="B338" s="81">
        <f>VLOOKUP('STATS 17-18'!AG340,'SC - SHOTS'!$A$3:$B$55,2)</f>
        <v>62</v>
      </c>
      <c r="C338" s="33">
        <f>IF('STATS 17-18'!G340&lt;400,IF(B338&gt;66,66,B338),B338)</f>
        <v>62</v>
      </c>
      <c r="D338" s="33">
        <f>IF('STATS 17-18'!G340&lt;200,IF(C338&gt;60,60,C338),C338)</f>
        <v>62</v>
      </c>
      <c r="E338" s="33">
        <f>VLOOKUP('STATS 17-18'!J340,'SC - GOALS'!$A$3:$B$55,2)</f>
        <v>59</v>
      </c>
      <c r="F338" s="33">
        <f>IF('STATS 17-18'!G340&lt;400,IF(E338&gt;66,66,E338),E338)</f>
        <v>59</v>
      </c>
      <c r="G338" s="33">
        <f>IF('STATS 17-18'!G340&lt;200,IF(F338&gt;60,60,F338),F338)</f>
        <v>59</v>
      </c>
      <c r="H338" s="116">
        <f>(D338+G338)/2</f>
        <v>60.5</v>
      </c>
      <c r="I338" s="116">
        <f>IF('STATS 17-18'!H340&lt;13.4,IF(H338&gt;73,73,H338),H338)</f>
        <v>60.5</v>
      </c>
      <c r="J338" s="134">
        <f>IF('STATS 17-18'!H340&lt;11,IF(I338&gt;66,66,I338),I338)</f>
        <v>60.5</v>
      </c>
    </row>
    <row r="339" ht="20.35" customHeight="1">
      <c r="A339" t="s" s="38">
        <v>425</v>
      </c>
      <c r="B339" s="81">
        <f>VLOOKUP('STATS 17-18'!AG341,'SC - SHOTS'!$A$3:$B$55,2)</f>
        <v>96</v>
      </c>
      <c r="C339" s="33">
        <f>IF('STATS 17-18'!G341&lt;400,IF(B339&gt;66,66,B339),B339)</f>
        <v>96</v>
      </c>
      <c r="D339" s="33">
        <f>IF('STATS 17-18'!G341&lt;200,IF(C339&gt;60,60,C339),C339)</f>
        <v>96</v>
      </c>
      <c r="E339" s="33">
        <f>VLOOKUP('STATS 17-18'!J341,'SC - GOALS'!$A$3:$B$55,2)</f>
        <v>90</v>
      </c>
      <c r="F339" s="33">
        <f>IF('STATS 17-18'!G341&lt;400,IF(E339&gt;66,66,E339),E339)</f>
        <v>90</v>
      </c>
      <c r="G339" s="33">
        <f>IF('STATS 17-18'!G341&lt;200,IF(F339&gt;60,60,F339),F339)</f>
        <v>90</v>
      </c>
      <c r="H339" s="116">
        <f>(D339+G339)/2</f>
        <v>93</v>
      </c>
      <c r="I339" s="116">
        <f>IF('STATS 17-18'!H341&lt;13.4,IF(H339&gt;73,73,H339),H339)</f>
        <v>93</v>
      </c>
      <c r="J339" s="134">
        <f>IF('STATS 17-18'!H341&lt;11,IF(I339&gt;66,66,I339),I339)</f>
        <v>93</v>
      </c>
    </row>
    <row r="340" ht="20.35" customHeight="1">
      <c r="A340" t="s" s="38">
        <v>426</v>
      </c>
      <c r="B340" s="81">
        <f>VLOOKUP('STATS 17-18'!AG342,'SC - SHOTS'!$A$3:$B$55,2)</f>
        <v>52</v>
      </c>
      <c r="C340" s="33">
        <f>IF('STATS 17-18'!G342&lt;400,IF(B340&gt;66,66,B340),B340)</f>
        <v>52</v>
      </c>
      <c r="D340" s="33">
        <f>IF('STATS 17-18'!G342&lt;200,IF(C340&gt;60,60,C340),C340)</f>
        <v>52</v>
      </c>
      <c r="E340" s="33">
        <f>VLOOKUP('STATS 17-18'!J342,'SC - GOALS'!$A$3:$B$55,2)</f>
        <v>52</v>
      </c>
      <c r="F340" s="33">
        <f>IF('STATS 17-18'!G342&lt;400,IF(E340&gt;66,66,E340),E340)</f>
        <v>52</v>
      </c>
      <c r="G340" s="33">
        <f>IF('STATS 17-18'!G342&lt;200,IF(F340&gt;60,60,F340),F340)</f>
        <v>52</v>
      </c>
      <c r="H340" s="116">
        <f>(D340+G340)/2</f>
        <v>52</v>
      </c>
      <c r="I340" s="116">
        <f>IF('STATS 17-18'!H342&lt;13.4,IF(H340&gt;73,73,H340),H340)</f>
        <v>52</v>
      </c>
      <c r="J340" s="134">
        <f>IF('STATS 17-18'!H342&lt;11,IF(I340&gt;66,66,I340),I340)</f>
        <v>52</v>
      </c>
    </row>
    <row r="341" ht="20.35" customHeight="1">
      <c r="A341" t="s" s="38">
        <v>427</v>
      </c>
      <c r="B341" s="81">
        <f>VLOOKUP('STATS 17-18'!AG343,'SC - SHOTS'!$A$3:$B$55,2)</f>
        <v>47</v>
      </c>
      <c r="C341" s="33">
        <f>IF('STATS 17-18'!G343&lt;400,IF(B341&gt;66,66,B341),B341)</f>
        <v>47</v>
      </c>
      <c r="D341" s="33">
        <f>IF('STATS 17-18'!G343&lt;200,IF(C341&gt;60,60,C341),C341)</f>
        <v>47</v>
      </c>
      <c r="E341" s="33">
        <f>VLOOKUP('STATS 17-18'!J343,'SC - GOALS'!$A$3:$B$55,2)</f>
        <v>47</v>
      </c>
      <c r="F341" s="33">
        <f>IF('STATS 17-18'!G343&lt;400,IF(E341&gt;66,66,E341),E341)</f>
        <v>47</v>
      </c>
      <c r="G341" s="33">
        <f>IF('STATS 17-18'!G343&lt;200,IF(F341&gt;60,60,F341),F341)</f>
        <v>47</v>
      </c>
      <c r="H341" s="116">
        <f>(D341+G341)/2</f>
        <v>47</v>
      </c>
      <c r="I341" s="116">
        <f>IF('STATS 17-18'!H343&lt;13.4,IF(H341&gt;73,73,H341),H341)</f>
        <v>47</v>
      </c>
      <c r="J341" s="134">
        <f>IF('STATS 17-18'!H343&lt;11,IF(I341&gt;66,66,I341),I341)</f>
        <v>47</v>
      </c>
    </row>
    <row r="342" ht="20.35" customHeight="1">
      <c r="A342" t="s" s="38">
        <v>428</v>
      </c>
      <c r="B342" s="81">
        <f>VLOOKUP('STATS 17-18'!AG344,'SC - SHOTS'!$A$3:$B$55,2)</f>
        <v>69</v>
      </c>
      <c r="C342" s="33">
        <f>IF('STATS 17-18'!G344&lt;400,IF(B342&gt;66,66,B342),B342)</f>
        <v>66</v>
      </c>
      <c r="D342" s="33">
        <f>IF('STATS 17-18'!G344&lt;200,IF(C342&gt;60,60,C342),C342)</f>
        <v>66</v>
      </c>
      <c r="E342" s="33">
        <f>VLOOKUP('STATS 17-18'!J344,'SC - GOALS'!$A$3:$B$55,2)</f>
        <v>80</v>
      </c>
      <c r="F342" s="33">
        <f>IF('STATS 17-18'!G344&lt;400,IF(E342&gt;66,66,E342),E342)</f>
        <v>66</v>
      </c>
      <c r="G342" s="33">
        <f>IF('STATS 17-18'!G344&lt;200,IF(F342&gt;60,60,F342),F342)</f>
        <v>66</v>
      </c>
      <c r="H342" s="116">
        <f>(D342+G342)/2</f>
        <v>66</v>
      </c>
      <c r="I342" s="116">
        <f>IF('STATS 17-18'!H344&lt;13.4,IF(H342&gt;73,73,H342),H342)</f>
        <v>66</v>
      </c>
      <c r="J342" s="134">
        <f>IF('STATS 17-18'!H344&lt;11,IF(I342&gt;66,66,I342),I342)</f>
        <v>66</v>
      </c>
    </row>
    <row r="343" ht="20.35" customHeight="1">
      <c r="A343" t="s" s="38">
        <v>429</v>
      </c>
      <c r="B343" s="81">
        <f>VLOOKUP('STATS 17-18'!AG345,'SC - SHOTS'!$A$3:$B$55,2)</f>
        <v>61</v>
      </c>
      <c r="C343" s="33">
        <f>IF('STATS 17-18'!G345&lt;400,IF(B343&gt;66,66,B343),B343)</f>
        <v>61</v>
      </c>
      <c r="D343" s="33">
        <f>IF('STATS 17-18'!G345&lt;200,IF(C343&gt;60,60,C343),C343)</f>
        <v>61</v>
      </c>
      <c r="E343" s="33">
        <f>VLOOKUP('STATS 17-18'!J345,'SC - GOALS'!$A$3:$B$55,2)</f>
        <v>64</v>
      </c>
      <c r="F343" s="33">
        <f>IF('STATS 17-18'!G345&lt;400,IF(E343&gt;66,66,E343),E343)</f>
        <v>64</v>
      </c>
      <c r="G343" s="33">
        <f>IF('STATS 17-18'!G345&lt;200,IF(F343&gt;60,60,F343),F343)</f>
        <v>64</v>
      </c>
      <c r="H343" s="116">
        <f>(D343+G343)/2</f>
        <v>62.5</v>
      </c>
      <c r="I343" s="116">
        <f>IF('STATS 17-18'!H345&lt;13.4,IF(H343&gt;73,73,H343),H343)</f>
        <v>62.5</v>
      </c>
      <c r="J343" s="134">
        <f>IF('STATS 17-18'!H345&lt;11,IF(I343&gt;66,66,I343),I343)</f>
        <v>62.5</v>
      </c>
    </row>
    <row r="344" ht="20.35" customHeight="1">
      <c r="A344" t="s" s="38">
        <v>430</v>
      </c>
      <c r="B344" s="81">
        <f>VLOOKUP('STATS 17-18'!AG346,'SC - SHOTS'!$A$3:$B$55,2)</f>
        <v>60</v>
      </c>
      <c r="C344" s="33">
        <f>IF('STATS 17-18'!G346&lt;400,IF(B344&gt;66,66,B344),B344)</f>
        <v>60</v>
      </c>
      <c r="D344" s="33">
        <f>IF('STATS 17-18'!G346&lt;200,IF(C344&gt;60,60,C344),C344)</f>
        <v>60</v>
      </c>
      <c r="E344" s="33">
        <f>VLOOKUP('STATS 17-18'!J346,'SC - GOALS'!$A$3:$B$55,2)</f>
        <v>59</v>
      </c>
      <c r="F344" s="33">
        <f>IF('STATS 17-18'!G346&lt;400,IF(E344&gt;66,66,E344),E344)</f>
        <v>59</v>
      </c>
      <c r="G344" s="33">
        <f>IF('STATS 17-18'!G346&lt;200,IF(F344&gt;60,60,F344),F344)</f>
        <v>59</v>
      </c>
      <c r="H344" s="116">
        <f>(D344+G344)/2</f>
        <v>59.5</v>
      </c>
      <c r="I344" s="116">
        <f>IF('STATS 17-18'!H346&lt;13.4,IF(H344&gt;73,73,H344),H344)</f>
        <v>59.5</v>
      </c>
      <c r="J344" s="134">
        <f>IF('STATS 17-18'!H346&lt;11,IF(I344&gt;66,66,I344),I344)</f>
        <v>59.5</v>
      </c>
    </row>
    <row r="345" ht="20.35" customHeight="1">
      <c r="A345" t="s" s="38">
        <v>431</v>
      </c>
      <c r="B345" s="81">
        <f>VLOOKUP('STATS 17-18'!AG347,'SC - SHOTS'!$A$3:$B$55,2)</f>
        <v>79</v>
      </c>
      <c r="C345" s="33">
        <f>IF('STATS 17-18'!G347&lt;400,IF(B345&gt;66,66,B345),B345)</f>
        <v>79</v>
      </c>
      <c r="D345" s="33">
        <f>IF('STATS 17-18'!G347&lt;200,IF(C345&gt;60,60,C345),C345)</f>
        <v>79</v>
      </c>
      <c r="E345" s="33">
        <f>VLOOKUP('STATS 17-18'!J347,'SC - GOALS'!$A$3:$B$55,2)</f>
        <v>53</v>
      </c>
      <c r="F345" s="33">
        <f>IF('STATS 17-18'!G347&lt;400,IF(E345&gt;66,66,E345),E345)</f>
        <v>53</v>
      </c>
      <c r="G345" s="33">
        <f>IF('STATS 17-18'!G347&lt;200,IF(F345&gt;60,60,F345),F345)</f>
        <v>53</v>
      </c>
      <c r="H345" s="116">
        <f>(D345+G345)/2</f>
        <v>66</v>
      </c>
      <c r="I345" s="116">
        <f>IF('STATS 17-18'!H347&lt;13.4,IF(H345&gt;73,73,H345),H345)</f>
        <v>66</v>
      </c>
      <c r="J345" s="134">
        <f>IF('STATS 17-18'!H347&lt;11,IF(I345&gt;66,66,I345),I345)</f>
        <v>66</v>
      </c>
    </row>
    <row r="346" ht="20.35" customHeight="1">
      <c r="A346" t="s" s="38">
        <v>432</v>
      </c>
      <c r="B346" s="81">
        <f>VLOOKUP('STATS 17-18'!AG348,'SC - SHOTS'!$A$3:$B$55,2)</f>
        <v>83</v>
      </c>
      <c r="C346" s="33">
        <f>IF('STATS 17-18'!G348&lt;400,IF(B346&gt;66,66,B346),B346)</f>
        <v>83</v>
      </c>
      <c r="D346" s="33">
        <f>IF('STATS 17-18'!G348&lt;200,IF(C346&gt;60,60,C346),C346)</f>
        <v>83</v>
      </c>
      <c r="E346" s="33">
        <f>VLOOKUP('STATS 17-18'!J348,'SC - GOALS'!$A$3:$B$55,2)</f>
        <v>92</v>
      </c>
      <c r="F346" s="33">
        <f>IF('STATS 17-18'!G348&lt;400,IF(E346&gt;66,66,E346),E346)</f>
        <v>92</v>
      </c>
      <c r="G346" s="33">
        <f>IF('STATS 17-18'!G348&lt;200,IF(F346&gt;60,60,F346),F346)</f>
        <v>92</v>
      </c>
      <c r="H346" s="116">
        <f>(D346+G346)/2</f>
        <v>87.5</v>
      </c>
      <c r="I346" s="116">
        <f>IF('STATS 17-18'!H348&lt;13.4,IF(H346&gt;73,73,H346),H346)</f>
        <v>87.5</v>
      </c>
      <c r="J346" s="134">
        <f>IF('STATS 17-18'!H348&lt;11,IF(I346&gt;66,66,I346),I346)</f>
        <v>87.5</v>
      </c>
    </row>
    <row r="347" ht="20.35" customHeight="1">
      <c r="A347" t="s" s="38">
        <v>433</v>
      </c>
      <c r="B347" s="81">
        <f>VLOOKUP('STATS 17-18'!AG349,'SC - SHOTS'!$A$3:$B$55,2)</f>
        <v>88</v>
      </c>
      <c r="C347" s="33">
        <f>IF('STATS 17-18'!G349&lt;400,IF(B347&gt;66,66,B347),B347)</f>
        <v>88</v>
      </c>
      <c r="D347" s="33">
        <f>IF('STATS 17-18'!G349&lt;200,IF(C347&gt;60,60,C347),C347)</f>
        <v>88</v>
      </c>
      <c r="E347" s="33">
        <f>VLOOKUP('STATS 17-18'!J349,'SC - GOALS'!$A$3:$B$55,2)</f>
        <v>86</v>
      </c>
      <c r="F347" s="33">
        <f>IF('STATS 17-18'!G349&lt;400,IF(E347&gt;66,66,E347),E347)</f>
        <v>86</v>
      </c>
      <c r="G347" s="33">
        <f>IF('STATS 17-18'!G349&lt;200,IF(F347&gt;60,60,F347),F347)</f>
        <v>86</v>
      </c>
      <c r="H347" s="116">
        <f>(D347+G347)/2</f>
        <v>87</v>
      </c>
      <c r="I347" s="116">
        <f>IF('STATS 17-18'!H349&lt;13.4,IF(H347&gt;73,73,H347),H347)</f>
        <v>87</v>
      </c>
      <c r="J347" s="134">
        <f>IF('STATS 17-18'!H349&lt;11,IF(I347&gt;66,66,I347),I347)</f>
        <v>87</v>
      </c>
    </row>
    <row r="348" ht="20.35" customHeight="1">
      <c r="A348" t="s" s="38">
        <v>434</v>
      </c>
      <c r="B348" s="81">
        <f>VLOOKUP('STATS 17-18'!AG350,'SC - SHOTS'!$A$3:$B$55,2)</f>
        <v>52</v>
      </c>
      <c r="C348" s="33">
        <f>IF('STATS 17-18'!G350&lt;400,IF(B348&gt;66,66,B348),B348)</f>
        <v>52</v>
      </c>
      <c r="D348" s="33">
        <f>IF('STATS 17-18'!G350&lt;200,IF(C348&gt;60,60,C348),C348)</f>
        <v>52</v>
      </c>
      <c r="E348" s="33">
        <f>VLOOKUP('STATS 17-18'!J350,'SC - GOALS'!$A$3:$B$55,2)</f>
        <v>57</v>
      </c>
      <c r="F348" s="33">
        <f>IF('STATS 17-18'!G350&lt;400,IF(E348&gt;66,66,E348),E348)</f>
        <v>57</v>
      </c>
      <c r="G348" s="33">
        <f>IF('STATS 17-18'!G350&lt;200,IF(F348&gt;60,60,F348),F348)</f>
        <v>57</v>
      </c>
      <c r="H348" s="116">
        <f>(D348+G348)/2</f>
        <v>54.5</v>
      </c>
      <c r="I348" s="116">
        <f>IF('STATS 17-18'!H350&lt;13.4,IF(H348&gt;73,73,H348),H348)</f>
        <v>54.5</v>
      </c>
      <c r="J348" s="134">
        <f>IF('STATS 17-18'!H350&lt;11,IF(I348&gt;66,66,I348),I348)</f>
        <v>54.5</v>
      </c>
    </row>
    <row r="349" ht="20.35" customHeight="1">
      <c r="A349" t="s" s="38">
        <v>435</v>
      </c>
      <c r="B349" s="81">
        <f>VLOOKUP('STATS 17-18'!AG351,'SC - SHOTS'!$A$3:$B$55,2)</f>
        <v>57</v>
      </c>
      <c r="C349" s="33">
        <f>IF('STATS 17-18'!G351&lt;400,IF(B349&gt;66,66,B349),B349)</f>
        <v>57</v>
      </c>
      <c r="D349" s="33">
        <f>IF('STATS 17-18'!G351&lt;200,IF(C349&gt;60,60,C349),C349)</f>
        <v>57</v>
      </c>
      <c r="E349" s="33">
        <f>VLOOKUP('STATS 17-18'!J351,'SC - GOALS'!$A$3:$B$55,2)</f>
        <v>54</v>
      </c>
      <c r="F349" s="33">
        <f>IF('STATS 17-18'!G351&lt;400,IF(E349&gt;66,66,E349),E349)</f>
        <v>54</v>
      </c>
      <c r="G349" s="33">
        <f>IF('STATS 17-18'!G351&lt;200,IF(F349&gt;60,60,F349),F349)</f>
        <v>54</v>
      </c>
      <c r="H349" s="116">
        <f>(D349+G349)/2</f>
        <v>55.5</v>
      </c>
      <c r="I349" s="116">
        <f>IF('STATS 17-18'!H351&lt;13.4,IF(H349&gt;73,73,H349),H349)</f>
        <v>55.5</v>
      </c>
      <c r="J349" s="134">
        <f>IF('STATS 17-18'!H351&lt;11,IF(I349&gt;66,66,I349),I349)</f>
        <v>55.5</v>
      </c>
    </row>
    <row r="350" ht="20.35" customHeight="1">
      <c r="A350" t="s" s="38">
        <v>436</v>
      </c>
      <c r="B350" s="81">
        <f>VLOOKUP('STATS 17-18'!AG352,'SC - SHOTS'!$A$3:$B$55,2)</f>
        <v>82</v>
      </c>
      <c r="C350" s="33">
        <f>IF('STATS 17-18'!G352&lt;400,IF(B350&gt;66,66,B350),B350)</f>
        <v>82</v>
      </c>
      <c r="D350" s="33">
        <f>IF('STATS 17-18'!G352&lt;200,IF(C350&gt;60,60,C350),C350)</f>
        <v>82</v>
      </c>
      <c r="E350" s="33">
        <f>VLOOKUP('STATS 17-18'!J352,'SC - GOALS'!$A$3:$B$55,2)</f>
        <v>88</v>
      </c>
      <c r="F350" s="33">
        <f>IF('STATS 17-18'!G352&lt;400,IF(E350&gt;66,66,E350),E350)</f>
        <v>88</v>
      </c>
      <c r="G350" s="33">
        <f>IF('STATS 17-18'!G352&lt;200,IF(F350&gt;60,60,F350),F350)</f>
        <v>88</v>
      </c>
      <c r="H350" s="116">
        <f>(D350+G350)/2</f>
        <v>85</v>
      </c>
      <c r="I350" s="116">
        <f>IF('STATS 17-18'!H352&lt;13.4,IF(H350&gt;73,73,H350),H350)</f>
        <v>85</v>
      </c>
      <c r="J350" s="134">
        <f>IF('STATS 17-18'!H352&lt;11,IF(I350&gt;66,66,I350),I350)</f>
        <v>85</v>
      </c>
    </row>
    <row r="351" ht="20.35" customHeight="1">
      <c r="A351" t="s" s="38">
        <v>437</v>
      </c>
      <c r="B351" s="81">
        <f>VLOOKUP('STATS 17-18'!AG353,'SC - SHOTS'!$A$3:$B$55,2)</f>
        <v>50</v>
      </c>
      <c r="C351" s="33">
        <f>IF('STATS 17-18'!G353&lt;400,IF(B351&gt;66,66,B351),B351)</f>
        <v>50</v>
      </c>
      <c r="D351" s="33">
        <f>IF('STATS 17-18'!G353&lt;200,IF(C351&gt;60,60,C351),C351)</f>
        <v>50</v>
      </c>
      <c r="E351" s="33">
        <f>VLOOKUP('STATS 17-18'!J353,'SC - GOALS'!$A$3:$B$55,2)</f>
        <v>54</v>
      </c>
      <c r="F351" s="33">
        <f>IF('STATS 17-18'!G353&lt;400,IF(E351&gt;66,66,E351),E351)</f>
        <v>54</v>
      </c>
      <c r="G351" s="33">
        <f>IF('STATS 17-18'!G353&lt;200,IF(F351&gt;60,60,F351),F351)</f>
        <v>54</v>
      </c>
      <c r="H351" s="116">
        <f>(D351+G351)/2</f>
        <v>52</v>
      </c>
      <c r="I351" s="116">
        <f>IF('STATS 17-18'!H353&lt;13.4,IF(H351&gt;73,73,H351),H351)</f>
        <v>52</v>
      </c>
      <c r="J351" s="134">
        <f>IF('STATS 17-18'!H353&lt;11,IF(I351&gt;66,66,I351),I351)</f>
        <v>52</v>
      </c>
    </row>
    <row r="352" ht="20.35" customHeight="1">
      <c r="A352" t="s" s="38">
        <v>438</v>
      </c>
      <c r="B352" s="81">
        <f>VLOOKUP('STATS 17-18'!AG354,'SC - SHOTS'!$A$3:$B$55,2)</f>
        <v>68</v>
      </c>
      <c r="C352" s="33">
        <f>IF('STATS 17-18'!G354&lt;400,IF(B352&gt;66,66,B352),B352)</f>
        <v>68</v>
      </c>
      <c r="D352" s="33">
        <f>IF('STATS 17-18'!G354&lt;200,IF(C352&gt;60,60,C352),C352)</f>
        <v>68</v>
      </c>
      <c r="E352" s="33">
        <f>VLOOKUP('STATS 17-18'!J354,'SC - GOALS'!$A$3:$B$55,2)</f>
        <v>61</v>
      </c>
      <c r="F352" s="33">
        <f>IF('STATS 17-18'!G354&lt;400,IF(E352&gt;66,66,E352),E352)</f>
        <v>61</v>
      </c>
      <c r="G352" s="33">
        <f>IF('STATS 17-18'!G354&lt;200,IF(F352&gt;60,60,F352),F352)</f>
        <v>61</v>
      </c>
      <c r="H352" s="116">
        <f>(D352+G352)/2</f>
        <v>64.5</v>
      </c>
      <c r="I352" s="116">
        <f>IF('STATS 17-18'!H354&lt;13.4,IF(H352&gt;73,73,H352),H352)</f>
        <v>64.5</v>
      </c>
      <c r="J352" s="134">
        <f>IF('STATS 17-18'!H354&lt;11,IF(I352&gt;66,66,I352),I352)</f>
        <v>64.5</v>
      </c>
    </row>
    <row r="353" ht="20.35" customHeight="1">
      <c r="A353" t="s" s="38">
        <v>439</v>
      </c>
      <c r="B353" s="81">
        <f>VLOOKUP('STATS 17-18'!AG355,'SC - SHOTS'!$A$3:$B$55,2)</f>
        <v>87</v>
      </c>
      <c r="C353" s="33">
        <f>IF('STATS 17-18'!G355&lt;400,IF(B353&gt;66,66,B353),B353)</f>
        <v>87</v>
      </c>
      <c r="D353" s="33">
        <f>IF('STATS 17-18'!G355&lt;200,IF(C353&gt;60,60,C353),C353)</f>
        <v>87</v>
      </c>
      <c r="E353" s="33">
        <f>VLOOKUP('STATS 17-18'!J355,'SC - GOALS'!$A$3:$B$55,2)</f>
        <v>77</v>
      </c>
      <c r="F353" s="33">
        <f>IF('STATS 17-18'!G355&lt;400,IF(E353&gt;66,66,E353),E353)</f>
        <v>77</v>
      </c>
      <c r="G353" s="33">
        <f>IF('STATS 17-18'!G355&lt;200,IF(F353&gt;60,60,F353),F353)</f>
        <v>77</v>
      </c>
      <c r="H353" s="116">
        <f>(D353+G353)/2</f>
        <v>82</v>
      </c>
      <c r="I353" s="116">
        <f>IF('STATS 17-18'!H355&lt;13.4,IF(H353&gt;73,73,H353),H353)</f>
        <v>73</v>
      </c>
      <c r="J353" s="134">
        <f>IF('STATS 17-18'!H355&lt;11,IF(I353&gt;66,66,I353),I353)</f>
        <v>73</v>
      </c>
    </row>
    <row r="354" ht="20.35" customHeight="1">
      <c r="A354" t="s" s="38">
        <v>440</v>
      </c>
      <c r="B354" s="81">
        <f>VLOOKUP('STATS 17-18'!AG356,'SC - SHOTS'!$A$3:$B$55,2)</f>
        <v>70</v>
      </c>
      <c r="C354" s="33">
        <f>IF('STATS 17-18'!G356&lt;400,IF(B354&gt;66,66,B354),B354)</f>
        <v>70</v>
      </c>
      <c r="D354" s="33">
        <f>IF('STATS 17-18'!G356&lt;200,IF(C354&gt;60,60,C354),C354)</f>
        <v>70</v>
      </c>
      <c r="E354" s="33">
        <f>VLOOKUP('STATS 17-18'!J356,'SC - GOALS'!$A$3:$B$55,2)</f>
        <v>58</v>
      </c>
      <c r="F354" s="33">
        <f>IF('STATS 17-18'!G356&lt;400,IF(E354&gt;66,66,E354),E354)</f>
        <v>58</v>
      </c>
      <c r="G354" s="33">
        <f>IF('STATS 17-18'!G356&lt;200,IF(F354&gt;60,60,F354),F354)</f>
        <v>58</v>
      </c>
      <c r="H354" s="116">
        <f>(D354+G354)/2</f>
        <v>64</v>
      </c>
      <c r="I354" s="116">
        <f>IF('STATS 17-18'!H356&lt;13.4,IF(H354&gt;73,73,H354),H354)</f>
        <v>64</v>
      </c>
      <c r="J354" s="134">
        <f>IF('STATS 17-18'!H356&lt;11,IF(I354&gt;66,66,I354),I354)</f>
        <v>64</v>
      </c>
    </row>
    <row r="355" ht="20.35" customHeight="1">
      <c r="A355" t="s" s="38">
        <v>441</v>
      </c>
      <c r="B355" s="81">
        <f>VLOOKUP('STATS 17-18'!AG357,'SC - SHOTS'!$A$3:$B$55,2)</f>
        <v>85</v>
      </c>
      <c r="C355" s="33">
        <f>IF('STATS 17-18'!G357&lt;400,IF(B355&gt;66,66,B355),B355)</f>
        <v>85</v>
      </c>
      <c r="D355" s="33">
        <f>IF('STATS 17-18'!G357&lt;200,IF(C355&gt;60,60,C355),C355)</f>
        <v>85</v>
      </c>
      <c r="E355" s="33">
        <f>VLOOKUP('STATS 17-18'!J357,'SC - GOALS'!$A$3:$B$55,2)</f>
        <v>79</v>
      </c>
      <c r="F355" s="33">
        <f>IF('STATS 17-18'!G357&lt;400,IF(E355&gt;66,66,E355),E355)</f>
        <v>79</v>
      </c>
      <c r="G355" s="33">
        <f>IF('STATS 17-18'!G357&lt;200,IF(F355&gt;60,60,F355),F355)</f>
        <v>79</v>
      </c>
      <c r="H355" s="116">
        <f>(D355+G355)/2</f>
        <v>82</v>
      </c>
      <c r="I355" s="116">
        <f>IF('STATS 17-18'!H357&lt;13.4,IF(H355&gt;73,73,H355),H355)</f>
        <v>82</v>
      </c>
      <c r="J355" s="134">
        <f>IF('STATS 17-18'!H357&lt;11,IF(I355&gt;66,66,I355),I355)</f>
        <v>82</v>
      </c>
    </row>
    <row r="356" ht="20.35" customHeight="1">
      <c r="A356" t="s" s="38">
        <v>442</v>
      </c>
      <c r="B356" s="81">
        <f>VLOOKUP('STATS 17-18'!AG358,'SC - SHOTS'!$A$3:$B$55,2)</f>
        <v>51</v>
      </c>
      <c r="C356" s="33">
        <f>IF('STATS 17-18'!G358&lt;400,IF(B356&gt;66,66,B356),B356)</f>
        <v>51</v>
      </c>
      <c r="D356" s="33">
        <f>IF('STATS 17-18'!G358&lt;200,IF(C356&gt;60,60,C356),C356)</f>
        <v>51</v>
      </c>
      <c r="E356" s="33">
        <f>VLOOKUP('STATS 17-18'!J358,'SC - GOALS'!$A$3:$B$55,2)</f>
        <v>51</v>
      </c>
      <c r="F356" s="33">
        <f>IF('STATS 17-18'!G358&lt;400,IF(E356&gt;66,66,E356),E356)</f>
        <v>51</v>
      </c>
      <c r="G356" s="33">
        <f>IF('STATS 17-18'!G358&lt;200,IF(F356&gt;60,60,F356),F356)</f>
        <v>51</v>
      </c>
      <c r="H356" s="116">
        <f>(D356+G356)/2</f>
        <v>51</v>
      </c>
      <c r="I356" s="116">
        <f>IF('STATS 17-18'!H358&lt;13.4,IF(H356&gt;73,73,H356),H356)</f>
        <v>51</v>
      </c>
      <c r="J356" s="134">
        <f>IF('STATS 17-18'!H358&lt;11,IF(I356&gt;66,66,I356),I356)</f>
        <v>51</v>
      </c>
    </row>
    <row r="357" ht="20.35" customHeight="1">
      <c r="A357" t="s" s="38">
        <v>444</v>
      </c>
      <c r="B357" s="81">
        <f>VLOOKUP('STATS 17-18'!AG359,'SC - SHOTS'!$A$3:$B$55,2)</f>
        <v>88</v>
      </c>
      <c r="C357" s="33">
        <f>IF('STATS 17-18'!G359&lt;400,IF(B357&gt;66,66,B357),B357)</f>
        <v>88</v>
      </c>
      <c r="D357" s="33">
        <f>IF('STATS 17-18'!G359&lt;200,IF(C357&gt;60,60,C357),C357)</f>
        <v>88</v>
      </c>
      <c r="E357" s="33">
        <f>VLOOKUP('STATS 17-18'!J359,'SC - GOALS'!$A$3:$B$55,2)</f>
        <v>79</v>
      </c>
      <c r="F357" s="33">
        <f>IF('STATS 17-18'!G359&lt;400,IF(E357&gt;66,66,E357),E357)</f>
        <v>79</v>
      </c>
      <c r="G357" s="33">
        <f>IF('STATS 17-18'!G359&lt;200,IF(F357&gt;60,60,F357),F357)</f>
        <v>79</v>
      </c>
      <c r="H357" s="116">
        <f>(D357+G357)/2</f>
        <v>83.5</v>
      </c>
      <c r="I357" s="116">
        <f>IF('STATS 17-18'!H359&lt;13.4,IF(H357&gt;73,73,H357),H357)</f>
        <v>83.5</v>
      </c>
      <c r="J357" s="134">
        <f>IF('STATS 17-18'!H359&lt;11,IF(I357&gt;66,66,I357),I357)</f>
        <v>83.5</v>
      </c>
    </row>
    <row r="358" ht="20.35" customHeight="1">
      <c r="A358" t="s" s="38">
        <v>445</v>
      </c>
      <c r="B358" s="81">
        <f>VLOOKUP('STATS 17-18'!AG360,'SC - SHOTS'!$A$3:$B$55,2)</f>
        <v>89</v>
      </c>
      <c r="C358" s="33">
        <f>IF('STATS 17-18'!G360&lt;400,IF(B358&gt;66,66,B358),B358)</f>
        <v>89</v>
      </c>
      <c r="D358" s="33">
        <f>IF('STATS 17-18'!G360&lt;200,IF(C358&gt;60,60,C358),C358)</f>
        <v>89</v>
      </c>
      <c r="E358" s="33">
        <f>VLOOKUP('STATS 17-18'!J360,'SC - GOALS'!$A$3:$B$55,2)</f>
        <v>82</v>
      </c>
      <c r="F358" s="33">
        <f>IF('STATS 17-18'!G360&lt;400,IF(E358&gt;66,66,E358),E358)</f>
        <v>82</v>
      </c>
      <c r="G358" s="33">
        <f>IF('STATS 17-18'!G360&lt;200,IF(F358&gt;60,60,F358),F358)</f>
        <v>82</v>
      </c>
      <c r="H358" s="116">
        <f>(D358+G358)/2</f>
        <v>85.5</v>
      </c>
      <c r="I358" s="116">
        <f>IF('STATS 17-18'!H360&lt;13.4,IF(H358&gt;73,73,H358),H358)</f>
        <v>73</v>
      </c>
      <c r="J358" s="134">
        <f>IF('STATS 17-18'!H360&lt;11,IF(I358&gt;66,66,I358),I358)</f>
        <v>73</v>
      </c>
    </row>
    <row r="359" ht="20.35" customHeight="1">
      <c r="A359" t="s" s="38">
        <v>446</v>
      </c>
      <c r="B359" s="81">
        <f>VLOOKUP('STATS 17-18'!AG361,'SC - SHOTS'!$A$3:$B$55,2)</f>
        <v>94</v>
      </c>
      <c r="C359" s="33">
        <f>IF('STATS 17-18'!G361&lt;400,IF(B359&gt;66,66,B359),B359)</f>
        <v>94</v>
      </c>
      <c r="D359" s="33">
        <f>IF('STATS 17-18'!G361&lt;200,IF(C359&gt;60,60,C359),C359)</f>
        <v>94</v>
      </c>
      <c r="E359" s="33">
        <f>VLOOKUP('STATS 17-18'!J361,'SC - GOALS'!$A$3:$B$55,2)</f>
        <v>93</v>
      </c>
      <c r="F359" s="33">
        <f>IF('STATS 17-18'!G361&lt;400,IF(E359&gt;66,66,E359),E359)</f>
        <v>93</v>
      </c>
      <c r="G359" s="33">
        <f>IF('STATS 17-18'!G361&lt;200,IF(F359&gt;60,60,F359),F359)</f>
        <v>93</v>
      </c>
      <c r="H359" s="116">
        <f>(D359+G359)/2</f>
        <v>93.5</v>
      </c>
      <c r="I359" s="116">
        <f>IF('STATS 17-18'!H361&lt;13.4,IF(H359&gt;73,73,H359),H359)</f>
        <v>93.5</v>
      </c>
      <c r="J359" s="134">
        <f>IF('STATS 17-18'!H361&lt;11,IF(I359&gt;66,66,I359),I359)</f>
        <v>93.5</v>
      </c>
    </row>
    <row r="360" ht="20.35" customHeight="1">
      <c r="A360" t="s" s="38">
        <v>447</v>
      </c>
      <c r="B360" s="81">
        <f>VLOOKUP('STATS 17-18'!AG362,'SC - SHOTS'!$A$3:$B$55,2)</f>
        <v>99</v>
      </c>
      <c r="C360" s="33">
        <f>IF('STATS 17-18'!G362&lt;400,IF(B360&gt;66,66,B360),B360)</f>
        <v>99</v>
      </c>
      <c r="D360" s="33">
        <f>IF('STATS 17-18'!G362&lt;200,IF(C360&gt;60,60,C360),C360)</f>
        <v>99</v>
      </c>
      <c r="E360" s="33">
        <f>VLOOKUP('STATS 17-18'!J362,'SC - GOALS'!$A$3:$B$55,2)</f>
        <v>99</v>
      </c>
      <c r="F360" s="33">
        <f>IF('STATS 17-18'!G362&lt;400,IF(E360&gt;66,66,E360),E360)</f>
        <v>99</v>
      </c>
      <c r="G360" s="33">
        <f>IF('STATS 17-18'!G362&lt;200,IF(F360&gt;60,60,F360),F360)</f>
        <v>99</v>
      </c>
      <c r="H360" s="116">
        <f>(D360+G360)/2</f>
        <v>99</v>
      </c>
      <c r="I360" s="116">
        <f>IF('STATS 17-18'!H362&lt;13.4,IF(H360&gt;73,73,H360),H360)</f>
        <v>99</v>
      </c>
      <c r="J360" s="134">
        <f>IF('STATS 17-18'!H362&lt;11,IF(I360&gt;66,66,I360),I360)</f>
        <v>99</v>
      </c>
    </row>
    <row r="361" ht="20.35" customHeight="1">
      <c r="A361" t="s" s="38">
        <v>448</v>
      </c>
      <c r="B361" s="81">
        <f>VLOOKUP('STATS 17-18'!AG363,'SC - SHOTS'!$A$3:$B$55,2)</f>
        <v>89</v>
      </c>
      <c r="C361" s="33">
        <f>IF('STATS 17-18'!G363&lt;400,IF(B361&gt;66,66,B361),B361)</f>
        <v>89</v>
      </c>
      <c r="D361" s="33">
        <f>IF('STATS 17-18'!G363&lt;200,IF(C361&gt;60,60,C361),C361)</f>
        <v>89</v>
      </c>
      <c r="E361" s="33">
        <f>VLOOKUP('STATS 17-18'!J363,'SC - GOALS'!$A$3:$B$55,2)</f>
        <v>94</v>
      </c>
      <c r="F361" s="33">
        <f>IF('STATS 17-18'!G363&lt;400,IF(E361&gt;66,66,E361),E361)</f>
        <v>94</v>
      </c>
      <c r="G361" s="33">
        <f>IF('STATS 17-18'!G363&lt;200,IF(F361&gt;60,60,F361),F361)</f>
        <v>94</v>
      </c>
      <c r="H361" s="116">
        <f>(D361+G361)/2</f>
        <v>91.5</v>
      </c>
      <c r="I361" s="116">
        <f>IF('STATS 17-18'!H363&lt;13.4,IF(H361&gt;73,73,H361),H361)</f>
        <v>91.5</v>
      </c>
      <c r="J361" s="134">
        <f>IF('STATS 17-18'!H363&lt;11,IF(I361&gt;66,66,I361),I361)</f>
        <v>91.5</v>
      </c>
    </row>
    <row r="362" ht="20.35" customHeight="1">
      <c r="A362" t="s" s="38">
        <v>449</v>
      </c>
      <c r="B362" s="81">
        <f>VLOOKUP('STATS 17-18'!AG364,'SC - SHOTS'!$A$3:$B$55,2)</f>
        <v>76</v>
      </c>
      <c r="C362" s="33">
        <f>IF('STATS 17-18'!G364&lt;400,IF(B362&gt;66,66,B362),B362)</f>
        <v>76</v>
      </c>
      <c r="D362" s="33">
        <f>IF('STATS 17-18'!G364&lt;200,IF(C362&gt;60,60,C362),C362)</f>
        <v>76</v>
      </c>
      <c r="E362" s="33">
        <f>VLOOKUP('STATS 17-18'!J364,'SC - GOALS'!$A$3:$B$55,2)</f>
        <v>79</v>
      </c>
      <c r="F362" s="33">
        <f>IF('STATS 17-18'!G364&lt;400,IF(E362&gt;66,66,E362),E362)</f>
        <v>79</v>
      </c>
      <c r="G362" s="33">
        <f>IF('STATS 17-18'!G364&lt;200,IF(F362&gt;60,60,F362),F362)</f>
        <v>79</v>
      </c>
      <c r="H362" s="116">
        <f>(D362+G362)/2</f>
        <v>77.5</v>
      </c>
      <c r="I362" s="116">
        <f>IF('STATS 17-18'!H364&lt;13.4,IF(H362&gt;73,73,H362),H362)</f>
        <v>77.5</v>
      </c>
      <c r="J362" s="134">
        <f>IF('STATS 17-18'!H364&lt;11,IF(I362&gt;66,66,I362),I362)</f>
        <v>77.5</v>
      </c>
    </row>
    <row r="363" ht="20.35" customHeight="1">
      <c r="A363" t="s" s="38">
        <v>450</v>
      </c>
      <c r="B363" s="81">
        <f>VLOOKUP('STATS 17-18'!AG365,'SC - SHOTS'!$A$3:$B$55,2)</f>
        <v>57</v>
      </c>
      <c r="C363" s="33">
        <f>IF('STATS 17-18'!G365&lt;400,IF(B363&gt;66,66,B363),B363)</f>
        <v>57</v>
      </c>
      <c r="D363" s="33">
        <f>IF('STATS 17-18'!G365&lt;200,IF(C363&gt;60,60,C363),C363)</f>
        <v>57</v>
      </c>
      <c r="E363" s="33">
        <f>VLOOKUP('STATS 17-18'!J365,'SC - GOALS'!$A$3:$B$55,2)</f>
        <v>59</v>
      </c>
      <c r="F363" s="33">
        <f>IF('STATS 17-18'!G365&lt;400,IF(E363&gt;66,66,E363),E363)</f>
        <v>59</v>
      </c>
      <c r="G363" s="33">
        <f>IF('STATS 17-18'!G365&lt;200,IF(F363&gt;60,60,F363),F363)</f>
        <v>59</v>
      </c>
      <c r="H363" s="116">
        <f>(D363+G363)/2</f>
        <v>58</v>
      </c>
      <c r="I363" s="116">
        <f>IF('STATS 17-18'!H365&lt;13.4,IF(H363&gt;73,73,H363),H363)</f>
        <v>58</v>
      </c>
      <c r="J363" s="134">
        <f>IF('STATS 17-18'!H365&lt;11,IF(I363&gt;66,66,I363),I363)</f>
        <v>58</v>
      </c>
    </row>
    <row r="364" ht="20.35" customHeight="1">
      <c r="A364" t="s" s="38">
        <v>452</v>
      </c>
      <c r="B364" s="81">
        <f>VLOOKUP('STATS 17-18'!AG366,'SC - SHOTS'!$A$3:$B$55,2)</f>
        <v>54</v>
      </c>
      <c r="C364" s="33">
        <f>IF('STATS 17-18'!G366&lt;400,IF(B364&gt;66,66,B364),B364)</f>
        <v>54</v>
      </c>
      <c r="D364" s="33">
        <f>IF('STATS 17-18'!G366&lt;200,IF(C364&gt;60,60,C364),C364)</f>
        <v>54</v>
      </c>
      <c r="E364" s="33">
        <f>VLOOKUP('STATS 17-18'!J366,'SC - GOALS'!$A$3:$B$55,2)</f>
        <v>62</v>
      </c>
      <c r="F364" s="33">
        <f>IF('STATS 17-18'!G366&lt;400,IF(E364&gt;66,66,E364),E364)</f>
        <v>62</v>
      </c>
      <c r="G364" s="33">
        <f>IF('STATS 17-18'!G366&lt;200,IF(F364&gt;60,60,F364),F364)</f>
        <v>62</v>
      </c>
      <c r="H364" s="116">
        <f>(D364+G364)/2</f>
        <v>58</v>
      </c>
      <c r="I364" s="116">
        <f>IF('STATS 17-18'!H366&lt;13.4,IF(H364&gt;73,73,H364),H364)</f>
        <v>58</v>
      </c>
      <c r="J364" s="134">
        <f>IF('STATS 17-18'!H366&lt;11,IF(I364&gt;66,66,I364),I364)</f>
        <v>58</v>
      </c>
    </row>
    <row r="365" ht="20.35" customHeight="1">
      <c r="A365" t="s" s="38">
        <v>453</v>
      </c>
      <c r="B365" s="81">
        <f>VLOOKUP('STATS 17-18'!AG367,'SC - SHOTS'!$A$3:$B$55,2)</f>
        <v>86</v>
      </c>
      <c r="C365" s="33">
        <f>IF('STATS 17-18'!G367&lt;400,IF(B365&gt;66,66,B365),B365)</f>
        <v>66</v>
      </c>
      <c r="D365" s="33">
        <f>IF('STATS 17-18'!G367&lt;200,IF(C365&gt;60,60,C365),C365)</f>
        <v>60</v>
      </c>
      <c r="E365" s="33">
        <f>VLOOKUP('STATS 17-18'!J367,'SC - GOALS'!$A$3:$B$55,2)</f>
        <v>47</v>
      </c>
      <c r="F365" s="33">
        <f>IF('STATS 17-18'!G367&lt;400,IF(E365&gt;66,66,E365),E365)</f>
        <v>47</v>
      </c>
      <c r="G365" s="33">
        <f>IF('STATS 17-18'!G367&lt;200,IF(F365&gt;60,60,F365),F365)</f>
        <v>47</v>
      </c>
      <c r="H365" s="116">
        <f>(D365+G365)/2</f>
        <v>53.5</v>
      </c>
      <c r="I365" s="116">
        <f>IF('STATS 17-18'!H367&lt;13.4,IF(H365&gt;73,73,H365),H365)</f>
        <v>53.5</v>
      </c>
      <c r="J365" s="134">
        <f>IF('STATS 17-18'!H367&lt;11,IF(I365&gt;66,66,I365),I365)</f>
        <v>53.5</v>
      </c>
    </row>
    <row r="366" ht="20.35" customHeight="1">
      <c r="A366" t="s" s="38">
        <v>454</v>
      </c>
      <c r="B366" s="81">
        <f>VLOOKUP('STATS 17-18'!AG368,'SC - SHOTS'!$A$3:$B$55,2)</f>
        <v>69</v>
      </c>
      <c r="C366" s="33">
        <f>IF('STATS 17-18'!G368&lt;400,IF(B366&gt;66,66,B366),B366)</f>
        <v>69</v>
      </c>
      <c r="D366" s="33">
        <f>IF('STATS 17-18'!G368&lt;200,IF(C366&gt;60,60,C366),C366)</f>
        <v>69</v>
      </c>
      <c r="E366" s="33">
        <f>VLOOKUP('STATS 17-18'!J368,'SC - GOALS'!$A$3:$B$55,2)</f>
        <v>57</v>
      </c>
      <c r="F366" s="33">
        <f>IF('STATS 17-18'!G368&lt;400,IF(E366&gt;66,66,E366),E366)</f>
        <v>57</v>
      </c>
      <c r="G366" s="33">
        <f>IF('STATS 17-18'!G368&lt;200,IF(F366&gt;60,60,F366),F366)</f>
        <v>57</v>
      </c>
      <c r="H366" s="116">
        <f>(D366+G366)/2</f>
        <v>63</v>
      </c>
      <c r="I366" s="116">
        <f>IF('STATS 17-18'!H368&lt;13.4,IF(H366&gt;73,73,H366),H366)</f>
        <v>63</v>
      </c>
      <c r="J366" s="134">
        <f>IF('STATS 17-18'!H368&lt;11,IF(I366&gt;66,66,I366),I366)</f>
        <v>63</v>
      </c>
    </row>
    <row r="367" ht="20.35" customHeight="1">
      <c r="A367" t="s" s="38">
        <v>455</v>
      </c>
      <c r="B367" s="81">
        <f>VLOOKUP('STATS 17-18'!AG369,'SC - SHOTS'!$A$3:$B$55,2)</f>
        <v>65</v>
      </c>
      <c r="C367" s="33">
        <f>IF('STATS 17-18'!G369&lt;400,IF(B367&gt;66,66,B367),B367)</f>
        <v>65</v>
      </c>
      <c r="D367" s="33">
        <f>IF('STATS 17-18'!G369&lt;200,IF(C367&gt;60,60,C367),C367)</f>
        <v>60</v>
      </c>
      <c r="E367" s="33">
        <f>VLOOKUP('STATS 17-18'!J369,'SC - GOALS'!$A$3:$B$55,2)</f>
        <v>95</v>
      </c>
      <c r="F367" s="33">
        <f>IF('STATS 17-18'!G369&lt;400,IF(E367&gt;66,66,E367),E367)</f>
        <v>66</v>
      </c>
      <c r="G367" s="33">
        <f>IF('STATS 17-18'!G369&lt;200,IF(F367&gt;60,60,F367),F367)</f>
        <v>60</v>
      </c>
      <c r="H367" s="116">
        <f>(D367+G367)/2</f>
        <v>60</v>
      </c>
      <c r="I367" s="116">
        <f>IF('STATS 17-18'!H369&lt;13.4,IF(H367&gt;73,73,H367),H367)</f>
        <v>60</v>
      </c>
      <c r="J367" s="134">
        <f>IF('STATS 17-18'!H369&lt;11,IF(I367&gt;66,66,I367),I367)</f>
        <v>60</v>
      </c>
    </row>
    <row r="368" ht="20.35" customHeight="1">
      <c r="A368" t="s" s="38">
        <v>456</v>
      </c>
      <c r="B368" s="81">
        <f>VLOOKUP('STATS 17-18'!AG370,'SC - SHOTS'!$A$3:$B$55,2)</f>
        <v>93</v>
      </c>
      <c r="C368" s="33">
        <f>IF('STATS 17-18'!G370&lt;400,IF(B368&gt;66,66,B368),B368)</f>
        <v>93</v>
      </c>
      <c r="D368" s="33">
        <f>IF('STATS 17-18'!G370&lt;200,IF(C368&gt;60,60,C368),C368)</f>
        <v>93</v>
      </c>
      <c r="E368" s="33">
        <f>VLOOKUP('STATS 17-18'!J370,'SC - GOALS'!$A$3:$B$55,2)</f>
        <v>74</v>
      </c>
      <c r="F368" s="33">
        <f>IF('STATS 17-18'!G370&lt;400,IF(E368&gt;66,66,E368),E368)</f>
        <v>74</v>
      </c>
      <c r="G368" s="33">
        <f>IF('STATS 17-18'!G370&lt;200,IF(F368&gt;60,60,F368),F368)</f>
        <v>74</v>
      </c>
      <c r="H368" s="116">
        <f>(D368+G368)/2</f>
        <v>83.5</v>
      </c>
      <c r="I368" s="116">
        <f>IF('STATS 17-18'!H370&lt;13.4,IF(H368&gt;73,73,H368),H368)</f>
        <v>73</v>
      </c>
      <c r="J368" s="134">
        <f>IF('STATS 17-18'!H370&lt;11,IF(I368&gt;66,66,I368),I368)</f>
        <v>73</v>
      </c>
    </row>
    <row r="369" ht="20.35" customHeight="1">
      <c r="A369" t="s" s="38">
        <v>457</v>
      </c>
      <c r="B369" s="81">
        <f>VLOOKUP('STATS 17-18'!AG371,'SC - SHOTS'!$A$3:$B$55,2)</f>
        <v>58</v>
      </c>
      <c r="C369" s="33">
        <f>IF('STATS 17-18'!G371&lt;400,IF(B369&gt;66,66,B369),B369)</f>
        <v>58</v>
      </c>
      <c r="D369" s="33">
        <f>IF('STATS 17-18'!G371&lt;200,IF(C369&gt;60,60,C369),C369)</f>
        <v>58</v>
      </c>
      <c r="E369" s="33">
        <f>VLOOKUP('STATS 17-18'!J371,'SC - GOALS'!$A$3:$B$55,2)</f>
        <v>64</v>
      </c>
      <c r="F369" s="33">
        <f>IF('STATS 17-18'!G371&lt;400,IF(E369&gt;66,66,E369),E369)</f>
        <v>64</v>
      </c>
      <c r="G369" s="33">
        <f>IF('STATS 17-18'!G371&lt;200,IF(F369&gt;60,60,F369),F369)</f>
        <v>64</v>
      </c>
      <c r="H369" s="116">
        <f>(D369+G369)/2</f>
        <v>61</v>
      </c>
      <c r="I369" s="116">
        <f>IF('STATS 17-18'!H371&lt;13.4,IF(H369&gt;73,73,H369),H369)</f>
        <v>61</v>
      </c>
      <c r="J369" s="134">
        <f>IF('STATS 17-18'!H371&lt;11,IF(I369&gt;66,66,I369),I369)</f>
        <v>61</v>
      </c>
    </row>
    <row r="370" ht="20.35" customHeight="1">
      <c r="A370" t="s" s="38">
        <v>458</v>
      </c>
      <c r="B370" s="81">
        <f>VLOOKUP('STATS 17-18'!AG372,'SC - SHOTS'!$A$3:$B$55,2)</f>
        <v>75</v>
      </c>
      <c r="C370" s="33">
        <f>IF('STATS 17-18'!G372&lt;400,IF(B370&gt;66,66,B370),B370)</f>
        <v>66</v>
      </c>
      <c r="D370" s="33">
        <f>IF('STATS 17-18'!G372&lt;200,IF(C370&gt;60,60,C370),C370)</f>
        <v>66</v>
      </c>
      <c r="E370" s="33">
        <f>VLOOKUP('STATS 17-18'!J372,'SC - GOALS'!$A$3:$B$55,2)</f>
        <v>56</v>
      </c>
      <c r="F370" s="33">
        <f>IF('STATS 17-18'!G372&lt;400,IF(E370&gt;66,66,E370),E370)</f>
        <v>56</v>
      </c>
      <c r="G370" s="33">
        <f>IF('STATS 17-18'!G372&lt;200,IF(F370&gt;60,60,F370),F370)</f>
        <v>56</v>
      </c>
      <c r="H370" s="116">
        <f>(D370+G370)/2</f>
        <v>61</v>
      </c>
      <c r="I370" s="116">
        <f>IF('STATS 17-18'!H372&lt;13.4,IF(H370&gt;73,73,H370),H370)</f>
        <v>61</v>
      </c>
      <c r="J370" s="134">
        <f>IF('STATS 17-18'!H372&lt;11,IF(I370&gt;66,66,I370),I370)</f>
        <v>61</v>
      </c>
    </row>
    <row r="371" ht="20.35" customHeight="1">
      <c r="A371" t="s" s="38">
        <v>459</v>
      </c>
      <c r="B371" s="81">
        <f>VLOOKUP('STATS 17-18'!AG373,'SC - SHOTS'!$A$3:$B$55,2)</f>
        <v>71</v>
      </c>
      <c r="C371" s="33">
        <f>IF('STATS 17-18'!G373&lt;400,IF(B371&gt;66,66,B371),B371)</f>
        <v>71</v>
      </c>
      <c r="D371" s="33">
        <f>IF('STATS 17-18'!G373&lt;200,IF(C371&gt;60,60,C371),C371)</f>
        <v>71</v>
      </c>
      <c r="E371" s="33">
        <f>VLOOKUP('STATS 17-18'!J373,'SC - GOALS'!$A$3:$B$55,2)</f>
        <v>58</v>
      </c>
      <c r="F371" s="33">
        <f>IF('STATS 17-18'!G373&lt;400,IF(E371&gt;66,66,E371),E371)</f>
        <v>58</v>
      </c>
      <c r="G371" s="33">
        <f>IF('STATS 17-18'!G373&lt;200,IF(F371&gt;60,60,F371),F371)</f>
        <v>58</v>
      </c>
      <c r="H371" s="116">
        <f>(D371+G371)/2</f>
        <v>64.5</v>
      </c>
      <c r="I371" s="116">
        <f>IF('STATS 17-18'!H373&lt;13.4,IF(H371&gt;73,73,H371),H371)</f>
        <v>64.5</v>
      </c>
      <c r="J371" s="134">
        <f>IF('STATS 17-18'!H373&lt;11,IF(I371&gt;66,66,I371),I371)</f>
        <v>64.5</v>
      </c>
    </row>
    <row r="372" ht="20.35" customHeight="1">
      <c r="A372" t="s" s="38">
        <v>461</v>
      </c>
      <c r="B372" s="81">
        <f>VLOOKUP('STATS 17-18'!AG374,'SC - SHOTS'!$A$3:$B$55,2)</f>
        <v>54</v>
      </c>
      <c r="C372" s="33">
        <f>IF('STATS 17-18'!G374&lt;400,IF(B372&gt;66,66,B372),B372)</f>
        <v>54</v>
      </c>
      <c r="D372" s="33">
        <f>IF('STATS 17-18'!G374&lt;200,IF(C372&gt;60,60,C372),C372)</f>
        <v>54</v>
      </c>
      <c r="E372" s="33">
        <f>VLOOKUP('STATS 17-18'!J374,'SC - GOALS'!$A$3:$B$55,2)</f>
        <v>58</v>
      </c>
      <c r="F372" s="33">
        <f>IF('STATS 17-18'!G374&lt;400,IF(E372&gt;66,66,E372),E372)</f>
        <v>58</v>
      </c>
      <c r="G372" s="33">
        <f>IF('STATS 17-18'!G374&lt;200,IF(F372&gt;60,60,F372),F372)</f>
        <v>58</v>
      </c>
      <c r="H372" s="116">
        <f>(D372+G372)/2</f>
        <v>56</v>
      </c>
      <c r="I372" s="116">
        <f>IF('STATS 17-18'!H374&lt;13.4,IF(H372&gt;73,73,H372),H372)</f>
        <v>56</v>
      </c>
      <c r="J372" s="134">
        <f>IF('STATS 17-18'!H374&lt;11,IF(I372&gt;66,66,I372),I372)</f>
        <v>56</v>
      </c>
    </row>
    <row r="373" ht="20.35" customHeight="1">
      <c r="A373" t="s" s="38">
        <v>462</v>
      </c>
      <c r="B373" s="81">
        <f>VLOOKUP('STATS 17-18'!AG375,'SC - SHOTS'!$A$3:$B$55,2)</f>
        <v>56</v>
      </c>
      <c r="C373" s="33">
        <f>IF('STATS 17-18'!G375&lt;400,IF(B373&gt;66,66,B373),B373)</f>
        <v>56</v>
      </c>
      <c r="D373" s="33">
        <f>IF('STATS 17-18'!G375&lt;200,IF(C373&gt;60,60,C373),C373)</f>
        <v>56</v>
      </c>
      <c r="E373" s="33">
        <f>VLOOKUP('STATS 17-18'!J375,'SC - GOALS'!$A$3:$B$55,2)</f>
        <v>47</v>
      </c>
      <c r="F373" s="33">
        <f>IF('STATS 17-18'!G375&lt;400,IF(E373&gt;66,66,E373),E373)</f>
        <v>47</v>
      </c>
      <c r="G373" s="33">
        <f>IF('STATS 17-18'!G375&lt;200,IF(F373&gt;60,60,F373),F373)</f>
        <v>47</v>
      </c>
      <c r="H373" s="116">
        <f>(D373+G373)/2</f>
        <v>51.5</v>
      </c>
      <c r="I373" s="116">
        <f>IF('STATS 17-18'!H375&lt;13.4,IF(H373&gt;73,73,H373),H373)</f>
        <v>51.5</v>
      </c>
      <c r="J373" s="134">
        <f>IF('STATS 17-18'!H375&lt;11,IF(I373&gt;66,66,I373),I373)</f>
        <v>51.5</v>
      </c>
    </row>
    <row r="374" ht="20.35" customHeight="1">
      <c r="A374" t="s" s="38">
        <v>463</v>
      </c>
      <c r="B374" s="81">
        <f>VLOOKUP('STATS 17-18'!AG376,'SC - SHOTS'!$A$3:$B$55,2)</f>
        <v>48</v>
      </c>
      <c r="C374" s="33">
        <f>IF('STATS 17-18'!G376&lt;400,IF(B374&gt;66,66,B374),B374)</f>
        <v>48</v>
      </c>
      <c r="D374" s="33">
        <f>IF('STATS 17-18'!G376&lt;200,IF(C374&gt;60,60,C374),C374)</f>
        <v>48</v>
      </c>
      <c r="E374" s="33">
        <f>VLOOKUP('STATS 17-18'!J376,'SC - GOALS'!$A$3:$B$55,2)</f>
        <v>47</v>
      </c>
      <c r="F374" s="33">
        <f>IF('STATS 17-18'!G376&lt;400,IF(E374&gt;66,66,E374),E374)</f>
        <v>47</v>
      </c>
      <c r="G374" s="33">
        <f>IF('STATS 17-18'!G376&lt;200,IF(F374&gt;60,60,F374),F374)</f>
        <v>47</v>
      </c>
      <c r="H374" s="116">
        <f>(D374+G374)/2</f>
        <v>47.5</v>
      </c>
      <c r="I374" s="116">
        <f>IF('STATS 17-18'!H376&lt;13.4,IF(H374&gt;73,73,H374),H374)</f>
        <v>47.5</v>
      </c>
      <c r="J374" s="134">
        <f>IF('STATS 17-18'!H376&lt;11,IF(I374&gt;66,66,I374),I374)</f>
        <v>47.5</v>
      </c>
    </row>
    <row r="375" ht="20.35" customHeight="1">
      <c r="A375" t="s" s="38">
        <v>464</v>
      </c>
      <c r="B375" s="81">
        <f>VLOOKUP('STATS 17-18'!AG377,'SC - SHOTS'!$A$3:$B$55,2)</f>
        <v>86</v>
      </c>
      <c r="C375" s="33">
        <f>IF('STATS 17-18'!G377&lt;400,IF(B375&gt;66,66,B375),B375)</f>
        <v>86</v>
      </c>
      <c r="D375" s="33">
        <f>IF('STATS 17-18'!G377&lt;200,IF(C375&gt;60,60,C375),C375)</f>
        <v>86</v>
      </c>
      <c r="E375" s="33">
        <f>VLOOKUP('STATS 17-18'!J377,'SC - GOALS'!$A$3:$B$55,2)</f>
        <v>80</v>
      </c>
      <c r="F375" s="33">
        <f>IF('STATS 17-18'!G377&lt;400,IF(E375&gt;66,66,E375),E375)</f>
        <v>80</v>
      </c>
      <c r="G375" s="33">
        <f>IF('STATS 17-18'!G377&lt;200,IF(F375&gt;60,60,F375),F375)</f>
        <v>80</v>
      </c>
      <c r="H375" s="116">
        <f>(D375+G375)/2</f>
        <v>83</v>
      </c>
      <c r="I375" s="116">
        <f>IF('STATS 17-18'!H377&lt;13.4,IF(H375&gt;73,73,H375),H375)</f>
        <v>83</v>
      </c>
      <c r="J375" s="134">
        <f>IF('STATS 17-18'!H377&lt;11,IF(I375&gt;66,66,I375),I375)</f>
        <v>83</v>
      </c>
    </row>
    <row r="376" ht="20.35" customHeight="1">
      <c r="A376" t="s" s="38">
        <v>465</v>
      </c>
      <c r="B376" s="81">
        <f>VLOOKUP('STATS 17-18'!AG378,'SC - SHOTS'!$A$3:$B$55,2)</f>
        <v>86</v>
      </c>
      <c r="C376" s="33">
        <f>IF('STATS 17-18'!G378&lt;400,IF(B376&gt;66,66,B376),B376)</f>
        <v>86</v>
      </c>
      <c r="D376" s="33">
        <f>IF('STATS 17-18'!G378&lt;200,IF(C376&gt;60,60,C376),C376)</f>
        <v>86</v>
      </c>
      <c r="E376" s="33">
        <f>VLOOKUP('STATS 17-18'!J378,'SC - GOALS'!$A$3:$B$55,2)</f>
        <v>69</v>
      </c>
      <c r="F376" s="33">
        <f>IF('STATS 17-18'!G378&lt;400,IF(E376&gt;66,66,E376),E376)</f>
        <v>69</v>
      </c>
      <c r="G376" s="33">
        <f>IF('STATS 17-18'!G378&lt;200,IF(F376&gt;60,60,F376),F376)</f>
        <v>69</v>
      </c>
      <c r="H376" s="116">
        <f>(D376+G376)/2</f>
        <v>77.5</v>
      </c>
      <c r="I376" s="116">
        <f>IF('STATS 17-18'!H378&lt;13.4,IF(H376&gt;73,73,H376),H376)</f>
        <v>73</v>
      </c>
      <c r="J376" s="134">
        <f>IF('STATS 17-18'!H378&lt;11,IF(I376&gt;66,66,I376),I376)</f>
        <v>73</v>
      </c>
    </row>
    <row r="377" ht="20.35" customHeight="1">
      <c r="A377" t="s" s="38">
        <v>466</v>
      </c>
      <c r="B377" s="81">
        <f>VLOOKUP('STATS 17-18'!AG379,'SC - SHOTS'!$A$3:$B$55,2)</f>
        <v>93</v>
      </c>
      <c r="C377" s="33">
        <f>IF('STATS 17-18'!G379&lt;400,IF(B377&gt;66,66,B377),B377)</f>
        <v>93</v>
      </c>
      <c r="D377" s="33">
        <f>IF('STATS 17-18'!G379&lt;200,IF(C377&gt;60,60,C377),C377)</f>
        <v>93</v>
      </c>
      <c r="E377" s="33">
        <f>VLOOKUP('STATS 17-18'!J379,'SC - GOALS'!$A$3:$B$55,2)</f>
        <v>95</v>
      </c>
      <c r="F377" s="33">
        <f>IF('STATS 17-18'!G379&lt;400,IF(E377&gt;66,66,E377),E377)</f>
        <v>95</v>
      </c>
      <c r="G377" s="33">
        <f>IF('STATS 17-18'!G379&lt;200,IF(F377&gt;60,60,F377),F377)</f>
        <v>95</v>
      </c>
      <c r="H377" s="116">
        <f>(D377+G377)/2</f>
        <v>94</v>
      </c>
      <c r="I377" s="116">
        <f>IF('STATS 17-18'!H379&lt;13.4,IF(H377&gt;73,73,H377),H377)</f>
        <v>94</v>
      </c>
      <c r="J377" s="134">
        <f>IF('STATS 17-18'!H379&lt;11,IF(I377&gt;66,66,I377),I377)</f>
        <v>94</v>
      </c>
    </row>
    <row r="378" ht="20.35" customHeight="1">
      <c r="A378" t="s" s="38">
        <v>467</v>
      </c>
      <c r="B378" s="81">
        <f>VLOOKUP('STATS 17-18'!AG380,'SC - SHOTS'!$A$3:$B$55,2)</f>
        <v>55</v>
      </c>
      <c r="C378" s="33">
        <f>IF('STATS 17-18'!G380&lt;400,IF(B378&gt;66,66,B378),B378)</f>
        <v>55</v>
      </c>
      <c r="D378" s="33">
        <f>IF('STATS 17-18'!G380&lt;200,IF(C378&gt;60,60,C378),C378)</f>
        <v>55</v>
      </c>
      <c r="E378" s="33">
        <f>VLOOKUP('STATS 17-18'!J380,'SC - GOALS'!$A$3:$B$55,2)</f>
        <v>67</v>
      </c>
      <c r="F378" s="33">
        <f>IF('STATS 17-18'!G380&lt;400,IF(E378&gt;66,66,E378),E378)</f>
        <v>67</v>
      </c>
      <c r="G378" s="33">
        <f>IF('STATS 17-18'!G380&lt;200,IF(F378&gt;60,60,F378),F378)</f>
        <v>67</v>
      </c>
      <c r="H378" s="116">
        <f>(D378+G378)/2</f>
        <v>61</v>
      </c>
      <c r="I378" s="116">
        <f>IF('STATS 17-18'!H380&lt;13.4,IF(H378&gt;73,73,H378),H378)</f>
        <v>61</v>
      </c>
      <c r="J378" s="134">
        <f>IF('STATS 17-18'!H380&lt;11,IF(I378&gt;66,66,I378),I378)</f>
        <v>61</v>
      </c>
    </row>
    <row r="379" ht="20.35" customHeight="1">
      <c r="A379" t="s" s="38">
        <v>468</v>
      </c>
      <c r="B379" s="81">
        <f>VLOOKUP('STATS 17-18'!AG381,'SC - SHOTS'!$A$3:$B$55,2)</f>
        <v>54</v>
      </c>
      <c r="C379" s="33">
        <f>IF('STATS 17-18'!G381&lt;400,IF(B379&gt;66,66,B379),B379)</f>
        <v>54</v>
      </c>
      <c r="D379" s="33">
        <f>IF('STATS 17-18'!G381&lt;200,IF(C379&gt;60,60,C379),C379)</f>
        <v>54</v>
      </c>
      <c r="E379" s="33">
        <f>VLOOKUP('STATS 17-18'!J381,'SC - GOALS'!$A$3:$B$55,2)</f>
        <v>54</v>
      </c>
      <c r="F379" s="33">
        <f>IF('STATS 17-18'!G381&lt;400,IF(E379&gt;66,66,E379),E379)</f>
        <v>54</v>
      </c>
      <c r="G379" s="33">
        <f>IF('STATS 17-18'!G381&lt;200,IF(F379&gt;60,60,F379),F379)</f>
        <v>54</v>
      </c>
      <c r="H379" s="116">
        <f>(D379+G379)/2</f>
        <v>54</v>
      </c>
      <c r="I379" s="116">
        <f>IF('STATS 17-18'!H381&lt;13.4,IF(H379&gt;73,73,H379),H379)</f>
        <v>54</v>
      </c>
      <c r="J379" s="134">
        <f>IF('STATS 17-18'!H381&lt;11,IF(I379&gt;66,66,I379),I379)</f>
        <v>54</v>
      </c>
    </row>
    <row r="380" ht="20.35" customHeight="1">
      <c r="A380" t="s" s="38">
        <v>469</v>
      </c>
      <c r="B380" s="81">
        <f>VLOOKUP('STATS 17-18'!AG382,'SC - SHOTS'!$A$3:$B$55,2)</f>
        <v>47</v>
      </c>
      <c r="C380" s="33">
        <f>IF('STATS 17-18'!G382&lt;400,IF(B380&gt;66,66,B380),B380)</f>
        <v>47</v>
      </c>
      <c r="D380" s="33">
        <f>IF('STATS 17-18'!G382&lt;200,IF(C380&gt;60,60,C380),C380)</f>
        <v>47</v>
      </c>
      <c r="E380" s="33">
        <f>VLOOKUP('STATS 17-18'!J382,'SC - GOALS'!$A$3:$B$55,2)</f>
        <v>47</v>
      </c>
      <c r="F380" s="33">
        <f>IF('STATS 17-18'!G382&lt;400,IF(E380&gt;66,66,E380),E380)</f>
        <v>47</v>
      </c>
      <c r="G380" s="33">
        <f>IF('STATS 17-18'!G382&lt;200,IF(F380&gt;60,60,F380),F380)</f>
        <v>47</v>
      </c>
      <c r="H380" s="116">
        <f>(D380+G380)/2</f>
        <v>47</v>
      </c>
      <c r="I380" s="116">
        <f>IF('STATS 17-18'!H382&lt;13.4,IF(H380&gt;73,73,H380),H380)</f>
        <v>47</v>
      </c>
      <c r="J380" s="134">
        <f>IF('STATS 17-18'!H382&lt;11,IF(I380&gt;66,66,I380),I380)</f>
        <v>47</v>
      </c>
    </row>
    <row r="381" ht="20.35" customHeight="1">
      <c r="A381" t="s" s="38">
        <v>470</v>
      </c>
      <c r="B381" s="81">
        <f>VLOOKUP('STATS 17-18'!AG383,'SC - SHOTS'!$A$3:$B$55,2)</f>
        <v>47</v>
      </c>
      <c r="C381" s="33">
        <f>IF('STATS 17-18'!G383&lt;400,IF(B381&gt;66,66,B381),B381)</f>
        <v>47</v>
      </c>
      <c r="D381" s="33">
        <f>IF('STATS 17-18'!G383&lt;200,IF(C381&gt;60,60,C381),C381)</f>
        <v>47</v>
      </c>
      <c r="E381" s="33">
        <f>VLOOKUP('STATS 17-18'!J383,'SC - GOALS'!$A$3:$B$55,2)</f>
        <v>47</v>
      </c>
      <c r="F381" s="33">
        <f>IF('STATS 17-18'!G383&lt;400,IF(E381&gt;66,66,E381),E381)</f>
        <v>47</v>
      </c>
      <c r="G381" s="33">
        <f>IF('STATS 17-18'!G383&lt;200,IF(F381&gt;60,60,F381),F381)</f>
        <v>47</v>
      </c>
      <c r="H381" s="116">
        <f>(D381+G381)/2</f>
        <v>47</v>
      </c>
      <c r="I381" s="116">
        <f>IF('STATS 17-18'!H383&lt;13.4,IF(H381&gt;73,73,H381),H381)</f>
        <v>47</v>
      </c>
      <c r="J381" s="134">
        <f>IF('STATS 17-18'!H383&lt;11,IF(I381&gt;66,66,I381),I381)</f>
        <v>47</v>
      </c>
    </row>
    <row r="382" ht="20.35" customHeight="1">
      <c r="A382" t="s" s="38">
        <v>471</v>
      </c>
      <c r="B382" s="81">
        <f>VLOOKUP('STATS 17-18'!AG384,'SC - SHOTS'!$A$3:$B$55,2)</f>
        <v>75</v>
      </c>
      <c r="C382" s="33">
        <f>IF('STATS 17-18'!G384&lt;400,IF(B382&gt;66,66,B382),B382)</f>
        <v>75</v>
      </c>
      <c r="D382" s="33">
        <f>IF('STATS 17-18'!G384&lt;200,IF(C382&gt;60,60,C382),C382)</f>
        <v>75</v>
      </c>
      <c r="E382" s="33">
        <f>VLOOKUP('STATS 17-18'!J384,'SC - GOALS'!$A$3:$B$55,2)</f>
        <v>75</v>
      </c>
      <c r="F382" s="33">
        <f>IF('STATS 17-18'!G384&lt;400,IF(E382&gt;66,66,E382),E382)</f>
        <v>75</v>
      </c>
      <c r="G382" s="33">
        <f>IF('STATS 17-18'!G384&lt;200,IF(F382&gt;60,60,F382),F382)</f>
        <v>75</v>
      </c>
      <c r="H382" s="116">
        <f>(D382+G382)/2</f>
        <v>75</v>
      </c>
      <c r="I382" s="116">
        <f>IF('STATS 17-18'!H384&lt;13.4,IF(H382&gt;73,73,H382),H382)</f>
        <v>75</v>
      </c>
      <c r="J382" s="134">
        <f>IF('STATS 17-18'!H384&lt;11,IF(I382&gt;66,66,I382),I382)</f>
        <v>75</v>
      </c>
    </row>
    <row r="383" ht="20.35" customHeight="1">
      <c r="A383" t="s" s="38">
        <v>472</v>
      </c>
      <c r="B383" s="81">
        <f>VLOOKUP('STATS 17-18'!AG385,'SC - SHOTS'!$A$3:$B$55,2)</f>
        <v>47</v>
      </c>
      <c r="C383" s="33">
        <f>IF('STATS 17-18'!G385&lt;400,IF(B383&gt;66,66,B383),B383)</f>
        <v>47</v>
      </c>
      <c r="D383" s="33">
        <f>IF('STATS 17-18'!G385&lt;200,IF(C383&gt;60,60,C383),C383)</f>
        <v>47</v>
      </c>
      <c r="E383" s="33">
        <f>VLOOKUP('STATS 17-18'!J385,'SC - GOALS'!$A$3:$B$55,2)</f>
        <v>99</v>
      </c>
      <c r="F383" s="33">
        <f>IF('STATS 17-18'!G385&lt;400,IF(E383&gt;66,66,E383),E383)</f>
        <v>66</v>
      </c>
      <c r="G383" s="33">
        <f>IF('STATS 17-18'!G385&lt;200,IF(F383&gt;60,60,F383),F383)</f>
        <v>60</v>
      </c>
      <c r="H383" s="116">
        <f>(D383+G383)/2</f>
        <v>53.5</v>
      </c>
      <c r="I383" s="116">
        <f>IF('STATS 17-18'!H385&lt;13.4,IF(H383&gt;73,73,H383),H383)</f>
        <v>53.5</v>
      </c>
      <c r="J383" s="134">
        <f>IF('STATS 17-18'!H385&lt;11,IF(I383&gt;66,66,I383),I383)</f>
        <v>53.5</v>
      </c>
    </row>
    <row r="384" ht="20.35" customHeight="1">
      <c r="A384" t="s" s="38">
        <v>473</v>
      </c>
      <c r="B384" s="81">
        <f>VLOOKUP('STATS 17-18'!AG386,'SC - SHOTS'!$A$3:$B$55,2)</f>
        <v>95</v>
      </c>
      <c r="C384" s="33">
        <f>IF('STATS 17-18'!G386&lt;400,IF(B384&gt;66,66,B384),B384)</f>
        <v>95</v>
      </c>
      <c r="D384" s="33">
        <f>IF('STATS 17-18'!G386&lt;200,IF(C384&gt;60,60,C384),C384)</f>
        <v>95</v>
      </c>
      <c r="E384" s="33">
        <f>VLOOKUP('STATS 17-18'!J386,'SC - GOALS'!$A$3:$B$55,2)</f>
        <v>97</v>
      </c>
      <c r="F384" s="33">
        <f>IF('STATS 17-18'!G386&lt;400,IF(E384&gt;66,66,E384),E384)</f>
        <v>97</v>
      </c>
      <c r="G384" s="33">
        <f>IF('STATS 17-18'!G386&lt;200,IF(F384&gt;60,60,F384),F384)</f>
        <v>97</v>
      </c>
      <c r="H384" s="116">
        <f>(D384+G384)/2</f>
        <v>96</v>
      </c>
      <c r="I384" s="116">
        <f>IF('STATS 17-18'!H386&lt;13.4,IF(H384&gt;73,73,H384),H384)</f>
        <v>96</v>
      </c>
      <c r="J384" s="134">
        <f>IF('STATS 17-18'!H386&lt;11,IF(I384&gt;66,66,I384),I384)</f>
        <v>96</v>
      </c>
    </row>
    <row r="385" ht="20.35" customHeight="1">
      <c r="A385" t="s" s="38">
        <v>474</v>
      </c>
      <c r="B385" s="81">
        <f>VLOOKUP('STATS 17-18'!AG387,'SC - SHOTS'!$A$3:$B$55,2)</f>
        <v>66</v>
      </c>
      <c r="C385" s="33">
        <f>IF('STATS 17-18'!G387&lt;400,IF(B385&gt;66,66,B385),B385)</f>
        <v>66</v>
      </c>
      <c r="D385" s="33">
        <f>IF('STATS 17-18'!G387&lt;200,IF(C385&gt;60,60,C385),C385)</f>
        <v>66</v>
      </c>
      <c r="E385" s="33">
        <f>VLOOKUP('STATS 17-18'!J387,'SC - GOALS'!$A$3:$B$55,2)</f>
        <v>64</v>
      </c>
      <c r="F385" s="33">
        <f>IF('STATS 17-18'!G387&lt;400,IF(E385&gt;66,66,E385),E385)</f>
        <v>64</v>
      </c>
      <c r="G385" s="33">
        <f>IF('STATS 17-18'!G387&lt;200,IF(F385&gt;60,60,F385),F385)</f>
        <v>64</v>
      </c>
      <c r="H385" s="116">
        <f>(D385+G385)/2</f>
        <v>65</v>
      </c>
      <c r="I385" s="116">
        <f>IF('STATS 17-18'!H387&lt;13.4,IF(H385&gt;73,73,H385),H385)</f>
        <v>65</v>
      </c>
      <c r="J385" s="134">
        <f>IF('STATS 17-18'!H387&lt;11,IF(I385&gt;66,66,I385),I385)</f>
        <v>65</v>
      </c>
    </row>
    <row r="386" ht="20.35" customHeight="1">
      <c r="A386" t="s" s="38">
        <v>475</v>
      </c>
      <c r="B386" s="81">
        <f>VLOOKUP('STATS 17-18'!AG388,'SC - SHOTS'!$A$3:$B$55,2)</f>
        <v>98</v>
      </c>
      <c r="C386" s="33">
        <f>IF('STATS 17-18'!G388&lt;400,IF(B386&gt;66,66,B386),B386)</f>
        <v>98</v>
      </c>
      <c r="D386" s="33">
        <f>IF('STATS 17-18'!G388&lt;200,IF(C386&gt;60,60,C386),C386)</f>
        <v>98</v>
      </c>
      <c r="E386" s="33">
        <f>VLOOKUP('STATS 17-18'!J388,'SC - GOALS'!$A$3:$B$55,2)</f>
        <v>88</v>
      </c>
      <c r="F386" s="33">
        <f>IF('STATS 17-18'!G388&lt;400,IF(E386&gt;66,66,E386),E386)</f>
        <v>88</v>
      </c>
      <c r="G386" s="33">
        <f>IF('STATS 17-18'!G388&lt;200,IF(F386&gt;60,60,F386),F386)</f>
        <v>88</v>
      </c>
      <c r="H386" s="116">
        <f>(D386+G386)/2</f>
        <v>93</v>
      </c>
      <c r="I386" s="116">
        <f>IF('STATS 17-18'!H388&lt;13.4,IF(H386&gt;73,73,H386),H386)</f>
        <v>93</v>
      </c>
      <c r="J386" s="134">
        <f>IF('STATS 17-18'!H388&lt;11,IF(I386&gt;66,66,I386),I386)</f>
        <v>93</v>
      </c>
    </row>
    <row r="387" ht="20.35" customHeight="1">
      <c r="A387" t="s" s="38">
        <v>476</v>
      </c>
      <c r="B387" s="81">
        <f>VLOOKUP('STATS 17-18'!AG389,'SC - SHOTS'!$A$3:$B$55,2)</f>
        <v>64</v>
      </c>
      <c r="C387" s="33">
        <f>IF('STATS 17-18'!G389&lt;400,IF(B387&gt;66,66,B387),B387)</f>
        <v>64</v>
      </c>
      <c r="D387" s="33">
        <f>IF('STATS 17-18'!G389&lt;200,IF(C387&gt;60,60,C387),C387)</f>
        <v>64</v>
      </c>
      <c r="E387" s="33">
        <f>VLOOKUP('STATS 17-18'!J389,'SC - GOALS'!$A$3:$B$55,2)</f>
        <v>77</v>
      </c>
      <c r="F387" s="33">
        <f>IF('STATS 17-18'!G389&lt;400,IF(E387&gt;66,66,E387),E387)</f>
        <v>77</v>
      </c>
      <c r="G387" s="33">
        <f>IF('STATS 17-18'!G389&lt;200,IF(F387&gt;60,60,F387),F387)</f>
        <v>77</v>
      </c>
      <c r="H387" s="116">
        <f>(D387+G387)/2</f>
        <v>70.5</v>
      </c>
      <c r="I387" s="116">
        <f>IF('STATS 17-18'!H389&lt;13.4,IF(H387&gt;73,73,H387),H387)</f>
        <v>70.5</v>
      </c>
      <c r="J387" s="134">
        <f>IF('STATS 17-18'!H389&lt;11,IF(I387&gt;66,66,I387),I387)</f>
        <v>70.5</v>
      </c>
    </row>
    <row r="388" ht="20.35" customHeight="1">
      <c r="A388" t="s" s="38">
        <v>477</v>
      </c>
      <c r="B388" s="81">
        <f>VLOOKUP('STATS 17-18'!AG390,'SC - SHOTS'!$A$3:$B$55,2)</f>
        <v>59</v>
      </c>
      <c r="C388" s="33">
        <f>IF('STATS 17-18'!G390&lt;400,IF(B388&gt;66,66,B388),B388)</f>
        <v>59</v>
      </c>
      <c r="D388" s="33">
        <f>IF('STATS 17-18'!G390&lt;200,IF(C388&gt;60,60,C388),C388)</f>
        <v>59</v>
      </c>
      <c r="E388" s="33">
        <f>VLOOKUP('STATS 17-18'!J390,'SC - GOALS'!$A$3:$B$55,2)</f>
        <v>79</v>
      </c>
      <c r="F388" s="33">
        <f>IF('STATS 17-18'!G390&lt;400,IF(E388&gt;66,66,E388),E388)</f>
        <v>79</v>
      </c>
      <c r="G388" s="33">
        <f>IF('STATS 17-18'!G390&lt;200,IF(F388&gt;60,60,F388),F388)</f>
        <v>79</v>
      </c>
      <c r="H388" s="116">
        <f>(D388+G388)/2</f>
        <v>69</v>
      </c>
      <c r="I388" s="116">
        <f>IF('STATS 17-18'!H390&lt;13.4,IF(H388&gt;73,73,H388),H388)</f>
        <v>69</v>
      </c>
      <c r="J388" s="134">
        <f>IF('STATS 17-18'!H390&lt;11,IF(I388&gt;66,66,I388),I388)</f>
        <v>69</v>
      </c>
    </row>
    <row r="389" ht="20.35" customHeight="1">
      <c r="A389" t="s" s="38">
        <v>478</v>
      </c>
      <c r="B389" s="81">
        <f>VLOOKUP('STATS 17-18'!AG391,'SC - SHOTS'!$A$3:$B$55,2)</f>
        <v>92</v>
      </c>
      <c r="C389" s="33">
        <f>IF('STATS 17-18'!G391&lt;400,IF(B389&gt;66,66,B389),B389)</f>
        <v>92</v>
      </c>
      <c r="D389" s="33">
        <f>IF('STATS 17-18'!G391&lt;200,IF(C389&gt;60,60,C389),C389)</f>
        <v>92</v>
      </c>
      <c r="E389" s="33">
        <f>VLOOKUP('STATS 17-18'!J391,'SC - GOALS'!$A$3:$B$55,2)</f>
        <v>82</v>
      </c>
      <c r="F389" s="33">
        <f>IF('STATS 17-18'!G391&lt;400,IF(E389&gt;66,66,E389),E389)</f>
        <v>82</v>
      </c>
      <c r="G389" s="33">
        <f>IF('STATS 17-18'!G391&lt;200,IF(F389&gt;60,60,F389),F389)</f>
        <v>82</v>
      </c>
      <c r="H389" s="116">
        <f>(D389+G389)/2</f>
        <v>87</v>
      </c>
      <c r="I389" s="116">
        <f>IF('STATS 17-18'!H391&lt;13.4,IF(H389&gt;73,73,H389),H389)</f>
        <v>73</v>
      </c>
      <c r="J389" s="134">
        <f>IF('STATS 17-18'!H391&lt;11,IF(I389&gt;66,66,I389),I389)</f>
        <v>73</v>
      </c>
    </row>
    <row r="390" ht="20.35" customHeight="1">
      <c r="A390" t="s" s="38">
        <v>479</v>
      </c>
      <c r="B390" s="81">
        <f>VLOOKUP('STATS 17-18'!AG392,'SC - SHOTS'!$A$3:$B$55,2)</f>
        <v>81</v>
      </c>
      <c r="C390" s="33">
        <f>IF('STATS 17-18'!G392&lt;400,IF(B390&gt;66,66,B390),B390)</f>
        <v>66</v>
      </c>
      <c r="D390" s="33">
        <f>IF('STATS 17-18'!G392&lt;200,IF(C390&gt;60,60,C390),C390)</f>
        <v>60</v>
      </c>
      <c r="E390" s="33">
        <f>VLOOKUP('STATS 17-18'!J392,'SC - GOALS'!$A$3:$B$55,2)</f>
        <v>47</v>
      </c>
      <c r="F390" s="33">
        <f>IF('STATS 17-18'!G392&lt;400,IF(E390&gt;66,66,E390),E390)</f>
        <v>47</v>
      </c>
      <c r="G390" s="33">
        <f>IF('STATS 17-18'!G392&lt;200,IF(F390&gt;60,60,F390),F390)</f>
        <v>47</v>
      </c>
      <c r="H390" s="116">
        <f>(D390+G390)/2</f>
        <v>53.5</v>
      </c>
      <c r="I390" s="116">
        <f>IF('STATS 17-18'!H392&lt;13.4,IF(H390&gt;73,73,H390),H390)</f>
        <v>53.5</v>
      </c>
      <c r="J390" s="134">
        <f>IF('STATS 17-18'!H392&lt;11,IF(I390&gt;66,66,I390),I390)</f>
        <v>53.5</v>
      </c>
    </row>
    <row r="391" ht="20.35" customHeight="1">
      <c r="A391" t="s" s="38">
        <v>480</v>
      </c>
      <c r="B391" s="81">
        <f>VLOOKUP('STATS 17-18'!AG393,'SC - SHOTS'!$A$3:$B$55,2)</f>
        <v>67</v>
      </c>
      <c r="C391" s="33">
        <f>IF('STATS 17-18'!G393&lt;400,IF(B391&gt;66,66,B391),B391)</f>
        <v>66</v>
      </c>
      <c r="D391" s="33">
        <f>IF('STATS 17-18'!G393&lt;200,IF(C391&gt;60,60,C391),C391)</f>
        <v>66</v>
      </c>
      <c r="E391" s="33">
        <f>VLOOKUP('STATS 17-18'!J393,'SC - GOALS'!$A$3:$B$55,2)</f>
        <v>69</v>
      </c>
      <c r="F391" s="33">
        <f>IF('STATS 17-18'!G393&lt;400,IF(E391&gt;66,66,E391),E391)</f>
        <v>66</v>
      </c>
      <c r="G391" s="33">
        <f>IF('STATS 17-18'!G393&lt;200,IF(F391&gt;60,60,F391),F391)</f>
        <v>66</v>
      </c>
      <c r="H391" s="116">
        <f>(D391+G391)/2</f>
        <v>66</v>
      </c>
      <c r="I391" s="116">
        <f>IF('STATS 17-18'!H393&lt;13.4,IF(H391&gt;73,73,H391),H391)</f>
        <v>66</v>
      </c>
      <c r="J391" s="134">
        <f>IF('STATS 17-18'!H393&lt;11,IF(I391&gt;66,66,I391),I391)</f>
        <v>66</v>
      </c>
    </row>
    <row r="392" ht="20.35" customHeight="1">
      <c r="A392" t="s" s="38">
        <v>481</v>
      </c>
      <c r="B392" s="81">
        <f>VLOOKUP('STATS 17-18'!AG394,'SC - SHOTS'!$A$3:$B$55,2)</f>
        <v>79</v>
      </c>
      <c r="C392" s="33">
        <f>IF('STATS 17-18'!G394&lt;400,IF(B392&gt;66,66,B392),B392)</f>
        <v>79</v>
      </c>
      <c r="D392" s="33">
        <f>IF('STATS 17-18'!G394&lt;200,IF(C392&gt;60,60,C392),C392)</f>
        <v>79</v>
      </c>
      <c r="E392" s="33">
        <f>VLOOKUP('STATS 17-18'!J394,'SC - GOALS'!$A$3:$B$55,2)</f>
        <v>84</v>
      </c>
      <c r="F392" s="33">
        <f>IF('STATS 17-18'!G394&lt;400,IF(E392&gt;66,66,E392),E392)</f>
        <v>84</v>
      </c>
      <c r="G392" s="33">
        <f>IF('STATS 17-18'!G394&lt;200,IF(F392&gt;60,60,F392),F392)</f>
        <v>84</v>
      </c>
      <c r="H392" s="116">
        <f>(D392+G392)/2</f>
        <v>81.5</v>
      </c>
      <c r="I392" s="116">
        <f>IF('STATS 17-18'!H394&lt;13.4,IF(H392&gt;73,73,H392),H392)</f>
        <v>81.5</v>
      </c>
      <c r="J392" s="134">
        <f>IF('STATS 17-18'!H394&lt;11,IF(I392&gt;66,66,I392),I392)</f>
        <v>81.5</v>
      </c>
    </row>
    <row r="393" ht="20.35" customHeight="1">
      <c r="A393" t="s" s="38">
        <v>482</v>
      </c>
      <c r="B393" s="81">
        <f>VLOOKUP('STATS 17-18'!AG395,'SC - SHOTS'!$A$3:$B$55,2)</f>
        <v>80</v>
      </c>
      <c r="C393" s="33">
        <f>IF('STATS 17-18'!G395&lt;400,IF(B393&gt;66,66,B393),B393)</f>
        <v>80</v>
      </c>
      <c r="D393" s="33">
        <f>IF('STATS 17-18'!G395&lt;200,IF(C393&gt;60,60,C393),C393)</f>
        <v>80</v>
      </c>
      <c r="E393" s="33">
        <f>VLOOKUP('STATS 17-18'!J395,'SC - GOALS'!$A$3:$B$55,2)</f>
        <v>53</v>
      </c>
      <c r="F393" s="33">
        <f>IF('STATS 17-18'!G395&lt;400,IF(E393&gt;66,66,E393),E393)</f>
        <v>53</v>
      </c>
      <c r="G393" s="33">
        <f>IF('STATS 17-18'!G395&lt;200,IF(F393&gt;60,60,F393),F393)</f>
        <v>53</v>
      </c>
      <c r="H393" s="116">
        <f>(D393+G393)/2</f>
        <v>66.5</v>
      </c>
      <c r="I393" s="116">
        <f>IF('STATS 17-18'!H395&lt;13.4,IF(H393&gt;73,73,H393),H393)</f>
        <v>66.5</v>
      </c>
      <c r="J393" s="134">
        <f>IF('STATS 17-18'!H395&lt;11,IF(I393&gt;66,66,I393),I393)</f>
        <v>66</v>
      </c>
    </row>
    <row r="394" ht="20.35" customHeight="1">
      <c r="A394" t="s" s="38">
        <v>483</v>
      </c>
      <c r="B394" s="81">
        <f>VLOOKUP('STATS 17-18'!AG396,'SC - SHOTS'!$A$3:$B$55,2)</f>
        <v>59</v>
      </c>
      <c r="C394" s="33">
        <f>IF('STATS 17-18'!G396&lt;400,IF(B394&gt;66,66,B394),B394)</f>
        <v>59</v>
      </c>
      <c r="D394" s="33">
        <f>IF('STATS 17-18'!G396&lt;200,IF(C394&gt;60,60,C394),C394)</f>
        <v>59</v>
      </c>
      <c r="E394" s="33">
        <f>VLOOKUP('STATS 17-18'!J396,'SC - GOALS'!$A$3:$B$55,2)</f>
        <v>54</v>
      </c>
      <c r="F394" s="33">
        <f>IF('STATS 17-18'!G396&lt;400,IF(E394&gt;66,66,E394),E394)</f>
        <v>54</v>
      </c>
      <c r="G394" s="33">
        <f>IF('STATS 17-18'!G396&lt;200,IF(F394&gt;60,60,F394),F394)</f>
        <v>54</v>
      </c>
      <c r="H394" s="116">
        <f>(D394+G394)/2</f>
        <v>56.5</v>
      </c>
      <c r="I394" s="116">
        <f>IF('STATS 17-18'!H396&lt;13.4,IF(H394&gt;73,73,H394),H394)</f>
        <v>56.5</v>
      </c>
      <c r="J394" s="134">
        <f>IF('STATS 17-18'!H396&lt;11,IF(I394&gt;66,66,I394),I394)</f>
        <v>56.5</v>
      </c>
    </row>
    <row r="395" ht="20.35" customHeight="1">
      <c r="A395" t="s" s="38">
        <v>484</v>
      </c>
      <c r="B395" s="81">
        <f>VLOOKUP('STATS 17-18'!AG397,'SC - SHOTS'!$A$3:$B$55,2)</f>
        <v>47</v>
      </c>
      <c r="C395" s="33">
        <f>IF('STATS 17-18'!G397&lt;400,IF(B395&gt;66,66,B395),B395)</f>
        <v>47</v>
      </c>
      <c r="D395" s="33">
        <f>IF('STATS 17-18'!G397&lt;200,IF(C395&gt;60,60,C395),C395)</f>
        <v>47</v>
      </c>
      <c r="E395" s="33">
        <f>VLOOKUP('STATS 17-18'!J397,'SC - GOALS'!$A$3:$B$55,2)</f>
        <v>47</v>
      </c>
      <c r="F395" s="33">
        <f>IF('STATS 17-18'!G397&lt;400,IF(E395&gt;66,66,E395),E395)</f>
        <v>47</v>
      </c>
      <c r="G395" s="33">
        <f>IF('STATS 17-18'!G397&lt;200,IF(F395&gt;60,60,F395),F395)</f>
        <v>47</v>
      </c>
      <c r="H395" s="116">
        <f>(D395+G395)/2</f>
        <v>47</v>
      </c>
      <c r="I395" s="116">
        <f>IF('STATS 17-18'!H397&lt;13.4,IF(H395&gt;73,73,H395),H395)</f>
        <v>47</v>
      </c>
      <c r="J395" s="134">
        <f>IF('STATS 17-18'!H397&lt;11,IF(I395&gt;66,66,I395),I395)</f>
        <v>47</v>
      </c>
    </row>
    <row r="396" ht="20.35" customHeight="1">
      <c r="A396" t="s" s="38">
        <v>485</v>
      </c>
      <c r="B396" s="81">
        <f>VLOOKUP('STATS 17-18'!AG398,'SC - SHOTS'!$A$3:$B$55,2)</f>
        <v>64</v>
      </c>
      <c r="C396" s="33">
        <f>IF('STATS 17-18'!G398&lt;400,IF(B396&gt;66,66,B396),B396)</f>
        <v>64</v>
      </c>
      <c r="D396" s="33">
        <f>IF('STATS 17-18'!G398&lt;200,IF(C396&gt;60,60,C396),C396)</f>
        <v>64</v>
      </c>
      <c r="E396" s="33">
        <f>VLOOKUP('STATS 17-18'!J398,'SC - GOALS'!$A$3:$B$55,2)</f>
        <v>65</v>
      </c>
      <c r="F396" s="33">
        <f>IF('STATS 17-18'!G398&lt;400,IF(E396&gt;66,66,E396),E396)</f>
        <v>65</v>
      </c>
      <c r="G396" s="33">
        <f>IF('STATS 17-18'!G398&lt;200,IF(F396&gt;60,60,F396),F396)</f>
        <v>65</v>
      </c>
      <c r="H396" s="116">
        <f>(D396+G396)/2</f>
        <v>64.5</v>
      </c>
      <c r="I396" s="116">
        <f>IF('STATS 17-18'!H398&lt;13.4,IF(H396&gt;73,73,H396),H396)</f>
        <v>64.5</v>
      </c>
      <c r="J396" s="134">
        <f>IF('STATS 17-18'!H398&lt;11,IF(I396&gt;66,66,I396),I396)</f>
        <v>64.5</v>
      </c>
    </row>
    <row r="397" ht="20.35" customHeight="1">
      <c r="A397" t="s" s="38">
        <v>487</v>
      </c>
      <c r="B397" s="81">
        <f>VLOOKUP('STATS 17-18'!AG399,'SC - SHOTS'!$A$3:$B$55,2)</f>
        <v>88</v>
      </c>
      <c r="C397" s="33">
        <f>IF('STATS 17-18'!G399&lt;400,IF(B397&gt;66,66,B397),B397)</f>
        <v>88</v>
      </c>
      <c r="D397" s="33">
        <f>IF('STATS 17-18'!G399&lt;200,IF(C397&gt;60,60,C397),C397)</f>
        <v>88</v>
      </c>
      <c r="E397" s="33">
        <f>VLOOKUP('STATS 17-18'!J399,'SC - GOALS'!$A$3:$B$55,2)</f>
        <v>83</v>
      </c>
      <c r="F397" s="33">
        <f>IF('STATS 17-18'!G399&lt;400,IF(E397&gt;66,66,E397),E397)</f>
        <v>83</v>
      </c>
      <c r="G397" s="33">
        <f>IF('STATS 17-18'!G399&lt;200,IF(F397&gt;60,60,F397),F397)</f>
        <v>83</v>
      </c>
      <c r="H397" s="116">
        <f>(D397+G397)/2</f>
        <v>85.5</v>
      </c>
      <c r="I397" s="116">
        <f>IF('STATS 17-18'!H399&lt;13.4,IF(H397&gt;73,73,H397),H397)</f>
        <v>85.5</v>
      </c>
      <c r="J397" s="134">
        <f>IF('STATS 17-18'!H399&lt;11,IF(I397&gt;66,66,I397),I397)</f>
        <v>85.5</v>
      </c>
    </row>
    <row r="398" ht="20.35" customHeight="1">
      <c r="A398" t="s" s="38">
        <v>488</v>
      </c>
      <c r="B398" s="81">
        <f>VLOOKUP('STATS 17-18'!AG400,'SC - SHOTS'!$A$3:$B$55,2)</f>
        <v>64</v>
      </c>
      <c r="C398" s="33">
        <f>IF('STATS 17-18'!G400&lt;400,IF(B398&gt;66,66,B398),B398)</f>
        <v>64</v>
      </c>
      <c r="D398" s="33">
        <f>IF('STATS 17-18'!G400&lt;200,IF(C398&gt;60,60,C398),C398)</f>
        <v>64</v>
      </c>
      <c r="E398" s="33">
        <f>VLOOKUP('STATS 17-18'!J400,'SC - GOALS'!$A$3:$B$55,2)</f>
        <v>84</v>
      </c>
      <c r="F398" s="33">
        <f>IF('STATS 17-18'!G400&lt;400,IF(E398&gt;66,66,E398),E398)</f>
        <v>84</v>
      </c>
      <c r="G398" s="33">
        <f>IF('STATS 17-18'!G400&lt;200,IF(F398&gt;60,60,F398),F398)</f>
        <v>84</v>
      </c>
      <c r="H398" s="116">
        <f>(D398+G398)/2</f>
        <v>74</v>
      </c>
      <c r="I398" s="116">
        <f>IF('STATS 17-18'!H400&lt;13.4,IF(H398&gt;73,73,H398),H398)</f>
        <v>74</v>
      </c>
      <c r="J398" s="134">
        <f>IF('STATS 17-18'!H400&lt;11,IF(I398&gt;66,66,I398),I398)</f>
        <v>74</v>
      </c>
    </row>
    <row r="399" ht="20.35" customHeight="1">
      <c r="A399" t="s" s="38">
        <v>489</v>
      </c>
      <c r="B399" s="81">
        <f>VLOOKUP('STATS 17-18'!AG401,'SC - SHOTS'!$A$3:$B$55,2)</f>
        <v>82</v>
      </c>
      <c r="C399" s="33">
        <f>IF('STATS 17-18'!G401&lt;400,IF(B399&gt;66,66,B399),B399)</f>
        <v>82</v>
      </c>
      <c r="D399" s="33">
        <f>IF('STATS 17-18'!G401&lt;200,IF(C399&gt;60,60,C399),C399)</f>
        <v>82</v>
      </c>
      <c r="E399" s="33">
        <f>VLOOKUP('STATS 17-18'!J401,'SC - GOALS'!$A$3:$B$55,2)</f>
        <v>78</v>
      </c>
      <c r="F399" s="33">
        <f>IF('STATS 17-18'!G401&lt;400,IF(E399&gt;66,66,E399),E399)</f>
        <v>78</v>
      </c>
      <c r="G399" s="33">
        <f>IF('STATS 17-18'!G401&lt;200,IF(F399&gt;60,60,F399),F399)</f>
        <v>78</v>
      </c>
      <c r="H399" s="116">
        <f>(D399+G399)/2</f>
        <v>80</v>
      </c>
      <c r="I399" s="116">
        <f>IF('STATS 17-18'!H401&lt;13.4,IF(H399&gt;73,73,H399),H399)</f>
        <v>73</v>
      </c>
      <c r="J399" s="134">
        <f>IF('STATS 17-18'!H401&lt;11,IF(I399&gt;66,66,I399),I399)</f>
        <v>73</v>
      </c>
    </row>
    <row r="400" ht="20.35" customHeight="1">
      <c r="A400" t="s" s="38">
        <v>490</v>
      </c>
      <c r="B400" s="81">
        <f>VLOOKUP('STATS 17-18'!AG402,'SC - SHOTS'!$A$3:$B$55,2)</f>
        <v>64</v>
      </c>
      <c r="C400" s="33">
        <f>IF('STATS 17-18'!G402&lt;400,IF(B400&gt;66,66,B400),B400)</f>
        <v>64</v>
      </c>
      <c r="D400" s="33">
        <f>IF('STATS 17-18'!G402&lt;200,IF(C400&gt;60,60,C400),C400)</f>
        <v>64</v>
      </c>
      <c r="E400" s="33">
        <f>VLOOKUP('STATS 17-18'!J402,'SC - GOALS'!$A$3:$B$55,2)</f>
        <v>60</v>
      </c>
      <c r="F400" s="33">
        <f>IF('STATS 17-18'!G402&lt;400,IF(E400&gt;66,66,E400),E400)</f>
        <v>60</v>
      </c>
      <c r="G400" s="33">
        <f>IF('STATS 17-18'!G402&lt;200,IF(F400&gt;60,60,F400),F400)</f>
        <v>60</v>
      </c>
      <c r="H400" s="116">
        <f>(D400+G400)/2</f>
        <v>62</v>
      </c>
      <c r="I400" s="116">
        <f>IF('STATS 17-18'!H402&lt;13.4,IF(H400&gt;73,73,H400),H400)</f>
        <v>62</v>
      </c>
      <c r="J400" s="134">
        <f>IF('STATS 17-18'!H402&lt;11,IF(I400&gt;66,66,I400),I400)</f>
        <v>62</v>
      </c>
    </row>
    <row r="401" ht="20.35" customHeight="1">
      <c r="A401" t="s" s="38">
        <v>491</v>
      </c>
      <c r="B401" s="81">
        <f>VLOOKUP('STATS 17-18'!AG403,'SC - SHOTS'!$A$3:$B$55,2)</f>
        <v>83</v>
      </c>
      <c r="C401" s="33">
        <f>IF('STATS 17-18'!G403&lt;400,IF(B401&gt;66,66,B401),B401)</f>
        <v>83</v>
      </c>
      <c r="D401" s="33">
        <f>IF('STATS 17-18'!G403&lt;200,IF(C401&gt;60,60,C401),C401)</f>
        <v>83</v>
      </c>
      <c r="E401" s="33">
        <f>VLOOKUP('STATS 17-18'!J403,'SC - GOALS'!$A$3:$B$55,2)</f>
        <v>65</v>
      </c>
      <c r="F401" s="33">
        <f>IF('STATS 17-18'!G403&lt;400,IF(E401&gt;66,66,E401),E401)</f>
        <v>65</v>
      </c>
      <c r="G401" s="33">
        <f>IF('STATS 17-18'!G403&lt;200,IF(F401&gt;60,60,F401),F401)</f>
        <v>65</v>
      </c>
      <c r="H401" s="116">
        <f>(D401+G401)/2</f>
        <v>74</v>
      </c>
      <c r="I401" s="116">
        <f>IF('STATS 17-18'!H403&lt;13.4,IF(H401&gt;73,73,H401),H401)</f>
        <v>73</v>
      </c>
      <c r="J401" s="134">
        <f>IF('STATS 17-18'!H403&lt;11,IF(I401&gt;66,66,I401),I401)</f>
        <v>73</v>
      </c>
    </row>
    <row r="402" ht="20.35" customHeight="1">
      <c r="A402" t="s" s="38">
        <v>492</v>
      </c>
      <c r="B402" s="81">
        <f>VLOOKUP('STATS 17-18'!AG404,'SC - SHOTS'!$A$3:$B$55,2)</f>
        <v>47</v>
      </c>
      <c r="C402" s="33">
        <f>IF('STATS 17-18'!G404&lt;400,IF(B402&gt;66,66,B402),B402)</f>
        <v>47</v>
      </c>
      <c r="D402" s="33">
        <f>IF('STATS 17-18'!G404&lt;200,IF(C402&gt;60,60,C402),C402)</f>
        <v>47</v>
      </c>
      <c r="E402" s="33">
        <f>VLOOKUP('STATS 17-18'!J404,'SC - GOALS'!$A$3:$B$55,2)</f>
        <v>47</v>
      </c>
      <c r="F402" s="33">
        <f>IF('STATS 17-18'!G404&lt;400,IF(E402&gt;66,66,E402),E402)</f>
        <v>47</v>
      </c>
      <c r="G402" s="33">
        <f>IF('STATS 17-18'!G404&lt;200,IF(F402&gt;60,60,F402),F402)</f>
        <v>47</v>
      </c>
      <c r="H402" s="116">
        <f>(D402+G402)/2</f>
        <v>47</v>
      </c>
      <c r="I402" s="116">
        <f>IF('STATS 17-18'!H404&lt;13.4,IF(H402&gt;73,73,H402),H402)</f>
        <v>47</v>
      </c>
      <c r="J402" s="134">
        <f>IF('STATS 17-18'!H404&lt;11,IF(I402&gt;66,66,I402),I402)</f>
        <v>47</v>
      </c>
    </row>
    <row r="403" ht="20.35" customHeight="1">
      <c r="A403" t="s" s="38">
        <v>493</v>
      </c>
      <c r="B403" s="81">
        <f>VLOOKUP('STATS 17-18'!AG405,'SC - SHOTS'!$A$3:$B$55,2)</f>
        <v>54</v>
      </c>
      <c r="C403" s="33">
        <f>IF('STATS 17-18'!G405&lt;400,IF(B403&gt;66,66,B403),B403)</f>
        <v>54</v>
      </c>
      <c r="D403" s="33">
        <f>IF('STATS 17-18'!G405&lt;200,IF(C403&gt;60,60,C403),C403)</f>
        <v>54</v>
      </c>
      <c r="E403" s="33">
        <f>VLOOKUP('STATS 17-18'!J405,'SC - GOALS'!$A$3:$B$55,2)</f>
        <v>70</v>
      </c>
      <c r="F403" s="33">
        <f>IF('STATS 17-18'!G405&lt;400,IF(E403&gt;66,66,E403),E403)</f>
        <v>70</v>
      </c>
      <c r="G403" s="33">
        <f>IF('STATS 17-18'!G405&lt;200,IF(F403&gt;60,60,F403),F403)</f>
        <v>70</v>
      </c>
      <c r="H403" s="116">
        <f>(D403+G403)/2</f>
        <v>62</v>
      </c>
      <c r="I403" s="116">
        <f>IF('STATS 17-18'!H405&lt;13.4,IF(H403&gt;73,73,H403),H403)</f>
        <v>62</v>
      </c>
      <c r="J403" s="134">
        <f>IF('STATS 17-18'!H405&lt;11,IF(I403&gt;66,66,I403),I403)</f>
        <v>62</v>
      </c>
    </row>
    <row r="404" ht="20.35" customHeight="1">
      <c r="A404" t="s" s="38">
        <v>494</v>
      </c>
      <c r="B404" s="81">
        <f>VLOOKUP('STATS 17-18'!AG406,'SC - SHOTS'!$A$3:$B$55,2)</f>
        <v>59</v>
      </c>
      <c r="C404" s="33">
        <f>IF('STATS 17-18'!G406&lt;400,IF(B404&gt;66,66,B404),B404)</f>
        <v>59</v>
      </c>
      <c r="D404" s="33">
        <f>IF('STATS 17-18'!G406&lt;200,IF(C404&gt;60,60,C404),C404)</f>
        <v>59</v>
      </c>
      <c r="E404" s="33">
        <f>VLOOKUP('STATS 17-18'!J406,'SC - GOALS'!$A$3:$B$55,2)</f>
        <v>56</v>
      </c>
      <c r="F404" s="33">
        <f>IF('STATS 17-18'!G406&lt;400,IF(E404&gt;66,66,E404),E404)</f>
        <v>56</v>
      </c>
      <c r="G404" s="33">
        <f>IF('STATS 17-18'!G406&lt;200,IF(F404&gt;60,60,F404),F404)</f>
        <v>56</v>
      </c>
      <c r="H404" s="116">
        <f>(D404+G404)/2</f>
        <v>57.5</v>
      </c>
      <c r="I404" s="116">
        <f>IF('STATS 17-18'!H406&lt;13.4,IF(H404&gt;73,73,H404),H404)</f>
        <v>57.5</v>
      </c>
      <c r="J404" s="134">
        <f>IF('STATS 17-18'!H406&lt;11,IF(I404&gt;66,66,I404),I404)</f>
        <v>57.5</v>
      </c>
    </row>
    <row r="405" ht="20.35" customHeight="1">
      <c r="A405" t="s" s="38">
        <v>495</v>
      </c>
      <c r="B405" s="81">
        <f>VLOOKUP('STATS 17-18'!AG407,'SC - SHOTS'!$A$3:$B$55,2)</f>
        <v>77</v>
      </c>
      <c r="C405" s="33">
        <f>IF('STATS 17-18'!G407&lt;400,IF(B405&gt;66,66,B405),B405)</f>
        <v>77</v>
      </c>
      <c r="D405" s="33">
        <f>IF('STATS 17-18'!G407&lt;200,IF(C405&gt;60,60,C405),C405)</f>
        <v>77</v>
      </c>
      <c r="E405" s="33">
        <f>VLOOKUP('STATS 17-18'!J407,'SC - GOALS'!$A$3:$B$55,2)</f>
        <v>68</v>
      </c>
      <c r="F405" s="33">
        <f>IF('STATS 17-18'!G407&lt;400,IF(E405&gt;66,66,E405),E405)</f>
        <v>68</v>
      </c>
      <c r="G405" s="33">
        <f>IF('STATS 17-18'!G407&lt;200,IF(F405&gt;60,60,F405),F405)</f>
        <v>68</v>
      </c>
      <c r="H405" s="116">
        <f>(D405+G405)/2</f>
        <v>72.5</v>
      </c>
      <c r="I405" s="116">
        <f>IF('STATS 17-18'!H407&lt;13.4,IF(H405&gt;73,73,H405),H405)</f>
        <v>72.5</v>
      </c>
      <c r="J405" s="134">
        <f>IF('STATS 17-18'!H407&lt;11,IF(I405&gt;66,66,I405),I405)</f>
        <v>72.5</v>
      </c>
    </row>
    <row r="406" ht="20.35" customHeight="1">
      <c r="A406" t="s" s="38">
        <v>496</v>
      </c>
      <c r="B406" s="81">
        <f>VLOOKUP('STATS 17-18'!AG408,'SC - SHOTS'!$A$3:$B$55,2)</f>
        <v>82</v>
      </c>
      <c r="C406" s="33">
        <f>IF('STATS 17-18'!G408&lt;400,IF(B406&gt;66,66,B406),B406)</f>
        <v>82</v>
      </c>
      <c r="D406" s="33">
        <f>IF('STATS 17-18'!G408&lt;200,IF(C406&gt;60,60,C406),C406)</f>
        <v>82</v>
      </c>
      <c r="E406" s="33">
        <f>VLOOKUP('STATS 17-18'!J408,'SC - GOALS'!$A$3:$B$55,2)</f>
        <v>58</v>
      </c>
      <c r="F406" s="33">
        <f>IF('STATS 17-18'!G408&lt;400,IF(E406&gt;66,66,E406),E406)</f>
        <v>58</v>
      </c>
      <c r="G406" s="33">
        <f>IF('STATS 17-18'!G408&lt;200,IF(F406&gt;60,60,F406),F406)</f>
        <v>58</v>
      </c>
      <c r="H406" s="116">
        <f>(D406+G406)/2</f>
        <v>70</v>
      </c>
      <c r="I406" s="116">
        <f>IF('STATS 17-18'!H408&lt;13.4,IF(H406&gt;73,73,H406),H406)</f>
        <v>70</v>
      </c>
      <c r="J406" s="134">
        <f>IF('STATS 17-18'!H408&lt;11,IF(I406&gt;66,66,I406),I406)</f>
        <v>70</v>
      </c>
    </row>
    <row r="407" ht="20.35" customHeight="1">
      <c r="A407" t="s" s="38">
        <v>497</v>
      </c>
      <c r="B407" s="81">
        <f>VLOOKUP('STATS 17-18'!AG409,'SC - SHOTS'!$A$3:$B$55,2)</f>
        <v>74</v>
      </c>
      <c r="C407" s="33">
        <f>IF('STATS 17-18'!G409&lt;400,IF(B407&gt;66,66,B407),B407)</f>
        <v>74</v>
      </c>
      <c r="D407" s="33">
        <f>IF('STATS 17-18'!G409&lt;200,IF(C407&gt;60,60,C407),C407)</f>
        <v>74</v>
      </c>
      <c r="E407" s="33">
        <f>VLOOKUP('STATS 17-18'!J409,'SC - GOALS'!$A$3:$B$55,2)</f>
        <v>69</v>
      </c>
      <c r="F407" s="33">
        <f>IF('STATS 17-18'!G409&lt;400,IF(E407&gt;66,66,E407),E407)</f>
        <v>69</v>
      </c>
      <c r="G407" s="33">
        <f>IF('STATS 17-18'!G409&lt;200,IF(F407&gt;60,60,F407),F407)</f>
        <v>69</v>
      </c>
      <c r="H407" s="116">
        <f>(D407+G407)/2</f>
        <v>71.5</v>
      </c>
      <c r="I407" s="116">
        <f>IF('STATS 17-18'!H409&lt;13.4,IF(H407&gt;73,73,H407),H407)</f>
        <v>71.5</v>
      </c>
      <c r="J407" s="134">
        <f>IF('STATS 17-18'!H409&lt;11,IF(I407&gt;66,66,I407),I407)</f>
        <v>66</v>
      </c>
    </row>
    <row r="408" ht="20.35" customHeight="1">
      <c r="A408" t="s" s="38">
        <v>498</v>
      </c>
      <c r="B408" s="81">
        <f>VLOOKUP('STATS 17-18'!AG410,'SC - SHOTS'!$A$3:$B$55,2)</f>
        <v>71</v>
      </c>
      <c r="C408" s="33">
        <f>IF('STATS 17-18'!G410&lt;400,IF(B408&gt;66,66,B408),B408)</f>
        <v>71</v>
      </c>
      <c r="D408" s="33">
        <f>IF('STATS 17-18'!G410&lt;200,IF(C408&gt;60,60,C408),C408)</f>
        <v>71</v>
      </c>
      <c r="E408" s="33">
        <f>VLOOKUP('STATS 17-18'!J410,'SC - GOALS'!$A$3:$B$55,2)</f>
        <v>58</v>
      </c>
      <c r="F408" s="33">
        <f>IF('STATS 17-18'!G410&lt;400,IF(E408&gt;66,66,E408),E408)</f>
        <v>58</v>
      </c>
      <c r="G408" s="33">
        <f>IF('STATS 17-18'!G410&lt;200,IF(F408&gt;60,60,F408),F408)</f>
        <v>58</v>
      </c>
      <c r="H408" s="116">
        <f>(D408+G408)/2</f>
        <v>64.5</v>
      </c>
      <c r="I408" s="116">
        <f>IF('STATS 17-18'!H410&lt;13.4,IF(H408&gt;73,73,H408),H408)</f>
        <v>64.5</v>
      </c>
      <c r="J408" s="134">
        <f>IF('STATS 17-18'!H410&lt;11,IF(I408&gt;66,66,I408),I408)</f>
        <v>64.5</v>
      </c>
    </row>
    <row r="409" ht="20.35" customHeight="1">
      <c r="A409" t="s" s="38">
        <v>499</v>
      </c>
      <c r="B409" s="81">
        <f>VLOOKUP('STATS 17-18'!AG411,'SC - SHOTS'!$A$3:$B$55,2)</f>
        <v>64</v>
      </c>
      <c r="C409" s="33">
        <f>IF('STATS 17-18'!G411&lt;400,IF(B409&gt;66,66,B409),B409)</f>
        <v>64</v>
      </c>
      <c r="D409" s="33">
        <f>IF('STATS 17-18'!G411&lt;200,IF(C409&gt;60,60,C409),C409)</f>
        <v>64</v>
      </c>
      <c r="E409" s="33">
        <f>VLOOKUP('STATS 17-18'!J411,'SC - GOALS'!$A$3:$B$55,2)</f>
        <v>59</v>
      </c>
      <c r="F409" s="33">
        <f>IF('STATS 17-18'!G411&lt;400,IF(E409&gt;66,66,E409),E409)</f>
        <v>59</v>
      </c>
      <c r="G409" s="33">
        <f>IF('STATS 17-18'!G411&lt;200,IF(F409&gt;60,60,F409),F409)</f>
        <v>59</v>
      </c>
      <c r="H409" s="116">
        <f>(D409+G409)/2</f>
        <v>61.5</v>
      </c>
      <c r="I409" s="116">
        <f>IF('STATS 17-18'!H411&lt;13.4,IF(H409&gt;73,73,H409),H409)</f>
        <v>61.5</v>
      </c>
      <c r="J409" s="134">
        <f>IF('STATS 17-18'!H411&lt;11,IF(I409&gt;66,66,I409),I409)</f>
        <v>61.5</v>
      </c>
    </row>
    <row r="410" ht="20.35" customHeight="1">
      <c r="A410" t="s" s="38">
        <v>500</v>
      </c>
      <c r="B410" s="81">
        <f>VLOOKUP('STATS 17-18'!AG412,'SC - SHOTS'!$A$3:$B$55,2)</f>
        <v>97</v>
      </c>
      <c r="C410" s="33">
        <f>IF('STATS 17-18'!G412&lt;400,IF(B410&gt;66,66,B410),B410)</f>
        <v>66</v>
      </c>
      <c r="D410" s="33">
        <f>IF('STATS 17-18'!G412&lt;200,IF(C410&gt;60,60,C410),C410)</f>
        <v>60</v>
      </c>
      <c r="E410" s="33">
        <f>VLOOKUP('STATS 17-18'!J412,'SC - GOALS'!$A$3:$B$55,2)</f>
        <v>47</v>
      </c>
      <c r="F410" s="33">
        <f>IF('STATS 17-18'!G412&lt;400,IF(E410&gt;66,66,E410),E410)</f>
        <v>47</v>
      </c>
      <c r="G410" s="33">
        <f>IF('STATS 17-18'!G412&lt;200,IF(F410&gt;60,60,F410),F410)</f>
        <v>47</v>
      </c>
      <c r="H410" s="116">
        <f>(D410+G410)/2</f>
        <v>53.5</v>
      </c>
      <c r="I410" s="116">
        <f>IF('STATS 17-18'!H412&lt;13.4,IF(H410&gt;73,73,H410),H410)</f>
        <v>53.5</v>
      </c>
      <c r="J410" s="134">
        <f>IF('STATS 17-18'!H412&lt;11,IF(I410&gt;66,66,I410),I410)</f>
        <v>53.5</v>
      </c>
    </row>
    <row r="411" ht="20.35" customHeight="1">
      <c r="A411" t="s" s="38">
        <v>501</v>
      </c>
      <c r="B411" s="81">
        <f>VLOOKUP('STATS 17-18'!AG413,'SC - SHOTS'!$A$3:$B$55,2)</f>
        <v>92</v>
      </c>
      <c r="C411" s="33">
        <f>IF('STATS 17-18'!G413&lt;400,IF(B411&gt;66,66,B411),B411)</f>
        <v>92</v>
      </c>
      <c r="D411" s="33">
        <f>IF('STATS 17-18'!G413&lt;200,IF(C411&gt;60,60,C411),C411)</f>
        <v>92</v>
      </c>
      <c r="E411" s="33">
        <f>VLOOKUP('STATS 17-18'!J413,'SC - GOALS'!$A$3:$B$55,2)</f>
        <v>95</v>
      </c>
      <c r="F411" s="33">
        <f>IF('STATS 17-18'!G413&lt;400,IF(E411&gt;66,66,E411),E411)</f>
        <v>95</v>
      </c>
      <c r="G411" s="33">
        <f>IF('STATS 17-18'!G413&lt;200,IF(F411&gt;60,60,F411),F411)</f>
        <v>95</v>
      </c>
      <c r="H411" s="116">
        <f>(D411+G411)/2</f>
        <v>93.5</v>
      </c>
      <c r="I411" s="116">
        <f>IF('STATS 17-18'!H413&lt;13.4,IF(H411&gt;73,73,H411),H411)</f>
        <v>93.5</v>
      </c>
      <c r="J411" s="134">
        <f>IF('STATS 17-18'!H413&lt;11,IF(I411&gt;66,66,I411),I411)</f>
        <v>93.5</v>
      </c>
    </row>
    <row r="412" ht="20.35" customHeight="1">
      <c r="A412" t="s" s="38">
        <v>502</v>
      </c>
      <c r="B412" s="81">
        <f>VLOOKUP('STATS 17-18'!AG414,'SC - SHOTS'!$A$3:$B$55,2)</f>
        <v>79</v>
      </c>
      <c r="C412" s="33">
        <f>IF('STATS 17-18'!G414&lt;400,IF(B412&gt;66,66,B412),B412)</f>
        <v>79</v>
      </c>
      <c r="D412" s="33">
        <f>IF('STATS 17-18'!G414&lt;200,IF(C412&gt;60,60,C412),C412)</f>
        <v>79</v>
      </c>
      <c r="E412" s="33">
        <f>VLOOKUP('STATS 17-18'!J414,'SC - GOALS'!$A$3:$B$55,2)</f>
        <v>61</v>
      </c>
      <c r="F412" s="33">
        <f>IF('STATS 17-18'!G414&lt;400,IF(E412&gt;66,66,E412),E412)</f>
        <v>61</v>
      </c>
      <c r="G412" s="33">
        <f>IF('STATS 17-18'!G414&lt;200,IF(F412&gt;60,60,F412),F412)</f>
        <v>61</v>
      </c>
      <c r="H412" s="116">
        <f>(D412+G412)/2</f>
        <v>70</v>
      </c>
      <c r="I412" s="116">
        <f>IF('STATS 17-18'!H414&lt;13.4,IF(H412&gt;73,73,H412),H412)</f>
        <v>70</v>
      </c>
      <c r="J412" s="134">
        <f>IF('STATS 17-18'!H414&lt;11,IF(I412&gt;66,66,I412),I412)</f>
        <v>70</v>
      </c>
    </row>
    <row r="413" ht="20.35" customHeight="1">
      <c r="A413" t="s" s="38">
        <v>503</v>
      </c>
      <c r="B413" s="81">
        <f>VLOOKUP('STATS 17-18'!AG415,'SC - SHOTS'!$A$3:$B$55,2)</f>
        <v>89</v>
      </c>
      <c r="C413" s="33">
        <f>IF('STATS 17-18'!G415&lt;400,IF(B413&gt;66,66,B413),B413)</f>
        <v>89</v>
      </c>
      <c r="D413" s="33">
        <f>IF('STATS 17-18'!G415&lt;200,IF(C413&gt;60,60,C413),C413)</f>
        <v>89</v>
      </c>
      <c r="E413" s="33">
        <f>VLOOKUP('STATS 17-18'!J415,'SC - GOALS'!$A$3:$B$55,2)</f>
        <v>84</v>
      </c>
      <c r="F413" s="33">
        <f>IF('STATS 17-18'!G415&lt;400,IF(E413&gt;66,66,E413),E413)</f>
        <v>84</v>
      </c>
      <c r="G413" s="33">
        <f>IF('STATS 17-18'!G415&lt;200,IF(F413&gt;60,60,F413),F413)</f>
        <v>84</v>
      </c>
      <c r="H413" s="116">
        <f>(D413+G413)/2</f>
        <v>86.5</v>
      </c>
      <c r="I413" s="116">
        <f>IF('STATS 17-18'!H415&lt;13.4,IF(H413&gt;73,73,H413),H413)</f>
        <v>86.5</v>
      </c>
      <c r="J413" s="134">
        <f>IF('STATS 17-18'!H415&lt;11,IF(I413&gt;66,66,I413),I413)</f>
        <v>86.5</v>
      </c>
    </row>
    <row r="414" ht="20.35" customHeight="1">
      <c r="A414" t="s" s="38">
        <v>504</v>
      </c>
      <c r="B414" s="81">
        <f>VLOOKUP('STATS 17-18'!AG416,'SC - SHOTS'!$A$3:$B$55,2)</f>
        <v>55</v>
      </c>
      <c r="C414" s="33">
        <f>IF('STATS 17-18'!G416&lt;400,IF(B414&gt;66,66,B414),B414)</f>
        <v>55</v>
      </c>
      <c r="D414" s="33">
        <f>IF('STATS 17-18'!G416&lt;200,IF(C414&gt;60,60,C414),C414)</f>
        <v>55</v>
      </c>
      <c r="E414" s="33">
        <f>VLOOKUP('STATS 17-18'!J416,'SC - GOALS'!$A$3:$B$55,2)</f>
        <v>59</v>
      </c>
      <c r="F414" s="33">
        <f>IF('STATS 17-18'!G416&lt;400,IF(E414&gt;66,66,E414),E414)</f>
        <v>59</v>
      </c>
      <c r="G414" s="33">
        <f>IF('STATS 17-18'!G416&lt;200,IF(F414&gt;60,60,F414),F414)</f>
        <v>59</v>
      </c>
      <c r="H414" s="116">
        <f>(D414+G414)/2</f>
        <v>57</v>
      </c>
      <c r="I414" s="116">
        <f>IF('STATS 17-18'!H416&lt;13.4,IF(H414&gt;73,73,H414),H414)</f>
        <v>57</v>
      </c>
      <c r="J414" s="134">
        <f>IF('STATS 17-18'!H416&lt;11,IF(I414&gt;66,66,I414),I414)</f>
        <v>57</v>
      </c>
    </row>
    <row r="415" ht="20.35" customHeight="1">
      <c r="A415" t="s" s="38">
        <v>506</v>
      </c>
      <c r="B415" s="81">
        <f>VLOOKUP('STATS 17-18'!AG417,'SC - SHOTS'!$A$3:$B$55,2)</f>
        <v>51</v>
      </c>
      <c r="C415" s="33">
        <f>IF('STATS 17-18'!G417&lt;400,IF(B415&gt;66,66,B415),B415)</f>
        <v>51</v>
      </c>
      <c r="D415" s="33">
        <f>IF('STATS 17-18'!G417&lt;200,IF(C415&gt;60,60,C415),C415)</f>
        <v>51</v>
      </c>
      <c r="E415" s="33">
        <f>VLOOKUP('STATS 17-18'!J417,'SC - GOALS'!$A$3:$B$55,2)</f>
        <v>51</v>
      </c>
      <c r="F415" s="33">
        <f>IF('STATS 17-18'!G417&lt;400,IF(E415&gt;66,66,E415),E415)</f>
        <v>51</v>
      </c>
      <c r="G415" s="33">
        <f>IF('STATS 17-18'!G417&lt;200,IF(F415&gt;60,60,F415),F415)</f>
        <v>51</v>
      </c>
      <c r="H415" s="116">
        <f>(D415+G415)/2</f>
        <v>51</v>
      </c>
      <c r="I415" s="116">
        <f>IF('STATS 17-18'!H417&lt;13.4,IF(H415&gt;73,73,H415),H415)</f>
        <v>51</v>
      </c>
      <c r="J415" s="134">
        <f>IF('STATS 17-18'!H417&lt;11,IF(I415&gt;66,66,I415),I415)</f>
        <v>51</v>
      </c>
    </row>
    <row r="416" ht="20.35" customHeight="1">
      <c r="A416" t="s" s="38">
        <v>507</v>
      </c>
      <c r="B416" s="81">
        <f>VLOOKUP('STATS 17-18'!AG418,'SC - SHOTS'!$A$3:$B$55,2)</f>
        <v>49</v>
      </c>
      <c r="C416" s="33">
        <f>IF('STATS 17-18'!G418&lt;400,IF(B416&gt;66,66,B416),B416)</f>
        <v>49</v>
      </c>
      <c r="D416" s="33">
        <f>IF('STATS 17-18'!G418&lt;200,IF(C416&gt;60,60,C416),C416)</f>
        <v>49</v>
      </c>
      <c r="E416" s="33">
        <f>VLOOKUP('STATS 17-18'!J418,'SC - GOALS'!$A$3:$B$55,2)</f>
        <v>57</v>
      </c>
      <c r="F416" s="33">
        <f>IF('STATS 17-18'!G418&lt;400,IF(E416&gt;66,66,E416),E416)</f>
        <v>57</v>
      </c>
      <c r="G416" s="33">
        <f>IF('STATS 17-18'!G418&lt;200,IF(F416&gt;60,60,F416),F416)</f>
        <v>57</v>
      </c>
      <c r="H416" s="116">
        <f>(D416+G416)/2</f>
        <v>53</v>
      </c>
      <c r="I416" s="116">
        <f>IF('STATS 17-18'!H418&lt;13.4,IF(H416&gt;73,73,H416),H416)</f>
        <v>53</v>
      </c>
      <c r="J416" s="134">
        <f>IF('STATS 17-18'!H418&lt;11,IF(I416&gt;66,66,I416),I416)</f>
        <v>53</v>
      </c>
    </row>
    <row r="417" ht="20.35" customHeight="1">
      <c r="A417" t="s" s="38">
        <v>508</v>
      </c>
      <c r="B417" s="81">
        <f>VLOOKUP('STATS 17-18'!AG419,'SC - SHOTS'!$A$3:$B$55,2)</f>
        <v>79</v>
      </c>
      <c r="C417" s="33">
        <f>IF('STATS 17-18'!G419&lt;400,IF(B417&gt;66,66,B417),B417)</f>
        <v>79</v>
      </c>
      <c r="D417" s="33">
        <f>IF('STATS 17-18'!G419&lt;200,IF(C417&gt;60,60,C417),C417)</f>
        <v>79</v>
      </c>
      <c r="E417" s="33">
        <f>VLOOKUP('STATS 17-18'!J419,'SC - GOALS'!$A$3:$B$55,2)</f>
        <v>73</v>
      </c>
      <c r="F417" s="33">
        <f>IF('STATS 17-18'!G419&lt;400,IF(E417&gt;66,66,E417),E417)</f>
        <v>73</v>
      </c>
      <c r="G417" s="33">
        <f>IF('STATS 17-18'!G419&lt;200,IF(F417&gt;60,60,F417),F417)</f>
        <v>73</v>
      </c>
      <c r="H417" s="116">
        <f>(D417+G417)/2</f>
        <v>76</v>
      </c>
      <c r="I417" s="116">
        <f>IF('STATS 17-18'!H419&lt;13.4,IF(H417&gt;73,73,H417),H417)</f>
        <v>76</v>
      </c>
      <c r="J417" s="134">
        <f>IF('STATS 17-18'!H419&lt;11,IF(I417&gt;66,66,I417),I417)</f>
        <v>76</v>
      </c>
    </row>
    <row r="418" ht="20.35" customHeight="1">
      <c r="A418" t="s" s="38">
        <v>509</v>
      </c>
      <c r="B418" s="81">
        <f>VLOOKUP('STATS 17-18'!AG420,'SC - SHOTS'!$A$3:$B$55,2)</f>
        <v>51</v>
      </c>
      <c r="C418" s="33">
        <f>IF('STATS 17-18'!G420&lt;400,IF(B418&gt;66,66,B418),B418)</f>
        <v>51</v>
      </c>
      <c r="D418" s="33">
        <f>IF('STATS 17-18'!G420&lt;200,IF(C418&gt;60,60,C418),C418)</f>
        <v>51</v>
      </c>
      <c r="E418" s="33">
        <f>VLOOKUP('STATS 17-18'!J420,'SC - GOALS'!$A$3:$B$55,2)</f>
        <v>52</v>
      </c>
      <c r="F418" s="33">
        <f>IF('STATS 17-18'!G420&lt;400,IF(E418&gt;66,66,E418),E418)</f>
        <v>52</v>
      </c>
      <c r="G418" s="33">
        <f>IF('STATS 17-18'!G420&lt;200,IF(F418&gt;60,60,F418),F418)</f>
        <v>52</v>
      </c>
      <c r="H418" s="116">
        <f>(D418+G418)/2</f>
        <v>51.5</v>
      </c>
      <c r="I418" s="116">
        <f>IF('STATS 17-18'!H420&lt;13.4,IF(H418&gt;73,73,H418),H418)</f>
        <v>51.5</v>
      </c>
      <c r="J418" s="134">
        <f>IF('STATS 17-18'!H420&lt;11,IF(I418&gt;66,66,I418),I418)</f>
        <v>51.5</v>
      </c>
    </row>
    <row r="419" ht="20.35" customHeight="1">
      <c r="A419" t="s" s="38">
        <v>510</v>
      </c>
      <c r="B419" s="81">
        <f>VLOOKUP('STATS 17-18'!AG421,'SC - SHOTS'!$A$3:$B$55,2)</f>
        <v>83</v>
      </c>
      <c r="C419" s="33">
        <f>IF('STATS 17-18'!G421&lt;400,IF(B419&gt;66,66,B419),B419)</f>
        <v>83</v>
      </c>
      <c r="D419" s="33">
        <f>IF('STATS 17-18'!G421&lt;200,IF(C419&gt;60,60,C419),C419)</f>
        <v>83</v>
      </c>
      <c r="E419" s="33">
        <f>VLOOKUP('STATS 17-18'!J421,'SC - GOALS'!$A$3:$B$55,2)</f>
        <v>88</v>
      </c>
      <c r="F419" s="33">
        <f>IF('STATS 17-18'!G421&lt;400,IF(E419&gt;66,66,E419),E419)</f>
        <v>88</v>
      </c>
      <c r="G419" s="33">
        <f>IF('STATS 17-18'!G421&lt;200,IF(F419&gt;60,60,F419),F419)</f>
        <v>88</v>
      </c>
      <c r="H419" s="116">
        <f>(D419+G419)/2</f>
        <v>85.5</v>
      </c>
      <c r="I419" s="116">
        <f>IF('STATS 17-18'!H421&lt;13.4,IF(H419&gt;73,73,H419),H419)</f>
        <v>85.5</v>
      </c>
      <c r="J419" s="134">
        <f>IF('STATS 17-18'!H421&lt;11,IF(I419&gt;66,66,I419),I419)</f>
        <v>85.5</v>
      </c>
    </row>
    <row r="420" ht="20.35" customHeight="1">
      <c r="A420" t="s" s="38">
        <v>511</v>
      </c>
      <c r="B420" s="81">
        <f>VLOOKUP('STATS 17-18'!AG422,'SC - SHOTS'!$A$3:$B$55,2)</f>
        <v>98</v>
      </c>
      <c r="C420" s="33">
        <f>IF('STATS 17-18'!G422&lt;400,IF(B420&gt;66,66,B420),B420)</f>
        <v>98</v>
      </c>
      <c r="D420" s="33">
        <f>IF('STATS 17-18'!G422&lt;200,IF(C420&gt;60,60,C420),C420)</f>
        <v>98</v>
      </c>
      <c r="E420" s="33">
        <f>VLOOKUP('STATS 17-18'!J422,'SC - GOALS'!$A$3:$B$55,2)</f>
        <v>92</v>
      </c>
      <c r="F420" s="33">
        <f>IF('STATS 17-18'!G422&lt;400,IF(E420&gt;66,66,E420),E420)</f>
        <v>92</v>
      </c>
      <c r="G420" s="33">
        <f>IF('STATS 17-18'!G422&lt;200,IF(F420&gt;60,60,F420),F420)</f>
        <v>92</v>
      </c>
      <c r="H420" s="116">
        <f>(D420+G420)/2</f>
        <v>95</v>
      </c>
      <c r="I420" s="116">
        <f>IF('STATS 17-18'!H422&lt;13.4,IF(H420&gt;73,73,H420),H420)</f>
        <v>95</v>
      </c>
      <c r="J420" s="134">
        <f>IF('STATS 17-18'!H422&lt;11,IF(I420&gt;66,66,I420),I420)</f>
        <v>95</v>
      </c>
    </row>
    <row r="421" ht="20.35" customHeight="1">
      <c r="A421" t="s" s="38">
        <v>512</v>
      </c>
      <c r="B421" s="81">
        <f>VLOOKUP('STATS 17-18'!AG423,'SC - SHOTS'!$A$3:$B$55,2)</f>
        <v>88</v>
      </c>
      <c r="C421" s="33">
        <f>IF('STATS 17-18'!G423&lt;400,IF(B421&gt;66,66,B421),B421)</f>
        <v>88</v>
      </c>
      <c r="D421" s="33">
        <f>IF('STATS 17-18'!G423&lt;200,IF(C421&gt;60,60,C421),C421)</f>
        <v>88</v>
      </c>
      <c r="E421" s="33">
        <f>VLOOKUP('STATS 17-18'!J423,'SC - GOALS'!$A$3:$B$55,2)</f>
        <v>81</v>
      </c>
      <c r="F421" s="33">
        <f>IF('STATS 17-18'!G423&lt;400,IF(E421&gt;66,66,E421),E421)</f>
        <v>81</v>
      </c>
      <c r="G421" s="33">
        <f>IF('STATS 17-18'!G423&lt;200,IF(F421&gt;60,60,F421),F421)</f>
        <v>81</v>
      </c>
      <c r="H421" s="116">
        <f>(D421+G421)/2</f>
        <v>84.5</v>
      </c>
      <c r="I421" s="116">
        <f>IF('STATS 17-18'!H423&lt;13.4,IF(H421&gt;73,73,H421),H421)</f>
        <v>84.5</v>
      </c>
      <c r="J421" s="134">
        <f>IF('STATS 17-18'!H423&lt;11,IF(I421&gt;66,66,I421),I421)</f>
        <v>84.5</v>
      </c>
    </row>
    <row r="422" ht="20.35" customHeight="1">
      <c r="A422" t="s" s="38">
        <v>513</v>
      </c>
      <c r="B422" s="81">
        <f>VLOOKUP('STATS 17-18'!AG424,'SC - SHOTS'!$A$3:$B$55,2)</f>
        <v>93</v>
      </c>
      <c r="C422" s="33">
        <f>IF('STATS 17-18'!G424&lt;400,IF(B422&gt;66,66,B422),B422)</f>
        <v>66</v>
      </c>
      <c r="D422" s="33">
        <f>IF('STATS 17-18'!G424&lt;200,IF(C422&gt;60,60,C422),C422)</f>
        <v>66</v>
      </c>
      <c r="E422" s="33">
        <f>VLOOKUP('STATS 17-18'!J424,'SC - GOALS'!$A$3:$B$55,2)</f>
        <v>78</v>
      </c>
      <c r="F422" s="33">
        <f>IF('STATS 17-18'!G424&lt;400,IF(E422&gt;66,66,E422),E422)</f>
        <v>66</v>
      </c>
      <c r="G422" s="33">
        <f>IF('STATS 17-18'!G424&lt;200,IF(F422&gt;60,60,F422),F422)</f>
        <v>66</v>
      </c>
      <c r="H422" s="116">
        <f>(D422+G422)/2</f>
        <v>66</v>
      </c>
      <c r="I422" s="116">
        <f>IF('STATS 17-18'!H424&lt;13.4,IF(H422&gt;73,73,H422),H422)</f>
        <v>66</v>
      </c>
      <c r="J422" s="134">
        <f>IF('STATS 17-18'!H424&lt;11,IF(I422&gt;66,66,I422),I422)</f>
        <v>66</v>
      </c>
    </row>
    <row r="423" ht="20.35" customHeight="1">
      <c r="A423" t="s" s="38">
        <v>514</v>
      </c>
      <c r="B423" s="81">
        <f>VLOOKUP('STATS 17-18'!AG425,'SC - SHOTS'!$A$3:$B$55,2)</f>
        <v>83</v>
      </c>
      <c r="C423" s="33">
        <f>IF('STATS 17-18'!G425&lt;400,IF(B423&gt;66,66,B423),B423)</f>
        <v>83</v>
      </c>
      <c r="D423" s="33">
        <f>IF('STATS 17-18'!G425&lt;200,IF(C423&gt;60,60,C423),C423)</f>
        <v>83</v>
      </c>
      <c r="E423" s="33">
        <f>VLOOKUP('STATS 17-18'!J425,'SC - GOALS'!$A$3:$B$55,2)</f>
        <v>82</v>
      </c>
      <c r="F423" s="33">
        <f>IF('STATS 17-18'!G425&lt;400,IF(E423&gt;66,66,E423),E423)</f>
        <v>82</v>
      </c>
      <c r="G423" s="33">
        <f>IF('STATS 17-18'!G425&lt;200,IF(F423&gt;60,60,F423),F423)</f>
        <v>82</v>
      </c>
      <c r="H423" s="116">
        <f>(D423+G423)/2</f>
        <v>82.5</v>
      </c>
      <c r="I423" s="116">
        <f>IF('STATS 17-18'!H425&lt;13.4,IF(H423&gt;73,73,H423),H423)</f>
        <v>82.5</v>
      </c>
      <c r="J423" s="134">
        <f>IF('STATS 17-18'!H425&lt;11,IF(I423&gt;66,66,I423),I423)</f>
        <v>82.5</v>
      </c>
    </row>
    <row r="424" ht="20.35" customHeight="1">
      <c r="A424" t="s" s="38">
        <v>515</v>
      </c>
      <c r="B424" s="81">
        <f>VLOOKUP('STATS 17-18'!AG426,'SC - SHOTS'!$A$3:$B$55,2)</f>
        <v>87</v>
      </c>
      <c r="C424" s="33">
        <f>IF('STATS 17-18'!G426&lt;400,IF(B424&gt;66,66,B424),B424)</f>
        <v>87</v>
      </c>
      <c r="D424" s="33">
        <f>IF('STATS 17-18'!G426&lt;200,IF(C424&gt;60,60,C424),C424)</f>
        <v>87</v>
      </c>
      <c r="E424" s="33">
        <f>VLOOKUP('STATS 17-18'!J426,'SC - GOALS'!$A$3:$B$55,2)</f>
        <v>91</v>
      </c>
      <c r="F424" s="33">
        <f>IF('STATS 17-18'!G426&lt;400,IF(E424&gt;66,66,E424),E424)</f>
        <v>91</v>
      </c>
      <c r="G424" s="33">
        <f>IF('STATS 17-18'!G426&lt;200,IF(F424&gt;60,60,F424),F424)</f>
        <v>91</v>
      </c>
      <c r="H424" s="116">
        <f>(D424+G424)/2</f>
        <v>89</v>
      </c>
      <c r="I424" s="116">
        <f>IF('STATS 17-18'!H426&lt;13.4,IF(H424&gt;73,73,H424),H424)</f>
        <v>89</v>
      </c>
      <c r="J424" s="134">
        <f>IF('STATS 17-18'!H426&lt;11,IF(I424&gt;66,66,I424),I424)</f>
        <v>89</v>
      </c>
    </row>
    <row r="425" ht="20.35" customHeight="1">
      <c r="A425" t="s" s="38">
        <v>516</v>
      </c>
      <c r="B425" s="81">
        <f>VLOOKUP('STATS 17-18'!AG427,'SC - SHOTS'!$A$3:$B$55,2)</f>
        <v>52</v>
      </c>
      <c r="C425" s="33">
        <f>IF('STATS 17-18'!G427&lt;400,IF(B425&gt;66,66,B425),B425)</f>
        <v>52</v>
      </c>
      <c r="D425" s="33">
        <f>IF('STATS 17-18'!G427&lt;200,IF(C425&gt;60,60,C425),C425)</f>
        <v>52</v>
      </c>
      <c r="E425" s="33">
        <f>VLOOKUP('STATS 17-18'!J427,'SC - GOALS'!$A$3:$B$55,2)</f>
        <v>47</v>
      </c>
      <c r="F425" s="33">
        <f>IF('STATS 17-18'!G427&lt;400,IF(E425&gt;66,66,E425),E425)</f>
        <v>47</v>
      </c>
      <c r="G425" s="33">
        <f>IF('STATS 17-18'!G427&lt;200,IF(F425&gt;60,60,F425),F425)</f>
        <v>47</v>
      </c>
      <c r="H425" s="116">
        <f>(D425+G425)/2</f>
        <v>49.5</v>
      </c>
      <c r="I425" s="116">
        <f>IF('STATS 17-18'!H427&lt;13.4,IF(H425&gt;73,73,H425),H425)</f>
        <v>49.5</v>
      </c>
      <c r="J425" s="134">
        <f>IF('STATS 17-18'!H427&lt;11,IF(I425&gt;66,66,I425),I425)</f>
        <v>49.5</v>
      </c>
    </row>
    <row r="426" ht="20.35" customHeight="1">
      <c r="A426" t="s" s="38">
        <v>517</v>
      </c>
      <c r="B426" s="81">
        <f>VLOOKUP('STATS 17-18'!AG428,'SC - SHOTS'!$A$3:$B$55,2)</f>
        <v>69</v>
      </c>
      <c r="C426" s="33">
        <f>IF('STATS 17-18'!G428&lt;400,IF(B426&gt;66,66,B426),B426)</f>
        <v>69</v>
      </c>
      <c r="D426" s="33">
        <f>IF('STATS 17-18'!G428&lt;200,IF(C426&gt;60,60,C426),C426)</f>
        <v>69</v>
      </c>
      <c r="E426" s="33">
        <f>VLOOKUP('STATS 17-18'!J428,'SC - GOALS'!$A$3:$B$55,2)</f>
        <v>62</v>
      </c>
      <c r="F426" s="33">
        <f>IF('STATS 17-18'!G428&lt;400,IF(E426&gt;66,66,E426),E426)</f>
        <v>62</v>
      </c>
      <c r="G426" s="33">
        <f>IF('STATS 17-18'!G428&lt;200,IF(F426&gt;60,60,F426),F426)</f>
        <v>62</v>
      </c>
      <c r="H426" s="116">
        <f>(D426+G426)/2</f>
        <v>65.5</v>
      </c>
      <c r="I426" s="116">
        <f>IF('STATS 17-18'!H428&lt;13.4,IF(H426&gt;73,73,H426),H426)</f>
        <v>65.5</v>
      </c>
      <c r="J426" s="134">
        <f>IF('STATS 17-18'!H428&lt;11,IF(I426&gt;66,66,I426),I426)</f>
        <v>65.5</v>
      </c>
    </row>
    <row r="427" ht="20.35" customHeight="1">
      <c r="A427" t="s" s="38">
        <v>518</v>
      </c>
      <c r="B427" s="81">
        <f>VLOOKUP('STATS 17-18'!AG429,'SC - SHOTS'!$A$3:$B$55,2)</f>
        <v>58</v>
      </c>
      <c r="C427" s="33">
        <f>IF('STATS 17-18'!G429&lt;400,IF(B427&gt;66,66,B427),B427)</f>
        <v>58</v>
      </c>
      <c r="D427" s="33">
        <f>IF('STATS 17-18'!G429&lt;200,IF(C427&gt;60,60,C427),C427)</f>
        <v>58</v>
      </c>
      <c r="E427" s="33">
        <f>VLOOKUP('STATS 17-18'!J429,'SC - GOALS'!$A$3:$B$55,2)</f>
        <v>64</v>
      </c>
      <c r="F427" s="33">
        <f>IF('STATS 17-18'!G429&lt;400,IF(E427&gt;66,66,E427),E427)</f>
        <v>64</v>
      </c>
      <c r="G427" s="33">
        <f>IF('STATS 17-18'!G429&lt;200,IF(F427&gt;60,60,F427),F427)</f>
        <v>64</v>
      </c>
      <c r="H427" s="116">
        <f>(D427+G427)/2</f>
        <v>61</v>
      </c>
      <c r="I427" s="116">
        <f>IF('STATS 17-18'!H429&lt;13.4,IF(H427&gt;73,73,H427),H427)</f>
        <v>61</v>
      </c>
      <c r="J427" s="134">
        <f>IF('STATS 17-18'!H429&lt;11,IF(I427&gt;66,66,I427),I427)</f>
        <v>61</v>
      </c>
    </row>
    <row r="428" ht="20.35" customHeight="1">
      <c r="A428" t="s" s="38">
        <v>519</v>
      </c>
      <c r="B428" s="81">
        <f>VLOOKUP('STATS 17-18'!AG430,'SC - SHOTS'!$A$3:$B$55,2)</f>
        <v>64</v>
      </c>
      <c r="C428" s="33">
        <f>IF('STATS 17-18'!G430&lt;400,IF(B428&gt;66,66,B428),B428)</f>
        <v>64</v>
      </c>
      <c r="D428" s="33">
        <f>IF('STATS 17-18'!G430&lt;200,IF(C428&gt;60,60,C428),C428)</f>
        <v>64</v>
      </c>
      <c r="E428" s="33">
        <f>VLOOKUP('STATS 17-18'!J430,'SC - GOALS'!$A$3:$B$55,2)</f>
        <v>59</v>
      </c>
      <c r="F428" s="33">
        <f>IF('STATS 17-18'!G430&lt;400,IF(E428&gt;66,66,E428),E428)</f>
        <v>59</v>
      </c>
      <c r="G428" s="33">
        <f>IF('STATS 17-18'!G430&lt;200,IF(F428&gt;60,60,F428),F428)</f>
        <v>59</v>
      </c>
      <c r="H428" s="116">
        <f>(D428+G428)/2</f>
        <v>61.5</v>
      </c>
      <c r="I428" s="116">
        <f>IF('STATS 17-18'!H430&lt;13.4,IF(H428&gt;73,73,H428),H428)</f>
        <v>61.5</v>
      </c>
      <c r="J428" s="134">
        <f>IF('STATS 17-18'!H430&lt;11,IF(I428&gt;66,66,I428),I428)</f>
        <v>61.5</v>
      </c>
    </row>
    <row r="429" ht="20.35" customHeight="1">
      <c r="A429" t="s" s="38">
        <v>520</v>
      </c>
      <c r="B429" s="81">
        <f>VLOOKUP('STATS 17-18'!AG431,'SC - SHOTS'!$A$3:$B$55,2)</f>
        <v>47</v>
      </c>
      <c r="C429" s="33">
        <f>IF('STATS 17-18'!G431&lt;400,IF(B429&gt;66,66,B429),B429)</f>
        <v>47</v>
      </c>
      <c r="D429" s="33">
        <f>IF('STATS 17-18'!G431&lt;200,IF(C429&gt;60,60,C429),C429)</f>
        <v>47</v>
      </c>
      <c r="E429" s="33">
        <f>VLOOKUP('STATS 17-18'!J431,'SC - GOALS'!$A$3:$B$55,2)</f>
        <v>47</v>
      </c>
      <c r="F429" s="33">
        <f>IF('STATS 17-18'!G431&lt;400,IF(E429&gt;66,66,E429),E429)</f>
        <v>47</v>
      </c>
      <c r="G429" s="33">
        <f>IF('STATS 17-18'!G431&lt;200,IF(F429&gt;60,60,F429),F429)</f>
        <v>47</v>
      </c>
      <c r="H429" s="116">
        <f>(D429+G429)/2</f>
        <v>47</v>
      </c>
      <c r="I429" s="116">
        <f>IF('STATS 17-18'!H431&lt;13.4,IF(H429&gt;73,73,H429),H429)</f>
        <v>47</v>
      </c>
      <c r="J429" s="134">
        <f>IF('STATS 17-18'!H431&lt;11,IF(I429&gt;66,66,I429),I429)</f>
        <v>47</v>
      </c>
    </row>
    <row r="430" ht="20.35" customHeight="1">
      <c r="A430" t="s" s="38">
        <v>521</v>
      </c>
      <c r="B430" s="81">
        <f>VLOOKUP('STATS 17-18'!AG432,'SC - SHOTS'!$A$3:$B$55,2)</f>
        <v>82</v>
      </c>
      <c r="C430" s="33">
        <f>IF('STATS 17-18'!G432&lt;400,IF(B430&gt;66,66,B430),B430)</f>
        <v>66</v>
      </c>
      <c r="D430" s="33">
        <f>IF('STATS 17-18'!G432&lt;200,IF(C430&gt;60,60,C430),C430)</f>
        <v>60</v>
      </c>
      <c r="E430" s="33">
        <f>VLOOKUP('STATS 17-18'!J432,'SC - GOALS'!$A$3:$B$55,2)</f>
        <v>65</v>
      </c>
      <c r="F430" s="33">
        <f>IF('STATS 17-18'!G432&lt;400,IF(E430&gt;66,66,E430),E430)</f>
        <v>65</v>
      </c>
      <c r="G430" s="33">
        <f>IF('STATS 17-18'!G432&lt;200,IF(F430&gt;60,60,F430),F430)</f>
        <v>60</v>
      </c>
      <c r="H430" s="116">
        <f>(D430+G430)/2</f>
        <v>60</v>
      </c>
      <c r="I430" s="116">
        <f>IF('STATS 17-18'!H432&lt;13.4,IF(H430&gt;73,73,H430),H430)</f>
        <v>60</v>
      </c>
      <c r="J430" s="134">
        <f>IF('STATS 17-18'!H432&lt;11,IF(I430&gt;66,66,I430),I430)</f>
        <v>60</v>
      </c>
    </row>
    <row r="431" ht="20.35" customHeight="1">
      <c r="A431" t="s" s="38">
        <v>522</v>
      </c>
      <c r="B431" s="81">
        <f>VLOOKUP('STATS 17-18'!AG433,'SC - SHOTS'!$A$3:$B$55,2)</f>
        <v>72</v>
      </c>
      <c r="C431" s="33">
        <f>IF('STATS 17-18'!G433&lt;400,IF(B431&gt;66,66,B431),B431)</f>
        <v>72</v>
      </c>
      <c r="D431" s="33">
        <f>IF('STATS 17-18'!G433&lt;200,IF(C431&gt;60,60,C431),C431)</f>
        <v>72</v>
      </c>
      <c r="E431" s="33">
        <f>VLOOKUP('STATS 17-18'!J433,'SC - GOALS'!$A$3:$B$55,2)</f>
        <v>79</v>
      </c>
      <c r="F431" s="33">
        <f>IF('STATS 17-18'!G433&lt;400,IF(E431&gt;66,66,E431),E431)</f>
        <v>79</v>
      </c>
      <c r="G431" s="33">
        <f>IF('STATS 17-18'!G433&lt;200,IF(F431&gt;60,60,F431),F431)</f>
        <v>79</v>
      </c>
      <c r="H431" s="116">
        <f>(D431+G431)/2</f>
        <v>75.5</v>
      </c>
      <c r="I431" s="116">
        <f>IF('STATS 17-18'!H433&lt;13.4,IF(H431&gt;73,73,H431),H431)</f>
        <v>75.5</v>
      </c>
      <c r="J431" s="134">
        <f>IF('STATS 17-18'!H433&lt;11,IF(I431&gt;66,66,I431),I431)</f>
        <v>75.5</v>
      </c>
    </row>
    <row r="432" ht="20.35" customHeight="1">
      <c r="A432" t="s" s="38">
        <v>523</v>
      </c>
      <c r="B432" s="81">
        <f>VLOOKUP('STATS 17-18'!AG434,'SC - SHOTS'!$A$3:$B$55,2)</f>
        <v>86</v>
      </c>
      <c r="C432" s="33">
        <f>IF('STATS 17-18'!G434&lt;400,IF(B432&gt;66,66,B432),B432)</f>
        <v>66</v>
      </c>
      <c r="D432" s="33">
        <f>IF('STATS 17-18'!G434&lt;200,IF(C432&gt;60,60,C432),C432)</f>
        <v>60</v>
      </c>
      <c r="E432" s="33">
        <f>VLOOKUP('STATS 17-18'!J434,'SC - GOALS'!$A$3:$B$55,2)</f>
        <v>47</v>
      </c>
      <c r="F432" s="33">
        <f>IF('STATS 17-18'!G434&lt;400,IF(E432&gt;66,66,E432),E432)</f>
        <v>47</v>
      </c>
      <c r="G432" s="33">
        <f>IF('STATS 17-18'!G434&lt;200,IF(F432&gt;60,60,F432),F432)</f>
        <v>47</v>
      </c>
      <c r="H432" s="116">
        <f>(D432+G432)/2</f>
        <v>53.5</v>
      </c>
      <c r="I432" s="116">
        <f>IF('STATS 17-18'!H434&lt;13.4,IF(H432&gt;73,73,H432),H432)</f>
        <v>53.5</v>
      </c>
      <c r="J432" s="134">
        <f>IF('STATS 17-18'!H434&lt;11,IF(I432&gt;66,66,I432),I432)</f>
        <v>53.5</v>
      </c>
    </row>
    <row r="433" ht="20.35" customHeight="1">
      <c r="A433" t="s" s="38">
        <v>524</v>
      </c>
      <c r="B433" s="81">
        <f>VLOOKUP('STATS 17-18'!AG435,'SC - SHOTS'!$A$3:$B$55,2)</f>
        <v>76</v>
      </c>
      <c r="C433" s="33">
        <f>IF('STATS 17-18'!G435&lt;400,IF(B433&gt;66,66,B433),B433)</f>
        <v>76</v>
      </c>
      <c r="D433" s="33">
        <f>IF('STATS 17-18'!G435&lt;200,IF(C433&gt;60,60,C433),C433)</f>
        <v>76</v>
      </c>
      <c r="E433" s="33">
        <f>VLOOKUP('STATS 17-18'!J435,'SC - GOALS'!$A$3:$B$55,2)</f>
        <v>71</v>
      </c>
      <c r="F433" s="33">
        <f>IF('STATS 17-18'!G435&lt;400,IF(E433&gt;66,66,E433),E433)</f>
        <v>71</v>
      </c>
      <c r="G433" s="33">
        <f>IF('STATS 17-18'!G435&lt;200,IF(F433&gt;60,60,F433),F433)</f>
        <v>71</v>
      </c>
      <c r="H433" s="116">
        <f>(D433+G433)/2</f>
        <v>73.5</v>
      </c>
      <c r="I433" s="116">
        <f>IF('STATS 17-18'!H435&lt;13.4,IF(H433&gt;73,73,H433),H433)</f>
        <v>73</v>
      </c>
      <c r="J433" s="134">
        <f>IF('STATS 17-18'!H435&lt;11,IF(I433&gt;66,66,I433),I433)</f>
        <v>73</v>
      </c>
    </row>
    <row r="434" ht="20.35" customHeight="1">
      <c r="A434" t="s" s="38">
        <v>525</v>
      </c>
      <c r="B434" s="81">
        <f>VLOOKUP('STATS 17-18'!AG436,'SC - SHOTS'!$A$3:$B$55,2)</f>
        <v>57</v>
      </c>
      <c r="C434" s="33">
        <f>IF('STATS 17-18'!G436&lt;400,IF(B434&gt;66,66,B434),B434)</f>
        <v>57</v>
      </c>
      <c r="D434" s="33">
        <f>IF('STATS 17-18'!G436&lt;200,IF(C434&gt;60,60,C434),C434)</f>
        <v>57</v>
      </c>
      <c r="E434" s="33">
        <f>VLOOKUP('STATS 17-18'!J436,'SC - GOALS'!$A$3:$B$55,2)</f>
        <v>54</v>
      </c>
      <c r="F434" s="33">
        <f>IF('STATS 17-18'!G436&lt;400,IF(E434&gt;66,66,E434),E434)</f>
        <v>54</v>
      </c>
      <c r="G434" s="33">
        <f>IF('STATS 17-18'!G436&lt;200,IF(F434&gt;60,60,F434),F434)</f>
        <v>54</v>
      </c>
      <c r="H434" s="116">
        <f>(D434+G434)/2</f>
        <v>55.5</v>
      </c>
      <c r="I434" s="116">
        <f>IF('STATS 17-18'!H436&lt;13.4,IF(H434&gt;73,73,H434),H434)</f>
        <v>55.5</v>
      </c>
      <c r="J434" s="134">
        <f>IF('STATS 17-18'!H436&lt;11,IF(I434&gt;66,66,I434),I434)</f>
        <v>55.5</v>
      </c>
    </row>
    <row r="435" ht="20.35" customHeight="1">
      <c r="A435" t="s" s="38">
        <v>526</v>
      </c>
      <c r="B435" s="81">
        <f>VLOOKUP('STATS 17-18'!AG437,'SC - SHOTS'!$A$3:$B$55,2)</f>
        <v>56</v>
      </c>
      <c r="C435" s="33">
        <f>IF('STATS 17-18'!G437&lt;400,IF(B435&gt;66,66,B435),B435)</f>
        <v>56</v>
      </c>
      <c r="D435" s="33">
        <f>IF('STATS 17-18'!G437&lt;200,IF(C435&gt;60,60,C435),C435)</f>
        <v>56</v>
      </c>
      <c r="E435" s="33">
        <f>VLOOKUP('STATS 17-18'!J437,'SC - GOALS'!$A$3:$B$55,2)</f>
        <v>60</v>
      </c>
      <c r="F435" s="33">
        <f>IF('STATS 17-18'!G437&lt;400,IF(E435&gt;66,66,E435),E435)</f>
        <v>60</v>
      </c>
      <c r="G435" s="33">
        <f>IF('STATS 17-18'!G437&lt;200,IF(F435&gt;60,60,F435),F435)</f>
        <v>60</v>
      </c>
      <c r="H435" s="116">
        <f>(D435+G435)/2</f>
        <v>58</v>
      </c>
      <c r="I435" s="116">
        <f>IF('STATS 17-18'!H437&lt;13.4,IF(H435&gt;73,73,H435),H435)</f>
        <v>58</v>
      </c>
      <c r="J435" s="134">
        <f>IF('STATS 17-18'!H437&lt;11,IF(I435&gt;66,66,I435),I435)</f>
        <v>58</v>
      </c>
    </row>
    <row r="436" ht="20.35" customHeight="1">
      <c r="A436" t="s" s="38">
        <v>527</v>
      </c>
      <c r="B436" s="81">
        <f>VLOOKUP('STATS 17-18'!AG438,'SC - SHOTS'!$A$3:$B$55,2)</f>
        <v>76</v>
      </c>
      <c r="C436" s="33">
        <f>IF('STATS 17-18'!G438&lt;400,IF(B436&gt;66,66,B436),B436)</f>
        <v>66</v>
      </c>
      <c r="D436" s="33">
        <f>IF('STATS 17-18'!G438&lt;200,IF(C436&gt;60,60,C436),C436)</f>
        <v>60</v>
      </c>
      <c r="E436" s="33">
        <f>VLOOKUP('STATS 17-18'!J438,'SC - GOALS'!$A$3:$B$55,2)</f>
        <v>47</v>
      </c>
      <c r="F436" s="33">
        <f>IF('STATS 17-18'!G438&lt;400,IF(E436&gt;66,66,E436),E436)</f>
        <v>47</v>
      </c>
      <c r="G436" s="33">
        <f>IF('STATS 17-18'!G438&lt;200,IF(F436&gt;60,60,F436),F436)</f>
        <v>47</v>
      </c>
      <c r="H436" s="116">
        <f>(D436+G436)/2</f>
        <v>53.5</v>
      </c>
      <c r="I436" s="116">
        <f>IF('STATS 17-18'!H438&lt;13.4,IF(H436&gt;73,73,H436),H436)</f>
        <v>53.5</v>
      </c>
      <c r="J436" s="134">
        <f>IF('STATS 17-18'!H438&lt;11,IF(I436&gt;66,66,I436),I436)</f>
        <v>53.5</v>
      </c>
    </row>
    <row r="437" ht="20.35" customHeight="1">
      <c r="A437" t="s" s="38">
        <v>528</v>
      </c>
      <c r="B437" s="81">
        <f>VLOOKUP('STATS 17-18'!AG439,'SC - SHOTS'!$A$3:$B$55,2)</f>
        <v>94</v>
      </c>
      <c r="C437" s="33">
        <f>IF('STATS 17-18'!G439&lt;400,IF(B437&gt;66,66,B437),B437)</f>
        <v>94</v>
      </c>
      <c r="D437" s="33">
        <f>IF('STATS 17-18'!G439&lt;200,IF(C437&gt;60,60,C437),C437)</f>
        <v>94</v>
      </c>
      <c r="E437" s="33">
        <f>VLOOKUP('STATS 17-18'!J439,'SC - GOALS'!$A$3:$B$55,2)</f>
        <v>87</v>
      </c>
      <c r="F437" s="33">
        <f>IF('STATS 17-18'!G439&lt;400,IF(E437&gt;66,66,E437),E437)</f>
        <v>87</v>
      </c>
      <c r="G437" s="33">
        <f>IF('STATS 17-18'!G439&lt;200,IF(F437&gt;60,60,F437),F437)</f>
        <v>87</v>
      </c>
      <c r="H437" s="116">
        <f>(D437+G437)/2</f>
        <v>90.5</v>
      </c>
      <c r="I437" s="116">
        <f>IF('STATS 17-18'!H439&lt;13.4,IF(H437&gt;73,73,H437),H437)</f>
        <v>90.5</v>
      </c>
      <c r="J437" s="134">
        <f>IF('STATS 17-18'!H439&lt;11,IF(I437&gt;66,66,I437),I437)</f>
        <v>90.5</v>
      </c>
    </row>
    <row r="438" ht="20.35" customHeight="1">
      <c r="A438" t="s" s="38">
        <v>529</v>
      </c>
      <c r="B438" s="81">
        <f>VLOOKUP('STATS 17-18'!AG440,'SC - SHOTS'!$A$3:$B$55,2)</f>
        <v>62</v>
      </c>
      <c r="C438" s="33">
        <f>IF('STATS 17-18'!G440&lt;400,IF(B438&gt;66,66,B438),B438)</f>
        <v>62</v>
      </c>
      <c r="D438" s="33">
        <f>IF('STATS 17-18'!G440&lt;200,IF(C438&gt;60,60,C438),C438)</f>
        <v>62</v>
      </c>
      <c r="E438" s="33">
        <f>VLOOKUP('STATS 17-18'!J440,'SC - GOALS'!$A$3:$B$55,2)</f>
        <v>74</v>
      </c>
      <c r="F438" s="33">
        <f>IF('STATS 17-18'!G440&lt;400,IF(E438&gt;66,66,E438),E438)</f>
        <v>74</v>
      </c>
      <c r="G438" s="33">
        <f>IF('STATS 17-18'!G440&lt;200,IF(F438&gt;60,60,F438),F438)</f>
        <v>74</v>
      </c>
      <c r="H438" s="116">
        <f>(D438+G438)/2</f>
        <v>68</v>
      </c>
      <c r="I438" s="116">
        <f>IF('STATS 17-18'!H440&lt;13.4,IF(H438&gt;73,73,H438),H438)</f>
        <v>68</v>
      </c>
      <c r="J438" s="134">
        <f>IF('STATS 17-18'!H440&lt;11,IF(I438&gt;66,66,I438),I438)</f>
        <v>68</v>
      </c>
    </row>
    <row r="439" ht="20.35" customHeight="1">
      <c r="A439" t="s" s="38">
        <v>531</v>
      </c>
      <c r="B439" s="81">
        <f>VLOOKUP('STATS 17-18'!AG441,'SC - SHOTS'!$A$3:$B$55,2)</f>
        <v>75</v>
      </c>
      <c r="C439" s="33">
        <f>IF('STATS 17-18'!G441&lt;400,IF(B439&gt;66,66,B439),B439)</f>
        <v>75</v>
      </c>
      <c r="D439" s="33">
        <f>IF('STATS 17-18'!G441&lt;200,IF(C439&gt;60,60,C439),C439)</f>
        <v>75</v>
      </c>
      <c r="E439" s="33">
        <f>VLOOKUP('STATS 17-18'!J441,'SC - GOALS'!$A$3:$B$55,2)</f>
        <v>80</v>
      </c>
      <c r="F439" s="33">
        <f>IF('STATS 17-18'!G441&lt;400,IF(E439&gt;66,66,E439),E439)</f>
        <v>80</v>
      </c>
      <c r="G439" s="33">
        <f>IF('STATS 17-18'!G441&lt;200,IF(F439&gt;60,60,F439),F439)</f>
        <v>80</v>
      </c>
      <c r="H439" s="116">
        <f>(D439+G439)/2</f>
        <v>77.5</v>
      </c>
      <c r="I439" s="116">
        <f>IF('STATS 17-18'!H441&lt;13.4,IF(H439&gt;73,73,H439),H439)</f>
        <v>77.5</v>
      </c>
      <c r="J439" s="134">
        <f>IF('STATS 17-18'!H441&lt;11,IF(I439&gt;66,66,I439),I439)</f>
        <v>77.5</v>
      </c>
    </row>
    <row r="440" ht="20.35" customHeight="1">
      <c r="A440" t="s" s="38">
        <v>532</v>
      </c>
      <c r="B440" s="81">
        <f>VLOOKUP('STATS 17-18'!AG442,'SC - SHOTS'!$A$3:$B$55,2)</f>
        <v>47</v>
      </c>
      <c r="C440" s="33">
        <f>IF('STATS 17-18'!G442&lt;400,IF(B440&gt;66,66,B440),B440)</f>
        <v>47</v>
      </c>
      <c r="D440" s="33">
        <f>IF('STATS 17-18'!G442&lt;200,IF(C440&gt;60,60,C440),C440)</f>
        <v>47</v>
      </c>
      <c r="E440" s="33">
        <f>VLOOKUP('STATS 17-18'!J442,'SC - GOALS'!$A$3:$B$55,2)</f>
        <v>47</v>
      </c>
      <c r="F440" s="33">
        <f>IF('STATS 17-18'!G442&lt;400,IF(E440&gt;66,66,E440),E440)</f>
        <v>47</v>
      </c>
      <c r="G440" s="33">
        <f>IF('STATS 17-18'!G442&lt;200,IF(F440&gt;60,60,F440),F440)</f>
        <v>47</v>
      </c>
      <c r="H440" s="116">
        <f>(D440+G440)/2</f>
        <v>47</v>
      </c>
      <c r="I440" s="116">
        <f>IF('STATS 17-18'!H442&lt;13.4,IF(H440&gt;73,73,H440),H440)</f>
        <v>47</v>
      </c>
      <c r="J440" s="134">
        <f>IF('STATS 17-18'!H442&lt;11,IF(I440&gt;66,66,I440),I440)</f>
        <v>47</v>
      </c>
    </row>
    <row r="441" ht="20.35" customHeight="1">
      <c r="A441" t="s" s="38">
        <v>533</v>
      </c>
      <c r="B441" s="81">
        <f>VLOOKUP('STATS 17-18'!AG443,'SC - SHOTS'!$A$3:$B$55,2)</f>
        <v>82</v>
      </c>
      <c r="C441" s="33">
        <f>IF('STATS 17-18'!G443&lt;400,IF(B441&gt;66,66,B441),B441)</f>
        <v>66</v>
      </c>
      <c r="D441" s="33">
        <f>IF('STATS 17-18'!G443&lt;200,IF(C441&gt;60,60,C441),C441)</f>
        <v>66</v>
      </c>
      <c r="E441" s="33">
        <f>VLOOKUP('STATS 17-18'!J443,'SC - GOALS'!$A$3:$B$55,2)</f>
        <v>69</v>
      </c>
      <c r="F441" s="33">
        <f>IF('STATS 17-18'!G443&lt;400,IF(E441&gt;66,66,E441),E441)</f>
        <v>66</v>
      </c>
      <c r="G441" s="33">
        <f>IF('STATS 17-18'!G443&lt;200,IF(F441&gt;60,60,F441),F441)</f>
        <v>66</v>
      </c>
      <c r="H441" s="116">
        <f>(D441+G441)/2</f>
        <v>66</v>
      </c>
      <c r="I441" s="116">
        <f>IF('STATS 17-18'!H443&lt;13.4,IF(H441&gt;73,73,H441),H441)</f>
        <v>66</v>
      </c>
      <c r="J441" s="134">
        <f>IF('STATS 17-18'!H443&lt;11,IF(I441&gt;66,66,I441),I441)</f>
        <v>66</v>
      </c>
    </row>
    <row r="442" ht="20.35" customHeight="1">
      <c r="A442" t="s" s="38">
        <v>535</v>
      </c>
      <c r="B442" s="81">
        <f>VLOOKUP('STATS 17-18'!AG444,'SC - SHOTS'!$A$3:$B$55,2)</f>
        <v>89</v>
      </c>
      <c r="C442" s="33">
        <f>IF('STATS 17-18'!G444&lt;400,IF(B442&gt;66,66,B442),B442)</f>
        <v>66</v>
      </c>
      <c r="D442" s="33">
        <f>IF('STATS 17-18'!G444&lt;200,IF(C442&gt;60,60,C442),C442)</f>
        <v>60</v>
      </c>
      <c r="E442" s="33">
        <f>VLOOKUP('STATS 17-18'!J444,'SC - GOALS'!$A$3:$B$55,2)</f>
        <v>63</v>
      </c>
      <c r="F442" s="33">
        <f>IF('STATS 17-18'!G444&lt;400,IF(E442&gt;66,66,E442),E442)</f>
        <v>63</v>
      </c>
      <c r="G442" s="33">
        <f>IF('STATS 17-18'!G444&lt;200,IF(F442&gt;60,60,F442),F442)</f>
        <v>60</v>
      </c>
      <c r="H442" s="116">
        <f>(D442+G442)/2</f>
        <v>60</v>
      </c>
      <c r="I442" s="116">
        <f>IF('STATS 17-18'!H444&lt;13.4,IF(H442&gt;73,73,H442),H442)</f>
        <v>60</v>
      </c>
      <c r="J442" s="134">
        <f>IF('STATS 17-18'!H444&lt;11,IF(I442&gt;66,66,I442),I442)</f>
        <v>60</v>
      </c>
    </row>
    <row r="443" ht="20.35" customHeight="1">
      <c r="A443" t="s" s="38">
        <v>536</v>
      </c>
      <c r="B443" s="81">
        <f>VLOOKUP('STATS 17-18'!AG445,'SC - SHOTS'!$A$3:$B$55,2)</f>
        <v>57</v>
      </c>
      <c r="C443" s="33">
        <f>IF('STATS 17-18'!G445&lt;400,IF(B443&gt;66,66,B443),B443)</f>
        <v>57</v>
      </c>
      <c r="D443" s="33">
        <f>IF('STATS 17-18'!G445&lt;200,IF(C443&gt;60,60,C443),C443)</f>
        <v>57</v>
      </c>
      <c r="E443" s="33">
        <f>VLOOKUP('STATS 17-18'!J445,'SC - GOALS'!$A$3:$B$55,2)</f>
        <v>59</v>
      </c>
      <c r="F443" s="33">
        <f>IF('STATS 17-18'!G445&lt;400,IF(E443&gt;66,66,E443),E443)</f>
        <v>59</v>
      </c>
      <c r="G443" s="33">
        <f>IF('STATS 17-18'!G445&lt;200,IF(F443&gt;60,60,F443),F443)</f>
        <v>59</v>
      </c>
      <c r="H443" s="116">
        <f>(D443+G443)/2</f>
        <v>58</v>
      </c>
      <c r="I443" s="116">
        <f>IF('STATS 17-18'!H445&lt;13.4,IF(H443&gt;73,73,H443),H443)</f>
        <v>58</v>
      </c>
      <c r="J443" s="134">
        <f>IF('STATS 17-18'!H445&lt;11,IF(I443&gt;66,66,I443),I443)</f>
        <v>58</v>
      </c>
    </row>
    <row r="444" ht="20.35" customHeight="1">
      <c r="A444" t="s" s="38">
        <v>537</v>
      </c>
      <c r="B444" s="81">
        <f>VLOOKUP('STATS 17-18'!AG446,'SC - SHOTS'!$A$3:$B$55,2)</f>
        <v>53</v>
      </c>
      <c r="C444" s="33">
        <f>IF('STATS 17-18'!G446&lt;400,IF(B444&gt;66,66,B444),B444)</f>
        <v>53</v>
      </c>
      <c r="D444" s="33">
        <f>IF('STATS 17-18'!G446&lt;200,IF(C444&gt;60,60,C444),C444)</f>
        <v>53</v>
      </c>
      <c r="E444" s="33">
        <f>VLOOKUP('STATS 17-18'!J446,'SC - GOALS'!$A$3:$B$55,2)</f>
        <v>58</v>
      </c>
      <c r="F444" s="33">
        <f>IF('STATS 17-18'!G446&lt;400,IF(E444&gt;66,66,E444),E444)</f>
        <v>58</v>
      </c>
      <c r="G444" s="33">
        <f>IF('STATS 17-18'!G446&lt;200,IF(F444&gt;60,60,F444),F444)</f>
        <v>58</v>
      </c>
      <c r="H444" s="116">
        <f>(D444+G444)/2</f>
        <v>55.5</v>
      </c>
      <c r="I444" s="116">
        <f>IF('STATS 17-18'!H446&lt;13.4,IF(H444&gt;73,73,H444),H444)</f>
        <v>55.5</v>
      </c>
      <c r="J444" s="134">
        <f>IF('STATS 17-18'!H446&lt;11,IF(I444&gt;66,66,I444),I444)</f>
        <v>55.5</v>
      </c>
    </row>
    <row r="445" ht="20.35" customHeight="1">
      <c r="A445" t="s" s="38">
        <v>538</v>
      </c>
      <c r="B445" s="81">
        <f>VLOOKUP('STATS 17-18'!AG447,'SC - SHOTS'!$A$3:$B$55,2)</f>
        <v>51</v>
      </c>
      <c r="C445" s="33">
        <f>IF('STATS 17-18'!G447&lt;400,IF(B445&gt;66,66,B445),B445)</f>
        <v>51</v>
      </c>
      <c r="D445" s="33">
        <f>IF('STATS 17-18'!G447&lt;200,IF(C445&gt;60,60,C445),C445)</f>
        <v>51</v>
      </c>
      <c r="E445" s="33">
        <f>VLOOKUP('STATS 17-18'!J447,'SC - GOALS'!$A$3:$B$55,2)</f>
        <v>65</v>
      </c>
      <c r="F445" s="33">
        <f>IF('STATS 17-18'!G447&lt;400,IF(E445&gt;66,66,E445),E445)</f>
        <v>65</v>
      </c>
      <c r="G445" s="33">
        <f>IF('STATS 17-18'!G447&lt;200,IF(F445&gt;60,60,F445),F445)</f>
        <v>65</v>
      </c>
      <c r="H445" s="116">
        <f>(D445+G445)/2</f>
        <v>58</v>
      </c>
      <c r="I445" s="116">
        <f>IF('STATS 17-18'!H447&lt;13.4,IF(H445&gt;73,73,H445),H445)</f>
        <v>58</v>
      </c>
      <c r="J445" s="134">
        <f>IF('STATS 17-18'!H447&lt;11,IF(I445&gt;66,66,I445),I445)</f>
        <v>58</v>
      </c>
    </row>
    <row r="446" ht="20.35" customHeight="1">
      <c r="A446" t="s" s="38">
        <v>539</v>
      </c>
      <c r="B446" s="81">
        <f>VLOOKUP('STATS 17-18'!AG448,'SC - SHOTS'!$A$3:$B$55,2)</f>
        <v>62</v>
      </c>
      <c r="C446" s="33">
        <f>IF('STATS 17-18'!G448&lt;400,IF(B446&gt;66,66,B446),B446)</f>
        <v>62</v>
      </c>
      <c r="D446" s="33">
        <f>IF('STATS 17-18'!G448&lt;200,IF(C446&gt;60,60,C446),C446)</f>
        <v>62</v>
      </c>
      <c r="E446" s="33">
        <f>VLOOKUP('STATS 17-18'!J448,'SC - GOALS'!$A$3:$B$55,2)</f>
        <v>79</v>
      </c>
      <c r="F446" s="33">
        <f>IF('STATS 17-18'!G448&lt;400,IF(E446&gt;66,66,E446),E446)</f>
        <v>79</v>
      </c>
      <c r="G446" s="33">
        <f>IF('STATS 17-18'!G448&lt;200,IF(F446&gt;60,60,F446),F446)</f>
        <v>79</v>
      </c>
      <c r="H446" s="116">
        <f>(D446+G446)/2</f>
        <v>70.5</v>
      </c>
      <c r="I446" s="116">
        <f>IF('STATS 17-18'!H448&lt;13.4,IF(H446&gt;73,73,H446),H446)</f>
        <v>70.5</v>
      </c>
      <c r="J446" s="134">
        <f>IF('STATS 17-18'!H448&lt;11,IF(I446&gt;66,66,I446),I446)</f>
        <v>70.5</v>
      </c>
    </row>
    <row r="447" ht="20.35" customHeight="1">
      <c r="A447" t="s" s="38">
        <v>540</v>
      </c>
      <c r="B447" s="81">
        <f>VLOOKUP('STATS 17-18'!AG449,'SC - SHOTS'!$A$3:$B$55,2)</f>
        <v>59</v>
      </c>
      <c r="C447" s="33">
        <f>IF('STATS 17-18'!G449&lt;400,IF(B447&gt;66,66,B447),B447)</f>
        <v>59</v>
      </c>
      <c r="D447" s="33">
        <f>IF('STATS 17-18'!G449&lt;200,IF(C447&gt;60,60,C447),C447)</f>
        <v>59</v>
      </c>
      <c r="E447" s="33">
        <f>VLOOKUP('STATS 17-18'!J449,'SC - GOALS'!$A$3:$B$55,2)</f>
        <v>51</v>
      </c>
      <c r="F447" s="33">
        <f>IF('STATS 17-18'!G449&lt;400,IF(E447&gt;66,66,E447),E447)</f>
        <v>51</v>
      </c>
      <c r="G447" s="33">
        <f>IF('STATS 17-18'!G449&lt;200,IF(F447&gt;60,60,F447),F447)</f>
        <v>51</v>
      </c>
      <c r="H447" s="116">
        <f>(D447+G447)/2</f>
        <v>55</v>
      </c>
      <c r="I447" s="116">
        <f>IF('STATS 17-18'!H449&lt;13.4,IF(H447&gt;73,73,H447),H447)</f>
        <v>55</v>
      </c>
      <c r="J447" s="134">
        <f>IF('STATS 17-18'!H449&lt;11,IF(I447&gt;66,66,I447),I447)</f>
        <v>55</v>
      </c>
    </row>
    <row r="448" ht="20.35" customHeight="1">
      <c r="A448" t="s" s="38">
        <v>541</v>
      </c>
      <c r="B448" s="81">
        <f>VLOOKUP('STATS 17-18'!AG450,'SC - SHOTS'!$A$3:$B$55,2)</f>
        <v>72</v>
      </c>
      <c r="C448" s="33">
        <f>IF('STATS 17-18'!G450&lt;400,IF(B448&gt;66,66,B448),B448)</f>
        <v>72</v>
      </c>
      <c r="D448" s="33">
        <f>IF('STATS 17-18'!G450&lt;200,IF(C448&gt;60,60,C448),C448)</f>
        <v>72</v>
      </c>
      <c r="E448" s="33">
        <f>VLOOKUP('STATS 17-18'!J450,'SC - GOALS'!$A$3:$B$55,2)</f>
        <v>67</v>
      </c>
      <c r="F448" s="33">
        <f>IF('STATS 17-18'!G450&lt;400,IF(E448&gt;66,66,E448),E448)</f>
        <v>67</v>
      </c>
      <c r="G448" s="33">
        <f>IF('STATS 17-18'!G450&lt;200,IF(F448&gt;60,60,F448),F448)</f>
        <v>67</v>
      </c>
      <c r="H448" s="116">
        <f>(D448+G448)/2</f>
        <v>69.5</v>
      </c>
      <c r="I448" s="116">
        <f>IF('STATS 17-18'!H450&lt;13.4,IF(H448&gt;73,73,H448),H448)</f>
        <v>69.5</v>
      </c>
      <c r="J448" s="134">
        <f>IF('STATS 17-18'!H450&lt;11,IF(I448&gt;66,66,I448),I448)</f>
        <v>69.5</v>
      </c>
    </row>
    <row r="449" ht="20.35" customHeight="1">
      <c r="A449" t="s" s="38">
        <v>543</v>
      </c>
      <c r="B449" s="81">
        <f>VLOOKUP('STATS 17-18'!AG451,'SC - SHOTS'!$A$3:$B$55,2)</f>
        <v>63</v>
      </c>
      <c r="C449" s="33">
        <f>IF('STATS 17-18'!G451&lt;400,IF(B449&gt;66,66,B449),B449)</f>
        <v>63</v>
      </c>
      <c r="D449" s="33">
        <f>IF('STATS 17-18'!G451&lt;200,IF(C449&gt;60,60,C449),C449)</f>
        <v>63</v>
      </c>
      <c r="E449" s="33">
        <f>VLOOKUP('STATS 17-18'!J451,'SC - GOALS'!$A$3:$B$55,2)</f>
        <v>75</v>
      </c>
      <c r="F449" s="33">
        <f>IF('STATS 17-18'!G451&lt;400,IF(E449&gt;66,66,E449),E449)</f>
        <v>75</v>
      </c>
      <c r="G449" s="33">
        <f>IF('STATS 17-18'!G451&lt;200,IF(F449&gt;60,60,F449),F449)</f>
        <v>75</v>
      </c>
      <c r="H449" s="116">
        <f>(D449+G449)/2</f>
        <v>69</v>
      </c>
      <c r="I449" s="116">
        <f>IF('STATS 17-18'!H451&lt;13.4,IF(H449&gt;73,73,H449),H449)</f>
        <v>69</v>
      </c>
      <c r="J449" s="134">
        <f>IF('STATS 17-18'!H451&lt;11,IF(I449&gt;66,66,I449),I449)</f>
        <v>69</v>
      </c>
    </row>
    <row r="450" ht="20.35" customHeight="1">
      <c r="A450" t="s" s="38">
        <v>544</v>
      </c>
      <c r="B450" s="81">
        <f>VLOOKUP('STATS 17-18'!AG452,'SC - SHOTS'!$A$3:$B$55,2)</f>
        <v>53</v>
      </c>
      <c r="C450" s="33">
        <f>IF('STATS 17-18'!G452&lt;400,IF(B450&gt;66,66,B450),B450)</f>
        <v>53</v>
      </c>
      <c r="D450" s="33">
        <f>IF('STATS 17-18'!G452&lt;200,IF(C450&gt;60,60,C450),C450)</f>
        <v>53</v>
      </c>
      <c r="E450" s="33">
        <f>VLOOKUP('STATS 17-18'!J452,'SC - GOALS'!$A$3:$B$55,2)</f>
        <v>47</v>
      </c>
      <c r="F450" s="33">
        <f>IF('STATS 17-18'!G452&lt;400,IF(E450&gt;66,66,E450),E450)</f>
        <v>47</v>
      </c>
      <c r="G450" s="33">
        <f>IF('STATS 17-18'!G452&lt;200,IF(F450&gt;60,60,F450),F450)</f>
        <v>47</v>
      </c>
      <c r="H450" s="116">
        <f>(D450+G450)/2</f>
        <v>50</v>
      </c>
      <c r="I450" s="116">
        <f>IF('STATS 17-18'!H452&lt;13.4,IF(H450&gt;73,73,H450),H450)</f>
        <v>50</v>
      </c>
      <c r="J450" s="134">
        <f>IF('STATS 17-18'!H452&lt;11,IF(I450&gt;66,66,I450),I450)</f>
        <v>50</v>
      </c>
    </row>
    <row r="451" ht="20.35" customHeight="1">
      <c r="A451" t="s" s="38">
        <v>545</v>
      </c>
      <c r="B451" s="81">
        <f>VLOOKUP('STATS 17-18'!AG453,'SC - SHOTS'!$A$3:$B$55,2)</f>
        <v>87</v>
      </c>
      <c r="C451" s="33">
        <f>IF('STATS 17-18'!G453&lt;400,IF(B451&gt;66,66,B451),B451)</f>
        <v>66</v>
      </c>
      <c r="D451" s="33">
        <f>IF('STATS 17-18'!G453&lt;200,IF(C451&gt;60,60,C451),C451)</f>
        <v>60</v>
      </c>
      <c r="E451" s="33">
        <f>VLOOKUP('STATS 17-18'!J453,'SC - GOALS'!$A$3:$B$55,2)</f>
        <v>94</v>
      </c>
      <c r="F451" s="33">
        <f>IF('STATS 17-18'!G453&lt;400,IF(E451&gt;66,66,E451),E451)</f>
        <v>66</v>
      </c>
      <c r="G451" s="33">
        <f>IF('STATS 17-18'!G453&lt;200,IF(F451&gt;60,60,F451),F451)</f>
        <v>60</v>
      </c>
      <c r="H451" s="116">
        <f>(D451+G451)/2</f>
        <v>60</v>
      </c>
      <c r="I451" s="116">
        <f>IF('STATS 17-18'!H453&lt;13.4,IF(H451&gt;73,73,H451),H451)</f>
        <v>60</v>
      </c>
      <c r="J451" s="134">
        <f>IF('STATS 17-18'!H453&lt;11,IF(I451&gt;66,66,I451),I451)</f>
        <v>60</v>
      </c>
    </row>
    <row r="452" ht="20.35" customHeight="1">
      <c r="A452" t="s" s="38">
        <v>546</v>
      </c>
      <c r="B452" s="81">
        <f>VLOOKUP('STATS 17-18'!AG454,'SC - SHOTS'!$A$3:$B$55,2)</f>
        <v>55</v>
      </c>
      <c r="C452" s="33">
        <f>IF('STATS 17-18'!G454&lt;400,IF(B452&gt;66,66,B452),B452)</f>
        <v>55</v>
      </c>
      <c r="D452" s="33">
        <f>IF('STATS 17-18'!G454&lt;200,IF(C452&gt;60,60,C452),C452)</f>
        <v>55</v>
      </c>
      <c r="E452" s="33">
        <f>VLOOKUP('STATS 17-18'!J454,'SC - GOALS'!$A$3:$B$55,2)</f>
        <v>54</v>
      </c>
      <c r="F452" s="33">
        <f>IF('STATS 17-18'!G454&lt;400,IF(E452&gt;66,66,E452),E452)</f>
        <v>54</v>
      </c>
      <c r="G452" s="33">
        <f>IF('STATS 17-18'!G454&lt;200,IF(F452&gt;60,60,F452),F452)</f>
        <v>54</v>
      </c>
      <c r="H452" s="116">
        <f>(D452+G452)/2</f>
        <v>54.5</v>
      </c>
      <c r="I452" s="116">
        <f>IF('STATS 17-18'!H454&lt;13.4,IF(H452&gt;73,73,H452),H452)</f>
        <v>54.5</v>
      </c>
      <c r="J452" s="134">
        <f>IF('STATS 17-18'!H454&lt;11,IF(I452&gt;66,66,I452),I452)</f>
        <v>54.5</v>
      </c>
    </row>
    <row r="453" ht="20.35" customHeight="1">
      <c r="A453" t="s" s="38">
        <v>547</v>
      </c>
      <c r="B453" s="81">
        <f>VLOOKUP('STATS 17-18'!AG455,'SC - SHOTS'!$A$3:$B$55,2)</f>
        <v>49</v>
      </c>
      <c r="C453" s="33">
        <f>IF('STATS 17-18'!G455&lt;400,IF(B453&gt;66,66,B453),B453)</f>
        <v>49</v>
      </c>
      <c r="D453" s="33">
        <f>IF('STATS 17-18'!G455&lt;200,IF(C453&gt;60,60,C453),C453)</f>
        <v>49</v>
      </c>
      <c r="E453" s="33">
        <f>VLOOKUP('STATS 17-18'!J455,'SC - GOALS'!$A$3:$B$55,2)</f>
        <v>50</v>
      </c>
      <c r="F453" s="33">
        <f>IF('STATS 17-18'!G455&lt;400,IF(E453&gt;66,66,E453),E453)</f>
        <v>50</v>
      </c>
      <c r="G453" s="33">
        <f>IF('STATS 17-18'!G455&lt;200,IF(F453&gt;60,60,F453),F453)</f>
        <v>50</v>
      </c>
      <c r="H453" s="116">
        <f>(D453+G453)/2</f>
        <v>49.5</v>
      </c>
      <c r="I453" s="116">
        <f>IF('STATS 17-18'!H455&lt;13.4,IF(H453&gt;73,73,H453),H453)</f>
        <v>49.5</v>
      </c>
      <c r="J453" s="134">
        <f>IF('STATS 17-18'!H455&lt;11,IF(I453&gt;66,66,I453),I453)</f>
        <v>49.5</v>
      </c>
    </row>
    <row r="454" ht="20.35" customHeight="1">
      <c r="A454" t="s" s="38">
        <v>548</v>
      </c>
      <c r="B454" s="81">
        <f>VLOOKUP('STATS 17-18'!AG456,'SC - SHOTS'!$A$3:$B$55,2)</f>
        <v>81</v>
      </c>
      <c r="C454" s="33">
        <f>IF('STATS 17-18'!G456&lt;400,IF(B454&gt;66,66,B454),B454)</f>
        <v>81</v>
      </c>
      <c r="D454" s="33">
        <f>IF('STATS 17-18'!G456&lt;200,IF(C454&gt;60,60,C454),C454)</f>
        <v>81</v>
      </c>
      <c r="E454" s="33">
        <f>VLOOKUP('STATS 17-18'!J456,'SC - GOALS'!$A$3:$B$55,2)</f>
        <v>60</v>
      </c>
      <c r="F454" s="33">
        <f>IF('STATS 17-18'!G456&lt;400,IF(E454&gt;66,66,E454),E454)</f>
        <v>60</v>
      </c>
      <c r="G454" s="33">
        <f>IF('STATS 17-18'!G456&lt;200,IF(F454&gt;60,60,F454),F454)</f>
        <v>60</v>
      </c>
      <c r="H454" s="116">
        <f>(D454+G454)/2</f>
        <v>70.5</v>
      </c>
      <c r="I454" s="116">
        <f>IF('STATS 17-18'!H456&lt;13.4,IF(H454&gt;73,73,H454),H454)</f>
        <v>70.5</v>
      </c>
      <c r="J454" s="134">
        <f>IF('STATS 17-18'!H456&lt;11,IF(I454&gt;66,66,I454),I454)</f>
        <v>70.5</v>
      </c>
    </row>
    <row r="455" ht="20.35" customHeight="1">
      <c r="A455" t="s" s="38">
        <v>549</v>
      </c>
      <c r="B455" s="81">
        <f>VLOOKUP('STATS 17-18'!AG457,'SC - SHOTS'!$A$3:$B$55,2)</f>
        <v>52</v>
      </c>
      <c r="C455" s="33">
        <f>IF('STATS 17-18'!G457&lt;400,IF(B455&gt;66,66,B455),B455)</f>
        <v>52</v>
      </c>
      <c r="D455" s="33">
        <f>IF('STATS 17-18'!G457&lt;200,IF(C455&gt;60,60,C455),C455)</f>
        <v>52</v>
      </c>
      <c r="E455" s="33">
        <f>VLOOKUP('STATS 17-18'!J457,'SC - GOALS'!$A$3:$B$55,2)</f>
        <v>99</v>
      </c>
      <c r="F455" s="33">
        <f>IF('STATS 17-18'!G457&lt;400,IF(E455&gt;66,66,E455),E455)</f>
        <v>66</v>
      </c>
      <c r="G455" s="33">
        <f>IF('STATS 17-18'!G457&lt;200,IF(F455&gt;60,60,F455),F455)</f>
        <v>60</v>
      </c>
      <c r="H455" s="116">
        <f>(D455+G455)/2</f>
        <v>56</v>
      </c>
      <c r="I455" s="116">
        <f>IF('STATS 17-18'!H457&lt;13.4,IF(H455&gt;73,73,H455),H455)</f>
        <v>56</v>
      </c>
      <c r="J455" s="134">
        <f>IF('STATS 17-18'!H457&lt;11,IF(I455&gt;66,66,I455),I455)</f>
        <v>56</v>
      </c>
    </row>
    <row r="456" ht="20.35" customHeight="1">
      <c r="A456" t="s" s="38">
        <v>550</v>
      </c>
      <c r="B456" s="81">
        <f>VLOOKUP('STATS 17-18'!AG458,'SC - SHOTS'!$A$3:$B$55,2)</f>
        <v>47</v>
      </c>
      <c r="C456" s="33">
        <f>IF('STATS 17-18'!G458&lt;400,IF(B456&gt;66,66,B456),B456)</f>
        <v>47</v>
      </c>
      <c r="D456" s="33">
        <f>IF('STATS 17-18'!G458&lt;200,IF(C456&gt;60,60,C456),C456)</f>
        <v>47</v>
      </c>
      <c r="E456" s="33">
        <f>VLOOKUP('STATS 17-18'!J458,'SC - GOALS'!$A$3:$B$55,2)</f>
        <v>47</v>
      </c>
      <c r="F456" s="33">
        <f>IF('STATS 17-18'!G458&lt;400,IF(E456&gt;66,66,E456),E456)</f>
        <v>47</v>
      </c>
      <c r="G456" s="33">
        <f>IF('STATS 17-18'!G458&lt;200,IF(F456&gt;60,60,F456),F456)</f>
        <v>47</v>
      </c>
      <c r="H456" s="116">
        <f>(D456+G456)/2</f>
        <v>47</v>
      </c>
      <c r="I456" s="116">
        <f>IF('STATS 17-18'!H458&lt;13.4,IF(H456&gt;73,73,H456),H456)</f>
        <v>47</v>
      </c>
      <c r="J456" s="134">
        <f>IF('STATS 17-18'!H458&lt;11,IF(I456&gt;66,66,I456),I456)</f>
        <v>47</v>
      </c>
    </row>
    <row r="457" ht="20.35" customHeight="1">
      <c r="A457" t="s" s="38">
        <v>551</v>
      </c>
      <c r="B457" s="81">
        <f>VLOOKUP('STATS 17-18'!AG459,'SC - SHOTS'!$A$3:$B$55,2)</f>
        <v>64</v>
      </c>
      <c r="C457" s="33">
        <f>IF('STATS 17-18'!G459&lt;400,IF(B457&gt;66,66,B457),B457)</f>
        <v>64</v>
      </c>
      <c r="D457" s="33">
        <f>IF('STATS 17-18'!G459&lt;200,IF(C457&gt;60,60,C457),C457)</f>
        <v>64</v>
      </c>
      <c r="E457" s="33">
        <f>VLOOKUP('STATS 17-18'!J459,'SC - GOALS'!$A$3:$B$55,2)</f>
        <v>56</v>
      </c>
      <c r="F457" s="33">
        <f>IF('STATS 17-18'!G459&lt;400,IF(E457&gt;66,66,E457),E457)</f>
        <v>56</v>
      </c>
      <c r="G457" s="33">
        <f>IF('STATS 17-18'!G459&lt;200,IF(F457&gt;60,60,F457),F457)</f>
        <v>56</v>
      </c>
      <c r="H457" s="116">
        <f>(D457+G457)/2</f>
        <v>60</v>
      </c>
      <c r="I457" s="116">
        <f>IF('STATS 17-18'!H459&lt;13.4,IF(H457&gt;73,73,H457),H457)</f>
        <v>60</v>
      </c>
      <c r="J457" s="134">
        <f>IF('STATS 17-18'!H459&lt;11,IF(I457&gt;66,66,I457),I457)</f>
        <v>60</v>
      </c>
    </row>
    <row r="458" ht="20.35" customHeight="1">
      <c r="A458" t="s" s="38">
        <v>552</v>
      </c>
      <c r="B458" s="81">
        <f>VLOOKUP('STATS 17-18'!AG460,'SC - SHOTS'!$A$3:$B$55,2)</f>
        <v>89</v>
      </c>
      <c r="C458" s="33">
        <f>IF('STATS 17-18'!G460&lt;400,IF(B458&gt;66,66,B458),B458)</f>
        <v>89</v>
      </c>
      <c r="D458" s="33">
        <f>IF('STATS 17-18'!G460&lt;200,IF(C458&gt;60,60,C458),C458)</f>
        <v>89</v>
      </c>
      <c r="E458" s="33">
        <f>VLOOKUP('STATS 17-18'!J460,'SC - GOALS'!$A$3:$B$55,2)</f>
        <v>78</v>
      </c>
      <c r="F458" s="33">
        <f>IF('STATS 17-18'!G460&lt;400,IF(E458&gt;66,66,E458),E458)</f>
        <v>78</v>
      </c>
      <c r="G458" s="33">
        <f>IF('STATS 17-18'!G460&lt;200,IF(F458&gt;60,60,F458),F458)</f>
        <v>78</v>
      </c>
      <c r="H458" s="116">
        <f>(D458+G458)/2</f>
        <v>83.5</v>
      </c>
      <c r="I458" s="116">
        <f>IF('STATS 17-18'!H460&lt;13.4,IF(H458&gt;73,73,H458),H458)</f>
        <v>83.5</v>
      </c>
      <c r="J458" s="134">
        <f>IF('STATS 17-18'!H460&lt;11,IF(I458&gt;66,66,I458),I458)</f>
        <v>83.5</v>
      </c>
    </row>
    <row r="459" ht="20.35" customHeight="1">
      <c r="A459" t="s" s="38">
        <v>553</v>
      </c>
      <c r="B459" s="81">
        <f>VLOOKUP('STATS 17-18'!AG461,'SC - SHOTS'!$A$3:$B$55,2)</f>
        <v>94</v>
      </c>
      <c r="C459" s="33">
        <f>IF('STATS 17-18'!G461&lt;400,IF(B459&gt;66,66,B459),B459)</f>
        <v>66</v>
      </c>
      <c r="D459" s="33">
        <f>IF('STATS 17-18'!G461&lt;200,IF(C459&gt;60,60,C459),C459)</f>
        <v>60</v>
      </c>
      <c r="E459" s="33">
        <f>VLOOKUP('STATS 17-18'!J461,'SC - GOALS'!$A$3:$B$55,2)</f>
        <v>47</v>
      </c>
      <c r="F459" s="33">
        <f>IF('STATS 17-18'!G461&lt;400,IF(E459&gt;66,66,E459),E459)</f>
        <v>47</v>
      </c>
      <c r="G459" s="33">
        <f>IF('STATS 17-18'!G461&lt;200,IF(F459&gt;60,60,F459),F459)</f>
        <v>47</v>
      </c>
      <c r="H459" s="116">
        <f>(D459+G459)/2</f>
        <v>53.5</v>
      </c>
      <c r="I459" s="116">
        <f>IF('STATS 17-18'!H461&lt;13.4,IF(H459&gt;73,73,H459),H459)</f>
        <v>53.5</v>
      </c>
      <c r="J459" s="134">
        <f>IF('STATS 17-18'!H461&lt;11,IF(I459&gt;66,66,I459),I459)</f>
        <v>53.5</v>
      </c>
    </row>
    <row r="460" ht="20.35" customHeight="1">
      <c r="A460" t="s" s="38">
        <v>554</v>
      </c>
      <c r="B460" s="81">
        <f>VLOOKUP('STATS 17-18'!AG462,'SC - SHOTS'!$A$3:$B$55,2)</f>
        <v>69</v>
      </c>
      <c r="C460" s="33">
        <f>IF('STATS 17-18'!G462&lt;400,IF(B460&gt;66,66,B460),B460)</f>
        <v>66</v>
      </c>
      <c r="D460" s="33">
        <f>IF('STATS 17-18'!G462&lt;200,IF(C460&gt;60,60,C460),C460)</f>
        <v>60</v>
      </c>
      <c r="E460" s="33">
        <f>VLOOKUP('STATS 17-18'!J462,'SC - GOALS'!$A$3:$B$55,2)</f>
        <v>76</v>
      </c>
      <c r="F460" s="33">
        <f>IF('STATS 17-18'!G462&lt;400,IF(E460&gt;66,66,E460),E460)</f>
        <v>66</v>
      </c>
      <c r="G460" s="33">
        <f>IF('STATS 17-18'!G462&lt;200,IF(F460&gt;60,60,F460),F460)</f>
        <v>60</v>
      </c>
      <c r="H460" s="116">
        <f>(D460+G460)/2</f>
        <v>60</v>
      </c>
      <c r="I460" s="116">
        <f>IF('STATS 17-18'!H462&lt;13.4,IF(H460&gt;73,73,H460),H460)</f>
        <v>60</v>
      </c>
      <c r="J460" s="134">
        <f>IF('STATS 17-18'!H462&lt;11,IF(I460&gt;66,66,I460),I460)</f>
        <v>60</v>
      </c>
    </row>
    <row r="461" ht="20.35" customHeight="1">
      <c r="A461" t="s" s="38">
        <v>555</v>
      </c>
      <c r="B461" s="81">
        <f>VLOOKUP('STATS 17-18'!AG463,'SC - SHOTS'!$A$3:$B$55,2)</f>
        <v>50</v>
      </c>
      <c r="C461" s="33">
        <f>IF('STATS 17-18'!G463&lt;400,IF(B461&gt;66,66,B461),B461)</f>
        <v>50</v>
      </c>
      <c r="D461" s="33">
        <f>IF('STATS 17-18'!G463&lt;200,IF(C461&gt;60,60,C461),C461)</f>
        <v>50</v>
      </c>
      <c r="E461" s="33">
        <f>VLOOKUP('STATS 17-18'!J463,'SC - GOALS'!$A$3:$B$55,2)</f>
        <v>48</v>
      </c>
      <c r="F461" s="33">
        <f>IF('STATS 17-18'!G463&lt;400,IF(E461&gt;66,66,E461),E461)</f>
        <v>48</v>
      </c>
      <c r="G461" s="33">
        <f>IF('STATS 17-18'!G463&lt;200,IF(F461&gt;60,60,F461),F461)</f>
        <v>48</v>
      </c>
      <c r="H461" s="116">
        <f>(D461+G461)/2</f>
        <v>49</v>
      </c>
      <c r="I461" s="116">
        <f>IF('STATS 17-18'!H463&lt;13.4,IF(H461&gt;73,73,H461),H461)</f>
        <v>49</v>
      </c>
      <c r="J461" s="134">
        <f>IF('STATS 17-18'!H463&lt;11,IF(I461&gt;66,66,I461),I461)</f>
        <v>49</v>
      </c>
    </row>
    <row r="462" ht="20.35" customHeight="1">
      <c r="A462" t="s" s="38">
        <v>556</v>
      </c>
      <c r="B462" s="81">
        <f>VLOOKUP('STATS 17-18'!AG464,'SC - SHOTS'!$A$3:$B$55,2)</f>
        <v>82</v>
      </c>
      <c r="C462" s="33">
        <f>IF('STATS 17-18'!G464&lt;400,IF(B462&gt;66,66,B462),B462)</f>
        <v>82</v>
      </c>
      <c r="D462" s="33">
        <f>IF('STATS 17-18'!G464&lt;200,IF(C462&gt;60,60,C462),C462)</f>
        <v>82</v>
      </c>
      <c r="E462" s="33">
        <f>VLOOKUP('STATS 17-18'!J464,'SC - GOALS'!$A$3:$B$55,2)</f>
        <v>82</v>
      </c>
      <c r="F462" s="33">
        <f>IF('STATS 17-18'!G464&lt;400,IF(E462&gt;66,66,E462),E462)</f>
        <v>82</v>
      </c>
      <c r="G462" s="33">
        <f>IF('STATS 17-18'!G464&lt;200,IF(F462&gt;60,60,F462),F462)</f>
        <v>82</v>
      </c>
      <c r="H462" s="116">
        <f>(D462+G462)/2</f>
        <v>82</v>
      </c>
      <c r="I462" s="116">
        <f>IF('STATS 17-18'!H464&lt;13.4,IF(H462&gt;73,73,H462),H462)</f>
        <v>73</v>
      </c>
      <c r="J462" s="134">
        <f>IF('STATS 17-18'!H464&lt;11,IF(I462&gt;66,66,I462),I462)</f>
        <v>73</v>
      </c>
    </row>
    <row r="463" ht="20.35" customHeight="1">
      <c r="A463" t="s" s="38">
        <v>557</v>
      </c>
      <c r="B463" s="81">
        <f>VLOOKUP('STATS 17-18'!AG465,'SC - SHOTS'!$A$3:$B$55,2)</f>
        <v>88</v>
      </c>
      <c r="C463" s="33">
        <f>IF('STATS 17-18'!G465&lt;400,IF(B463&gt;66,66,B463),B463)</f>
        <v>66</v>
      </c>
      <c r="D463" s="33">
        <f>IF('STATS 17-18'!G465&lt;200,IF(C463&gt;60,60,C463),C463)</f>
        <v>60</v>
      </c>
      <c r="E463" s="33">
        <f>VLOOKUP('STATS 17-18'!J465,'SC - GOALS'!$A$3:$B$55,2)</f>
        <v>47</v>
      </c>
      <c r="F463" s="33">
        <f>IF('STATS 17-18'!G465&lt;400,IF(E463&gt;66,66,E463),E463)</f>
        <v>47</v>
      </c>
      <c r="G463" s="33">
        <f>IF('STATS 17-18'!G465&lt;200,IF(F463&gt;60,60,F463),F463)</f>
        <v>47</v>
      </c>
      <c r="H463" s="116">
        <f>(D463+G463)/2</f>
        <v>53.5</v>
      </c>
      <c r="I463" s="116">
        <f>IF('STATS 17-18'!H465&lt;13.4,IF(H463&gt;73,73,H463),H463)</f>
        <v>53.5</v>
      </c>
      <c r="J463" s="134">
        <f>IF('STATS 17-18'!H465&lt;11,IF(I463&gt;66,66,I463),I463)</f>
        <v>53.5</v>
      </c>
    </row>
    <row r="464" ht="20.35" customHeight="1">
      <c r="A464" t="s" s="38">
        <v>558</v>
      </c>
      <c r="B464" s="81">
        <f>VLOOKUP('STATS 17-18'!AG466,'SC - SHOTS'!$A$3:$B$55,2)</f>
        <v>65</v>
      </c>
      <c r="C464" s="33">
        <f>IF('STATS 17-18'!G466&lt;400,IF(B464&gt;66,66,B464),B464)</f>
        <v>65</v>
      </c>
      <c r="D464" s="33">
        <f>IF('STATS 17-18'!G466&lt;200,IF(C464&gt;60,60,C464),C464)</f>
        <v>65</v>
      </c>
      <c r="E464" s="33">
        <f>VLOOKUP('STATS 17-18'!J466,'SC - GOALS'!$A$3:$B$55,2)</f>
        <v>58</v>
      </c>
      <c r="F464" s="33">
        <f>IF('STATS 17-18'!G466&lt;400,IF(E464&gt;66,66,E464),E464)</f>
        <v>58</v>
      </c>
      <c r="G464" s="33">
        <f>IF('STATS 17-18'!G466&lt;200,IF(F464&gt;60,60,F464),F464)</f>
        <v>58</v>
      </c>
      <c r="H464" s="116">
        <f>(D464+G464)/2</f>
        <v>61.5</v>
      </c>
      <c r="I464" s="116">
        <f>IF('STATS 17-18'!H466&lt;13.4,IF(H464&gt;73,73,H464),H464)</f>
        <v>61.5</v>
      </c>
      <c r="J464" s="134">
        <f>IF('STATS 17-18'!H466&lt;11,IF(I464&gt;66,66,I464),I464)</f>
        <v>61.5</v>
      </c>
    </row>
    <row r="465" ht="20.35" customHeight="1">
      <c r="A465" t="s" s="38">
        <v>559</v>
      </c>
      <c r="B465" s="81">
        <f>VLOOKUP('STATS 17-18'!AG467,'SC - SHOTS'!$A$3:$B$55,2)</f>
        <v>96</v>
      </c>
      <c r="C465" s="33">
        <f>IF('STATS 17-18'!G467&lt;400,IF(B465&gt;66,66,B465),B465)</f>
        <v>66</v>
      </c>
      <c r="D465" s="33">
        <f>IF('STATS 17-18'!G467&lt;200,IF(C465&gt;60,60,C465),C465)</f>
        <v>60</v>
      </c>
      <c r="E465" s="33">
        <f>VLOOKUP('STATS 17-18'!J467,'SC - GOALS'!$A$3:$B$55,2)</f>
        <v>47</v>
      </c>
      <c r="F465" s="33">
        <f>IF('STATS 17-18'!G467&lt;400,IF(E465&gt;66,66,E465),E465)</f>
        <v>47</v>
      </c>
      <c r="G465" s="33">
        <f>IF('STATS 17-18'!G467&lt;200,IF(F465&gt;60,60,F465),F465)</f>
        <v>47</v>
      </c>
      <c r="H465" s="116">
        <f>(D465+G465)/2</f>
        <v>53.5</v>
      </c>
      <c r="I465" s="116">
        <f>IF('STATS 17-18'!H467&lt;13.4,IF(H465&gt;73,73,H465),H465)</f>
        <v>53.5</v>
      </c>
      <c r="J465" s="134">
        <f>IF('STATS 17-18'!H467&lt;11,IF(I465&gt;66,66,I465),I465)</f>
        <v>53.5</v>
      </c>
    </row>
    <row r="466" ht="20.35" customHeight="1">
      <c r="A466" t="s" s="38">
        <v>560</v>
      </c>
      <c r="B466" s="81">
        <f>VLOOKUP('STATS 17-18'!AG468,'SC - SHOTS'!$A$3:$B$55,2)</f>
        <v>93</v>
      </c>
      <c r="C466" s="33">
        <f>IF('STATS 17-18'!G468&lt;400,IF(B466&gt;66,66,B466),B466)</f>
        <v>66</v>
      </c>
      <c r="D466" s="33">
        <f>IF('STATS 17-18'!G468&lt;200,IF(C466&gt;60,60,C466),C466)</f>
        <v>60</v>
      </c>
      <c r="E466" s="33">
        <f>VLOOKUP('STATS 17-18'!J468,'SC - GOALS'!$A$3:$B$55,2)</f>
        <v>95</v>
      </c>
      <c r="F466" s="33">
        <f>IF('STATS 17-18'!G468&lt;400,IF(E466&gt;66,66,E466),E466)</f>
        <v>66</v>
      </c>
      <c r="G466" s="33">
        <f>IF('STATS 17-18'!G468&lt;200,IF(F466&gt;60,60,F466),F466)</f>
        <v>60</v>
      </c>
      <c r="H466" s="116">
        <f>(D466+G466)/2</f>
        <v>60</v>
      </c>
      <c r="I466" s="116">
        <f>IF('STATS 17-18'!H468&lt;13.4,IF(H466&gt;73,73,H466),H466)</f>
        <v>60</v>
      </c>
      <c r="J466" s="134">
        <f>IF('STATS 17-18'!H468&lt;11,IF(I466&gt;66,66,I466),I466)</f>
        <v>60</v>
      </c>
    </row>
    <row r="467" ht="20.35" customHeight="1">
      <c r="A467" t="s" s="38">
        <v>561</v>
      </c>
      <c r="B467" s="81">
        <f>VLOOKUP('STATS 17-18'!AG469,'SC - SHOTS'!$A$3:$B$55,2)</f>
        <v>49</v>
      </c>
      <c r="C467" s="33">
        <f>IF('STATS 17-18'!G469&lt;400,IF(B467&gt;66,66,B467),B467)</f>
        <v>49</v>
      </c>
      <c r="D467" s="33">
        <f>IF('STATS 17-18'!G469&lt;200,IF(C467&gt;60,60,C467),C467)</f>
        <v>49</v>
      </c>
      <c r="E467" s="33">
        <f>VLOOKUP('STATS 17-18'!J469,'SC - GOALS'!$A$3:$B$55,2)</f>
        <v>49</v>
      </c>
      <c r="F467" s="33">
        <f>IF('STATS 17-18'!G469&lt;400,IF(E467&gt;66,66,E467),E467)</f>
        <v>49</v>
      </c>
      <c r="G467" s="33">
        <f>IF('STATS 17-18'!G469&lt;200,IF(F467&gt;60,60,F467),F467)</f>
        <v>49</v>
      </c>
      <c r="H467" s="116">
        <f>(D467+G467)/2</f>
        <v>49</v>
      </c>
      <c r="I467" s="116">
        <f>IF('STATS 17-18'!H469&lt;13.4,IF(H467&gt;73,73,H467),H467)</f>
        <v>49</v>
      </c>
      <c r="J467" s="134">
        <f>IF('STATS 17-18'!H469&lt;11,IF(I467&gt;66,66,I467),I467)</f>
        <v>49</v>
      </c>
    </row>
    <row r="468" ht="20.35" customHeight="1">
      <c r="A468" t="s" s="38">
        <v>562</v>
      </c>
      <c r="B468" s="81">
        <f>VLOOKUP('STATS 17-18'!AG470,'SC - SHOTS'!$A$3:$B$55,2)</f>
        <v>53</v>
      </c>
      <c r="C468" s="33">
        <f>IF('STATS 17-18'!G470&lt;400,IF(B468&gt;66,66,B468),B468)</f>
        <v>53</v>
      </c>
      <c r="D468" s="33">
        <f>IF('STATS 17-18'!G470&lt;200,IF(C468&gt;60,60,C468),C468)</f>
        <v>53</v>
      </c>
      <c r="E468" s="33">
        <f>VLOOKUP('STATS 17-18'!J470,'SC - GOALS'!$A$3:$B$55,2)</f>
        <v>47</v>
      </c>
      <c r="F468" s="33">
        <f>IF('STATS 17-18'!G470&lt;400,IF(E468&gt;66,66,E468),E468)</f>
        <v>47</v>
      </c>
      <c r="G468" s="33">
        <f>IF('STATS 17-18'!G470&lt;200,IF(F468&gt;60,60,F468),F468)</f>
        <v>47</v>
      </c>
      <c r="H468" s="116">
        <f>(D468+G468)/2</f>
        <v>50</v>
      </c>
      <c r="I468" s="116">
        <f>IF('STATS 17-18'!H470&lt;13.4,IF(H468&gt;73,73,H468),H468)</f>
        <v>50</v>
      </c>
      <c r="J468" s="134">
        <f>IF('STATS 17-18'!H470&lt;11,IF(I468&gt;66,66,I468),I468)</f>
        <v>50</v>
      </c>
    </row>
    <row r="469" ht="20.35" customHeight="1">
      <c r="A469" t="s" s="38">
        <v>563</v>
      </c>
      <c r="B469" s="81">
        <f>VLOOKUP('STATS 17-18'!AG471,'SC - SHOTS'!$A$3:$B$55,2)</f>
        <v>66</v>
      </c>
      <c r="C469" s="33">
        <f>IF('STATS 17-18'!G471&lt;400,IF(B469&gt;66,66,B469),B469)</f>
        <v>66</v>
      </c>
      <c r="D469" s="33">
        <f>IF('STATS 17-18'!G471&lt;200,IF(C469&gt;60,60,C469),C469)</f>
        <v>66</v>
      </c>
      <c r="E469" s="33">
        <f>VLOOKUP('STATS 17-18'!J471,'SC - GOALS'!$A$3:$B$55,2)</f>
        <v>74</v>
      </c>
      <c r="F469" s="33">
        <f>IF('STATS 17-18'!G471&lt;400,IF(E469&gt;66,66,E469),E469)</f>
        <v>74</v>
      </c>
      <c r="G469" s="33">
        <f>IF('STATS 17-18'!G471&lt;200,IF(F469&gt;60,60,F469),F469)</f>
        <v>74</v>
      </c>
      <c r="H469" s="116">
        <f>(D469+G469)/2</f>
        <v>70</v>
      </c>
      <c r="I469" s="116">
        <f>IF('STATS 17-18'!H471&lt;13.4,IF(H469&gt;73,73,H469),H469)</f>
        <v>70</v>
      </c>
      <c r="J469" s="134">
        <f>IF('STATS 17-18'!H471&lt;11,IF(I469&gt;66,66,I469),I469)</f>
        <v>70</v>
      </c>
    </row>
    <row r="470" ht="20.35" customHeight="1">
      <c r="A470" t="s" s="38">
        <v>564</v>
      </c>
      <c r="B470" s="81">
        <f>VLOOKUP('STATS 17-18'!AG472,'SC - SHOTS'!$A$3:$B$55,2)</f>
        <v>91</v>
      </c>
      <c r="C470" s="33">
        <f>IF('STATS 17-18'!G472&lt;400,IF(B470&gt;66,66,B470),B470)</f>
        <v>91</v>
      </c>
      <c r="D470" s="33">
        <f>IF('STATS 17-18'!G472&lt;200,IF(C470&gt;60,60,C470),C470)</f>
        <v>91</v>
      </c>
      <c r="E470" s="33">
        <f>VLOOKUP('STATS 17-18'!J472,'SC - GOALS'!$A$3:$B$55,2)</f>
        <v>91</v>
      </c>
      <c r="F470" s="33">
        <f>IF('STATS 17-18'!G472&lt;400,IF(E470&gt;66,66,E470),E470)</f>
        <v>91</v>
      </c>
      <c r="G470" s="33">
        <f>IF('STATS 17-18'!G472&lt;200,IF(F470&gt;60,60,F470),F470)</f>
        <v>91</v>
      </c>
      <c r="H470" s="116">
        <f>(D470+G470)/2</f>
        <v>91</v>
      </c>
      <c r="I470" s="116">
        <f>IF('STATS 17-18'!H472&lt;13.4,IF(H470&gt;73,73,H470),H470)</f>
        <v>91</v>
      </c>
      <c r="J470" s="134">
        <f>IF('STATS 17-18'!H472&lt;11,IF(I470&gt;66,66,I470),I470)</f>
        <v>91</v>
      </c>
    </row>
    <row r="471" ht="20.35" customHeight="1">
      <c r="A471" t="s" s="38">
        <v>565</v>
      </c>
      <c r="B471" s="81">
        <f>VLOOKUP('STATS 17-18'!AG473,'SC - SHOTS'!$A$3:$B$55,2)</f>
        <v>65</v>
      </c>
      <c r="C471" s="33">
        <f>IF('STATS 17-18'!G473&lt;400,IF(B471&gt;66,66,B471),B471)</f>
        <v>65</v>
      </c>
      <c r="D471" s="33">
        <f>IF('STATS 17-18'!G473&lt;200,IF(C471&gt;60,60,C471),C471)</f>
        <v>65</v>
      </c>
      <c r="E471" s="33">
        <f>VLOOKUP('STATS 17-18'!J473,'SC - GOALS'!$A$3:$B$55,2)</f>
        <v>47</v>
      </c>
      <c r="F471" s="33">
        <f>IF('STATS 17-18'!G473&lt;400,IF(E471&gt;66,66,E471),E471)</f>
        <v>47</v>
      </c>
      <c r="G471" s="33">
        <f>IF('STATS 17-18'!G473&lt;200,IF(F471&gt;60,60,F471),F471)</f>
        <v>47</v>
      </c>
      <c r="H471" s="116">
        <f>(D471+G471)/2</f>
        <v>56</v>
      </c>
      <c r="I471" s="116">
        <f>IF('STATS 17-18'!H473&lt;13.4,IF(H471&gt;73,73,H471),H471)</f>
        <v>56</v>
      </c>
      <c r="J471" s="134">
        <f>IF('STATS 17-18'!H473&lt;11,IF(I471&gt;66,66,I471),I471)</f>
        <v>56</v>
      </c>
    </row>
    <row r="472" ht="20.35" customHeight="1">
      <c r="A472" t="s" s="38">
        <v>566</v>
      </c>
      <c r="B472" s="81">
        <f>VLOOKUP('STATS 17-18'!AG474,'SC - SHOTS'!$A$3:$B$55,2)</f>
        <v>83</v>
      </c>
      <c r="C472" s="33">
        <f>IF('STATS 17-18'!G474&lt;400,IF(B472&gt;66,66,B472),B472)</f>
        <v>83</v>
      </c>
      <c r="D472" s="33">
        <f>IF('STATS 17-18'!G474&lt;200,IF(C472&gt;60,60,C472),C472)</f>
        <v>83</v>
      </c>
      <c r="E472" s="33">
        <f>VLOOKUP('STATS 17-18'!J474,'SC - GOALS'!$A$3:$B$55,2)</f>
        <v>91</v>
      </c>
      <c r="F472" s="33">
        <f>IF('STATS 17-18'!G474&lt;400,IF(E472&gt;66,66,E472),E472)</f>
        <v>91</v>
      </c>
      <c r="G472" s="33">
        <f>IF('STATS 17-18'!G474&lt;200,IF(F472&gt;60,60,F472),F472)</f>
        <v>91</v>
      </c>
      <c r="H472" s="116">
        <f>(D472+G472)/2</f>
        <v>87</v>
      </c>
      <c r="I472" s="116">
        <f>IF('STATS 17-18'!H474&lt;13.4,IF(H472&gt;73,73,H472),H472)</f>
        <v>87</v>
      </c>
      <c r="J472" s="134">
        <f>IF('STATS 17-18'!H474&lt;11,IF(I472&gt;66,66,I472),I472)</f>
        <v>87</v>
      </c>
    </row>
    <row r="473" ht="20.35" customHeight="1">
      <c r="A473" t="s" s="38">
        <v>567</v>
      </c>
      <c r="B473" s="81">
        <f>VLOOKUP('STATS 17-18'!AG475,'SC - SHOTS'!$A$3:$B$55,2)</f>
        <v>87</v>
      </c>
      <c r="C473" s="33">
        <f>IF('STATS 17-18'!G475&lt;400,IF(B473&gt;66,66,B473),B473)</f>
        <v>87</v>
      </c>
      <c r="D473" s="33">
        <f>IF('STATS 17-18'!G475&lt;200,IF(C473&gt;60,60,C473),C473)</f>
        <v>87</v>
      </c>
      <c r="E473" s="33">
        <f>VLOOKUP('STATS 17-18'!J475,'SC - GOALS'!$A$3:$B$55,2)</f>
        <v>74</v>
      </c>
      <c r="F473" s="33">
        <f>IF('STATS 17-18'!G475&lt;400,IF(E473&gt;66,66,E473),E473)</f>
        <v>74</v>
      </c>
      <c r="G473" s="33">
        <f>IF('STATS 17-18'!G475&lt;200,IF(F473&gt;60,60,F473),F473)</f>
        <v>74</v>
      </c>
      <c r="H473" s="116">
        <f>(D473+G473)/2</f>
        <v>80.5</v>
      </c>
      <c r="I473" s="116">
        <f>IF('STATS 17-18'!H475&lt;13.4,IF(H473&gt;73,73,H473),H473)</f>
        <v>80.5</v>
      </c>
      <c r="J473" s="134">
        <f>IF('STATS 17-18'!H475&lt;11,IF(I473&gt;66,66,I473),I473)</f>
        <v>80.5</v>
      </c>
    </row>
    <row r="474" ht="20.35" customHeight="1">
      <c r="A474" t="s" s="38">
        <v>568</v>
      </c>
      <c r="B474" s="81">
        <f>VLOOKUP('STATS 17-18'!AG476,'SC - SHOTS'!$A$3:$B$55,2)</f>
        <v>99</v>
      </c>
      <c r="C474" s="33">
        <f>IF('STATS 17-18'!G476&lt;400,IF(B474&gt;66,66,B474),B474)</f>
        <v>66</v>
      </c>
      <c r="D474" s="33">
        <f>IF('STATS 17-18'!G476&lt;200,IF(C474&gt;60,60,C474),C474)</f>
        <v>60</v>
      </c>
      <c r="E474" s="33">
        <f>VLOOKUP('STATS 17-18'!J476,'SC - GOALS'!$A$3:$B$55,2)</f>
        <v>47</v>
      </c>
      <c r="F474" s="33">
        <f>IF('STATS 17-18'!G476&lt;400,IF(E474&gt;66,66,E474),E474)</f>
        <v>47</v>
      </c>
      <c r="G474" s="33">
        <f>IF('STATS 17-18'!G476&lt;200,IF(F474&gt;60,60,F474),F474)</f>
        <v>47</v>
      </c>
      <c r="H474" s="116">
        <f>(D474+G474)/2</f>
        <v>53.5</v>
      </c>
      <c r="I474" s="116">
        <f>IF('STATS 17-18'!H476&lt;13.4,IF(H474&gt;73,73,H474),H474)</f>
        <v>53.5</v>
      </c>
      <c r="J474" s="134">
        <f>IF('STATS 17-18'!H476&lt;11,IF(I474&gt;66,66,I474),I474)</f>
        <v>53.5</v>
      </c>
    </row>
    <row r="475" ht="20.35" customHeight="1">
      <c r="A475" t="s" s="38">
        <v>569</v>
      </c>
      <c r="B475" s="81">
        <f>VLOOKUP('STATS 17-18'!AG477,'SC - SHOTS'!$A$3:$B$55,2)</f>
        <v>59</v>
      </c>
      <c r="C475" s="33">
        <f>IF('STATS 17-18'!G477&lt;400,IF(B475&gt;66,66,B475),B475)</f>
        <v>59</v>
      </c>
      <c r="D475" s="33">
        <f>IF('STATS 17-18'!G477&lt;200,IF(C475&gt;60,60,C475),C475)</f>
        <v>59</v>
      </c>
      <c r="E475" s="33">
        <f>VLOOKUP('STATS 17-18'!J477,'SC - GOALS'!$A$3:$B$55,2)</f>
        <v>89</v>
      </c>
      <c r="F475" s="33">
        <f>IF('STATS 17-18'!G477&lt;400,IF(E475&gt;66,66,E475),E475)</f>
        <v>66</v>
      </c>
      <c r="G475" s="33">
        <f>IF('STATS 17-18'!G477&lt;200,IF(F475&gt;60,60,F475),F475)</f>
        <v>66</v>
      </c>
      <c r="H475" s="116">
        <f>(D475+G475)/2</f>
        <v>62.5</v>
      </c>
      <c r="I475" s="116">
        <f>IF('STATS 17-18'!H477&lt;13.4,IF(H475&gt;73,73,H475),H475)</f>
        <v>62.5</v>
      </c>
      <c r="J475" s="134">
        <f>IF('STATS 17-18'!H477&lt;11,IF(I475&gt;66,66,I475),I475)</f>
        <v>62.5</v>
      </c>
    </row>
    <row r="476" ht="20.35" customHeight="1">
      <c r="A476" t="s" s="38">
        <v>570</v>
      </c>
      <c r="B476" s="81">
        <f>VLOOKUP('STATS 17-18'!AG478,'SC - SHOTS'!$A$3:$B$55,2)</f>
        <v>70</v>
      </c>
      <c r="C476" s="33">
        <f>IF('STATS 17-18'!G478&lt;400,IF(B476&gt;66,66,B476),B476)</f>
        <v>70</v>
      </c>
      <c r="D476" s="33">
        <f>IF('STATS 17-18'!G478&lt;200,IF(C476&gt;60,60,C476),C476)</f>
        <v>70</v>
      </c>
      <c r="E476" s="33">
        <f>VLOOKUP('STATS 17-18'!J478,'SC - GOALS'!$A$3:$B$55,2)</f>
        <v>62</v>
      </c>
      <c r="F476" s="33">
        <f>IF('STATS 17-18'!G478&lt;400,IF(E476&gt;66,66,E476),E476)</f>
        <v>62</v>
      </c>
      <c r="G476" s="33">
        <f>IF('STATS 17-18'!G478&lt;200,IF(F476&gt;60,60,F476),F476)</f>
        <v>62</v>
      </c>
      <c r="H476" s="116">
        <f>(D476+G476)/2</f>
        <v>66</v>
      </c>
      <c r="I476" s="116">
        <f>IF('STATS 17-18'!H478&lt;13.4,IF(H476&gt;73,73,H476),H476)</f>
        <v>66</v>
      </c>
      <c r="J476" s="134">
        <f>IF('STATS 17-18'!H478&lt;11,IF(I476&gt;66,66,I476),I476)</f>
        <v>66</v>
      </c>
    </row>
    <row r="477" ht="20.35" customHeight="1">
      <c r="A477" t="s" s="38">
        <v>571</v>
      </c>
      <c r="B477" s="81">
        <f>VLOOKUP('STATS 17-18'!AG479,'SC - SHOTS'!$A$3:$B$55,2)</f>
        <v>60</v>
      </c>
      <c r="C477" s="33">
        <f>IF('STATS 17-18'!G479&lt;400,IF(B477&gt;66,66,B477),B477)</f>
        <v>60</v>
      </c>
      <c r="D477" s="33">
        <f>IF('STATS 17-18'!G479&lt;200,IF(C477&gt;60,60,C477),C477)</f>
        <v>60</v>
      </c>
      <c r="E477" s="33">
        <f>VLOOKUP('STATS 17-18'!J479,'SC - GOALS'!$A$3:$B$55,2)</f>
        <v>51</v>
      </c>
      <c r="F477" s="33">
        <f>IF('STATS 17-18'!G479&lt;400,IF(E477&gt;66,66,E477),E477)</f>
        <v>51</v>
      </c>
      <c r="G477" s="33">
        <f>IF('STATS 17-18'!G479&lt;200,IF(F477&gt;60,60,F477),F477)</f>
        <v>51</v>
      </c>
      <c r="H477" s="116">
        <f>(D477+G477)/2</f>
        <v>55.5</v>
      </c>
      <c r="I477" s="116">
        <f>IF('STATS 17-18'!H479&lt;13.4,IF(H477&gt;73,73,H477),H477)</f>
        <v>55.5</v>
      </c>
      <c r="J477" s="134">
        <f>IF('STATS 17-18'!H479&lt;11,IF(I477&gt;66,66,I477),I477)</f>
        <v>55.5</v>
      </c>
    </row>
    <row r="478" ht="20.35" customHeight="1">
      <c r="A478" t="s" s="38">
        <v>572</v>
      </c>
      <c r="B478" s="81">
        <f>VLOOKUP('STATS 17-18'!AG480,'SC - SHOTS'!$A$3:$B$55,2)</f>
        <v>50</v>
      </c>
      <c r="C478" s="33">
        <f>IF('STATS 17-18'!G480&lt;400,IF(B478&gt;66,66,B478),B478)</f>
        <v>50</v>
      </c>
      <c r="D478" s="33">
        <f>IF('STATS 17-18'!G480&lt;200,IF(C478&gt;60,60,C478),C478)</f>
        <v>50</v>
      </c>
      <c r="E478" s="33">
        <f>VLOOKUP('STATS 17-18'!J480,'SC - GOALS'!$A$3:$B$55,2)</f>
        <v>47</v>
      </c>
      <c r="F478" s="33">
        <f>IF('STATS 17-18'!G480&lt;400,IF(E478&gt;66,66,E478),E478)</f>
        <v>47</v>
      </c>
      <c r="G478" s="33">
        <f>IF('STATS 17-18'!G480&lt;200,IF(F478&gt;60,60,F478),F478)</f>
        <v>47</v>
      </c>
      <c r="H478" s="116">
        <f>(D478+G478)/2</f>
        <v>48.5</v>
      </c>
      <c r="I478" s="116">
        <f>IF('STATS 17-18'!H480&lt;13.4,IF(H478&gt;73,73,H478),H478)</f>
        <v>48.5</v>
      </c>
      <c r="J478" s="134">
        <f>IF('STATS 17-18'!H480&lt;11,IF(I478&gt;66,66,I478),I478)</f>
        <v>48.5</v>
      </c>
    </row>
    <row r="479" ht="20.35" customHeight="1">
      <c r="A479" t="s" s="38">
        <v>573</v>
      </c>
      <c r="B479" s="81">
        <f>VLOOKUP('STATS 17-18'!AG481,'SC - SHOTS'!$A$3:$B$55,2)</f>
        <v>74</v>
      </c>
      <c r="C479" s="33">
        <f>IF('STATS 17-18'!G481&lt;400,IF(B479&gt;66,66,B479),B479)</f>
        <v>74</v>
      </c>
      <c r="D479" s="33">
        <f>IF('STATS 17-18'!G481&lt;200,IF(C479&gt;60,60,C479),C479)</f>
        <v>74</v>
      </c>
      <c r="E479" s="33">
        <f>VLOOKUP('STATS 17-18'!J481,'SC - GOALS'!$A$3:$B$55,2)</f>
        <v>56</v>
      </c>
      <c r="F479" s="33">
        <f>IF('STATS 17-18'!G481&lt;400,IF(E479&gt;66,66,E479),E479)</f>
        <v>56</v>
      </c>
      <c r="G479" s="33">
        <f>IF('STATS 17-18'!G481&lt;200,IF(F479&gt;60,60,F479),F479)</f>
        <v>56</v>
      </c>
      <c r="H479" s="116">
        <f>(D479+G479)/2</f>
        <v>65</v>
      </c>
      <c r="I479" s="116">
        <f>IF('STATS 17-18'!H481&lt;13.4,IF(H479&gt;73,73,H479),H479)</f>
        <v>65</v>
      </c>
      <c r="J479" s="134">
        <f>IF('STATS 17-18'!H481&lt;11,IF(I479&gt;66,66,I479),I479)</f>
        <v>65</v>
      </c>
    </row>
    <row r="480" ht="20.35" customHeight="1">
      <c r="A480" t="s" s="38">
        <v>574</v>
      </c>
      <c r="B480" s="81">
        <f>VLOOKUP('STATS 17-18'!AG482,'SC - SHOTS'!$A$3:$B$55,2)</f>
        <v>52</v>
      </c>
      <c r="C480" s="33">
        <f>IF('STATS 17-18'!G482&lt;400,IF(B480&gt;66,66,B480),B480)</f>
        <v>52</v>
      </c>
      <c r="D480" s="33">
        <f>IF('STATS 17-18'!G482&lt;200,IF(C480&gt;60,60,C480),C480)</f>
        <v>52</v>
      </c>
      <c r="E480" s="33">
        <f>VLOOKUP('STATS 17-18'!J482,'SC - GOALS'!$A$3:$B$55,2)</f>
        <v>54</v>
      </c>
      <c r="F480" s="33">
        <f>IF('STATS 17-18'!G482&lt;400,IF(E480&gt;66,66,E480),E480)</f>
        <v>54</v>
      </c>
      <c r="G480" s="33">
        <f>IF('STATS 17-18'!G482&lt;200,IF(F480&gt;60,60,F480),F480)</f>
        <v>54</v>
      </c>
      <c r="H480" s="116">
        <f>(D480+G480)/2</f>
        <v>53</v>
      </c>
      <c r="I480" s="116">
        <f>IF('STATS 17-18'!H482&lt;13.4,IF(H480&gt;73,73,H480),H480)</f>
        <v>53</v>
      </c>
      <c r="J480" s="134">
        <f>IF('STATS 17-18'!H482&lt;11,IF(I480&gt;66,66,I480),I480)</f>
        <v>53</v>
      </c>
    </row>
    <row r="481" ht="20.35" customHeight="1">
      <c r="A481" t="s" s="38">
        <v>575</v>
      </c>
      <c r="B481" s="81">
        <f>VLOOKUP('STATS 17-18'!AG483,'SC - SHOTS'!$A$3:$B$55,2)</f>
        <v>91</v>
      </c>
      <c r="C481" s="33">
        <f>IF('STATS 17-18'!G483&lt;400,IF(B481&gt;66,66,B481),B481)</f>
        <v>66</v>
      </c>
      <c r="D481" s="33">
        <f>IF('STATS 17-18'!G483&lt;200,IF(C481&gt;60,60,C481),C481)</f>
        <v>66</v>
      </c>
      <c r="E481" s="33">
        <f>VLOOKUP('STATS 17-18'!J483,'SC - GOALS'!$A$3:$B$55,2)</f>
        <v>72</v>
      </c>
      <c r="F481" s="33">
        <f>IF('STATS 17-18'!G483&lt;400,IF(E481&gt;66,66,E481),E481)</f>
        <v>66</v>
      </c>
      <c r="G481" s="33">
        <f>IF('STATS 17-18'!G483&lt;200,IF(F481&gt;60,60,F481),F481)</f>
        <v>66</v>
      </c>
      <c r="H481" s="116">
        <f>(D481+G481)/2</f>
        <v>66</v>
      </c>
      <c r="I481" s="116">
        <f>IF('STATS 17-18'!H483&lt;13.4,IF(H481&gt;73,73,H481),H481)</f>
        <v>66</v>
      </c>
      <c r="J481" s="134">
        <f>IF('STATS 17-18'!H483&lt;11,IF(I481&gt;66,66,I481),I481)</f>
        <v>66</v>
      </c>
    </row>
    <row r="482" ht="20.35" customHeight="1">
      <c r="A482" t="s" s="38">
        <v>576</v>
      </c>
      <c r="B482" s="81">
        <f>VLOOKUP('STATS 17-18'!AG484,'SC - SHOTS'!$A$3:$B$55,2)</f>
        <v>49</v>
      </c>
      <c r="C482" s="33">
        <f>IF('STATS 17-18'!G484&lt;400,IF(B482&gt;66,66,B482),B482)</f>
        <v>49</v>
      </c>
      <c r="D482" s="33">
        <f>IF('STATS 17-18'!G484&lt;200,IF(C482&gt;60,60,C482),C482)</f>
        <v>49</v>
      </c>
      <c r="E482" s="33">
        <f>VLOOKUP('STATS 17-18'!J484,'SC - GOALS'!$A$3:$B$55,2)</f>
        <v>53</v>
      </c>
      <c r="F482" s="33">
        <f>IF('STATS 17-18'!G484&lt;400,IF(E482&gt;66,66,E482),E482)</f>
        <v>53</v>
      </c>
      <c r="G482" s="33">
        <f>IF('STATS 17-18'!G484&lt;200,IF(F482&gt;60,60,F482),F482)</f>
        <v>53</v>
      </c>
      <c r="H482" s="116">
        <f>(D482+G482)/2</f>
        <v>51</v>
      </c>
      <c r="I482" s="116">
        <f>IF('STATS 17-18'!H484&lt;13.4,IF(H482&gt;73,73,H482),H482)</f>
        <v>51</v>
      </c>
      <c r="J482" s="134">
        <f>IF('STATS 17-18'!H484&lt;11,IF(I482&gt;66,66,I482),I482)</f>
        <v>51</v>
      </c>
    </row>
    <row r="483" ht="20.35" customHeight="1">
      <c r="A483" t="s" s="38">
        <v>577</v>
      </c>
      <c r="B483" s="81">
        <f>VLOOKUP('STATS 17-18'!AG485,'SC - SHOTS'!$A$3:$B$55,2)</f>
        <v>71</v>
      </c>
      <c r="C483" s="33">
        <f>IF('STATS 17-18'!G485&lt;400,IF(B483&gt;66,66,B483),B483)</f>
        <v>71</v>
      </c>
      <c r="D483" s="33">
        <f>IF('STATS 17-18'!G485&lt;200,IF(C483&gt;60,60,C483),C483)</f>
        <v>71</v>
      </c>
      <c r="E483" s="33">
        <f>VLOOKUP('STATS 17-18'!J485,'SC - GOALS'!$A$3:$B$55,2)</f>
        <v>72</v>
      </c>
      <c r="F483" s="33">
        <f>IF('STATS 17-18'!G485&lt;400,IF(E483&gt;66,66,E483),E483)</f>
        <v>72</v>
      </c>
      <c r="G483" s="33">
        <f>IF('STATS 17-18'!G485&lt;200,IF(F483&gt;60,60,F483),F483)</f>
        <v>72</v>
      </c>
      <c r="H483" s="116">
        <f>(D483+G483)/2</f>
        <v>71.5</v>
      </c>
      <c r="I483" s="116">
        <f>IF('STATS 17-18'!H485&lt;13.4,IF(H483&gt;73,73,H483),H483)</f>
        <v>71.5</v>
      </c>
      <c r="J483" s="134">
        <f>IF('STATS 17-18'!H485&lt;11,IF(I483&gt;66,66,I483),I483)</f>
        <v>71.5</v>
      </c>
    </row>
    <row r="484" ht="20.35" customHeight="1">
      <c r="A484" t="s" s="38">
        <v>578</v>
      </c>
      <c r="B484" s="81">
        <f>VLOOKUP('STATS 17-18'!AG486,'SC - SHOTS'!$A$3:$B$55,2)</f>
        <v>47</v>
      </c>
      <c r="C484" s="33">
        <f>IF('STATS 17-18'!G486&lt;400,IF(B484&gt;66,66,B484),B484)</f>
        <v>47</v>
      </c>
      <c r="D484" s="33">
        <f>IF('STATS 17-18'!G486&lt;200,IF(C484&gt;60,60,C484),C484)</f>
        <v>47</v>
      </c>
      <c r="E484" s="33">
        <f>VLOOKUP('STATS 17-18'!J486,'SC - GOALS'!$A$3:$B$55,2)</f>
        <v>47</v>
      </c>
      <c r="F484" s="33">
        <f>IF('STATS 17-18'!G486&lt;400,IF(E484&gt;66,66,E484),E484)</f>
        <v>47</v>
      </c>
      <c r="G484" s="33">
        <f>IF('STATS 17-18'!G486&lt;200,IF(F484&gt;60,60,F484),F484)</f>
        <v>47</v>
      </c>
      <c r="H484" s="116">
        <f>(D484+G484)/2</f>
        <v>47</v>
      </c>
      <c r="I484" s="116">
        <f>IF('STATS 17-18'!H486&lt;13.4,IF(H484&gt;73,73,H484),H484)</f>
        <v>47</v>
      </c>
      <c r="J484" s="134">
        <f>IF('STATS 17-18'!H486&lt;11,IF(I484&gt;66,66,I484),I484)</f>
        <v>47</v>
      </c>
    </row>
    <row r="485" ht="20.35" customHeight="1">
      <c r="A485" t="s" s="38">
        <v>579</v>
      </c>
      <c r="B485" s="81">
        <f>VLOOKUP('STATS 17-18'!AG487,'SC - SHOTS'!$A$3:$B$55,2)</f>
        <v>90</v>
      </c>
      <c r="C485" s="33">
        <f>IF('STATS 17-18'!G487&lt;400,IF(B485&gt;66,66,B485),B485)</f>
        <v>90</v>
      </c>
      <c r="D485" s="33">
        <f>IF('STATS 17-18'!G487&lt;200,IF(C485&gt;60,60,C485),C485)</f>
        <v>90</v>
      </c>
      <c r="E485" s="33">
        <f>VLOOKUP('STATS 17-18'!J487,'SC - GOALS'!$A$3:$B$55,2)</f>
        <v>77</v>
      </c>
      <c r="F485" s="33">
        <f>IF('STATS 17-18'!G487&lt;400,IF(E485&gt;66,66,E485),E485)</f>
        <v>77</v>
      </c>
      <c r="G485" s="33">
        <f>IF('STATS 17-18'!G487&lt;200,IF(F485&gt;60,60,F485),F485)</f>
        <v>77</v>
      </c>
      <c r="H485" s="116">
        <f>(D485+G485)/2</f>
        <v>83.5</v>
      </c>
      <c r="I485" s="116">
        <f>IF('STATS 17-18'!H487&lt;13.4,IF(H485&gt;73,73,H485),H485)</f>
        <v>73</v>
      </c>
      <c r="J485" s="134">
        <f>IF('STATS 17-18'!H487&lt;11,IF(I485&gt;66,66,I485),I485)</f>
        <v>66</v>
      </c>
    </row>
    <row r="486" ht="20.35" customHeight="1">
      <c r="A486" t="s" s="38">
        <v>580</v>
      </c>
      <c r="B486" s="81">
        <f>VLOOKUP('STATS 17-18'!AG488,'SC - SHOTS'!$A$3:$B$55,2)</f>
        <v>90</v>
      </c>
      <c r="C486" s="33">
        <f>IF('STATS 17-18'!G488&lt;400,IF(B486&gt;66,66,B486),B486)</f>
        <v>90</v>
      </c>
      <c r="D486" s="33">
        <f>IF('STATS 17-18'!G488&lt;200,IF(C486&gt;60,60,C486),C486)</f>
        <v>90</v>
      </c>
      <c r="E486" s="33">
        <f>VLOOKUP('STATS 17-18'!J488,'SC - GOALS'!$A$3:$B$55,2)</f>
        <v>96</v>
      </c>
      <c r="F486" s="33">
        <f>IF('STATS 17-18'!G488&lt;400,IF(E486&gt;66,66,E486),E486)</f>
        <v>96</v>
      </c>
      <c r="G486" s="33">
        <f>IF('STATS 17-18'!G488&lt;200,IF(F486&gt;60,60,F486),F486)</f>
        <v>96</v>
      </c>
      <c r="H486" s="116">
        <f>(D486+G486)/2</f>
        <v>93</v>
      </c>
      <c r="I486" s="116">
        <f>IF('STATS 17-18'!H488&lt;13.4,IF(H486&gt;73,73,H486),H486)</f>
        <v>93</v>
      </c>
      <c r="J486" s="134">
        <f>IF('STATS 17-18'!H488&lt;11,IF(I486&gt;66,66,I486),I486)</f>
        <v>93</v>
      </c>
    </row>
    <row r="487" ht="20.35" customHeight="1">
      <c r="A487" t="s" s="38">
        <v>581</v>
      </c>
      <c r="B487" s="81">
        <f>VLOOKUP('STATS 17-18'!AG489,'SC - SHOTS'!$A$3:$B$55,2)</f>
        <v>56</v>
      </c>
      <c r="C487" s="33">
        <f>IF('STATS 17-18'!G489&lt;400,IF(B487&gt;66,66,B487),B487)</f>
        <v>56</v>
      </c>
      <c r="D487" s="33">
        <f>IF('STATS 17-18'!G489&lt;200,IF(C487&gt;60,60,C487),C487)</f>
        <v>56</v>
      </c>
      <c r="E487" s="33">
        <f>VLOOKUP('STATS 17-18'!J489,'SC - GOALS'!$A$3:$B$55,2)</f>
        <v>47</v>
      </c>
      <c r="F487" s="33">
        <f>IF('STATS 17-18'!G489&lt;400,IF(E487&gt;66,66,E487),E487)</f>
        <v>47</v>
      </c>
      <c r="G487" s="33">
        <f>IF('STATS 17-18'!G489&lt;200,IF(F487&gt;60,60,F487),F487)</f>
        <v>47</v>
      </c>
      <c r="H487" s="116">
        <f>(D487+G487)/2</f>
        <v>51.5</v>
      </c>
      <c r="I487" s="116">
        <f>IF('STATS 17-18'!H489&lt;13.4,IF(H487&gt;73,73,H487),H487)</f>
        <v>51.5</v>
      </c>
      <c r="J487" s="134">
        <f>IF('STATS 17-18'!H489&lt;11,IF(I487&gt;66,66,I487),I487)</f>
        <v>51.5</v>
      </c>
    </row>
    <row r="488" ht="20.35" customHeight="1">
      <c r="A488" t="s" s="38">
        <v>582</v>
      </c>
      <c r="B488" s="81">
        <f>VLOOKUP('STATS 17-18'!AG490,'SC - SHOTS'!$A$3:$B$55,2)</f>
        <v>81</v>
      </c>
      <c r="C488" s="33">
        <f>IF('STATS 17-18'!G490&lt;400,IF(B488&gt;66,66,B488),B488)</f>
        <v>81</v>
      </c>
      <c r="D488" s="33">
        <f>IF('STATS 17-18'!G490&lt;200,IF(C488&gt;60,60,C488),C488)</f>
        <v>81</v>
      </c>
      <c r="E488" s="33">
        <f>VLOOKUP('STATS 17-18'!J490,'SC - GOALS'!$A$3:$B$55,2)</f>
        <v>77</v>
      </c>
      <c r="F488" s="33">
        <f>IF('STATS 17-18'!G490&lt;400,IF(E488&gt;66,66,E488),E488)</f>
        <v>77</v>
      </c>
      <c r="G488" s="33">
        <f>IF('STATS 17-18'!G490&lt;200,IF(F488&gt;60,60,F488),F488)</f>
        <v>77</v>
      </c>
      <c r="H488" s="116">
        <f>(D488+G488)/2</f>
        <v>79</v>
      </c>
      <c r="I488" s="116">
        <f>IF('STATS 17-18'!H490&lt;13.4,IF(H488&gt;73,73,H488),H488)</f>
        <v>79</v>
      </c>
      <c r="J488" s="134">
        <f>IF('STATS 17-18'!H490&lt;11,IF(I488&gt;66,66,I488),I488)</f>
        <v>79</v>
      </c>
    </row>
    <row r="489" ht="20.35" customHeight="1">
      <c r="A489" t="s" s="38">
        <v>583</v>
      </c>
      <c r="B489" s="81">
        <f>VLOOKUP('STATS 17-18'!AG491,'SC - SHOTS'!$A$3:$B$55,2)</f>
        <v>94</v>
      </c>
      <c r="C489" s="33">
        <f>IF('STATS 17-18'!G491&lt;400,IF(B489&gt;66,66,B489),B489)</f>
        <v>94</v>
      </c>
      <c r="D489" s="33">
        <f>IF('STATS 17-18'!G491&lt;200,IF(C489&gt;60,60,C489),C489)</f>
        <v>94</v>
      </c>
      <c r="E489" s="33">
        <f>VLOOKUP('STATS 17-18'!J491,'SC - GOALS'!$A$3:$B$55,2)</f>
        <v>94</v>
      </c>
      <c r="F489" s="33">
        <f>IF('STATS 17-18'!G491&lt;400,IF(E489&gt;66,66,E489),E489)</f>
        <v>94</v>
      </c>
      <c r="G489" s="33">
        <f>IF('STATS 17-18'!G491&lt;200,IF(F489&gt;60,60,F489),F489)</f>
        <v>94</v>
      </c>
      <c r="H489" s="116">
        <f>(D489+G489)/2</f>
        <v>94</v>
      </c>
      <c r="I489" s="116">
        <f>IF('STATS 17-18'!H491&lt;13.4,IF(H489&gt;73,73,H489),H489)</f>
        <v>94</v>
      </c>
      <c r="J489" s="134">
        <f>IF('STATS 17-18'!H491&lt;11,IF(I489&gt;66,66,I489),I489)</f>
        <v>94</v>
      </c>
    </row>
    <row r="490" ht="20.35" customHeight="1">
      <c r="A490" t="s" s="38">
        <v>584</v>
      </c>
      <c r="B490" s="81">
        <f>VLOOKUP('STATS 17-18'!AG492,'SC - SHOTS'!$A$3:$B$55,2)</f>
        <v>48</v>
      </c>
      <c r="C490" s="33">
        <f>IF('STATS 17-18'!G492&lt;400,IF(B490&gt;66,66,B490),B490)</f>
        <v>48</v>
      </c>
      <c r="D490" s="33">
        <f>IF('STATS 17-18'!G492&lt;200,IF(C490&gt;60,60,C490),C490)</f>
        <v>48</v>
      </c>
      <c r="E490" s="33">
        <f>VLOOKUP('STATS 17-18'!J492,'SC - GOALS'!$A$3:$B$55,2)</f>
        <v>47</v>
      </c>
      <c r="F490" s="33">
        <f>IF('STATS 17-18'!G492&lt;400,IF(E490&gt;66,66,E490),E490)</f>
        <v>47</v>
      </c>
      <c r="G490" s="33">
        <f>IF('STATS 17-18'!G492&lt;200,IF(F490&gt;60,60,F490),F490)</f>
        <v>47</v>
      </c>
      <c r="H490" s="116">
        <f>(D490+G490)/2</f>
        <v>47.5</v>
      </c>
      <c r="I490" s="116">
        <f>IF('STATS 17-18'!H492&lt;13.4,IF(H490&gt;73,73,H490),H490)</f>
        <v>47.5</v>
      </c>
      <c r="J490" s="134">
        <f>IF('STATS 17-18'!H492&lt;11,IF(I490&gt;66,66,I490),I490)</f>
        <v>47.5</v>
      </c>
    </row>
    <row r="491" ht="20.35" customHeight="1">
      <c r="A491" t="s" s="38">
        <v>585</v>
      </c>
      <c r="B491" s="81">
        <f>VLOOKUP('STATS 17-18'!AG493,'SC - SHOTS'!$A$3:$B$55,2)</f>
        <v>79</v>
      </c>
      <c r="C491" s="33">
        <f>IF('STATS 17-18'!G493&lt;400,IF(B491&gt;66,66,B491),B491)</f>
        <v>66</v>
      </c>
      <c r="D491" s="33">
        <f>IF('STATS 17-18'!G493&lt;200,IF(C491&gt;60,60,C491),C491)</f>
        <v>60</v>
      </c>
      <c r="E491" s="33">
        <f>VLOOKUP('STATS 17-18'!J493,'SC - GOALS'!$A$3:$B$55,2)</f>
        <v>47</v>
      </c>
      <c r="F491" s="33">
        <f>IF('STATS 17-18'!G493&lt;400,IF(E491&gt;66,66,E491),E491)</f>
        <v>47</v>
      </c>
      <c r="G491" s="33">
        <f>IF('STATS 17-18'!G493&lt;200,IF(F491&gt;60,60,F491),F491)</f>
        <v>47</v>
      </c>
      <c r="H491" s="116">
        <f>(D491+G491)/2</f>
        <v>53.5</v>
      </c>
      <c r="I491" s="116">
        <f>IF('STATS 17-18'!H493&lt;13.4,IF(H491&gt;73,73,H491),H491)</f>
        <v>53.5</v>
      </c>
      <c r="J491" s="134">
        <f>IF('STATS 17-18'!H493&lt;11,IF(I491&gt;66,66,I491),I491)</f>
        <v>53.5</v>
      </c>
    </row>
    <row r="492" ht="20.35" customHeight="1">
      <c r="A492" t="s" s="38">
        <v>586</v>
      </c>
      <c r="B492" s="81">
        <f>VLOOKUP('STATS 17-18'!AG494,'SC - SHOTS'!$A$3:$B$55,2)</f>
        <v>76</v>
      </c>
      <c r="C492" s="33">
        <f>IF('STATS 17-18'!G494&lt;400,IF(B492&gt;66,66,B492),B492)</f>
        <v>76</v>
      </c>
      <c r="D492" s="33">
        <f>IF('STATS 17-18'!G494&lt;200,IF(C492&gt;60,60,C492),C492)</f>
        <v>76</v>
      </c>
      <c r="E492" s="33">
        <f>VLOOKUP('STATS 17-18'!J494,'SC - GOALS'!$A$3:$B$55,2)</f>
        <v>79</v>
      </c>
      <c r="F492" s="33">
        <f>IF('STATS 17-18'!G494&lt;400,IF(E492&gt;66,66,E492),E492)</f>
        <v>79</v>
      </c>
      <c r="G492" s="33">
        <f>IF('STATS 17-18'!G494&lt;200,IF(F492&gt;60,60,F492),F492)</f>
        <v>79</v>
      </c>
      <c r="H492" s="116">
        <f>(D492+G492)/2</f>
        <v>77.5</v>
      </c>
      <c r="I492" s="116">
        <f>IF('STATS 17-18'!H494&lt;13.4,IF(H492&gt;73,73,H492),H492)</f>
        <v>77.5</v>
      </c>
      <c r="J492" s="134">
        <f>IF('STATS 17-18'!H494&lt;11,IF(I492&gt;66,66,I492),I492)</f>
        <v>77.5</v>
      </c>
    </row>
    <row r="493" ht="20.35" customHeight="1">
      <c r="A493" t="s" s="38">
        <v>588</v>
      </c>
      <c r="B493" s="81">
        <f>VLOOKUP('STATS 17-18'!AG495,'SC - SHOTS'!$A$3:$B$55,2)</f>
        <v>69</v>
      </c>
      <c r="C493" s="33">
        <f>IF('STATS 17-18'!G495&lt;400,IF(B493&gt;66,66,B493),B493)</f>
        <v>69</v>
      </c>
      <c r="D493" s="33">
        <f>IF('STATS 17-18'!G495&lt;200,IF(C493&gt;60,60,C493),C493)</f>
        <v>69</v>
      </c>
      <c r="E493" s="33">
        <f>VLOOKUP('STATS 17-18'!J495,'SC - GOALS'!$A$3:$B$55,2)</f>
        <v>62</v>
      </c>
      <c r="F493" s="33">
        <f>IF('STATS 17-18'!G495&lt;400,IF(E493&gt;66,66,E493),E493)</f>
        <v>62</v>
      </c>
      <c r="G493" s="33">
        <f>IF('STATS 17-18'!G495&lt;200,IF(F493&gt;60,60,F493),F493)</f>
        <v>62</v>
      </c>
      <c r="H493" s="116">
        <f>(D493+G493)/2</f>
        <v>65.5</v>
      </c>
      <c r="I493" s="116">
        <f>IF('STATS 17-18'!H495&lt;13.4,IF(H493&gt;73,73,H493),H493)</f>
        <v>65.5</v>
      </c>
      <c r="J493" s="134">
        <f>IF('STATS 17-18'!H495&lt;11,IF(I493&gt;66,66,I493),I493)</f>
        <v>65.5</v>
      </c>
    </row>
    <row r="494" ht="20.35" customHeight="1">
      <c r="A494" t="s" s="38">
        <v>589</v>
      </c>
      <c r="B494" s="81">
        <f>VLOOKUP('STATS 17-18'!AG496,'SC - SHOTS'!$A$3:$B$55,2)</f>
        <v>99</v>
      </c>
      <c r="C494" s="33">
        <f>IF('STATS 17-18'!G496&lt;400,IF(B494&gt;66,66,B494),B494)</f>
        <v>66</v>
      </c>
      <c r="D494" s="33">
        <f>IF('STATS 17-18'!G496&lt;200,IF(C494&gt;60,60,C494),C494)</f>
        <v>60</v>
      </c>
      <c r="E494" s="33">
        <f>VLOOKUP('STATS 17-18'!J496,'SC - GOALS'!$A$3:$B$55,2)</f>
        <v>99</v>
      </c>
      <c r="F494" s="33">
        <f>IF('STATS 17-18'!G496&lt;400,IF(E494&gt;66,66,E494),E494)</f>
        <v>66</v>
      </c>
      <c r="G494" s="33">
        <f>IF('STATS 17-18'!G496&lt;200,IF(F494&gt;60,60,F494),F494)</f>
        <v>60</v>
      </c>
      <c r="H494" s="116">
        <f>(D494+G494)/2</f>
        <v>60</v>
      </c>
      <c r="I494" s="116">
        <f>IF('STATS 17-18'!H496&lt;13.4,IF(H494&gt;73,73,H494),H494)</f>
        <v>60</v>
      </c>
      <c r="J494" s="134">
        <f>IF('STATS 17-18'!H496&lt;11,IF(I494&gt;66,66,I494),I494)</f>
        <v>60</v>
      </c>
    </row>
    <row r="495" ht="20.35" customHeight="1">
      <c r="A495" t="s" s="38">
        <v>590</v>
      </c>
      <c r="B495" s="81">
        <f>VLOOKUP('STATS 17-18'!AG497,'SC - SHOTS'!$A$3:$B$55,2)</f>
        <v>82</v>
      </c>
      <c r="C495" s="33">
        <f>IF('STATS 17-18'!G497&lt;400,IF(B495&gt;66,66,B495),B495)</f>
        <v>82</v>
      </c>
      <c r="D495" s="33">
        <f>IF('STATS 17-18'!G497&lt;200,IF(C495&gt;60,60,C495),C495)</f>
        <v>82</v>
      </c>
      <c r="E495" s="33">
        <f>VLOOKUP('STATS 17-18'!J497,'SC - GOALS'!$A$3:$B$55,2)</f>
        <v>83</v>
      </c>
      <c r="F495" s="33">
        <f>IF('STATS 17-18'!G497&lt;400,IF(E495&gt;66,66,E495),E495)</f>
        <v>83</v>
      </c>
      <c r="G495" s="33">
        <f>IF('STATS 17-18'!G497&lt;200,IF(F495&gt;60,60,F495),F495)</f>
        <v>83</v>
      </c>
      <c r="H495" s="116">
        <f>(D495+G495)/2</f>
        <v>82.5</v>
      </c>
      <c r="I495" s="116">
        <f>IF('STATS 17-18'!H497&lt;13.4,IF(H495&gt;73,73,H495),H495)</f>
        <v>82.5</v>
      </c>
      <c r="J495" s="134">
        <f>IF('STATS 17-18'!H497&lt;11,IF(I495&gt;66,66,I495),I495)</f>
        <v>82.5</v>
      </c>
    </row>
    <row r="496" ht="20.35" customHeight="1">
      <c r="A496" t="s" s="38">
        <v>591</v>
      </c>
      <c r="B496" s="81">
        <f>VLOOKUP('STATS 17-18'!AG498,'SC - SHOTS'!$A$3:$B$55,2)</f>
        <v>56</v>
      </c>
      <c r="C496" s="33">
        <f>IF('STATS 17-18'!G498&lt;400,IF(B496&gt;66,66,B496),B496)</f>
        <v>56</v>
      </c>
      <c r="D496" s="33">
        <f>IF('STATS 17-18'!G498&lt;200,IF(C496&gt;60,60,C496),C496)</f>
        <v>56</v>
      </c>
      <c r="E496" s="33">
        <f>VLOOKUP('STATS 17-18'!J498,'SC - GOALS'!$A$3:$B$55,2)</f>
        <v>47</v>
      </c>
      <c r="F496" s="33">
        <f>IF('STATS 17-18'!G498&lt;400,IF(E496&gt;66,66,E496),E496)</f>
        <v>47</v>
      </c>
      <c r="G496" s="33">
        <f>IF('STATS 17-18'!G498&lt;200,IF(F496&gt;60,60,F496),F496)</f>
        <v>47</v>
      </c>
      <c r="H496" s="116">
        <f>(D496+G496)/2</f>
        <v>51.5</v>
      </c>
      <c r="I496" s="116">
        <f>IF('STATS 17-18'!H498&lt;13.4,IF(H496&gt;73,73,H496),H496)</f>
        <v>51.5</v>
      </c>
      <c r="J496" s="134">
        <f>IF('STATS 17-18'!H498&lt;11,IF(I496&gt;66,66,I496),I496)</f>
        <v>51.5</v>
      </c>
    </row>
    <row r="497" ht="20.35" customHeight="1">
      <c r="A497" t="s" s="38">
        <v>592</v>
      </c>
      <c r="B497" s="81">
        <f>VLOOKUP('STATS 17-18'!AG499,'SC - SHOTS'!$A$3:$B$55,2)</f>
        <v>73</v>
      </c>
      <c r="C497" s="33">
        <f>IF('STATS 17-18'!G499&lt;400,IF(B497&gt;66,66,B497),B497)</f>
        <v>66</v>
      </c>
      <c r="D497" s="33">
        <f>IF('STATS 17-18'!G499&lt;200,IF(C497&gt;60,60,C497),C497)</f>
        <v>60</v>
      </c>
      <c r="E497" s="33">
        <f>VLOOKUP('STATS 17-18'!J499,'SC - GOALS'!$A$3:$B$55,2)</f>
        <v>70</v>
      </c>
      <c r="F497" s="33">
        <f>IF('STATS 17-18'!G499&lt;400,IF(E497&gt;66,66,E497),E497)</f>
        <v>66</v>
      </c>
      <c r="G497" s="33">
        <f>IF('STATS 17-18'!G499&lt;200,IF(F497&gt;60,60,F497),F497)</f>
        <v>60</v>
      </c>
      <c r="H497" s="116">
        <f>(D497+G497)/2</f>
        <v>60</v>
      </c>
      <c r="I497" s="116">
        <f>IF('STATS 17-18'!H499&lt;13.4,IF(H497&gt;73,73,H497),H497)</f>
        <v>60</v>
      </c>
      <c r="J497" s="134">
        <f>IF('STATS 17-18'!H499&lt;11,IF(I497&gt;66,66,I497),I497)</f>
        <v>60</v>
      </c>
    </row>
    <row r="498" ht="20.35" customHeight="1">
      <c r="A498" t="s" s="38">
        <v>593</v>
      </c>
      <c r="B498" s="81">
        <f>VLOOKUP('STATS 17-18'!AG500,'SC - SHOTS'!$A$3:$B$55,2)</f>
        <v>65</v>
      </c>
      <c r="C498" s="33">
        <f>IF('STATS 17-18'!G500&lt;400,IF(B498&gt;66,66,B498),B498)</f>
        <v>65</v>
      </c>
      <c r="D498" s="33">
        <f>IF('STATS 17-18'!G500&lt;200,IF(C498&gt;60,60,C498),C498)</f>
        <v>65</v>
      </c>
      <c r="E498" s="33">
        <f>VLOOKUP('STATS 17-18'!J500,'SC - GOALS'!$A$3:$B$55,2)</f>
        <v>65</v>
      </c>
      <c r="F498" s="33">
        <f>IF('STATS 17-18'!G500&lt;400,IF(E498&gt;66,66,E498),E498)</f>
        <v>65</v>
      </c>
      <c r="G498" s="33">
        <f>IF('STATS 17-18'!G500&lt;200,IF(F498&gt;60,60,F498),F498)</f>
        <v>65</v>
      </c>
      <c r="H498" s="116">
        <f>(D498+G498)/2</f>
        <v>65</v>
      </c>
      <c r="I498" s="116">
        <f>IF('STATS 17-18'!H500&lt;13.4,IF(H498&gt;73,73,H498),H498)</f>
        <v>65</v>
      </c>
      <c r="J498" s="134">
        <f>IF('STATS 17-18'!H500&lt;11,IF(I498&gt;66,66,I498),I498)</f>
        <v>65</v>
      </c>
    </row>
    <row r="499" ht="20.35" customHeight="1">
      <c r="A499" t="s" s="38">
        <v>594</v>
      </c>
      <c r="B499" s="81">
        <f>VLOOKUP('STATS 17-18'!AG501,'SC - SHOTS'!$A$3:$B$55,2)</f>
        <v>69</v>
      </c>
      <c r="C499" s="33">
        <f>IF('STATS 17-18'!G501&lt;400,IF(B499&gt;66,66,B499),B499)</f>
        <v>69</v>
      </c>
      <c r="D499" s="33">
        <f>IF('STATS 17-18'!G501&lt;200,IF(C499&gt;60,60,C499),C499)</f>
        <v>69</v>
      </c>
      <c r="E499" s="33">
        <f>VLOOKUP('STATS 17-18'!J501,'SC - GOALS'!$A$3:$B$55,2)</f>
        <v>64</v>
      </c>
      <c r="F499" s="33">
        <f>IF('STATS 17-18'!G501&lt;400,IF(E499&gt;66,66,E499),E499)</f>
        <v>64</v>
      </c>
      <c r="G499" s="33">
        <f>IF('STATS 17-18'!G501&lt;200,IF(F499&gt;60,60,F499),F499)</f>
        <v>64</v>
      </c>
      <c r="H499" s="116">
        <f>(D499+G499)/2</f>
        <v>66.5</v>
      </c>
      <c r="I499" s="116">
        <f>IF('STATS 17-18'!H501&lt;13.4,IF(H499&gt;73,73,H499),H499)</f>
        <v>66.5</v>
      </c>
      <c r="J499" s="134">
        <f>IF('STATS 17-18'!H501&lt;11,IF(I499&gt;66,66,I499),I499)</f>
        <v>66.5</v>
      </c>
    </row>
    <row r="500" ht="20.35" customHeight="1">
      <c r="A500" t="s" s="38">
        <v>595</v>
      </c>
      <c r="B500" s="81">
        <f>VLOOKUP('STATS 17-18'!AG502,'SC - SHOTS'!$A$3:$B$55,2)</f>
        <v>82</v>
      </c>
      <c r="C500" s="33">
        <f>IF('STATS 17-18'!G502&lt;400,IF(B500&gt;66,66,B500),B500)</f>
        <v>82</v>
      </c>
      <c r="D500" s="33">
        <f>IF('STATS 17-18'!G502&lt;200,IF(C500&gt;60,60,C500),C500)</f>
        <v>82</v>
      </c>
      <c r="E500" s="33">
        <f>VLOOKUP('STATS 17-18'!J502,'SC - GOALS'!$A$3:$B$55,2)</f>
        <v>86</v>
      </c>
      <c r="F500" s="33">
        <f>IF('STATS 17-18'!G502&lt;400,IF(E500&gt;66,66,E500),E500)</f>
        <v>86</v>
      </c>
      <c r="G500" s="33">
        <f>IF('STATS 17-18'!G502&lt;200,IF(F500&gt;60,60,F500),F500)</f>
        <v>86</v>
      </c>
      <c r="H500" s="116">
        <f>(D500+G500)/2</f>
        <v>84</v>
      </c>
      <c r="I500" s="116">
        <f>IF('STATS 17-18'!H502&lt;13.4,IF(H500&gt;73,73,H500),H500)</f>
        <v>84</v>
      </c>
      <c r="J500" s="134">
        <f>IF('STATS 17-18'!H502&lt;11,IF(I500&gt;66,66,I500),I500)</f>
        <v>84</v>
      </c>
    </row>
    <row r="501" ht="20.35" customHeight="1">
      <c r="A501" t="s" s="38">
        <v>596</v>
      </c>
      <c r="B501" s="81">
        <f>VLOOKUP('STATS 17-18'!AG503,'SC - SHOTS'!$A$3:$B$55,2)</f>
        <v>49</v>
      </c>
      <c r="C501" s="33">
        <f>IF('STATS 17-18'!G503&lt;400,IF(B501&gt;66,66,B501),B501)</f>
        <v>49</v>
      </c>
      <c r="D501" s="33">
        <f>IF('STATS 17-18'!G503&lt;200,IF(C501&gt;60,60,C501),C501)</f>
        <v>49</v>
      </c>
      <c r="E501" s="33">
        <f>VLOOKUP('STATS 17-18'!J503,'SC - GOALS'!$A$3:$B$55,2)</f>
        <v>47</v>
      </c>
      <c r="F501" s="33">
        <f>IF('STATS 17-18'!G503&lt;400,IF(E501&gt;66,66,E501),E501)</f>
        <v>47</v>
      </c>
      <c r="G501" s="33">
        <f>IF('STATS 17-18'!G503&lt;200,IF(F501&gt;60,60,F501),F501)</f>
        <v>47</v>
      </c>
      <c r="H501" s="116">
        <f>(D501+G501)/2</f>
        <v>48</v>
      </c>
      <c r="I501" s="116">
        <f>IF('STATS 17-18'!H503&lt;13.4,IF(H501&gt;73,73,H501),H501)</f>
        <v>48</v>
      </c>
      <c r="J501" s="134">
        <f>IF('STATS 17-18'!H503&lt;11,IF(I501&gt;66,66,I501),I501)</f>
        <v>48</v>
      </c>
    </row>
    <row r="502" ht="20.35" customHeight="1">
      <c r="A502" t="s" s="38">
        <v>597</v>
      </c>
      <c r="B502" s="81">
        <f>VLOOKUP('STATS 17-18'!AG504,'SC - SHOTS'!$A$3:$B$55,2)</f>
        <v>52</v>
      </c>
      <c r="C502" s="33">
        <f>IF('STATS 17-18'!G504&lt;400,IF(B502&gt;66,66,B502),B502)</f>
        <v>52</v>
      </c>
      <c r="D502" s="33">
        <f>IF('STATS 17-18'!G504&lt;200,IF(C502&gt;60,60,C502),C502)</f>
        <v>52</v>
      </c>
      <c r="E502" s="33">
        <f>VLOOKUP('STATS 17-18'!J504,'SC - GOALS'!$A$3:$B$55,2)</f>
        <v>78</v>
      </c>
      <c r="F502" s="33">
        <f>IF('STATS 17-18'!G504&lt;400,IF(E502&gt;66,66,E502),E502)</f>
        <v>66</v>
      </c>
      <c r="G502" s="33">
        <f>IF('STATS 17-18'!G504&lt;200,IF(F502&gt;60,60,F502),F502)</f>
        <v>60</v>
      </c>
      <c r="H502" s="116">
        <f>(D502+G502)/2</f>
        <v>56</v>
      </c>
      <c r="I502" s="116">
        <f>IF('STATS 17-18'!H504&lt;13.4,IF(H502&gt;73,73,H502),H502)</f>
        <v>56</v>
      </c>
      <c r="J502" s="134">
        <f>IF('STATS 17-18'!H504&lt;11,IF(I502&gt;66,66,I502),I502)</f>
        <v>56</v>
      </c>
    </row>
    <row r="503" ht="20.35" customHeight="1">
      <c r="A503" t="s" s="38">
        <v>598</v>
      </c>
      <c r="B503" s="81">
        <f>VLOOKUP('STATS 17-18'!AG505,'SC - SHOTS'!$A$3:$B$55,2)</f>
        <v>80</v>
      </c>
      <c r="C503" s="33">
        <f>IF('STATS 17-18'!G505&lt;400,IF(B503&gt;66,66,B503),B503)</f>
        <v>66</v>
      </c>
      <c r="D503" s="33">
        <f>IF('STATS 17-18'!G505&lt;200,IF(C503&gt;60,60,C503),C503)</f>
        <v>60</v>
      </c>
      <c r="E503" s="33">
        <f>VLOOKUP('STATS 17-18'!J505,'SC - GOALS'!$A$3:$B$55,2)</f>
        <v>47</v>
      </c>
      <c r="F503" s="33">
        <f>IF('STATS 17-18'!G505&lt;400,IF(E503&gt;66,66,E503),E503)</f>
        <v>47</v>
      </c>
      <c r="G503" s="33">
        <f>IF('STATS 17-18'!G505&lt;200,IF(F503&gt;60,60,F503),F503)</f>
        <v>47</v>
      </c>
      <c r="H503" s="116">
        <f>(D503+G503)/2</f>
        <v>53.5</v>
      </c>
      <c r="I503" s="116">
        <f>IF('STATS 17-18'!H505&lt;13.4,IF(H503&gt;73,73,H503),H503)</f>
        <v>53.5</v>
      </c>
      <c r="J503" s="134">
        <f>IF('STATS 17-18'!H505&lt;11,IF(I503&gt;66,66,I503),I503)</f>
        <v>53.5</v>
      </c>
    </row>
    <row r="504" ht="20.35" customHeight="1">
      <c r="A504" t="s" s="38">
        <v>599</v>
      </c>
      <c r="B504" s="81">
        <f>VLOOKUP('STATS 17-18'!AG506,'SC - SHOTS'!$A$3:$B$55,2)</f>
        <v>87</v>
      </c>
      <c r="C504" s="33">
        <f>IF('STATS 17-18'!G506&lt;400,IF(B504&gt;66,66,B504),B504)</f>
        <v>87</v>
      </c>
      <c r="D504" s="33">
        <f>IF('STATS 17-18'!G506&lt;200,IF(C504&gt;60,60,C504),C504)</f>
        <v>87</v>
      </c>
      <c r="E504" s="33">
        <f>VLOOKUP('STATS 17-18'!J506,'SC - GOALS'!$A$3:$B$55,2)</f>
        <v>95</v>
      </c>
      <c r="F504" s="33">
        <f>IF('STATS 17-18'!G506&lt;400,IF(E504&gt;66,66,E504),E504)</f>
        <v>95</v>
      </c>
      <c r="G504" s="33">
        <f>IF('STATS 17-18'!G506&lt;200,IF(F504&gt;60,60,F504),F504)</f>
        <v>95</v>
      </c>
      <c r="H504" s="116">
        <f>(D504+G504)/2</f>
        <v>91</v>
      </c>
      <c r="I504" s="116">
        <f>IF('STATS 17-18'!H506&lt;13.4,IF(H504&gt;73,73,H504),H504)</f>
        <v>91</v>
      </c>
      <c r="J504" s="134">
        <f>IF('STATS 17-18'!H506&lt;11,IF(I504&gt;66,66,I504),I504)</f>
        <v>91</v>
      </c>
    </row>
    <row r="505" ht="20.35" customHeight="1">
      <c r="A505" t="s" s="38">
        <v>600</v>
      </c>
      <c r="B505" s="81">
        <f>VLOOKUP('STATS 17-18'!AG507,'SC - SHOTS'!$A$3:$B$55,2)</f>
        <v>80</v>
      </c>
      <c r="C505" s="33">
        <f>IF('STATS 17-18'!G507&lt;400,IF(B505&gt;66,66,B505),B505)</f>
        <v>80</v>
      </c>
      <c r="D505" s="33">
        <f>IF('STATS 17-18'!G507&lt;200,IF(C505&gt;60,60,C505),C505)</f>
        <v>80</v>
      </c>
      <c r="E505" s="33">
        <f>VLOOKUP('STATS 17-18'!J507,'SC - GOALS'!$A$3:$B$55,2)</f>
        <v>60</v>
      </c>
      <c r="F505" s="33">
        <f>IF('STATS 17-18'!G507&lt;400,IF(E505&gt;66,66,E505),E505)</f>
        <v>60</v>
      </c>
      <c r="G505" s="33">
        <f>IF('STATS 17-18'!G507&lt;200,IF(F505&gt;60,60,F505),F505)</f>
        <v>60</v>
      </c>
      <c r="H505" s="116">
        <f>(D505+G505)/2</f>
        <v>70</v>
      </c>
      <c r="I505" s="116">
        <f>IF('STATS 17-18'!H507&lt;13.4,IF(H505&gt;73,73,H505),H505)</f>
        <v>70</v>
      </c>
      <c r="J505" s="134">
        <f>IF('STATS 17-18'!H507&lt;11,IF(I505&gt;66,66,I505),I505)</f>
        <v>70</v>
      </c>
    </row>
    <row r="506" ht="20.35" customHeight="1">
      <c r="A506" t="s" s="38">
        <v>602</v>
      </c>
      <c r="B506" s="81">
        <f>VLOOKUP('STATS 17-18'!AG508,'SC - SHOTS'!$A$3:$B$55,2)</f>
        <v>81</v>
      </c>
      <c r="C506" s="33">
        <f>IF('STATS 17-18'!G508&lt;400,IF(B506&gt;66,66,B506),B506)</f>
        <v>81</v>
      </c>
      <c r="D506" s="33">
        <f>IF('STATS 17-18'!G508&lt;200,IF(C506&gt;60,60,C506),C506)</f>
        <v>81</v>
      </c>
      <c r="E506" s="33">
        <f>VLOOKUP('STATS 17-18'!J508,'SC - GOALS'!$A$3:$B$55,2)</f>
        <v>79</v>
      </c>
      <c r="F506" s="33">
        <f>IF('STATS 17-18'!G508&lt;400,IF(E506&gt;66,66,E506),E506)</f>
        <v>79</v>
      </c>
      <c r="G506" s="33">
        <f>IF('STATS 17-18'!G508&lt;200,IF(F506&gt;60,60,F506),F506)</f>
        <v>79</v>
      </c>
      <c r="H506" s="116">
        <f>(D506+G506)/2</f>
        <v>80</v>
      </c>
      <c r="I506" s="116">
        <f>IF('STATS 17-18'!H508&lt;13.4,IF(H506&gt;73,73,H506),H506)</f>
        <v>80</v>
      </c>
      <c r="J506" s="134">
        <f>IF('STATS 17-18'!H508&lt;11,IF(I506&gt;66,66,I506),I506)</f>
        <v>80</v>
      </c>
    </row>
    <row r="507" ht="20.35" customHeight="1">
      <c r="A507" t="s" s="38">
        <v>603</v>
      </c>
      <c r="B507" s="81">
        <f>VLOOKUP('STATS 17-18'!AG509,'SC - SHOTS'!$A$3:$B$55,2)</f>
        <v>47</v>
      </c>
      <c r="C507" s="33">
        <f>IF('STATS 17-18'!G509&lt;400,IF(B507&gt;66,66,B507),B507)</f>
        <v>47</v>
      </c>
      <c r="D507" s="33">
        <f>IF('STATS 17-18'!G509&lt;200,IF(C507&gt;60,60,C507),C507)</f>
        <v>47</v>
      </c>
      <c r="E507" s="33">
        <f>VLOOKUP('STATS 17-18'!J509,'SC - GOALS'!$A$3:$B$55,2)</f>
        <v>47</v>
      </c>
      <c r="F507" s="33">
        <f>IF('STATS 17-18'!G509&lt;400,IF(E507&gt;66,66,E507),E507)</f>
        <v>47</v>
      </c>
      <c r="G507" s="33">
        <f>IF('STATS 17-18'!G509&lt;200,IF(F507&gt;60,60,F507),F507)</f>
        <v>47</v>
      </c>
      <c r="H507" s="116">
        <f>(D507+G507)/2</f>
        <v>47</v>
      </c>
      <c r="I507" s="116">
        <f>IF('STATS 17-18'!H509&lt;13.4,IF(H507&gt;73,73,H507),H507)</f>
        <v>47</v>
      </c>
      <c r="J507" s="134">
        <f>IF('STATS 17-18'!H509&lt;11,IF(I507&gt;66,66,I507),I507)</f>
        <v>47</v>
      </c>
    </row>
    <row r="508" ht="20.35" customHeight="1">
      <c r="A508" t="s" s="38">
        <v>604</v>
      </c>
      <c r="B508" s="81">
        <f>VLOOKUP('STATS 17-18'!AG510,'SC - SHOTS'!$A$3:$B$55,2)</f>
        <v>48</v>
      </c>
      <c r="C508" s="33">
        <f>IF('STATS 17-18'!G510&lt;400,IF(B508&gt;66,66,B508),B508)</f>
        <v>48</v>
      </c>
      <c r="D508" s="33">
        <f>IF('STATS 17-18'!G510&lt;200,IF(C508&gt;60,60,C508),C508)</f>
        <v>48</v>
      </c>
      <c r="E508" s="33">
        <f>VLOOKUP('STATS 17-18'!J510,'SC - GOALS'!$A$3:$B$55,2)</f>
        <v>56</v>
      </c>
      <c r="F508" s="33">
        <f>IF('STATS 17-18'!G510&lt;400,IF(E508&gt;66,66,E508),E508)</f>
        <v>56</v>
      </c>
      <c r="G508" s="33">
        <f>IF('STATS 17-18'!G510&lt;200,IF(F508&gt;60,60,F508),F508)</f>
        <v>56</v>
      </c>
      <c r="H508" s="116">
        <f>(D508+G508)/2</f>
        <v>52</v>
      </c>
      <c r="I508" s="116">
        <f>IF('STATS 17-18'!H510&lt;13.4,IF(H508&gt;73,73,H508),H508)</f>
        <v>52</v>
      </c>
      <c r="J508" s="134">
        <f>IF('STATS 17-18'!H510&lt;11,IF(I508&gt;66,66,I508),I508)</f>
        <v>52</v>
      </c>
    </row>
    <row r="509" ht="20.35" customHeight="1">
      <c r="A509" t="s" s="38">
        <v>605</v>
      </c>
      <c r="B509" s="81">
        <f>VLOOKUP('STATS 17-18'!AG511,'SC - SHOTS'!$A$3:$B$55,2)</f>
        <v>91</v>
      </c>
      <c r="C509" s="33">
        <f>IF('STATS 17-18'!G511&lt;400,IF(B509&gt;66,66,B509),B509)</f>
        <v>66</v>
      </c>
      <c r="D509" s="33">
        <f>IF('STATS 17-18'!G511&lt;200,IF(C509&gt;60,60,C509),C509)</f>
        <v>60</v>
      </c>
      <c r="E509" s="33">
        <f>VLOOKUP('STATS 17-18'!J511,'SC - GOALS'!$A$3:$B$55,2)</f>
        <v>72</v>
      </c>
      <c r="F509" s="33">
        <f>IF('STATS 17-18'!G511&lt;400,IF(E509&gt;66,66,E509),E509)</f>
        <v>66</v>
      </c>
      <c r="G509" s="33">
        <f>IF('STATS 17-18'!G511&lt;200,IF(F509&gt;60,60,F509),F509)</f>
        <v>60</v>
      </c>
      <c r="H509" s="116">
        <f>(D509+G509)/2</f>
        <v>60</v>
      </c>
      <c r="I509" s="116">
        <f>IF('STATS 17-18'!H511&lt;13.4,IF(H509&gt;73,73,H509),H509)</f>
        <v>60</v>
      </c>
      <c r="J509" s="134">
        <f>IF('STATS 17-18'!H511&lt;11,IF(I509&gt;66,66,I509),I509)</f>
        <v>60</v>
      </c>
    </row>
    <row r="510" ht="20.35" customHeight="1">
      <c r="A510" t="s" s="38">
        <v>606</v>
      </c>
      <c r="B510" s="81">
        <f>VLOOKUP('STATS 17-18'!AG512,'SC - SHOTS'!$A$3:$B$55,2)</f>
        <v>69</v>
      </c>
      <c r="C510" s="33">
        <f>IF('STATS 17-18'!G512&lt;400,IF(B510&gt;66,66,B510),B510)</f>
        <v>69</v>
      </c>
      <c r="D510" s="33">
        <f>IF('STATS 17-18'!G512&lt;200,IF(C510&gt;60,60,C510),C510)</f>
        <v>69</v>
      </c>
      <c r="E510" s="33">
        <f>VLOOKUP('STATS 17-18'!J512,'SC - GOALS'!$A$3:$B$55,2)</f>
        <v>64</v>
      </c>
      <c r="F510" s="33">
        <f>IF('STATS 17-18'!G512&lt;400,IF(E510&gt;66,66,E510),E510)</f>
        <v>64</v>
      </c>
      <c r="G510" s="33">
        <f>IF('STATS 17-18'!G512&lt;200,IF(F510&gt;60,60,F510),F510)</f>
        <v>64</v>
      </c>
      <c r="H510" s="116">
        <f>(D510+G510)/2</f>
        <v>66.5</v>
      </c>
      <c r="I510" s="116">
        <f>IF('STATS 17-18'!H512&lt;13.4,IF(H510&gt;73,73,H510),H510)</f>
        <v>66.5</v>
      </c>
      <c r="J510" s="134">
        <f>IF('STATS 17-18'!H512&lt;11,IF(I510&gt;66,66,I510),I510)</f>
        <v>66</v>
      </c>
    </row>
    <row r="511" ht="20.35" customHeight="1">
      <c r="A511" t="s" s="38">
        <v>607</v>
      </c>
      <c r="B511" s="81">
        <f>VLOOKUP('STATS 17-18'!AG513,'SC - SHOTS'!$A$3:$B$55,2)</f>
        <v>68</v>
      </c>
      <c r="C511" s="33">
        <f>IF('STATS 17-18'!G513&lt;400,IF(B511&gt;66,66,B511),B511)</f>
        <v>68</v>
      </c>
      <c r="D511" s="33">
        <f>IF('STATS 17-18'!G513&lt;200,IF(C511&gt;60,60,C511),C511)</f>
        <v>68</v>
      </c>
      <c r="E511" s="33">
        <f>VLOOKUP('STATS 17-18'!J513,'SC - GOALS'!$A$3:$B$55,2)</f>
        <v>79</v>
      </c>
      <c r="F511" s="33">
        <f>IF('STATS 17-18'!G513&lt;400,IF(E511&gt;66,66,E511),E511)</f>
        <v>79</v>
      </c>
      <c r="G511" s="33">
        <f>IF('STATS 17-18'!G513&lt;200,IF(F511&gt;60,60,F511),F511)</f>
        <v>79</v>
      </c>
      <c r="H511" s="116">
        <f>(D511+G511)/2</f>
        <v>73.5</v>
      </c>
      <c r="I511" s="116">
        <f>IF('STATS 17-18'!H513&lt;13.4,IF(H511&gt;73,73,H511),H511)</f>
        <v>73</v>
      </c>
      <c r="J511" s="134">
        <f>IF('STATS 17-18'!H513&lt;11,IF(I511&gt;66,66,I511),I511)</f>
        <v>73</v>
      </c>
    </row>
    <row r="512" ht="20.35" customHeight="1">
      <c r="A512" t="s" s="38">
        <v>608</v>
      </c>
      <c r="B512" s="81">
        <f>VLOOKUP('STATS 17-18'!AG514,'SC - SHOTS'!$A$3:$B$55,2)</f>
        <v>83</v>
      </c>
      <c r="C512" s="33">
        <f>IF('STATS 17-18'!G514&lt;400,IF(B512&gt;66,66,B512),B512)</f>
        <v>66</v>
      </c>
      <c r="D512" s="33">
        <f>IF('STATS 17-18'!G514&lt;200,IF(C512&gt;60,60,C512),C512)</f>
        <v>66</v>
      </c>
      <c r="E512" s="33">
        <f>VLOOKUP('STATS 17-18'!J514,'SC - GOALS'!$A$3:$B$55,2)</f>
        <v>70</v>
      </c>
      <c r="F512" s="33">
        <f>IF('STATS 17-18'!G514&lt;400,IF(E512&gt;66,66,E512),E512)</f>
        <v>66</v>
      </c>
      <c r="G512" s="33">
        <f>IF('STATS 17-18'!G514&lt;200,IF(F512&gt;60,60,F512),F512)</f>
        <v>66</v>
      </c>
      <c r="H512" s="116">
        <f>(D512+G512)/2</f>
        <v>66</v>
      </c>
      <c r="I512" s="116">
        <f>IF('STATS 17-18'!H514&lt;13.4,IF(H512&gt;73,73,H512),H512)</f>
        <v>66</v>
      </c>
      <c r="J512" s="134">
        <f>IF('STATS 17-18'!H514&lt;11,IF(I512&gt;66,66,I512),I512)</f>
        <v>66</v>
      </c>
    </row>
    <row r="513" ht="20.35" customHeight="1">
      <c r="A513" t="s" s="38">
        <v>609</v>
      </c>
      <c r="B513" s="81">
        <f>VLOOKUP('STATS 17-18'!AG515,'SC - SHOTS'!$A$3:$B$55,2)</f>
        <v>51</v>
      </c>
      <c r="C513" s="33">
        <f>IF('STATS 17-18'!G515&lt;400,IF(B513&gt;66,66,B513),B513)</f>
        <v>51</v>
      </c>
      <c r="D513" s="33">
        <f>IF('STATS 17-18'!G515&lt;200,IF(C513&gt;60,60,C513),C513)</f>
        <v>51</v>
      </c>
      <c r="E513" s="33">
        <f>VLOOKUP('STATS 17-18'!J515,'SC - GOALS'!$A$3:$B$55,2)</f>
        <v>49</v>
      </c>
      <c r="F513" s="33">
        <f>IF('STATS 17-18'!G515&lt;400,IF(E513&gt;66,66,E513),E513)</f>
        <v>49</v>
      </c>
      <c r="G513" s="33">
        <f>IF('STATS 17-18'!G515&lt;200,IF(F513&gt;60,60,F513),F513)</f>
        <v>49</v>
      </c>
      <c r="H513" s="116">
        <f>(D513+G513)/2</f>
        <v>50</v>
      </c>
      <c r="I513" s="116">
        <f>IF('STATS 17-18'!H515&lt;13.4,IF(H513&gt;73,73,H513),H513)</f>
        <v>50</v>
      </c>
      <c r="J513" s="134">
        <f>IF('STATS 17-18'!H515&lt;11,IF(I513&gt;66,66,I513),I513)</f>
        <v>50</v>
      </c>
    </row>
    <row r="514" ht="20.35" customHeight="1">
      <c r="A514" t="s" s="38">
        <v>610</v>
      </c>
      <c r="B514" s="81">
        <f>VLOOKUP('STATS 17-18'!AG516,'SC - SHOTS'!$A$3:$B$55,2)</f>
        <v>58</v>
      </c>
      <c r="C514" s="33">
        <f>IF('STATS 17-18'!G516&lt;400,IF(B514&gt;66,66,B514),B514)</f>
        <v>58</v>
      </c>
      <c r="D514" s="33">
        <f>IF('STATS 17-18'!G516&lt;200,IF(C514&gt;60,60,C514),C514)</f>
        <v>58</v>
      </c>
      <c r="E514" s="33">
        <f>VLOOKUP('STATS 17-18'!J516,'SC - GOALS'!$A$3:$B$55,2)</f>
        <v>60</v>
      </c>
      <c r="F514" s="33">
        <f>IF('STATS 17-18'!G516&lt;400,IF(E514&gt;66,66,E514),E514)</f>
        <v>60</v>
      </c>
      <c r="G514" s="33">
        <f>IF('STATS 17-18'!G516&lt;200,IF(F514&gt;60,60,F514),F514)</f>
        <v>60</v>
      </c>
      <c r="H514" s="116">
        <f>(D514+G514)/2</f>
        <v>59</v>
      </c>
      <c r="I514" s="116">
        <f>IF('STATS 17-18'!H516&lt;13.4,IF(H514&gt;73,73,H514),H514)</f>
        <v>59</v>
      </c>
      <c r="J514" s="134">
        <f>IF('STATS 17-18'!H516&lt;11,IF(I514&gt;66,66,I514),I514)</f>
        <v>59</v>
      </c>
    </row>
    <row r="515" ht="20.35" customHeight="1">
      <c r="A515" t="s" s="38">
        <v>611</v>
      </c>
      <c r="B515" s="81">
        <f>VLOOKUP('STATS 17-18'!AG517,'SC - SHOTS'!$A$3:$B$55,2)</f>
        <v>55</v>
      </c>
      <c r="C515" s="33">
        <f>IF('STATS 17-18'!G517&lt;400,IF(B515&gt;66,66,B515),B515)</f>
        <v>55</v>
      </c>
      <c r="D515" s="33">
        <f>IF('STATS 17-18'!G517&lt;200,IF(C515&gt;60,60,C515),C515)</f>
        <v>55</v>
      </c>
      <c r="E515" s="33">
        <f>VLOOKUP('STATS 17-18'!J517,'SC - GOALS'!$A$3:$B$55,2)</f>
        <v>52</v>
      </c>
      <c r="F515" s="33">
        <f>IF('STATS 17-18'!G517&lt;400,IF(E515&gt;66,66,E515),E515)</f>
        <v>52</v>
      </c>
      <c r="G515" s="33">
        <f>IF('STATS 17-18'!G517&lt;200,IF(F515&gt;60,60,F515),F515)</f>
        <v>52</v>
      </c>
      <c r="H515" s="116">
        <f>(D515+G515)/2</f>
        <v>53.5</v>
      </c>
      <c r="I515" s="116">
        <f>IF('STATS 17-18'!H517&lt;13.4,IF(H515&gt;73,73,H515),H515)</f>
        <v>53.5</v>
      </c>
      <c r="J515" s="134">
        <f>IF('STATS 17-18'!H517&lt;11,IF(I515&gt;66,66,I515),I515)</f>
        <v>53.5</v>
      </c>
    </row>
    <row r="516" ht="20.35" customHeight="1">
      <c r="A516" t="s" s="38">
        <v>612</v>
      </c>
      <c r="B516" s="81">
        <f>VLOOKUP('STATS 17-18'!AG518,'SC - SHOTS'!$A$3:$B$55,2)</f>
        <v>54</v>
      </c>
      <c r="C516" s="33">
        <f>IF('STATS 17-18'!G518&lt;400,IF(B516&gt;66,66,B516),B516)</f>
        <v>54</v>
      </c>
      <c r="D516" s="33">
        <f>IF('STATS 17-18'!G518&lt;200,IF(C516&gt;60,60,C516),C516)</f>
        <v>54</v>
      </c>
      <c r="E516" s="33">
        <f>VLOOKUP('STATS 17-18'!J518,'SC - GOALS'!$A$3:$B$55,2)</f>
        <v>47</v>
      </c>
      <c r="F516" s="33">
        <f>IF('STATS 17-18'!G518&lt;400,IF(E516&gt;66,66,E516),E516)</f>
        <v>47</v>
      </c>
      <c r="G516" s="33">
        <f>IF('STATS 17-18'!G518&lt;200,IF(F516&gt;60,60,F516),F516)</f>
        <v>47</v>
      </c>
      <c r="H516" s="116">
        <f>(D516+G516)/2</f>
        <v>50.5</v>
      </c>
      <c r="I516" s="116">
        <f>IF('STATS 17-18'!H518&lt;13.4,IF(H516&gt;73,73,H516),H516)</f>
        <v>50.5</v>
      </c>
      <c r="J516" s="134">
        <f>IF('STATS 17-18'!H518&lt;11,IF(I516&gt;66,66,I516),I516)</f>
        <v>50.5</v>
      </c>
    </row>
    <row r="517" ht="20.35" customHeight="1">
      <c r="A517" t="s" s="38">
        <v>613</v>
      </c>
      <c r="B517" s="81">
        <f>VLOOKUP('STATS 17-18'!AG519,'SC - SHOTS'!$A$3:$B$55,2)</f>
        <v>82</v>
      </c>
      <c r="C517" s="33">
        <f>IF('STATS 17-18'!G519&lt;400,IF(B517&gt;66,66,B517),B517)</f>
        <v>82</v>
      </c>
      <c r="D517" s="33">
        <f>IF('STATS 17-18'!G519&lt;200,IF(C517&gt;60,60,C517),C517)</f>
        <v>82</v>
      </c>
      <c r="E517" s="33">
        <f>VLOOKUP('STATS 17-18'!J519,'SC - GOALS'!$A$3:$B$55,2)</f>
        <v>70</v>
      </c>
      <c r="F517" s="33">
        <f>IF('STATS 17-18'!G519&lt;400,IF(E517&gt;66,66,E517),E517)</f>
        <v>70</v>
      </c>
      <c r="G517" s="33">
        <f>IF('STATS 17-18'!G519&lt;200,IF(F517&gt;60,60,F517),F517)</f>
        <v>70</v>
      </c>
      <c r="H517" s="116">
        <f>(D517+G517)/2</f>
        <v>76</v>
      </c>
      <c r="I517" s="116">
        <f>IF('STATS 17-18'!H519&lt;13.4,IF(H517&gt;73,73,H517),H517)</f>
        <v>73</v>
      </c>
      <c r="J517" s="134">
        <f>IF('STATS 17-18'!H519&lt;11,IF(I517&gt;66,66,I517),I517)</f>
        <v>73</v>
      </c>
    </row>
    <row r="518" ht="20.35" customHeight="1">
      <c r="A518" t="s" s="38">
        <v>615</v>
      </c>
      <c r="B518" s="81">
        <f>VLOOKUP('STATS 17-18'!AG520,'SC - SHOTS'!$A$3:$B$55,2)</f>
        <v>64</v>
      </c>
      <c r="C518" s="33">
        <f>IF('STATS 17-18'!G520&lt;400,IF(B518&gt;66,66,B518),B518)</f>
        <v>64</v>
      </c>
      <c r="D518" s="33">
        <f>IF('STATS 17-18'!G520&lt;200,IF(C518&gt;60,60,C518),C518)</f>
        <v>64</v>
      </c>
      <c r="E518" s="33">
        <f>VLOOKUP('STATS 17-18'!J520,'SC - GOALS'!$A$3:$B$55,2)</f>
        <v>64</v>
      </c>
      <c r="F518" s="33">
        <f>IF('STATS 17-18'!G520&lt;400,IF(E518&gt;66,66,E518),E518)</f>
        <v>64</v>
      </c>
      <c r="G518" s="33">
        <f>IF('STATS 17-18'!G520&lt;200,IF(F518&gt;60,60,F518),F518)</f>
        <v>64</v>
      </c>
      <c r="H518" s="116">
        <f>(D518+G518)/2</f>
        <v>64</v>
      </c>
      <c r="I518" s="116">
        <f>IF('STATS 17-18'!H520&lt;13.4,IF(H518&gt;73,73,H518),H518)</f>
        <v>64</v>
      </c>
      <c r="J518" s="134">
        <f>IF('STATS 17-18'!H520&lt;11,IF(I518&gt;66,66,I518),I518)</f>
        <v>64</v>
      </c>
    </row>
    <row r="519" ht="20.35" customHeight="1">
      <c r="A519" t="s" s="38">
        <v>616</v>
      </c>
      <c r="B519" s="81">
        <f>VLOOKUP('STATS 17-18'!AG521,'SC - SHOTS'!$A$3:$B$55,2)</f>
        <v>47</v>
      </c>
      <c r="C519" s="33">
        <f>IF('STATS 17-18'!G521&lt;400,IF(B519&gt;66,66,B519),B519)</f>
        <v>47</v>
      </c>
      <c r="D519" s="33">
        <f>IF('STATS 17-18'!G521&lt;200,IF(C519&gt;60,60,C519),C519)</f>
        <v>47</v>
      </c>
      <c r="E519" s="33">
        <f>VLOOKUP('STATS 17-18'!J521,'SC - GOALS'!$A$3:$B$55,2)</f>
        <v>50</v>
      </c>
      <c r="F519" s="33">
        <f>IF('STATS 17-18'!G521&lt;400,IF(E519&gt;66,66,E519),E519)</f>
        <v>50</v>
      </c>
      <c r="G519" s="33">
        <f>IF('STATS 17-18'!G521&lt;200,IF(F519&gt;60,60,F519),F519)</f>
        <v>50</v>
      </c>
      <c r="H519" s="116">
        <f>(D519+G519)/2</f>
        <v>48.5</v>
      </c>
      <c r="I519" s="116">
        <f>IF('STATS 17-18'!H521&lt;13.4,IF(H519&gt;73,73,H519),H519)</f>
        <v>48.5</v>
      </c>
      <c r="J519" s="134">
        <f>IF('STATS 17-18'!H521&lt;11,IF(I519&gt;66,66,I519),I519)</f>
        <v>48.5</v>
      </c>
    </row>
    <row r="520" ht="20.35" customHeight="1">
      <c r="A520" t="s" s="38">
        <v>617</v>
      </c>
      <c r="B520" s="81">
        <f>VLOOKUP('STATS 17-18'!AG522,'SC - SHOTS'!$A$3:$B$55,2)</f>
        <v>50</v>
      </c>
      <c r="C520" s="33">
        <f>IF('STATS 17-18'!G522&lt;400,IF(B520&gt;66,66,B520),B520)</f>
        <v>50</v>
      </c>
      <c r="D520" s="33">
        <f>IF('STATS 17-18'!G522&lt;200,IF(C520&gt;60,60,C520),C520)</f>
        <v>50</v>
      </c>
      <c r="E520" s="33">
        <f>VLOOKUP('STATS 17-18'!J522,'SC - GOALS'!$A$3:$B$55,2)</f>
        <v>48</v>
      </c>
      <c r="F520" s="33">
        <f>IF('STATS 17-18'!G522&lt;400,IF(E520&gt;66,66,E520),E520)</f>
        <v>48</v>
      </c>
      <c r="G520" s="33">
        <f>IF('STATS 17-18'!G522&lt;200,IF(F520&gt;60,60,F520),F520)</f>
        <v>48</v>
      </c>
      <c r="H520" s="116">
        <f>(D520+G520)/2</f>
        <v>49</v>
      </c>
      <c r="I520" s="116">
        <f>IF('STATS 17-18'!H522&lt;13.4,IF(H520&gt;73,73,H520),H520)</f>
        <v>49</v>
      </c>
      <c r="J520" s="134">
        <f>IF('STATS 17-18'!H522&lt;11,IF(I520&gt;66,66,I520),I520)</f>
        <v>49</v>
      </c>
    </row>
    <row r="521" ht="20.35" customHeight="1">
      <c r="A521" t="s" s="38">
        <v>618</v>
      </c>
      <c r="B521" s="81">
        <f>VLOOKUP('STATS 17-18'!AG523,'SC - SHOTS'!$A$3:$B$55,2)</f>
        <v>57</v>
      </c>
      <c r="C521" s="33">
        <f>IF('STATS 17-18'!G523&lt;400,IF(B521&gt;66,66,B521),B521)</f>
        <v>57</v>
      </c>
      <c r="D521" s="33">
        <f>IF('STATS 17-18'!G523&lt;200,IF(C521&gt;60,60,C521),C521)</f>
        <v>57</v>
      </c>
      <c r="E521" s="33">
        <f>VLOOKUP('STATS 17-18'!J523,'SC - GOALS'!$A$3:$B$55,2)</f>
        <v>54</v>
      </c>
      <c r="F521" s="33">
        <f>IF('STATS 17-18'!G523&lt;400,IF(E521&gt;66,66,E521),E521)</f>
        <v>54</v>
      </c>
      <c r="G521" s="33">
        <f>IF('STATS 17-18'!G523&lt;200,IF(F521&gt;60,60,F521),F521)</f>
        <v>54</v>
      </c>
      <c r="H521" s="116">
        <f>(D521+G521)/2</f>
        <v>55.5</v>
      </c>
      <c r="I521" s="116">
        <f>IF('STATS 17-18'!H523&lt;13.4,IF(H521&gt;73,73,H521),H521)</f>
        <v>55.5</v>
      </c>
      <c r="J521" s="134">
        <f>IF('STATS 17-18'!H523&lt;11,IF(I521&gt;66,66,I521),I521)</f>
        <v>55.5</v>
      </c>
    </row>
    <row r="522" ht="20.35" customHeight="1">
      <c r="A522" t="s" s="38">
        <v>619</v>
      </c>
      <c r="B522" s="81">
        <f>VLOOKUP('STATS 17-18'!AG524,'SC - SHOTS'!$A$3:$B$55,2)</f>
        <v>67</v>
      </c>
      <c r="C522" s="33">
        <f>IF('STATS 17-18'!G524&lt;400,IF(B522&gt;66,66,B522),B522)</f>
        <v>67</v>
      </c>
      <c r="D522" s="33">
        <f>IF('STATS 17-18'!G524&lt;200,IF(C522&gt;60,60,C522),C522)</f>
        <v>67</v>
      </c>
      <c r="E522" s="33">
        <f>VLOOKUP('STATS 17-18'!J524,'SC - GOALS'!$A$3:$B$55,2)</f>
        <v>72</v>
      </c>
      <c r="F522" s="33">
        <f>IF('STATS 17-18'!G524&lt;400,IF(E522&gt;66,66,E522),E522)</f>
        <v>72</v>
      </c>
      <c r="G522" s="33">
        <f>IF('STATS 17-18'!G524&lt;200,IF(F522&gt;60,60,F522),F522)</f>
        <v>72</v>
      </c>
      <c r="H522" s="116">
        <f>(D522+G522)/2</f>
        <v>69.5</v>
      </c>
      <c r="I522" s="116">
        <f>IF('STATS 17-18'!H524&lt;13.4,IF(H522&gt;73,73,H522),H522)</f>
        <v>69.5</v>
      </c>
      <c r="J522" s="134">
        <f>IF('STATS 17-18'!H524&lt;11,IF(I522&gt;66,66,I522),I522)</f>
        <v>66</v>
      </c>
    </row>
    <row r="523" ht="20.35" customHeight="1">
      <c r="A523" t="s" s="38">
        <v>620</v>
      </c>
      <c r="B523" s="81">
        <f>VLOOKUP('STATS 17-18'!AG525,'SC - SHOTS'!$A$3:$B$55,2)</f>
        <v>64</v>
      </c>
      <c r="C523" s="33">
        <f>IF('STATS 17-18'!G525&lt;400,IF(B523&gt;66,66,B523),B523)</f>
        <v>64</v>
      </c>
      <c r="D523" s="33">
        <f>IF('STATS 17-18'!G525&lt;200,IF(C523&gt;60,60,C523),C523)</f>
        <v>64</v>
      </c>
      <c r="E523" s="33">
        <f>VLOOKUP('STATS 17-18'!J525,'SC - GOALS'!$A$3:$B$55,2)</f>
        <v>76</v>
      </c>
      <c r="F523" s="33">
        <f>IF('STATS 17-18'!G525&lt;400,IF(E523&gt;66,66,E523),E523)</f>
        <v>76</v>
      </c>
      <c r="G523" s="33">
        <f>IF('STATS 17-18'!G525&lt;200,IF(F523&gt;60,60,F523),F523)</f>
        <v>76</v>
      </c>
      <c r="H523" s="116">
        <f>(D523+G523)/2</f>
        <v>70</v>
      </c>
      <c r="I523" s="116">
        <f>IF('STATS 17-18'!H525&lt;13.4,IF(H523&gt;73,73,H523),H523)</f>
        <v>70</v>
      </c>
      <c r="J523" s="134">
        <f>IF('STATS 17-18'!H525&lt;11,IF(I523&gt;66,66,I523),I523)</f>
        <v>70</v>
      </c>
    </row>
    <row r="524" ht="20.35" customHeight="1">
      <c r="A524" t="s" s="38">
        <v>621</v>
      </c>
      <c r="B524" s="81">
        <f>VLOOKUP('STATS 17-18'!AG526,'SC - SHOTS'!$A$3:$B$55,2)</f>
        <v>52</v>
      </c>
      <c r="C524" s="33">
        <f>IF('STATS 17-18'!G526&lt;400,IF(B524&gt;66,66,B524),B524)</f>
        <v>52</v>
      </c>
      <c r="D524" s="33">
        <f>IF('STATS 17-18'!G526&lt;200,IF(C524&gt;60,60,C524),C524)</f>
        <v>52</v>
      </c>
      <c r="E524" s="33">
        <f>VLOOKUP('STATS 17-18'!J526,'SC - GOALS'!$A$3:$B$55,2)</f>
        <v>52</v>
      </c>
      <c r="F524" s="33">
        <f>IF('STATS 17-18'!G526&lt;400,IF(E524&gt;66,66,E524),E524)</f>
        <v>52</v>
      </c>
      <c r="G524" s="33">
        <f>IF('STATS 17-18'!G526&lt;200,IF(F524&gt;60,60,F524),F524)</f>
        <v>52</v>
      </c>
      <c r="H524" s="116">
        <f>(D524+G524)/2</f>
        <v>52</v>
      </c>
      <c r="I524" s="116">
        <f>IF('STATS 17-18'!H526&lt;13.4,IF(H524&gt;73,73,H524),H524)</f>
        <v>52</v>
      </c>
      <c r="J524" s="134">
        <f>IF('STATS 17-18'!H526&lt;11,IF(I524&gt;66,66,I524),I524)</f>
        <v>52</v>
      </c>
    </row>
    <row r="525" ht="20.35" customHeight="1">
      <c r="A525" t="s" s="38">
        <v>622</v>
      </c>
      <c r="B525" s="81">
        <f>VLOOKUP('STATS 17-18'!AG527,'SC - SHOTS'!$A$3:$B$55,2)</f>
        <v>50</v>
      </c>
      <c r="C525" s="33">
        <f>IF('STATS 17-18'!G527&lt;400,IF(B525&gt;66,66,B525),B525)</f>
        <v>50</v>
      </c>
      <c r="D525" s="33">
        <f>IF('STATS 17-18'!G527&lt;200,IF(C525&gt;60,60,C525),C525)</f>
        <v>50</v>
      </c>
      <c r="E525" s="33">
        <f>VLOOKUP('STATS 17-18'!J527,'SC - GOALS'!$A$3:$B$55,2)</f>
        <v>56</v>
      </c>
      <c r="F525" s="33">
        <f>IF('STATS 17-18'!G527&lt;400,IF(E525&gt;66,66,E525),E525)</f>
        <v>56</v>
      </c>
      <c r="G525" s="33">
        <f>IF('STATS 17-18'!G527&lt;200,IF(F525&gt;60,60,F525),F525)</f>
        <v>56</v>
      </c>
      <c r="H525" s="116">
        <f>(D525+G525)/2</f>
        <v>53</v>
      </c>
      <c r="I525" s="116">
        <f>IF('STATS 17-18'!H527&lt;13.4,IF(H525&gt;73,73,H525),H525)</f>
        <v>53</v>
      </c>
      <c r="J525" s="134">
        <f>IF('STATS 17-18'!H527&lt;11,IF(I525&gt;66,66,I525),I525)</f>
        <v>53</v>
      </c>
    </row>
    <row r="526" ht="20.35" customHeight="1">
      <c r="A526" t="s" s="38">
        <v>623</v>
      </c>
      <c r="B526" s="81">
        <f>VLOOKUP('STATS 17-18'!AG528,'SC - SHOTS'!$A$3:$B$55,2)</f>
        <v>59</v>
      </c>
      <c r="C526" s="33">
        <f>IF('STATS 17-18'!G528&lt;400,IF(B526&gt;66,66,B526),B526)</f>
        <v>59</v>
      </c>
      <c r="D526" s="33">
        <f>IF('STATS 17-18'!G528&lt;200,IF(C526&gt;60,60,C526),C526)</f>
        <v>59</v>
      </c>
      <c r="E526" s="33">
        <f>VLOOKUP('STATS 17-18'!J528,'SC - GOALS'!$A$3:$B$55,2)</f>
        <v>85</v>
      </c>
      <c r="F526" s="33">
        <f>IF('STATS 17-18'!G528&lt;400,IF(E526&gt;66,66,E526),E526)</f>
        <v>66</v>
      </c>
      <c r="G526" s="33">
        <f>IF('STATS 17-18'!G528&lt;200,IF(F526&gt;60,60,F526),F526)</f>
        <v>66</v>
      </c>
      <c r="H526" s="116">
        <f>(D526+G526)/2</f>
        <v>62.5</v>
      </c>
      <c r="I526" s="116">
        <f>IF('STATS 17-18'!H528&lt;13.4,IF(H526&gt;73,73,H526),H526)</f>
        <v>62.5</v>
      </c>
      <c r="J526" s="134">
        <f>IF('STATS 17-18'!H528&lt;11,IF(I526&gt;66,66,I526),I526)</f>
        <v>62.5</v>
      </c>
    </row>
    <row r="527" ht="20.35" customHeight="1">
      <c r="A527" t="s" s="38">
        <v>624</v>
      </c>
      <c r="B527" s="81">
        <f>VLOOKUP('STATS 17-18'!AG529,'SC - SHOTS'!$A$3:$B$55,2)</f>
        <v>60</v>
      </c>
      <c r="C527" s="33">
        <f>IF('STATS 17-18'!G529&lt;400,IF(B527&gt;66,66,B527),B527)</f>
        <v>60</v>
      </c>
      <c r="D527" s="33">
        <f>IF('STATS 17-18'!G529&lt;200,IF(C527&gt;60,60,C527),C527)</f>
        <v>60</v>
      </c>
      <c r="E527" s="33">
        <f>VLOOKUP('STATS 17-18'!J529,'SC - GOALS'!$A$3:$B$55,2)</f>
        <v>47</v>
      </c>
      <c r="F527" s="33">
        <f>IF('STATS 17-18'!G529&lt;400,IF(E527&gt;66,66,E527),E527)</f>
        <v>47</v>
      </c>
      <c r="G527" s="33">
        <f>IF('STATS 17-18'!G529&lt;200,IF(F527&gt;60,60,F527),F527)</f>
        <v>47</v>
      </c>
      <c r="H527" s="116">
        <f>(D527+G527)/2</f>
        <v>53.5</v>
      </c>
      <c r="I527" s="116">
        <f>IF('STATS 17-18'!H529&lt;13.4,IF(H527&gt;73,73,H527),H527)</f>
        <v>53.5</v>
      </c>
      <c r="J527" s="134">
        <f>IF('STATS 17-18'!H529&lt;11,IF(I527&gt;66,66,I527),I527)</f>
        <v>53.5</v>
      </c>
    </row>
    <row r="528" ht="20.35" customHeight="1">
      <c r="A528" t="s" s="38">
        <v>625</v>
      </c>
      <c r="B528" s="81">
        <f>VLOOKUP('STATS 17-18'!AG530,'SC - SHOTS'!$A$3:$B$55,2)</f>
        <v>81</v>
      </c>
      <c r="C528" s="33">
        <f>IF('STATS 17-18'!G530&lt;400,IF(B528&gt;66,66,B528),B528)</f>
        <v>81</v>
      </c>
      <c r="D528" s="33">
        <f>IF('STATS 17-18'!G530&lt;200,IF(C528&gt;60,60,C528),C528)</f>
        <v>81</v>
      </c>
      <c r="E528" s="33">
        <f>VLOOKUP('STATS 17-18'!J530,'SC - GOALS'!$A$3:$B$55,2)</f>
        <v>88</v>
      </c>
      <c r="F528" s="33">
        <f>IF('STATS 17-18'!G530&lt;400,IF(E528&gt;66,66,E528),E528)</f>
        <v>88</v>
      </c>
      <c r="G528" s="33">
        <f>IF('STATS 17-18'!G530&lt;200,IF(F528&gt;60,60,F528),F528)</f>
        <v>88</v>
      </c>
      <c r="H528" s="116">
        <f>(D528+G528)/2</f>
        <v>84.5</v>
      </c>
      <c r="I528" s="116">
        <f>IF('STATS 17-18'!H530&lt;13.4,IF(H528&gt;73,73,H528),H528)</f>
        <v>84.5</v>
      </c>
      <c r="J528" s="134">
        <f>IF('STATS 17-18'!H530&lt;11,IF(I528&gt;66,66,I528),I528)</f>
        <v>84.5</v>
      </c>
    </row>
    <row r="529" ht="20.35" customHeight="1">
      <c r="A529" t="s" s="38">
        <v>627</v>
      </c>
      <c r="B529" s="81">
        <f>VLOOKUP('STATS 17-18'!AG531,'SC - SHOTS'!$A$3:$B$55,2)</f>
        <v>70</v>
      </c>
      <c r="C529" s="33">
        <f>IF('STATS 17-18'!G531&lt;400,IF(B529&gt;66,66,B529),B529)</f>
        <v>66</v>
      </c>
      <c r="D529" s="33">
        <f>IF('STATS 17-18'!G531&lt;200,IF(C529&gt;60,60,C529),C529)</f>
        <v>60</v>
      </c>
      <c r="E529" s="33">
        <f>VLOOKUP('STATS 17-18'!J531,'SC - GOALS'!$A$3:$B$55,2)</f>
        <v>74</v>
      </c>
      <c r="F529" s="33">
        <f>IF('STATS 17-18'!G531&lt;400,IF(E529&gt;66,66,E529),E529)</f>
        <v>66</v>
      </c>
      <c r="G529" s="33">
        <f>IF('STATS 17-18'!G531&lt;200,IF(F529&gt;60,60,F529),F529)</f>
        <v>60</v>
      </c>
      <c r="H529" s="116">
        <f>(D529+G529)/2</f>
        <v>60</v>
      </c>
      <c r="I529" s="116">
        <f>IF('STATS 17-18'!H531&lt;13.4,IF(H529&gt;73,73,H529),H529)</f>
        <v>60</v>
      </c>
      <c r="J529" s="134">
        <f>IF('STATS 17-18'!H531&lt;11,IF(I529&gt;66,66,I529),I529)</f>
        <v>60</v>
      </c>
    </row>
    <row r="530" ht="20.35" customHeight="1">
      <c r="A530" t="s" s="38">
        <v>628</v>
      </c>
      <c r="B530" s="81">
        <f>VLOOKUP('STATS 17-18'!AG532,'SC - SHOTS'!$A$3:$B$55,2)</f>
        <v>52</v>
      </c>
      <c r="C530" s="33">
        <f>IF('STATS 17-18'!G532&lt;400,IF(B530&gt;66,66,B530),B530)</f>
        <v>52</v>
      </c>
      <c r="D530" s="33">
        <f>IF('STATS 17-18'!G532&lt;200,IF(C530&gt;60,60,C530),C530)</f>
        <v>52</v>
      </c>
      <c r="E530" s="33">
        <f>VLOOKUP('STATS 17-18'!J532,'SC - GOALS'!$A$3:$B$55,2)</f>
        <v>47</v>
      </c>
      <c r="F530" s="33">
        <f>IF('STATS 17-18'!G532&lt;400,IF(E530&gt;66,66,E530),E530)</f>
        <v>47</v>
      </c>
      <c r="G530" s="33">
        <f>IF('STATS 17-18'!G532&lt;200,IF(F530&gt;60,60,F530),F530)</f>
        <v>47</v>
      </c>
      <c r="H530" s="116">
        <f>(D530+G530)/2</f>
        <v>49.5</v>
      </c>
      <c r="I530" s="116">
        <f>IF('STATS 17-18'!H532&lt;13.4,IF(H530&gt;73,73,H530),H530)</f>
        <v>49.5</v>
      </c>
      <c r="J530" s="134">
        <f>IF('STATS 17-18'!H532&lt;11,IF(I530&gt;66,66,I530),I530)</f>
        <v>49.5</v>
      </c>
    </row>
    <row r="531" ht="20.35" customHeight="1">
      <c r="A531" t="s" s="38">
        <v>630</v>
      </c>
      <c r="B531" s="81">
        <f>VLOOKUP('STATS 17-18'!AG533,'SC - SHOTS'!$A$3:$B$55,2)</f>
        <v>54</v>
      </c>
      <c r="C531" s="33">
        <f>IF('STATS 17-18'!G533&lt;400,IF(B531&gt;66,66,B531),B531)</f>
        <v>54</v>
      </c>
      <c r="D531" s="33">
        <f>IF('STATS 17-18'!G533&lt;200,IF(C531&gt;60,60,C531),C531)</f>
        <v>54</v>
      </c>
      <c r="E531" s="33">
        <f>VLOOKUP('STATS 17-18'!J533,'SC - GOALS'!$A$3:$B$55,2)</f>
        <v>57</v>
      </c>
      <c r="F531" s="33">
        <f>IF('STATS 17-18'!G533&lt;400,IF(E531&gt;66,66,E531),E531)</f>
        <v>57</v>
      </c>
      <c r="G531" s="33">
        <f>IF('STATS 17-18'!G533&lt;200,IF(F531&gt;60,60,F531),F531)</f>
        <v>57</v>
      </c>
      <c r="H531" s="116">
        <f>(D531+G531)/2</f>
        <v>55.5</v>
      </c>
      <c r="I531" s="116">
        <f>IF('STATS 17-18'!H533&lt;13.4,IF(H531&gt;73,73,H531),H531)</f>
        <v>55.5</v>
      </c>
      <c r="J531" s="134">
        <f>IF('STATS 17-18'!H533&lt;11,IF(I531&gt;66,66,I531),I531)</f>
        <v>55.5</v>
      </c>
    </row>
    <row r="532" ht="20.35" customHeight="1">
      <c r="A532" t="s" s="38">
        <v>631</v>
      </c>
      <c r="B532" s="81">
        <f>VLOOKUP('STATS 17-18'!AG534,'SC - SHOTS'!$A$3:$B$55,2)</f>
        <v>64</v>
      </c>
      <c r="C532" s="33">
        <f>IF('STATS 17-18'!G534&lt;400,IF(B532&gt;66,66,B532),B532)</f>
        <v>64</v>
      </c>
      <c r="D532" s="33">
        <f>IF('STATS 17-18'!G534&lt;200,IF(C532&gt;60,60,C532),C532)</f>
        <v>64</v>
      </c>
      <c r="E532" s="33">
        <f>VLOOKUP('STATS 17-18'!J534,'SC - GOALS'!$A$3:$B$55,2)</f>
        <v>58</v>
      </c>
      <c r="F532" s="33">
        <f>IF('STATS 17-18'!G534&lt;400,IF(E532&gt;66,66,E532),E532)</f>
        <v>58</v>
      </c>
      <c r="G532" s="33">
        <f>IF('STATS 17-18'!G534&lt;200,IF(F532&gt;60,60,F532),F532)</f>
        <v>58</v>
      </c>
      <c r="H532" s="116">
        <f>(D532+G532)/2</f>
        <v>61</v>
      </c>
      <c r="I532" s="116">
        <f>IF('STATS 17-18'!H534&lt;13.4,IF(H532&gt;73,73,H532),H532)</f>
        <v>61</v>
      </c>
      <c r="J532" s="134">
        <f>IF('STATS 17-18'!H534&lt;11,IF(I532&gt;66,66,I532),I532)</f>
        <v>61</v>
      </c>
    </row>
    <row r="533" ht="20.35" customHeight="1">
      <c r="A533" t="s" s="38">
        <v>632</v>
      </c>
      <c r="B533" s="81">
        <f>VLOOKUP('STATS 17-18'!AG535,'SC - SHOTS'!$A$3:$B$55,2)</f>
        <v>72</v>
      </c>
      <c r="C533" s="33">
        <f>IF('STATS 17-18'!G535&lt;400,IF(B533&gt;66,66,B533),B533)</f>
        <v>72</v>
      </c>
      <c r="D533" s="33">
        <f>IF('STATS 17-18'!G535&lt;200,IF(C533&gt;60,60,C533),C533)</f>
        <v>72</v>
      </c>
      <c r="E533" s="33">
        <f>VLOOKUP('STATS 17-18'!J535,'SC - GOALS'!$A$3:$B$55,2)</f>
        <v>65</v>
      </c>
      <c r="F533" s="33">
        <f>IF('STATS 17-18'!G535&lt;400,IF(E533&gt;66,66,E533),E533)</f>
        <v>65</v>
      </c>
      <c r="G533" s="33">
        <f>IF('STATS 17-18'!G535&lt;200,IF(F533&gt;60,60,F533),F533)</f>
        <v>65</v>
      </c>
      <c r="H533" s="116">
        <f>(D533+G533)/2</f>
        <v>68.5</v>
      </c>
      <c r="I533" s="116">
        <f>IF('STATS 17-18'!H535&lt;13.4,IF(H533&gt;73,73,H533),H533)</f>
        <v>68.5</v>
      </c>
      <c r="J533" s="134">
        <f>IF('STATS 17-18'!H535&lt;11,IF(I533&gt;66,66,I533),I533)</f>
        <v>68.5</v>
      </c>
    </row>
    <row r="534" ht="20.35" customHeight="1">
      <c r="A534" t="s" s="38">
        <v>633</v>
      </c>
      <c r="B534" s="81">
        <f>VLOOKUP('STATS 17-18'!AG536,'SC - SHOTS'!$A$3:$B$55,2)</f>
        <v>80</v>
      </c>
      <c r="C534" s="33">
        <f>IF('STATS 17-18'!G536&lt;400,IF(B534&gt;66,66,B534),B534)</f>
        <v>80</v>
      </c>
      <c r="D534" s="33">
        <f>IF('STATS 17-18'!G536&lt;200,IF(C534&gt;60,60,C534),C534)</f>
        <v>80</v>
      </c>
      <c r="E534" s="33">
        <f>VLOOKUP('STATS 17-18'!J536,'SC - GOALS'!$A$3:$B$55,2)</f>
        <v>89</v>
      </c>
      <c r="F534" s="33">
        <f>IF('STATS 17-18'!G536&lt;400,IF(E534&gt;66,66,E534),E534)</f>
        <v>89</v>
      </c>
      <c r="G534" s="33">
        <f>IF('STATS 17-18'!G536&lt;200,IF(F534&gt;60,60,F534),F534)</f>
        <v>89</v>
      </c>
      <c r="H534" s="116">
        <f>(D534+G534)/2</f>
        <v>84.5</v>
      </c>
      <c r="I534" s="116">
        <f>IF('STATS 17-18'!H536&lt;13.4,IF(H534&gt;73,73,H534),H534)</f>
        <v>73</v>
      </c>
      <c r="J534" s="134">
        <f>IF('STATS 17-18'!H536&lt;11,IF(I534&gt;66,66,I534),I534)</f>
        <v>73</v>
      </c>
    </row>
    <row r="535" ht="20.35" customHeight="1">
      <c r="A535" t="s" s="38">
        <v>634</v>
      </c>
      <c r="B535" s="81">
        <f>VLOOKUP('STATS 17-18'!AG537,'SC - SHOTS'!$A$3:$B$55,2)</f>
        <v>73</v>
      </c>
      <c r="C535" s="33">
        <f>IF('STATS 17-18'!G537&lt;400,IF(B535&gt;66,66,B535),B535)</f>
        <v>73</v>
      </c>
      <c r="D535" s="33">
        <f>IF('STATS 17-18'!G537&lt;200,IF(C535&gt;60,60,C535),C535)</f>
        <v>73</v>
      </c>
      <c r="E535" s="33">
        <f>VLOOKUP('STATS 17-18'!J537,'SC - GOALS'!$A$3:$B$55,2)</f>
        <v>71</v>
      </c>
      <c r="F535" s="33">
        <f>IF('STATS 17-18'!G537&lt;400,IF(E535&gt;66,66,E535),E535)</f>
        <v>71</v>
      </c>
      <c r="G535" s="33">
        <f>IF('STATS 17-18'!G537&lt;200,IF(F535&gt;60,60,F535),F535)</f>
        <v>71</v>
      </c>
      <c r="H535" s="116">
        <f>(D535+G535)/2</f>
        <v>72</v>
      </c>
      <c r="I535" s="116">
        <f>IF('STATS 17-18'!H537&lt;13.4,IF(H535&gt;73,73,H535),H535)</f>
        <v>72</v>
      </c>
      <c r="J535" s="134">
        <f>IF('STATS 17-18'!H537&lt;11,IF(I535&gt;66,66,I535),I535)</f>
        <v>72</v>
      </c>
    </row>
    <row r="536" ht="20.35" customHeight="1">
      <c r="A536" t="s" s="38">
        <v>636</v>
      </c>
      <c r="B536" s="81">
        <f>VLOOKUP('STATS 17-18'!AG538,'SC - SHOTS'!$A$3:$B$55,2)</f>
        <v>56</v>
      </c>
      <c r="C536" s="33">
        <f>IF('STATS 17-18'!G538&lt;400,IF(B536&gt;66,66,B536),B536)</f>
        <v>56</v>
      </c>
      <c r="D536" s="33">
        <f>IF('STATS 17-18'!G538&lt;200,IF(C536&gt;60,60,C536),C536)</f>
        <v>56</v>
      </c>
      <c r="E536" s="33">
        <f>VLOOKUP('STATS 17-18'!J538,'SC - GOALS'!$A$3:$B$55,2)</f>
        <v>52</v>
      </c>
      <c r="F536" s="33">
        <f>IF('STATS 17-18'!G538&lt;400,IF(E536&gt;66,66,E536),E536)</f>
        <v>52</v>
      </c>
      <c r="G536" s="33">
        <f>IF('STATS 17-18'!G538&lt;200,IF(F536&gt;60,60,F536),F536)</f>
        <v>52</v>
      </c>
      <c r="H536" s="116">
        <f>(D536+G536)/2</f>
        <v>54</v>
      </c>
      <c r="I536" s="116">
        <f>IF('STATS 17-18'!H538&lt;13.4,IF(H536&gt;73,73,H536),H536)</f>
        <v>54</v>
      </c>
      <c r="J536" s="134">
        <f>IF('STATS 17-18'!H538&lt;11,IF(I536&gt;66,66,I536),I536)</f>
        <v>54</v>
      </c>
    </row>
    <row r="537" ht="20.35" customHeight="1">
      <c r="A537" t="s" s="38">
        <v>637</v>
      </c>
      <c r="B537" s="81">
        <f>VLOOKUP('STATS 17-18'!AG539,'SC - SHOTS'!$A$3:$B$55,2)</f>
        <v>70</v>
      </c>
      <c r="C537" s="33">
        <f>IF('STATS 17-18'!G539&lt;400,IF(B537&gt;66,66,B537),B537)</f>
        <v>70</v>
      </c>
      <c r="D537" s="33">
        <f>IF('STATS 17-18'!G539&lt;200,IF(C537&gt;60,60,C537),C537)</f>
        <v>70</v>
      </c>
      <c r="E537" s="33">
        <f>VLOOKUP('STATS 17-18'!J539,'SC - GOALS'!$A$3:$B$55,2)</f>
        <v>90</v>
      </c>
      <c r="F537" s="33">
        <f>IF('STATS 17-18'!G539&lt;400,IF(E537&gt;66,66,E537),E537)</f>
        <v>90</v>
      </c>
      <c r="G537" s="33">
        <f>IF('STATS 17-18'!G539&lt;200,IF(F537&gt;60,60,F537),F537)</f>
        <v>90</v>
      </c>
      <c r="H537" s="116">
        <f>(D537+G537)/2</f>
        <v>80</v>
      </c>
      <c r="I537" s="116">
        <f>IF('STATS 17-18'!H539&lt;13.4,IF(H537&gt;73,73,H537),H537)</f>
        <v>80</v>
      </c>
      <c r="J537" s="134">
        <f>IF('STATS 17-18'!H539&lt;11,IF(I537&gt;66,66,I537),I537)</f>
        <v>80</v>
      </c>
    </row>
    <row r="538" ht="20.35" customHeight="1">
      <c r="A538" t="s" s="38">
        <v>638</v>
      </c>
      <c r="B538" s="81">
        <f>VLOOKUP('STATS 17-18'!AG540,'SC - SHOTS'!$A$3:$B$55,2)</f>
        <v>74</v>
      </c>
      <c r="C538" s="33">
        <f>IF('STATS 17-18'!G540&lt;400,IF(B538&gt;66,66,B538),B538)</f>
        <v>74</v>
      </c>
      <c r="D538" s="33">
        <f>IF('STATS 17-18'!G540&lt;200,IF(C538&gt;60,60,C538),C538)</f>
        <v>74</v>
      </c>
      <c r="E538" s="33">
        <f>VLOOKUP('STATS 17-18'!J540,'SC - GOALS'!$A$3:$B$55,2)</f>
        <v>87</v>
      </c>
      <c r="F538" s="33">
        <f>IF('STATS 17-18'!G540&lt;400,IF(E538&gt;66,66,E538),E538)</f>
        <v>87</v>
      </c>
      <c r="G538" s="33">
        <f>IF('STATS 17-18'!G540&lt;200,IF(F538&gt;60,60,F538),F538)</f>
        <v>87</v>
      </c>
      <c r="H538" s="116">
        <f>(D538+G538)/2</f>
        <v>80.5</v>
      </c>
      <c r="I538" s="116">
        <f>IF('STATS 17-18'!H540&lt;13.4,IF(H538&gt;73,73,H538),H538)</f>
        <v>80.5</v>
      </c>
      <c r="J538" s="134">
        <f>IF('STATS 17-18'!H540&lt;11,IF(I538&gt;66,66,I538),I538)</f>
        <v>80.5</v>
      </c>
    </row>
    <row r="539" ht="20.35" customHeight="1">
      <c r="A539" t="s" s="38">
        <v>639</v>
      </c>
      <c r="B539" s="81">
        <f>VLOOKUP('STATS 17-18'!AG541,'SC - SHOTS'!$A$3:$B$55,2)</f>
        <v>72</v>
      </c>
      <c r="C539" s="33">
        <f>IF('STATS 17-18'!G541&lt;400,IF(B539&gt;66,66,B539),B539)</f>
        <v>66</v>
      </c>
      <c r="D539" s="33">
        <f>IF('STATS 17-18'!G541&lt;200,IF(C539&gt;60,60,C539),C539)</f>
        <v>60</v>
      </c>
      <c r="E539" s="33">
        <f>VLOOKUP('STATS 17-18'!J541,'SC - GOALS'!$A$3:$B$55,2)</f>
        <v>47</v>
      </c>
      <c r="F539" s="33">
        <f>IF('STATS 17-18'!G541&lt;400,IF(E539&gt;66,66,E539),E539)</f>
        <v>47</v>
      </c>
      <c r="G539" s="33">
        <f>IF('STATS 17-18'!G541&lt;200,IF(F539&gt;60,60,F539),F539)</f>
        <v>47</v>
      </c>
      <c r="H539" s="116">
        <f>(D539+G539)/2</f>
        <v>53.5</v>
      </c>
      <c r="I539" s="116">
        <f>IF('STATS 17-18'!H541&lt;13.4,IF(H539&gt;73,73,H539),H539)</f>
        <v>53.5</v>
      </c>
      <c r="J539" s="134">
        <f>IF('STATS 17-18'!H541&lt;11,IF(I539&gt;66,66,I539),I539)</f>
        <v>53.5</v>
      </c>
    </row>
    <row r="540" ht="20.35" customHeight="1">
      <c r="A540" t="s" s="38">
        <v>640</v>
      </c>
      <c r="B540" s="81">
        <f>VLOOKUP('STATS 17-18'!AG542,'SC - SHOTS'!$A$3:$B$55,2)</f>
        <v>84</v>
      </c>
      <c r="C540" s="33">
        <f>IF('STATS 17-18'!G542&lt;400,IF(B540&gt;66,66,B540),B540)</f>
        <v>66</v>
      </c>
      <c r="D540" s="33">
        <f>IF('STATS 17-18'!G542&lt;200,IF(C540&gt;60,60,C540),C540)</f>
        <v>60</v>
      </c>
      <c r="E540" s="33">
        <f>VLOOKUP('STATS 17-18'!J542,'SC - GOALS'!$A$3:$B$55,2)</f>
        <v>78</v>
      </c>
      <c r="F540" s="33">
        <f>IF('STATS 17-18'!G542&lt;400,IF(E540&gt;66,66,E540),E540)</f>
        <v>66</v>
      </c>
      <c r="G540" s="33">
        <f>IF('STATS 17-18'!G542&lt;200,IF(F540&gt;60,60,F540),F540)</f>
        <v>60</v>
      </c>
      <c r="H540" s="116">
        <f>(D540+G540)/2</f>
        <v>60</v>
      </c>
      <c r="I540" s="116">
        <f>IF('STATS 17-18'!H542&lt;13.4,IF(H540&gt;73,73,H540),H540)</f>
        <v>60</v>
      </c>
      <c r="J540" s="134">
        <f>IF('STATS 17-18'!H542&lt;11,IF(I540&gt;66,66,I540),I540)</f>
        <v>60</v>
      </c>
    </row>
    <row r="541" ht="20.35" customHeight="1">
      <c r="A541" t="s" s="38">
        <v>641</v>
      </c>
      <c r="B541" s="81">
        <f>VLOOKUP('STATS 17-18'!AG543,'SC - SHOTS'!$A$3:$B$55,2)</f>
        <v>74</v>
      </c>
      <c r="C541" s="33">
        <f>IF('STATS 17-18'!G543&lt;400,IF(B541&gt;66,66,B541),B541)</f>
        <v>74</v>
      </c>
      <c r="D541" s="33">
        <f>IF('STATS 17-18'!G543&lt;200,IF(C541&gt;60,60,C541),C541)</f>
        <v>74</v>
      </c>
      <c r="E541" s="33">
        <f>VLOOKUP('STATS 17-18'!J543,'SC - GOALS'!$A$3:$B$55,2)</f>
        <v>72</v>
      </c>
      <c r="F541" s="33">
        <f>IF('STATS 17-18'!G543&lt;400,IF(E541&gt;66,66,E541),E541)</f>
        <v>72</v>
      </c>
      <c r="G541" s="33">
        <f>IF('STATS 17-18'!G543&lt;200,IF(F541&gt;60,60,F541),F541)</f>
        <v>72</v>
      </c>
      <c r="H541" s="116">
        <f>(D541+G541)/2</f>
        <v>73</v>
      </c>
      <c r="I541" s="116">
        <f>IF('STATS 17-18'!H543&lt;13.4,IF(H541&gt;73,73,H541),H541)</f>
        <v>73</v>
      </c>
      <c r="J541" s="134">
        <f>IF('STATS 17-18'!H543&lt;11,IF(I541&gt;66,66,I541),I541)</f>
        <v>73</v>
      </c>
    </row>
    <row r="542" ht="20.35" customHeight="1">
      <c r="A542" t="s" s="38">
        <v>642</v>
      </c>
      <c r="B542" s="81">
        <f>VLOOKUP('STATS 17-18'!AG544,'SC - SHOTS'!$A$3:$B$55,2)</f>
        <v>75</v>
      </c>
      <c r="C542" s="33">
        <f>IF('STATS 17-18'!G544&lt;400,IF(B542&gt;66,66,B542),B542)</f>
        <v>66</v>
      </c>
      <c r="D542" s="33">
        <f>IF('STATS 17-18'!G544&lt;200,IF(C542&gt;60,60,C542),C542)</f>
        <v>66</v>
      </c>
      <c r="E542" s="33">
        <f>VLOOKUP('STATS 17-18'!J544,'SC - GOALS'!$A$3:$B$55,2)</f>
        <v>76</v>
      </c>
      <c r="F542" s="33">
        <f>IF('STATS 17-18'!G544&lt;400,IF(E542&gt;66,66,E542),E542)</f>
        <v>66</v>
      </c>
      <c r="G542" s="33">
        <f>IF('STATS 17-18'!G544&lt;200,IF(F542&gt;60,60,F542),F542)</f>
        <v>66</v>
      </c>
      <c r="H542" s="116">
        <f>(D542+G542)/2</f>
        <v>66</v>
      </c>
      <c r="I542" s="116">
        <f>IF('STATS 17-18'!H544&lt;13.4,IF(H542&gt;73,73,H542),H542)</f>
        <v>66</v>
      </c>
      <c r="J542" s="134">
        <f>IF('STATS 17-18'!H544&lt;11,IF(I542&gt;66,66,I542),I542)</f>
        <v>66</v>
      </c>
    </row>
    <row r="543" ht="20.35" customHeight="1">
      <c r="A543" t="s" s="38">
        <v>643</v>
      </c>
      <c r="B543" s="81">
        <f>VLOOKUP('STATS 17-18'!AG545,'SC - SHOTS'!$A$3:$B$55,2)</f>
        <v>61</v>
      </c>
      <c r="C543" s="33">
        <f>IF('STATS 17-18'!G545&lt;400,IF(B543&gt;66,66,B543),B543)</f>
        <v>61</v>
      </c>
      <c r="D543" s="33">
        <f>IF('STATS 17-18'!G545&lt;200,IF(C543&gt;60,60,C543),C543)</f>
        <v>61</v>
      </c>
      <c r="E543" s="33">
        <f>VLOOKUP('STATS 17-18'!J545,'SC - GOALS'!$A$3:$B$55,2)</f>
        <v>67</v>
      </c>
      <c r="F543" s="33">
        <f>IF('STATS 17-18'!G545&lt;400,IF(E543&gt;66,66,E543),E543)</f>
        <v>67</v>
      </c>
      <c r="G543" s="33">
        <f>IF('STATS 17-18'!G545&lt;200,IF(F543&gt;60,60,F543),F543)</f>
        <v>67</v>
      </c>
      <c r="H543" s="116">
        <f>(D543+G543)/2</f>
        <v>64</v>
      </c>
      <c r="I543" s="116">
        <f>IF('STATS 17-18'!H545&lt;13.4,IF(H543&gt;73,73,H543),H543)</f>
        <v>64</v>
      </c>
      <c r="J543" s="134">
        <f>IF('STATS 17-18'!H545&lt;11,IF(I543&gt;66,66,I543),I543)</f>
        <v>64</v>
      </c>
    </row>
    <row r="544" ht="20.35" customHeight="1">
      <c r="A544" t="s" s="38">
        <v>644</v>
      </c>
      <c r="B544" s="81">
        <f>VLOOKUP('STATS 17-18'!AG546,'SC - SHOTS'!$A$3:$B$55,2)</f>
        <v>87</v>
      </c>
      <c r="C544" s="33">
        <f>IF('STATS 17-18'!G546&lt;400,IF(B544&gt;66,66,B544),B544)</f>
        <v>87</v>
      </c>
      <c r="D544" s="33">
        <f>IF('STATS 17-18'!G546&lt;200,IF(C544&gt;60,60,C544),C544)</f>
        <v>87</v>
      </c>
      <c r="E544" s="33">
        <f>VLOOKUP('STATS 17-18'!J546,'SC - GOALS'!$A$3:$B$55,2)</f>
        <v>83</v>
      </c>
      <c r="F544" s="33">
        <f>IF('STATS 17-18'!G546&lt;400,IF(E544&gt;66,66,E544),E544)</f>
        <v>83</v>
      </c>
      <c r="G544" s="33">
        <f>IF('STATS 17-18'!G546&lt;200,IF(F544&gt;60,60,F544),F544)</f>
        <v>83</v>
      </c>
      <c r="H544" s="116">
        <f>(D544+G544)/2</f>
        <v>85</v>
      </c>
      <c r="I544" s="116">
        <f>IF('STATS 17-18'!H546&lt;13.4,IF(H544&gt;73,73,H544),H544)</f>
        <v>73</v>
      </c>
      <c r="J544" s="134">
        <f>IF('STATS 17-18'!H546&lt;11,IF(I544&gt;66,66,I544),I544)</f>
        <v>66</v>
      </c>
    </row>
    <row r="545" ht="20.35" customHeight="1">
      <c r="A545" t="s" s="38">
        <v>645</v>
      </c>
      <c r="B545" s="81">
        <f>VLOOKUP('STATS 17-18'!AG547,'SC - SHOTS'!$A$3:$B$55,2)</f>
        <v>77</v>
      </c>
      <c r="C545" s="33">
        <f>IF('STATS 17-18'!G547&lt;400,IF(B545&gt;66,66,B545),B545)</f>
        <v>77</v>
      </c>
      <c r="D545" s="33">
        <f>IF('STATS 17-18'!G547&lt;200,IF(C545&gt;60,60,C545),C545)</f>
        <v>77</v>
      </c>
      <c r="E545" s="33">
        <f>VLOOKUP('STATS 17-18'!J547,'SC - GOALS'!$A$3:$B$55,2)</f>
        <v>72</v>
      </c>
      <c r="F545" s="33">
        <f>IF('STATS 17-18'!G547&lt;400,IF(E545&gt;66,66,E545),E545)</f>
        <v>72</v>
      </c>
      <c r="G545" s="33">
        <f>IF('STATS 17-18'!G547&lt;200,IF(F545&gt;60,60,F545),F545)</f>
        <v>72</v>
      </c>
      <c r="H545" s="116">
        <f>(D545+G545)/2</f>
        <v>74.5</v>
      </c>
      <c r="I545" s="116">
        <f>IF('STATS 17-18'!H547&lt;13.4,IF(H545&gt;73,73,H545),H545)</f>
        <v>74.5</v>
      </c>
      <c r="J545" s="134">
        <f>IF('STATS 17-18'!H547&lt;11,IF(I545&gt;66,66,I545),I545)</f>
        <v>74.5</v>
      </c>
    </row>
    <row r="546" ht="20.35" customHeight="1">
      <c r="A546" t="s" s="38">
        <v>646</v>
      </c>
      <c r="B546" s="81">
        <f>VLOOKUP('STATS 17-18'!AG548,'SC - SHOTS'!$A$3:$B$55,2)</f>
        <v>47</v>
      </c>
      <c r="C546" s="33">
        <f>IF('STATS 17-18'!G548&lt;400,IF(B546&gt;66,66,B546),B546)</f>
        <v>47</v>
      </c>
      <c r="D546" s="33">
        <f>IF('STATS 17-18'!G548&lt;200,IF(C546&gt;60,60,C546),C546)</f>
        <v>47</v>
      </c>
      <c r="E546" s="33">
        <f>VLOOKUP('STATS 17-18'!J548,'SC - GOALS'!$A$3:$B$55,2)</f>
        <v>47</v>
      </c>
      <c r="F546" s="33">
        <f>IF('STATS 17-18'!G548&lt;400,IF(E546&gt;66,66,E546),E546)</f>
        <v>47</v>
      </c>
      <c r="G546" s="33">
        <f>IF('STATS 17-18'!G548&lt;200,IF(F546&gt;60,60,F546),F546)</f>
        <v>47</v>
      </c>
      <c r="H546" s="116">
        <f>(D546+G546)/2</f>
        <v>47</v>
      </c>
      <c r="I546" s="116">
        <f>IF('STATS 17-18'!H548&lt;13.4,IF(H546&gt;73,73,H546),H546)</f>
        <v>47</v>
      </c>
      <c r="J546" s="134">
        <f>IF('STATS 17-18'!H548&lt;11,IF(I546&gt;66,66,I546),I546)</f>
        <v>47</v>
      </c>
    </row>
    <row r="547" ht="20.35" customHeight="1">
      <c r="A547" t="s" s="38">
        <v>647</v>
      </c>
      <c r="B547" s="81">
        <f>VLOOKUP('STATS 17-18'!AG549,'SC - SHOTS'!$A$3:$B$55,2)</f>
        <v>47</v>
      </c>
      <c r="C547" s="33">
        <f>IF('STATS 17-18'!G549&lt;400,IF(B547&gt;66,66,B547),B547)</f>
        <v>47</v>
      </c>
      <c r="D547" s="33">
        <f>IF('STATS 17-18'!G549&lt;200,IF(C547&gt;60,60,C547),C547)</f>
        <v>47</v>
      </c>
      <c r="E547" s="33">
        <f>VLOOKUP('STATS 17-18'!J549,'SC - GOALS'!$A$3:$B$55,2)</f>
        <v>47</v>
      </c>
      <c r="F547" s="33">
        <f>IF('STATS 17-18'!G549&lt;400,IF(E547&gt;66,66,E547),E547)</f>
        <v>47</v>
      </c>
      <c r="G547" s="33">
        <f>IF('STATS 17-18'!G549&lt;200,IF(F547&gt;60,60,F547),F547)</f>
        <v>47</v>
      </c>
      <c r="H547" s="116">
        <f>(D547+G547)/2</f>
        <v>47</v>
      </c>
      <c r="I547" s="116">
        <f>IF('STATS 17-18'!H549&lt;13.4,IF(H547&gt;73,73,H547),H547)</f>
        <v>47</v>
      </c>
      <c r="J547" s="134">
        <f>IF('STATS 17-18'!H549&lt;11,IF(I547&gt;66,66,I547),I547)</f>
        <v>47</v>
      </c>
    </row>
    <row r="548" ht="20.35" customHeight="1">
      <c r="A548" t="s" s="38">
        <v>648</v>
      </c>
      <c r="B548" s="81">
        <f>VLOOKUP('STATS 17-18'!AG550,'SC - SHOTS'!$A$3:$B$55,2)</f>
        <v>77</v>
      </c>
      <c r="C548" s="33">
        <f>IF('STATS 17-18'!G550&lt;400,IF(B548&gt;66,66,B548),B548)</f>
        <v>77</v>
      </c>
      <c r="D548" s="33">
        <f>IF('STATS 17-18'!G550&lt;200,IF(C548&gt;60,60,C548),C548)</f>
        <v>77</v>
      </c>
      <c r="E548" s="33">
        <f>VLOOKUP('STATS 17-18'!J550,'SC - GOALS'!$A$3:$B$55,2)</f>
        <v>84</v>
      </c>
      <c r="F548" s="33">
        <f>IF('STATS 17-18'!G550&lt;400,IF(E548&gt;66,66,E548),E548)</f>
        <v>84</v>
      </c>
      <c r="G548" s="33">
        <f>IF('STATS 17-18'!G550&lt;200,IF(F548&gt;60,60,F548),F548)</f>
        <v>84</v>
      </c>
      <c r="H548" s="116">
        <f>(D548+G548)/2</f>
        <v>80.5</v>
      </c>
      <c r="I548" s="116">
        <f>IF('STATS 17-18'!H550&lt;13.4,IF(H548&gt;73,73,H548),H548)</f>
        <v>80.5</v>
      </c>
      <c r="J548" s="134">
        <f>IF('STATS 17-18'!H550&lt;11,IF(I548&gt;66,66,I548),I548)</f>
        <v>80.5</v>
      </c>
    </row>
    <row r="549" ht="20.35" customHeight="1">
      <c r="A549" t="s" s="38">
        <v>649</v>
      </c>
      <c r="B549" s="81">
        <f>VLOOKUP('STATS 17-18'!AG551,'SC - SHOTS'!$A$3:$B$55,2)</f>
        <v>86</v>
      </c>
      <c r="C549" s="33">
        <f>IF('STATS 17-18'!G551&lt;400,IF(B549&gt;66,66,B549),B549)</f>
        <v>86</v>
      </c>
      <c r="D549" s="33">
        <f>IF('STATS 17-18'!G551&lt;200,IF(C549&gt;60,60,C549),C549)</f>
        <v>86</v>
      </c>
      <c r="E549" s="33">
        <f>VLOOKUP('STATS 17-18'!J551,'SC - GOALS'!$A$3:$B$55,2)</f>
        <v>87</v>
      </c>
      <c r="F549" s="33">
        <f>IF('STATS 17-18'!G551&lt;400,IF(E549&gt;66,66,E549),E549)</f>
        <v>87</v>
      </c>
      <c r="G549" s="33">
        <f>IF('STATS 17-18'!G551&lt;200,IF(F549&gt;60,60,F549),F549)</f>
        <v>87</v>
      </c>
      <c r="H549" s="116">
        <f>(D549+G549)/2</f>
        <v>86.5</v>
      </c>
      <c r="I549" s="116">
        <f>IF('STATS 17-18'!H551&lt;13.4,IF(H549&gt;73,73,H549),H549)</f>
        <v>86.5</v>
      </c>
      <c r="J549" s="134">
        <f>IF('STATS 17-18'!H551&lt;11,IF(I549&gt;66,66,I549),I549)</f>
        <v>86.5</v>
      </c>
    </row>
    <row r="550" ht="20.35" customHeight="1">
      <c r="A550" t="s" s="38">
        <v>650</v>
      </c>
      <c r="B550" s="81">
        <f>VLOOKUP('STATS 17-18'!AG552,'SC - SHOTS'!$A$3:$B$55,2)</f>
        <v>77</v>
      </c>
      <c r="C550" s="33">
        <f>IF('STATS 17-18'!G552&lt;400,IF(B550&gt;66,66,B550),B550)</f>
        <v>77</v>
      </c>
      <c r="D550" s="33">
        <f>IF('STATS 17-18'!G552&lt;200,IF(C550&gt;60,60,C550),C550)</f>
        <v>77</v>
      </c>
      <c r="E550" s="33">
        <f>VLOOKUP('STATS 17-18'!J552,'SC - GOALS'!$A$3:$B$55,2)</f>
        <v>75</v>
      </c>
      <c r="F550" s="33">
        <f>IF('STATS 17-18'!G552&lt;400,IF(E550&gt;66,66,E550),E550)</f>
        <v>75</v>
      </c>
      <c r="G550" s="33">
        <f>IF('STATS 17-18'!G552&lt;200,IF(F550&gt;60,60,F550),F550)</f>
        <v>75</v>
      </c>
      <c r="H550" s="116">
        <f>(D550+G550)/2</f>
        <v>76</v>
      </c>
      <c r="I550" s="116">
        <f>IF('STATS 17-18'!H552&lt;13.4,IF(H550&gt;73,73,H550),H550)</f>
        <v>76</v>
      </c>
      <c r="J550" s="134">
        <f>IF('STATS 17-18'!H552&lt;11,IF(I550&gt;66,66,I550),I550)</f>
        <v>76</v>
      </c>
    </row>
    <row r="551" ht="20.35" customHeight="1">
      <c r="A551" t="s" s="38">
        <v>651</v>
      </c>
      <c r="B551" s="81">
        <f>VLOOKUP('STATS 17-18'!AG553,'SC - SHOTS'!$A$3:$B$55,2)</f>
        <v>64</v>
      </c>
      <c r="C551" s="33">
        <f>IF('STATS 17-18'!G553&lt;400,IF(B551&gt;66,66,B551),B551)</f>
        <v>64</v>
      </c>
      <c r="D551" s="33">
        <f>IF('STATS 17-18'!G553&lt;200,IF(C551&gt;60,60,C551),C551)</f>
        <v>64</v>
      </c>
      <c r="E551" s="33">
        <f>VLOOKUP('STATS 17-18'!J553,'SC - GOALS'!$A$3:$B$55,2)</f>
        <v>47</v>
      </c>
      <c r="F551" s="33">
        <f>IF('STATS 17-18'!G553&lt;400,IF(E551&gt;66,66,E551),E551)</f>
        <v>47</v>
      </c>
      <c r="G551" s="33">
        <f>IF('STATS 17-18'!G553&lt;200,IF(F551&gt;60,60,F551),F551)</f>
        <v>47</v>
      </c>
      <c r="H551" s="116">
        <f>(D551+G551)/2</f>
        <v>55.5</v>
      </c>
      <c r="I551" s="116">
        <f>IF('STATS 17-18'!H553&lt;13.4,IF(H551&gt;73,73,H551),H551)</f>
        <v>55.5</v>
      </c>
      <c r="J551" s="134">
        <f>IF('STATS 17-18'!H553&lt;11,IF(I551&gt;66,66,I551),I551)</f>
        <v>55.5</v>
      </c>
    </row>
    <row r="552" ht="20.35" customHeight="1">
      <c r="A552" t="s" s="38">
        <v>652</v>
      </c>
      <c r="B552" s="81">
        <f>VLOOKUP('STATS 17-18'!AG554,'SC - SHOTS'!$A$3:$B$55,2)</f>
        <v>71</v>
      </c>
      <c r="C552" s="33">
        <f>IF('STATS 17-18'!G554&lt;400,IF(B552&gt;66,66,B552),B552)</f>
        <v>66</v>
      </c>
      <c r="D552" s="33">
        <f>IF('STATS 17-18'!G554&lt;200,IF(C552&gt;60,60,C552),C552)</f>
        <v>60</v>
      </c>
      <c r="E552" s="33">
        <f>VLOOKUP('STATS 17-18'!J554,'SC - GOALS'!$A$3:$B$55,2)</f>
        <v>47</v>
      </c>
      <c r="F552" s="33">
        <f>IF('STATS 17-18'!G554&lt;400,IF(E552&gt;66,66,E552),E552)</f>
        <v>47</v>
      </c>
      <c r="G552" s="33">
        <f>IF('STATS 17-18'!G554&lt;200,IF(F552&gt;60,60,F552),F552)</f>
        <v>47</v>
      </c>
      <c r="H552" s="116">
        <f>(D552+G552)/2</f>
        <v>53.5</v>
      </c>
      <c r="I552" s="116">
        <f>IF('STATS 17-18'!H554&lt;13.4,IF(H552&gt;73,73,H552),H552)</f>
        <v>53.5</v>
      </c>
      <c r="J552" s="134">
        <f>IF('STATS 17-18'!H554&lt;11,IF(I552&gt;66,66,I552),I552)</f>
        <v>53.5</v>
      </c>
    </row>
    <row r="553" ht="20.35" customHeight="1">
      <c r="A553" t="s" s="38">
        <v>654</v>
      </c>
      <c r="B553" s="81">
        <f>VLOOKUP('STATS 17-18'!AG555,'SC - SHOTS'!$A$3:$B$55,2)</f>
        <v>64</v>
      </c>
      <c r="C553" s="33">
        <f>IF('STATS 17-18'!G555&lt;400,IF(B553&gt;66,66,B553),B553)</f>
        <v>64</v>
      </c>
      <c r="D553" s="33">
        <f>IF('STATS 17-18'!G555&lt;200,IF(C553&gt;60,60,C553),C553)</f>
        <v>64</v>
      </c>
      <c r="E553" s="33">
        <f>VLOOKUP('STATS 17-18'!J555,'SC - GOALS'!$A$3:$B$55,2)</f>
        <v>60</v>
      </c>
      <c r="F553" s="33">
        <f>IF('STATS 17-18'!G555&lt;400,IF(E553&gt;66,66,E553),E553)</f>
        <v>60</v>
      </c>
      <c r="G553" s="33">
        <f>IF('STATS 17-18'!G555&lt;200,IF(F553&gt;60,60,F553),F553)</f>
        <v>60</v>
      </c>
      <c r="H553" s="116">
        <f>(D553+G553)/2</f>
        <v>62</v>
      </c>
      <c r="I553" s="116">
        <f>IF('STATS 17-18'!H555&lt;13.4,IF(H553&gt;73,73,H553),H553)</f>
        <v>62</v>
      </c>
      <c r="J553" s="134">
        <f>IF('STATS 17-18'!H555&lt;11,IF(I553&gt;66,66,I553),I553)</f>
        <v>62</v>
      </c>
    </row>
    <row r="554" ht="20.35" customHeight="1">
      <c r="A554" t="s" s="38">
        <v>655</v>
      </c>
      <c r="B554" s="81">
        <f>VLOOKUP('STATS 17-18'!AG556,'SC - SHOTS'!$A$3:$B$55,2)</f>
        <v>77</v>
      </c>
      <c r="C554" s="33">
        <f>IF('STATS 17-18'!G556&lt;400,IF(B554&gt;66,66,B554),B554)</f>
        <v>77</v>
      </c>
      <c r="D554" s="33">
        <f>IF('STATS 17-18'!G556&lt;200,IF(C554&gt;60,60,C554),C554)</f>
        <v>77</v>
      </c>
      <c r="E554" s="33">
        <f>VLOOKUP('STATS 17-18'!J556,'SC - GOALS'!$A$3:$B$55,2)</f>
        <v>73</v>
      </c>
      <c r="F554" s="33">
        <f>IF('STATS 17-18'!G556&lt;400,IF(E554&gt;66,66,E554),E554)</f>
        <v>73</v>
      </c>
      <c r="G554" s="33">
        <f>IF('STATS 17-18'!G556&lt;200,IF(F554&gt;60,60,F554),F554)</f>
        <v>73</v>
      </c>
      <c r="H554" s="116">
        <f>(D554+G554)/2</f>
        <v>75</v>
      </c>
      <c r="I554" s="116">
        <f>IF('STATS 17-18'!H556&lt;13.4,IF(H554&gt;73,73,H554),H554)</f>
        <v>73</v>
      </c>
      <c r="J554" s="134">
        <f>IF('STATS 17-18'!H556&lt;11,IF(I554&gt;66,66,I554),I554)</f>
        <v>73</v>
      </c>
    </row>
    <row r="555" ht="20.35" customHeight="1">
      <c r="A555" t="s" s="38">
        <v>656</v>
      </c>
      <c r="B555" s="81">
        <f>VLOOKUP('STATS 17-18'!AG557,'SC - SHOTS'!$A$3:$B$55,2)</f>
        <v>75</v>
      </c>
      <c r="C555" s="33">
        <f>IF('STATS 17-18'!G557&lt;400,IF(B555&gt;66,66,B555),B555)</f>
        <v>75</v>
      </c>
      <c r="D555" s="33">
        <f>IF('STATS 17-18'!G557&lt;200,IF(C555&gt;60,60,C555),C555)</f>
        <v>75</v>
      </c>
      <c r="E555" s="33">
        <f>VLOOKUP('STATS 17-18'!J557,'SC - GOALS'!$A$3:$B$55,2)</f>
        <v>77</v>
      </c>
      <c r="F555" s="33">
        <f>IF('STATS 17-18'!G557&lt;400,IF(E555&gt;66,66,E555),E555)</f>
        <v>77</v>
      </c>
      <c r="G555" s="33">
        <f>IF('STATS 17-18'!G557&lt;200,IF(F555&gt;60,60,F555),F555)</f>
        <v>77</v>
      </c>
      <c r="H555" s="116">
        <f>(D555+G555)/2</f>
        <v>76</v>
      </c>
      <c r="I555" s="116">
        <f>IF('STATS 17-18'!H557&lt;13.4,IF(H555&gt;73,73,H555),H555)</f>
        <v>73</v>
      </c>
      <c r="J555" s="134">
        <f>IF('STATS 17-18'!H557&lt;11,IF(I555&gt;66,66,I555),I555)</f>
        <v>73</v>
      </c>
    </row>
    <row r="556" ht="20.35" customHeight="1">
      <c r="A556" t="s" s="38">
        <v>657</v>
      </c>
      <c r="B556" s="81">
        <f>VLOOKUP('STATS 17-18'!AG558,'SC - SHOTS'!$A$3:$B$55,2)</f>
        <v>82</v>
      </c>
      <c r="C556" s="33">
        <f>IF('STATS 17-18'!G558&lt;400,IF(B556&gt;66,66,B556),B556)</f>
        <v>82</v>
      </c>
      <c r="D556" s="33">
        <f>IF('STATS 17-18'!G558&lt;200,IF(C556&gt;60,60,C556),C556)</f>
        <v>82</v>
      </c>
      <c r="E556" s="33">
        <f>VLOOKUP('STATS 17-18'!J558,'SC - GOALS'!$A$3:$B$55,2)</f>
        <v>89</v>
      </c>
      <c r="F556" s="33">
        <f>IF('STATS 17-18'!G558&lt;400,IF(E556&gt;66,66,E556),E556)</f>
        <v>89</v>
      </c>
      <c r="G556" s="33">
        <f>IF('STATS 17-18'!G558&lt;200,IF(F556&gt;60,60,F556),F556)</f>
        <v>89</v>
      </c>
      <c r="H556" s="116">
        <f>(D556+G556)/2</f>
        <v>85.5</v>
      </c>
      <c r="I556" s="116">
        <f>IF('STATS 17-18'!H558&lt;13.4,IF(H556&gt;73,73,H556),H556)</f>
        <v>85.5</v>
      </c>
      <c r="J556" s="134">
        <f>IF('STATS 17-18'!H558&lt;11,IF(I556&gt;66,66,I556),I556)</f>
        <v>85.5</v>
      </c>
    </row>
    <row r="557" ht="20.35" customHeight="1">
      <c r="A557" t="s" s="38">
        <v>659</v>
      </c>
      <c r="B557" s="81">
        <f>VLOOKUP('STATS 17-18'!AG559,'SC - SHOTS'!$A$3:$B$55,2)</f>
        <v>65</v>
      </c>
      <c r="C557" s="33">
        <f>IF('STATS 17-18'!G559&lt;400,IF(B557&gt;66,66,B557),B557)</f>
        <v>65</v>
      </c>
      <c r="D557" s="33">
        <f>IF('STATS 17-18'!G559&lt;200,IF(C557&gt;60,60,C557),C557)</f>
        <v>65</v>
      </c>
      <c r="E557" s="33">
        <f>VLOOKUP('STATS 17-18'!J559,'SC - GOALS'!$A$3:$B$55,2)</f>
        <v>67</v>
      </c>
      <c r="F557" s="33">
        <f>IF('STATS 17-18'!G559&lt;400,IF(E557&gt;66,66,E557),E557)</f>
        <v>67</v>
      </c>
      <c r="G557" s="33">
        <f>IF('STATS 17-18'!G559&lt;200,IF(F557&gt;60,60,F557),F557)</f>
        <v>67</v>
      </c>
      <c r="H557" s="116">
        <f>(D557+G557)/2</f>
        <v>66</v>
      </c>
      <c r="I557" s="116">
        <f>IF('STATS 17-18'!H559&lt;13.4,IF(H557&gt;73,73,H557),H557)</f>
        <v>66</v>
      </c>
      <c r="J557" s="134">
        <f>IF('STATS 17-18'!H559&lt;11,IF(I557&gt;66,66,I557),I557)</f>
        <v>66</v>
      </c>
    </row>
    <row r="558" ht="20.35" customHeight="1">
      <c r="A558" t="s" s="38">
        <v>660</v>
      </c>
      <c r="B558" s="81">
        <f>VLOOKUP('STATS 17-18'!AG560,'SC - SHOTS'!$A$3:$B$55,2)</f>
        <v>61</v>
      </c>
      <c r="C558" s="33">
        <f>IF('STATS 17-18'!G560&lt;400,IF(B558&gt;66,66,B558),B558)</f>
        <v>61</v>
      </c>
      <c r="D558" s="33">
        <f>IF('STATS 17-18'!G560&lt;200,IF(C558&gt;60,60,C558),C558)</f>
        <v>61</v>
      </c>
      <c r="E558" s="33">
        <f>VLOOKUP('STATS 17-18'!J560,'SC - GOALS'!$A$3:$B$55,2)</f>
        <v>55</v>
      </c>
      <c r="F558" s="33">
        <f>IF('STATS 17-18'!G560&lt;400,IF(E558&gt;66,66,E558),E558)</f>
        <v>55</v>
      </c>
      <c r="G558" s="33">
        <f>IF('STATS 17-18'!G560&lt;200,IF(F558&gt;60,60,F558),F558)</f>
        <v>55</v>
      </c>
      <c r="H558" s="116">
        <f>(D558+G558)/2</f>
        <v>58</v>
      </c>
      <c r="I558" s="116">
        <f>IF('STATS 17-18'!H560&lt;13.4,IF(H558&gt;73,73,H558),H558)</f>
        <v>58</v>
      </c>
      <c r="J558" s="134">
        <f>IF('STATS 17-18'!H560&lt;11,IF(I558&gt;66,66,I558),I558)</f>
        <v>58</v>
      </c>
    </row>
    <row r="559" ht="20.35" customHeight="1">
      <c r="A559" t="s" s="38">
        <v>661</v>
      </c>
      <c r="B559" s="81">
        <f>VLOOKUP('STATS 17-18'!AG561,'SC - SHOTS'!$A$3:$B$55,2)</f>
        <v>69</v>
      </c>
      <c r="C559" s="33">
        <f>IF('STATS 17-18'!G561&lt;400,IF(B559&gt;66,66,B559),B559)</f>
        <v>69</v>
      </c>
      <c r="D559" s="33">
        <f>IF('STATS 17-18'!G561&lt;200,IF(C559&gt;60,60,C559),C559)</f>
        <v>69</v>
      </c>
      <c r="E559" s="33">
        <f>VLOOKUP('STATS 17-18'!J561,'SC - GOALS'!$A$3:$B$55,2)</f>
        <v>71</v>
      </c>
      <c r="F559" s="33">
        <f>IF('STATS 17-18'!G561&lt;400,IF(E559&gt;66,66,E559),E559)</f>
        <v>71</v>
      </c>
      <c r="G559" s="33">
        <f>IF('STATS 17-18'!G561&lt;200,IF(F559&gt;60,60,F559),F559)</f>
        <v>71</v>
      </c>
      <c r="H559" s="116">
        <f>(D559+G559)/2</f>
        <v>70</v>
      </c>
      <c r="I559" s="116">
        <f>IF('STATS 17-18'!H561&lt;13.4,IF(H559&gt;73,73,H559),H559)</f>
        <v>70</v>
      </c>
      <c r="J559" s="134">
        <f>IF('STATS 17-18'!H561&lt;11,IF(I559&gt;66,66,I559),I559)</f>
        <v>66</v>
      </c>
    </row>
    <row r="560" ht="20.35" customHeight="1">
      <c r="A560" t="s" s="38">
        <v>662</v>
      </c>
      <c r="B560" s="81">
        <f>VLOOKUP('STATS 17-18'!AG562,'SC - SHOTS'!$A$3:$B$55,2)</f>
        <v>56</v>
      </c>
      <c r="C560" s="33">
        <f>IF('STATS 17-18'!G562&lt;400,IF(B560&gt;66,66,B560),B560)</f>
        <v>56</v>
      </c>
      <c r="D560" s="33">
        <f>IF('STATS 17-18'!G562&lt;200,IF(C560&gt;60,60,C560),C560)</f>
        <v>56</v>
      </c>
      <c r="E560" s="33">
        <f>VLOOKUP('STATS 17-18'!J562,'SC - GOALS'!$A$3:$B$55,2)</f>
        <v>62</v>
      </c>
      <c r="F560" s="33">
        <f>IF('STATS 17-18'!G562&lt;400,IF(E560&gt;66,66,E560),E560)</f>
        <v>62</v>
      </c>
      <c r="G560" s="33">
        <f>IF('STATS 17-18'!G562&lt;200,IF(F560&gt;60,60,F560),F560)</f>
        <v>62</v>
      </c>
      <c r="H560" s="116">
        <f>(D560+G560)/2</f>
        <v>59</v>
      </c>
      <c r="I560" s="116">
        <f>IF('STATS 17-18'!H562&lt;13.4,IF(H560&gt;73,73,H560),H560)</f>
        <v>59</v>
      </c>
      <c r="J560" s="134">
        <f>IF('STATS 17-18'!H562&lt;11,IF(I560&gt;66,66,I560),I560)</f>
        <v>59</v>
      </c>
    </row>
    <row r="561" ht="20.35" customHeight="1">
      <c r="A561" t="s" s="38">
        <v>663</v>
      </c>
      <c r="B561" s="81">
        <f>VLOOKUP('STATS 17-18'!AG563,'SC - SHOTS'!$A$3:$B$55,2)</f>
        <v>66</v>
      </c>
      <c r="C561" s="33">
        <f>IF('STATS 17-18'!G563&lt;400,IF(B561&gt;66,66,B561),B561)</f>
        <v>66</v>
      </c>
      <c r="D561" s="33">
        <f>IF('STATS 17-18'!G563&lt;200,IF(C561&gt;60,60,C561),C561)</f>
        <v>66</v>
      </c>
      <c r="E561" s="33">
        <f>VLOOKUP('STATS 17-18'!J563,'SC - GOALS'!$A$3:$B$55,2)</f>
        <v>55</v>
      </c>
      <c r="F561" s="33">
        <f>IF('STATS 17-18'!G563&lt;400,IF(E561&gt;66,66,E561),E561)</f>
        <v>55</v>
      </c>
      <c r="G561" s="33">
        <f>IF('STATS 17-18'!G563&lt;200,IF(F561&gt;60,60,F561),F561)</f>
        <v>55</v>
      </c>
      <c r="H561" s="116">
        <f>(D561+G561)/2</f>
        <v>60.5</v>
      </c>
      <c r="I561" s="116">
        <f>IF('STATS 17-18'!H563&lt;13.4,IF(H561&gt;73,73,H561),H561)</f>
        <v>60.5</v>
      </c>
      <c r="J561" s="134">
        <f>IF('STATS 17-18'!H563&lt;11,IF(I561&gt;66,66,I561),I561)</f>
        <v>60.5</v>
      </c>
    </row>
    <row r="562" ht="20.35" customHeight="1">
      <c r="A562" t="s" s="38">
        <v>664</v>
      </c>
      <c r="B562" s="81">
        <f>VLOOKUP('STATS 17-18'!AG564,'SC - SHOTS'!$A$3:$B$55,2)</f>
        <v>77</v>
      </c>
      <c r="C562" s="33">
        <f>IF('STATS 17-18'!G564&lt;400,IF(B562&gt;66,66,B562),B562)</f>
        <v>66</v>
      </c>
      <c r="D562" s="33">
        <f>IF('STATS 17-18'!G564&lt;200,IF(C562&gt;60,60,C562),C562)</f>
        <v>66</v>
      </c>
      <c r="E562" s="33">
        <f>VLOOKUP('STATS 17-18'!J564,'SC - GOALS'!$A$3:$B$55,2)</f>
        <v>68</v>
      </c>
      <c r="F562" s="33">
        <f>IF('STATS 17-18'!G564&lt;400,IF(E562&gt;66,66,E562),E562)</f>
        <v>66</v>
      </c>
      <c r="G562" s="33">
        <f>IF('STATS 17-18'!G564&lt;200,IF(F562&gt;60,60,F562),F562)</f>
        <v>66</v>
      </c>
      <c r="H562" s="116">
        <f>(D562+G562)/2</f>
        <v>66</v>
      </c>
      <c r="I562" s="116">
        <f>IF('STATS 17-18'!H564&lt;13.4,IF(H562&gt;73,73,H562),H562)</f>
        <v>66</v>
      </c>
      <c r="J562" s="134">
        <f>IF('STATS 17-18'!H564&lt;11,IF(I562&gt;66,66,I562),I562)</f>
        <v>66</v>
      </c>
    </row>
    <row r="563" ht="20.35" customHeight="1">
      <c r="A563" t="s" s="38">
        <v>665</v>
      </c>
      <c r="B563" s="81">
        <f>VLOOKUP('STATS 17-18'!AG565,'SC - SHOTS'!$A$3:$B$55,2)</f>
        <v>65</v>
      </c>
      <c r="C563" s="33">
        <f>IF('STATS 17-18'!G565&lt;400,IF(B563&gt;66,66,B563),B563)</f>
        <v>65</v>
      </c>
      <c r="D563" s="33">
        <f>IF('STATS 17-18'!G565&lt;200,IF(C563&gt;60,60,C563),C563)</f>
        <v>60</v>
      </c>
      <c r="E563" s="33">
        <f>VLOOKUP('STATS 17-18'!J565,'SC - GOALS'!$A$3:$B$55,2)</f>
        <v>47</v>
      </c>
      <c r="F563" s="33">
        <f>IF('STATS 17-18'!G565&lt;400,IF(E563&gt;66,66,E563),E563)</f>
        <v>47</v>
      </c>
      <c r="G563" s="33">
        <f>IF('STATS 17-18'!G565&lt;200,IF(F563&gt;60,60,F563),F563)</f>
        <v>47</v>
      </c>
      <c r="H563" s="116">
        <f>(D563+G563)/2</f>
        <v>53.5</v>
      </c>
      <c r="I563" s="116">
        <f>IF('STATS 17-18'!H565&lt;13.4,IF(H563&gt;73,73,H563),H563)</f>
        <v>53.5</v>
      </c>
      <c r="J563" s="134">
        <f>IF('STATS 17-18'!H565&lt;11,IF(I563&gt;66,66,I563),I563)</f>
        <v>53.5</v>
      </c>
    </row>
    <row r="564" ht="20.35" customHeight="1">
      <c r="A564" t="s" s="38">
        <v>666</v>
      </c>
      <c r="B564" s="81">
        <f>VLOOKUP('STATS 17-18'!AG566,'SC - SHOTS'!$A$3:$B$55,2)</f>
        <v>59</v>
      </c>
      <c r="C564" s="33">
        <f>IF('STATS 17-18'!G566&lt;400,IF(B564&gt;66,66,B564),B564)</f>
        <v>59</v>
      </c>
      <c r="D564" s="33">
        <f>IF('STATS 17-18'!G566&lt;200,IF(C564&gt;60,60,C564),C564)</f>
        <v>59</v>
      </c>
      <c r="E564" s="33">
        <f>VLOOKUP('STATS 17-18'!J566,'SC - GOALS'!$A$3:$B$55,2)</f>
        <v>81</v>
      </c>
      <c r="F564" s="33">
        <f>IF('STATS 17-18'!G566&lt;400,IF(E564&gt;66,66,E564),E564)</f>
        <v>81</v>
      </c>
      <c r="G564" s="33">
        <f>IF('STATS 17-18'!G566&lt;200,IF(F564&gt;60,60,F564),F564)</f>
        <v>81</v>
      </c>
      <c r="H564" s="116">
        <f>(D564+G564)/2</f>
        <v>70</v>
      </c>
      <c r="I564" s="116">
        <f>IF('STATS 17-18'!H566&lt;13.4,IF(H564&gt;73,73,H564),H564)</f>
        <v>70</v>
      </c>
      <c r="J564" s="134">
        <f>IF('STATS 17-18'!H566&lt;11,IF(I564&gt;66,66,I564),I564)</f>
        <v>70</v>
      </c>
    </row>
    <row r="565" ht="20.35" customHeight="1">
      <c r="A565" t="s" s="38">
        <v>667</v>
      </c>
      <c r="B565" s="81">
        <f>VLOOKUP('STATS 17-18'!AG567,'SC - SHOTS'!$A$3:$B$55,2)</f>
        <v>60</v>
      </c>
      <c r="C565" s="33">
        <f>IF('STATS 17-18'!G567&lt;400,IF(B565&gt;66,66,B565),B565)</f>
        <v>60</v>
      </c>
      <c r="D565" s="33">
        <f>IF('STATS 17-18'!G567&lt;200,IF(C565&gt;60,60,C565),C565)</f>
        <v>60</v>
      </c>
      <c r="E565" s="33">
        <f>VLOOKUP('STATS 17-18'!J567,'SC - GOALS'!$A$3:$B$55,2)</f>
        <v>59</v>
      </c>
      <c r="F565" s="33">
        <f>IF('STATS 17-18'!G567&lt;400,IF(E565&gt;66,66,E565),E565)</f>
        <v>59</v>
      </c>
      <c r="G565" s="33">
        <f>IF('STATS 17-18'!G567&lt;200,IF(F565&gt;60,60,F565),F565)</f>
        <v>59</v>
      </c>
      <c r="H565" s="116">
        <f>(D565+G565)/2</f>
        <v>59.5</v>
      </c>
      <c r="I565" s="116">
        <f>IF('STATS 17-18'!H567&lt;13.4,IF(H565&gt;73,73,H565),H565)</f>
        <v>59.5</v>
      </c>
      <c r="J565" s="134">
        <f>IF('STATS 17-18'!H567&lt;11,IF(I565&gt;66,66,I565),I565)</f>
        <v>59.5</v>
      </c>
    </row>
    <row r="566" ht="20.35" customHeight="1">
      <c r="A566" t="s" s="38">
        <v>668</v>
      </c>
      <c r="B566" s="81">
        <f>VLOOKUP('STATS 17-18'!AG568,'SC - SHOTS'!$A$3:$B$55,2)</f>
        <v>59</v>
      </c>
      <c r="C566" s="33">
        <f>IF('STATS 17-18'!G568&lt;400,IF(B566&gt;66,66,B566),B566)</f>
        <v>59</v>
      </c>
      <c r="D566" s="33">
        <f>IF('STATS 17-18'!G568&lt;200,IF(C566&gt;60,60,C566),C566)</f>
        <v>59</v>
      </c>
      <c r="E566" s="33">
        <f>VLOOKUP('STATS 17-18'!J568,'SC - GOALS'!$A$3:$B$55,2)</f>
        <v>60</v>
      </c>
      <c r="F566" s="33">
        <f>IF('STATS 17-18'!G568&lt;400,IF(E566&gt;66,66,E566),E566)</f>
        <v>60</v>
      </c>
      <c r="G566" s="33">
        <f>IF('STATS 17-18'!G568&lt;200,IF(F566&gt;60,60,F566),F566)</f>
        <v>60</v>
      </c>
      <c r="H566" s="116">
        <f>(D566+G566)/2</f>
        <v>59.5</v>
      </c>
      <c r="I566" s="116">
        <f>IF('STATS 17-18'!H568&lt;13.4,IF(H566&gt;73,73,H566),H566)</f>
        <v>59.5</v>
      </c>
      <c r="J566" s="134">
        <f>IF('STATS 17-18'!H568&lt;11,IF(I566&gt;66,66,I566),I566)</f>
        <v>59.5</v>
      </c>
    </row>
    <row r="567" ht="20.35" customHeight="1">
      <c r="A567" t="s" s="38">
        <v>669</v>
      </c>
      <c r="B567" s="81">
        <f>VLOOKUP('STATS 17-18'!AG569,'SC - SHOTS'!$A$3:$B$55,2)</f>
        <v>64</v>
      </c>
      <c r="C567" s="33">
        <f>IF('STATS 17-18'!G569&lt;400,IF(B567&gt;66,66,B567),B567)</f>
        <v>64</v>
      </c>
      <c r="D567" s="33">
        <f>IF('STATS 17-18'!G569&lt;200,IF(C567&gt;60,60,C567),C567)</f>
        <v>64</v>
      </c>
      <c r="E567" s="33">
        <f>VLOOKUP('STATS 17-18'!J569,'SC - GOALS'!$A$3:$B$55,2)</f>
        <v>62</v>
      </c>
      <c r="F567" s="33">
        <f>IF('STATS 17-18'!G569&lt;400,IF(E567&gt;66,66,E567),E567)</f>
        <v>62</v>
      </c>
      <c r="G567" s="33">
        <f>IF('STATS 17-18'!G569&lt;200,IF(F567&gt;60,60,F567),F567)</f>
        <v>62</v>
      </c>
      <c r="H567" s="116">
        <f>(D567+G567)/2</f>
        <v>63</v>
      </c>
      <c r="I567" s="116">
        <f>IF('STATS 17-18'!H569&lt;13.4,IF(H567&gt;73,73,H567),H567)</f>
        <v>63</v>
      </c>
      <c r="J567" s="134">
        <f>IF('STATS 17-18'!H569&lt;11,IF(I567&gt;66,66,I567),I567)</f>
        <v>63</v>
      </c>
    </row>
    <row r="568" ht="20.35" customHeight="1">
      <c r="A568" t="s" s="38">
        <v>670</v>
      </c>
      <c r="B568" s="81">
        <f>VLOOKUP('STATS 17-18'!AG570,'SC - SHOTS'!$A$3:$B$55,2)</f>
        <v>66</v>
      </c>
      <c r="C568" s="33">
        <f>IF('STATS 17-18'!G570&lt;400,IF(B568&gt;66,66,B568),B568)</f>
        <v>66</v>
      </c>
      <c r="D568" s="33">
        <f>IF('STATS 17-18'!G570&lt;200,IF(C568&gt;60,60,C568),C568)</f>
        <v>66</v>
      </c>
      <c r="E568" s="33">
        <f>VLOOKUP('STATS 17-18'!J570,'SC - GOALS'!$A$3:$B$55,2)</f>
        <v>47</v>
      </c>
      <c r="F568" s="33">
        <f>IF('STATS 17-18'!G570&lt;400,IF(E568&gt;66,66,E568),E568)</f>
        <v>47</v>
      </c>
      <c r="G568" s="33">
        <f>IF('STATS 17-18'!G570&lt;200,IF(F568&gt;60,60,F568),F568)</f>
        <v>47</v>
      </c>
      <c r="H568" s="116">
        <f>(D568+G568)/2</f>
        <v>56.5</v>
      </c>
      <c r="I568" s="116">
        <f>IF('STATS 17-18'!H570&lt;13.4,IF(H568&gt;73,73,H568),H568)</f>
        <v>56.5</v>
      </c>
      <c r="J568" s="134">
        <f>IF('STATS 17-18'!H570&lt;11,IF(I568&gt;66,66,I568),I568)</f>
        <v>56.5</v>
      </c>
    </row>
    <row r="569" ht="20.35" customHeight="1">
      <c r="A569" t="s" s="38">
        <v>671</v>
      </c>
      <c r="B569" s="81">
        <f>VLOOKUP('STATS 17-18'!AG571,'SC - SHOTS'!$A$3:$B$55,2)</f>
        <v>94</v>
      </c>
      <c r="C569" s="33">
        <f>IF('STATS 17-18'!G571&lt;400,IF(B569&gt;66,66,B569),B569)</f>
        <v>66</v>
      </c>
      <c r="D569" s="33">
        <f>IF('STATS 17-18'!G571&lt;200,IF(C569&gt;60,60,C569),C569)</f>
        <v>60</v>
      </c>
      <c r="E569" s="33">
        <f>VLOOKUP('STATS 17-18'!J571,'SC - GOALS'!$A$3:$B$55,2)</f>
        <v>79</v>
      </c>
      <c r="F569" s="33">
        <f>IF('STATS 17-18'!G571&lt;400,IF(E569&gt;66,66,E569),E569)</f>
        <v>66</v>
      </c>
      <c r="G569" s="33">
        <f>IF('STATS 17-18'!G571&lt;200,IF(F569&gt;60,60,F569),F569)</f>
        <v>60</v>
      </c>
      <c r="H569" s="116">
        <f>(D569+G569)/2</f>
        <v>60</v>
      </c>
      <c r="I569" s="116">
        <f>IF('STATS 17-18'!H571&lt;13.4,IF(H569&gt;73,73,H569),H569)</f>
        <v>60</v>
      </c>
      <c r="J569" s="134">
        <f>IF('STATS 17-18'!H571&lt;11,IF(I569&gt;66,66,I569),I569)</f>
        <v>60</v>
      </c>
    </row>
    <row r="570" ht="20.35" customHeight="1">
      <c r="A570" t="s" s="38">
        <v>672</v>
      </c>
      <c r="B570" s="81">
        <f>VLOOKUP('STATS 17-18'!AG572,'SC - SHOTS'!$A$3:$B$55,2)</f>
        <v>81</v>
      </c>
      <c r="C570" s="33">
        <f>IF('STATS 17-18'!G572&lt;400,IF(B570&gt;66,66,B570),B570)</f>
        <v>66</v>
      </c>
      <c r="D570" s="33">
        <f>IF('STATS 17-18'!G572&lt;200,IF(C570&gt;60,60,C570),C570)</f>
        <v>60</v>
      </c>
      <c r="E570" s="33">
        <f>VLOOKUP('STATS 17-18'!J572,'SC - GOALS'!$A$3:$B$55,2)</f>
        <v>83</v>
      </c>
      <c r="F570" s="33">
        <f>IF('STATS 17-18'!G572&lt;400,IF(E570&gt;66,66,E570),E570)</f>
        <v>66</v>
      </c>
      <c r="G570" s="33">
        <f>IF('STATS 17-18'!G572&lt;200,IF(F570&gt;60,60,F570),F570)</f>
        <v>60</v>
      </c>
      <c r="H570" s="116">
        <f>(D570+G570)/2</f>
        <v>60</v>
      </c>
      <c r="I570" s="116">
        <f>IF('STATS 17-18'!H572&lt;13.4,IF(H570&gt;73,73,H570),H570)</f>
        <v>60</v>
      </c>
      <c r="J570" s="134">
        <f>IF('STATS 17-18'!H572&lt;11,IF(I570&gt;66,66,I570),I570)</f>
        <v>60</v>
      </c>
    </row>
    <row r="571" ht="20.35" customHeight="1">
      <c r="A571" t="s" s="38">
        <v>673</v>
      </c>
      <c r="B571" s="81">
        <f>VLOOKUP('STATS 17-18'!AG573,'SC - SHOTS'!$A$3:$B$55,2)</f>
        <v>93</v>
      </c>
      <c r="C571" s="33">
        <f>IF('STATS 17-18'!G573&lt;400,IF(B571&gt;66,66,B571),B571)</f>
        <v>93</v>
      </c>
      <c r="D571" s="33">
        <f>IF('STATS 17-18'!G573&lt;200,IF(C571&gt;60,60,C571),C571)</f>
        <v>93</v>
      </c>
      <c r="E571" s="33">
        <f>VLOOKUP('STATS 17-18'!J573,'SC - GOALS'!$A$3:$B$55,2)</f>
        <v>93</v>
      </c>
      <c r="F571" s="33">
        <f>IF('STATS 17-18'!G573&lt;400,IF(E571&gt;66,66,E571),E571)</f>
        <v>93</v>
      </c>
      <c r="G571" s="33">
        <f>IF('STATS 17-18'!G573&lt;200,IF(F571&gt;60,60,F571),F571)</f>
        <v>93</v>
      </c>
      <c r="H571" s="116">
        <f>(D571+G571)/2</f>
        <v>93</v>
      </c>
      <c r="I571" s="116">
        <f>IF('STATS 17-18'!H573&lt;13.4,IF(H571&gt;73,73,H571),H571)</f>
        <v>93</v>
      </c>
      <c r="J571" s="134">
        <f>IF('STATS 17-18'!H573&lt;11,IF(I571&gt;66,66,I571),I571)</f>
        <v>93</v>
      </c>
    </row>
    <row r="572" ht="20.35" customHeight="1">
      <c r="A572" t="s" s="38">
        <v>674</v>
      </c>
      <c r="B572" s="81">
        <f>VLOOKUP('STATS 17-18'!AG574,'SC - SHOTS'!$A$3:$B$55,2)</f>
        <v>56</v>
      </c>
      <c r="C572" s="33">
        <f>IF('STATS 17-18'!G574&lt;400,IF(B572&gt;66,66,B572),B572)</f>
        <v>56</v>
      </c>
      <c r="D572" s="33">
        <f>IF('STATS 17-18'!G574&lt;200,IF(C572&gt;60,60,C572),C572)</f>
        <v>56</v>
      </c>
      <c r="E572" s="33">
        <f>VLOOKUP('STATS 17-18'!J574,'SC - GOALS'!$A$3:$B$55,2)</f>
        <v>61</v>
      </c>
      <c r="F572" s="33">
        <f>IF('STATS 17-18'!G574&lt;400,IF(E572&gt;66,66,E572),E572)</f>
        <v>61</v>
      </c>
      <c r="G572" s="33">
        <f>IF('STATS 17-18'!G574&lt;200,IF(F572&gt;60,60,F572),F572)</f>
        <v>61</v>
      </c>
      <c r="H572" s="116">
        <f>(D572+G572)/2</f>
        <v>58.5</v>
      </c>
      <c r="I572" s="116">
        <f>IF('STATS 17-18'!H574&lt;13.4,IF(H572&gt;73,73,H572),H572)</f>
        <v>58.5</v>
      </c>
      <c r="J572" s="134">
        <f>IF('STATS 17-18'!H574&lt;11,IF(I572&gt;66,66,I572),I572)</f>
        <v>58.5</v>
      </c>
    </row>
    <row r="573" ht="20.35" customHeight="1">
      <c r="A573" t="s" s="38">
        <v>675</v>
      </c>
      <c r="B573" s="81">
        <f>VLOOKUP('STATS 17-18'!AG575,'SC - SHOTS'!$A$3:$B$55,2)</f>
        <v>69</v>
      </c>
      <c r="C573" s="33">
        <f>IF('STATS 17-18'!G575&lt;400,IF(B573&gt;66,66,B573),B573)</f>
        <v>69</v>
      </c>
      <c r="D573" s="33">
        <f>IF('STATS 17-18'!G575&lt;200,IF(C573&gt;60,60,C573),C573)</f>
        <v>69</v>
      </c>
      <c r="E573" s="33">
        <f>VLOOKUP('STATS 17-18'!J575,'SC - GOALS'!$A$3:$B$55,2)</f>
        <v>80</v>
      </c>
      <c r="F573" s="33">
        <f>IF('STATS 17-18'!G575&lt;400,IF(E573&gt;66,66,E573),E573)</f>
        <v>80</v>
      </c>
      <c r="G573" s="33">
        <f>IF('STATS 17-18'!G575&lt;200,IF(F573&gt;60,60,F573),F573)</f>
        <v>80</v>
      </c>
      <c r="H573" s="116">
        <f>(D573+G573)/2</f>
        <v>74.5</v>
      </c>
      <c r="I573" s="116">
        <f>IF('STATS 17-18'!H575&lt;13.4,IF(H573&gt;73,73,H573),H573)</f>
        <v>74.5</v>
      </c>
      <c r="J573" s="134">
        <f>IF('STATS 17-18'!H575&lt;11,IF(I573&gt;66,66,I573),I573)</f>
        <v>74.5</v>
      </c>
    </row>
    <row r="574" ht="20.35" customHeight="1">
      <c r="A574" t="s" s="38">
        <v>676</v>
      </c>
      <c r="B574" s="81">
        <f>VLOOKUP('STATS 17-18'!AG576,'SC - SHOTS'!$A$3:$B$55,2)</f>
        <v>74</v>
      </c>
      <c r="C574" s="33">
        <f>IF('STATS 17-18'!G576&lt;400,IF(B574&gt;66,66,B574),B574)</f>
        <v>74</v>
      </c>
      <c r="D574" s="33">
        <f>IF('STATS 17-18'!G576&lt;200,IF(C574&gt;60,60,C574),C574)</f>
        <v>74</v>
      </c>
      <c r="E574" s="33">
        <f>VLOOKUP('STATS 17-18'!J576,'SC - GOALS'!$A$3:$B$55,2)</f>
        <v>65</v>
      </c>
      <c r="F574" s="33">
        <f>IF('STATS 17-18'!G576&lt;400,IF(E574&gt;66,66,E574),E574)</f>
        <v>65</v>
      </c>
      <c r="G574" s="33">
        <f>IF('STATS 17-18'!G576&lt;200,IF(F574&gt;60,60,F574),F574)</f>
        <v>65</v>
      </c>
      <c r="H574" s="116">
        <f>(D574+G574)/2</f>
        <v>69.5</v>
      </c>
      <c r="I574" s="116">
        <f>IF('STATS 17-18'!H576&lt;13.4,IF(H574&gt;73,73,H574),H574)</f>
        <v>69.5</v>
      </c>
      <c r="J574" s="134">
        <f>IF('STATS 17-18'!H576&lt;11,IF(I574&gt;66,66,I574),I574)</f>
        <v>69.5</v>
      </c>
    </row>
    <row r="575" ht="20.35" customHeight="1">
      <c r="A575" t="s" s="38">
        <v>677</v>
      </c>
      <c r="B575" s="81">
        <f>VLOOKUP('STATS 17-18'!AG577,'SC - SHOTS'!$A$3:$B$55,2)</f>
        <v>84</v>
      </c>
      <c r="C575" s="33">
        <f>IF('STATS 17-18'!G577&lt;400,IF(B575&gt;66,66,B575),B575)</f>
        <v>66</v>
      </c>
      <c r="D575" s="33">
        <f>IF('STATS 17-18'!G577&lt;200,IF(C575&gt;60,60,C575),C575)</f>
        <v>66</v>
      </c>
      <c r="E575" s="33">
        <f>VLOOKUP('STATS 17-18'!J577,'SC - GOALS'!$A$3:$B$55,2)</f>
        <v>78</v>
      </c>
      <c r="F575" s="33">
        <f>IF('STATS 17-18'!G577&lt;400,IF(E575&gt;66,66,E575),E575)</f>
        <v>66</v>
      </c>
      <c r="G575" s="33">
        <f>IF('STATS 17-18'!G577&lt;200,IF(F575&gt;60,60,F575),F575)</f>
        <v>66</v>
      </c>
      <c r="H575" s="116">
        <f>(D575+G575)/2</f>
        <v>66</v>
      </c>
      <c r="I575" s="116">
        <f>IF('STATS 17-18'!H577&lt;13.4,IF(H575&gt;73,73,H575),H575)</f>
        <v>66</v>
      </c>
      <c r="J575" s="134">
        <f>IF('STATS 17-18'!H577&lt;11,IF(I575&gt;66,66,I575),I575)</f>
        <v>66</v>
      </c>
    </row>
    <row r="576" ht="20.35" customHeight="1">
      <c r="A576" t="s" s="38">
        <v>678</v>
      </c>
      <c r="B576" s="81">
        <f>VLOOKUP('STATS 17-18'!AG578,'SC - SHOTS'!$A$3:$B$55,2)</f>
        <v>95</v>
      </c>
      <c r="C576" s="33">
        <f>IF('STATS 17-18'!G578&lt;400,IF(B576&gt;66,66,B576),B576)</f>
        <v>95</v>
      </c>
      <c r="D576" s="33">
        <f>IF('STATS 17-18'!G578&lt;200,IF(C576&gt;60,60,C576),C576)</f>
        <v>95</v>
      </c>
      <c r="E576" s="33">
        <f>VLOOKUP('STATS 17-18'!J578,'SC - GOALS'!$A$3:$B$55,2)</f>
        <v>82</v>
      </c>
      <c r="F576" s="33">
        <f>IF('STATS 17-18'!G578&lt;400,IF(E576&gt;66,66,E576),E576)</f>
        <v>82</v>
      </c>
      <c r="G576" s="33">
        <f>IF('STATS 17-18'!G578&lt;200,IF(F576&gt;60,60,F576),F576)</f>
        <v>82</v>
      </c>
      <c r="H576" s="116">
        <f>(D576+G576)/2</f>
        <v>88.5</v>
      </c>
      <c r="I576" s="116">
        <f>IF('STATS 17-18'!H578&lt;13.4,IF(H576&gt;73,73,H576),H576)</f>
        <v>88.5</v>
      </c>
      <c r="J576" s="134">
        <f>IF('STATS 17-18'!H578&lt;11,IF(I576&gt;66,66,I576),I576)</f>
        <v>88.5</v>
      </c>
    </row>
    <row r="577" ht="20.35" customHeight="1">
      <c r="A577" t="s" s="38">
        <v>679</v>
      </c>
      <c r="B577" s="81">
        <f>VLOOKUP('STATS 17-18'!AG579,'SC - SHOTS'!$A$3:$B$55,2)</f>
        <v>71</v>
      </c>
      <c r="C577" s="33">
        <f>IF('STATS 17-18'!G579&lt;400,IF(B577&gt;66,66,B577),B577)</f>
        <v>66</v>
      </c>
      <c r="D577" s="33">
        <f>IF('STATS 17-18'!G579&lt;200,IF(C577&gt;60,60,C577),C577)</f>
        <v>66</v>
      </c>
      <c r="E577" s="33">
        <f>VLOOKUP('STATS 17-18'!J579,'SC - GOALS'!$A$3:$B$55,2)</f>
        <v>76</v>
      </c>
      <c r="F577" s="33">
        <f>IF('STATS 17-18'!G579&lt;400,IF(E577&gt;66,66,E577),E577)</f>
        <v>66</v>
      </c>
      <c r="G577" s="33">
        <f>IF('STATS 17-18'!G579&lt;200,IF(F577&gt;60,60,F577),F577)</f>
        <v>66</v>
      </c>
      <c r="H577" s="116">
        <f>(D577+G577)/2</f>
        <v>66</v>
      </c>
      <c r="I577" s="116">
        <f>IF('STATS 17-18'!H579&lt;13.4,IF(H577&gt;73,73,H577),H577)</f>
        <v>66</v>
      </c>
      <c r="J577" s="134">
        <f>IF('STATS 17-18'!H579&lt;11,IF(I577&gt;66,66,I577),I577)</f>
        <v>66</v>
      </c>
    </row>
    <row r="578" ht="20.35" customHeight="1">
      <c r="A578" t="s" s="38">
        <v>680</v>
      </c>
      <c r="B578" s="81">
        <f>VLOOKUP('STATS 17-18'!AG580,'SC - SHOTS'!$A$3:$B$55,2)</f>
        <v>61</v>
      </c>
      <c r="C578" s="33">
        <f>IF('STATS 17-18'!G580&lt;400,IF(B578&gt;66,66,B578),B578)</f>
        <v>61</v>
      </c>
      <c r="D578" s="33">
        <f>IF('STATS 17-18'!G580&lt;200,IF(C578&gt;60,60,C578),C578)</f>
        <v>61</v>
      </c>
      <c r="E578" s="33">
        <f>VLOOKUP('STATS 17-18'!J580,'SC - GOALS'!$A$3:$B$55,2)</f>
        <v>70</v>
      </c>
      <c r="F578" s="33">
        <f>IF('STATS 17-18'!G580&lt;400,IF(E578&gt;66,66,E578),E578)</f>
        <v>70</v>
      </c>
      <c r="G578" s="33">
        <f>IF('STATS 17-18'!G580&lt;200,IF(F578&gt;60,60,F578),F578)</f>
        <v>70</v>
      </c>
      <c r="H578" s="116">
        <f>(D578+G578)/2</f>
        <v>65.5</v>
      </c>
      <c r="I578" s="116">
        <f>IF('STATS 17-18'!H580&lt;13.4,IF(H578&gt;73,73,H578),H578)</f>
        <v>65.5</v>
      </c>
      <c r="J578" s="134">
        <f>IF('STATS 17-18'!H580&lt;11,IF(I578&gt;66,66,I578),I578)</f>
        <v>65.5</v>
      </c>
    </row>
    <row r="579" ht="20.35" customHeight="1">
      <c r="A579" t="s" s="38">
        <v>681</v>
      </c>
      <c r="B579" s="81">
        <f>VLOOKUP('STATS 17-18'!AG581,'SC - SHOTS'!$A$3:$B$55,2)</f>
        <v>61</v>
      </c>
      <c r="C579" s="33">
        <f>IF('STATS 17-18'!G581&lt;400,IF(B579&gt;66,66,B579),B579)</f>
        <v>61</v>
      </c>
      <c r="D579" s="33">
        <f>IF('STATS 17-18'!G581&lt;200,IF(C579&gt;60,60,C579),C579)</f>
        <v>61</v>
      </c>
      <c r="E579" s="33">
        <f>VLOOKUP('STATS 17-18'!J581,'SC - GOALS'!$A$3:$B$55,2)</f>
        <v>77</v>
      </c>
      <c r="F579" s="33">
        <f>IF('STATS 17-18'!G581&lt;400,IF(E579&gt;66,66,E579),E579)</f>
        <v>66</v>
      </c>
      <c r="G579" s="33">
        <f>IF('STATS 17-18'!G581&lt;200,IF(F579&gt;60,60,F579),F579)</f>
        <v>66</v>
      </c>
      <c r="H579" s="116">
        <f>(D579+G579)/2</f>
        <v>63.5</v>
      </c>
      <c r="I579" s="116">
        <f>IF('STATS 17-18'!H581&lt;13.4,IF(H579&gt;73,73,H579),H579)</f>
        <v>63.5</v>
      </c>
      <c r="J579" s="134">
        <f>IF('STATS 17-18'!H581&lt;11,IF(I579&gt;66,66,I579),I579)</f>
        <v>63.5</v>
      </c>
    </row>
    <row r="580" ht="20.35" customHeight="1">
      <c r="A580" t="s" s="38">
        <v>682</v>
      </c>
      <c r="B580" s="81">
        <f>VLOOKUP('STATS 17-18'!AG582,'SC - SHOTS'!$A$3:$B$55,2)</f>
        <v>73</v>
      </c>
      <c r="C580" s="33">
        <f>IF('STATS 17-18'!G582&lt;400,IF(B580&gt;66,66,B580),B580)</f>
        <v>66</v>
      </c>
      <c r="D580" s="33">
        <f>IF('STATS 17-18'!G582&lt;200,IF(C580&gt;60,60,C580),C580)</f>
        <v>60</v>
      </c>
      <c r="E580" s="33">
        <f>VLOOKUP('STATS 17-18'!J582,'SC - GOALS'!$A$3:$B$55,2)</f>
        <v>47</v>
      </c>
      <c r="F580" s="33">
        <f>IF('STATS 17-18'!G582&lt;400,IF(E580&gt;66,66,E580),E580)</f>
        <v>47</v>
      </c>
      <c r="G580" s="33">
        <f>IF('STATS 17-18'!G582&lt;200,IF(F580&gt;60,60,F580),F580)</f>
        <v>47</v>
      </c>
      <c r="H580" s="116">
        <f>(D580+G580)/2</f>
        <v>53.5</v>
      </c>
      <c r="I580" s="116">
        <f>IF('STATS 17-18'!H582&lt;13.4,IF(H580&gt;73,73,H580),H580)</f>
        <v>53.5</v>
      </c>
      <c r="J580" s="134">
        <f>IF('STATS 17-18'!H582&lt;11,IF(I580&gt;66,66,I580),I580)</f>
        <v>53.5</v>
      </c>
    </row>
    <row r="581" ht="20.35" customHeight="1">
      <c r="A581" t="s" s="38">
        <v>683</v>
      </c>
      <c r="B581" s="81">
        <f>VLOOKUP('STATS 17-18'!AG583,'SC - SHOTS'!$A$3:$B$55,2)</f>
        <v>47</v>
      </c>
      <c r="C581" s="33">
        <f>IF('STATS 17-18'!G583&lt;400,IF(B581&gt;66,66,B581),B581)</f>
        <v>47</v>
      </c>
      <c r="D581" s="33">
        <f>IF('STATS 17-18'!G583&lt;200,IF(C581&gt;60,60,C581),C581)</f>
        <v>47</v>
      </c>
      <c r="E581" s="33">
        <f>VLOOKUP('STATS 17-18'!J583,'SC - GOALS'!$A$3:$B$55,2)</f>
        <v>47</v>
      </c>
      <c r="F581" s="33">
        <f>IF('STATS 17-18'!G583&lt;400,IF(E581&gt;66,66,E581),E581)</f>
        <v>47</v>
      </c>
      <c r="G581" s="33">
        <f>IF('STATS 17-18'!G583&lt;200,IF(F581&gt;60,60,F581),F581)</f>
        <v>47</v>
      </c>
      <c r="H581" s="116">
        <f>(D581+G581)/2</f>
        <v>47</v>
      </c>
      <c r="I581" s="116">
        <f>IF('STATS 17-18'!H583&lt;13.4,IF(H581&gt;73,73,H581),H581)</f>
        <v>47</v>
      </c>
      <c r="J581" s="134">
        <f>IF('STATS 17-18'!H583&lt;11,IF(I581&gt;66,66,I581),I581)</f>
        <v>47</v>
      </c>
    </row>
    <row r="582" ht="20.35" customHeight="1">
      <c r="A582" t="s" s="38">
        <v>684</v>
      </c>
      <c r="B582" s="81">
        <f>VLOOKUP('STATS 17-18'!AG584,'SC - SHOTS'!$A$3:$B$55,2)</f>
        <v>47</v>
      </c>
      <c r="C582" s="33">
        <f>IF('STATS 17-18'!G584&lt;400,IF(B582&gt;66,66,B582),B582)</f>
        <v>47</v>
      </c>
      <c r="D582" s="33">
        <f>IF('STATS 17-18'!G584&lt;200,IF(C582&gt;60,60,C582),C582)</f>
        <v>47</v>
      </c>
      <c r="E582" s="33">
        <f>VLOOKUP('STATS 17-18'!J584,'SC - GOALS'!$A$3:$B$55,2)</f>
        <v>47</v>
      </c>
      <c r="F582" s="33">
        <f>IF('STATS 17-18'!G584&lt;400,IF(E582&gt;66,66,E582),E582)</f>
        <v>47</v>
      </c>
      <c r="G582" s="33">
        <f>IF('STATS 17-18'!G584&lt;200,IF(F582&gt;60,60,F582),F582)</f>
        <v>47</v>
      </c>
      <c r="H582" s="116">
        <f>(D582+G582)/2</f>
        <v>47</v>
      </c>
      <c r="I582" s="116">
        <f>IF('STATS 17-18'!H584&lt;13.4,IF(H582&gt;73,73,H582),H582)</f>
        <v>47</v>
      </c>
      <c r="J582" s="134">
        <f>IF('STATS 17-18'!H584&lt;11,IF(I582&gt;66,66,I582),I582)</f>
        <v>47</v>
      </c>
    </row>
    <row r="583" ht="20.35" customHeight="1">
      <c r="A583" t="s" s="38">
        <v>685</v>
      </c>
      <c r="B583" s="81">
        <f>VLOOKUP('STATS 17-18'!AG585,'SC - SHOTS'!$A$3:$B$55,2)</f>
        <v>58</v>
      </c>
      <c r="C583" s="33">
        <f>IF('STATS 17-18'!G585&lt;400,IF(B583&gt;66,66,B583),B583)</f>
        <v>58</v>
      </c>
      <c r="D583" s="33">
        <f>IF('STATS 17-18'!G585&lt;200,IF(C583&gt;60,60,C583),C583)</f>
        <v>58</v>
      </c>
      <c r="E583" s="33">
        <f>VLOOKUP('STATS 17-18'!J585,'SC - GOALS'!$A$3:$B$55,2)</f>
        <v>55</v>
      </c>
      <c r="F583" s="33">
        <f>IF('STATS 17-18'!G585&lt;400,IF(E583&gt;66,66,E583),E583)</f>
        <v>55</v>
      </c>
      <c r="G583" s="33">
        <f>IF('STATS 17-18'!G585&lt;200,IF(F583&gt;60,60,F583),F583)</f>
        <v>55</v>
      </c>
      <c r="H583" s="116">
        <f>(D583+G583)/2</f>
        <v>56.5</v>
      </c>
      <c r="I583" s="116">
        <f>IF('STATS 17-18'!H585&lt;13.4,IF(H583&gt;73,73,H583),H583)</f>
        <v>56.5</v>
      </c>
      <c r="J583" s="134">
        <f>IF('STATS 17-18'!H585&lt;11,IF(I583&gt;66,66,I583),I583)</f>
        <v>56.5</v>
      </c>
    </row>
    <row r="584" ht="20.35" customHeight="1">
      <c r="A584" t="s" s="38">
        <v>686</v>
      </c>
      <c r="B584" s="81">
        <f>VLOOKUP('STATS 17-18'!AG586,'SC - SHOTS'!$A$3:$B$55,2)</f>
        <v>87</v>
      </c>
      <c r="C584" s="33">
        <f>IF('STATS 17-18'!G586&lt;400,IF(B584&gt;66,66,B584),B584)</f>
        <v>87</v>
      </c>
      <c r="D584" s="33">
        <f>IF('STATS 17-18'!G586&lt;200,IF(C584&gt;60,60,C584),C584)</f>
        <v>87</v>
      </c>
      <c r="E584" s="33">
        <f>VLOOKUP('STATS 17-18'!J586,'SC - GOALS'!$A$3:$B$55,2)</f>
        <v>70</v>
      </c>
      <c r="F584" s="33">
        <f>IF('STATS 17-18'!G586&lt;400,IF(E584&gt;66,66,E584),E584)</f>
        <v>70</v>
      </c>
      <c r="G584" s="33">
        <f>IF('STATS 17-18'!G586&lt;200,IF(F584&gt;60,60,F584),F584)</f>
        <v>70</v>
      </c>
      <c r="H584" s="116">
        <f>(D584+G584)/2</f>
        <v>78.5</v>
      </c>
      <c r="I584" s="116">
        <f>IF('STATS 17-18'!H586&lt;13.4,IF(H584&gt;73,73,H584),H584)</f>
        <v>78.5</v>
      </c>
      <c r="J584" s="134">
        <f>IF('STATS 17-18'!H586&lt;11,IF(I584&gt;66,66,I584),I584)</f>
        <v>78.5</v>
      </c>
    </row>
    <row r="585" ht="20.35" customHeight="1">
      <c r="A585" t="s" s="38">
        <v>687</v>
      </c>
      <c r="B585" s="81">
        <f>VLOOKUP('STATS 17-18'!AG587,'SC - SHOTS'!$A$3:$B$55,2)</f>
        <v>87</v>
      </c>
      <c r="C585" s="33">
        <f>IF('STATS 17-18'!G587&lt;400,IF(B585&gt;66,66,B585),B585)</f>
        <v>87</v>
      </c>
      <c r="D585" s="33">
        <f>IF('STATS 17-18'!G587&lt;200,IF(C585&gt;60,60,C585),C585)</f>
        <v>87</v>
      </c>
      <c r="E585" s="33">
        <f>VLOOKUP('STATS 17-18'!J587,'SC - GOALS'!$A$3:$B$55,2)</f>
        <v>95</v>
      </c>
      <c r="F585" s="33">
        <f>IF('STATS 17-18'!G587&lt;400,IF(E585&gt;66,66,E585),E585)</f>
        <v>95</v>
      </c>
      <c r="G585" s="33">
        <f>IF('STATS 17-18'!G587&lt;200,IF(F585&gt;60,60,F585),F585)</f>
        <v>95</v>
      </c>
      <c r="H585" s="116">
        <f>(D585+G585)/2</f>
        <v>91</v>
      </c>
      <c r="I585" s="116">
        <f>IF('STATS 17-18'!H587&lt;13.4,IF(H585&gt;73,73,H585),H585)</f>
        <v>91</v>
      </c>
      <c r="J585" s="134">
        <f>IF('STATS 17-18'!H587&lt;11,IF(I585&gt;66,66,I585),I585)</f>
        <v>91</v>
      </c>
    </row>
    <row r="586" ht="20.35" customHeight="1">
      <c r="A586" t="s" s="38">
        <v>689</v>
      </c>
      <c r="B586" s="81">
        <f>VLOOKUP('STATS 17-18'!AG588,'SC - SHOTS'!$A$3:$B$55,2)</f>
        <v>67</v>
      </c>
      <c r="C586" s="33">
        <f>IF('STATS 17-18'!G588&lt;400,IF(B586&gt;66,66,B586),B586)</f>
        <v>66</v>
      </c>
      <c r="D586" s="33">
        <f>IF('STATS 17-18'!G588&lt;200,IF(C586&gt;60,60,C586),C586)</f>
        <v>60</v>
      </c>
      <c r="E586" s="33">
        <f>VLOOKUP('STATS 17-18'!J588,'SC - GOALS'!$A$3:$B$55,2)</f>
        <v>47</v>
      </c>
      <c r="F586" s="33">
        <f>IF('STATS 17-18'!G588&lt;400,IF(E586&gt;66,66,E586),E586)</f>
        <v>47</v>
      </c>
      <c r="G586" s="33">
        <f>IF('STATS 17-18'!G588&lt;200,IF(F586&gt;60,60,F586),F586)</f>
        <v>47</v>
      </c>
      <c r="H586" s="116">
        <f>(D586+G586)/2</f>
        <v>53.5</v>
      </c>
      <c r="I586" s="116">
        <f>IF('STATS 17-18'!H588&lt;13.4,IF(H586&gt;73,73,H586),H586)</f>
        <v>53.5</v>
      </c>
      <c r="J586" s="134">
        <f>IF('STATS 17-18'!H588&lt;11,IF(I586&gt;66,66,I586),I586)</f>
        <v>53.5</v>
      </c>
    </row>
    <row r="587" ht="20.35" customHeight="1">
      <c r="A587" t="s" s="38">
        <v>690</v>
      </c>
      <c r="B587" s="81">
        <f>VLOOKUP('STATS 17-18'!AG589,'SC - SHOTS'!$A$3:$B$55,2)</f>
        <v>68</v>
      </c>
      <c r="C587" s="33">
        <f>IF('STATS 17-18'!G589&lt;400,IF(B587&gt;66,66,B587),B587)</f>
        <v>68</v>
      </c>
      <c r="D587" s="33">
        <f>IF('STATS 17-18'!G589&lt;200,IF(C587&gt;60,60,C587),C587)</f>
        <v>68</v>
      </c>
      <c r="E587" s="33">
        <f>VLOOKUP('STATS 17-18'!J589,'SC - GOALS'!$A$3:$B$55,2)</f>
        <v>80</v>
      </c>
      <c r="F587" s="33">
        <f>IF('STATS 17-18'!G589&lt;400,IF(E587&gt;66,66,E587),E587)</f>
        <v>80</v>
      </c>
      <c r="G587" s="33">
        <f>IF('STATS 17-18'!G589&lt;200,IF(F587&gt;60,60,F587),F587)</f>
        <v>80</v>
      </c>
      <c r="H587" s="116">
        <f>(D587+G587)/2</f>
        <v>74</v>
      </c>
      <c r="I587" s="116">
        <f>IF('STATS 17-18'!H589&lt;13.4,IF(H587&gt;73,73,H587),H587)</f>
        <v>73</v>
      </c>
      <c r="J587" s="134">
        <f>IF('STATS 17-18'!H589&lt;11,IF(I587&gt;66,66,I587),I587)</f>
        <v>73</v>
      </c>
    </row>
    <row r="588" ht="20.35" customHeight="1">
      <c r="A588" t="s" s="38">
        <v>691</v>
      </c>
      <c r="B588" s="81">
        <f>VLOOKUP('STATS 17-18'!AG590,'SC - SHOTS'!$A$3:$B$55,2)</f>
        <v>57</v>
      </c>
      <c r="C588" s="33">
        <f>IF('STATS 17-18'!G590&lt;400,IF(B588&gt;66,66,B588),B588)</f>
        <v>57</v>
      </c>
      <c r="D588" s="33">
        <f>IF('STATS 17-18'!G590&lt;200,IF(C588&gt;60,60,C588),C588)</f>
        <v>57</v>
      </c>
      <c r="E588" s="33">
        <f>VLOOKUP('STATS 17-18'!J590,'SC - GOALS'!$A$3:$B$55,2)</f>
        <v>54</v>
      </c>
      <c r="F588" s="33">
        <f>IF('STATS 17-18'!G590&lt;400,IF(E588&gt;66,66,E588),E588)</f>
        <v>54</v>
      </c>
      <c r="G588" s="33">
        <f>IF('STATS 17-18'!G590&lt;200,IF(F588&gt;60,60,F588),F588)</f>
        <v>54</v>
      </c>
      <c r="H588" s="116">
        <f>(D588+G588)/2</f>
        <v>55.5</v>
      </c>
      <c r="I588" s="116">
        <f>IF('STATS 17-18'!H590&lt;13.4,IF(H588&gt;73,73,H588),H588)</f>
        <v>55.5</v>
      </c>
      <c r="J588" s="134">
        <f>IF('STATS 17-18'!H590&lt;11,IF(I588&gt;66,66,I588),I588)</f>
        <v>55.5</v>
      </c>
    </row>
    <row r="589" ht="20.35" customHeight="1">
      <c r="A589" t="s" s="38">
        <v>692</v>
      </c>
      <c r="B589" s="81">
        <f>VLOOKUP('STATS 17-18'!AG591,'SC - SHOTS'!$A$3:$B$55,2)</f>
        <v>68</v>
      </c>
      <c r="C589" s="33">
        <f>IF('STATS 17-18'!G591&lt;400,IF(B589&gt;66,66,B589),B589)</f>
        <v>68</v>
      </c>
      <c r="D589" s="33">
        <f>IF('STATS 17-18'!G591&lt;200,IF(C589&gt;60,60,C589),C589)</f>
        <v>68</v>
      </c>
      <c r="E589" s="33">
        <f>VLOOKUP('STATS 17-18'!J591,'SC - GOALS'!$A$3:$B$55,2)</f>
        <v>56</v>
      </c>
      <c r="F589" s="33">
        <f>IF('STATS 17-18'!G591&lt;400,IF(E589&gt;66,66,E589),E589)</f>
        <v>56</v>
      </c>
      <c r="G589" s="33">
        <f>IF('STATS 17-18'!G591&lt;200,IF(F589&gt;60,60,F589),F589)</f>
        <v>56</v>
      </c>
      <c r="H589" s="116">
        <f>(D589+G589)/2</f>
        <v>62</v>
      </c>
      <c r="I589" s="116">
        <f>IF('STATS 17-18'!H591&lt;13.4,IF(H589&gt;73,73,H589),H589)</f>
        <v>62</v>
      </c>
      <c r="J589" s="134">
        <f>IF('STATS 17-18'!H591&lt;11,IF(I589&gt;66,66,I589),I589)</f>
        <v>62</v>
      </c>
    </row>
    <row r="590" ht="20.35" customHeight="1">
      <c r="A590" t="s" s="38">
        <v>694</v>
      </c>
      <c r="B590" s="81">
        <f>VLOOKUP('STATS 17-18'!AG592,'SC - SHOTS'!$A$3:$B$55,2)</f>
        <v>80</v>
      </c>
      <c r="C590" s="33">
        <f>IF('STATS 17-18'!G592&lt;400,IF(B590&gt;66,66,B590),B590)</f>
        <v>80</v>
      </c>
      <c r="D590" s="33">
        <f>IF('STATS 17-18'!G592&lt;200,IF(C590&gt;60,60,C590),C590)</f>
        <v>80</v>
      </c>
      <c r="E590" s="33">
        <f>VLOOKUP('STATS 17-18'!J592,'SC - GOALS'!$A$3:$B$55,2)</f>
        <v>89</v>
      </c>
      <c r="F590" s="33">
        <f>IF('STATS 17-18'!G592&lt;400,IF(E590&gt;66,66,E590),E590)</f>
        <v>89</v>
      </c>
      <c r="G590" s="33">
        <f>IF('STATS 17-18'!G592&lt;200,IF(F590&gt;60,60,F590),F590)</f>
        <v>89</v>
      </c>
      <c r="H590" s="116">
        <f>(D590+G590)/2</f>
        <v>84.5</v>
      </c>
      <c r="I590" s="116">
        <f>IF('STATS 17-18'!H592&lt;13.4,IF(H590&gt;73,73,H590),H590)</f>
        <v>84.5</v>
      </c>
      <c r="J590" s="134">
        <f>IF('STATS 17-18'!H592&lt;11,IF(I590&gt;66,66,I590),I590)</f>
        <v>84.5</v>
      </c>
    </row>
    <row r="591" ht="20.35" customHeight="1">
      <c r="A591" t="s" s="38">
        <v>695</v>
      </c>
      <c r="B591" s="81">
        <f>VLOOKUP('STATS 17-18'!AG593,'SC - SHOTS'!$A$3:$B$55,2)</f>
        <v>67</v>
      </c>
      <c r="C591" s="33">
        <f>IF('STATS 17-18'!G593&lt;400,IF(B591&gt;66,66,B591),B591)</f>
        <v>67</v>
      </c>
      <c r="D591" s="33">
        <f>IF('STATS 17-18'!G593&lt;200,IF(C591&gt;60,60,C591),C591)</f>
        <v>67</v>
      </c>
      <c r="E591" s="33">
        <f>VLOOKUP('STATS 17-18'!J593,'SC - GOALS'!$A$3:$B$55,2)</f>
        <v>61</v>
      </c>
      <c r="F591" s="33">
        <f>IF('STATS 17-18'!G593&lt;400,IF(E591&gt;66,66,E591),E591)</f>
        <v>61</v>
      </c>
      <c r="G591" s="33">
        <f>IF('STATS 17-18'!G593&lt;200,IF(F591&gt;60,60,F591),F591)</f>
        <v>61</v>
      </c>
      <c r="H591" s="116">
        <f>(D591+G591)/2</f>
        <v>64</v>
      </c>
      <c r="I591" s="116">
        <f>IF('STATS 17-18'!H593&lt;13.4,IF(H591&gt;73,73,H591),H591)</f>
        <v>64</v>
      </c>
      <c r="J591" s="134">
        <f>IF('STATS 17-18'!H593&lt;11,IF(I591&gt;66,66,I591),I591)</f>
        <v>64</v>
      </c>
    </row>
    <row r="592" ht="20.35" customHeight="1">
      <c r="A592" t="s" s="38">
        <v>696</v>
      </c>
      <c r="B592" s="81">
        <f>VLOOKUP('STATS 17-18'!AG594,'SC - SHOTS'!$A$3:$B$55,2)</f>
        <v>63</v>
      </c>
      <c r="C592" s="33">
        <f>IF('STATS 17-18'!G594&lt;400,IF(B592&gt;66,66,B592),B592)</f>
        <v>63</v>
      </c>
      <c r="D592" s="33">
        <f>IF('STATS 17-18'!G594&lt;200,IF(C592&gt;60,60,C592),C592)</f>
        <v>63</v>
      </c>
      <c r="E592" s="33">
        <f>VLOOKUP('STATS 17-18'!J594,'SC - GOALS'!$A$3:$B$55,2)</f>
        <v>56</v>
      </c>
      <c r="F592" s="33">
        <f>IF('STATS 17-18'!G594&lt;400,IF(E592&gt;66,66,E592),E592)</f>
        <v>56</v>
      </c>
      <c r="G592" s="33">
        <f>IF('STATS 17-18'!G594&lt;200,IF(F592&gt;60,60,F592),F592)</f>
        <v>56</v>
      </c>
      <c r="H592" s="116">
        <f>(D592+G592)/2</f>
        <v>59.5</v>
      </c>
      <c r="I592" s="116">
        <f>IF('STATS 17-18'!H594&lt;13.4,IF(H592&gt;73,73,H592),H592)</f>
        <v>59.5</v>
      </c>
      <c r="J592" s="134">
        <f>IF('STATS 17-18'!H594&lt;11,IF(I592&gt;66,66,I592),I592)</f>
        <v>59.5</v>
      </c>
    </row>
    <row r="593" ht="20.35" customHeight="1">
      <c r="A593" t="s" s="38">
        <v>697</v>
      </c>
      <c r="B593" s="81">
        <f>VLOOKUP('STATS 17-18'!AG595,'SC - SHOTS'!$A$3:$B$55,2)</f>
        <v>93</v>
      </c>
      <c r="C593" s="33">
        <f>IF('STATS 17-18'!G595&lt;400,IF(B593&gt;66,66,B593),B593)</f>
        <v>93</v>
      </c>
      <c r="D593" s="33">
        <f>IF('STATS 17-18'!G595&lt;200,IF(C593&gt;60,60,C593),C593)</f>
        <v>93</v>
      </c>
      <c r="E593" s="33">
        <f>VLOOKUP('STATS 17-18'!J595,'SC - GOALS'!$A$3:$B$55,2)</f>
        <v>93</v>
      </c>
      <c r="F593" s="33">
        <f>IF('STATS 17-18'!G595&lt;400,IF(E593&gt;66,66,E593),E593)</f>
        <v>93</v>
      </c>
      <c r="G593" s="33">
        <f>IF('STATS 17-18'!G595&lt;200,IF(F593&gt;60,60,F593),F593)</f>
        <v>93</v>
      </c>
      <c r="H593" s="116">
        <f>(D593+G593)/2</f>
        <v>93</v>
      </c>
      <c r="I593" s="116">
        <f>IF('STATS 17-18'!H595&lt;13.4,IF(H593&gt;73,73,H593),H593)</f>
        <v>93</v>
      </c>
      <c r="J593" s="134">
        <f>IF('STATS 17-18'!H595&lt;11,IF(I593&gt;66,66,I593),I593)</f>
        <v>93</v>
      </c>
    </row>
    <row r="594" ht="20.35" customHeight="1">
      <c r="A594" t="s" s="38">
        <v>698</v>
      </c>
      <c r="B594" s="81">
        <f>VLOOKUP('STATS 17-18'!AG596,'SC - SHOTS'!$A$3:$B$55,2)</f>
        <v>86</v>
      </c>
      <c r="C594" s="33">
        <f>IF('STATS 17-18'!G596&lt;400,IF(B594&gt;66,66,B594),B594)</f>
        <v>86</v>
      </c>
      <c r="D594" s="33">
        <f>IF('STATS 17-18'!G596&lt;200,IF(C594&gt;60,60,C594),C594)</f>
        <v>86</v>
      </c>
      <c r="E594" s="33">
        <f>VLOOKUP('STATS 17-18'!J596,'SC - GOALS'!$A$3:$B$55,2)</f>
        <v>71</v>
      </c>
      <c r="F594" s="33">
        <f>IF('STATS 17-18'!G596&lt;400,IF(E594&gt;66,66,E594),E594)</f>
        <v>71</v>
      </c>
      <c r="G594" s="33">
        <f>IF('STATS 17-18'!G596&lt;200,IF(F594&gt;60,60,F594),F594)</f>
        <v>71</v>
      </c>
      <c r="H594" s="116">
        <f>(D594+G594)/2</f>
        <v>78.5</v>
      </c>
      <c r="I594" s="116">
        <f>IF('STATS 17-18'!H596&lt;13.4,IF(H594&gt;73,73,H594),H594)</f>
        <v>78.5</v>
      </c>
      <c r="J594" s="134">
        <f>IF('STATS 17-18'!H596&lt;11,IF(I594&gt;66,66,I594),I594)</f>
        <v>78.5</v>
      </c>
    </row>
    <row r="595" ht="20.35" customHeight="1">
      <c r="A595" t="s" s="38">
        <v>699</v>
      </c>
      <c r="B595" s="81">
        <f>VLOOKUP('STATS 17-18'!AG597,'SC - SHOTS'!$A$3:$B$55,2)</f>
        <v>85</v>
      </c>
      <c r="C595" s="33">
        <f>IF('STATS 17-18'!G597&lt;400,IF(B595&gt;66,66,B595),B595)</f>
        <v>85</v>
      </c>
      <c r="D595" s="33">
        <f>IF('STATS 17-18'!G597&lt;200,IF(C595&gt;60,60,C595),C595)</f>
        <v>85</v>
      </c>
      <c r="E595" s="33">
        <f>VLOOKUP('STATS 17-18'!J597,'SC - GOALS'!$A$3:$B$55,2)</f>
        <v>83</v>
      </c>
      <c r="F595" s="33">
        <f>IF('STATS 17-18'!G597&lt;400,IF(E595&gt;66,66,E595),E595)</f>
        <v>83</v>
      </c>
      <c r="G595" s="33">
        <f>IF('STATS 17-18'!G597&lt;200,IF(F595&gt;60,60,F595),F595)</f>
        <v>83</v>
      </c>
      <c r="H595" s="116">
        <f>(D595+G595)/2</f>
        <v>84</v>
      </c>
      <c r="I595" s="116">
        <f>IF('STATS 17-18'!H597&lt;13.4,IF(H595&gt;73,73,H595),H595)</f>
        <v>84</v>
      </c>
      <c r="J595" s="134">
        <f>IF('STATS 17-18'!H597&lt;11,IF(I595&gt;66,66,I595),I595)</f>
        <v>84</v>
      </c>
    </row>
    <row r="596" ht="20.35" customHeight="1">
      <c r="A596" t="s" s="38">
        <v>700</v>
      </c>
      <c r="B596" s="81">
        <f>VLOOKUP('STATS 17-18'!AG598,'SC - SHOTS'!$A$3:$B$55,2)</f>
        <v>91</v>
      </c>
      <c r="C596" s="33">
        <f>IF('STATS 17-18'!G598&lt;400,IF(B596&gt;66,66,B596),B596)</f>
        <v>66</v>
      </c>
      <c r="D596" s="33">
        <f>IF('STATS 17-18'!G598&lt;200,IF(C596&gt;60,60,C596),C596)</f>
        <v>60</v>
      </c>
      <c r="E596" s="33">
        <f>VLOOKUP('STATS 17-18'!J598,'SC - GOALS'!$A$3:$B$55,2)</f>
        <v>47</v>
      </c>
      <c r="F596" s="33">
        <f>IF('STATS 17-18'!G598&lt;400,IF(E596&gt;66,66,E596),E596)</f>
        <v>47</v>
      </c>
      <c r="G596" s="33">
        <f>IF('STATS 17-18'!G598&lt;200,IF(F596&gt;60,60,F596),F596)</f>
        <v>47</v>
      </c>
      <c r="H596" s="116">
        <f>(D596+G596)/2</f>
        <v>53.5</v>
      </c>
      <c r="I596" s="116">
        <f>IF('STATS 17-18'!H598&lt;13.4,IF(H596&gt;73,73,H596),H596)</f>
        <v>53.5</v>
      </c>
      <c r="J596" s="134">
        <f>IF('STATS 17-18'!H598&lt;11,IF(I596&gt;66,66,I596),I596)</f>
        <v>53.5</v>
      </c>
    </row>
    <row r="597" ht="20.35" customHeight="1">
      <c r="A597" t="s" s="38">
        <v>701</v>
      </c>
      <c r="B597" s="81">
        <f>VLOOKUP('STATS 17-18'!AG599,'SC - SHOTS'!$A$3:$B$55,2)</f>
        <v>87</v>
      </c>
      <c r="C597" s="33">
        <f>IF('STATS 17-18'!G599&lt;400,IF(B597&gt;66,66,B597),B597)</f>
        <v>87</v>
      </c>
      <c r="D597" s="33">
        <f>IF('STATS 17-18'!G599&lt;200,IF(C597&gt;60,60,C597),C597)</f>
        <v>87</v>
      </c>
      <c r="E597" s="33">
        <f>VLOOKUP('STATS 17-18'!J599,'SC - GOALS'!$A$3:$B$55,2)</f>
        <v>69</v>
      </c>
      <c r="F597" s="33">
        <f>IF('STATS 17-18'!G599&lt;400,IF(E597&gt;66,66,E597),E597)</f>
        <v>69</v>
      </c>
      <c r="G597" s="33">
        <f>IF('STATS 17-18'!G599&lt;200,IF(F597&gt;60,60,F597),F597)</f>
        <v>69</v>
      </c>
      <c r="H597" s="116">
        <f>(D597+G597)/2</f>
        <v>78</v>
      </c>
      <c r="I597" s="116">
        <f>IF('STATS 17-18'!H599&lt;13.4,IF(H597&gt;73,73,H597),H597)</f>
        <v>78</v>
      </c>
      <c r="J597" s="134">
        <f>IF('STATS 17-18'!H599&lt;11,IF(I597&gt;66,66,I597),I597)</f>
        <v>78</v>
      </c>
    </row>
    <row r="598" ht="20.35" customHeight="1">
      <c r="A598" t="s" s="38">
        <v>703</v>
      </c>
      <c r="B598" s="81">
        <f>VLOOKUP('STATS 17-18'!AG600,'SC - SHOTS'!$A$3:$B$55,2)</f>
        <v>57</v>
      </c>
      <c r="C598" s="33">
        <f>IF('STATS 17-18'!G600&lt;400,IF(B598&gt;66,66,B598),B598)</f>
        <v>57</v>
      </c>
      <c r="D598" s="33">
        <f>IF('STATS 17-18'!G600&lt;200,IF(C598&gt;60,60,C598),C598)</f>
        <v>57</v>
      </c>
      <c r="E598" s="33">
        <f>VLOOKUP('STATS 17-18'!J600,'SC - GOALS'!$A$3:$B$55,2)</f>
        <v>74</v>
      </c>
      <c r="F598" s="33">
        <f>IF('STATS 17-18'!G600&lt;400,IF(E598&gt;66,66,E598),E598)</f>
        <v>66</v>
      </c>
      <c r="G598" s="33">
        <f>IF('STATS 17-18'!G600&lt;200,IF(F598&gt;60,60,F598),F598)</f>
        <v>60</v>
      </c>
      <c r="H598" s="116">
        <f>(D598+G598)/2</f>
        <v>58.5</v>
      </c>
      <c r="I598" s="116">
        <f>IF('STATS 17-18'!H600&lt;13.4,IF(H598&gt;73,73,H598),H598)</f>
        <v>58.5</v>
      </c>
      <c r="J598" s="134">
        <f>IF('STATS 17-18'!H600&lt;11,IF(I598&gt;66,66,I598),I598)</f>
        <v>58.5</v>
      </c>
    </row>
    <row r="599" ht="20.35" customHeight="1">
      <c r="A599" t="s" s="38">
        <v>704</v>
      </c>
      <c r="B599" s="81">
        <f>VLOOKUP('STATS 17-18'!AG601,'SC - SHOTS'!$A$3:$B$55,2)</f>
        <v>66</v>
      </c>
      <c r="C599" s="33">
        <f>IF('STATS 17-18'!G601&lt;400,IF(B599&gt;66,66,B599),B599)</f>
        <v>66</v>
      </c>
      <c r="D599" s="33">
        <f>IF('STATS 17-18'!G601&lt;200,IF(C599&gt;60,60,C599),C599)</f>
        <v>66</v>
      </c>
      <c r="E599" s="33">
        <f>VLOOKUP('STATS 17-18'!J601,'SC - GOALS'!$A$3:$B$55,2)</f>
        <v>62</v>
      </c>
      <c r="F599" s="33">
        <f>IF('STATS 17-18'!G601&lt;400,IF(E599&gt;66,66,E599),E599)</f>
        <v>62</v>
      </c>
      <c r="G599" s="33">
        <f>IF('STATS 17-18'!G601&lt;200,IF(F599&gt;60,60,F599),F599)</f>
        <v>62</v>
      </c>
      <c r="H599" s="116">
        <f>(D599+G599)/2</f>
        <v>64</v>
      </c>
      <c r="I599" s="116">
        <f>IF('STATS 17-18'!H601&lt;13.4,IF(H599&gt;73,73,H599),H599)</f>
        <v>64</v>
      </c>
      <c r="J599" s="134">
        <f>IF('STATS 17-18'!H601&lt;11,IF(I599&gt;66,66,I599),I599)</f>
        <v>64</v>
      </c>
    </row>
    <row r="600" ht="20.35" customHeight="1">
      <c r="A600" t="s" s="38">
        <v>705</v>
      </c>
      <c r="B600" s="81">
        <f>VLOOKUP('STATS 17-18'!AG602,'SC - SHOTS'!$A$3:$B$55,2)</f>
        <v>94</v>
      </c>
      <c r="C600" s="33">
        <f>IF('STATS 17-18'!G602&lt;400,IF(B600&gt;66,66,B600),B600)</f>
        <v>94</v>
      </c>
      <c r="D600" s="33">
        <f>IF('STATS 17-18'!G602&lt;200,IF(C600&gt;60,60,C600),C600)</f>
        <v>94</v>
      </c>
      <c r="E600" s="33">
        <f>VLOOKUP('STATS 17-18'!J602,'SC - GOALS'!$A$3:$B$55,2)</f>
        <v>83</v>
      </c>
      <c r="F600" s="33">
        <f>IF('STATS 17-18'!G602&lt;400,IF(E600&gt;66,66,E600),E600)</f>
        <v>83</v>
      </c>
      <c r="G600" s="33">
        <f>IF('STATS 17-18'!G602&lt;200,IF(F600&gt;60,60,F600),F600)</f>
        <v>83</v>
      </c>
      <c r="H600" s="116">
        <f>(D600+G600)/2</f>
        <v>88.5</v>
      </c>
      <c r="I600" s="116">
        <f>IF('STATS 17-18'!H602&lt;13.4,IF(H600&gt;73,73,H600),H600)</f>
        <v>88.5</v>
      </c>
      <c r="J600" s="134">
        <f>IF('STATS 17-18'!H602&lt;11,IF(I600&gt;66,66,I600),I600)</f>
        <v>88.5</v>
      </c>
    </row>
    <row r="601" ht="20.35" customHeight="1">
      <c r="A601" t="s" s="38">
        <v>706</v>
      </c>
      <c r="B601" s="81">
        <f>VLOOKUP('STATS 17-18'!AG603,'SC - SHOTS'!$A$3:$B$55,2)</f>
        <v>61</v>
      </c>
      <c r="C601" s="33">
        <f>IF('STATS 17-18'!G603&lt;400,IF(B601&gt;66,66,B601),B601)</f>
        <v>61</v>
      </c>
      <c r="D601" s="33">
        <f>IF('STATS 17-18'!G603&lt;200,IF(C601&gt;60,60,C601),C601)</f>
        <v>60</v>
      </c>
      <c r="E601" s="33">
        <f>VLOOKUP('STATS 17-18'!J603,'SC - GOALS'!$A$3:$B$55,2)</f>
        <v>47</v>
      </c>
      <c r="F601" s="33">
        <f>IF('STATS 17-18'!G603&lt;400,IF(E601&gt;66,66,E601),E601)</f>
        <v>47</v>
      </c>
      <c r="G601" s="33">
        <f>IF('STATS 17-18'!G603&lt;200,IF(F601&gt;60,60,F601),F601)</f>
        <v>47</v>
      </c>
      <c r="H601" s="116">
        <f>(D601+G601)/2</f>
        <v>53.5</v>
      </c>
      <c r="I601" s="116">
        <f>IF('STATS 17-18'!H603&lt;13.4,IF(H601&gt;73,73,H601),H601)</f>
        <v>53.5</v>
      </c>
      <c r="J601" s="134">
        <f>IF('STATS 17-18'!H603&lt;11,IF(I601&gt;66,66,I601),I601)</f>
        <v>53.5</v>
      </c>
    </row>
    <row r="602" ht="20.35" customHeight="1">
      <c r="A602" t="s" s="38">
        <v>707</v>
      </c>
      <c r="B602" s="81">
        <f>VLOOKUP('STATS 17-18'!AG604,'SC - SHOTS'!$A$3:$B$55,2)</f>
        <v>68</v>
      </c>
      <c r="C602" s="33">
        <f>IF('STATS 17-18'!G604&lt;400,IF(B602&gt;66,66,B602),B602)</f>
        <v>68</v>
      </c>
      <c r="D602" s="33">
        <f>IF('STATS 17-18'!G604&lt;200,IF(C602&gt;60,60,C602),C602)</f>
        <v>68</v>
      </c>
      <c r="E602" s="33">
        <f>VLOOKUP('STATS 17-18'!J604,'SC - GOALS'!$A$3:$B$55,2)</f>
        <v>63</v>
      </c>
      <c r="F602" s="33">
        <f>IF('STATS 17-18'!G604&lt;400,IF(E602&gt;66,66,E602),E602)</f>
        <v>63</v>
      </c>
      <c r="G602" s="33">
        <f>IF('STATS 17-18'!G604&lt;200,IF(F602&gt;60,60,F602),F602)</f>
        <v>63</v>
      </c>
      <c r="H602" s="116">
        <f>(D602+G602)/2</f>
        <v>65.5</v>
      </c>
      <c r="I602" s="116">
        <f>IF('STATS 17-18'!H604&lt;13.4,IF(H602&gt;73,73,H602),H602)</f>
        <v>65.5</v>
      </c>
      <c r="J602" s="134">
        <f>IF('STATS 17-18'!H604&lt;11,IF(I602&gt;66,66,I602),I602)</f>
        <v>65.5</v>
      </c>
    </row>
    <row r="603" ht="20.35" customHeight="1">
      <c r="A603" t="s" s="38">
        <v>708</v>
      </c>
      <c r="B603" s="81">
        <f>VLOOKUP('STATS 17-18'!AG605,'SC - SHOTS'!$A$3:$B$55,2)</f>
        <v>59</v>
      </c>
      <c r="C603" s="33">
        <f>IF('STATS 17-18'!G605&lt;400,IF(B603&gt;66,66,B603),B603)</f>
        <v>59</v>
      </c>
      <c r="D603" s="33">
        <f>IF('STATS 17-18'!G605&lt;200,IF(C603&gt;60,60,C603),C603)</f>
        <v>59</v>
      </c>
      <c r="E603" s="33">
        <f>VLOOKUP('STATS 17-18'!J605,'SC - GOALS'!$A$3:$B$55,2)</f>
        <v>52</v>
      </c>
      <c r="F603" s="33">
        <f>IF('STATS 17-18'!G605&lt;400,IF(E603&gt;66,66,E603),E603)</f>
        <v>52</v>
      </c>
      <c r="G603" s="33">
        <f>IF('STATS 17-18'!G605&lt;200,IF(F603&gt;60,60,F603),F603)</f>
        <v>52</v>
      </c>
      <c r="H603" s="116">
        <f>(D603+G603)/2</f>
        <v>55.5</v>
      </c>
      <c r="I603" s="116">
        <f>IF('STATS 17-18'!H605&lt;13.4,IF(H603&gt;73,73,H603),H603)</f>
        <v>55.5</v>
      </c>
      <c r="J603" s="134">
        <f>IF('STATS 17-18'!H605&lt;11,IF(I603&gt;66,66,I603),I603)</f>
        <v>55.5</v>
      </c>
    </row>
    <row r="604" ht="20.35" customHeight="1">
      <c r="A604" t="s" s="38">
        <v>710</v>
      </c>
      <c r="B604" s="81">
        <f>VLOOKUP('STATS 17-18'!AG606,'SC - SHOTS'!$A$3:$B$55,2)</f>
        <v>77</v>
      </c>
      <c r="C604" s="33">
        <f>IF('STATS 17-18'!G606&lt;400,IF(B604&gt;66,66,B604),B604)</f>
        <v>77</v>
      </c>
      <c r="D604" s="33">
        <f>IF('STATS 17-18'!G606&lt;200,IF(C604&gt;60,60,C604),C604)</f>
        <v>77</v>
      </c>
      <c r="E604" s="33">
        <f>VLOOKUP('STATS 17-18'!J606,'SC - GOALS'!$A$3:$B$55,2)</f>
        <v>68</v>
      </c>
      <c r="F604" s="33">
        <f>IF('STATS 17-18'!G606&lt;400,IF(E604&gt;66,66,E604),E604)</f>
        <v>68</v>
      </c>
      <c r="G604" s="33">
        <f>IF('STATS 17-18'!G606&lt;200,IF(F604&gt;60,60,F604),F604)</f>
        <v>68</v>
      </c>
      <c r="H604" s="116">
        <f>(D604+G604)/2</f>
        <v>72.5</v>
      </c>
      <c r="I604" s="116">
        <f>IF('STATS 17-18'!H606&lt;13.4,IF(H604&gt;73,73,H604),H604)</f>
        <v>72.5</v>
      </c>
      <c r="J604" s="134">
        <f>IF('STATS 17-18'!H606&lt;11,IF(I604&gt;66,66,I604),I604)</f>
        <v>72.5</v>
      </c>
    </row>
    <row r="605" ht="20.35" customHeight="1">
      <c r="A605" t="s" s="38">
        <v>711</v>
      </c>
      <c r="B605" s="81">
        <f>VLOOKUP('STATS 17-18'!AG607,'SC - SHOTS'!$A$3:$B$55,2)</f>
        <v>79</v>
      </c>
      <c r="C605" s="33">
        <f>IF('STATS 17-18'!G607&lt;400,IF(B605&gt;66,66,B605),B605)</f>
        <v>79</v>
      </c>
      <c r="D605" s="33">
        <f>IF('STATS 17-18'!G607&lt;200,IF(C605&gt;60,60,C605),C605)</f>
        <v>79</v>
      </c>
      <c r="E605" s="33">
        <f>VLOOKUP('STATS 17-18'!J607,'SC - GOALS'!$A$3:$B$55,2)</f>
        <v>84</v>
      </c>
      <c r="F605" s="33">
        <f>IF('STATS 17-18'!G607&lt;400,IF(E605&gt;66,66,E605),E605)</f>
        <v>84</v>
      </c>
      <c r="G605" s="33">
        <f>IF('STATS 17-18'!G607&lt;200,IF(F605&gt;60,60,F605),F605)</f>
        <v>84</v>
      </c>
      <c r="H605" s="116">
        <f>(D605+G605)/2</f>
        <v>81.5</v>
      </c>
      <c r="I605" s="116">
        <f>IF('STATS 17-18'!H607&lt;13.4,IF(H605&gt;73,73,H605),H605)</f>
        <v>73</v>
      </c>
      <c r="J605" s="134">
        <f>IF('STATS 17-18'!H607&lt;11,IF(I605&gt;66,66,I605),I605)</f>
        <v>73</v>
      </c>
    </row>
    <row r="606" ht="20.35" customHeight="1">
      <c r="A606" t="s" s="38">
        <v>712</v>
      </c>
      <c r="B606" s="81">
        <f>VLOOKUP('STATS 17-18'!AG608,'SC - SHOTS'!$A$3:$B$55,2)</f>
        <v>75</v>
      </c>
      <c r="C606" s="33">
        <f>IF('STATS 17-18'!G608&lt;400,IF(B606&gt;66,66,B606),B606)</f>
        <v>75</v>
      </c>
      <c r="D606" s="33">
        <f>IF('STATS 17-18'!G608&lt;200,IF(C606&gt;60,60,C606),C606)</f>
        <v>75</v>
      </c>
      <c r="E606" s="33">
        <f>VLOOKUP('STATS 17-18'!J608,'SC - GOALS'!$A$3:$B$55,2)</f>
        <v>72</v>
      </c>
      <c r="F606" s="33">
        <f>IF('STATS 17-18'!G608&lt;400,IF(E606&gt;66,66,E606),E606)</f>
        <v>72</v>
      </c>
      <c r="G606" s="33">
        <f>IF('STATS 17-18'!G608&lt;200,IF(F606&gt;60,60,F606),F606)</f>
        <v>72</v>
      </c>
      <c r="H606" s="116">
        <f>(D606+G606)/2</f>
        <v>73.5</v>
      </c>
      <c r="I606" s="116">
        <f>IF('STATS 17-18'!H608&lt;13.4,IF(H606&gt;73,73,H606),H606)</f>
        <v>73.5</v>
      </c>
      <c r="J606" s="134">
        <f>IF('STATS 17-18'!H608&lt;11,IF(I606&gt;66,66,I606),I606)</f>
        <v>73.5</v>
      </c>
    </row>
    <row r="607" ht="20.35" customHeight="1">
      <c r="A607" t="s" s="38">
        <v>713</v>
      </c>
      <c r="B607" s="81">
        <f>VLOOKUP('STATS 17-18'!AG609,'SC - SHOTS'!$A$3:$B$55,2)</f>
        <v>77</v>
      </c>
      <c r="C607" s="33">
        <f>IF('STATS 17-18'!G609&lt;400,IF(B607&gt;66,66,B607),B607)</f>
        <v>77</v>
      </c>
      <c r="D607" s="33">
        <f>IF('STATS 17-18'!G609&lt;200,IF(C607&gt;60,60,C607),C607)</f>
        <v>77</v>
      </c>
      <c r="E607" s="33">
        <f>VLOOKUP('STATS 17-18'!J609,'SC - GOALS'!$A$3:$B$55,2)</f>
        <v>90</v>
      </c>
      <c r="F607" s="33">
        <f>IF('STATS 17-18'!G609&lt;400,IF(E607&gt;66,66,E607),E607)</f>
        <v>90</v>
      </c>
      <c r="G607" s="33">
        <f>IF('STATS 17-18'!G609&lt;200,IF(F607&gt;60,60,F607),F607)</f>
        <v>90</v>
      </c>
      <c r="H607" s="116">
        <f>(D607+G607)/2</f>
        <v>83.5</v>
      </c>
      <c r="I607" s="116">
        <f>IF('STATS 17-18'!H609&lt;13.4,IF(H607&gt;73,73,H607),H607)</f>
        <v>83.5</v>
      </c>
      <c r="J607" s="134">
        <f>IF('STATS 17-18'!H609&lt;11,IF(I607&gt;66,66,I607),I607)</f>
        <v>83.5</v>
      </c>
    </row>
    <row r="608" ht="20.35" customHeight="1">
      <c r="A608" t="s" s="38">
        <v>714</v>
      </c>
      <c r="B608" s="81">
        <f>VLOOKUP('STATS 17-18'!AG610,'SC - SHOTS'!$A$3:$B$55,2)</f>
        <v>75</v>
      </c>
      <c r="C608" s="33">
        <f>IF('STATS 17-18'!G610&lt;400,IF(B608&gt;66,66,B608),B608)</f>
        <v>75</v>
      </c>
      <c r="D608" s="33">
        <f>IF('STATS 17-18'!G610&lt;200,IF(C608&gt;60,60,C608),C608)</f>
        <v>75</v>
      </c>
      <c r="E608" s="33">
        <f>VLOOKUP('STATS 17-18'!J610,'SC - GOALS'!$A$3:$B$55,2)</f>
        <v>69</v>
      </c>
      <c r="F608" s="33">
        <f>IF('STATS 17-18'!G610&lt;400,IF(E608&gt;66,66,E608),E608)</f>
        <v>69</v>
      </c>
      <c r="G608" s="33">
        <f>IF('STATS 17-18'!G610&lt;200,IF(F608&gt;60,60,F608),F608)</f>
        <v>69</v>
      </c>
      <c r="H608" s="116">
        <f>(D608+G608)/2</f>
        <v>72</v>
      </c>
      <c r="I608" s="116">
        <f>IF('STATS 17-18'!H610&lt;13.4,IF(H608&gt;73,73,H608),H608)</f>
        <v>72</v>
      </c>
      <c r="J608" s="134">
        <f>IF('STATS 17-18'!H610&lt;11,IF(I608&gt;66,66,I608),I608)</f>
        <v>72</v>
      </c>
    </row>
    <row r="609" ht="20.35" customHeight="1">
      <c r="A609" t="s" s="38">
        <v>715</v>
      </c>
      <c r="B609" s="81">
        <f>VLOOKUP('STATS 17-18'!AG611,'SC - SHOTS'!$A$3:$B$55,2)</f>
        <v>96</v>
      </c>
      <c r="C609" s="33">
        <f>IF('STATS 17-18'!G611&lt;400,IF(B609&gt;66,66,B609),B609)</f>
        <v>96</v>
      </c>
      <c r="D609" s="33">
        <f>IF('STATS 17-18'!G611&lt;200,IF(C609&gt;60,60,C609),C609)</f>
        <v>96</v>
      </c>
      <c r="E609" s="33">
        <f>VLOOKUP('STATS 17-18'!J611,'SC - GOALS'!$A$3:$B$55,2)</f>
        <v>92</v>
      </c>
      <c r="F609" s="33">
        <f>IF('STATS 17-18'!G611&lt;400,IF(E609&gt;66,66,E609),E609)</f>
        <v>92</v>
      </c>
      <c r="G609" s="33">
        <f>IF('STATS 17-18'!G611&lt;200,IF(F609&gt;60,60,F609),F609)</f>
        <v>92</v>
      </c>
      <c r="H609" s="116">
        <f>(D609+G609)/2</f>
        <v>94</v>
      </c>
      <c r="I609" s="116">
        <f>IF('STATS 17-18'!H611&lt;13.4,IF(H609&gt;73,73,H609),H609)</f>
        <v>73</v>
      </c>
      <c r="J609" s="134">
        <f>IF('STATS 17-18'!H611&lt;11,IF(I609&gt;66,66,I609),I609)</f>
        <v>73</v>
      </c>
    </row>
    <row r="610" ht="20.35" customHeight="1">
      <c r="A610" t="s" s="38">
        <v>716</v>
      </c>
      <c r="B610" s="81">
        <f>VLOOKUP('STATS 17-18'!AG612,'SC - SHOTS'!$A$3:$B$55,2)</f>
        <v>47</v>
      </c>
      <c r="C610" s="33">
        <f>IF('STATS 17-18'!G612&lt;400,IF(B610&gt;66,66,B610),B610)</f>
        <v>47</v>
      </c>
      <c r="D610" s="33">
        <f>IF('STATS 17-18'!G612&lt;200,IF(C610&gt;60,60,C610),C610)</f>
        <v>47</v>
      </c>
      <c r="E610" s="33">
        <f>VLOOKUP('STATS 17-18'!J612,'SC - GOALS'!$A$3:$B$55,2)</f>
        <v>47</v>
      </c>
      <c r="F610" s="33">
        <f>IF('STATS 17-18'!G612&lt;400,IF(E610&gt;66,66,E610),E610)</f>
        <v>47</v>
      </c>
      <c r="G610" s="33">
        <f>IF('STATS 17-18'!G612&lt;200,IF(F610&gt;60,60,F610),F610)</f>
        <v>47</v>
      </c>
      <c r="H610" s="116">
        <f>(D610+G610)/2</f>
        <v>47</v>
      </c>
      <c r="I610" s="116">
        <f>IF('STATS 17-18'!H612&lt;13.4,IF(H610&gt;73,73,H610),H610)</f>
        <v>47</v>
      </c>
      <c r="J610" s="134">
        <f>IF('STATS 17-18'!H612&lt;11,IF(I610&gt;66,66,I610),I610)</f>
        <v>47</v>
      </c>
    </row>
    <row r="611" ht="20.35" customHeight="1">
      <c r="A611" t="s" s="38">
        <v>717</v>
      </c>
      <c r="B611" s="81">
        <f>VLOOKUP('STATS 17-18'!AG613,'SC - SHOTS'!$A$3:$B$55,2)</f>
        <v>88</v>
      </c>
      <c r="C611" s="33">
        <f>IF('STATS 17-18'!G613&lt;400,IF(B611&gt;66,66,B611),B611)</f>
        <v>88</v>
      </c>
      <c r="D611" s="33">
        <f>IF('STATS 17-18'!G613&lt;200,IF(C611&gt;60,60,C611),C611)</f>
        <v>88</v>
      </c>
      <c r="E611" s="33">
        <f>VLOOKUP('STATS 17-18'!J613,'SC - GOALS'!$A$3:$B$55,2)</f>
        <v>87</v>
      </c>
      <c r="F611" s="33">
        <f>IF('STATS 17-18'!G613&lt;400,IF(E611&gt;66,66,E611),E611)</f>
        <v>87</v>
      </c>
      <c r="G611" s="33">
        <f>IF('STATS 17-18'!G613&lt;200,IF(F611&gt;60,60,F611),F611)</f>
        <v>87</v>
      </c>
      <c r="H611" s="116">
        <f>(D611+G611)/2</f>
        <v>87.5</v>
      </c>
      <c r="I611" s="116">
        <f>IF('STATS 17-18'!H613&lt;13.4,IF(H611&gt;73,73,H611),H611)</f>
        <v>87.5</v>
      </c>
      <c r="J611" s="134">
        <f>IF('STATS 17-18'!H613&lt;11,IF(I611&gt;66,66,I611),I611)</f>
        <v>87.5</v>
      </c>
    </row>
    <row r="612" ht="20.35" customHeight="1">
      <c r="A612" t="s" s="38">
        <v>718</v>
      </c>
      <c r="B612" s="81">
        <f>VLOOKUP('STATS 17-18'!AG614,'SC - SHOTS'!$A$3:$B$55,2)</f>
        <v>59</v>
      </c>
      <c r="C612" s="33">
        <f>IF('STATS 17-18'!G614&lt;400,IF(B612&gt;66,66,B612),B612)</f>
        <v>59</v>
      </c>
      <c r="D612" s="33">
        <f>IF('STATS 17-18'!G614&lt;200,IF(C612&gt;60,60,C612),C612)</f>
        <v>59</v>
      </c>
      <c r="E612" s="33">
        <f>VLOOKUP('STATS 17-18'!J614,'SC - GOALS'!$A$3:$B$55,2)</f>
        <v>47</v>
      </c>
      <c r="F612" s="33">
        <f>IF('STATS 17-18'!G614&lt;400,IF(E612&gt;66,66,E612),E612)</f>
        <v>47</v>
      </c>
      <c r="G612" s="33">
        <f>IF('STATS 17-18'!G614&lt;200,IF(F612&gt;60,60,F612),F612)</f>
        <v>47</v>
      </c>
      <c r="H612" s="116">
        <f>(D612+G612)/2</f>
        <v>53</v>
      </c>
      <c r="I612" s="116">
        <f>IF('STATS 17-18'!H614&lt;13.4,IF(H612&gt;73,73,H612),H612)</f>
        <v>53</v>
      </c>
      <c r="J612" s="134">
        <f>IF('STATS 17-18'!H614&lt;11,IF(I612&gt;66,66,I612),I612)</f>
        <v>53</v>
      </c>
    </row>
    <row r="613" ht="20.35" customHeight="1">
      <c r="A613" t="s" s="38">
        <v>719</v>
      </c>
      <c r="B613" s="81">
        <f>VLOOKUP('STATS 17-18'!AG615,'SC - SHOTS'!$A$3:$B$55,2)</f>
        <v>47</v>
      </c>
      <c r="C613" s="33">
        <f>IF('STATS 17-18'!G615&lt;400,IF(B613&gt;66,66,B613),B613)</f>
        <v>47</v>
      </c>
      <c r="D613" s="33">
        <f>IF('STATS 17-18'!G615&lt;200,IF(C613&gt;60,60,C613),C613)</f>
        <v>47</v>
      </c>
      <c r="E613" s="33">
        <f>VLOOKUP('STATS 17-18'!J615,'SC - GOALS'!$A$3:$B$55,2)</f>
        <v>47</v>
      </c>
      <c r="F613" s="33">
        <f>IF('STATS 17-18'!G615&lt;400,IF(E613&gt;66,66,E613),E613)</f>
        <v>47</v>
      </c>
      <c r="G613" s="33">
        <f>IF('STATS 17-18'!G615&lt;200,IF(F613&gt;60,60,F613),F613)</f>
        <v>47</v>
      </c>
      <c r="H613" s="116">
        <f>(D613+G613)/2</f>
        <v>47</v>
      </c>
      <c r="I613" s="116">
        <f>IF('STATS 17-18'!H615&lt;13.4,IF(H613&gt;73,73,H613),H613)</f>
        <v>47</v>
      </c>
      <c r="J613" s="134">
        <f>IF('STATS 17-18'!H615&lt;11,IF(I613&gt;66,66,I613),I613)</f>
        <v>47</v>
      </c>
    </row>
    <row r="614" ht="20.35" customHeight="1">
      <c r="A614" t="s" s="38">
        <v>720</v>
      </c>
      <c r="B614" s="81">
        <f>VLOOKUP('STATS 17-18'!AG616,'SC - SHOTS'!$A$3:$B$55,2)</f>
        <v>75</v>
      </c>
      <c r="C614" s="33">
        <f>IF('STATS 17-18'!G616&lt;400,IF(B614&gt;66,66,B614),B614)</f>
        <v>75</v>
      </c>
      <c r="D614" s="33">
        <f>IF('STATS 17-18'!G616&lt;200,IF(C614&gt;60,60,C614),C614)</f>
        <v>75</v>
      </c>
      <c r="E614" s="33">
        <f>VLOOKUP('STATS 17-18'!J616,'SC - GOALS'!$A$3:$B$55,2)</f>
        <v>57</v>
      </c>
      <c r="F614" s="33">
        <f>IF('STATS 17-18'!G616&lt;400,IF(E614&gt;66,66,E614),E614)</f>
        <v>57</v>
      </c>
      <c r="G614" s="33">
        <f>IF('STATS 17-18'!G616&lt;200,IF(F614&gt;60,60,F614),F614)</f>
        <v>57</v>
      </c>
      <c r="H614" s="116">
        <f>(D614+G614)/2</f>
        <v>66</v>
      </c>
      <c r="I614" s="116">
        <f>IF('STATS 17-18'!H616&lt;13.4,IF(H614&gt;73,73,H614),H614)</f>
        <v>66</v>
      </c>
      <c r="J614" s="134">
        <f>IF('STATS 17-18'!H616&lt;11,IF(I614&gt;66,66,I614),I614)</f>
        <v>66</v>
      </c>
    </row>
    <row r="615" ht="20.35" customHeight="1">
      <c r="A615" t="s" s="38">
        <v>721</v>
      </c>
      <c r="B615" s="81">
        <f>VLOOKUP('STATS 17-18'!AG617,'SC - SHOTS'!$A$3:$B$55,2)</f>
        <v>90</v>
      </c>
      <c r="C615" s="33">
        <f>IF('STATS 17-18'!G617&lt;400,IF(B615&gt;66,66,B615),B615)</f>
        <v>90</v>
      </c>
      <c r="D615" s="33">
        <f>IF('STATS 17-18'!G617&lt;200,IF(C615&gt;60,60,C615),C615)</f>
        <v>90</v>
      </c>
      <c r="E615" s="33">
        <f>VLOOKUP('STATS 17-18'!J617,'SC - GOALS'!$A$3:$B$55,2)</f>
        <v>83</v>
      </c>
      <c r="F615" s="33">
        <f>IF('STATS 17-18'!G617&lt;400,IF(E615&gt;66,66,E615),E615)</f>
        <v>83</v>
      </c>
      <c r="G615" s="33">
        <f>IF('STATS 17-18'!G617&lt;200,IF(F615&gt;60,60,F615),F615)</f>
        <v>83</v>
      </c>
      <c r="H615" s="116">
        <f>(D615+G615)/2</f>
        <v>86.5</v>
      </c>
      <c r="I615" s="116">
        <f>IF('STATS 17-18'!H617&lt;13.4,IF(H615&gt;73,73,H615),H615)</f>
        <v>73</v>
      </c>
      <c r="J615" s="134">
        <f>IF('STATS 17-18'!H617&lt;11,IF(I615&gt;66,66,I615),I615)</f>
        <v>66</v>
      </c>
    </row>
    <row r="616" ht="20.35" customHeight="1">
      <c r="A616" t="s" s="38">
        <v>722</v>
      </c>
      <c r="B616" s="81">
        <f>VLOOKUP('STATS 17-18'!AG618,'SC - SHOTS'!$A$3:$B$55,2)</f>
        <v>47</v>
      </c>
      <c r="C616" s="33">
        <f>IF('STATS 17-18'!G618&lt;400,IF(B616&gt;66,66,B616),B616)</f>
        <v>47</v>
      </c>
      <c r="D616" s="33">
        <f>IF('STATS 17-18'!G618&lt;200,IF(C616&gt;60,60,C616),C616)</f>
        <v>47</v>
      </c>
      <c r="E616" s="33">
        <f>VLOOKUP('STATS 17-18'!J618,'SC - GOALS'!$A$3:$B$55,2)</f>
        <v>57</v>
      </c>
      <c r="F616" s="33">
        <f>IF('STATS 17-18'!G618&lt;400,IF(E616&gt;66,66,E616),E616)</f>
        <v>57</v>
      </c>
      <c r="G616" s="33">
        <f>IF('STATS 17-18'!G618&lt;200,IF(F616&gt;60,60,F616),F616)</f>
        <v>57</v>
      </c>
      <c r="H616" s="116">
        <f>(D616+G616)/2</f>
        <v>52</v>
      </c>
      <c r="I616" s="116">
        <f>IF('STATS 17-18'!H618&lt;13.4,IF(H616&gt;73,73,H616),H616)</f>
        <v>52</v>
      </c>
      <c r="J616" s="134">
        <f>IF('STATS 17-18'!H618&lt;11,IF(I616&gt;66,66,I616),I616)</f>
        <v>52</v>
      </c>
    </row>
    <row r="617" ht="20.35" customHeight="1">
      <c r="A617" t="s" s="38">
        <v>724</v>
      </c>
      <c r="B617" s="81">
        <f>VLOOKUP('STATS 17-18'!AG619,'SC - SHOTS'!$A$3:$B$55,2)</f>
        <v>52</v>
      </c>
      <c r="C617" s="33">
        <f>IF('STATS 17-18'!G619&lt;400,IF(B617&gt;66,66,B617),B617)</f>
        <v>52</v>
      </c>
      <c r="D617" s="33">
        <f>IF('STATS 17-18'!G619&lt;200,IF(C617&gt;60,60,C617),C617)</f>
        <v>52</v>
      </c>
      <c r="E617" s="33">
        <f>VLOOKUP('STATS 17-18'!J619,'SC - GOALS'!$A$3:$B$55,2)</f>
        <v>55</v>
      </c>
      <c r="F617" s="33">
        <f>IF('STATS 17-18'!G619&lt;400,IF(E617&gt;66,66,E617),E617)</f>
        <v>55</v>
      </c>
      <c r="G617" s="33">
        <f>IF('STATS 17-18'!G619&lt;200,IF(F617&gt;60,60,F617),F617)</f>
        <v>55</v>
      </c>
      <c r="H617" s="116">
        <f>(D617+G617)/2</f>
        <v>53.5</v>
      </c>
      <c r="I617" s="116">
        <f>IF('STATS 17-18'!H619&lt;13.4,IF(H617&gt;73,73,H617),H617)</f>
        <v>53.5</v>
      </c>
      <c r="J617" s="134">
        <f>IF('STATS 17-18'!H619&lt;11,IF(I617&gt;66,66,I617),I617)</f>
        <v>53.5</v>
      </c>
    </row>
    <row r="618" ht="20.35" customHeight="1">
      <c r="A618" t="s" s="38">
        <v>725</v>
      </c>
      <c r="B618" s="81">
        <f>VLOOKUP('STATS 17-18'!AG620,'SC - SHOTS'!$A$3:$B$55,2)</f>
        <v>52</v>
      </c>
      <c r="C618" s="33">
        <f>IF('STATS 17-18'!G620&lt;400,IF(B618&gt;66,66,B618),B618)</f>
        <v>52</v>
      </c>
      <c r="D618" s="33">
        <f>IF('STATS 17-18'!G620&lt;200,IF(C618&gt;60,60,C618),C618)</f>
        <v>52</v>
      </c>
      <c r="E618" s="33">
        <f>VLOOKUP('STATS 17-18'!J620,'SC - GOALS'!$A$3:$B$55,2)</f>
        <v>63</v>
      </c>
      <c r="F618" s="33">
        <f>IF('STATS 17-18'!G620&lt;400,IF(E618&gt;66,66,E618),E618)</f>
        <v>63</v>
      </c>
      <c r="G618" s="33">
        <f>IF('STATS 17-18'!G620&lt;200,IF(F618&gt;60,60,F618),F618)</f>
        <v>63</v>
      </c>
      <c r="H618" s="116">
        <f>(D618+G618)/2</f>
        <v>57.5</v>
      </c>
      <c r="I618" s="116">
        <f>IF('STATS 17-18'!H620&lt;13.4,IF(H618&gt;73,73,H618),H618)</f>
        <v>57.5</v>
      </c>
      <c r="J618" s="134">
        <f>IF('STATS 17-18'!H620&lt;11,IF(I618&gt;66,66,I618),I618)</f>
        <v>57.5</v>
      </c>
    </row>
    <row r="619" ht="20.35" customHeight="1">
      <c r="A619" t="s" s="38">
        <v>726</v>
      </c>
      <c r="B619" s="81">
        <f>VLOOKUP('STATS 17-18'!AG621,'SC - SHOTS'!$A$3:$B$55,2)</f>
        <v>57</v>
      </c>
      <c r="C619" s="33">
        <f>IF('STATS 17-18'!G621&lt;400,IF(B619&gt;66,66,B619),B619)</f>
        <v>57</v>
      </c>
      <c r="D619" s="33">
        <f>IF('STATS 17-18'!G621&lt;200,IF(C619&gt;60,60,C619),C619)</f>
        <v>57</v>
      </c>
      <c r="E619" s="33">
        <f>VLOOKUP('STATS 17-18'!J621,'SC - GOALS'!$A$3:$B$55,2)</f>
        <v>49</v>
      </c>
      <c r="F619" s="33">
        <f>IF('STATS 17-18'!G621&lt;400,IF(E619&gt;66,66,E619),E619)</f>
        <v>49</v>
      </c>
      <c r="G619" s="33">
        <f>IF('STATS 17-18'!G621&lt;200,IF(F619&gt;60,60,F619),F619)</f>
        <v>49</v>
      </c>
      <c r="H619" s="116">
        <f>(D619+G619)/2</f>
        <v>53</v>
      </c>
      <c r="I619" s="116">
        <f>IF('STATS 17-18'!H621&lt;13.4,IF(H619&gt;73,73,H619),H619)</f>
        <v>53</v>
      </c>
      <c r="J619" s="134">
        <f>IF('STATS 17-18'!H621&lt;11,IF(I619&gt;66,66,I619),I619)</f>
        <v>53</v>
      </c>
    </row>
    <row r="620" ht="20.35" customHeight="1">
      <c r="A620" t="s" s="38">
        <v>727</v>
      </c>
      <c r="B620" s="81">
        <f>VLOOKUP('STATS 17-18'!AG622,'SC - SHOTS'!$A$3:$B$55,2)</f>
        <v>52</v>
      </c>
      <c r="C620" s="33">
        <f>IF('STATS 17-18'!G622&lt;400,IF(B620&gt;66,66,B620),B620)</f>
        <v>52</v>
      </c>
      <c r="D620" s="33">
        <f>IF('STATS 17-18'!G622&lt;200,IF(C620&gt;60,60,C620),C620)</f>
        <v>52</v>
      </c>
      <c r="E620" s="33">
        <f>VLOOKUP('STATS 17-18'!J622,'SC - GOALS'!$A$3:$B$55,2)</f>
        <v>47</v>
      </c>
      <c r="F620" s="33">
        <f>IF('STATS 17-18'!G622&lt;400,IF(E620&gt;66,66,E620),E620)</f>
        <v>47</v>
      </c>
      <c r="G620" s="33">
        <f>IF('STATS 17-18'!G622&lt;200,IF(F620&gt;60,60,F620),F620)</f>
        <v>47</v>
      </c>
      <c r="H620" s="116">
        <f>(D620+G620)/2</f>
        <v>49.5</v>
      </c>
      <c r="I620" s="116">
        <f>IF('STATS 17-18'!H622&lt;13.4,IF(H620&gt;73,73,H620),H620)</f>
        <v>49.5</v>
      </c>
      <c r="J620" s="134">
        <f>IF('STATS 17-18'!H622&lt;11,IF(I620&gt;66,66,I620),I620)</f>
        <v>49.5</v>
      </c>
    </row>
    <row r="621" ht="20.35" customHeight="1">
      <c r="A621" t="s" s="38">
        <v>728</v>
      </c>
      <c r="B621" s="81">
        <f>VLOOKUP('STATS 17-18'!AG623,'SC - SHOTS'!$A$3:$B$55,2)</f>
        <v>98</v>
      </c>
      <c r="C621" s="33">
        <f>IF('STATS 17-18'!G623&lt;400,IF(B621&gt;66,66,B621),B621)</f>
        <v>98</v>
      </c>
      <c r="D621" s="33">
        <f>IF('STATS 17-18'!G623&lt;200,IF(C621&gt;60,60,C621),C621)</f>
        <v>98</v>
      </c>
      <c r="E621" s="33">
        <f>VLOOKUP('STATS 17-18'!J623,'SC - GOALS'!$A$3:$B$55,2)</f>
        <v>97</v>
      </c>
      <c r="F621" s="33">
        <f>IF('STATS 17-18'!G623&lt;400,IF(E621&gt;66,66,E621),E621)</f>
        <v>97</v>
      </c>
      <c r="G621" s="33">
        <f>IF('STATS 17-18'!G623&lt;200,IF(F621&gt;60,60,F621),F621)</f>
        <v>97</v>
      </c>
      <c r="H621" s="116">
        <f>(D621+G621)/2</f>
        <v>97.5</v>
      </c>
      <c r="I621" s="116">
        <f>IF('STATS 17-18'!H623&lt;13.4,IF(H621&gt;73,73,H621),H621)</f>
        <v>97.5</v>
      </c>
      <c r="J621" s="134">
        <f>IF('STATS 17-18'!H623&lt;11,IF(I621&gt;66,66,I621),I621)</f>
        <v>97.5</v>
      </c>
    </row>
    <row r="622" ht="20.35" customHeight="1">
      <c r="A622" t="s" s="38">
        <v>729</v>
      </c>
      <c r="B622" s="81">
        <f>VLOOKUP('STATS 17-18'!AG624,'SC - SHOTS'!$A$3:$B$55,2)</f>
        <v>56</v>
      </c>
      <c r="C622" s="33">
        <f>IF('STATS 17-18'!G624&lt;400,IF(B622&gt;66,66,B622),B622)</f>
        <v>56</v>
      </c>
      <c r="D622" s="33">
        <f>IF('STATS 17-18'!G624&lt;200,IF(C622&gt;60,60,C622),C622)</f>
        <v>56</v>
      </c>
      <c r="E622" s="33">
        <f>VLOOKUP('STATS 17-18'!J624,'SC - GOALS'!$A$3:$B$55,2)</f>
        <v>78</v>
      </c>
      <c r="F622" s="33">
        <f>IF('STATS 17-18'!G624&lt;400,IF(E622&gt;66,66,E622),E622)</f>
        <v>66</v>
      </c>
      <c r="G622" s="33">
        <f>IF('STATS 17-18'!G624&lt;200,IF(F622&gt;60,60,F622),F622)</f>
        <v>60</v>
      </c>
      <c r="H622" s="116">
        <f>(D622+G622)/2</f>
        <v>58</v>
      </c>
      <c r="I622" s="116">
        <f>IF('STATS 17-18'!H624&lt;13.4,IF(H622&gt;73,73,H622),H622)</f>
        <v>58</v>
      </c>
      <c r="J622" s="134">
        <f>IF('STATS 17-18'!H624&lt;11,IF(I622&gt;66,66,I622),I622)</f>
        <v>58</v>
      </c>
    </row>
    <row r="623" ht="20.35" customHeight="1">
      <c r="A623" t="s" s="38">
        <v>731</v>
      </c>
      <c r="B623" s="81">
        <f>VLOOKUP('STATS 17-18'!AG625,'SC - SHOTS'!$A$3:$B$55,2)</f>
        <v>92</v>
      </c>
      <c r="C623" s="33">
        <f>IF('STATS 17-18'!G625&lt;400,IF(B623&gt;66,66,B623),B623)</f>
        <v>92</v>
      </c>
      <c r="D623" s="33">
        <f>IF('STATS 17-18'!G625&lt;200,IF(C623&gt;60,60,C623),C623)</f>
        <v>92</v>
      </c>
      <c r="E623" s="33">
        <f>VLOOKUP('STATS 17-18'!J625,'SC - GOALS'!$A$3:$B$55,2)</f>
        <v>96</v>
      </c>
      <c r="F623" s="33">
        <f>IF('STATS 17-18'!G625&lt;400,IF(E623&gt;66,66,E623),E623)</f>
        <v>96</v>
      </c>
      <c r="G623" s="33">
        <f>IF('STATS 17-18'!G625&lt;200,IF(F623&gt;60,60,F623),F623)</f>
        <v>96</v>
      </c>
      <c r="H623" s="116">
        <f>(D623+G623)/2</f>
        <v>94</v>
      </c>
      <c r="I623" s="116">
        <f>IF('STATS 17-18'!H625&lt;13.4,IF(H623&gt;73,73,H623),H623)</f>
        <v>94</v>
      </c>
      <c r="J623" s="134">
        <f>IF('STATS 17-18'!H625&lt;11,IF(I623&gt;66,66,I623),I623)</f>
        <v>94</v>
      </c>
    </row>
    <row r="624" ht="20.35" customHeight="1">
      <c r="A624" t="s" s="38">
        <v>732</v>
      </c>
      <c r="B624" s="81">
        <f>VLOOKUP('STATS 17-18'!AG626,'SC - SHOTS'!$A$3:$B$55,2)</f>
        <v>63</v>
      </c>
      <c r="C624" s="33">
        <f>IF('STATS 17-18'!G626&lt;400,IF(B624&gt;66,66,B624),B624)</f>
        <v>63</v>
      </c>
      <c r="D624" s="33">
        <f>IF('STATS 17-18'!G626&lt;200,IF(C624&gt;60,60,C624),C624)</f>
        <v>63</v>
      </c>
      <c r="E624" s="33">
        <f>VLOOKUP('STATS 17-18'!J626,'SC - GOALS'!$A$3:$B$55,2)</f>
        <v>51</v>
      </c>
      <c r="F624" s="33">
        <f>IF('STATS 17-18'!G626&lt;400,IF(E624&gt;66,66,E624),E624)</f>
        <v>51</v>
      </c>
      <c r="G624" s="33">
        <f>IF('STATS 17-18'!G626&lt;200,IF(F624&gt;60,60,F624),F624)</f>
        <v>51</v>
      </c>
      <c r="H624" s="116">
        <f>(D624+G624)/2</f>
        <v>57</v>
      </c>
      <c r="I624" s="116">
        <f>IF('STATS 17-18'!H626&lt;13.4,IF(H624&gt;73,73,H624),H624)</f>
        <v>57</v>
      </c>
      <c r="J624" s="134">
        <f>IF('STATS 17-18'!H626&lt;11,IF(I624&gt;66,66,I624),I624)</f>
        <v>57</v>
      </c>
    </row>
    <row r="625" ht="20.35" customHeight="1">
      <c r="A625" t="s" s="38">
        <v>733</v>
      </c>
      <c r="B625" s="81">
        <f>VLOOKUP('STATS 17-18'!AG627,'SC - SHOTS'!$A$3:$B$55,2)</f>
        <v>63</v>
      </c>
      <c r="C625" s="33">
        <f>IF('STATS 17-18'!G627&lt;400,IF(B625&gt;66,66,B625),B625)</f>
        <v>63</v>
      </c>
      <c r="D625" s="33">
        <f>IF('STATS 17-18'!G627&lt;200,IF(C625&gt;60,60,C625),C625)</f>
        <v>63</v>
      </c>
      <c r="E625" s="33">
        <f>VLOOKUP('STATS 17-18'!J627,'SC - GOALS'!$A$3:$B$55,2)</f>
        <v>61</v>
      </c>
      <c r="F625" s="33">
        <f>IF('STATS 17-18'!G627&lt;400,IF(E625&gt;66,66,E625),E625)</f>
        <v>61</v>
      </c>
      <c r="G625" s="33">
        <f>IF('STATS 17-18'!G627&lt;200,IF(F625&gt;60,60,F625),F625)</f>
        <v>61</v>
      </c>
      <c r="H625" s="116">
        <f>(D625+G625)/2</f>
        <v>62</v>
      </c>
      <c r="I625" s="116">
        <f>IF('STATS 17-18'!H627&lt;13.4,IF(H625&gt;73,73,H625),H625)</f>
        <v>62</v>
      </c>
      <c r="J625" s="134">
        <f>IF('STATS 17-18'!H627&lt;11,IF(I625&gt;66,66,I625),I625)</f>
        <v>62</v>
      </c>
    </row>
    <row r="626" ht="20.35" customHeight="1">
      <c r="A626" t="s" s="38">
        <v>735</v>
      </c>
      <c r="B626" s="81">
        <f>VLOOKUP('STATS 17-18'!AG628,'SC - SHOTS'!$A$3:$B$55,2)</f>
        <v>82</v>
      </c>
      <c r="C626" s="33">
        <f>IF('STATS 17-18'!G628&lt;400,IF(B626&gt;66,66,B626),B626)</f>
        <v>66</v>
      </c>
      <c r="D626" s="33">
        <f>IF('STATS 17-18'!G628&lt;200,IF(C626&gt;60,60,C626),C626)</f>
        <v>60</v>
      </c>
      <c r="E626" s="33">
        <f>VLOOKUP('STATS 17-18'!J628,'SC - GOALS'!$A$3:$B$55,2)</f>
        <v>86</v>
      </c>
      <c r="F626" s="33">
        <f>IF('STATS 17-18'!G628&lt;400,IF(E626&gt;66,66,E626),E626)</f>
        <v>66</v>
      </c>
      <c r="G626" s="33">
        <f>IF('STATS 17-18'!G628&lt;200,IF(F626&gt;60,60,F626),F626)</f>
        <v>60</v>
      </c>
      <c r="H626" s="116">
        <f>(D626+G626)/2</f>
        <v>60</v>
      </c>
      <c r="I626" s="116">
        <f>IF('STATS 17-18'!H628&lt;13.4,IF(H626&gt;73,73,H626),H626)</f>
        <v>60</v>
      </c>
      <c r="J626" s="134">
        <f>IF('STATS 17-18'!H628&lt;11,IF(I626&gt;66,66,I626),I626)</f>
        <v>60</v>
      </c>
    </row>
    <row r="627" ht="20.35" customHeight="1">
      <c r="A627" t="s" s="38">
        <v>736</v>
      </c>
      <c r="B627" s="81">
        <f>VLOOKUP('STATS 17-18'!AG629,'SC - SHOTS'!$A$3:$B$55,2)</f>
        <v>86</v>
      </c>
      <c r="C627" s="33">
        <f>IF('STATS 17-18'!G629&lt;400,IF(B627&gt;66,66,B627),B627)</f>
        <v>66</v>
      </c>
      <c r="D627" s="33">
        <f>IF('STATS 17-18'!G629&lt;200,IF(C627&gt;60,60,C627),C627)</f>
        <v>66</v>
      </c>
      <c r="E627" s="33">
        <f>VLOOKUP('STATS 17-18'!J629,'SC - GOALS'!$A$3:$B$55,2)</f>
        <v>78</v>
      </c>
      <c r="F627" s="33">
        <f>IF('STATS 17-18'!G629&lt;400,IF(E627&gt;66,66,E627),E627)</f>
        <v>66</v>
      </c>
      <c r="G627" s="33">
        <f>IF('STATS 17-18'!G629&lt;200,IF(F627&gt;60,60,F627),F627)</f>
        <v>66</v>
      </c>
      <c r="H627" s="116">
        <f>(D627+G627)/2</f>
        <v>66</v>
      </c>
      <c r="I627" s="116">
        <f>IF('STATS 17-18'!H629&lt;13.4,IF(H627&gt;73,73,H627),H627)</f>
        <v>66</v>
      </c>
      <c r="J627" s="134">
        <f>IF('STATS 17-18'!H629&lt;11,IF(I627&gt;66,66,I627),I627)</f>
        <v>66</v>
      </c>
    </row>
    <row r="628" ht="20.35" customHeight="1">
      <c r="A628" t="s" s="38">
        <v>737</v>
      </c>
      <c r="B628" s="81">
        <f>VLOOKUP('STATS 17-18'!AG630,'SC - SHOTS'!$A$3:$B$55,2)</f>
        <v>47</v>
      </c>
      <c r="C628" s="33">
        <f>IF('STATS 17-18'!G630&lt;400,IF(B628&gt;66,66,B628),B628)</f>
        <v>47</v>
      </c>
      <c r="D628" s="33">
        <f>IF('STATS 17-18'!G630&lt;200,IF(C628&gt;60,60,C628),C628)</f>
        <v>47</v>
      </c>
      <c r="E628" s="33">
        <f>VLOOKUP('STATS 17-18'!J630,'SC - GOALS'!$A$3:$B$55,2)</f>
        <v>47</v>
      </c>
      <c r="F628" s="33">
        <f>IF('STATS 17-18'!G630&lt;400,IF(E628&gt;66,66,E628),E628)</f>
        <v>47</v>
      </c>
      <c r="G628" s="33">
        <f>IF('STATS 17-18'!G630&lt;200,IF(F628&gt;60,60,F628),F628)</f>
        <v>47</v>
      </c>
      <c r="H628" s="116">
        <f>(D628+G628)/2</f>
        <v>47</v>
      </c>
      <c r="I628" s="116">
        <f>IF('STATS 17-18'!H630&lt;13.4,IF(H628&gt;73,73,H628),H628)</f>
        <v>47</v>
      </c>
      <c r="J628" s="134">
        <f>IF('STATS 17-18'!H630&lt;11,IF(I628&gt;66,66,I628),I628)</f>
        <v>47</v>
      </c>
    </row>
    <row r="629" ht="20.35" customHeight="1">
      <c r="A629" t="s" s="38">
        <v>738</v>
      </c>
      <c r="B629" s="81">
        <f>VLOOKUP('STATS 17-18'!AG631,'SC - SHOTS'!$A$3:$B$55,2)</f>
        <v>96</v>
      </c>
      <c r="C629" s="33">
        <f>IF('STATS 17-18'!G631&lt;400,IF(B629&gt;66,66,B629),B629)</f>
        <v>96</v>
      </c>
      <c r="D629" s="33">
        <f>IF('STATS 17-18'!G631&lt;200,IF(C629&gt;60,60,C629),C629)</f>
        <v>96</v>
      </c>
      <c r="E629" s="33">
        <f>VLOOKUP('STATS 17-18'!J631,'SC - GOALS'!$A$3:$B$55,2)</f>
        <v>85</v>
      </c>
      <c r="F629" s="33">
        <f>IF('STATS 17-18'!G631&lt;400,IF(E629&gt;66,66,E629),E629)</f>
        <v>85</v>
      </c>
      <c r="G629" s="33">
        <f>IF('STATS 17-18'!G631&lt;200,IF(F629&gt;60,60,F629),F629)</f>
        <v>85</v>
      </c>
      <c r="H629" s="116">
        <f>(D629+G629)/2</f>
        <v>90.5</v>
      </c>
      <c r="I629" s="116">
        <f>IF('STATS 17-18'!H631&lt;13.4,IF(H629&gt;73,73,H629),H629)</f>
        <v>90.5</v>
      </c>
      <c r="J629" s="134">
        <f>IF('STATS 17-18'!H631&lt;11,IF(I629&gt;66,66,I629),I629)</f>
        <v>90.5</v>
      </c>
    </row>
    <row r="630" ht="20.35" customHeight="1">
      <c r="A630" t="s" s="38">
        <v>739</v>
      </c>
      <c r="B630" s="81">
        <f>VLOOKUP('STATS 17-18'!AG632,'SC - SHOTS'!$A$3:$B$55,2)</f>
        <v>58</v>
      </c>
      <c r="C630" s="33">
        <f>IF('STATS 17-18'!G632&lt;400,IF(B630&gt;66,66,B630),B630)</f>
        <v>58</v>
      </c>
      <c r="D630" s="33">
        <f>IF('STATS 17-18'!G632&lt;200,IF(C630&gt;60,60,C630),C630)</f>
        <v>58</v>
      </c>
      <c r="E630" s="33">
        <f>VLOOKUP('STATS 17-18'!J632,'SC - GOALS'!$A$3:$B$55,2)</f>
        <v>76</v>
      </c>
      <c r="F630" s="33">
        <f>IF('STATS 17-18'!G632&lt;400,IF(E630&gt;66,66,E630),E630)</f>
        <v>76</v>
      </c>
      <c r="G630" s="33">
        <f>IF('STATS 17-18'!G632&lt;200,IF(F630&gt;60,60,F630),F630)</f>
        <v>76</v>
      </c>
      <c r="H630" s="116">
        <f>(D630+G630)/2</f>
        <v>67</v>
      </c>
      <c r="I630" s="116">
        <f>IF('STATS 17-18'!H632&lt;13.4,IF(H630&gt;73,73,H630),H630)</f>
        <v>67</v>
      </c>
      <c r="J630" s="134">
        <f>IF('STATS 17-18'!H632&lt;11,IF(I630&gt;66,66,I630),I630)</f>
        <v>67</v>
      </c>
    </row>
    <row r="631" ht="20.35" customHeight="1">
      <c r="A631" t="s" s="38">
        <v>740</v>
      </c>
      <c r="B631" s="81">
        <f>VLOOKUP('STATS 17-18'!AG633,'SC - SHOTS'!$A$3:$B$55,2)</f>
        <v>83</v>
      </c>
      <c r="C631" s="33">
        <f>IF('STATS 17-18'!G633&lt;400,IF(B631&gt;66,66,B631),B631)</f>
        <v>83</v>
      </c>
      <c r="D631" s="33">
        <f>IF('STATS 17-18'!G633&lt;200,IF(C631&gt;60,60,C631),C631)</f>
        <v>83</v>
      </c>
      <c r="E631" s="33">
        <f>VLOOKUP('STATS 17-18'!J633,'SC - GOALS'!$A$3:$B$55,2)</f>
        <v>80</v>
      </c>
      <c r="F631" s="33">
        <f>IF('STATS 17-18'!G633&lt;400,IF(E631&gt;66,66,E631),E631)</f>
        <v>80</v>
      </c>
      <c r="G631" s="33">
        <f>IF('STATS 17-18'!G633&lt;200,IF(F631&gt;60,60,F631),F631)</f>
        <v>80</v>
      </c>
      <c r="H631" s="116">
        <f>(D631+G631)/2</f>
        <v>81.5</v>
      </c>
      <c r="I631" s="116">
        <f>IF('STATS 17-18'!H633&lt;13.4,IF(H631&gt;73,73,H631),H631)</f>
        <v>73</v>
      </c>
      <c r="J631" s="134">
        <f>IF('STATS 17-18'!H633&lt;11,IF(I631&gt;66,66,I631),I631)</f>
        <v>73</v>
      </c>
    </row>
    <row r="632" ht="20.35" customHeight="1">
      <c r="A632" t="s" s="38">
        <v>741</v>
      </c>
      <c r="B632" s="81">
        <f>VLOOKUP('STATS 17-18'!AG634,'SC - SHOTS'!$A$3:$B$55,2)</f>
        <v>71</v>
      </c>
      <c r="C632" s="33">
        <f>IF('STATS 17-18'!G634&lt;400,IF(B632&gt;66,66,B632),B632)</f>
        <v>71</v>
      </c>
      <c r="D632" s="33">
        <f>IF('STATS 17-18'!G634&lt;200,IF(C632&gt;60,60,C632),C632)</f>
        <v>71</v>
      </c>
      <c r="E632" s="33">
        <f>VLOOKUP('STATS 17-18'!J634,'SC - GOALS'!$A$3:$B$55,2)</f>
        <v>75</v>
      </c>
      <c r="F632" s="33">
        <f>IF('STATS 17-18'!G634&lt;400,IF(E632&gt;66,66,E632),E632)</f>
        <v>75</v>
      </c>
      <c r="G632" s="33">
        <f>IF('STATS 17-18'!G634&lt;200,IF(F632&gt;60,60,F632),F632)</f>
        <v>75</v>
      </c>
      <c r="H632" s="116">
        <f>(D632+G632)/2</f>
        <v>73</v>
      </c>
      <c r="I632" s="116">
        <f>IF('STATS 17-18'!H634&lt;13.4,IF(H632&gt;73,73,H632),H632)</f>
        <v>73</v>
      </c>
      <c r="J632" s="134">
        <f>IF('STATS 17-18'!H634&lt;11,IF(I632&gt;66,66,I632),I632)</f>
        <v>73</v>
      </c>
    </row>
    <row r="633" ht="20.35" customHeight="1">
      <c r="A633" t="s" s="38">
        <v>742</v>
      </c>
      <c r="B633" s="81">
        <f>VLOOKUP('STATS 17-18'!AG635,'SC - SHOTS'!$A$3:$B$55,2)</f>
        <v>52</v>
      </c>
      <c r="C633" s="33">
        <f>IF('STATS 17-18'!G635&lt;400,IF(B633&gt;66,66,B633),B633)</f>
        <v>52</v>
      </c>
      <c r="D633" s="33">
        <f>IF('STATS 17-18'!G635&lt;200,IF(C633&gt;60,60,C633),C633)</f>
        <v>52</v>
      </c>
      <c r="E633" s="33">
        <f>VLOOKUP('STATS 17-18'!J635,'SC - GOALS'!$A$3:$B$55,2)</f>
        <v>54</v>
      </c>
      <c r="F633" s="33">
        <f>IF('STATS 17-18'!G635&lt;400,IF(E633&gt;66,66,E633),E633)</f>
        <v>54</v>
      </c>
      <c r="G633" s="33">
        <f>IF('STATS 17-18'!G635&lt;200,IF(F633&gt;60,60,F633),F633)</f>
        <v>54</v>
      </c>
      <c r="H633" s="116">
        <f>(D633+G633)/2</f>
        <v>53</v>
      </c>
      <c r="I633" s="116">
        <f>IF('STATS 17-18'!H635&lt;13.4,IF(H633&gt;73,73,H633),H633)</f>
        <v>53</v>
      </c>
      <c r="J633" s="134">
        <f>IF('STATS 17-18'!H635&lt;11,IF(I633&gt;66,66,I633),I633)</f>
        <v>53</v>
      </c>
    </row>
    <row r="634" ht="20.35" customHeight="1">
      <c r="A634" t="s" s="38">
        <v>744</v>
      </c>
      <c r="B634" s="81">
        <f>VLOOKUP('STATS 17-18'!AG636,'SC - SHOTS'!$A$3:$B$55,2)</f>
        <v>61</v>
      </c>
      <c r="C634" s="33">
        <f>IF('STATS 17-18'!G636&lt;400,IF(B634&gt;66,66,B634),B634)</f>
        <v>61</v>
      </c>
      <c r="D634" s="33">
        <f>IF('STATS 17-18'!G636&lt;200,IF(C634&gt;60,60,C634),C634)</f>
        <v>61</v>
      </c>
      <c r="E634" s="33">
        <f>VLOOKUP('STATS 17-18'!J636,'SC - GOALS'!$A$3:$B$55,2)</f>
        <v>47</v>
      </c>
      <c r="F634" s="33">
        <f>IF('STATS 17-18'!G636&lt;400,IF(E634&gt;66,66,E634),E634)</f>
        <v>47</v>
      </c>
      <c r="G634" s="33">
        <f>IF('STATS 17-18'!G636&lt;200,IF(F634&gt;60,60,F634),F634)</f>
        <v>47</v>
      </c>
      <c r="H634" s="116">
        <f>(D634+G634)/2</f>
        <v>54</v>
      </c>
      <c r="I634" s="116">
        <f>IF('STATS 17-18'!H636&lt;13.4,IF(H634&gt;73,73,H634),H634)</f>
        <v>54</v>
      </c>
      <c r="J634" s="134">
        <f>IF('STATS 17-18'!H636&lt;11,IF(I634&gt;66,66,I634),I634)</f>
        <v>54</v>
      </c>
    </row>
    <row r="635" ht="20.35" customHeight="1">
      <c r="A635" t="s" s="38">
        <v>745</v>
      </c>
      <c r="B635" s="81">
        <f>VLOOKUP('STATS 17-18'!AG637,'SC - SHOTS'!$A$3:$B$55,2)</f>
        <v>79</v>
      </c>
      <c r="C635" s="33">
        <f>IF('STATS 17-18'!G637&lt;400,IF(B635&gt;66,66,B635),B635)</f>
        <v>66</v>
      </c>
      <c r="D635" s="33">
        <f>IF('STATS 17-18'!G637&lt;200,IF(C635&gt;60,60,C635),C635)</f>
        <v>60</v>
      </c>
      <c r="E635" s="33">
        <f>VLOOKUP('STATS 17-18'!J637,'SC - GOALS'!$A$3:$B$55,2)</f>
        <v>88</v>
      </c>
      <c r="F635" s="33">
        <f>IF('STATS 17-18'!G637&lt;400,IF(E635&gt;66,66,E635),E635)</f>
        <v>66</v>
      </c>
      <c r="G635" s="33">
        <f>IF('STATS 17-18'!G637&lt;200,IF(F635&gt;60,60,F635),F635)</f>
        <v>60</v>
      </c>
      <c r="H635" s="116">
        <f>(D635+G635)/2</f>
        <v>60</v>
      </c>
      <c r="I635" s="116">
        <f>IF('STATS 17-18'!H637&lt;13.4,IF(H635&gt;73,73,H635),H635)</f>
        <v>60</v>
      </c>
      <c r="J635" s="134">
        <f>IF('STATS 17-18'!H637&lt;11,IF(I635&gt;66,66,I635),I635)</f>
        <v>60</v>
      </c>
    </row>
    <row r="636" ht="20.35" customHeight="1">
      <c r="A636" t="s" s="38">
        <v>746</v>
      </c>
      <c r="B636" s="81">
        <f>VLOOKUP('STATS 17-18'!AG638,'SC - SHOTS'!$A$3:$B$55,2)</f>
        <v>63</v>
      </c>
      <c r="C636" s="33">
        <f>IF('STATS 17-18'!G638&lt;400,IF(B636&gt;66,66,B636),B636)</f>
        <v>63</v>
      </c>
      <c r="D636" s="33">
        <f>IF('STATS 17-18'!G638&lt;200,IF(C636&gt;60,60,C636),C636)</f>
        <v>63</v>
      </c>
      <c r="E636" s="33">
        <f>VLOOKUP('STATS 17-18'!J638,'SC - GOALS'!$A$3:$B$55,2)</f>
        <v>62</v>
      </c>
      <c r="F636" s="33">
        <f>IF('STATS 17-18'!G638&lt;400,IF(E636&gt;66,66,E636),E636)</f>
        <v>62</v>
      </c>
      <c r="G636" s="33">
        <f>IF('STATS 17-18'!G638&lt;200,IF(F636&gt;60,60,F636),F636)</f>
        <v>62</v>
      </c>
      <c r="H636" s="116">
        <f>(D636+G636)/2</f>
        <v>62.5</v>
      </c>
      <c r="I636" s="116">
        <f>IF('STATS 17-18'!H638&lt;13.4,IF(H636&gt;73,73,H636),H636)</f>
        <v>62.5</v>
      </c>
      <c r="J636" s="134">
        <f>IF('STATS 17-18'!H638&lt;11,IF(I636&gt;66,66,I636),I636)</f>
        <v>62.5</v>
      </c>
    </row>
    <row r="637" ht="20.35" customHeight="1">
      <c r="A637" t="s" s="38">
        <v>747</v>
      </c>
      <c r="B637" s="81">
        <f>VLOOKUP('STATS 17-18'!AG639,'SC - SHOTS'!$A$3:$B$55,2)</f>
        <v>82</v>
      </c>
      <c r="C637" s="33">
        <f>IF('STATS 17-18'!G639&lt;400,IF(B637&gt;66,66,B637),B637)</f>
        <v>66</v>
      </c>
      <c r="D637" s="33">
        <f>IF('STATS 17-18'!G639&lt;200,IF(C637&gt;60,60,C637),C637)</f>
        <v>60</v>
      </c>
      <c r="E637" s="33">
        <f>VLOOKUP('STATS 17-18'!J639,'SC - GOALS'!$A$3:$B$55,2)</f>
        <v>77</v>
      </c>
      <c r="F637" s="33">
        <f>IF('STATS 17-18'!G639&lt;400,IF(E637&gt;66,66,E637),E637)</f>
        <v>66</v>
      </c>
      <c r="G637" s="33">
        <f>IF('STATS 17-18'!G639&lt;200,IF(F637&gt;60,60,F637),F637)</f>
        <v>60</v>
      </c>
      <c r="H637" s="116">
        <f>(D637+G637)/2</f>
        <v>60</v>
      </c>
      <c r="I637" s="116">
        <f>IF('STATS 17-18'!H639&lt;13.4,IF(H637&gt;73,73,H637),H637)</f>
        <v>60</v>
      </c>
      <c r="J637" s="134">
        <f>IF('STATS 17-18'!H639&lt;11,IF(I637&gt;66,66,I637),I637)</f>
        <v>60</v>
      </c>
    </row>
    <row r="638" ht="20.35" customHeight="1">
      <c r="A638" t="s" s="38">
        <v>748</v>
      </c>
      <c r="B638" s="81">
        <f>VLOOKUP('STATS 17-18'!AG640,'SC - SHOTS'!$A$3:$B$55,2)</f>
        <v>80</v>
      </c>
      <c r="C638" s="33">
        <f>IF('STATS 17-18'!G640&lt;400,IF(B638&gt;66,66,B638),B638)</f>
        <v>80</v>
      </c>
      <c r="D638" s="33">
        <f>IF('STATS 17-18'!G640&lt;200,IF(C638&gt;60,60,C638),C638)</f>
        <v>80</v>
      </c>
      <c r="E638" s="33">
        <f>VLOOKUP('STATS 17-18'!J640,'SC - GOALS'!$A$3:$B$55,2)</f>
        <v>74</v>
      </c>
      <c r="F638" s="33">
        <f>IF('STATS 17-18'!G640&lt;400,IF(E638&gt;66,66,E638),E638)</f>
        <v>74</v>
      </c>
      <c r="G638" s="33">
        <f>IF('STATS 17-18'!G640&lt;200,IF(F638&gt;60,60,F638),F638)</f>
        <v>74</v>
      </c>
      <c r="H638" s="116">
        <f>(D638+G638)/2</f>
        <v>77</v>
      </c>
      <c r="I638" s="116">
        <f>IF('STATS 17-18'!H640&lt;13.4,IF(H638&gt;73,73,H638),H638)</f>
        <v>73</v>
      </c>
      <c r="J638" s="134">
        <f>IF('STATS 17-18'!H640&lt;11,IF(I638&gt;66,66,I638),I638)</f>
        <v>73</v>
      </c>
    </row>
    <row r="639" ht="20.35" customHeight="1">
      <c r="A639" t="s" s="38">
        <v>749</v>
      </c>
      <c r="B639" s="81">
        <f>VLOOKUP('STATS 17-18'!AG641,'SC - SHOTS'!$A$3:$B$55,2)</f>
        <v>62</v>
      </c>
      <c r="C639" s="33">
        <f>IF('STATS 17-18'!G641&lt;400,IF(B639&gt;66,66,B639),B639)</f>
        <v>62</v>
      </c>
      <c r="D639" s="33">
        <f>IF('STATS 17-18'!G641&lt;200,IF(C639&gt;60,60,C639),C639)</f>
        <v>62</v>
      </c>
      <c r="E639" s="33">
        <f>VLOOKUP('STATS 17-18'!J641,'SC - GOALS'!$A$3:$B$55,2)</f>
        <v>84</v>
      </c>
      <c r="F639" s="33">
        <f>IF('STATS 17-18'!G641&lt;400,IF(E639&gt;66,66,E639),E639)</f>
        <v>84</v>
      </c>
      <c r="G639" s="33">
        <f>IF('STATS 17-18'!G641&lt;200,IF(F639&gt;60,60,F639),F639)</f>
        <v>84</v>
      </c>
      <c r="H639" s="116">
        <f>(D639+G639)/2</f>
        <v>73</v>
      </c>
      <c r="I639" s="116">
        <f>IF('STATS 17-18'!H641&lt;13.4,IF(H639&gt;73,73,H639),H639)</f>
        <v>73</v>
      </c>
      <c r="J639" s="134">
        <f>IF('STATS 17-18'!H641&lt;11,IF(I639&gt;66,66,I639),I639)</f>
        <v>73</v>
      </c>
    </row>
    <row r="640" ht="20.35" customHeight="1">
      <c r="A640" t="s" s="38">
        <v>750</v>
      </c>
      <c r="B640" s="81">
        <f>VLOOKUP('STATS 17-18'!AG642,'SC - SHOTS'!$A$3:$B$55,2)</f>
        <v>49</v>
      </c>
      <c r="C640" s="33">
        <f>IF('STATS 17-18'!G642&lt;400,IF(B640&gt;66,66,B640),B640)</f>
        <v>49</v>
      </c>
      <c r="D640" s="33">
        <f>IF('STATS 17-18'!G642&lt;200,IF(C640&gt;60,60,C640),C640)</f>
        <v>49</v>
      </c>
      <c r="E640" s="33">
        <f>VLOOKUP('STATS 17-18'!J642,'SC - GOALS'!$A$3:$B$55,2)</f>
        <v>47</v>
      </c>
      <c r="F640" s="33">
        <f>IF('STATS 17-18'!G642&lt;400,IF(E640&gt;66,66,E640),E640)</f>
        <v>47</v>
      </c>
      <c r="G640" s="33">
        <f>IF('STATS 17-18'!G642&lt;200,IF(F640&gt;60,60,F640),F640)</f>
        <v>47</v>
      </c>
      <c r="H640" s="116">
        <f>(D640+G640)/2</f>
        <v>48</v>
      </c>
      <c r="I640" s="116">
        <f>IF('STATS 17-18'!H642&lt;13.4,IF(H640&gt;73,73,H640),H640)</f>
        <v>48</v>
      </c>
      <c r="J640" s="134">
        <f>IF('STATS 17-18'!H642&lt;11,IF(I640&gt;66,66,I640),I640)</f>
        <v>48</v>
      </c>
    </row>
    <row r="641" ht="20.35" customHeight="1">
      <c r="A641" t="s" s="38">
        <v>751</v>
      </c>
      <c r="B641" s="81">
        <f>VLOOKUP('STATS 17-18'!AG643,'SC - SHOTS'!$A$3:$B$55,2)</f>
        <v>62</v>
      </c>
      <c r="C641" s="33">
        <f>IF('STATS 17-18'!G643&lt;400,IF(B641&gt;66,66,B641),B641)</f>
        <v>62</v>
      </c>
      <c r="D641" s="33">
        <f>IF('STATS 17-18'!G643&lt;200,IF(C641&gt;60,60,C641),C641)</f>
        <v>62</v>
      </c>
      <c r="E641" s="33">
        <f>VLOOKUP('STATS 17-18'!J643,'SC - GOALS'!$A$3:$B$55,2)</f>
        <v>62</v>
      </c>
      <c r="F641" s="33">
        <f>IF('STATS 17-18'!G643&lt;400,IF(E641&gt;66,66,E641),E641)</f>
        <v>62</v>
      </c>
      <c r="G641" s="33">
        <f>IF('STATS 17-18'!G643&lt;200,IF(F641&gt;60,60,F641),F641)</f>
        <v>62</v>
      </c>
      <c r="H641" s="116">
        <f>(D641+G641)/2</f>
        <v>62</v>
      </c>
      <c r="I641" s="116">
        <f>IF('STATS 17-18'!H643&lt;13.4,IF(H641&gt;73,73,H641),H641)</f>
        <v>62</v>
      </c>
      <c r="J641" s="134">
        <f>IF('STATS 17-18'!H643&lt;11,IF(I641&gt;66,66,I641),I641)</f>
        <v>62</v>
      </c>
    </row>
    <row r="642" ht="20.35" customHeight="1">
      <c r="A642" t="s" s="38">
        <v>753</v>
      </c>
      <c r="B642" s="81">
        <f>VLOOKUP('STATS 17-18'!AG644,'SC - SHOTS'!$A$3:$B$55,2)</f>
        <v>71</v>
      </c>
      <c r="C642" s="33">
        <f>IF('STATS 17-18'!G644&lt;400,IF(B642&gt;66,66,B642),B642)</f>
        <v>71</v>
      </c>
      <c r="D642" s="33">
        <f>IF('STATS 17-18'!G644&lt;200,IF(C642&gt;60,60,C642),C642)</f>
        <v>71</v>
      </c>
      <c r="E642" s="33">
        <f>VLOOKUP('STATS 17-18'!J644,'SC - GOALS'!$A$3:$B$55,2)</f>
        <v>80</v>
      </c>
      <c r="F642" s="33">
        <f>IF('STATS 17-18'!G644&lt;400,IF(E642&gt;66,66,E642),E642)</f>
        <v>80</v>
      </c>
      <c r="G642" s="33">
        <f>IF('STATS 17-18'!G644&lt;200,IF(F642&gt;60,60,F642),F642)</f>
        <v>80</v>
      </c>
      <c r="H642" s="116">
        <f>(D642+G642)/2</f>
        <v>75.5</v>
      </c>
      <c r="I642" s="116">
        <f>IF('STATS 17-18'!H644&lt;13.4,IF(H642&gt;73,73,H642),H642)</f>
        <v>75.5</v>
      </c>
      <c r="J642" s="134">
        <f>IF('STATS 17-18'!H644&lt;11,IF(I642&gt;66,66,I642),I642)</f>
        <v>75.5</v>
      </c>
    </row>
    <row r="643" ht="20.35" customHeight="1">
      <c r="A643" t="s" s="38">
        <v>754</v>
      </c>
      <c r="B643" s="81">
        <f>VLOOKUP('STATS 17-18'!AG645,'SC - SHOTS'!$A$3:$B$55,2)</f>
        <v>85</v>
      </c>
      <c r="C643" s="33">
        <f>IF('STATS 17-18'!G645&lt;400,IF(B643&gt;66,66,B643),B643)</f>
        <v>85</v>
      </c>
      <c r="D643" s="33">
        <f>IF('STATS 17-18'!G645&lt;200,IF(C643&gt;60,60,C643),C643)</f>
        <v>85</v>
      </c>
      <c r="E643" s="33">
        <f>VLOOKUP('STATS 17-18'!J645,'SC - GOALS'!$A$3:$B$55,2)</f>
        <v>84</v>
      </c>
      <c r="F643" s="33">
        <f>IF('STATS 17-18'!G645&lt;400,IF(E643&gt;66,66,E643),E643)</f>
        <v>84</v>
      </c>
      <c r="G643" s="33">
        <f>IF('STATS 17-18'!G645&lt;200,IF(F643&gt;60,60,F643),F643)</f>
        <v>84</v>
      </c>
      <c r="H643" s="116">
        <f>(D643+G643)/2</f>
        <v>84.5</v>
      </c>
      <c r="I643" s="116">
        <f>IF('STATS 17-18'!H645&lt;13.4,IF(H643&gt;73,73,H643),H643)</f>
        <v>84.5</v>
      </c>
      <c r="J643" s="134">
        <f>IF('STATS 17-18'!H645&lt;11,IF(I643&gt;66,66,I643),I643)</f>
        <v>84.5</v>
      </c>
    </row>
    <row r="644" ht="20.35" customHeight="1">
      <c r="A644" t="s" s="38">
        <v>755</v>
      </c>
      <c r="B644" s="81">
        <f>VLOOKUP('STATS 17-18'!AG646,'SC - SHOTS'!$A$3:$B$55,2)</f>
        <v>76</v>
      </c>
      <c r="C644" s="33">
        <f>IF('STATS 17-18'!G646&lt;400,IF(B644&gt;66,66,B644),B644)</f>
        <v>76</v>
      </c>
      <c r="D644" s="33">
        <f>IF('STATS 17-18'!G646&lt;200,IF(C644&gt;60,60,C644),C644)</f>
        <v>76</v>
      </c>
      <c r="E644" s="33">
        <f>VLOOKUP('STATS 17-18'!J646,'SC - GOALS'!$A$3:$B$55,2)</f>
        <v>84</v>
      </c>
      <c r="F644" s="33">
        <f>IF('STATS 17-18'!G646&lt;400,IF(E644&gt;66,66,E644),E644)</f>
        <v>84</v>
      </c>
      <c r="G644" s="33">
        <f>IF('STATS 17-18'!G646&lt;200,IF(F644&gt;60,60,F644),F644)</f>
        <v>84</v>
      </c>
      <c r="H644" s="116">
        <f>(D644+G644)/2</f>
        <v>80</v>
      </c>
      <c r="I644" s="116">
        <f>IF('STATS 17-18'!H646&lt;13.4,IF(H644&gt;73,73,H644),H644)</f>
        <v>73</v>
      </c>
      <c r="J644" s="134">
        <f>IF('STATS 17-18'!H646&lt;11,IF(I644&gt;66,66,I644),I644)</f>
        <v>73</v>
      </c>
    </row>
    <row r="645" ht="20.35" customHeight="1">
      <c r="A645" t="s" s="38">
        <v>756</v>
      </c>
      <c r="B645" s="81">
        <f>VLOOKUP('STATS 17-18'!AG647,'SC - SHOTS'!$A$3:$B$55,2)</f>
        <v>47</v>
      </c>
      <c r="C645" s="33">
        <f>IF('STATS 17-18'!G647&lt;400,IF(B645&gt;66,66,B645),B645)</f>
        <v>47</v>
      </c>
      <c r="D645" s="33">
        <f>IF('STATS 17-18'!G647&lt;200,IF(C645&gt;60,60,C645),C645)</f>
        <v>47</v>
      </c>
      <c r="E645" s="33">
        <f>VLOOKUP('STATS 17-18'!J647,'SC - GOALS'!$A$3:$B$55,2)</f>
        <v>47</v>
      </c>
      <c r="F645" s="33">
        <f>IF('STATS 17-18'!G647&lt;400,IF(E645&gt;66,66,E645),E645)</f>
        <v>47</v>
      </c>
      <c r="G645" s="33">
        <f>IF('STATS 17-18'!G647&lt;200,IF(F645&gt;60,60,F645),F645)</f>
        <v>47</v>
      </c>
      <c r="H645" s="116">
        <f>(D645+G645)/2</f>
        <v>47</v>
      </c>
      <c r="I645" s="116">
        <f>IF('STATS 17-18'!H647&lt;13.4,IF(H645&gt;73,73,H645),H645)</f>
        <v>47</v>
      </c>
      <c r="J645" s="134">
        <f>IF('STATS 17-18'!H647&lt;11,IF(I645&gt;66,66,I645),I645)</f>
        <v>47</v>
      </c>
    </row>
    <row r="646" ht="20.35" customHeight="1">
      <c r="A646" t="s" s="38">
        <v>757</v>
      </c>
      <c r="B646" s="81">
        <f>VLOOKUP('STATS 17-18'!AG648,'SC - SHOTS'!$A$3:$B$55,2)</f>
        <v>66</v>
      </c>
      <c r="C646" s="33">
        <f>IF('STATS 17-18'!G648&lt;400,IF(B646&gt;66,66,B646),B646)</f>
        <v>66</v>
      </c>
      <c r="D646" s="33">
        <f>IF('STATS 17-18'!G648&lt;200,IF(C646&gt;60,60,C646),C646)</f>
        <v>60</v>
      </c>
      <c r="E646" s="33">
        <f>VLOOKUP('STATS 17-18'!J648,'SC - GOALS'!$A$3:$B$55,2)</f>
        <v>47</v>
      </c>
      <c r="F646" s="33">
        <f>IF('STATS 17-18'!G648&lt;400,IF(E646&gt;66,66,E646),E646)</f>
        <v>47</v>
      </c>
      <c r="G646" s="33">
        <f>IF('STATS 17-18'!G648&lt;200,IF(F646&gt;60,60,F646),F646)</f>
        <v>47</v>
      </c>
      <c r="H646" s="116">
        <f>(D646+G646)/2</f>
        <v>53.5</v>
      </c>
      <c r="I646" s="116">
        <f>IF('STATS 17-18'!H648&lt;13.4,IF(H646&gt;73,73,H646),H646)</f>
        <v>53.5</v>
      </c>
      <c r="J646" s="134">
        <f>IF('STATS 17-18'!H648&lt;11,IF(I646&gt;66,66,I646),I646)</f>
        <v>53.5</v>
      </c>
    </row>
    <row r="647" ht="20.35" customHeight="1">
      <c r="A647" t="s" s="38">
        <v>758</v>
      </c>
      <c r="B647" s="81">
        <f>VLOOKUP('STATS 17-18'!AG649,'SC - SHOTS'!$A$3:$B$55,2)</f>
        <v>95</v>
      </c>
      <c r="C647" s="33">
        <f>IF('STATS 17-18'!G649&lt;400,IF(B647&gt;66,66,B647),B647)</f>
        <v>95</v>
      </c>
      <c r="D647" s="33">
        <f>IF('STATS 17-18'!G649&lt;200,IF(C647&gt;60,60,C647),C647)</f>
        <v>95</v>
      </c>
      <c r="E647" s="33">
        <f>VLOOKUP('STATS 17-18'!J649,'SC - GOALS'!$A$3:$B$55,2)</f>
        <v>96</v>
      </c>
      <c r="F647" s="33">
        <f>IF('STATS 17-18'!G649&lt;400,IF(E647&gt;66,66,E647),E647)</f>
        <v>96</v>
      </c>
      <c r="G647" s="33">
        <f>IF('STATS 17-18'!G649&lt;200,IF(F647&gt;60,60,F647),F647)</f>
        <v>96</v>
      </c>
      <c r="H647" s="116">
        <f>(D647+G647)/2</f>
        <v>95.5</v>
      </c>
      <c r="I647" s="116">
        <f>IF('STATS 17-18'!H649&lt;13.4,IF(H647&gt;73,73,H647),H647)</f>
        <v>95.5</v>
      </c>
      <c r="J647" s="134">
        <f>IF('STATS 17-18'!H649&lt;11,IF(I647&gt;66,66,I647),I647)</f>
        <v>95.5</v>
      </c>
    </row>
    <row r="648" ht="20.35" customHeight="1">
      <c r="A648" t="s" s="38">
        <v>759</v>
      </c>
      <c r="B648" s="81">
        <f>VLOOKUP('STATS 17-18'!AG650,'SC - SHOTS'!$A$3:$B$55,2)</f>
        <v>75</v>
      </c>
      <c r="C648" s="33">
        <f>IF('STATS 17-18'!G650&lt;400,IF(B648&gt;66,66,B648),B648)</f>
        <v>66</v>
      </c>
      <c r="D648" s="33">
        <f>IF('STATS 17-18'!G650&lt;200,IF(C648&gt;60,60,C648),C648)</f>
        <v>66</v>
      </c>
      <c r="E648" s="33">
        <f>VLOOKUP('STATS 17-18'!J650,'SC - GOALS'!$A$3:$B$55,2)</f>
        <v>77</v>
      </c>
      <c r="F648" s="33">
        <f>IF('STATS 17-18'!G650&lt;400,IF(E648&gt;66,66,E648),E648)</f>
        <v>66</v>
      </c>
      <c r="G648" s="33">
        <f>IF('STATS 17-18'!G650&lt;200,IF(F648&gt;60,60,F648),F648)</f>
        <v>66</v>
      </c>
      <c r="H648" s="116">
        <f>(D648+G648)/2</f>
        <v>66</v>
      </c>
      <c r="I648" s="116">
        <f>IF('STATS 17-18'!H650&lt;13.4,IF(H648&gt;73,73,H648),H648)</f>
        <v>66</v>
      </c>
      <c r="J648" s="134">
        <f>IF('STATS 17-18'!H650&lt;11,IF(I648&gt;66,66,I648),I648)</f>
        <v>66</v>
      </c>
    </row>
    <row r="649" ht="20.35" customHeight="1">
      <c r="A649" t="s" s="38">
        <v>760</v>
      </c>
      <c r="B649" s="81">
        <f>VLOOKUP('STATS 17-18'!AG651,'SC - SHOTS'!$A$3:$B$55,2)</f>
        <v>71</v>
      </c>
      <c r="C649" s="33">
        <f>IF('STATS 17-18'!G651&lt;400,IF(B649&gt;66,66,B649),B649)</f>
        <v>66</v>
      </c>
      <c r="D649" s="33">
        <f>IF('STATS 17-18'!G651&lt;200,IF(C649&gt;60,60,C649),C649)</f>
        <v>60</v>
      </c>
      <c r="E649" s="33">
        <f>VLOOKUP('STATS 17-18'!J651,'SC - GOALS'!$A$3:$B$55,2)</f>
        <v>64</v>
      </c>
      <c r="F649" s="33">
        <f>IF('STATS 17-18'!G651&lt;400,IF(E649&gt;66,66,E649),E649)</f>
        <v>64</v>
      </c>
      <c r="G649" s="33">
        <f>IF('STATS 17-18'!G651&lt;200,IF(F649&gt;60,60,F649),F649)</f>
        <v>60</v>
      </c>
      <c r="H649" s="116">
        <f>(D649+G649)/2</f>
        <v>60</v>
      </c>
      <c r="I649" s="116">
        <f>IF('STATS 17-18'!H651&lt;13.4,IF(H649&gt;73,73,H649),H649)</f>
        <v>60</v>
      </c>
      <c r="J649" s="134">
        <f>IF('STATS 17-18'!H651&lt;11,IF(I649&gt;66,66,I649),I649)</f>
        <v>60</v>
      </c>
    </row>
    <row r="650" ht="20.35" customHeight="1">
      <c r="A650" t="s" s="38">
        <v>762</v>
      </c>
      <c r="B650" s="81">
        <f>VLOOKUP('STATS 17-18'!AG652,'SC - SHOTS'!$A$3:$B$55,2)</f>
        <v>53</v>
      </c>
      <c r="C650" s="33">
        <f>IF('STATS 17-18'!G652&lt;400,IF(B650&gt;66,66,B650),B650)</f>
        <v>53</v>
      </c>
      <c r="D650" s="33">
        <f>IF('STATS 17-18'!G652&lt;200,IF(C650&gt;60,60,C650),C650)</f>
        <v>53</v>
      </c>
      <c r="E650" s="33">
        <f>VLOOKUP('STATS 17-18'!J652,'SC - GOALS'!$A$3:$B$55,2)</f>
        <v>60</v>
      </c>
      <c r="F650" s="33">
        <f>IF('STATS 17-18'!G652&lt;400,IF(E650&gt;66,66,E650),E650)</f>
        <v>60</v>
      </c>
      <c r="G650" s="33">
        <f>IF('STATS 17-18'!G652&lt;200,IF(F650&gt;60,60,F650),F650)</f>
        <v>60</v>
      </c>
      <c r="H650" s="116">
        <f>(D650+G650)/2</f>
        <v>56.5</v>
      </c>
      <c r="I650" s="116">
        <f>IF('STATS 17-18'!H652&lt;13.4,IF(H650&gt;73,73,H650),H650)</f>
        <v>56.5</v>
      </c>
      <c r="J650" s="134">
        <f>IF('STATS 17-18'!H652&lt;11,IF(I650&gt;66,66,I650),I650)</f>
        <v>56.5</v>
      </c>
    </row>
    <row r="651" ht="20.35" customHeight="1">
      <c r="A651" t="s" s="38">
        <v>763</v>
      </c>
      <c r="B651" s="81">
        <f>VLOOKUP('STATS 17-18'!AG653,'SC - SHOTS'!$A$3:$B$55,2)</f>
        <v>47</v>
      </c>
      <c r="C651" s="33">
        <f>IF('STATS 17-18'!G653&lt;400,IF(B651&gt;66,66,B651),B651)</f>
        <v>47</v>
      </c>
      <c r="D651" s="33">
        <f>IF('STATS 17-18'!G653&lt;200,IF(C651&gt;60,60,C651),C651)</f>
        <v>47</v>
      </c>
      <c r="E651" s="33">
        <f>VLOOKUP('STATS 17-18'!J653,'SC - GOALS'!$A$3:$B$55,2)</f>
        <v>57</v>
      </c>
      <c r="F651" s="33">
        <f>IF('STATS 17-18'!G653&lt;400,IF(E651&gt;66,66,E651),E651)</f>
        <v>57</v>
      </c>
      <c r="G651" s="33">
        <f>IF('STATS 17-18'!G653&lt;200,IF(F651&gt;60,60,F651),F651)</f>
        <v>57</v>
      </c>
      <c r="H651" s="116">
        <f>(D651+G651)/2</f>
        <v>52</v>
      </c>
      <c r="I651" s="116">
        <f>IF('STATS 17-18'!H653&lt;13.4,IF(H651&gt;73,73,H651),H651)</f>
        <v>52</v>
      </c>
      <c r="J651" s="134">
        <f>IF('STATS 17-18'!H653&lt;11,IF(I651&gt;66,66,I651),I651)</f>
        <v>52</v>
      </c>
    </row>
    <row r="652" ht="20.35" customHeight="1">
      <c r="A652" t="s" s="38">
        <v>764</v>
      </c>
      <c r="B652" s="81">
        <f>VLOOKUP('STATS 17-18'!AG654,'SC - SHOTS'!$A$3:$B$55,2)</f>
        <v>47</v>
      </c>
      <c r="C652" s="33">
        <f>IF('STATS 17-18'!G654&lt;400,IF(B652&gt;66,66,B652),B652)</f>
        <v>47</v>
      </c>
      <c r="D652" s="33">
        <f>IF('STATS 17-18'!G654&lt;200,IF(C652&gt;60,60,C652),C652)</f>
        <v>47</v>
      </c>
      <c r="E652" s="33">
        <f>VLOOKUP('STATS 17-18'!J654,'SC - GOALS'!$A$3:$B$55,2)</f>
        <v>49</v>
      </c>
      <c r="F652" s="33">
        <f>IF('STATS 17-18'!G654&lt;400,IF(E652&gt;66,66,E652),E652)</f>
        <v>49</v>
      </c>
      <c r="G652" s="33">
        <f>IF('STATS 17-18'!G654&lt;200,IF(F652&gt;60,60,F652),F652)</f>
        <v>49</v>
      </c>
      <c r="H652" s="116">
        <f>(D652+G652)/2</f>
        <v>48</v>
      </c>
      <c r="I652" s="116">
        <f>IF('STATS 17-18'!H654&lt;13.4,IF(H652&gt;73,73,H652),H652)</f>
        <v>48</v>
      </c>
      <c r="J652" s="134">
        <f>IF('STATS 17-18'!H654&lt;11,IF(I652&gt;66,66,I652),I652)</f>
        <v>48</v>
      </c>
    </row>
    <row r="653" ht="20.35" customHeight="1">
      <c r="A653" t="s" s="38">
        <v>765</v>
      </c>
      <c r="B653" s="81">
        <f>VLOOKUP('STATS 17-18'!AG655,'SC - SHOTS'!$A$3:$B$55,2)</f>
        <v>50</v>
      </c>
      <c r="C653" s="33">
        <f>IF('STATS 17-18'!G655&lt;400,IF(B653&gt;66,66,B653),B653)</f>
        <v>50</v>
      </c>
      <c r="D653" s="33">
        <f>IF('STATS 17-18'!G655&lt;200,IF(C653&gt;60,60,C653),C653)</f>
        <v>50</v>
      </c>
      <c r="E653" s="33">
        <f>VLOOKUP('STATS 17-18'!J655,'SC - GOALS'!$A$3:$B$55,2)</f>
        <v>54</v>
      </c>
      <c r="F653" s="33">
        <f>IF('STATS 17-18'!G655&lt;400,IF(E653&gt;66,66,E653),E653)</f>
        <v>54</v>
      </c>
      <c r="G653" s="33">
        <f>IF('STATS 17-18'!G655&lt;200,IF(F653&gt;60,60,F653),F653)</f>
        <v>54</v>
      </c>
      <c r="H653" s="116">
        <f>(D653+G653)/2</f>
        <v>52</v>
      </c>
      <c r="I653" s="116">
        <f>IF('STATS 17-18'!H655&lt;13.4,IF(H653&gt;73,73,H653),H653)</f>
        <v>52</v>
      </c>
      <c r="J653" s="134">
        <f>IF('STATS 17-18'!H655&lt;11,IF(I653&gt;66,66,I653),I653)</f>
        <v>52</v>
      </c>
    </row>
    <row r="654" ht="20.35" customHeight="1">
      <c r="A654" t="s" s="38">
        <v>766</v>
      </c>
      <c r="B654" s="81">
        <f>VLOOKUP('STATS 17-18'!AG656,'SC - SHOTS'!$A$3:$B$55,2)</f>
        <v>95</v>
      </c>
      <c r="C654" s="33">
        <f>IF('STATS 17-18'!G656&lt;400,IF(B654&gt;66,66,B654),B654)</f>
        <v>95</v>
      </c>
      <c r="D654" s="33">
        <f>IF('STATS 17-18'!G656&lt;200,IF(C654&gt;60,60,C654),C654)</f>
        <v>95</v>
      </c>
      <c r="E654" s="33">
        <f>VLOOKUP('STATS 17-18'!J656,'SC - GOALS'!$A$3:$B$55,2)</f>
        <v>94</v>
      </c>
      <c r="F654" s="33">
        <f>IF('STATS 17-18'!G656&lt;400,IF(E654&gt;66,66,E654),E654)</f>
        <v>94</v>
      </c>
      <c r="G654" s="33">
        <f>IF('STATS 17-18'!G656&lt;200,IF(F654&gt;60,60,F654),F654)</f>
        <v>94</v>
      </c>
      <c r="H654" s="116">
        <f>(D654+G654)/2</f>
        <v>94.5</v>
      </c>
      <c r="I654" s="116">
        <f>IF('STATS 17-18'!H656&lt;13.4,IF(H654&gt;73,73,H654),H654)</f>
        <v>94.5</v>
      </c>
      <c r="J654" s="134">
        <f>IF('STATS 17-18'!H656&lt;11,IF(I654&gt;66,66,I654),I654)</f>
        <v>94.5</v>
      </c>
    </row>
    <row r="655" ht="20.35" customHeight="1">
      <c r="A655" t="s" s="38">
        <v>767</v>
      </c>
      <c r="B655" s="81">
        <f>VLOOKUP('STATS 17-18'!AG657,'SC - SHOTS'!$A$3:$B$55,2)</f>
        <v>73</v>
      </c>
      <c r="C655" s="33">
        <f>IF('STATS 17-18'!G657&lt;400,IF(B655&gt;66,66,B655),B655)</f>
        <v>73</v>
      </c>
      <c r="D655" s="33">
        <f>IF('STATS 17-18'!G657&lt;200,IF(C655&gt;60,60,C655),C655)</f>
        <v>73</v>
      </c>
      <c r="E655" s="33">
        <f>VLOOKUP('STATS 17-18'!J657,'SC - GOALS'!$A$3:$B$55,2)</f>
        <v>88</v>
      </c>
      <c r="F655" s="33">
        <f>IF('STATS 17-18'!G657&lt;400,IF(E655&gt;66,66,E655),E655)</f>
        <v>88</v>
      </c>
      <c r="G655" s="33">
        <f>IF('STATS 17-18'!G657&lt;200,IF(F655&gt;60,60,F655),F655)</f>
        <v>88</v>
      </c>
      <c r="H655" s="116">
        <f>(D655+G655)/2</f>
        <v>80.5</v>
      </c>
      <c r="I655" s="116">
        <f>IF('STATS 17-18'!H657&lt;13.4,IF(H655&gt;73,73,H655),H655)</f>
        <v>73</v>
      </c>
      <c r="J655" s="134">
        <f>IF('STATS 17-18'!H657&lt;11,IF(I655&gt;66,66,I655),I655)</f>
        <v>73</v>
      </c>
    </row>
    <row r="656" ht="20.35" customHeight="1">
      <c r="A656" t="s" s="38">
        <v>768</v>
      </c>
      <c r="B656" s="81">
        <f>VLOOKUP('STATS 17-18'!AG658,'SC - SHOTS'!$A$3:$B$55,2)</f>
        <v>48</v>
      </c>
      <c r="C656" s="33">
        <f>IF('STATS 17-18'!G658&lt;400,IF(B656&gt;66,66,B656),B656)</f>
        <v>48</v>
      </c>
      <c r="D656" s="33">
        <f>IF('STATS 17-18'!G658&lt;200,IF(C656&gt;60,60,C656),C656)</f>
        <v>48</v>
      </c>
      <c r="E656" s="33">
        <f>VLOOKUP('STATS 17-18'!J658,'SC - GOALS'!$A$3:$B$55,2)</f>
        <v>65</v>
      </c>
      <c r="F656" s="33">
        <f>IF('STATS 17-18'!G658&lt;400,IF(E656&gt;66,66,E656),E656)</f>
        <v>65</v>
      </c>
      <c r="G656" s="33">
        <f>IF('STATS 17-18'!G658&lt;200,IF(F656&gt;60,60,F656),F656)</f>
        <v>60</v>
      </c>
      <c r="H656" s="116">
        <f>(D656+G656)/2</f>
        <v>54</v>
      </c>
      <c r="I656" s="116">
        <f>IF('STATS 17-18'!H658&lt;13.4,IF(H656&gt;73,73,H656),H656)</f>
        <v>54</v>
      </c>
      <c r="J656" s="134">
        <f>IF('STATS 17-18'!H658&lt;11,IF(I656&gt;66,66,I656),I656)</f>
        <v>54</v>
      </c>
    </row>
    <row r="657" ht="20.35" customHeight="1">
      <c r="A657" t="s" s="38">
        <v>769</v>
      </c>
      <c r="B657" s="81">
        <f>VLOOKUP('STATS 17-18'!AG659,'SC - SHOTS'!$A$3:$B$55,2)</f>
        <v>87</v>
      </c>
      <c r="C657" s="33">
        <f>IF('STATS 17-18'!G659&lt;400,IF(B657&gt;66,66,B657),B657)</f>
        <v>87</v>
      </c>
      <c r="D657" s="33">
        <f>IF('STATS 17-18'!G659&lt;200,IF(C657&gt;60,60,C657),C657)</f>
        <v>87</v>
      </c>
      <c r="E657" s="33">
        <f>VLOOKUP('STATS 17-18'!J659,'SC - GOALS'!$A$3:$B$55,2)</f>
        <v>91</v>
      </c>
      <c r="F657" s="33">
        <f>IF('STATS 17-18'!G659&lt;400,IF(E657&gt;66,66,E657),E657)</f>
        <v>91</v>
      </c>
      <c r="G657" s="33">
        <f>IF('STATS 17-18'!G659&lt;200,IF(F657&gt;60,60,F657),F657)</f>
        <v>91</v>
      </c>
      <c r="H657" s="116">
        <f>(D657+G657)/2</f>
        <v>89</v>
      </c>
      <c r="I657" s="116">
        <f>IF('STATS 17-18'!H659&lt;13.4,IF(H657&gt;73,73,H657),H657)</f>
        <v>89</v>
      </c>
      <c r="J657" s="134">
        <f>IF('STATS 17-18'!H659&lt;11,IF(I657&gt;66,66,I657),I657)</f>
        <v>89</v>
      </c>
    </row>
    <row r="658" ht="20.35" customHeight="1">
      <c r="A658" t="s" s="38">
        <v>770</v>
      </c>
      <c r="B658" s="81">
        <f>VLOOKUP('STATS 17-18'!AG660,'SC - SHOTS'!$A$3:$B$55,2)</f>
        <v>74</v>
      </c>
      <c r="C658" s="33">
        <f>IF('STATS 17-18'!G660&lt;400,IF(B658&gt;66,66,B658),B658)</f>
        <v>74</v>
      </c>
      <c r="D658" s="33">
        <f>IF('STATS 17-18'!G660&lt;200,IF(C658&gt;60,60,C658),C658)</f>
        <v>74</v>
      </c>
      <c r="E658" s="33">
        <f>VLOOKUP('STATS 17-18'!J660,'SC - GOALS'!$A$3:$B$55,2)</f>
        <v>66</v>
      </c>
      <c r="F658" s="33">
        <f>IF('STATS 17-18'!G660&lt;400,IF(E658&gt;66,66,E658),E658)</f>
        <v>66</v>
      </c>
      <c r="G658" s="33">
        <f>IF('STATS 17-18'!G660&lt;200,IF(F658&gt;60,60,F658),F658)</f>
        <v>66</v>
      </c>
      <c r="H658" s="116">
        <f>(D658+G658)/2</f>
        <v>70</v>
      </c>
      <c r="I658" s="116">
        <f>IF('STATS 17-18'!H660&lt;13.4,IF(H658&gt;73,73,H658),H658)</f>
        <v>70</v>
      </c>
      <c r="J658" s="134">
        <f>IF('STATS 17-18'!H660&lt;11,IF(I658&gt;66,66,I658),I658)</f>
        <v>70</v>
      </c>
    </row>
    <row r="659" ht="20.35" customHeight="1">
      <c r="A659" t="s" s="38">
        <v>771</v>
      </c>
      <c r="B659" s="81">
        <f>VLOOKUP('STATS 17-18'!AG661,'SC - SHOTS'!$A$3:$B$55,2)</f>
        <v>58</v>
      </c>
      <c r="C659" s="33">
        <f>IF('STATS 17-18'!G661&lt;400,IF(B659&gt;66,66,B659),B659)</f>
        <v>58</v>
      </c>
      <c r="D659" s="33">
        <f>IF('STATS 17-18'!G661&lt;200,IF(C659&gt;60,60,C659),C659)</f>
        <v>58</v>
      </c>
      <c r="E659" s="33">
        <f>VLOOKUP('STATS 17-18'!J661,'SC - GOALS'!$A$3:$B$55,2)</f>
        <v>52</v>
      </c>
      <c r="F659" s="33">
        <f>IF('STATS 17-18'!G661&lt;400,IF(E659&gt;66,66,E659),E659)</f>
        <v>52</v>
      </c>
      <c r="G659" s="33">
        <f>IF('STATS 17-18'!G661&lt;200,IF(F659&gt;60,60,F659),F659)</f>
        <v>52</v>
      </c>
      <c r="H659" s="116">
        <f>(D659+G659)/2</f>
        <v>55</v>
      </c>
      <c r="I659" s="116">
        <f>IF('STATS 17-18'!H661&lt;13.4,IF(H659&gt;73,73,H659),H659)</f>
        <v>55</v>
      </c>
      <c r="J659" s="134">
        <f>IF('STATS 17-18'!H661&lt;11,IF(I659&gt;66,66,I659),I659)</f>
        <v>55</v>
      </c>
    </row>
    <row r="660" ht="20.35" customHeight="1">
      <c r="A660" t="s" s="38">
        <v>772</v>
      </c>
      <c r="B660" s="81">
        <f>VLOOKUP('STATS 17-18'!AG662,'SC - SHOTS'!$A$3:$B$55,2)</f>
        <v>63</v>
      </c>
      <c r="C660" s="33">
        <f>IF('STATS 17-18'!G662&lt;400,IF(B660&gt;66,66,B660),B660)</f>
        <v>63</v>
      </c>
      <c r="D660" s="33">
        <f>IF('STATS 17-18'!G662&lt;200,IF(C660&gt;60,60,C660),C660)</f>
        <v>63</v>
      </c>
      <c r="E660" s="33">
        <f>VLOOKUP('STATS 17-18'!J662,'SC - GOALS'!$A$3:$B$55,2)</f>
        <v>80</v>
      </c>
      <c r="F660" s="33">
        <f>IF('STATS 17-18'!G662&lt;400,IF(E660&gt;66,66,E660),E660)</f>
        <v>80</v>
      </c>
      <c r="G660" s="33">
        <f>IF('STATS 17-18'!G662&lt;200,IF(F660&gt;60,60,F660),F660)</f>
        <v>80</v>
      </c>
      <c r="H660" s="116">
        <f>(D660+G660)/2</f>
        <v>71.5</v>
      </c>
      <c r="I660" s="116">
        <f>IF('STATS 17-18'!H662&lt;13.4,IF(H660&gt;73,73,H660),H660)</f>
        <v>71.5</v>
      </c>
      <c r="J660" s="134">
        <f>IF('STATS 17-18'!H662&lt;11,IF(I660&gt;66,66,I660),I660)</f>
        <v>71.5</v>
      </c>
    </row>
    <row r="661" ht="20.35" customHeight="1">
      <c r="A661" t="s" s="38">
        <v>773</v>
      </c>
      <c r="B661" s="81">
        <f>VLOOKUP('STATS 17-18'!AG663,'SC - SHOTS'!$A$3:$B$55,2)</f>
        <v>82</v>
      </c>
      <c r="C661" s="33">
        <f>IF('STATS 17-18'!G663&lt;400,IF(B661&gt;66,66,B661),B661)</f>
        <v>82</v>
      </c>
      <c r="D661" s="33">
        <f>IF('STATS 17-18'!G663&lt;200,IF(C661&gt;60,60,C661),C661)</f>
        <v>82</v>
      </c>
      <c r="E661" s="33">
        <f>VLOOKUP('STATS 17-18'!J663,'SC - GOALS'!$A$3:$B$55,2)</f>
        <v>80</v>
      </c>
      <c r="F661" s="33">
        <f>IF('STATS 17-18'!G663&lt;400,IF(E661&gt;66,66,E661),E661)</f>
        <v>80</v>
      </c>
      <c r="G661" s="33">
        <f>IF('STATS 17-18'!G663&lt;200,IF(F661&gt;60,60,F661),F661)</f>
        <v>80</v>
      </c>
      <c r="H661" s="116">
        <f>(D661+G661)/2</f>
        <v>81</v>
      </c>
      <c r="I661" s="116">
        <f>IF('STATS 17-18'!H663&lt;13.4,IF(H661&gt;73,73,H661),H661)</f>
        <v>81</v>
      </c>
      <c r="J661" s="134">
        <f>IF('STATS 17-18'!H663&lt;11,IF(I661&gt;66,66,I661),I661)</f>
        <v>81</v>
      </c>
    </row>
    <row r="662" ht="20.35" customHeight="1">
      <c r="A662" t="s" s="38">
        <v>774</v>
      </c>
      <c r="B662" s="81">
        <f>VLOOKUP('STATS 17-18'!AG664,'SC - SHOTS'!$A$3:$B$55,2)</f>
        <v>87</v>
      </c>
      <c r="C662" s="33">
        <f>IF('STATS 17-18'!G664&lt;400,IF(B662&gt;66,66,B662),B662)</f>
        <v>87</v>
      </c>
      <c r="D662" s="33">
        <f>IF('STATS 17-18'!G664&lt;200,IF(C662&gt;60,60,C662),C662)</f>
        <v>87</v>
      </c>
      <c r="E662" s="33">
        <f>VLOOKUP('STATS 17-18'!J664,'SC - GOALS'!$A$3:$B$55,2)</f>
        <v>72</v>
      </c>
      <c r="F662" s="33">
        <f>IF('STATS 17-18'!G664&lt;400,IF(E662&gt;66,66,E662),E662)</f>
        <v>72</v>
      </c>
      <c r="G662" s="33">
        <f>IF('STATS 17-18'!G664&lt;200,IF(F662&gt;60,60,F662),F662)</f>
        <v>72</v>
      </c>
      <c r="H662" s="116">
        <f>(D662+G662)/2</f>
        <v>79.5</v>
      </c>
      <c r="I662" s="116">
        <f>IF('STATS 17-18'!H664&lt;13.4,IF(H662&gt;73,73,H662),H662)</f>
        <v>79.5</v>
      </c>
      <c r="J662" s="134">
        <f>IF('STATS 17-18'!H664&lt;11,IF(I662&gt;66,66,I662),I662)</f>
        <v>79.5</v>
      </c>
    </row>
    <row r="663" ht="20.35" customHeight="1">
      <c r="A663" t="s" s="38">
        <v>775</v>
      </c>
      <c r="B663" s="81">
        <f>VLOOKUP('STATS 17-18'!AG665,'SC - SHOTS'!$A$3:$B$55,2)</f>
        <v>71</v>
      </c>
      <c r="C663" s="33">
        <f>IF('STATS 17-18'!G665&lt;400,IF(B663&gt;66,66,B663),B663)</f>
        <v>71</v>
      </c>
      <c r="D663" s="33">
        <f>IF('STATS 17-18'!G665&lt;200,IF(C663&gt;60,60,C663),C663)</f>
        <v>71</v>
      </c>
      <c r="E663" s="33">
        <f>VLOOKUP('STATS 17-18'!J665,'SC - GOALS'!$A$3:$B$55,2)</f>
        <v>67</v>
      </c>
      <c r="F663" s="33">
        <f>IF('STATS 17-18'!G665&lt;400,IF(E663&gt;66,66,E663),E663)</f>
        <v>67</v>
      </c>
      <c r="G663" s="33">
        <f>IF('STATS 17-18'!G665&lt;200,IF(F663&gt;60,60,F663),F663)</f>
        <v>67</v>
      </c>
      <c r="H663" s="116">
        <f>(D663+G663)/2</f>
        <v>69</v>
      </c>
      <c r="I663" s="116">
        <f>IF('STATS 17-18'!H665&lt;13.4,IF(H663&gt;73,73,H663),H663)</f>
        <v>69</v>
      </c>
      <c r="J663" s="134">
        <f>IF('STATS 17-18'!H665&lt;11,IF(I663&gt;66,66,I663),I663)</f>
        <v>69</v>
      </c>
    </row>
    <row r="664" ht="20.35" customHeight="1">
      <c r="A664" t="s" s="38">
        <v>776</v>
      </c>
      <c r="B664" s="81">
        <f>VLOOKUP('STATS 17-18'!AG666,'SC - SHOTS'!$A$3:$B$55,2)</f>
        <v>73</v>
      </c>
      <c r="C664" s="33">
        <f>IF('STATS 17-18'!G666&lt;400,IF(B664&gt;66,66,B664),B664)</f>
        <v>73</v>
      </c>
      <c r="D664" s="33">
        <f>IF('STATS 17-18'!G666&lt;200,IF(C664&gt;60,60,C664),C664)</f>
        <v>73</v>
      </c>
      <c r="E664" s="33">
        <f>VLOOKUP('STATS 17-18'!J666,'SC - GOALS'!$A$3:$B$55,2)</f>
        <v>59</v>
      </c>
      <c r="F664" s="33">
        <f>IF('STATS 17-18'!G666&lt;400,IF(E664&gt;66,66,E664),E664)</f>
        <v>59</v>
      </c>
      <c r="G664" s="33">
        <f>IF('STATS 17-18'!G666&lt;200,IF(F664&gt;60,60,F664),F664)</f>
        <v>59</v>
      </c>
      <c r="H664" s="116">
        <f>(D664+G664)/2</f>
        <v>66</v>
      </c>
      <c r="I664" s="116">
        <f>IF('STATS 17-18'!H666&lt;13.4,IF(H664&gt;73,73,H664),H664)</f>
        <v>66</v>
      </c>
      <c r="J664" s="134">
        <f>IF('STATS 17-18'!H666&lt;11,IF(I664&gt;66,66,I664),I664)</f>
        <v>66</v>
      </c>
    </row>
    <row r="665" ht="20.35" customHeight="1">
      <c r="A665" t="s" s="38">
        <v>777</v>
      </c>
      <c r="B665" s="81">
        <f>VLOOKUP('STATS 17-18'!AG667,'SC - SHOTS'!$A$3:$B$55,2)</f>
        <v>92</v>
      </c>
      <c r="C665" s="33">
        <f>IF('STATS 17-18'!G667&lt;400,IF(B665&gt;66,66,B665),B665)</f>
        <v>92</v>
      </c>
      <c r="D665" s="33">
        <f>IF('STATS 17-18'!G667&lt;200,IF(C665&gt;60,60,C665),C665)</f>
        <v>92</v>
      </c>
      <c r="E665" s="33">
        <f>VLOOKUP('STATS 17-18'!J667,'SC - GOALS'!$A$3:$B$55,2)</f>
        <v>94</v>
      </c>
      <c r="F665" s="33">
        <f>IF('STATS 17-18'!G667&lt;400,IF(E665&gt;66,66,E665),E665)</f>
        <v>94</v>
      </c>
      <c r="G665" s="33">
        <f>IF('STATS 17-18'!G667&lt;200,IF(F665&gt;60,60,F665),F665)</f>
        <v>94</v>
      </c>
      <c r="H665" s="116">
        <f>(D665+G665)/2</f>
        <v>93</v>
      </c>
      <c r="I665" s="116">
        <f>IF('STATS 17-18'!H667&lt;13.4,IF(H665&gt;73,73,H665),H665)</f>
        <v>93</v>
      </c>
      <c r="J665" s="134">
        <f>IF('STATS 17-18'!H667&lt;11,IF(I665&gt;66,66,I665),I665)</f>
        <v>93</v>
      </c>
    </row>
    <row r="666" ht="20.35" customHeight="1">
      <c r="A666" t="s" s="38">
        <v>778</v>
      </c>
      <c r="B666" s="81">
        <f>VLOOKUP('STATS 17-18'!AG668,'SC - SHOTS'!$A$3:$B$55,2)</f>
        <v>76</v>
      </c>
      <c r="C666" s="33">
        <f>IF('STATS 17-18'!G668&lt;400,IF(B666&gt;66,66,B666),B666)</f>
        <v>76</v>
      </c>
      <c r="D666" s="33">
        <f>IF('STATS 17-18'!G668&lt;200,IF(C666&gt;60,60,C666),C666)</f>
        <v>76</v>
      </c>
      <c r="E666" s="33">
        <f>VLOOKUP('STATS 17-18'!J668,'SC - GOALS'!$A$3:$B$55,2)</f>
        <v>77</v>
      </c>
      <c r="F666" s="33">
        <f>IF('STATS 17-18'!G668&lt;400,IF(E666&gt;66,66,E666),E666)</f>
        <v>77</v>
      </c>
      <c r="G666" s="33">
        <f>IF('STATS 17-18'!G668&lt;200,IF(F666&gt;60,60,F666),F666)</f>
        <v>77</v>
      </c>
      <c r="H666" s="116">
        <f>(D666+G666)/2</f>
        <v>76.5</v>
      </c>
      <c r="I666" s="116">
        <f>IF('STATS 17-18'!H668&lt;13.4,IF(H666&gt;73,73,H666),H666)</f>
        <v>76.5</v>
      </c>
      <c r="J666" s="134">
        <f>IF('STATS 17-18'!H668&lt;11,IF(I666&gt;66,66,I666),I666)</f>
        <v>76.5</v>
      </c>
    </row>
    <row r="667" ht="20.35" customHeight="1">
      <c r="A667" t="s" s="38">
        <v>779</v>
      </c>
      <c r="B667" s="81">
        <f>VLOOKUP('STATS 17-18'!AG669,'SC - SHOTS'!$A$3:$B$55,2)</f>
        <v>63</v>
      </c>
      <c r="C667" s="33">
        <f>IF('STATS 17-18'!G669&lt;400,IF(B667&gt;66,66,B667),B667)</f>
        <v>63</v>
      </c>
      <c r="D667" s="33">
        <f>IF('STATS 17-18'!G669&lt;200,IF(C667&gt;60,60,C667),C667)</f>
        <v>63</v>
      </c>
      <c r="E667" s="33">
        <f>VLOOKUP('STATS 17-18'!J669,'SC - GOALS'!$A$3:$B$55,2)</f>
        <v>61</v>
      </c>
      <c r="F667" s="33">
        <f>IF('STATS 17-18'!G669&lt;400,IF(E667&gt;66,66,E667),E667)</f>
        <v>61</v>
      </c>
      <c r="G667" s="33">
        <f>IF('STATS 17-18'!G669&lt;200,IF(F667&gt;60,60,F667),F667)</f>
        <v>61</v>
      </c>
      <c r="H667" s="116">
        <f>(D667+G667)/2</f>
        <v>62</v>
      </c>
      <c r="I667" s="116">
        <f>IF('STATS 17-18'!H669&lt;13.4,IF(H667&gt;73,73,H667),H667)</f>
        <v>62</v>
      </c>
      <c r="J667" s="134">
        <f>IF('STATS 17-18'!H669&lt;11,IF(I667&gt;66,66,I667),I667)</f>
        <v>62</v>
      </c>
    </row>
    <row r="668" ht="20.35" customHeight="1">
      <c r="A668" t="s" s="38">
        <v>780</v>
      </c>
      <c r="B668" s="81">
        <f>VLOOKUP('STATS 17-18'!AG670,'SC - SHOTS'!$A$3:$B$55,2)</f>
        <v>85</v>
      </c>
      <c r="C668" s="33">
        <f>IF('STATS 17-18'!G670&lt;400,IF(B668&gt;66,66,B668),B668)</f>
        <v>85</v>
      </c>
      <c r="D668" s="33">
        <f>IF('STATS 17-18'!G670&lt;200,IF(C668&gt;60,60,C668),C668)</f>
        <v>85</v>
      </c>
      <c r="E668" s="33">
        <f>VLOOKUP('STATS 17-18'!J670,'SC - GOALS'!$A$3:$B$55,2)</f>
        <v>56</v>
      </c>
      <c r="F668" s="33">
        <f>IF('STATS 17-18'!G670&lt;400,IF(E668&gt;66,66,E668),E668)</f>
        <v>56</v>
      </c>
      <c r="G668" s="33">
        <f>IF('STATS 17-18'!G670&lt;200,IF(F668&gt;60,60,F668),F668)</f>
        <v>56</v>
      </c>
      <c r="H668" s="116">
        <f>(D668+G668)/2</f>
        <v>70.5</v>
      </c>
      <c r="I668" s="116">
        <f>IF('STATS 17-18'!H670&lt;13.4,IF(H668&gt;73,73,H668),H668)</f>
        <v>70.5</v>
      </c>
      <c r="J668" s="134">
        <f>IF('STATS 17-18'!H670&lt;11,IF(I668&gt;66,66,I668),I668)</f>
        <v>70.5</v>
      </c>
    </row>
    <row r="669" ht="20.35" customHeight="1">
      <c r="A669" t="s" s="38">
        <v>781</v>
      </c>
      <c r="B669" s="81">
        <f>VLOOKUP('STATS 17-18'!AG671,'SC - SHOTS'!$A$3:$B$55,2)</f>
        <v>73</v>
      </c>
      <c r="C669" s="33">
        <f>IF('STATS 17-18'!G671&lt;400,IF(B669&gt;66,66,B669),B669)</f>
        <v>73</v>
      </c>
      <c r="D669" s="33">
        <f>IF('STATS 17-18'!G671&lt;200,IF(C669&gt;60,60,C669),C669)</f>
        <v>73</v>
      </c>
      <c r="E669" s="33">
        <f>VLOOKUP('STATS 17-18'!J671,'SC - GOALS'!$A$3:$B$55,2)</f>
        <v>78</v>
      </c>
      <c r="F669" s="33">
        <f>IF('STATS 17-18'!G671&lt;400,IF(E669&gt;66,66,E669),E669)</f>
        <v>78</v>
      </c>
      <c r="G669" s="33">
        <f>IF('STATS 17-18'!G671&lt;200,IF(F669&gt;60,60,F669),F669)</f>
        <v>78</v>
      </c>
      <c r="H669" s="116">
        <f>(D669+G669)/2</f>
        <v>75.5</v>
      </c>
      <c r="I669" s="116">
        <f>IF('STATS 17-18'!H671&lt;13.4,IF(H669&gt;73,73,H669),H669)</f>
        <v>73</v>
      </c>
      <c r="J669" s="134">
        <f>IF('STATS 17-18'!H671&lt;11,IF(I669&gt;66,66,I669),I669)</f>
        <v>73</v>
      </c>
    </row>
    <row r="670" ht="20.35" customHeight="1">
      <c r="A670" t="s" s="38">
        <v>782</v>
      </c>
      <c r="B670" s="81">
        <f>VLOOKUP('STATS 17-18'!AG672,'SC - SHOTS'!$A$3:$B$55,2)</f>
        <v>73</v>
      </c>
      <c r="C670" s="33">
        <f>IF('STATS 17-18'!G672&lt;400,IF(B670&gt;66,66,B670),B670)</f>
        <v>66</v>
      </c>
      <c r="D670" s="33">
        <f>IF('STATS 17-18'!G672&lt;200,IF(C670&gt;60,60,C670),C670)</f>
        <v>66</v>
      </c>
      <c r="E670" s="33">
        <f>VLOOKUP('STATS 17-18'!J672,'SC - GOALS'!$A$3:$B$55,2)</f>
        <v>64</v>
      </c>
      <c r="F670" s="33">
        <f>IF('STATS 17-18'!G672&lt;400,IF(E670&gt;66,66,E670),E670)</f>
        <v>64</v>
      </c>
      <c r="G670" s="33">
        <f>IF('STATS 17-18'!G672&lt;200,IF(F670&gt;60,60,F670),F670)</f>
        <v>64</v>
      </c>
      <c r="H670" s="116">
        <f>(D670+G670)/2</f>
        <v>65</v>
      </c>
      <c r="I670" s="116">
        <f>IF('STATS 17-18'!H672&lt;13.4,IF(H670&gt;73,73,H670),H670)</f>
        <v>65</v>
      </c>
      <c r="J670" s="134">
        <f>IF('STATS 17-18'!H672&lt;11,IF(I670&gt;66,66,I670),I670)</f>
        <v>65</v>
      </c>
    </row>
    <row r="671" ht="20.35" customHeight="1">
      <c r="A671" t="s" s="38">
        <v>783</v>
      </c>
      <c r="B671" s="81">
        <f>VLOOKUP('STATS 17-18'!AG673,'SC - SHOTS'!$A$3:$B$55,2)</f>
        <v>67</v>
      </c>
      <c r="C671" s="33">
        <f>IF('STATS 17-18'!G673&lt;400,IF(B671&gt;66,66,B671),B671)</f>
        <v>67</v>
      </c>
      <c r="D671" s="33">
        <f>IF('STATS 17-18'!G673&lt;200,IF(C671&gt;60,60,C671),C671)</f>
        <v>67</v>
      </c>
      <c r="E671" s="33">
        <f>VLOOKUP('STATS 17-18'!J673,'SC - GOALS'!$A$3:$B$55,2)</f>
        <v>52</v>
      </c>
      <c r="F671" s="33">
        <f>IF('STATS 17-18'!G673&lt;400,IF(E671&gt;66,66,E671),E671)</f>
        <v>52</v>
      </c>
      <c r="G671" s="33">
        <f>IF('STATS 17-18'!G673&lt;200,IF(F671&gt;60,60,F671),F671)</f>
        <v>52</v>
      </c>
      <c r="H671" s="116">
        <f>(D671+G671)/2</f>
        <v>59.5</v>
      </c>
      <c r="I671" s="116">
        <f>IF('STATS 17-18'!H673&lt;13.4,IF(H671&gt;73,73,H671),H671)</f>
        <v>59.5</v>
      </c>
      <c r="J671" s="134">
        <f>IF('STATS 17-18'!H673&lt;11,IF(I671&gt;66,66,I671),I671)</f>
        <v>59.5</v>
      </c>
    </row>
    <row r="672" ht="20.35" customHeight="1">
      <c r="A672" t="s" s="38">
        <v>784</v>
      </c>
      <c r="B672" s="81">
        <f>VLOOKUP('STATS 17-18'!AG674,'SC - SHOTS'!$A$3:$B$55,2)</f>
        <v>99</v>
      </c>
      <c r="C672" s="33">
        <f>IF('STATS 17-18'!G674&lt;400,IF(B672&gt;66,66,B672),B672)</f>
        <v>66</v>
      </c>
      <c r="D672" s="33">
        <f>IF('STATS 17-18'!G674&lt;200,IF(C672&gt;60,60,C672),C672)</f>
        <v>60</v>
      </c>
      <c r="E672" s="33">
        <f>VLOOKUP('STATS 17-18'!J674,'SC - GOALS'!$A$3:$B$55,2)</f>
        <v>80</v>
      </c>
      <c r="F672" s="33">
        <f>IF('STATS 17-18'!G674&lt;400,IF(E672&gt;66,66,E672),E672)</f>
        <v>66</v>
      </c>
      <c r="G672" s="33">
        <f>IF('STATS 17-18'!G674&lt;200,IF(F672&gt;60,60,F672),F672)</f>
        <v>60</v>
      </c>
      <c r="H672" s="116">
        <f>(D672+G672)/2</f>
        <v>60</v>
      </c>
      <c r="I672" s="116">
        <f>IF('STATS 17-18'!H674&lt;13.4,IF(H672&gt;73,73,H672),H672)</f>
        <v>60</v>
      </c>
      <c r="J672" s="134">
        <f>IF('STATS 17-18'!H674&lt;11,IF(I672&gt;66,66,I672),I672)</f>
        <v>60</v>
      </c>
    </row>
    <row r="673" ht="20.35" customHeight="1">
      <c r="A673" t="s" s="38">
        <v>785</v>
      </c>
      <c r="B673" s="81">
        <f>VLOOKUP('STATS 17-18'!AG675,'SC - SHOTS'!$A$3:$B$55,2)</f>
        <v>72</v>
      </c>
      <c r="C673" s="33">
        <f>IF('STATS 17-18'!G675&lt;400,IF(B673&gt;66,66,B673),B673)</f>
        <v>72</v>
      </c>
      <c r="D673" s="33">
        <f>IF('STATS 17-18'!G675&lt;200,IF(C673&gt;60,60,C673),C673)</f>
        <v>72</v>
      </c>
      <c r="E673" s="33">
        <f>VLOOKUP('STATS 17-18'!J675,'SC - GOALS'!$A$3:$B$55,2)</f>
        <v>70</v>
      </c>
      <c r="F673" s="33">
        <f>IF('STATS 17-18'!G675&lt;400,IF(E673&gt;66,66,E673),E673)</f>
        <v>70</v>
      </c>
      <c r="G673" s="33">
        <f>IF('STATS 17-18'!G675&lt;200,IF(F673&gt;60,60,F673),F673)</f>
        <v>70</v>
      </c>
      <c r="H673" s="116">
        <f>(D673+G673)/2</f>
        <v>71</v>
      </c>
      <c r="I673" s="116">
        <f>IF('STATS 17-18'!H675&lt;13.4,IF(H673&gt;73,73,H673),H673)</f>
        <v>71</v>
      </c>
      <c r="J673" s="134">
        <f>IF('STATS 17-18'!H675&lt;11,IF(I673&gt;66,66,I673),I673)</f>
        <v>71</v>
      </c>
    </row>
    <row r="674" ht="20.35" customHeight="1">
      <c r="A674" t="s" s="38">
        <v>786</v>
      </c>
      <c r="B674" s="81">
        <f>VLOOKUP('STATS 17-18'!AG676,'SC - SHOTS'!$A$3:$B$55,2)</f>
        <v>99</v>
      </c>
      <c r="C674" s="33">
        <f>IF('STATS 17-18'!G676&lt;400,IF(B674&gt;66,66,B674),B674)</f>
        <v>99</v>
      </c>
      <c r="D674" s="33">
        <f>IF('STATS 17-18'!G676&lt;200,IF(C674&gt;60,60,C674),C674)</f>
        <v>99</v>
      </c>
      <c r="E674" s="33">
        <f>VLOOKUP('STATS 17-18'!J676,'SC - GOALS'!$A$3:$B$55,2)</f>
        <v>96</v>
      </c>
      <c r="F674" s="33">
        <f>IF('STATS 17-18'!G676&lt;400,IF(E674&gt;66,66,E674),E674)</f>
        <v>96</v>
      </c>
      <c r="G674" s="33">
        <f>IF('STATS 17-18'!G676&lt;200,IF(F674&gt;60,60,F674),F674)</f>
        <v>96</v>
      </c>
      <c r="H674" s="116">
        <f>(D674+G674)/2</f>
        <v>97.5</v>
      </c>
      <c r="I674" s="116">
        <f>IF('STATS 17-18'!H676&lt;13.4,IF(H674&gt;73,73,H674),H674)</f>
        <v>97.5</v>
      </c>
      <c r="J674" s="134">
        <f>IF('STATS 17-18'!H676&lt;11,IF(I674&gt;66,66,I674),I674)</f>
        <v>97.5</v>
      </c>
    </row>
    <row r="675" ht="20.35" customHeight="1">
      <c r="A675" t="s" s="38">
        <v>787</v>
      </c>
      <c r="B675" s="81">
        <f>VLOOKUP('STATS 17-18'!AG677,'SC - SHOTS'!$A$3:$B$55,2)</f>
        <v>96</v>
      </c>
      <c r="C675" s="33">
        <f>IF('STATS 17-18'!G677&lt;400,IF(B675&gt;66,66,B675),B675)</f>
        <v>96</v>
      </c>
      <c r="D675" s="33">
        <f>IF('STATS 17-18'!G677&lt;200,IF(C675&gt;60,60,C675),C675)</f>
        <v>96</v>
      </c>
      <c r="E675" s="33">
        <f>VLOOKUP('STATS 17-18'!J677,'SC - GOALS'!$A$3:$B$55,2)</f>
        <v>96</v>
      </c>
      <c r="F675" s="33">
        <f>IF('STATS 17-18'!G677&lt;400,IF(E675&gt;66,66,E675),E675)</f>
        <v>96</v>
      </c>
      <c r="G675" s="33">
        <f>IF('STATS 17-18'!G677&lt;200,IF(F675&gt;60,60,F675),F675)</f>
        <v>96</v>
      </c>
      <c r="H675" s="116">
        <f>(D675+G675)/2</f>
        <v>96</v>
      </c>
      <c r="I675" s="116">
        <f>IF('STATS 17-18'!H677&lt;13.4,IF(H675&gt;73,73,H675),H675)</f>
        <v>96</v>
      </c>
      <c r="J675" s="134">
        <f>IF('STATS 17-18'!H677&lt;11,IF(I675&gt;66,66,I675),I675)</f>
        <v>96</v>
      </c>
    </row>
    <row r="676" ht="20.35" customHeight="1">
      <c r="A676" t="s" s="38">
        <v>788</v>
      </c>
      <c r="B676" s="81">
        <f>VLOOKUP('STATS 17-18'!AG678,'SC - SHOTS'!$A$3:$B$55,2)</f>
        <v>66</v>
      </c>
      <c r="C676" s="33">
        <f>IF('STATS 17-18'!G678&lt;400,IF(B676&gt;66,66,B676),B676)</f>
        <v>66</v>
      </c>
      <c r="D676" s="33">
        <f>IF('STATS 17-18'!G678&lt;200,IF(C676&gt;60,60,C676),C676)</f>
        <v>60</v>
      </c>
      <c r="E676" s="33">
        <f>VLOOKUP('STATS 17-18'!J678,'SC - GOALS'!$A$3:$B$55,2)</f>
        <v>99</v>
      </c>
      <c r="F676" s="33">
        <f>IF('STATS 17-18'!G678&lt;400,IF(E676&gt;66,66,E676),E676)</f>
        <v>66</v>
      </c>
      <c r="G676" s="33">
        <f>IF('STATS 17-18'!G678&lt;200,IF(F676&gt;60,60,F676),F676)</f>
        <v>60</v>
      </c>
      <c r="H676" s="116">
        <f>(D676+G676)/2</f>
        <v>60</v>
      </c>
      <c r="I676" s="116">
        <f>IF('STATS 17-18'!H678&lt;13.4,IF(H676&gt;73,73,H676),H676)</f>
        <v>60</v>
      </c>
      <c r="J676" s="134">
        <f>IF('STATS 17-18'!H678&lt;11,IF(I676&gt;66,66,I676),I676)</f>
        <v>60</v>
      </c>
    </row>
    <row r="677" ht="20.35" customHeight="1">
      <c r="A677" t="s" s="38">
        <v>789</v>
      </c>
      <c r="B677" s="81">
        <f>VLOOKUP('STATS 17-18'!AG679,'SC - SHOTS'!$A$3:$B$55,2)</f>
        <v>95</v>
      </c>
      <c r="C677" s="33">
        <f>IF('STATS 17-18'!G679&lt;400,IF(B677&gt;66,66,B677),B677)</f>
        <v>95</v>
      </c>
      <c r="D677" s="33">
        <f>IF('STATS 17-18'!G679&lt;200,IF(C677&gt;60,60,C677),C677)</f>
        <v>95</v>
      </c>
      <c r="E677" s="33">
        <f>VLOOKUP('STATS 17-18'!J679,'SC - GOALS'!$A$3:$B$55,2)</f>
        <v>87</v>
      </c>
      <c r="F677" s="33">
        <f>IF('STATS 17-18'!G679&lt;400,IF(E677&gt;66,66,E677),E677)</f>
        <v>87</v>
      </c>
      <c r="G677" s="33">
        <f>IF('STATS 17-18'!G679&lt;200,IF(F677&gt;60,60,F677),F677)</f>
        <v>87</v>
      </c>
      <c r="H677" s="116">
        <f>(D677+G677)/2</f>
        <v>91</v>
      </c>
      <c r="I677" s="116">
        <f>IF('STATS 17-18'!H679&lt;13.4,IF(H677&gt;73,73,H677),H677)</f>
        <v>91</v>
      </c>
      <c r="J677" s="134">
        <f>IF('STATS 17-18'!H679&lt;11,IF(I677&gt;66,66,I677),I677)</f>
        <v>91</v>
      </c>
    </row>
    <row r="678" ht="20.35" customHeight="1">
      <c r="A678" t="s" s="38">
        <v>790</v>
      </c>
      <c r="B678" s="81">
        <f>VLOOKUP('STATS 17-18'!AG680,'SC - SHOTS'!$A$3:$B$55,2)</f>
        <v>89</v>
      </c>
      <c r="C678" s="33">
        <f>IF('STATS 17-18'!G680&lt;400,IF(B678&gt;66,66,B678),B678)</f>
        <v>89</v>
      </c>
      <c r="D678" s="33">
        <f>IF('STATS 17-18'!G680&lt;200,IF(C678&gt;60,60,C678),C678)</f>
        <v>89</v>
      </c>
      <c r="E678" s="33">
        <f>VLOOKUP('STATS 17-18'!J680,'SC - GOALS'!$A$3:$B$55,2)</f>
        <v>91</v>
      </c>
      <c r="F678" s="33">
        <f>IF('STATS 17-18'!G680&lt;400,IF(E678&gt;66,66,E678),E678)</f>
        <v>91</v>
      </c>
      <c r="G678" s="33">
        <f>IF('STATS 17-18'!G680&lt;200,IF(F678&gt;60,60,F678),F678)</f>
        <v>91</v>
      </c>
      <c r="H678" s="116">
        <f>(D678+G678)/2</f>
        <v>90</v>
      </c>
      <c r="I678" s="116">
        <f>IF('STATS 17-18'!H680&lt;13.4,IF(H678&gt;73,73,H678),H678)</f>
        <v>90</v>
      </c>
      <c r="J678" s="134">
        <f>IF('STATS 17-18'!H680&lt;11,IF(I678&gt;66,66,I678),I678)</f>
        <v>90</v>
      </c>
    </row>
    <row r="679" ht="20.35" customHeight="1">
      <c r="A679" t="s" s="38">
        <v>791</v>
      </c>
      <c r="B679" s="81">
        <f>VLOOKUP('STATS 17-18'!AG681,'SC - SHOTS'!$A$3:$B$55,2)</f>
        <v>76</v>
      </c>
      <c r="C679" s="33">
        <f>IF('STATS 17-18'!G681&lt;400,IF(B679&gt;66,66,B679),B679)</f>
        <v>76</v>
      </c>
      <c r="D679" s="33">
        <f>IF('STATS 17-18'!G681&lt;200,IF(C679&gt;60,60,C679),C679)</f>
        <v>76</v>
      </c>
      <c r="E679" s="33">
        <f>VLOOKUP('STATS 17-18'!J681,'SC - GOALS'!$A$3:$B$55,2)</f>
        <v>82</v>
      </c>
      <c r="F679" s="33">
        <f>IF('STATS 17-18'!G681&lt;400,IF(E679&gt;66,66,E679),E679)</f>
        <v>82</v>
      </c>
      <c r="G679" s="33">
        <f>IF('STATS 17-18'!G681&lt;200,IF(F679&gt;60,60,F679),F679)</f>
        <v>82</v>
      </c>
      <c r="H679" s="116">
        <f>(D679+G679)/2</f>
        <v>79</v>
      </c>
      <c r="I679" s="116">
        <f>IF('STATS 17-18'!H681&lt;13.4,IF(H679&gt;73,73,H679),H679)</f>
        <v>79</v>
      </c>
      <c r="J679" s="134">
        <f>IF('STATS 17-18'!H681&lt;11,IF(I679&gt;66,66,I679),I679)</f>
        <v>79</v>
      </c>
    </row>
    <row r="680" ht="20.35" customHeight="1">
      <c r="A680" t="s" s="38">
        <v>793</v>
      </c>
      <c r="B680" s="81">
        <f>VLOOKUP('STATS 17-18'!AG682,'SC - SHOTS'!$A$3:$B$55,2)</f>
        <v>93</v>
      </c>
      <c r="C680" s="33">
        <f>IF('STATS 17-18'!G682&lt;400,IF(B680&gt;66,66,B680),B680)</f>
        <v>93</v>
      </c>
      <c r="D680" s="33">
        <f>IF('STATS 17-18'!G682&lt;200,IF(C680&gt;60,60,C680),C680)</f>
        <v>93</v>
      </c>
      <c r="E680" s="33">
        <f>VLOOKUP('STATS 17-18'!J682,'SC - GOALS'!$A$3:$B$55,2)</f>
        <v>76</v>
      </c>
      <c r="F680" s="33">
        <f>IF('STATS 17-18'!G682&lt;400,IF(E680&gt;66,66,E680),E680)</f>
        <v>76</v>
      </c>
      <c r="G680" s="33">
        <f>IF('STATS 17-18'!G682&lt;200,IF(F680&gt;60,60,F680),F680)</f>
        <v>76</v>
      </c>
      <c r="H680" s="116">
        <f>(D680+G680)/2</f>
        <v>84.5</v>
      </c>
      <c r="I680" s="116">
        <f>IF('STATS 17-18'!H682&lt;13.4,IF(H680&gt;73,73,H680),H680)</f>
        <v>73</v>
      </c>
      <c r="J680" s="134">
        <f>IF('STATS 17-18'!H682&lt;11,IF(I680&gt;66,66,I680),I680)</f>
        <v>73</v>
      </c>
    </row>
    <row r="681" ht="20.35" customHeight="1">
      <c r="A681" t="s" s="38">
        <v>794</v>
      </c>
      <c r="B681" s="81">
        <f>VLOOKUP('STATS 17-18'!AG683,'SC - SHOTS'!$A$3:$B$55,2)</f>
        <v>99</v>
      </c>
      <c r="C681" s="33">
        <f>IF('STATS 17-18'!G683&lt;400,IF(B681&gt;66,66,B681),B681)</f>
        <v>66</v>
      </c>
      <c r="D681" s="33">
        <f>IF('STATS 17-18'!G683&lt;200,IF(C681&gt;60,60,C681),C681)</f>
        <v>60</v>
      </c>
      <c r="E681" s="33">
        <f>VLOOKUP('STATS 17-18'!J683,'SC - GOALS'!$A$3:$B$55,2)</f>
        <v>99</v>
      </c>
      <c r="F681" s="33">
        <f>IF('STATS 17-18'!G683&lt;400,IF(E681&gt;66,66,E681),E681)</f>
        <v>66</v>
      </c>
      <c r="G681" s="33">
        <f>IF('STATS 17-18'!G683&lt;200,IF(F681&gt;60,60,F681),F681)</f>
        <v>60</v>
      </c>
      <c r="H681" s="116">
        <f>(D681+G681)/2</f>
        <v>60</v>
      </c>
      <c r="I681" s="116">
        <f>IF('STATS 17-18'!H683&lt;13.4,IF(H681&gt;73,73,H681),H681)</f>
        <v>60</v>
      </c>
      <c r="J681" s="134">
        <f>IF('STATS 17-18'!H683&lt;11,IF(I681&gt;66,66,I681),I681)</f>
        <v>60</v>
      </c>
    </row>
    <row r="682" ht="20.35" customHeight="1">
      <c r="A682" t="s" s="38">
        <v>795</v>
      </c>
      <c r="B682" s="81">
        <f>VLOOKUP('STATS 17-18'!AG684,'SC - SHOTS'!$A$3:$B$55,2)</f>
        <v>80</v>
      </c>
      <c r="C682" s="33">
        <f>IF('STATS 17-18'!G684&lt;400,IF(B682&gt;66,66,B682),B682)</f>
        <v>80</v>
      </c>
      <c r="D682" s="33">
        <f>IF('STATS 17-18'!G684&lt;200,IF(C682&gt;60,60,C682),C682)</f>
        <v>80</v>
      </c>
      <c r="E682" s="33">
        <f>VLOOKUP('STATS 17-18'!J684,'SC - GOALS'!$A$3:$B$55,2)</f>
        <v>90</v>
      </c>
      <c r="F682" s="33">
        <f>IF('STATS 17-18'!G684&lt;400,IF(E682&gt;66,66,E682),E682)</f>
        <v>90</v>
      </c>
      <c r="G682" s="33">
        <f>IF('STATS 17-18'!G684&lt;200,IF(F682&gt;60,60,F682),F682)</f>
        <v>90</v>
      </c>
      <c r="H682" s="116">
        <f>(D682+G682)/2</f>
        <v>85</v>
      </c>
      <c r="I682" s="116">
        <f>IF('STATS 17-18'!H684&lt;13.4,IF(H682&gt;73,73,H682),H682)</f>
        <v>85</v>
      </c>
      <c r="J682" s="134">
        <f>IF('STATS 17-18'!H684&lt;11,IF(I682&gt;66,66,I682),I682)</f>
        <v>85</v>
      </c>
    </row>
    <row r="683" ht="20.35" customHeight="1">
      <c r="A683" t="s" s="38">
        <v>796</v>
      </c>
      <c r="B683" s="81">
        <f>VLOOKUP('STATS 17-18'!AG685,'SC - SHOTS'!$A$3:$B$55,2)</f>
        <v>96</v>
      </c>
      <c r="C683" s="33">
        <f>IF('STATS 17-18'!G685&lt;400,IF(B683&gt;66,66,B683),B683)</f>
        <v>96</v>
      </c>
      <c r="D683" s="33">
        <f>IF('STATS 17-18'!G685&lt;200,IF(C683&gt;60,60,C683),C683)</f>
        <v>96</v>
      </c>
      <c r="E683" s="33">
        <f>VLOOKUP('STATS 17-18'!J685,'SC - GOALS'!$A$3:$B$55,2)</f>
        <v>99</v>
      </c>
      <c r="F683" s="33">
        <f>IF('STATS 17-18'!G685&lt;400,IF(E683&gt;66,66,E683),E683)</f>
        <v>99</v>
      </c>
      <c r="G683" s="33">
        <f>IF('STATS 17-18'!G685&lt;200,IF(F683&gt;60,60,F683),F683)</f>
        <v>99</v>
      </c>
      <c r="H683" s="116">
        <f>(D683+G683)/2</f>
        <v>97.5</v>
      </c>
      <c r="I683" s="116">
        <f>IF('STATS 17-18'!H685&lt;13.4,IF(H683&gt;73,73,H683),H683)</f>
        <v>97.5</v>
      </c>
      <c r="J683" s="134">
        <f>IF('STATS 17-18'!H685&lt;11,IF(I683&gt;66,66,I683),I683)</f>
        <v>97.5</v>
      </c>
    </row>
    <row r="684" ht="20.35" customHeight="1">
      <c r="A684" t="s" s="38">
        <v>797</v>
      </c>
      <c r="B684" s="81">
        <f>VLOOKUP('STATS 17-18'!AG686,'SC - SHOTS'!$A$3:$B$55,2)</f>
        <v>51</v>
      </c>
      <c r="C684" s="33">
        <f>IF('STATS 17-18'!G686&lt;400,IF(B684&gt;66,66,B684),B684)</f>
        <v>51</v>
      </c>
      <c r="D684" s="33">
        <f>IF('STATS 17-18'!G686&lt;200,IF(C684&gt;60,60,C684),C684)</f>
        <v>51</v>
      </c>
      <c r="E684" s="33">
        <f>VLOOKUP('STATS 17-18'!J686,'SC - GOALS'!$A$3:$B$55,2)</f>
        <v>52</v>
      </c>
      <c r="F684" s="33">
        <f>IF('STATS 17-18'!G686&lt;400,IF(E684&gt;66,66,E684),E684)</f>
        <v>52</v>
      </c>
      <c r="G684" s="33">
        <f>IF('STATS 17-18'!G686&lt;200,IF(F684&gt;60,60,F684),F684)</f>
        <v>52</v>
      </c>
      <c r="H684" s="116">
        <f>(D684+G684)/2</f>
        <v>51.5</v>
      </c>
      <c r="I684" s="116">
        <f>IF('STATS 17-18'!H686&lt;13.4,IF(H684&gt;73,73,H684),H684)</f>
        <v>51.5</v>
      </c>
      <c r="J684" s="134">
        <f>IF('STATS 17-18'!H686&lt;11,IF(I684&gt;66,66,I684),I684)</f>
        <v>51.5</v>
      </c>
    </row>
    <row r="685" ht="20.35" customHeight="1">
      <c r="A685" t="s" s="38">
        <v>798</v>
      </c>
      <c r="B685" s="81">
        <f>VLOOKUP('STATS 17-18'!AG687,'SC - SHOTS'!$A$3:$B$55,2)</f>
        <v>64</v>
      </c>
      <c r="C685" s="33">
        <f>IF('STATS 17-18'!G687&lt;400,IF(B685&gt;66,66,B685),B685)</f>
        <v>64</v>
      </c>
      <c r="D685" s="33">
        <f>IF('STATS 17-18'!G687&lt;200,IF(C685&gt;60,60,C685),C685)</f>
        <v>64</v>
      </c>
      <c r="E685" s="33">
        <f>VLOOKUP('STATS 17-18'!J687,'SC - GOALS'!$A$3:$B$55,2)</f>
        <v>84</v>
      </c>
      <c r="F685" s="33">
        <f>IF('STATS 17-18'!G687&lt;400,IF(E685&gt;66,66,E685),E685)</f>
        <v>84</v>
      </c>
      <c r="G685" s="33">
        <f>IF('STATS 17-18'!G687&lt;200,IF(F685&gt;60,60,F685),F685)</f>
        <v>84</v>
      </c>
      <c r="H685" s="116">
        <f>(D685+G685)/2</f>
        <v>74</v>
      </c>
      <c r="I685" s="116">
        <f>IF('STATS 17-18'!H687&lt;13.4,IF(H685&gt;73,73,H685),H685)</f>
        <v>74</v>
      </c>
      <c r="J685" s="134">
        <f>IF('STATS 17-18'!H687&lt;11,IF(I685&gt;66,66,I685),I685)</f>
        <v>74</v>
      </c>
    </row>
    <row r="686" ht="20.35" customHeight="1">
      <c r="A686" t="s" s="38">
        <v>799</v>
      </c>
      <c r="B686" s="81">
        <f>VLOOKUP('STATS 17-18'!AG688,'SC - SHOTS'!$A$3:$B$55,2)</f>
        <v>62</v>
      </c>
      <c r="C686" s="33">
        <f>IF('STATS 17-18'!G688&lt;400,IF(B686&gt;66,66,B686),B686)</f>
        <v>62</v>
      </c>
      <c r="D686" s="33">
        <f>IF('STATS 17-18'!G688&lt;200,IF(C686&gt;60,60,C686),C686)</f>
        <v>62</v>
      </c>
      <c r="E686" s="33">
        <f>VLOOKUP('STATS 17-18'!J688,'SC - GOALS'!$A$3:$B$55,2)</f>
        <v>77</v>
      </c>
      <c r="F686" s="33">
        <f>IF('STATS 17-18'!G688&lt;400,IF(E686&gt;66,66,E686),E686)</f>
        <v>77</v>
      </c>
      <c r="G686" s="33">
        <f>IF('STATS 17-18'!G688&lt;200,IF(F686&gt;60,60,F686),F686)</f>
        <v>77</v>
      </c>
      <c r="H686" s="116">
        <f>(D686+G686)/2</f>
        <v>69.5</v>
      </c>
      <c r="I686" s="116">
        <f>IF('STATS 17-18'!H688&lt;13.4,IF(H686&gt;73,73,H686),H686)</f>
        <v>69.5</v>
      </c>
      <c r="J686" s="134">
        <f>IF('STATS 17-18'!H688&lt;11,IF(I686&gt;66,66,I686),I686)</f>
        <v>66</v>
      </c>
    </row>
    <row r="687" ht="20.35" customHeight="1">
      <c r="A687" t="s" s="38">
        <v>800</v>
      </c>
      <c r="B687" s="81">
        <f>VLOOKUP('STATS 17-18'!AG689,'SC - SHOTS'!$A$3:$B$55,2)</f>
        <v>59</v>
      </c>
      <c r="C687" s="33">
        <f>IF('STATS 17-18'!G689&lt;400,IF(B687&gt;66,66,B687),B687)</f>
        <v>59</v>
      </c>
      <c r="D687" s="33">
        <f>IF('STATS 17-18'!G689&lt;200,IF(C687&gt;60,60,C687),C687)</f>
        <v>59</v>
      </c>
      <c r="E687" s="33">
        <f>VLOOKUP('STATS 17-18'!J689,'SC - GOALS'!$A$3:$B$55,2)</f>
        <v>89</v>
      </c>
      <c r="F687" s="33">
        <f>IF('STATS 17-18'!G689&lt;400,IF(E687&gt;66,66,E687),E687)</f>
        <v>66</v>
      </c>
      <c r="G687" s="33">
        <f>IF('STATS 17-18'!G689&lt;200,IF(F687&gt;60,60,F687),F687)</f>
        <v>60</v>
      </c>
      <c r="H687" s="116">
        <f>(D687+G687)/2</f>
        <v>59.5</v>
      </c>
      <c r="I687" s="116">
        <f>IF('STATS 17-18'!H689&lt;13.4,IF(H687&gt;73,73,H687),H687)</f>
        <v>59.5</v>
      </c>
      <c r="J687" s="134">
        <f>IF('STATS 17-18'!H689&lt;11,IF(I687&gt;66,66,I687),I687)</f>
        <v>59.5</v>
      </c>
    </row>
    <row r="688" ht="20.35" customHeight="1">
      <c r="A688" t="s" s="38">
        <v>801</v>
      </c>
      <c r="B688" s="81">
        <f>VLOOKUP('STATS 17-18'!AG690,'SC - SHOTS'!$A$3:$B$55,2)</f>
        <v>47</v>
      </c>
      <c r="C688" s="33">
        <f>IF('STATS 17-18'!G690&lt;400,IF(B688&gt;66,66,B688),B688)</f>
        <v>47</v>
      </c>
      <c r="D688" s="33">
        <f>IF('STATS 17-18'!G690&lt;200,IF(C688&gt;60,60,C688),C688)</f>
        <v>47</v>
      </c>
      <c r="E688" s="33">
        <f>VLOOKUP('STATS 17-18'!J690,'SC - GOALS'!$A$3:$B$55,2)</f>
        <v>47</v>
      </c>
      <c r="F688" s="33">
        <f>IF('STATS 17-18'!G690&lt;400,IF(E688&gt;66,66,E688),E688)</f>
        <v>47</v>
      </c>
      <c r="G688" s="33">
        <f>IF('STATS 17-18'!G690&lt;200,IF(F688&gt;60,60,F688),F688)</f>
        <v>47</v>
      </c>
      <c r="H688" s="116">
        <f>(D688+G688)/2</f>
        <v>47</v>
      </c>
      <c r="I688" s="116">
        <f>IF('STATS 17-18'!H690&lt;13.4,IF(H688&gt;73,73,H688),H688)</f>
        <v>47</v>
      </c>
      <c r="J688" s="134">
        <f>IF('STATS 17-18'!H690&lt;11,IF(I688&gt;66,66,I688),I688)</f>
        <v>47</v>
      </c>
    </row>
    <row r="689" ht="20.35" customHeight="1">
      <c r="A689" t="s" s="38">
        <v>802</v>
      </c>
      <c r="B689" s="81">
        <f>VLOOKUP('STATS 17-18'!AG691,'SC - SHOTS'!$A$3:$B$55,2)</f>
        <v>69</v>
      </c>
      <c r="C689" s="33">
        <f>IF('STATS 17-18'!G691&lt;400,IF(B689&gt;66,66,B689),B689)</f>
        <v>66</v>
      </c>
      <c r="D689" s="33">
        <f>IF('STATS 17-18'!G691&lt;200,IF(C689&gt;60,60,C689),C689)</f>
        <v>60</v>
      </c>
      <c r="E689" s="33">
        <f>VLOOKUP('STATS 17-18'!J691,'SC - GOALS'!$A$3:$B$55,2)</f>
        <v>47</v>
      </c>
      <c r="F689" s="33">
        <f>IF('STATS 17-18'!G691&lt;400,IF(E689&gt;66,66,E689),E689)</f>
        <v>47</v>
      </c>
      <c r="G689" s="33">
        <f>IF('STATS 17-18'!G691&lt;200,IF(F689&gt;60,60,F689),F689)</f>
        <v>47</v>
      </c>
      <c r="H689" s="116">
        <f>(D689+G689)/2</f>
        <v>53.5</v>
      </c>
      <c r="I689" s="116">
        <f>IF('STATS 17-18'!H691&lt;13.4,IF(H689&gt;73,73,H689),H689)</f>
        <v>53.5</v>
      </c>
      <c r="J689" s="134">
        <f>IF('STATS 17-18'!H691&lt;11,IF(I689&gt;66,66,I689),I689)</f>
        <v>53.5</v>
      </c>
    </row>
    <row r="690" ht="20.35" customHeight="1">
      <c r="A690" t="s" s="38">
        <v>803</v>
      </c>
      <c r="B690" s="81">
        <f>VLOOKUP('STATS 17-18'!AG692,'SC - SHOTS'!$A$3:$B$55,2)</f>
        <v>72</v>
      </c>
      <c r="C690" s="33">
        <f>IF('STATS 17-18'!G692&lt;400,IF(B690&gt;66,66,B690),B690)</f>
        <v>72</v>
      </c>
      <c r="D690" s="33">
        <f>IF('STATS 17-18'!G692&lt;200,IF(C690&gt;60,60,C690),C690)</f>
        <v>72</v>
      </c>
      <c r="E690" s="33">
        <f>VLOOKUP('STATS 17-18'!J692,'SC - GOALS'!$A$3:$B$55,2)</f>
        <v>75</v>
      </c>
      <c r="F690" s="33">
        <f>IF('STATS 17-18'!G692&lt;400,IF(E690&gt;66,66,E690),E690)</f>
        <v>75</v>
      </c>
      <c r="G690" s="33">
        <f>IF('STATS 17-18'!G692&lt;200,IF(F690&gt;60,60,F690),F690)</f>
        <v>75</v>
      </c>
      <c r="H690" s="116">
        <f>(D690+G690)/2</f>
        <v>73.5</v>
      </c>
      <c r="I690" s="116">
        <f>IF('STATS 17-18'!H692&lt;13.4,IF(H690&gt;73,73,H690),H690)</f>
        <v>73.5</v>
      </c>
      <c r="J690" s="134">
        <f>IF('STATS 17-18'!H692&lt;11,IF(I690&gt;66,66,I690),I690)</f>
        <v>73.5</v>
      </c>
    </row>
    <row r="691" ht="20.35" customHeight="1">
      <c r="A691" t="s" s="38">
        <v>805</v>
      </c>
      <c r="B691" s="81">
        <f>VLOOKUP('STATS 17-18'!AG693,'SC - SHOTS'!$A$3:$B$55,2)</f>
        <v>80</v>
      </c>
      <c r="C691" s="33">
        <f>IF('STATS 17-18'!G693&lt;400,IF(B691&gt;66,66,B691),B691)</f>
        <v>80</v>
      </c>
      <c r="D691" s="33">
        <f>IF('STATS 17-18'!G693&lt;200,IF(C691&gt;60,60,C691),C691)</f>
        <v>80</v>
      </c>
      <c r="E691" s="33">
        <f>VLOOKUP('STATS 17-18'!J693,'SC - GOALS'!$A$3:$B$55,2)</f>
        <v>79</v>
      </c>
      <c r="F691" s="33">
        <f>IF('STATS 17-18'!G693&lt;400,IF(E691&gt;66,66,E691),E691)</f>
        <v>79</v>
      </c>
      <c r="G691" s="33">
        <f>IF('STATS 17-18'!G693&lt;200,IF(F691&gt;60,60,F691),F691)</f>
        <v>79</v>
      </c>
      <c r="H691" s="116">
        <f>(D691+G691)/2</f>
        <v>79.5</v>
      </c>
      <c r="I691" s="116">
        <f>IF('STATS 17-18'!H693&lt;13.4,IF(H691&gt;73,73,H691),H691)</f>
        <v>79.5</v>
      </c>
      <c r="J691" s="134">
        <f>IF('STATS 17-18'!H693&lt;11,IF(I691&gt;66,66,I691),I691)</f>
        <v>79.5</v>
      </c>
    </row>
    <row r="692" ht="20.35" customHeight="1">
      <c r="A692" t="s" s="38">
        <v>806</v>
      </c>
      <c r="B692" s="81">
        <f>VLOOKUP('STATS 17-18'!AG694,'SC - SHOTS'!$A$3:$B$55,2)</f>
        <v>76</v>
      </c>
      <c r="C692" s="33">
        <f>IF('STATS 17-18'!G694&lt;400,IF(B692&gt;66,66,B692),B692)</f>
        <v>76</v>
      </c>
      <c r="D692" s="33">
        <f>IF('STATS 17-18'!G694&lt;200,IF(C692&gt;60,60,C692),C692)</f>
        <v>76</v>
      </c>
      <c r="E692" s="33">
        <f>VLOOKUP('STATS 17-18'!J694,'SC - GOALS'!$A$3:$B$55,2)</f>
        <v>69</v>
      </c>
      <c r="F692" s="33">
        <f>IF('STATS 17-18'!G694&lt;400,IF(E692&gt;66,66,E692),E692)</f>
        <v>69</v>
      </c>
      <c r="G692" s="33">
        <f>IF('STATS 17-18'!G694&lt;200,IF(F692&gt;60,60,F692),F692)</f>
        <v>69</v>
      </c>
      <c r="H692" s="116">
        <f>(D692+G692)/2</f>
        <v>72.5</v>
      </c>
      <c r="I692" s="116">
        <f>IF('STATS 17-18'!H694&lt;13.4,IF(H692&gt;73,73,H692),H692)</f>
        <v>72.5</v>
      </c>
      <c r="J692" s="134">
        <f>IF('STATS 17-18'!H694&lt;11,IF(I692&gt;66,66,I692),I692)</f>
        <v>72.5</v>
      </c>
    </row>
    <row r="693" ht="20.35" customHeight="1">
      <c r="A693" t="s" s="38">
        <v>807</v>
      </c>
      <c r="B693" s="81">
        <f>VLOOKUP('STATS 17-18'!AG695,'SC - SHOTS'!$A$3:$B$55,2)</f>
        <v>47</v>
      </c>
      <c r="C693" s="33">
        <f>IF('STATS 17-18'!G695&lt;400,IF(B693&gt;66,66,B693),B693)</f>
        <v>47</v>
      </c>
      <c r="D693" s="33">
        <f>IF('STATS 17-18'!G695&lt;200,IF(C693&gt;60,60,C693),C693)</f>
        <v>47</v>
      </c>
      <c r="E693" s="33">
        <f>VLOOKUP('STATS 17-18'!J695,'SC - GOALS'!$A$3:$B$55,2)</f>
        <v>78</v>
      </c>
      <c r="F693" s="33">
        <f>IF('STATS 17-18'!G695&lt;400,IF(E693&gt;66,66,E693),E693)</f>
        <v>66</v>
      </c>
      <c r="G693" s="33">
        <f>IF('STATS 17-18'!G695&lt;200,IF(F693&gt;60,60,F693),F693)</f>
        <v>60</v>
      </c>
      <c r="H693" s="116">
        <f>(D693+G693)/2</f>
        <v>53.5</v>
      </c>
      <c r="I693" s="116">
        <f>IF('STATS 17-18'!H695&lt;13.4,IF(H693&gt;73,73,H693),H693)</f>
        <v>53.5</v>
      </c>
      <c r="J693" s="134">
        <f>IF('STATS 17-18'!H695&lt;11,IF(I693&gt;66,66,I693),I693)</f>
        <v>53.5</v>
      </c>
    </row>
    <row r="694" ht="20.35" customHeight="1">
      <c r="A694" t="s" s="38">
        <v>808</v>
      </c>
      <c r="B694" s="81">
        <f>VLOOKUP('STATS 17-18'!AG696,'SC - SHOTS'!$A$3:$B$55,2)</f>
        <v>72</v>
      </c>
      <c r="C694" s="33">
        <f>IF('STATS 17-18'!G696&lt;400,IF(B694&gt;66,66,B694),B694)</f>
        <v>66</v>
      </c>
      <c r="D694" s="33">
        <f>IF('STATS 17-18'!G696&lt;200,IF(C694&gt;60,60,C694),C694)</f>
        <v>66</v>
      </c>
      <c r="E694" s="33">
        <f>VLOOKUP('STATS 17-18'!J696,'SC - GOALS'!$A$3:$B$55,2)</f>
        <v>56</v>
      </c>
      <c r="F694" s="33">
        <f>IF('STATS 17-18'!G696&lt;400,IF(E694&gt;66,66,E694),E694)</f>
        <v>56</v>
      </c>
      <c r="G694" s="33">
        <f>IF('STATS 17-18'!G696&lt;200,IF(F694&gt;60,60,F694),F694)</f>
        <v>56</v>
      </c>
      <c r="H694" s="116">
        <f>(D694+G694)/2</f>
        <v>61</v>
      </c>
      <c r="I694" s="116">
        <f>IF('STATS 17-18'!H696&lt;13.4,IF(H694&gt;73,73,H694),H694)</f>
        <v>61</v>
      </c>
      <c r="J694" s="134">
        <f>IF('STATS 17-18'!H696&lt;11,IF(I694&gt;66,66,I694),I694)</f>
        <v>61</v>
      </c>
    </row>
    <row r="695" ht="20.35" customHeight="1">
      <c r="A695" t="s" s="38">
        <v>809</v>
      </c>
      <c r="B695" s="81">
        <f>VLOOKUP('STATS 17-18'!AG697,'SC - SHOTS'!$A$3:$B$55,2)</f>
        <v>94</v>
      </c>
      <c r="C695" s="33">
        <f>IF('STATS 17-18'!G697&lt;400,IF(B695&gt;66,66,B695),B695)</f>
        <v>94</v>
      </c>
      <c r="D695" s="33">
        <f>IF('STATS 17-18'!G697&lt;200,IF(C695&gt;60,60,C695),C695)</f>
        <v>94</v>
      </c>
      <c r="E695" s="33">
        <f>VLOOKUP('STATS 17-18'!J697,'SC - GOALS'!$A$3:$B$55,2)</f>
        <v>94</v>
      </c>
      <c r="F695" s="33">
        <f>IF('STATS 17-18'!G697&lt;400,IF(E695&gt;66,66,E695),E695)</f>
        <v>94</v>
      </c>
      <c r="G695" s="33">
        <f>IF('STATS 17-18'!G697&lt;200,IF(F695&gt;60,60,F695),F695)</f>
        <v>94</v>
      </c>
      <c r="H695" s="116">
        <f>(D695+G695)/2</f>
        <v>94</v>
      </c>
      <c r="I695" s="116">
        <f>IF('STATS 17-18'!H697&lt;13.4,IF(H695&gt;73,73,H695),H695)</f>
        <v>94</v>
      </c>
      <c r="J695" s="134">
        <f>IF('STATS 17-18'!H697&lt;11,IF(I695&gt;66,66,I695),I695)</f>
        <v>94</v>
      </c>
    </row>
    <row r="696" ht="20.35" customHeight="1">
      <c r="A696" t="s" s="38">
        <v>810</v>
      </c>
      <c r="B696" s="81">
        <f>VLOOKUP('STATS 17-18'!AG698,'SC - SHOTS'!$A$3:$B$55,2)</f>
        <v>47</v>
      </c>
      <c r="C696" s="33">
        <f>IF('STATS 17-18'!G698&lt;400,IF(B696&gt;66,66,B696),B696)</f>
        <v>47</v>
      </c>
      <c r="D696" s="33">
        <f>IF('STATS 17-18'!G698&lt;200,IF(C696&gt;60,60,C696),C696)</f>
        <v>47</v>
      </c>
      <c r="E696" s="33">
        <f>VLOOKUP('STATS 17-18'!J698,'SC - GOALS'!$A$3:$B$55,2)</f>
        <v>47</v>
      </c>
      <c r="F696" s="33">
        <f>IF('STATS 17-18'!G698&lt;400,IF(E696&gt;66,66,E696),E696)</f>
        <v>47</v>
      </c>
      <c r="G696" s="33">
        <f>IF('STATS 17-18'!G698&lt;200,IF(F696&gt;60,60,F696),F696)</f>
        <v>47</v>
      </c>
      <c r="H696" s="116">
        <f>(D696+G696)/2</f>
        <v>47</v>
      </c>
      <c r="I696" s="116">
        <f>IF('STATS 17-18'!H698&lt;13.4,IF(H696&gt;73,73,H696),H696)</f>
        <v>47</v>
      </c>
      <c r="J696" s="134">
        <f>IF('STATS 17-18'!H698&lt;11,IF(I696&gt;66,66,I696),I696)</f>
        <v>47</v>
      </c>
    </row>
    <row r="697" ht="20.35" customHeight="1">
      <c r="A697" t="s" s="38">
        <v>811</v>
      </c>
      <c r="B697" s="81">
        <f>VLOOKUP('STATS 17-18'!AG699,'SC - SHOTS'!$A$3:$B$55,2)</f>
        <v>74</v>
      </c>
      <c r="C697" s="33">
        <f>IF('STATS 17-18'!G699&lt;400,IF(B697&gt;66,66,B697),B697)</f>
        <v>74</v>
      </c>
      <c r="D697" s="33">
        <f>IF('STATS 17-18'!G699&lt;200,IF(C697&gt;60,60,C697),C697)</f>
        <v>74</v>
      </c>
      <c r="E697" s="33">
        <f>VLOOKUP('STATS 17-18'!J699,'SC - GOALS'!$A$3:$B$55,2)</f>
        <v>72</v>
      </c>
      <c r="F697" s="33">
        <f>IF('STATS 17-18'!G699&lt;400,IF(E697&gt;66,66,E697),E697)</f>
        <v>72</v>
      </c>
      <c r="G697" s="33">
        <f>IF('STATS 17-18'!G699&lt;200,IF(F697&gt;60,60,F697),F697)</f>
        <v>72</v>
      </c>
      <c r="H697" s="116">
        <f>(D697+G697)/2</f>
        <v>73</v>
      </c>
      <c r="I697" s="116">
        <f>IF('STATS 17-18'!H699&lt;13.4,IF(H697&gt;73,73,H697),H697)</f>
        <v>73</v>
      </c>
      <c r="J697" s="134">
        <f>IF('STATS 17-18'!H699&lt;11,IF(I697&gt;66,66,I697),I697)</f>
        <v>73</v>
      </c>
    </row>
    <row r="698" ht="20.35" customHeight="1">
      <c r="A698" t="s" s="38">
        <v>812</v>
      </c>
      <c r="B698" s="81">
        <f>VLOOKUP('STATS 17-18'!AG700,'SC - SHOTS'!$A$3:$B$55,2)</f>
        <v>81</v>
      </c>
      <c r="C698" s="33">
        <f>IF('STATS 17-18'!G700&lt;400,IF(B698&gt;66,66,B698),B698)</f>
        <v>81</v>
      </c>
      <c r="D698" s="33">
        <f>IF('STATS 17-18'!G700&lt;200,IF(C698&gt;60,60,C698),C698)</f>
        <v>81</v>
      </c>
      <c r="E698" s="33">
        <f>VLOOKUP('STATS 17-18'!J700,'SC - GOALS'!$A$3:$B$55,2)</f>
        <v>73</v>
      </c>
      <c r="F698" s="33">
        <f>IF('STATS 17-18'!G700&lt;400,IF(E698&gt;66,66,E698),E698)</f>
        <v>73</v>
      </c>
      <c r="G698" s="33">
        <f>IF('STATS 17-18'!G700&lt;200,IF(F698&gt;60,60,F698),F698)</f>
        <v>73</v>
      </c>
      <c r="H698" s="116">
        <f>(D698+G698)/2</f>
        <v>77</v>
      </c>
      <c r="I698" s="116">
        <f>IF('STATS 17-18'!H700&lt;13.4,IF(H698&gt;73,73,H698),H698)</f>
        <v>73</v>
      </c>
      <c r="J698" s="134">
        <f>IF('STATS 17-18'!H700&lt;11,IF(I698&gt;66,66,I698),I698)</f>
        <v>66</v>
      </c>
    </row>
    <row r="699" ht="20.35" customHeight="1">
      <c r="A699" t="s" s="38">
        <v>813</v>
      </c>
      <c r="B699" s="81">
        <f>VLOOKUP('STATS 17-18'!AG701,'SC - SHOTS'!$A$3:$B$55,2)</f>
        <v>71</v>
      </c>
      <c r="C699" s="33">
        <f>IF('STATS 17-18'!G701&lt;400,IF(B699&gt;66,66,B699),B699)</f>
        <v>71</v>
      </c>
      <c r="D699" s="33">
        <f>IF('STATS 17-18'!G701&lt;200,IF(C699&gt;60,60,C699),C699)</f>
        <v>71</v>
      </c>
      <c r="E699" s="33">
        <f>VLOOKUP('STATS 17-18'!J701,'SC - GOALS'!$A$3:$B$55,2)</f>
        <v>66</v>
      </c>
      <c r="F699" s="33">
        <f>IF('STATS 17-18'!G701&lt;400,IF(E699&gt;66,66,E699),E699)</f>
        <v>66</v>
      </c>
      <c r="G699" s="33">
        <f>IF('STATS 17-18'!G701&lt;200,IF(F699&gt;60,60,F699),F699)</f>
        <v>66</v>
      </c>
      <c r="H699" s="116">
        <f>(D699+G699)/2</f>
        <v>68.5</v>
      </c>
      <c r="I699" s="116">
        <f>IF('STATS 17-18'!H701&lt;13.4,IF(H699&gt;73,73,H699),H699)</f>
        <v>68.5</v>
      </c>
      <c r="J699" s="134">
        <f>IF('STATS 17-18'!H701&lt;11,IF(I699&gt;66,66,I699),I699)</f>
        <v>68.5</v>
      </c>
    </row>
    <row r="700" ht="20.35" customHeight="1">
      <c r="A700" t="s" s="38">
        <v>814</v>
      </c>
      <c r="B700" s="81">
        <f>VLOOKUP('STATS 17-18'!AG702,'SC - SHOTS'!$A$3:$B$55,2)</f>
        <v>79</v>
      </c>
      <c r="C700" s="33">
        <f>IF('STATS 17-18'!G702&lt;400,IF(B700&gt;66,66,B700),B700)</f>
        <v>79</v>
      </c>
      <c r="D700" s="33">
        <f>IF('STATS 17-18'!G702&lt;200,IF(C700&gt;60,60,C700),C700)</f>
        <v>79</v>
      </c>
      <c r="E700" s="33">
        <f>VLOOKUP('STATS 17-18'!J702,'SC - GOALS'!$A$3:$B$55,2)</f>
        <v>83</v>
      </c>
      <c r="F700" s="33">
        <f>IF('STATS 17-18'!G702&lt;400,IF(E700&gt;66,66,E700),E700)</f>
        <v>83</v>
      </c>
      <c r="G700" s="33">
        <f>IF('STATS 17-18'!G702&lt;200,IF(F700&gt;60,60,F700),F700)</f>
        <v>83</v>
      </c>
      <c r="H700" s="116">
        <f>(D700+G700)/2</f>
        <v>81</v>
      </c>
      <c r="I700" s="116">
        <f>IF('STATS 17-18'!H702&lt;13.4,IF(H700&gt;73,73,H700),H700)</f>
        <v>81</v>
      </c>
      <c r="J700" s="134">
        <f>IF('STATS 17-18'!H702&lt;11,IF(I700&gt;66,66,I700),I700)</f>
        <v>81</v>
      </c>
    </row>
    <row r="701" ht="20.35" customHeight="1">
      <c r="A701" t="s" s="38">
        <v>815</v>
      </c>
      <c r="B701" s="81">
        <f>VLOOKUP('STATS 17-18'!AG703,'SC - SHOTS'!$A$3:$B$55,2)</f>
        <v>74</v>
      </c>
      <c r="C701" s="33">
        <f>IF('STATS 17-18'!G703&lt;400,IF(B701&gt;66,66,B701),B701)</f>
        <v>74</v>
      </c>
      <c r="D701" s="33">
        <f>IF('STATS 17-18'!G703&lt;200,IF(C701&gt;60,60,C701),C701)</f>
        <v>74</v>
      </c>
      <c r="E701" s="33">
        <f>VLOOKUP('STATS 17-18'!J703,'SC - GOALS'!$A$3:$B$55,2)</f>
        <v>64</v>
      </c>
      <c r="F701" s="33">
        <f>IF('STATS 17-18'!G703&lt;400,IF(E701&gt;66,66,E701),E701)</f>
        <v>64</v>
      </c>
      <c r="G701" s="33">
        <f>IF('STATS 17-18'!G703&lt;200,IF(F701&gt;60,60,F701),F701)</f>
        <v>64</v>
      </c>
      <c r="H701" s="116">
        <f>(D701+G701)/2</f>
        <v>69</v>
      </c>
      <c r="I701" s="116">
        <f>IF('STATS 17-18'!H703&lt;13.4,IF(H701&gt;73,73,H701),H701)</f>
        <v>69</v>
      </c>
      <c r="J701" s="134">
        <f>IF('STATS 17-18'!H703&lt;11,IF(I701&gt;66,66,I701),I701)</f>
        <v>69</v>
      </c>
    </row>
    <row r="702" ht="20.35" customHeight="1">
      <c r="A702" t="s" s="38">
        <v>817</v>
      </c>
      <c r="B702" s="81">
        <f>VLOOKUP('STATS 17-18'!AG704,'SC - SHOTS'!$A$3:$B$55,2)</f>
        <v>69</v>
      </c>
      <c r="C702" s="33">
        <f>IF('STATS 17-18'!G704&lt;400,IF(B702&gt;66,66,B702),B702)</f>
        <v>69</v>
      </c>
      <c r="D702" s="33">
        <f>IF('STATS 17-18'!G704&lt;200,IF(C702&gt;60,60,C702),C702)</f>
        <v>69</v>
      </c>
      <c r="E702" s="33">
        <f>VLOOKUP('STATS 17-18'!J704,'SC - GOALS'!$A$3:$B$55,2)</f>
        <v>82</v>
      </c>
      <c r="F702" s="33">
        <f>IF('STATS 17-18'!G704&lt;400,IF(E702&gt;66,66,E702),E702)</f>
        <v>82</v>
      </c>
      <c r="G702" s="33">
        <f>IF('STATS 17-18'!G704&lt;200,IF(F702&gt;60,60,F702),F702)</f>
        <v>82</v>
      </c>
      <c r="H702" s="116">
        <f>(D702+G702)/2</f>
        <v>75.5</v>
      </c>
      <c r="I702" s="116">
        <f>IF('STATS 17-18'!H704&lt;13.4,IF(H702&gt;73,73,H702),H702)</f>
        <v>75.5</v>
      </c>
      <c r="J702" s="134">
        <f>IF('STATS 17-18'!H704&lt;11,IF(I702&gt;66,66,I702),I702)</f>
        <v>75.5</v>
      </c>
    </row>
    <row r="703" ht="20.35" customHeight="1">
      <c r="A703" t="s" s="38">
        <v>818</v>
      </c>
      <c r="B703" s="81">
        <f>VLOOKUP('STATS 17-18'!AG705,'SC - SHOTS'!$A$3:$B$55,2)</f>
        <v>93</v>
      </c>
      <c r="C703" s="33">
        <f>IF('STATS 17-18'!G705&lt;400,IF(B703&gt;66,66,B703),B703)</f>
        <v>93</v>
      </c>
      <c r="D703" s="33">
        <f>IF('STATS 17-18'!G705&lt;200,IF(C703&gt;60,60,C703),C703)</f>
        <v>93</v>
      </c>
      <c r="E703" s="33">
        <f>VLOOKUP('STATS 17-18'!J705,'SC - GOALS'!$A$3:$B$55,2)</f>
        <v>72</v>
      </c>
      <c r="F703" s="33">
        <f>IF('STATS 17-18'!G705&lt;400,IF(E703&gt;66,66,E703),E703)</f>
        <v>72</v>
      </c>
      <c r="G703" s="33">
        <f>IF('STATS 17-18'!G705&lt;200,IF(F703&gt;60,60,F703),F703)</f>
        <v>72</v>
      </c>
      <c r="H703" s="116">
        <f>(D703+G703)/2</f>
        <v>82.5</v>
      </c>
      <c r="I703" s="116">
        <f>IF('STATS 17-18'!H705&lt;13.4,IF(H703&gt;73,73,H703),H703)</f>
        <v>73</v>
      </c>
      <c r="J703" s="134">
        <f>IF('STATS 17-18'!H705&lt;11,IF(I703&gt;66,66,I703),I703)</f>
        <v>73</v>
      </c>
    </row>
    <row r="704" ht="20.35" customHeight="1">
      <c r="A704" t="s" s="38">
        <v>819</v>
      </c>
      <c r="B704" s="81">
        <f>VLOOKUP('STATS 17-18'!AG706,'SC - SHOTS'!$A$3:$B$55,2)</f>
        <v>78</v>
      </c>
      <c r="C704" s="33">
        <f>IF('STATS 17-18'!G706&lt;400,IF(B704&gt;66,66,B704),B704)</f>
        <v>78</v>
      </c>
      <c r="D704" s="33">
        <f>IF('STATS 17-18'!G706&lt;200,IF(C704&gt;60,60,C704),C704)</f>
        <v>78</v>
      </c>
      <c r="E704" s="33">
        <f>VLOOKUP('STATS 17-18'!J706,'SC - GOALS'!$A$3:$B$55,2)</f>
        <v>51</v>
      </c>
      <c r="F704" s="33">
        <f>IF('STATS 17-18'!G706&lt;400,IF(E704&gt;66,66,E704),E704)</f>
        <v>51</v>
      </c>
      <c r="G704" s="33">
        <f>IF('STATS 17-18'!G706&lt;200,IF(F704&gt;60,60,F704),F704)</f>
        <v>51</v>
      </c>
      <c r="H704" s="116">
        <f>(D704+G704)/2</f>
        <v>64.5</v>
      </c>
      <c r="I704" s="116">
        <f>IF('STATS 17-18'!H706&lt;13.4,IF(H704&gt;73,73,H704),H704)</f>
        <v>64.5</v>
      </c>
      <c r="J704" s="134">
        <f>IF('STATS 17-18'!H706&lt;11,IF(I704&gt;66,66,I704),I704)</f>
        <v>64.5</v>
      </c>
    </row>
    <row r="705" ht="20.35" customHeight="1">
      <c r="A705" t="s" s="38">
        <v>820</v>
      </c>
      <c r="B705" s="81">
        <f>VLOOKUP('STATS 17-18'!AG707,'SC - SHOTS'!$A$3:$B$55,2)</f>
        <v>50</v>
      </c>
      <c r="C705" s="33">
        <f>IF('STATS 17-18'!G707&lt;400,IF(B705&gt;66,66,B705),B705)</f>
        <v>50</v>
      </c>
      <c r="D705" s="33">
        <f>IF('STATS 17-18'!G707&lt;200,IF(C705&gt;60,60,C705),C705)</f>
        <v>50</v>
      </c>
      <c r="E705" s="33">
        <f>VLOOKUP('STATS 17-18'!J707,'SC - GOALS'!$A$3:$B$55,2)</f>
        <v>47</v>
      </c>
      <c r="F705" s="33">
        <f>IF('STATS 17-18'!G707&lt;400,IF(E705&gt;66,66,E705),E705)</f>
        <v>47</v>
      </c>
      <c r="G705" s="33">
        <f>IF('STATS 17-18'!G707&lt;200,IF(F705&gt;60,60,F705),F705)</f>
        <v>47</v>
      </c>
      <c r="H705" s="116">
        <f>(D705+G705)/2</f>
        <v>48.5</v>
      </c>
      <c r="I705" s="116">
        <f>IF('STATS 17-18'!H707&lt;13.4,IF(H705&gt;73,73,H705),H705)</f>
        <v>48.5</v>
      </c>
      <c r="J705" s="134">
        <f>IF('STATS 17-18'!H707&lt;11,IF(I705&gt;66,66,I705),I705)</f>
        <v>48.5</v>
      </c>
    </row>
    <row r="706" ht="20.35" customHeight="1">
      <c r="A706" t="s" s="38">
        <v>821</v>
      </c>
      <c r="B706" s="81">
        <f>VLOOKUP('STATS 17-18'!AG708,'SC - SHOTS'!$A$3:$B$55,2)</f>
        <v>67</v>
      </c>
      <c r="C706" s="33">
        <f>IF('STATS 17-18'!G708&lt;400,IF(B706&gt;66,66,B706),B706)</f>
        <v>67</v>
      </c>
      <c r="D706" s="33">
        <f>IF('STATS 17-18'!G708&lt;200,IF(C706&gt;60,60,C706),C706)</f>
        <v>67</v>
      </c>
      <c r="E706" s="33">
        <f>VLOOKUP('STATS 17-18'!J708,'SC - GOALS'!$A$3:$B$55,2)</f>
        <v>55</v>
      </c>
      <c r="F706" s="33">
        <f>IF('STATS 17-18'!G708&lt;400,IF(E706&gt;66,66,E706),E706)</f>
        <v>55</v>
      </c>
      <c r="G706" s="33">
        <f>IF('STATS 17-18'!G708&lt;200,IF(F706&gt;60,60,F706),F706)</f>
        <v>55</v>
      </c>
      <c r="H706" s="116">
        <f>(D706+G706)/2</f>
        <v>61</v>
      </c>
      <c r="I706" s="116">
        <f>IF('STATS 17-18'!H708&lt;13.4,IF(H706&gt;73,73,H706),H706)</f>
        <v>61</v>
      </c>
      <c r="J706" s="134">
        <f>IF('STATS 17-18'!H708&lt;11,IF(I706&gt;66,66,I706),I706)</f>
        <v>61</v>
      </c>
    </row>
    <row r="707" ht="20.35" customHeight="1">
      <c r="A707" t="s" s="38">
        <v>822</v>
      </c>
      <c r="B707" s="81">
        <f>VLOOKUP('STATS 17-18'!AG709,'SC - SHOTS'!$A$3:$B$55,2)</f>
        <v>91</v>
      </c>
      <c r="C707" s="33">
        <f>IF('STATS 17-18'!G709&lt;400,IF(B707&gt;66,66,B707),B707)</f>
        <v>66</v>
      </c>
      <c r="D707" s="33">
        <f>IF('STATS 17-18'!G709&lt;200,IF(C707&gt;60,60,C707),C707)</f>
        <v>66</v>
      </c>
      <c r="E707" s="33">
        <f>VLOOKUP('STATS 17-18'!J709,'SC - GOALS'!$A$3:$B$55,2)</f>
        <v>80</v>
      </c>
      <c r="F707" s="33">
        <f>IF('STATS 17-18'!G709&lt;400,IF(E707&gt;66,66,E707),E707)</f>
        <v>66</v>
      </c>
      <c r="G707" s="33">
        <f>IF('STATS 17-18'!G709&lt;200,IF(F707&gt;60,60,F707),F707)</f>
        <v>66</v>
      </c>
      <c r="H707" s="116">
        <f>(D707+G707)/2</f>
        <v>66</v>
      </c>
      <c r="I707" s="116">
        <f>IF('STATS 17-18'!H709&lt;13.4,IF(H707&gt;73,73,H707),H707)</f>
        <v>66</v>
      </c>
      <c r="J707" s="134">
        <f>IF('STATS 17-18'!H709&lt;11,IF(I707&gt;66,66,I707),I707)</f>
        <v>66</v>
      </c>
    </row>
    <row r="708" ht="20.35" customHeight="1">
      <c r="A708" t="s" s="38">
        <v>823</v>
      </c>
      <c r="B708" s="81">
        <f>VLOOKUP('STATS 17-18'!AG710,'SC - SHOTS'!$A$3:$B$55,2)</f>
        <v>85</v>
      </c>
      <c r="C708" s="33">
        <f>IF('STATS 17-18'!G710&lt;400,IF(B708&gt;66,66,B708),B708)</f>
        <v>85</v>
      </c>
      <c r="D708" s="33">
        <f>IF('STATS 17-18'!G710&lt;200,IF(C708&gt;60,60,C708),C708)</f>
        <v>85</v>
      </c>
      <c r="E708" s="33">
        <f>VLOOKUP('STATS 17-18'!J710,'SC - GOALS'!$A$3:$B$55,2)</f>
        <v>90</v>
      </c>
      <c r="F708" s="33">
        <f>IF('STATS 17-18'!G710&lt;400,IF(E708&gt;66,66,E708),E708)</f>
        <v>90</v>
      </c>
      <c r="G708" s="33">
        <f>IF('STATS 17-18'!G710&lt;200,IF(F708&gt;60,60,F708),F708)</f>
        <v>90</v>
      </c>
      <c r="H708" s="116">
        <f>(D708+G708)/2</f>
        <v>87.5</v>
      </c>
      <c r="I708" s="116">
        <f>IF('STATS 17-18'!H710&lt;13.4,IF(H708&gt;73,73,H708),H708)</f>
        <v>87.5</v>
      </c>
      <c r="J708" s="134">
        <f>IF('STATS 17-18'!H710&lt;11,IF(I708&gt;66,66,I708),I708)</f>
        <v>87.5</v>
      </c>
    </row>
    <row r="709" ht="20.35" customHeight="1">
      <c r="A709" t="s" s="38">
        <v>824</v>
      </c>
      <c r="B709" s="81">
        <f>VLOOKUP('STATS 17-18'!AG711,'SC - SHOTS'!$A$3:$B$55,2)</f>
        <v>67</v>
      </c>
      <c r="C709" s="33">
        <f>IF('STATS 17-18'!G711&lt;400,IF(B709&gt;66,66,B709),B709)</f>
        <v>67</v>
      </c>
      <c r="D709" s="33">
        <f>IF('STATS 17-18'!G711&lt;200,IF(C709&gt;60,60,C709),C709)</f>
        <v>67</v>
      </c>
      <c r="E709" s="33">
        <f>VLOOKUP('STATS 17-18'!J711,'SC - GOALS'!$A$3:$B$55,2)</f>
        <v>70</v>
      </c>
      <c r="F709" s="33">
        <f>IF('STATS 17-18'!G711&lt;400,IF(E709&gt;66,66,E709),E709)</f>
        <v>70</v>
      </c>
      <c r="G709" s="33">
        <f>IF('STATS 17-18'!G711&lt;200,IF(F709&gt;60,60,F709),F709)</f>
        <v>70</v>
      </c>
      <c r="H709" s="116">
        <f>(D709+G709)/2</f>
        <v>68.5</v>
      </c>
      <c r="I709" s="116">
        <f>IF('STATS 17-18'!H711&lt;13.4,IF(H709&gt;73,73,H709),H709)</f>
        <v>68.5</v>
      </c>
      <c r="J709" s="134">
        <f>IF('STATS 17-18'!H711&lt;11,IF(I709&gt;66,66,I709),I709)</f>
        <v>66</v>
      </c>
    </row>
    <row r="710" ht="20.35" customHeight="1">
      <c r="A710" t="s" s="38">
        <v>825</v>
      </c>
      <c r="B710" s="81">
        <f>VLOOKUP('STATS 17-18'!AG712,'SC - SHOTS'!$A$3:$B$55,2)</f>
        <v>81</v>
      </c>
      <c r="C710" s="33">
        <f>IF('STATS 17-18'!G712&lt;400,IF(B710&gt;66,66,B710),B710)</f>
        <v>81</v>
      </c>
      <c r="D710" s="33">
        <f>IF('STATS 17-18'!G712&lt;200,IF(C710&gt;60,60,C710),C710)</f>
        <v>81</v>
      </c>
      <c r="E710" s="33">
        <f>VLOOKUP('STATS 17-18'!J712,'SC - GOALS'!$A$3:$B$55,2)</f>
        <v>80</v>
      </c>
      <c r="F710" s="33">
        <f>IF('STATS 17-18'!G712&lt;400,IF(E710&gt;66,66,E710),E710)</f>
        <v>80</v>
      </c>
      <c r="G710" s="33">
        <f>IF('STATS 17-18'!G712&lt;200,IF(F710&gt;60,60,F710),F710)</f>
        <v>80</v>
      </c>
      <c r="H710" s="116">
        <f>(D710+G710)/2</f>
        <v>80.5</v>
      </c>
      <c r="I710" s="116">
        <f>IF('STATS 17-18'!H712&lt;13.4,IF(H710&gt;73,73,H710),H710)</f>
        <v>80.5</v>
      </c>
      <c r="J710" s="134">
        <f>IF('STATS 17-18'!H712&lt;11,IF(I710&gt;66,66,I710),I710)</f>
        <v>80.5</v>
      </c>
    </row>
    <row r="711" ht="20.35" customHeight="1">
      <c r="A711" t="s" s="38">
        <v>827</v>
      </c>
      <c r="B711" s="81">
        <f>VLOOKUP('STATS 17-18'!AG713,'SC - SHOTS'!$A$3:$B$55,2)</f>
        <v>97</v>
      </c>
      <c r="C711" s="33">
        <f>IF('STATS 17-18'!G713&lt;400,IF(B711&gt;66,66,B711),B711)</f>
        <v>97</v>
      </c>
      <c r="D711" s="33">
        <f>IF('STATS 17-18'!G713&lt;200,IF(C711&gt;60,60,C711),C711)</f>
        <v>97</v>
      </c>
      <c r="E711" s="33">
        <f>VLOOKUP('STATS 17-18'!J713,'SC - GOALS'!$A$3:$B$55,2)</f>
        <v>88</v>
      </c>
      <c r="F711" s="33">
        <f>IF('STATS 17-18'!G713&lt;400,IF(E711&gt;66,66,E711),E711)</f>
        <v>88</v>
      </c>
      <c r="G711" s="33">
        <f>IF('STATS 17-18'!G713&lt;200,IF(F711&gt;60,60,F711),F711)</f>
        <v>88</v>
      </c>
      <c r="H711" s="116">
        <f>(D711+G711)/2</f>
        <v>92.5</v>
      </c>
      <c r="I711" s="116">
        <f>IF('STATS 17-18'!H713&lt;13.4,IF(H711&gt;73,73,H711),H711)</f>
        <v>92.5</v>
      </c>
      <c r="J711" s="134">
        <f>IF('STATS 17-18'!H713&lt;11,IF(I711&gt;66,66,I711),I711)</f>
        <v>92.5</v>
      </c>
    </row>
    <row r="712" ht="20.35" customHeight="1">
      <c r="A712" t="s" s="38">
        <v>828</v>
      </c>
      <c r="B712" s="81">
        <f>VLOOKUP('STATS 17-18'!AG714,'SC - SHOTS'!$A$3:$B$55,2)</f>
        <v>91</v>
      </c>
      <c r="C712" s="33">
        <f>IF('STATS 17-18'!G714&lt;400,IF(B712&gt;66,66,B712),B712)</f>
        <v>91</v>
      </c>
      <c r="D712" s="33">
        <f>IF('STATS 17-18'!G714&lt;200,IF(C712&gt;60,60,C712),C712)</f>
        <v>91</v>
      </c>
      <c r="E712" s="33">
        <f>VLOOKUP('STATS 17-18'!J714,'SC - GOALS'!$A$3:$B$55,2)</f>
        <v>95</v>
      </c>
      <c r="F712" s="33">
        <f>IF('STATS 17-18'!G714&lt;400,IF(E712&gt;66,66,E712),E712)</f>
        <v>95</v>
      </c>
      <c r="G712" s="33">
        <f>IF('STATS 17-18'!G714&lt;200,IF(F712&gt;60,60,F712),F712)</f>
        <v>95</v>
      </c>
      <c r="H712" s="116">
        <f>(D712+G712)/2</f>
        <v>93</v>
      </c>
      <c r="I712" s="116">
        <f>IF('STATS 17-18'!H714&lt;13.4,IF(H712&gt;73,73,H712),H712)</f>
        <v>93</v>
      </c>
      <c r="J712" s="134">
        <f>IF('STATS 17-18'!H714&lt;11,IF(I712&gt;66,66,I712),I712)</f>
        <v>93</v>
      </c>
    </row>
    <row r="713" ht="20.35" customHeight="1">
      <c r="A713" t="s" s="38">
        <v>829</v>
      </c>
      <c r="B713" s="81">
        <f>VLOOKUP('STATS 17-18'!AG715,'SC - SHOTS'!$A$3:$B$55,2)</f>
        <v>68</v>
      </c>
      <c r="C713" s="33">
        <f>IF('STATS 17-18'!G715&lt;400,IF(B713&gt;66,66,B713),B713)</f>
        <v>68</v>
      </c>
      <c r="D713" s="33">
        <f>IF('STATS 17-18'!G715&lt;200,IF(C713&gt;60,60,C713),C713)</f>
        <v>68</v>
      </c>
      <c r="E713" s="33">
        <f>VLOOKUP('STATS 17-18'!J715,'SC - GOALS'!$A$3:$B$55,2)</f>
        <v>78</v>
      </c>
      <c r="F713" s="33">
        <f>IF('STATS 17-18'!G715&lt;400,IF(E713&gt;66,66,E713),E713)</f>
        <v>78</v>
      </c>
      <c r="G713" s="33">
        <f>IF('STATS 17-18'!G715&lt;200,IF(F713&gt;60,60,F713),F713)</f>
        <v>78</v>
      </c>
      <c r="H713" s="116">
        <f>(D713+G713)/2</f>
        <v>73</v>
      </c>
      <c r="I713" s="116">
        <f>IF('STATS 17-18'!H715&lt;13.4,IF(H713&gt;73,73,H713),H713)</f>
        <v>73</v>
      </c>
      <c r="J713" s="134">
        <f>IF('STATS 17-18'!H715&lt;11,IF(I713&gt;66,66,I713),I713)</f>
        <v>73</v>
      </c>
    </row>
    <row r="714" ht="20.35" customHeight="1">
      <c r="A714" t="s" s="38">
        <v>830</v>
      </c>
      <c r="B714" s="81">
        <f>VLOOKUP('STATS 17-18'!AG716,'SC - SHOTS'!$A$3:$B$55,2)</f>
        <v>66</v>
      </c>
      <c r="C714" s="33">
        <f>IF('STATS 17-18'!G716&lt;400,IF(B714&gt;66,66,B714),B714)</f>
        <v>66</v>
      </c>
      <c r="D714" s="33">
        <f>IF('STATS 17-18'!G716&lt;200,IF(C714&gt;60,60,C714),C714)</f>
        <v>66</v>
      </c>
      <c r="E714" s="33">
        <f>VLOOKUP('STATS 17-18'!J716,'SC - GOALS'!$A$3:$B$55,2)</f>
        <v>72</v>
      </c>
      <c r="F714" s="33">
        <f>IF('STATS 17-18'!G716&lt;400,IF(E714&gt;66,66,E714),E714)</f>
        <v>72</v>
      </c>
      <c r="G714" s="33">
        <f>IF('STATS 17-18'!G716&lt;200,IF(F714&gt;60,60,F714),F714)</f>
        <v>72</v>
      </c>
      <c r="H714" s="116">
        <f>(D714+G714)/2</f>
        <v>69</v>
      </c>
      <c r="I714" s="116">
        <f>IF('STATS 17-18'!H716&lt;13.4,IF(H714&gt;73,73,H714),H714)</f>
        <v>69</v>
      </c>
      <c r="J714" s="134">
        <f>IF('STATS 17-18'!H716&lt;11,IF(I714&gt;66,66,I714),I714)</f>
        <v>69</v>
      </c>
    </row>
    <row r="715" ht="20.35" customHeight="1">
      <c r="A715" t="s" s="38">
        <v>832</v>
      </c>
      <c r="B715" s="81">
        <f>VLOOKUP('STATS 17-18'!AG717,'SC - SHOTS'!$A$3:$B$55,2)</f>
        <v>63</v>
      </c>
      <c r="C715" s="33">
        <f>IF('STATS 17-18'!G717&lt;400,IF(B715&gt;66,66,B715),B715)</f>
        <v>63</v>
      </c>
      <c r="D715" s="33">
        <f>IF('STATS 17-18'!G717&lt;200,IF(C715&gt;60,60,C715),C715)</f>
        <v>60</v>
      </c>
      <c r="E715" s="33">
        <f>VLOOKUP('STATS 17-18'!J717,'SC - GOALS'!$A$3:$B$55,2)</f>
        <v>47</v>
      </c>
      <c r="F715" s="33">
        <f>IF('STATS 17-18'!G717&lt;400,IF(E715&gt;66,66,E715),E715)</f>
        <v>47</v>
      </c>
      <c r="G715" s="33">
        <f>IF('STATS 17-18'!G717&lt;200,IF(F715&gt;60,60,F715),F715)</f>
        <v>47</v>
      </c>
      <c r="H715" s="116">
        <f>(D715+G715)/2</f>
        <v>53.5</v>
      </c>
      <c r="I715" s="116">
        <f>IF('STATS 17-18'!H717&lt;13.4,IF(H715&gt;73,73,H715),H715)</f>
        <v>53.5</v>
      </c>
      <c r="J715" s="134">
        <f>IF('STATS 17-18'!H717&lt;11,IF(I715&gt;66,66,I715),I715)</f>
        <v>53.5</v>
      </c>
    </row>
    <row r="716" ht="20.35" customHeight="1">
      <c r="A716" t="s" s="38">
        <v>833</v>
      </c>
      <c r="B716" s="81">
        <f>VLOOKUP('STATS 17-18'!AG718,'SC - SHOTS'!$A$3:$B$55,2)</f>
        <v>48</v>
      </c>
      <c r="C716" s="33">
        <f>IF('STATS 17-18'!G718&lt;400,IF(B716&gt;66,66,B716),B716)</f>
        <v>48</v>
      </c>
      <c r="D716" s="33">
        <f>IF('STATS 17-18'!G718&lt;200,IF(C716&gt;60,60,C716),C716)</f>
        <v>48</v>
      </c>
      <c r="E716" s="33">
        <f>VLOOKUP('STATS 17-18'!J718,'SC - GOALS'!$A$3:$B$55,2)</f>
        <v>47</v>
      </c>
      <c r="F716" s="33">
        <f>IF('STATS 17-18'!G718&lt;400,IF(E716&gt;66,66,E716),E716)</f>
        <v>47</v>
      </c>
      <c r="G716" s="33">
        <f>IF('STATS 17-18'!G718&lt;200,IF(F716&gt;60,60,F716),F716)</f>
        <v>47</v>
      </c>
      <c r="H716" s="116">
        <f>(D716+G716)/2</f>
        <v>47.5</v>
      </c>
      <c r="I716" s="116">
        <f>IF('STATS 17-18'!H718&lt;13.4,IF(H716&gt;73,73,H716),H716)</f>
        <v>47.5</v>
      </c>
      <c r="J716" s="134">
        <f>IF('STATS 17-18'!H718&lt;11,IF(I716&gt;66,66,I716),I716)</f>
        <v>47.5</v>
      </c>
    </row>
    <row r="717" ht="20.35" customHeight="1">
      <c r="A717" t="s" s="38">
        <v>834</v>
      </c>
      <c r="B717" s="81">
        <f>VLOOKUP('STATS 17-18'!AG719,'SC - SHOTS'!$A$3:$B$55,2)</f>
        <v>57</v>
      </c>
      <c r="C717" s="33">
        <f>IF('STATS 17-18'!G719&lt;400,IF(B717&gt;66,66,B717),B717)</f>
        <v>57</v>
      </c>
      <c r="D717" s="33">
        <f>IF('STATS 17-18'!G719&lt;200,IF(C717&gt;60,60,C717),C717)</f>
        <v>57</v>
      </c>
      <c r="E717" s="33">
        <f>VLOOKUP('STATS 17-18'!J719,'SC - GOALS'!$A$3:$B$55,2)</f>
        <v>57</v>
      </c>
      <c r="F717" s="33">
        <f>IF('STATS 17-18'!G719&lt;400,IF(E717&gt;66,66,E717),E717)</f>
        <v>57</v>
      </c>
      <c r="G717" s="33">
        <f>IF('STATS 17-18'!G719&lt;200,IF(F717&gt;60,60,F717),F717)</f>
        <v>57</v>
      </c>
      <c r="H717" s="116">
        <f>(D717+G717)/2</f>
        <v>57</v>
      </c>
      <c r="I717" s="116">
        <f>IF('STATS 17-18'!H719&lt;13.4,IF(H717&gt;73,73,H717),H717)</f>
        <v>57</v>
      </c>
      <c r="J717" s="134">
        <f>IF('STATS 17-18'!H719&lt;11,IF(I717&gt;66,66,I717),I717)</f>
        <v>57</v>
      </c>
    </row>
    <row r="718" ht="20.35" customHeight="1">
      <c r="A718" t="s" s="38">
        <v>835</v>
      </c>
      <c r="B718" s="81">
        <f>VLOOKUP('STATS 17-18'!AG720,'SC - SHOTS'!$A$3:$B$55,2)</f>
        <v>56</v>
      </c>
      <c r="C718" s="33">
        <f>IF('STATS 17-18'!G720&lt;400,IF(B718&gt;66,66,B718),B718)</f>
        <v>56</v>
      </c>
      <c r="D718" s="33">
        <f>IF('STATS 17-18'!G720&lt;200,IF(C718&gt;60,60,C718),C718)</f>
        <v>56</v>
      </c>
      <c r="E718" s="33">
        <f>VLOOKUP('STATS 17-18'!J720,'SC - GOALS'!$A$3:$B$55,2)</f>
        <v>52</v>
      </c>
      <c r="F718" s="33">
        <f>IF('STATS 17-18'!G720&lt;400,IF(E718&gt;66,66,E718),E718)</f>
        <v>52</v>
      </c>
      <c r="G718" s="33">
        <f>IF('STATS 17-18'!G720&lt;200,IF(F718&gt;60,60,F718),F718)</f>
        <v>52</v>
      </c>
      <c r="H718" s="116">
        <f>(D718+G718)/2</f>
        <v>54</v>
      </c>
      <c r="I718" s="116">
        <f>IF('STATS 17-18'!H720&lt;13.4,IF(H718&gt;73,73,H718),H718)</f>
        <v>54</v>
      </c>
      <c r="J718" s="134">
        <f>IF('STATS 17-18'!H720&lt;11,IF(I718&gt;66,66,I718),I718)</f>
        <v>54</v>
      </c>
    </row>
    <row r="719" ht="20.35" customHeight="1">
      <c r="A719" t="s" s="38">
        <v>836</v>
      </c>
      <c r="B719" s="81">
        <f>VLOOKUP('STATS 17-18'!AG721,'SC - SHOTS'!$A$3:$B$55,2)</f>
        <v>79</v>
      </c>
      <c r="C719" s="33">
        <f>IF('STATS 17-18'!G721&lt;400,IF(B719&gt;66,66,B719),B719)</f>
        <v>66</v>
      </c>
      <c r="D719" s="33">
        <f>IF('STATS 17-18'!G721&lt;200,IF(C719&gt;60,60,C719),C719)</f>
        <v>60</v>
      </c>
      <c r="E719" s="33">
        <f>VLOOKUP('STATS 17-18'!J721,'SC - GOALS'!$A$3:$B$55,2)</f>
        <v>88</v>
      </c>
      <c r="F719" s="33">
        <f>IF('STATS 17-18'!G721&lt;400,IF(E719&gt;66,66,E719),E719)</f>
        <v>66</v>
      </c>
      <c r="G719" s="33">
        <f>IF('STATS 17-18'!G721&lt;200,IF(F719&gt;60,60,F719),F719)</f>
        <v>60</v>
      </c>
      <c r="H719" s="116">
        <f>(D719+G719)/2</f>
        <v>60</v>
      </c>
      <c r="I719" s="116">
        <f>IF('STATS 17-18'!H721&lt;13.4,IF(H719&gt;73,73,H719),H719)</f>
        <v>60</v>
      </c>
      <c r="J719" s="134">
        <f>IF('STATS 17-18'!H721&lt;11,IF(I719&gt;66,66,I719),I719)</f>
        <v>60</v>
      </c>
    </row>
    <row r="720" ht="20.35" customHeight="1">
      <c r="A720" t="s" s="38">
        <v>837</v>
      </c>
      <c r="B720" s="81">
        <f>VLOOKUP('STATS 17-18'!AG722,'SC - SHOTS'!$A$3:$B$55,2)</f>
        <v>50</v>
      </c>
      <c r="C720" s="33">
        <f>IF('STATS 17-18'!G722&lt;400,IF(B720&gt;66,66,B720),B720)</f>
        <v>50</v>
      </c>
      <c r="D720" s="33">
        <f>IF('STATS 17-18'!G722&lt;200,IF(C720&gt;60,60,C720),C720)</f>
        <v>50</v>
      </c>
      <c r="E720" s="33">
        <f>VLOOKUP('STATS 17-18'!J722,'SC - GOALS'!$A$3:$B$55,2)</f>
        <v>47</v>
      </c>
      <c r="F720" s="33">
        <f>IF('STATS 17-18'!G722&lt;400,IF(E720&gt;66,66,E720),E720)</f>
        <v>47</v>
      </c>
      <c r="G720" s="33">
        <f>IF('STATS 17-18'!G722&lt;200,IF(F720&gt;60,60,F720),F720)</f>
        <v>47</v>
      </c>
      <c r="H720" s="116">
        <f>(D720+G720)/2</f>
        <v>48.5</v>
      </c>
      <c r="I720" s="116">
        <f>IF('STATS 17-18'!H722&lt;13.4,IF(H720&gt;73,73,H720),H720)</f>
        <v>48.5</v>
      </c>
      <c r="J720" s="134">
        <f>IF('STATS 17-18'!H722&lt;11,IF(I720&gt;66,66,I720),I720)</f>
        <v>48.5</v>
      </c>
    </row>
    <row r="721" ht="20.35" customHeight="1">
      <c r="A721" t="s" s="38">
        <v>838</v>
      </c>
      <c r="B721" s="81">
        <f>VLOOKUP('STATS 17-18'!AG723,'SC - SHOTS'!$A$3:$B$55,2)</f>
        <v>86</v>
      </c>
      <c r="C721" s="33">
        <f>IF('STATS 17-18'!G723&lt;400,IF(B721&gt;66,66,B721),B721)</f>
        <v>86</v>
      </c>
      <c r="D721" s="33">
        <f>IF('STATS 17-18'!G723&lt;200,IF(C721&gt;60,60,C721),C721)</f>
        <v>86</v>
      </c>
      <c r="E721" s="33">
        <f>VLOOKUP('STATS 17-18'!J723,'SC - GOALS'!$A$3:$B$55,2)</f>
        <v>69</v>
      </c>
      <c r="F721" s="33">
        <f>IF('STATS 17-18'!G723&lt;400,IF(E721&gt;66,66,E721),E721)</f>
        <v>69</v>
      </c>
      <c r="G721" s="33">
        <f>IF('STATS 17-18'!G723&lt;200,IF(F721&gt;60,60,F721),F721)</f>
        <v>69</v>
      </c>
      <c r="H721" s="116">
        <f>(D721+G721)/2</f>
        <v>77.5</v>
      </c>
      <c r="I721" s="116">
        <f>IF('STATS 17-18'!H723&lt;13.4,IF(H721&gt;73,73,H721),H721)</f>
        <v>77.5</v>
      </c>
      <c r="J721" s="134">
        <f>IF('STATS 17-18'!H723&lt;11,IF(I721&gt;66,66,I721),I721)</f>
        <v>77.5</v>
      </c>
    </row>
    <row r="722" ht="20.35" customHeight="1">
      <c r="A722" t="s" s="38">
        <v>839</v>
      </c>
      <c r="B722" s="81">
        <f>VLOOKUP('STATS 17-18'!AG724,'SC - SHOTS'!$A$3:$B$55,2)</f>
        <v>49</v>
      </c>
      <c r="C722" s="33">
        <f>IF('STATS 17-18'!G724&lt;400,IF(B722&gt;66,66,B722),B722)</f>
        <v>49</v>
      </c>
      <c r="D722" s="33">
        <f>IF('STATS 17-18'!G724&lt;200,IF(C722&gt;60,60,C722),C722)</f>
        <v>49</v>
      </c>
      <c r="E722" s="33">
        <f>VLOOKUP('STATS 17-18'!J724,'SC - GOALS'!$A$3:$B$55,2)</f>
        <v>52</v>
      </c>
      <c r="F722" s="33">
        <f>IF('STATS 17-18'!G724&lt;400,IF(E722&gt;66,66,E722),E722)</f>
        <v>52</v>
      </c>
      <c r="G722" s="33">
        <f>IF('STATS 17-18'!G724&lt;200,IF(F722&gt;60,60,F722),F722)</f>
        <v>52</v>
      </c>
      <c r="H722" s="116">
        <f>(D722+G722)/2</f>
        <v>50.5</v>
      </c>
      <c r="I722" s="116">
        <f>IF('STATS 17-18'!H724&lt;13.4,IF(H722&gt;73,73,H722),H722)</f>
        <v>50.5</v>
      </c>
      <c r="J722" s="134">
        <f>IF('STATS 17-18'!H724&lt;11,IF(I722&gt;66,66,I722),I722)</f>
        <v>50.5</v>
      </c>
    </row>
    <row r="723" ht="20.35" customHeight="1">
      <c r="A723" t="s" s="38">
        <v>840</v>
      </c>
      <c r="B723" s="81">
        <f>VLOOKUP('STATS 17-18'!AG725,'SC - SHOTS'!$A$3:$B$55,2)</f>
        <v>47</v>
      </c>
      <c r="C723" s="33">
        <f>IF('STATS 17-18'!G725&lt;400,IF(B723&gt;66,66,B723),B723)</f>
        <v>47</v>
      </c>
      <c r="D723" s="33">
        <f>IF('STATS 17-18'!G725&lt;200,IF(C723&gt;60,60,C723),C723)</f>
        <v>47</v>
      </c>
      <c r="E723" s="33">
        <f>VLOOKUP('STATS 17-18'!J725,'SC - GOALS'!$A$3:$B$55,2)</f>
        <v>52</v>
      </c>
      <c r="F723" s="33">
        <f>IF('STATS 17-18'!G725&lt;400,IF(E723&gt;66,66,E723),E723)</f>
        <v>52</v>
      </c>
      <c r="G723" s="33">
        <f>IF('STATS 17-18'!G725&lt;200,IF(F723&gt;60,60,F723),F723)</f>
        <v>52</v>
      </c>
      <c r="H723" s="116">
        <f>(D723+G723)/2</f>
        <v>49.5</v>
      </c>
      <c r="I723" s="116">
        <f>IF('STATS 17-18'!H725&lt;13.4,IF(H723&gt;73,73,H723),H723)</f>
        <v>49.5</v>
      </c>
      <c r="J723" s="134">
        <f>IF('STATS 17-18'!H725&lt;11,IF(I723&gt;66,66,I723),I723)</f>
        <v>49.5</v>
      </c>
    </row>
    <row r="724" ht="20.35" customHeight="1">
      <c r="A724" t="s" s="38">
        <v>841</v>
      </c>
      <c r="B724" s="81">
        <f>VLOOKUP('STATS 17-18'!AG726,'SC - SHOTS'!$A$3:$B$55,2)</f>
        <v>63</v>
      </c>
      <c r="C724" s="33">
        <f>IF('STATS 17-18'!G726&lt;400,IF(B724&gt;66,66,B724),B724)</f>
        <v>63</v>
      </c>
      <c r="D724" s="33">
        <f>IF('STATS 17-18'!G726&lt;200,IF(C724&gt;60,60,C724),C724)</f>
        <v>63</v>
      </c>
      <c r="E724" s="33">
        <f>VLOOKUP('STATS 17-18'!J726,'SC - GOALS'!$A$3:$B$55,2)</f>
        <v>81</v>
      </c>
      <c r="F724" s="33">
        <f>IF('STATS 17-18'!G726&lt;400,IF(E724&gt;66,66,E724),E724)</f>
        <v>66</v>
      </c>
      <c r="G724" s="33">
        <f>IF('STATS 17-18'!G726&lt;200,IF(F724&gt;60,60,F724),F724)</f>
        <v>66</v>
      </c>
      <c r="H724" s="116">
        <f>(D724+G724)/2</f>
        <v>64.5</v>
      </c>
      <c r="I724" s="116">
        <f>IF('STATS 17-18'!H726&lt;13.4,IF(H724&gt;73,73,H724),H724)</f>
        <v>64.5</v>
      </c>
      <c r="J724" s="134">
        <f>IF('STATS 17-18'!H726&lt;11,IF(I724&gt;66,66,I724),I724)</f>
        <v>64.5</v>
      </c>
    </row>
    <row r="725" ht="20.35" customHeight="1">
      <c r="A725" t="s" s="38">
        <v>842</v>
      </c>
      <c r="B725" s="81">
        <f>VLOOKUP('STATS 17-18'!AG727,'SC - SHOTS'!$A$3:$B$55,2)</f>
        <v>77</v>
      </c>
      <c r="C725" s="33">
        <f>IF('STATS 17-18'!G727&lt;400,IF(B725&gt;66,66,B725),B725)</f>
        <v>77</v>
      </c>
      <c r="D725" s="33">
        <f>IF('STATS 17-18'!G727&lt;200,IF(C725&gt;60,60,C725),C725)</f>
        <v>77</v>
      </c>
      <c r="E725" s="33">
        <f>VLOOKUP('STATS 17-18'!J727,'SC - GOALS'!$A$3:$B$55,2)</f>
        <v>63</v>
      </c>
      <c r="F725" s="33">
        <f>IF('STATS 17-18'!G727&lt;400,IF(E725&gt;66,66,E725),E725)</f>
        <v>63</v>
      </c>
      <c r="G725" s="33">
        <f>IF('STATS 17-18'!G727&lt;200,IF(F725&gt;60,60,F725),F725)</f>
        <v>63</v>
      </c>
      <c r="H725" s="116">
        <f>(D725+G725)/2</f>
        <v>70</v>
      </c>
      <c r="I725" s="116">
        <f>IF('STATS 17-18'!H727&lt;13.4,IF(H725&gt;73,73,H725),H725)</f>
        <v>70</v>
      </c>
      <c r="J725" s="134">
        <f>IF('STATS 17-18'!H727&lt;11,IF(I725&gt;66,66,I725),I725)</f>
        <v>70</v>
      </c>
    </row>
    <row r="726" ht="20.35" customHeight="1">
      <c r="A726" t="s" s="38">
        <v>843</v>
      </c>
      <c r="B726" s="81">
        <f>VLOOKUP('STATS 17-18'!AG728,'SC - SHOTS'!$A$3:$B$55,2)</f>
        <v>83</v>
      </c>
      <c r="C726" s="33">
        <f>IF('STATS 17-18'!G728&lt;400,IF(B726&gt;66,66,B726),B726)</f>
        <v>83</v>
      </c>
      <c r="D726" s="33">
        <f>IF('STATS 17-18'!G728&lt;200,IF(C726&gt;60,60,C726),C726)</f>
        <v>83</v>
      </c>
      <c r="E726" s="33">
        <f>VLOOKUP('STATS 17-18'!J728,'SC - GOALS'!$A$3:$B$55,2)</f>
        <v>81</v>
      </c>
      <c r="F726" s="33">
        <f>IF('STATS 17-18'!G728&lt;400,IF(E726&gt;66,66,E726),E726)</f>
        <v>81</v>
      </c>
      <c r="G726" s="33">
        <f>IF('STATS 17-18'!G728&lt;200,IF(F726&gt;60,60,F726),F726)</f>
        <v>81</v>
      </c>
      <c r="H726" s="116">
        <f>(D726+G726)/2</f>
        <v>82</v>
      </c>
      <c r="I726" s="116">
        <f>IF('STATS 17-18'!H728&lt;13.4,IF(H726&gt;73,73,H726),H726)</f>
        <v>73</v>
      </c>
      <c r="J726" s="134">
        <f>IF('STATS 17-18'!H728&lt;11,IF(I726&gt;66,66,I726),I726)</f>
        <v>73</v>
      </c>
    </row>
    <row r="727" ht="20.35" customHeight="1">
      <c r="A727" t="s" s="38">
        <v>845</v>
      </c>
      <c r="B727" s="81">
        <f>VLOOKUP('STATS 17-18'!AG729,'SC - SHOTS'!$A$3:$B$55,2)</f>
        <v>86</v>
      </c>
      <c r="C727" s="33">
        <f>IF('STATS 17-18'!G729&lt;400,IF(B727&gt;66,66,B727),B727)</f>
        <v>66</v>
      </c>
      <c r="D727" s="33">
        <f>IF('STATS 17-18'!G729&lt;200,IF(C727&gt;60,60,C727),C727)</f>
        <v>60</v>
      </c>
      <c r="E727" s="33">
        <f>VLOOKUP('STATS 17-18'!J729,'SC - GOALS'!$A$3:$B$55,2)</f>
        <v>98</v>
      </c>
      <c r="F727" s="33">
        <f>IF('STATS 17-18'!G729&lt;400,IF(E727&gt;66,66,E727),E727)</f>
        <v>66</v>
      </c>
      <c r="G727" s="33">
        <f>IF('STATS 17-18'!G729&lt;200,IF(F727&gt;60,60,F727),F727)</f>
        <v>60</v>
      </c>
      <c r="H727" s="116">
        <f>(D727+G727)/2</f>
        <v>60</v>
      </c>
      <c r="I727" s="116">
        <f>IF('STATS 17-18'!H729&lt;13.4,IF(H727&gt;73,73,H727),H727)</f>
        <v>60</v>
      </c>
      <c r="J727" s="134">
        <f>IF('STATS 17-18'!H729&lt;11,IF(I727&gt;66,66,I727),I727)</f>
        <v>60</v>
      </c>
    </row>
    <row r="728" ht="20.35" customHeight="1">
      <c r="A728" t="s" s="38">
        <v>846</v>
      </c>
      <c r="B728" s="81">
        <f>VLOOKUP('STATS 17-18'!AG730,'SC - SHOTS'!$A$3:$B$55,2)</f>
        <v>72</v>
      </c>
      <c r="C728" s="33">
        <f>IF('STATS 17-18'!G730&lt;400,IF(B728&gt;66,66,B728),B728)</f>
        <v>72</v>
      </c>
      <c r="D728" s="33">
        <f>IF('STATS 17-18'!G730&lt;200,IF(C728&gt;60,60,C728),C728)</f>
        <v>72</v>
      </c>
      <c r="E728" s="33">
        <f>VLOOKUP('STATS 17-18'!J730,'SC - GOALS'!$A$3:$B$55,2)</f>
        <v>89</v>
      </c>
      <c r="F728" s="33">
        <f>IF('STATS 17-18'!G730&lt;400,IF(E728&gt;66,66,E728),E728)</f>
        <v>89</v>
      </c>
      <c r="G728" s="33">
        <f>IF('STATS 17-18'!G730&lt;200,IF(F728&gt;60,60,F728),F728)</f>
        <v>89</v>
      </c>
      <c r="H728" s="116">
        <f>(D728+G728)/2</f>
        <v>80.5</v>
      </c>
      <c r="I728" s="116">
        <f>IF('STATS 17-18'!H730&lt;13.4,IF(H728&gt;73,73,H728),H728)</f>
        <v>80.5</v>
      </c>
      <c r="J728" s="134">
        <f>IF('STATS 17-18'!H730&lt;11,IF(I728&gt;66,66,I728),I728)</f>
        <v>80.5</v>
      </c>
    </row>
    <row r="729" ht="20.35" customHeight="1">
      <c r="A729" t="s" s="38">
        <v>847</v>
      </c>
      <c r="B729" s="81">
        <f>VLOOKUP('STATS 17-18'!AG731,'SC - SHOTS'!$A$3:$B$55,2)</f>
        <v>73</v>
      </c>
      <c r="C729" s="33">
        <f>IF('STATS 17-18'!G731&lt;400,IF(B729&gt;66,66,B729),B729)</f>
        <v>73</v>
      </c>
      <c r="D729" s="33">
        <f>IF('STATS 17-18'!G731&lt;200,IF(C729&gt;60,60,C729),C729)</f>
        <v>73</v>
      </c>
      <c r="E729" s="33">
        <f>VLOOKUP('STATS 17-18'!J731,'SC - GOALS'!$A$3:$B$55,2)</f>
        <v>71</v>
      </c>
      <c r="F729" s="33">
        <f>IF('STATS 17-18'!G731&lt;400,IF(E729&gt;66,66,E729),E729)</f>
        <v>71</v>
      </c>
      <c r="G729" s="33">
        <f>IF('STATS 17-18'!G731&lt;200,IF(F729&gt;60,60,F729),F729)</f>
        <v>71</v>
      </c>
      <c r="H729" s="116">
        <f>(D729+G729)/2</f>
        <v>72</v>
      </c>
      <c r="I729" s="116">
        <f>IF('STATS 17-18'!H731&lt;13.4,IF(H729&gt;73,73,H729),H729)</f>
        <v>72</v>
      </c>
      <c r="J729" s="134">
        <f>IF('STATS 17-18'!H731&lt;11,IF(I729&gt;66,66,I729),I729)</f>
        <v>72</v>
      </c>
    </row>
    <row r="730" ht="20.35" customHeight="1">
      <c r="A730" t="s" s="38">
        <v>848</v>
      </c>
      <c r="B730" s="81">
        <f>VLOOKUP('STATS 17-18'!AG732,'SC - SHOTS'!$A$3:$B$55,2)</f>
        <v>69</v>
      </c>
      <c r="C730" s="33">
        <f>IF('STATS 17-18'!G732&lt;400,IF(B730&gt;66,66,B730),B730)</f>
        <v>69</v>
      </c>
      <c r="D730" s="33">
        <f>IF('STATS 17-18'!G732&lt;200,IF(C730&gt;60,60,C730),C730)</f>
        <v>69</v>
      </c>
      <c r="E730" s="33">
        <f>VLOOKUP('STATS 17-18'!J732,'SC - GOALS'!$A$3:$B$55,2)</f>
        <v>72</v>
      </c>
      <c r="F730" s="33">
        <f>IF('STATS 17-18'!G732&lt;400,IF(E730&gt;66,66,E730),E730)</f>
        <v>72</v>
      </c>
      <c r="G730" s="33">
        <f>IF('STATS 17-18'!G732&lt;200,IF(F730&gt;60,60,F730),F730)</f>
        <v>72</v>
      </c>
      <c r="H730" s="116">
        <f>(D730+G730)/2</f>
        <v>70.5</v>
      </c>
      <c r="I730" s="116">
        <f>IF('STATS 17-18'!H732&lt;13.4,IF(H730&gt;73,73,H730),H730)</f>
        <v>70.5</v>
      </c>
      <c r="J730" s="134">
        <f>IF('STATS 17-18'!H732&lt;11,IF(I730&gt;66,66,I730),I730)</f>
        <v>70.5</v>
      </c>
    </row>
    <row r="731" ht="20.35" customHeight="1">
      <c r="A731" t="s" s="38">
        <v>849</v>
      </c>
      <c r="B731" s="81">
        <f>VLOOKUP('STATS 17-18'!AG733,'SC - SHOTS'!$A$3:$B$55,2)</f>
        <v>82</v>
      </c>
      <c r="C731" s="33">
        <f>IF('STATS 17-18'!G733&lt;400,IF(B731&gt;66,66,B731),B731)</f>
        <v>82</v>
      </c>
      <c r="D731" s="33">
        <f>IF('STATS 17-18'!G733&lt;200,IF(C731&gt;60,60,C731),C731)</f>
        <v>82</v>
      </c>
      <c r="E731" s="33">
        <f>VLOOKUP('STATS 17-18'!J733,'SC - GOALS'!$A$3:$B$55,2)</f>
        <v>76</v>
      </c>
      <c r="F731" s="33">
        <f>IF('STATS 17-18'!G733&lt;400,IF(E731&gt;66,66,E731),E731)</f>
        <v>76</v>
      </c>
      <c r="G731" s="33">
        <f>IF('STATS 17-18'!G733&lt;200,IF(F731&gt;60,60,F731),F731)</f>
        <v>76</v>
      </c>
      <c r="H731" s="116">
        <f>(D731+G731)/2</f>
        <v>79</v>
      </c>
      <c r="I731" s="116">
        <f>IF('STATS 17-18'!H733&lt;13.4,IF(H731&gt;73,73,H731),H731)</f>
        <v>73</v>
      </c>
      <c r="J731" s="134">
        <f>IF('STATS 17-18'!H733&lt;11,IF(I731&gt;66,66,I731),I731)</f>
        <v>73</v>
      </c>
    </row>
    <row r="732" ht="20.35" customHeight="1">
      <c r="A732" t="s" s="38">
        <v>851</v>
      </c>
      <c r="B732" s="81">
        <f>VLOOKUP('STATS 17-18'!AG734,'SC - SHOTS'!$A$3:$B$55,2)</f>
        <v>64</v>
      </c>
      <c r="C732" s="33">
        <f>IF('STATS 17-18'!G734&lt;400,IF(B732&gt;66,66,B732),B732)</f>
        <v>64</v>
      </c>
      <c r="D732" s="33">
        <f>IF('STATS 17-18'!G734&lt;200,IF(C732&gt;60,60,C732),C732)</f>
        <v>64</v>
      </c>
      <c r="E732" s="33">
        <f>VLOOKUP('STATS 17-18'!J734,'SC - GOALS'!$A$3:$B$55,2)</f>
        <v>74</v>
      </c>
      <c r="F732" s="33">
        <f>IF('STATS 17-18'!G734&lt;400,IF(E732&gt;66,66,E732),E732)</f>
        <v>74</v>
      </c>
      <c r="G732" s="33">
        <f>IF('STATS 17-18'!G734&lt;200,IF(F732&gt;60,60,F732),F732)</f>
        <v>74</v>
      </c>
      <c r="H732" s="116">
        <f>(D732+G732)/2</f>
        <v>69</v>
      </c>
      <c r="I732" s="116">
        <f>IF('STATS 17-18'!H734&lt;13.4,IF(H732&gt;73,73,H732),H732)</f>
        <v>69</v>
      </c>
      <c r="J732" s="134">
        <f>IF('STATS 17-18'!H734&lt;11,IF(I732&gt;66,66,I732),I732)</f>
        <v>69</v>
      </c>
    </row>
    <row r="733" ht="20.35" customHeight="1">
      <c r="A733" t="s" s="38">
        <v>852</v>
      </c>
      <c r="B733" s="81">
        <f>VLOOKUP('STATS 17-18'!AG735,'SC - SHOTS'!$A$3:$B$55,2)</f>
        <v>69</v>
      </c>
      <c r="C733" s="33">
        <f>IF('STATS 17-18'!G735&lt;400,IF(B733&gt;66,66,B733),B733)</f>
        <v>69</v>
      </c>
      <c r="D733" s="33">
        <f>IF('STATS 17-18'!G735&lt;200,IF(C733&gt;60,60,C733),C733)</f>
        <v>69</v>
      </c>
      <c r="E733" s="33">
        <f>VLOOKUP('STATS 17-18'!J735,'SC - GOALS'!$A$3:$B$55,2)</f>
        <v>74</v>
      </c>
      <c r="F733" s="33">
        <f>IF('STATS 17-18'!G735&lt;400,IF(E733&gt;66,66,E733),E733)</f>
        <v>74</v>
      </c>
      <c r="G733" s="33">
        <f>IF('STATS 17-18'!G735&lt;200,IF(F733&gt;60,60,F733),F733)</f>
        <v>74</v>
      </c>
      <c r="H733" s="116">
        <f>(D733+G733)/2</f>
        <v>71.5</v>
      </c>
      <c r="I733" s="116">
        <f>IF('STATS 17-18'!H735&lt;13.4,IF(H733&gt;73,73,H733),H733)</f>
        <v>71.5</v>
      </c>
      <c r="J733" s="134">
        <f>IF('STATS 17-18'!H735&lt;11,IF(I733&gt;66,66,I733),I733)</f>
        <v>71.5</v>
      </c>
    </row>
    <row r="734" ht="20.35" customHeight="1">
      <c r="A734" t="s" s="38">
        <v>853</v>
      </c>
      <c r="B734" s="81">
        <f>VLOOKUP('STATS 17-18'!AG736,'SC - SHOTS'!$A$3:$B$55,2)</f>
        <v>76</v>
      </c>
      <c r="C734" s="33">
        <f>IF('STATS 17-18'!G736&lt;400,IF(B734&gt;66,66,B734),B734)</f>
        <v>66</v>
      </c>
      <c r="D734" s="33">
        <f>IF('STATS 17-18'!G736&lt;200,IF(C734&gt;60,60,C734),C734)</f>
        <v>60</v>
      </c>
      <c r="E734" s="33">
        <f>VLOOKUP('STATS 17-18'!J736,'SC - GOALS'!$A$3:$B$55,2)</f>
        <v>47</v>
      </c>
      <c r="F734" s="33">
        <f>IF('STATS 17-18'!G736&lt;400,IF(E734&gt;66,66,E734),E734)</f>
        <v>47</v>
      </c>
      <c r="G734" s="33">
        <f>IF('STATS 17-18'!G736&lt;200,IF(F734&gt;60,60,F734),F734)</f>
        <v>47</v>
      </c>
      <c r="H734" s="116">
        <f>(D734+G734)/2</f>
        <v>53.5</v>
      </c>
      <c r="I734" s="116">
        <f>IF('STATS 17-18'!H736&lt;13.4,IF(H734&gt;73,73,H734),H734)</f>
        <v>53.5</v>
      </c>
      <c r="J734" s="134">
        <f>IF('STATS 17-18'!H736&lt;11,IF(I734&gt;66,66,I734),I734)</f>
        <v>53.5</v>
      </c>
    </row>
    <row r="735" ht="20.35" customHeight="1">
      <c r="A735" t="s" s="38">
        <v>854</v>
      </c>
      <c r="B735" s="81">
        <f>VLOOKUP('STATS 17-18'!AG737,'SC - SHOTS'!$A$3:$B$55,2)</f>
        <v>55</v>
      </c>
      <c r="C735" s="33">
        <f>IF('STATS 17-18'!G737&lt;400,IF(B735&gt;66,66,B735),B735)</f>
        <v>55</v>
      </c>
      <c r="D735" s="33">
        <f>IF('STATS 17-18'!G737&lt;200,IF(C735&gt;60,60,C735),C735)</f>
        <v>55</v>
      </c>
      <c r="E735" s="33">
        <f>VLOOKUP('STATS 17-18'!J737,'SC - GOALS'!$A$3:$B$55,2)</f>
        <v>54</v>
      </c>
      <c r="F735" s="33">
        <f>IF('STATS 17-18'!G737&lt;400,IF(E735&gt;66,66,E735),E735)</f>
        <v>54</v>
      </c>
      <c r="G735" s="33">
        <f>IF('STATS 17-18'!G737&lt;200,IF(F735&gt;60,60,F735),F735)</f>
        <v>54</v>
      </c>
      <c r="H735" s="116">
        <f>(D735+G735)/2</f>
        <v>54.5</v>
      </c>
      <c r="I735" s="116">
        <f>IF('STATS 17-18'!H737&lt;13.4,IF(H735&gt;73,73,H735),H735)</f>
        <v>54.5</v>
      </c>
      <c r="J735" s="134">
        <f>IF('STATS 17-18'!H737&lt;11,IF(I735&gt;66,66,I735),I735)</f>
        <v>54.5</v>
      </c>
    </row>
    <row r="736" ht="20.35" customHeight="1">
      <c r="A736" t="s" s="38">
        <v>855</v>
      </c>
      <c r="B736" s="81">
        <f>VLOOKUP('STATS 17-18'!AG738,'SC - SHOTS'!$A$3:$B$55,2)</f>
        <v>53</v>
      </c>
      <c r="C736" s="33">
        <f>IF('STATS 17-18'!G738&lt;400,IF(B736&gt;66,66,B736),B736)</f>
        <v>53</v>
      </c>
      <c r="D736" s="33">
        <f>IF('STATS 17-18'!G738&lt;200,IF(C736&gt;60,60,C736),C736)</f>
        <v>53</v>
      </c>
      <c r="E736" s="33">
        <f>VLOOKUP('STATS 17-18'!J738,'SC - GOALS'!$A$3:$B$55,2)</f>
        <v>61</v>
      </c>
      <c r="F736" s="33">
        <f>IF('STATS 17-18'!G738&lt;400,IF(E736&gt;66,66,E736),E736)</f>
        <v>61</v>
      </c>
      <c r="G736" s="33">
        <f>IF('STATS 17-18'!G738&lt;200,IF(F736&gt;60,60,F736),F736)</f>
        <v>61</v>
      </c>
      <c r="H736" s="116">
        <f>(D736+G736)/2</f>
        <v>57</v>
      </c>
      <c r="I736" s="116">
        <f>IF('STATS 17-18'!H738&lt;13.4,IF(H736&gt;73,73,H736),H736)</f>
        <v>57</v>
      </c>
      <c r="J736" s="134">
        <f>IF('STATS 17-18'!H738&lt;11,IF(I736&gt;66,66,I736),I736)</f>
        <v>57</v>
      </c>
    </row>
    <row r="737" ht="20.35" customHeight="1">
      <c r="A737" t="s" s="38">
        <v>856</v>
      </c>
      <c r="B737" s="81">
        <f>VLOOKUP('STATS 17-18'!AG739,'SC - SHOTS'!$A$3:$B$55,2)</f>
        <v>47</v>
      </c>
      <c r="C737" s="33">
        <f>IF('STATS 17-18'!G739&lt;400,IF(B737&gt;66,66,B737),B737)</f>
        <v>47</v>
      </c>
      <c r="D737" s="33">
        <f>IF('STATS 17-18'!G739&lt;200,IF(C737&gt;60,60,C737),C737)</f>
        <v>47</v>
      </c>
      <c r="E737" s="33">
        <f>VLOOKUP('STATS 17-18'!J739,'SC - GOALS'!$A$3:$B$55,2)</f>
        <v>49</v>
      </c>
      <c r="F737" s="33">
        <f>IF('STATS 17-18'!G739&lt;400,IF(E737&gt;66,66,E737),E737)</f>
        <v>49</v>
      </c>
      <c r="G737" s="33">
        <f>IF('STATS 17-18'!G739&lt;200,IF(F737&gt;60,60,F737),F737)</f>
        <v>49</v>
      </c>
      <c r="H737" s="116">
        <f>(D737+G737)/2</f>
        <v>48</v>
      </c>
      <c r="I737" s="116">
        <f>IF('STATS 17-18'!H739&lt;13.4,IF(H737&gt;73,73,H737),H737)</f>
        <v>48</v>
      </c>
      <c r="J737" s="134">
        <f>IF('STATS 17-18'!H739&lt;11,IF(I737&gt;66,66,I737),I737)</f>
        <v>48</v>
      </c>
    </row>
    <row r="738" ht="20.35" customHeight="1">
      <c r="A738" t="s" s="38">
        <v>857</v>
      </c>
      <c r="B738" s="81">
        <f>VLOOKUP('STATS 17-18'!AG740,'SC - SHOTS'!$A$3:$B$55,2)</f>
        <v>85</v>
      </c>
      <c r="C738" s="33">
        <f>IF('STATS 17-18'!G740&lt;400,IF(B738&gt;66,66,B738),B738)</f>
        <v>85</v>
      </c>
      <c r="D738" s="33">
        <f>IF('STATS 17-18'!G740&lt;200,IF(C738&gt;60,60,C738),C738)</f>
        <v>85</v>
      </c>
      <c r="E738" s="33">
        <f>VLOOKUP('STATS 17-18'!J740,'SC - GOALS'!$A$3:$B$55,2)</f>
        <v>93</v>
      </c>
      <c r="F738" s="33">
        <f>IF('STATS 17-18'!G740&lt;400,IF(E738&gt;66,66,E738),E738)</f>
        <v>93</v>
      </c>
      <c r="G738" s="33">
        <f>IF('STATS 17-18'!G740&lt;200,IF(F738&gt;60,60,F738),F738)</f>
        <v>93</v>
      </c>
      <c r="H738" s="116">
        <f>(D738+G738)/2</f>
        <v>89</v>
      </c>
      <c r="I738" s="116">
        <f>IF('STATS 17-18'!H740&lt;13.4,IF(H738&gt;73,73,H738),H738)</f>
        <v>89</v>
      </c>
      <c r="J738" s="134">
        <f>IF('STATS 17-18'!H740&lt;11,IF(I738&gt;66,66,I738),I738)</f>
        <v>89</v>
      </c>
    </row>
    <row r="739" ht="20.35" customHeight="1">
      <c r="A739" t="s" s="38">
        <v>858</v>
      </c>
      <c r="B739" s="81">
        <f>VLOOKUP('STATS 17-18'!AG741,'SC - SHOTS'!$A$3:$B$55,2)</f>
        <v>86</v>
      </c>
      <c r="C739" s="33">
        <f>IF('STATS 17-18'!G741&lt;400,IF(B739&gt;66,66,B739),B739)</f>
        <v>86</v>
      </c>
      <c r="D739" s="33">
        <f>IF('STATS 17-18'!G741&lt;200,IF(C739&gt;60,60,C739),C739)</f>
        <v>86</v>
      </c>
      <c r="E739" s="33">
        <f>VLOOKUP('STATS 17-18'!J741,'SC - GOALS'!$A$3:$B$55,2)</f>
        <v>82</v>
      </c>
      <c r="F739" s="33">
        <f>IF('STATS 17-18'!G741&lt;400,IF(E739&gt;66,66,E739),E739)</f>
        <v>82</v>
      </c>
      <c r="G739" s="33">
        <f>IF('STATS 17-18'!G741&lt;200,IF(F739&gt;60,60,F739),F739)</f>
        <v>82</v>
      </c>
      <c r="H739" s="116">
        <f>(D739+G739)/2</f>
        <v>84</v>
      </c>
      <c r="I739" s="116">
        <f>IF('STATS 17-18'!H741&lt;13.4,IF(H739&gt;73,73,H739),H739)</f>
        <v>84</v>
      </c>
      <c r="J739" s="134">
        <f>IF('STATS 17-18'!H741&lt;11,IF(I739&gt;66,66,I739),I739)</f>
        <v>84</v>
      </c>
    </row>
    <row r="740" ht="20.35" customHeight="1">
      <c r="A740" t="s" s="38">
        <v>859</v>
      </c>
      <c r="B740" s="81">
        <f>VLOOKUP('STATS 17-18'!AG742,'SC - SHOTS'!$A$3:$B$55,2)</f>
        <v>89</v>
      </c>
      <c r="C740" s="33">
        <f>IF('STATS 17-18'!G742&lt;400,IF(B740&gt;66,66,B740),B740)</f>
        <v>89</v>
      </c>
      <c r="D740" s="33">
        <f>IF('STATS 17-18'!G742&lt;200,IF(C740&gt;60,60,C740),C740)</f>
        <v>89</v>
      </c>
      <c r="E740" s="33">
        <f>VLOOKUP('STATS 17-18'!J742,'SC - GOALS'!$A$3:$B$55,2)</f>
        <v>69</v>
      </c>
      <c r="F740" s="33">
        <f>IF('STATS 17-18'!G742&lt;400,IF(E740&gt;66,66,E740),E740)</f>
        <v>69</v>
      </c>
      <c r="G740" s="33">
        <f>IF('STATS 17-18'!G742&lt;200,IF(F740&gt;60,60,F740),F740)</f>
        <v>69</v>
      </c>
      <c r="H740" s="116">
        <f>(D740+G740)/2</f>
        <v>79</v>
      </c>
      <c r="I740" s="116">
        <f>IF('STATS 17-18'!H742&lt;13.4,IF(H740&gt;73,73,H740),H740)</f>
        <v>79</v>
      </c>
      <c r="J740" s="134">
        <f>IF('STATS 17-18'!H742&lt;11,IF(I740&gt;66,66,I740),I740)</f>
        <v>79</v>
      </c>
    </row>
    <row r="741" ht="20.35" customHeight="1">
      <c r="A741" t="s" s="38">
        <v>860</v>
      </c>
      <c r="B741" s="81">
        <f>VLOOKUP('STATS 17-18'!AG743,'SC - SHOTS'!$A$3:$B$55,2)</f>
        <v>56</v>
      </c>
      <c r="C741" s="33">
        <f>IF('STATS 17-18'!G743&lt;400,IF(B741&gt;66,66,B741),B741)</f>
        <v>56</v>
      </c>
      <c r="D741" s="33">
        <f>IF('STATS 17-18'!G743&lt;200,IF(C741&gt;60,60,C741),C741)</f>
        <v>56</v>
      </c>
      <c r="E741" s="33">
        <f>VLOOKUP('STATS 17-18'!J743,'SC - GOALS'!$A$3:$B$55,2)</f>
        <v>66</v>
      </c>
      <c r="F741" s="33">
        <f>IF('STATS 17-18'!G743&lt;400,IF(E741&gt;66,66,E741),E741)</f>
        <v>66</v>
      </c>
      <c r="G741" s="33">
        <f>IF('STATS 17-18'!G743&lt;200,IF(F741&gt;60,60,F741),F741)</f>
        <v>66</v>
      </c>
      <c r="H741" s="116">
        <f>(D741+G741)/2</f>
        <v>61</v>
      </c>
      <c r="I741" s="116">
        <f>IF('STATS 17-18'!H743&lt;13.4,IF(H741&gt;73,73,H741),H741)</f>
        <v>61</v>
      </c>
      <c r="J741" s="134">
        <f>IF('STATS 17-18'!H743&lt;11,IF(I741&gt;66,66,I741),I741)</f>
        <v>61</v>
      </c>
    </row>
    <row r="742" ht="20.35" customHeight="1">
      <c r="A742" t="s" s="38">
        <v>862</v>
      </c>
      <c r="B742" s="81">
        <f>VLOOKUP('STATS 17-18'!AG744,'SC - SHOTS'!$A$3:$B$55,2)</f>
        <v>78</v>
      </c>
      <c r="C742" s="33">
        <f>IF('STATS 17-18'!G744&lt;400,IF(B742&gt;66,66,B742),B742)</f>
        <v>78</v>
      </c>
      <c r="D742" s="33">
        <f>IF('STATS 17-18'!G744&lt;200,IF(C742&gt;60,60,C742),C742)</f>
        <v>78</v>
      </c>
      <c r="E742" s="33">
        <f>VLOOKUP('STATS 17-18'!J744,'SC - GOALS'!$A$3:$B$55,2)</f>
        <v>83</v>
      </c>
      <c r="F742" s="33">
        <f>IF('STATS 17-18'!G744&lt;400,IF(E742&gt;66,66,E742),E742)</f>
        <v>83</v>
      </c>
      <c r="G742" s="33">
        <f>IF('STATS 17-18'!G744&lt;200,IF(F742&gt;60,60,F742),F742)</f>
        <v>83</v>
      </c>
      <c r="H742" s="116">
        <f>(D742+G742)/2</f>
        <v>80.5</v>
      </c>
      <c r="I742" s="116">
        <f>IF('STATS 17-18'!H744&lt;13.4,IF(H742&gt;73,73,H742),H742)</f>
        <v>80.5</v>
      </c>
      <c r="J742" s="134">
        <f>IF('STATS 17-18'!H744&lt;11,IF(I742&gt;66,66,I742),I742)</f>
        <v>80.5</v>
      </c>
    </row>
    <row r="743" ht="20.35" customHeight="1">
      <c r="A743" t="s" s="38">
        <v>863</v>
      </c>
      <c r="B743" s="81">
        <f>VLOOKUP('STATS 17-18'!AG745,'SC - SHOTS'!$A$3:$B$55,2)</f>
        <v>51</v>
      </c>
      <c r="C743" s="33">
        <f>IF('STATS 17-18'!G745&lt;400,IF(B743&gt;66,66,B743),B743)</f>
        <v>51</v>
      </c>
      <c r="D743" s="33">
        <f>IF('STATS 17-18'!G745&lt;200,IF(C743&gt;60,60,C743),C743)</f>
        <v>51</v>
      </c>
      <c r="E743" s="33">
        <f>VLOOKUP('STATS 17-18'!J745,'SC - GOALS'!$A$3:$B$55,2)</f>
        <v>57</v>
      </c>
      <c r="F743" s="33">
        <f>IF('STATS 17-18'!G745&lt;400,IF(E743&gt;66,66,E743),E743)</f>
        <v>57</v>
      </c>
      <c r="G743" s="33">
        <f>IF('STATS 17-18'!G745&lt;200,IF(F743&gt;60,60,F743),F743)</f>
        <v>57</v>
      </c>
      <c r="H743" s="116">
        <f>(D743+G743)/2</f>
        <v>54</v>
      </c>
      <c r="I743" s="116">
        <f>IF('STATS 17-18'!H745&lt;13.4,IF(H743&gt;73,73,H743),H743)</f>
        <v>54</v>
      </c>
      <c r="J743" s="134">
        <f>IF('STATS 17-18'!H745&lt;11,IF(I743&gt;66,66,I743),I743)</f>
        <v>54</v>
      </c>
    </row>
    <row r="744" ht="20.35" customHeight="1">
      <c r="A744" t="s" s="38">
        <v>864</v>
      </c>
      <c r="B744" s="81">
        <f>VLOOKUP('STATS 17-18'!AG746,'SC - SHOTS'!$A$3:$B$55,2)</f>
        <v>77</v>
      </c>
      <c r="C744" s="33">
        <f>IF('STATS 17-18'!G746&lt;400,IF(B744&gt;66,66,B744),B744)</f>
        <v>77</v>
      </c>
      <c r="D744" s="33">
        <f>IF('STATS 17-18'!G746&lt;200,IF(C744&gt;60,60,C744),C744)</f>
        <v>77</v>
      </c>
      <c r="E744" s="33">
        <f>VLOOKUP('STATS 17-18'!J746,'SC - GOALS'!$A$3:$B$55,2)</f>
        <v>75</v>
      </c>
      <c r="F744" s="33">
        <f>IF('STATS 17-18'!G746&lt;400,IF(E744&gt;66,66,E744),E744)</f>
        <v>75</v>
      </c>
      <c r="G744" s="33">
        <f>IF('STATS 17-18'!G746&lt;200,IF(F744&gt;60,60,F744),F744)</f>
        <v>75</v>
      </c>
      <c r="H744" s="116">
        <f>(D744+G744)/2</f>
        <v>76</v>
      </c>
      <c r="I744" s="116">
        <f>IF('STATS 17-18'!H746&lt;13.4,IF(H744&gt;73,73,H744),H744)</f>
        <v>76</v>
      </c>
      <c r="J744" s="134">
        <f>IF('STATS 17-18'!H746&lt;11,IF(I744&gt;66,66,I744),I744)</f>
        <v>76</v>
      </c>
    </row>
    <row r="745" ht="20.35" customHeight="1">
      <c r="A745" t="s" s="38">
        <v>865</v>
      </c>
      <c r="B745" s="81">
        <f>VLOOKUP('STATS 17-18'!AG747,'SC - SHOTS'!$A$3:$B$55,2)</f>
        <v>57</v>
      </c>
      <c r="C745" s="33">
        <f>IF('STATS 17-18'!G747&lt;400,IF(B745&gt;66,66,B745),B745)</f>
        <v>57</v>
      </c>
      <c r="D745" s="33">
        <f>IF('STATS 17-18'!G747&lt;200,IF(C745&gt;60,60,C745),C745)</f>
        <v>57</v>
      </c>
      <c r="E745" s="33">
        <f>VLOOKUP('STATS 17-18'!J747,'SC - GOALS'!$A$3:$B$55,2)</f>
        <v>54</v>
      </c>
      <c r="F745" s="33">
        <f>IF('STATS 17-18'!G747&lt;400,IF(E745&gt;66,66,E745),E745)</f>
        <v>54</v>
      </c>
      <c r="G745" s="33">
        <f>IF('STATS 17-18'!G747&lt;200,IF(F745&gt;60,60,F745),F745)</f>
        <v>54</v>
      </c>
      <c r="H745" s="116">
        <f>(D745+G745)/2</f>
        <v>55.5</v>
      </c>
      <c r="I745" s="116">
        <f>IF('STATS 17-18'!H747&lt;13.4,IF(H745&gt;73,73,H745),H745)</f>
        <v>55.5</v>
      </c>
      <c r="J745" s="134">
        <f>IF('STATS 17-18'!H747&lt;11,IF(I745&gt;66,66,I745),I745)</f>
        <v>55.5</v>
      </c>
    </row>
    <row r="746" ht="20.35" customHeight="1">
      <c r="A746" t="s" s="38">
        <v>866</v>
      </c>
      <c r="B746" s="81">
        <f>VLOOKUP('STATS 17-18'!AG748,'SC - SHOTS'!$A$3:$B$55,2)</f>
        <v>84</v>
      </c>
      <c r="C746" s="33">
        <f>IF('STATS 17-18'!G748&lt;400,IF(B746&gt;66,66,B746),B746)</f>
        <v>84</v>
      </c>
      <c r="D746" s="33">
        <f>IF('STATS 17-18'!G748&lt;200,IF(C746&gt;60,60,C746),C746)</f>
        <v>84</v>
      </c>
      <c r="E746" s="33">
        <f>VLOOKUP('STATS 17-18'!J748,'SC - GOALS'!$A$3:$B$55,2)</f>
        <v>72</v>
      </c>
      <c r="F746" s="33">
        <f>IF('STATS 17-18'!G748&lt;400,IF(E746&gt;66,66,E746),E746)</f>
        <v>72</v>
      </c>
      <c r="G746" s="33">
        <f>IF('STATS 17-18'!G748&lt;200,IF(F746&gt;60,60,F746),F746)</f>
        <v>72</v>
      </c>
      <c r="H746" s="116">
        <f>(D746+G746)/2</f>
        <v>78</v>
      </c>
      <c r="I746" s="116">
        <f>IF('STATS 17-18'!H748&lt;13.4,IF(H746&gt;73,73,H746),H746)</f>
        <v>78</v>
      </c>
      <c r="J746" s="134">
        <f>IF('STATS 17-18'!H748&lt;11,IF(I746&gt;66,66,I746),I746)</f>
        <v>78</v>
      </c>
    </row>
    <row r="747" ht="20.35" customHeight="1">
      <c r="A747" t="s" s="38">
        <v>867</v>
      </c>
      <c r="B747" s="81">
        <f>VLOOKUP('STATS 17-18'!AG749,'SC - SHOTS'!$A$3:$B$55,2)</f>
        <v>89</v>
      </c>
      <c r="C747" s="33">
        <f>IF('STATS 17-18'!G749&lt;400,IF(B747&gt;66,66,B747),B747)</f>
        <v>89</v>
      </c>
      <c r="D747" s="33">
        <f>IF('STATS 17-18'!G749&lt;200,IF(C747&gt;60,60,C747),C747)</f>
        <v>89</v>
      </c>
      <c r="E747" s="33">
        <f>VLOOKUP('STATS 17-18'!J749,'SC - GOALS'!$A$3:$B$55,2)</f>
        <v>71</v>
      </c>
      <c r="F747" s="33">
        <f>IF('STATS 17-18'!G749&lt;400,IF(E747&gt;66,66,E747),E747)</f>
        <v>71</v>
      </c>
      <c r="G747" s="33">
        <f>IF('STATS 17-18'!G749&lt;200,IF(F747&gt;60,60,F747),F747)</f>
        <v>71</v>
      </c>
      <c r="H747" s="116">
        <f>(D747+G747)/2</f>
        <v>80</v>
      </c>
      <c r="I747" s="116">
        <f>IF('STATS 17-18'!H749&lt;13.4,IF(H747&gt;73,73,H747),H747)</f>
        <v>80</v>
      </c>
      <c r="J747" s="134">
        <f>IF('STATS 17-18'!H749&lt;11,IF(I747&gt;66,66,I747),I747)</f>
        <v>80</v>
      </c>
    </row>
    <row r="748" ht="20.35" customHeight="1">
      <c r="A748" t="s" s="38">
        <v>868</v>
      </c>
      <c r="B748" s="81">
        <f>VLOOKUP('STATS 17-18'!AG750,'SC - SHOTS'!$A$3:$B$55,2)</f>
        <v>85</v>
      </c>
      <c r="C748" s="33">
        <f>IF('STATS 17-18'!G750&lt;400,IF(B748&gt;66,66,B748),B748)</f>
        <v>85</v>
      </c>
      <c r="D748" s="33">
        <f>IF('STATS 17-18'!G750&lt;200,IF(C748&gt;60,60,C748),C748)</f>
        <v>85</v>
      </c>
      <c r="E748" s="33">
        <f>VLOOKUP('STATS 17-18'!J750,'SC - GOALS'!$A$3:$B$55,2)</f>
        <v>88</v>
      </c>
      <c r="F748" s="33">
        <f>IF('STATS 17-18'!G750&lt;400,IF(E748&gt;66,66,E748),E748)</f>
        <v>88</v>
      </c>
      <c r="G748" s="33">
        <f>IF('STATS 17-18'!G750&lt;200,IF(F748&gt;60,60,F748),F748)</f>
        <v>88</v>
      </c>
      <c r="H748" s="116">
        <f>(D748+G748)/2</f>
        <v>86.5</v>
      </c>
      <c r="I748" s="116">
        <f>IF('STATS 17-18'!H750&lt;13.4,IF(H748&gt;73,73,H748),H748)</f>
        <v>86.5</v>
      </c>
      <c r="J748" s="134">
        <f>IF('STATS 17-18'!H750&lt;11,IF(I748&gt;66,66,I748),I748)</f>
        <v>86.5</v>
      </c>
    </row>
    <row r="749" ht="20.35" customHeight="1">
      <c r="A749" t="s" s="38">
        <v>869</v>
      </c>
      <c r="B749" s="81">
        <f>VLOOKUP('STATS 17-18'!AG751,'SC - SHOTS'!$A$3:$B$55,2)</f>
        <v>84</v>
      </c>
      <c r="C749" s="33">
        <f>IF('STATS 17-18'!G751&lt;400,IF(B749&gt;66,66,B749),B749)</f>
        <v>66</v>
      </c>
      <c r="D749" s="33">
        <f>IF('STATS 17-18'!G751&lt;200,IF(C749&gt;60,60,C749),C749)</f>
        <v>60</v>
      </c>
      <c r="E749" s="33">
        <f>VLOOKUP('STATS 17-18'!J751,'SC - GOALS'!$A$3:$B$55,2)</f>
        <v>99</v>
      </c>
      <c r="F749" s="33">
        <f>IF('STATS 17-18'!G751&lt;400,IF(E749&gt;66,66,E749),E749)</f>
        <v>66</v>
      </c>
      <c r="G749" s="33">
        <f>IF('STATS 17-18'!G751&lt;200,IF(F749&gt;60,60,F749),F749)</f>
        <v>60</v>
      </c>
      <c r="H749" s="116">
        <f>(D749+G749)/2</f>
        <v>60</v>
      </c>
      <c r="I749" s="116">
        <f>IF('STATS 17-18'!H751&lt;13.4,IF(H749&gt;73,73,H749),H749)</f>
        <v>60</v>
      </c>
      <c r="J749" s="134">
        <f>IF('STATS 17-18'!H751&lt;11,IF(I749&gt;66,66,I749),I749)</f>
        <v>60</v>
      </c>
    </row>
    <row r="750" ht="20.35" customHeight="1">
      <c r="A750" t="s" s="38">
        <v>870</v>
      </c>
      <c r="B750" s="81">
        <f>VLOOKUP('STATS 17-18'!AG752,'SC - SHOTS'!$A$3:$B$55,2)</f>
        <v>65</v>
      </c>
      <c r="C750" s="33">
        <f>IF('STATS 17-18'!G752&lt;400,IF(B750&gt;66,66,B750),B750)</f>
        <v>65</v>
      </c>
      <c r="D750" s="33">
        <f>IF('STATS 17-18'!G752&lt;200,IF(C750&gt;60,60,C750),C750)</f>
        <v>65</v>
      </c>
      <c r="E750" s="33">
        <f>VLOOKUP('STATS 17-18'!J752,'SC - GOALS'!$A$3:$B$55,2)</f>
        <v>53</v>
      </c>
      <c r="F750" s="33">
        <f>IF('STATS 17-18'!G752&lt;400,IF(E750&gt;66,66,E750),E750)</f>
        <v>53</v>
      </c>
      <c r="G750" s="33">
        <f>IF('STATS 17-18'!G752&lt;200,IF(F750&gt;60,60,F750),F750)</f>
        <v>53</v>
      </c>
      <c r="H750" s="116">
        <f>(D750+G750)/2</f>
        <v>59</v>
      </c>
      <c r="I750" s="116">
        <f>IF('STATS 17-18'!H752&lt;13.4,IF(H750&gt;73,73,H750),H750)</f>
        <v>59</v>
      </c>
      <c r="J750" s="134">
        <f>IF('STATS 17-18'!H752&lt;11,IF(I750&gt;66,66,I750),I750)</f>
        <v>59</v>
      </c>
    </row>
    <row r="751" ht="20.35" customHeight="1">
      <c r="A751" t="s" s="38">
        <v>872</v>
      </c>
      <c r="B751" s="81">
        <f>VLOOKUP('STATS 17-18'!AG753,'SC - SHOTS'!$A$3:$B$55,2)</f>
        <v>59</v>
      </c>
      <c r="C751" s="33">
        <f>IF('STATS 17-18'!G753&lt;400,IF(B751&gt;66,66,B751),B751)</f>
        <v>59</v>
      </c>
      <c r="D751" s="33">
        <f>IF('STATS 17-18'!G753&lt;200,IF(C751&gt;60,60,C751),C751)</f>
        <v>59</v>
      </c>
      <c r="E751" s="33">
        <f>VLOOKUP('STATS 17-18'!J753,'SC - GOALS'!$A$3:$B$55,2)</f>
        <v>70</v>
      </c>
      <c r="F751" s="33">
        <f>IF('STATS 17-18'!G753&lt;400,IF(E751&gt;66,66,E751),E751)</f>
        <v>66</v>
      </c>
      <c r="G751" s="33">
        <f>IF('STATS 17-18'!G753&lt;200,IF(F751&gt;60,60,F751),F751)</f>
        <v>60</v>
      </c>
      <c r="H751" s="116">
        <f>(D751+G751)/2</f>
        <v>59.5</v>
      </c>
      <c r="I751" s="116">
        <f>IF('STATS 17-18'!H753&lt;13.4,IF(H751&gt;73,73,H751),H751)</f>
        <v>59.5</v>
      </c>
      <c r="J751" s="134">
        <f>IF('STATS 17-18'!H753&lt;11,IF(I751&gt;66,66,I751),I751)</f>
        <v>59.5</v>
      </c>
    </row>
    <row r="752" ht="20.35" customHeight="1">
      <c r="A752" t="s" s="38">
        <v>873</v>
      </c>
      <c r="B752" s="81">
        <f>VLOOKUP('STATS 17-18'!AG754,'SC - SHOTS'!$A$3:$B$55,2)</f>
        <v>54</v>
      </c>
      <c r="C752" s="33">
        <f>IF('STATS 17-18'!G754&lt;400,IF(B752&gt;66,66,B752),B752)</f>
        <v>54</v>
      </c>
      <c r="D752" s="33">
        <f>IF('STATS 17-18'!G754&lt;200,IF(C752&gt;60,60,C752),C752)</f>
        <v>54</v>
      </c>
      <c r="E752" s="33">
        <f>VLOOKUP('STATS 17-18'!J754,'SC - GOALS'!$A$3:$B$55,2)</f>
        <v>55</v>
      </c>
      <c r="F752" s="33">
        <f>IF('STATS 17-18'!G754&lt;400,IF(E752&gt;66,66,E752),E752)</f>
        <v>55</v>
      </c>
      <c r="G752" s="33">
        <f>IF('STATS 17-18'!G754&lt;200,IF(F752&gt;60,60,F752),F752)</f>
        <v>55</v>
      </c>
      <c r="H752" s="116">
        <f>(D752+G752)/2</f>
        <v>54.5</v>
      </c>
      <c r="I752" s="116">
        <f>IF('STATS 17-18'!H754&lt;13.4,IF(H752&gt;73,73,H752),H752)</f>
        <v>54.5</v>
      </c>
      <c r="J752" s="134">
        <f>IF('STATS 17-18'!H754&lt;11,IF(I752&gt;66,66,I752),I752)</f>
        <v>54.5</v>
      </c>
    </row>
    <row r="753" ht="20.35" customHeight="1">
      <c r="A753" t="s" s="38">
        <v>875</v>
      </c>
      <c r="B753" s="81">
        <f>VLOOKUP('STATS 17-18'!AG755,'SC - SHOTS'!$A$3:$B$55,2)</f>
        <v>47</v>
      </c>
      <c r="C753" s="33">
        <f>IF('STATS 17-18'!G755&lt;400,IF(B753&gt;66,66,B753),B753)</f>
        <v>47</v>
      </c>
      <c r="D753" s="33">
        <f>IF('STATS 17-18'!G755&lt;200,IF(C753&gt;60,60,C753),C753)</f>
        <v>47</v>
      </c>
      <c r="E753" s="33">
        <f>VLOOKUP('STATS 17-18'!J755,'SC - GOALS'!$A$3:$B$55,2)</f>
        <v>47</v>
      </c>
      <c r="F753" s="33">
        <f>IF('STATS 17-18'!G755&lt;400,IF(E753&gt;66,66,E753),E753)</f>
        <v>47</v>
      </c>
      <c r="G753" s="33">
        <f>IF('STATS 17-18'!G755&lt;200,IF(F753&gt;60,60,F753),F753)</f>
        <v>47</v>
      </c>
      <c r="H753" s="116">
        <f>(D753+G753)/2</f>
        <v>47</v>
      </c>
      <c r="I753" s="116">
        <f>IF('STATS 17-18'!H755&lt;13.4,IF(H753&gt;73,73,H753),H753)</f>
        <v>47</v>
      </c>
      <c r="J753" s="134">
        <f>IF('STATS 17-18'!H755&lt;11,IF(I753&gt;66,66,I753),I753)</f>
        <v>47</v>
      </c>
    </row>
    <row r="754" ht="20.35" customHeight="1">
      <c r="A754" t="s" s="38">
        <v>876</v>
      </c>
      <c r="B754" s="81">
        <f>VLOOKUP('STATS 17-18'!AG756,'SC - SHOTS'!$A$3:$B$55,2)</f>
        <v>54</v>
      </c>
      <c r="C754" s="33">
        <f>IF('STATS 17-18'!G756&lt;400,IF(B754&gt;66,66,B754),B754)</f>
        <v>54</v>
      </c>
      <c r="D754" s="33">
        <f>IF('STATS 17-18'!G756&lt;200,IF(C754&gt;60,60,C754),C754)</f>
        <v>54</v>
      </c>
      <c r="E754" s="33">
        <f>VLOOKUP('STATS 17-18'!J756,'SC - GOALS'!$A$3:$B$55,2)</f>
        <v>60</v>
      </c>
      <c r="F754" s="33">
        <f>IF('STATS 17-18'!G756&lt;400,IF(E754&gt;66,66,E754),E754)</f>
        <v>60</v>
      </c>
      <c r="G754" s="33">
        <f>IF('STATS 17-18'!G756&lt;200,IF(F754&gt;60,60,F754),F754)</f>
        <v>60</v>
      </c>
      <c r="H754" s="116">
        <f>(D754+G754)/2</f>
        <v>57</v>
      </c>
      <c r="I754" s="116">
        <f>IF('STATS 17-18'!H756&lt;13.4,IF(H754&gt;73,73,H754),H754)</f>
        <v>57</v>
      </c>
      <c r="J754" s="134">
        <f>IF('STATS 17-18'!H756&lt;11,IF(I754&gt;66,66,I754),I754)</f>
        <v>57</v>
      </c>
    </row>
    <row r="755" ht="20.35" customHeight="1">
      <c r="A755" t="s" s="38">
        <v>877</v>
      </c>
      <c r="B755" s="81">
        <f>VLOOKUP('STATS 17-18'!AG757,'SC - SHOTS'!$A$3:$B$55,2)</f>
        <v>74</v>
      </c>
      <c r="C755" s="33">
        <f>IF('STATS 17-18'!G757&lt;400,IF(B755&gt;66,66,B755),B755)</f>
        <v>74</v>
      </c>
      <c r="D755" s="33">
        <f>IF('STATS 17-18'!G757&lt;200,IF(C755&gt;60,60,C755),C755)</f>
        <v>74</v>
      </c>
      <c r="E755" s="33">
        <f>VLOOKUP('STATS 17-18'!J757,'SC - GOALS'!$A$3:$B$55,2)</f>
        <v>88</v>
      </c>
      <c r="F755" s="33">
        <f>IF('STATS 17-18'!G757&lt;400,IF(E755&gt;66,66,E755),E755)</f>
        <v>88</v>
      </c>
      <c r="G755" s="33">
        <f>IF('STATS 17-18'!G757&lt;200,IF(F755&gt;60,60,F755),F755)</f>
        <v>88</v>
      </c>
      <c r="H755" s="116">
        <f>(D755+G755)/2</f>
        <v>81</v>
      </c>
      <c r="I755" s="116">
        <f>IF('STATS 17-18'!H757&lt;13.4,IF(H755&gt;73,73,H755),H755)</f>
        <v>73</v>
      </c>
      <c r="J755" s="134">
        <f>IF('STATS 17-18'!H757&lt;11,IF(I755&gt;66,66,I755),I755)</f>
        <v>73</v>
      </c>
    </row>
    <row r="756" ht="20.35" customHeight="1">
      <c r="A756" t="s" s="38">
        <v>878</v>
      </c>
      <c r="B756" s="81">
        <f>VLOOKUP('STATS 17-18'!AG758,'SC - SHOTS'!$A$3:$B$55,2)</f>
        <v>79</v>
      </c>
      <c r="C756" s="33">
        <f>IF('STATS 17-18'!G758&lt;400,IF(B756&gt;66,66,B756),B756)</f>
        <v>79</v>
      </c>
      <c r="D756" s="33">
        <f>IF('STATS 17-18'!G758&lt;200,IF(C756&gt;60,60,C756),C756)</f>
        <v>79</v>
      </c>
      <c r="E756" s="33">
        <f>VLOOKUP('STATS 17-18'!J758,'SC - GOALS'!$A$3:$B$55,2)</f>
        <v>76</v>
      </c>
      <c r="F756" s="33">
        <f>IF('STATS 17-18'!G758&lt;400,IF(E756&gt;66,66,E756),E756)</f>
        <v>76</v>
      </c>
      <c r="G756" s="33">
        <f>IF('STATS 17-18'!G758&lt;200,IF(F756&gt;60,60,F756),F756)</f>
        <v>76</v>
      </c>
      <c r="H756" s="116">
        <f>(D756+G756)/2</f>
        <v>77.5</v>
      </c>
      <c r="I756" s="116">
        <f>IF('STATS 17-18'!H758&lt;13.4,IF(H756&gt;73,73,H756),H756)</f>
        <v>73</v>
      </c>
      <c r="J756" s="134">
        <f>IF('STATS 17-18'!H758&lt;11,IF(I756&gt;66,66,I756),I756)</f>
        <v>73</v>
      </c>
    </row>
    <row r="757" ht="20.35" customHeight="1">
      <c r="A757" t="s" s="38">
        <v>879</v>
      </c>
      <c r="B757" s="81">
        <f>VLOOKUP('STATS 17-18'!AG759,'SC - SHOTS'!$A$3:$B$55,2)</f>
        <v>56</v>
      </c>
      <c r="C757" s="33">
        <f>IF('STATS 17-18'!G759&lt;400,IF(B757&gt;66,66,B757),B757)</f>
        <v>56</v>
      </c>
      <c r="D757" s="33">
        <f>IF('STATS 17-18'!G759&lt;200,IF(C757&gt;60,60,C757),C757)</f>
        <v>56</v>
      </c>
      <c r="E757" s="33">
        <f>VLOOKUP('STATS 17-18'!J759,'SC - GOALS'!$A$3:$B$55,2)</f>
        <v>52</v>
      </c>
      <c r="F757" s="33">
        <f>IF('STATS 17-18'!G759&lt;400,IF(E757&gt;66,66,E757),E757)</f>
        <v>52</v>
      </c>
      <c r="G757" s="33">
        <f>IF('STATS 17-18'!G759&lt;200,IF(F757&gt;60,60,F757),F757)</f>
        <v>52</v>
      </c>
      <c r="H757" s="116">
        <f>(D757+G757)/2</f>
        <v>54</v>
      </c>
      <c r="I757" s="116">
        <f>IF('STATS 17-18'!H759&lt;13.4,IF(H757&gt;73,73,H757),H757)</f>
        <v>54</v>
      </c>
      <c r="J757" s="134">
        <f>IF('STATS 17-18'!H759&lt;11,IF(I757&gt;66,66,I757),I757)</f>
        <v>54</v>
      </c>
    </row>
    <row r="758" ht="20.35" customHeight="1">
      <c r="A758" t="s" s="38">
        <v>880</v>
      </c>
      <c r="B758" s="81">
        <f>VLOOKUP('STATS 17-18'!AG760,'SC - SHOTS'!$A$3:$B$55,2)</f>
        <v>78</v>
      </c>
      <c r="C758" s="33">
        <f>IF('STATS 17-18'!G760&lt;400,IF(B758&gt;66,66,B758),B758)</f>
        <v>78</v>
      </c>
      <c r="D758" s="33">
        <f>IF('STATS 17-18'!G760&lt;200,IF(C758&gt;60,60,C758),C758)</f>
        <v>78</v>
      </c>
      <c r="E758" s="33">
        <f>VLOOKUP('STATS 17-18'!J760,'SC - GOALS'!$A$3:$B$55,2)</f>
        <v>67</v>
      </c>
      <c r="F758" s="33">
        <f>IF('STATS 17-18'!G760&lt;400,IF(E758&gt;66,66,E758),E758)</f>
        <v>67</v>
      </c>
      <c r="G758" s="33">
        <f>IF('STATS 17-18'!G760&lt;200,IF(F758&gt;60,60,F758),F758)</f>
        <v>67</v>
      </c>
      <c r="H758" s="116">
        <f>(D758+G758)/2</f>
        <v>72.5</v>
      </c>
      <c r="I758" s="116">
        <f>IF('STATS 17-18'!H760&lt;13.4,IF(H758&gt;73,73,H758),H758)</f>
        <v>72.5</v>
      </c>
      <c r="J758" s="134">
        <f>IF('STATS 17-18'!H760&lt;11,IF(I758&gt;66,66,I758),I758)</f>
        <v>72.5</v>
      </c>
    </row>
    <row r="759" ht="20.35" customHeight="1">
      <c r="A759" t="s" s="38">
        <v>882</v>
      </c>
      <c r="B759" s="81">
        <f>VLOOKUP('STATS 17-18'!AG761,'SC - SHOTS'!$A$3:$B$55,2)</f>
        <v>71</v>
      </c>
      <c r="C759" s="33">
        <f>IF('STATS 17-18'!G761&lt;400,IF(B759&gt;66,66,B759),B759)</f>
        <v>71</v>
      </c>
      <c r="D759" s="33">
        <f>IF('STATS 17-18'!G761&lt;200,IF(C759&gt;60,60,C759),C759)</f>
        <v>71</v>
      </c>
      <c r="E759" s="33">
        <f>VLOOKUP('STATS 17-18'!J761,'SC - GOALS'!$A$3:$B$55,2)</f>
        <v>74</v>
      </c>
      <c r="F759" s="33">
        <f>IF('STATS 17-18'!G761&lt;400,IF(E759&gt;66,66,E759),E759)</f>
        <v>74</v>
      </c>
      <c r="G759" s="33">
        <f>IF('STATS 17-18'!G761&lt;200,IF(F759&gt;60,60,F759),F759)</f>
        <v>74</v>
      </c>
      <c r="H759" s="116">
        <f>(D759+G759)/2</f>
        <v>72.5</v>
      </c>
      <c r="I759" s="116">
        <f>IF('STATS 17-18'!H761&lt;13.4,IF(H759&gt;73,73,H759),H759)</f>
        <v>72.5</v>
      </c>
      <c r="J759" s="134">
        <f>IF('STATS 17-18'!H761&lt;11,IF(I759&gt;66,66,I759),I759)</f>
        <v>66</v>
      </c>
    </row>
    <row r="760" ht="20.35" customHeight="1">
      <c r="A760" t="s" s="38">
        <v>883</v>
      </c>
      <c r="B760" s="81">
        <f>VLOOKUP('STATS 17-18'!AG762,'SC - SHOTS'!$A$3:$B$55,2)</f>
        <v>82</v>
      </c>
      <c r="C760" s="33">
        <f>IF('STATS 17-18'!G762&lt;400,IF(B760&gt;66,66,B760),B760)</f>
        <v>82</v>
      </c>
      <c r="D760" s="33">
        <f>IF('STATS 17-18'!G762&lt;200,IF(C760&gt;60,60,C760),C760)</f>
        <v>82</v>
      </c>
      <c r="E760" s="33">
        <f>VLOOKUP('STATS 17-18'!J762,'SC - GOALS'!$A$3:$B$55,2)</f>
        <v>88</v>
      </c>
      <c r="F760" s="33">
        <f>IF('STATS 17-18'!G762&lt;400,IF(E760&gt;66,66,E760),E760)</f>
        <v>88</v>
      </c>
      <c r="G760" s="33">
        <f>IF('STATS 17-18'!G762&lt;200,IF(F760&gt;60,60,F760),F760)</f>
        <v>88</v>
      </c>
      <c r="H760" s="116">
        <f>(D760+G760)/2</f>
        <v>85</v>
      </c>
      <c r="I760" s="116">
        <f>IF('STATS 17-18'!H762&lt;13.4,IF(H760&gt;73,73,H760),H760)</f>
        <v>85</v>
      </c>
      <c r="J760" s="134">
        <f>IF('STATS 17-18'!H762&lt;11,IF(I760&gt;66,66,I760),I760)</f>
        <v>85</v>
      </c>
    </row>
    <row r="761" ht="20.35" customHeight="1">
      <c r="A761" t="s" s="38">
        <v>884</v>
      </c>
      <c r="B761" s="81">
        <f>VLOOKUP('STATS 17-18'!AG763,'SC - SHOTS'!$A$3:$B$55,2)</f>
        <v>89</v>
      </c>
      <c r="C761" s="33">
        <f>IF('STATS 17-18'!G763&lt;400,IF(B761&gt;66,66,B761),B761)</f>
        <v>89</v>
      </c>
      <c r="D761" s="33">
        <f>IF('STATS 17-18'!G763&lt;200,IF(C761&gt;60,60,C761),C761)</f>
        <v>89</v>
      </c>
      <c r="E761" s="33">
        <f>VLOOKUP('STATS 17-18'!J763,'SC - GOALS'!$A$3:$B$55,2)</f>
        <v>65</v>
      </c>
      <c r="F761" s="33">
        <f>IF('STATS 17-18'!G763&lt;400,IF(E761&gt;66,66,E761),E761)</f>
        <v>65</v>
      </c>
      <c r="G761" s="33">
        <f>IF('STATS 17-18'!G763&lt;200,IF(F761&gt;60,60,F761),F761)</f>
        <v>65</v>
      </c>
      <c r="H761" s="116">
        <f>(D761+G761)/2</f>
        <v>77</v>
      </c>
      <c r="I761" s="116">
        <f>IF('STATS 17-18'!H763&lt;13.4,IF(H761&gt;73,73,H761),H761)</f>
        <v>73</v>
      </c>
      <c r="J761" s="134">
        <f>IF('STATS 17-18'!H763&lt;11,IF(I761&gt;66,66,I761),I761)</f>
        <v>73</v>
      </c>
    </row>
    <row r="762" ht="20.35" customHeight="1">
      <c r="A762" t="s" s="38">
        <v>885</v>
      </c>
      <c r="B762" s="81">
        <f>VLOOKUP('STATS 17-18'!AG764,'SC - SHOTS'!$A$3:$B$55,2)</f>
        <v>88</v>
      </c>
      <c r="C762" s="33">
        <f>IF('STATS 17-18'!G764&lt;400,IF(B762&gt;66,66,B762),B762)</f>
        <v>88</v>
      </c>
      <c r="D762" s="33">
        <f>IF('STATS 17-18'!G764&lt;200,IF(C762&gt;60,60,C762),C762)</f>
        <v>88</v>
      </c>
      <c r="E762" s="33">
        <f>VLOOKUP('STATS 17-18'!J764,'SC - GOALS'!$A$3:$B$55,2)</f>
        <v>94</v>
      </c>
      <c r="F762" s="33">
        <f>IF('STATS 17-18'!G764&lt;400,IF(E762&gt;66,66,E762),E762)</f>
        <v>94</v>
      </c>
      <c r="G762" s="33">
        <f>IF('STATS 17-18'!G764&lt;200,IF(F762&gt;60,60,F762),F762)</f>
        <v>94</v>
      </c>
      <c r="H762" s="116">
        <f>(D762+G762)/2</f>
        <v>91</v>
      </c>
      <c r="I762" s="116">
        <f>IF('STATS 17-18'!H764&lt;13.4,IF(H762&gt;73,73,H762),H762)</f>
        <v>91</v>
      </c>
      <c r="J762" s="134">
        <f>IF('STATS 17-18'!H764&lt;11,IF(I762&gt;66,66,I762),I762)</f>
        <v>91</v>
      </c>
    </row>
    <row r="763" ht="20.35" customHeight="1">
      <c r="A763" t="s" s="38">
        <v>886</v>
      </c>
      <c r="B763" s="81">
        <f>VLOOKUP('STATS 17-18'!AG765,'SC - SHOTS'!$A$3:$B$55,2)</f>
        <v>88</v>
      </c>
      <c r="C763" s="33">
        <f>IF('STATS 17-18'!G765&lt;400,IF(B763&gt;66,66,B763),B763)</f>
        <v>88</v>
      </c>
      <c r="D763" s="33">
        <f>IF('STATS 17-18'!G765&lt;200,IF(C763&gt;60,60,C763),C763)</f>
        <v>88</v>
      </c>
      <c r="E763" s="33">
        <f>VLOOKUP('STATS 17-18'!J765,'SC - GOALS'!$A$3:$B$55,2)</f>
        <v>93</v>
      </c>
      <c r="F763" s="33">
        <f>IF('STATS 17-18'!G765&lt;400,IF(E763&gt;66,66,E763),E763)</f>
        <v>93</v>
      </c>
      <c r="G763" s="33">
        <f>IF('STATS 17-18'!G765&lt;200,IF(F763&gt;60,60,F763),F763)</f>
        <v>93</v>
      </c>
      <c r="H763" s="116">
        <f>(D763+G763)/2</f>
        <v>90.5</v>
      </c>
      <c r="I763" s="116">
        <f>IF('STATS 17-18'!H765&lt;13.4,IF(H763&gt;73,73,H763),H763)</f>
        <v>90.5</v>
      </c>
      <c r="J763" s="134">
        <f>IF('STATS 17-18'!H765&lt;11,IF(I763&gt;66,66,I763),I763)</f>
        <v>90.5</v>
      </c>
    </row>
    <row r="764" ht="20.35" customHeight="1">
      <c r="A764" t="s" s="38">
        <v>887</v>
      </c>
      <c r="B764" s="81">
        <f>VLOOKUP('STATS 17-18'!AG766,'SC - SHOTS'!$A$3:$B$55,2)</f>
        <v>55</v>
      </c>
      <c r="C764" s="33">
        <f>IF('STATS 17-18'!G766&lt;400,IF(B764&gt;66,66,B764),B764)</f>
        <v>55</v>
      </c>
      <c r="D764" s="33">
        <f>IF('STATS 17-18'!G766&lt;200,IF(C764&gt;60,60,C764),C764)</f>
        <v>55</v>
      </c>
      <c r="E764" s="33">
        <f>VLOOKUP('STATS 17-18'!J766,'SC - GOALS'!$A$3:$B$55,2)</f>
        <v>71</v>
      </c>
      <c r="F764" s="33">
        <f>IF('STATS 17-18'!G766&lt;400,IF(E764&gt;66,66,E764),E764)</f>
        <v>66</v>
      </c>
      <c r="G764" s="33">
        <f>IF('STATS 17-18'!G766&lt;200,IF(F764&gt;60,60,F764),F764)</f>
        <v>66</v>
      </c>
      <c r="H764" s="116">
        <f>(D764+G764)/2</f>
        <v>60.5</v>
      </c>
      <c r="I764" s="116">
        <f>IF('STATS 17-18'!H766&lt;13.4,IF(H764&gt;73,73,H764),H764)</f>
        <v>60.5</v>
      </c>
      <c r="J764" s="134">
        <f>IF('STATS 17-18'!H766&lt;11,IF(I764&gt;66,66,I764),I764)</f>
        <v>60.5</v>
      </c>
    </row>
    <row r="765" ht="20.35" customHeight="1">
      <c r="A765" t="s" s="38">
        <v>888</v>
      </c>
      <c r="B765" s="81">
        <f>VLOOKUP('STATS 17-18'!AG767,'SC - SHOTS'!$A$3:$B$55,2)</f>
        <v>83</v>
      </c>
      <c r="C765" s="33">
        <f>IF('STATS 17-18'!G767&lt;400,IF(B765&gt;66,66,B765),B765)</f>
        <v>83</v>
      </c>
      <c r="D765" s="33">
        <f>IF('STATS 17-18'!G767&lt;200,IF(C765&gt;60,60,C765),C765)</f>
        <v>83</v>
      </c>
      <c r="E765" s="33">
        <f>VLOOKUP('STATS 17-18'!J767,'SC - GOALS'!$A$3:$B$55,2)</f>
        <v>70</v>
      </c>
      <c r="F765" s="33">
        <f>IF('STATS 17-18'!G767&lt;400,IF(E765&gt;66,66,E765),E765)</f>
        <v>70</v>
      </c>
      <c r="G765" s="33">
        <f>IF('STATS 17-18'!G767&lt;200,IF(F765&gt;60,60,F765),F765)</f>
        <v>70</v>
      </c>
      <c r="H765" s="116">
        <f>(D765+G765)/2</f>
        <v>76.5</v>
      </c>
      <c r="I765" s="116">
        <f>IF('STATS 17-18'!H767&lt;13.4,IF(H765&gt;73,73,H765),H765)</f>
        <v>76.5</v>
      </c>
      <c r="J765" s="134">
        <f>IF('STATS 17-18'!H767&lt;11,IF(I765&gt;66,66,I765),I765)</f>
        <v>76.5</v>
      </c>
    </row>
    <row r="766" ht="20.35" customHeight="1">
      <c r="A766" t="s" s="38">
        <v>889</v>
      </c>
      <c r="B766" s="81">
        <f>VLOOKUP('STATS 17-18'!AG768,'SC - SHOTS'!$A$3:$B$55,2)</f>
        <v>89</v>
      </c>
      <c r="C766" s="33">
        <f>IF('STATS 17-18'!G768&lt;400,IF(B766&gt;66,66,B766),B766)</f>
        <v>66</v>
      </c>
      <c r="D766" s="33">
        <f>IF('STATS 17-18'!G768&lt;200,IF(C766&gt;60,60,C766),C766)</f>
        <v>60</v>
      </c>
      <c r="E766" s="33">
        <f>VLOOKUP('STATS 17-18'!J768,'SC - GOALS'!$A$3:$B$55,2)</f>
        <v>47</v>
      </c>
      <c r="F766" s="33">
        <f>IF('STATS 17-18'!G768&lt;400,IF(E766&gt;66,66,E766),E766)</f>
        <v>47</v>
      </c>
      <c r="G766" s="33">
        <f>IF('STATS 17-18'!G768&lt;200,IF(F766&gt;60,60,F766),F766)</f>
        <v>47</v>
      </c>
      <c r="H766" s="116">
        <f>(D766+G766)/2</f>
        <v>53.5</v>
      </c>
      <c r="I766" s="116">
        <f>IF('STATS 17-18'!H768&lt;13.4,IF(H766&gt;73,73,H766),H766)</f>
        <v>53.5</v>
      </c>
      <c r="J766" s="134">
        <f>IF('STATS 17-18'!H768&lt;11,IF(I766&gt;66,66,I766),I766)</f>
        <v>53.5</v>
      </c>
    </row>
    <row r="767" ht="20.35" customHeight="1">
      <c r="A767" t="s" s="38">
        <v>890</v>
      </c>
      <c r="B767" s="81">
        <f>VLOOKUP('STATS 17-18'!AG769,'SC - SHOTS'!$A$3:$B$55,2)</f>
        <v>78</v>
      </c>
      <c r="C767" s="33">
        <f>IF('STATS 17-18'!G769&lt;400,IF(B767&gt;66,66,B767),B767)</f>
        <v>66</v>
      </c>
      <c r="D767" s="33">
        <f>IF('STATS 17-18'!G769&lt;200,IF(C767&gt;60,60,C767),C767)</f>
        <v>60</v>
      </c>
      <c r="E767" s="33">
        <f>VLOOKUP('STATS 17-18'!J769,'SC - GOALS'!$A$3:$B$55,2)</f>
        <v>64</v>
      </c>
      <c r="F767" s="33">
        <f>IF('STATS 17-18'!G769&lt;400,IF(E767&gt;66,66,E767),E767)</f>
        <v>64</v>
      </c>
      <c r="G767" s="33">
        <f>IF('STATS 17-18'!G769&lt;200,IF(F767&gt;60,60,F767),F767)</f>
        <v>60</v>
      </c>
      <c r="H767" s="116">
        <f>(D767+G767)/2</f>
        <v>60</v>
      </c>
      <c r="I767" s="116">
        <f>IF('STATS 17-18'!H769&lt;13.4,IF(H767&gt;73,73,H767),H767)</f>
        <v>60</v>
      </c>
      <c r="J767" s="134">
        <f>IF('STATS 17-18'!H769&lt;11,IF(I767&gt;66,66,I767),I767)</f>
        <v>60</v>
      </c>
    </row>
    <row r="768" ht="20.35" customHeight="1">
      <c r="A768" t="s" s="38">
        <v>891</v>
      </c>
      <c r="B768" s="81">
        <f>VLOOKUP('STATS 17-18'!AG770,'SC - SHOTS'!$A$3:$B$55,2)</f>
        <v>63</v>
      </c>
      <c r="C768" s="33">
        <f>IF('STATS 17-18'!G770&lt;400,IF(B768&gt;66,66,B768),B768)</f>
        <v>63</v>
      </c>
      <c r="D768" s="33">
        <f>IF('STATS 17-18'!G770&lt;200,IF(C768&gt;60,60,C768),C768)</f>
        <v>63</v>
      </c>
      <c r="E768" s="33">
        <f>VLOOKUP('STATS 17-18'!J770,'SC - GOALS'!$A$3:$B$55,2)</f>
        <v>56</v>
      </c>
      <c r="F768" s="33">
        <f>IF('STATS 17-18'!G770&lt;400,IF(E768&gt;66,66,E768),E768)</f>
        <v>56</v>
      </c>
      <c r="G768" s="33">
        <f>IF('STATS 17-18'!G770&lt;200,IF(F768&gt;60,60,F768),F768)</f>
        <v>56</v>
      </c>
      <c r="H768" s="116">
        <f>(D768+G768)/2</f>
        <v>59.5</v>
      </c>
      <c r="I768" s="116">
        <f>IF('STATS 17-18'!H770&lt;13.4,IF(H768&gt;73,73,H768),H768)</f>
        <v>59.5</v>
      </c>
      <c r="J768" s="134">
        <f>IF('STATS 17-18'!H770&lt;11,IF(I768&gt;66,66,I768),I768)</f>
        <v>59.5</v>
      </c>
    </row>
    <row r="769" ht="20.35" customHeight="1">
      <c r="A769" t="s" s="38">
        <v>892</v>
      </c>
      <c r="B769" s="81">
        <f>VLOOKUP('STATS 17-18'!AG771,'SC - SHOTS'!$A$3:$B$55,2)</f>
        <v>84</v>
      </c>
      <c r="C769" s="33">
        <f>IF('STATS 17-18'!G771&lt;400,IF(B769&gt;66,66,B769),B769)</f>
        <v>84</v>
      </c>
      <c r="D769" s="33">
        <f>IF('STATS 17-18'!G771&lt;200,IF(C769&gt;60,60,C769),C769)</f>
        <v>84</v>
      </c>
      <c r="E769" s="33">
        <f>VLOOKUP('STATS 17-18'!J771,'SC - GOALS'!$A$3:$B$55,2)</f>
        <v>69</v>
      </c>
      <c r="F769" s="33">
        <f>IF('STATS 17-18'!G771&lt;400,IF(E769&gt;66,66,E769),E769)</f>
        <v>69</v>
      </c>
      <c r="G769" s="33">
        <f>IF('STATS 17-18'!G771&lt;200,IF(F769&gt;60,60,F769),F769)</f>
        <v>69</v>
      </c>
      <c r="H769" s="116">
        <f>(D769+G769)/2</f>
        <v>76.5</v>
      </c>
      <c r="I769" s="116">
        <f>IF('STATS 17-18'!H771&lt;13.4,IF(H769&gt;73,73,H769),H769)</f>
        <v>76.5</v>
      </c>
      <c r="J769" s="134">
        <f>IF('STATS 17-18'!H771&lt;11,IF(I769&gt;66,66,I769),I769)</f>
        <v>76.5</v>
      </c>
    </row>
    <row r="770" ht="20.35" customHeight="1">
      <c r="A770" t="s" s="38">
        <v>893</v>
      </c>
      <c r="B770" s="81">
        <f>VLOOKUP('STATS 17-18'!AG772,'SC - SHOTS'!$A$3:$B$55,2)</f>
        <v>77</v>
      </c>
      <c r="C770" s="33">
        <f>IF('STATS 17-18'!G772&lt;400,IF(B770&gt;66,66,B770),B770)</f>
        <v>77</v>
      </c>
      <c r="D770" s="33">
        <f>IF('STATS 17-18'!G772&lt;200,IF(C770&gt;60,60,C770),C770)</f>
        <v>77</v>
      </c>
      <c r="E770" s="33">
        <f>VLOOKUP('STATS 17-18'!J772,'SC - GOALS'!$A$3:$B$55,2)</f>
        <v>60</v>
      </c>
      <c r="F770" s="33">
        <f>IF('STATS 17-18'!G772&lt;400,IF(E770&gt;66,66,E770),E770)</f>
        <v>60</v>
      </c>
      <c r="G770" s="33">
        <f>IF('STATS 17-18'!G772&lt;200,IF(F770&gt;60,60,F770),F770)</f>
        <v>60</v>
      </c>
      <c r="H770" s="116">
        <f>(D770+G770)/2</f>
        <v>68.5</v>
      </c>
      <c r="I770" s="116">
        <f>IF('STATS 17-18'!H772&lt;13.4,IF(H770&gt;73,73,H770),H770)</f>
        <v>68.5</v>
      </c>
      <c r="J770" s="134">
        <f>IF('STATS 17-18'!H772&lt;11,IF(I770&gt;66,66,I770),I770)</f>
        <v>68.5</v>
      </c>
    </row>
    <row r="771" ht="20.35" customHeight="1">
      <c r="A771" t="s" s="38">
        <v>894</v>
      </c>
      <c r="B771" s="81">
        <f>VLOOKUP('STATS 17-18'!AG773,'SC - SHOTS'!$A$3:$B$55,2)</f>
        <v>76</v>
      </c>
      <c r="C771" s="33">
        <f>IF('STATS 17-18'!G773&lt;400,IF(B771&gt;66,66,B771),B771)</f>
        <v>76</v>
      </c>
      <c r="D771" s="33">
        <f>IF('STATS 17-18'!G773&lt;200,IF(C771&gt;60,60,C771),C771)</f>
        <v>76</v>
      </c>
      <c r="E771" s="33">
        <f>VLOOKUP('STATS 17-18'!J773,'SC - GOALS'!$A$3:$B$55,2)</f>
        <v>72</v>
      </c>
      <c r="F771" s="33">
        <f>IF('STATS 17-18'!G773&lt;400,IF(E771&gt;66,66,E771),E771)</f>
        <v>72</v>
      </c>
      <c r="G771" s="33">
        <f>IF('STATS 17-18'!G773&lt;200,IF(F771&gt;60,60,F771),F771)</f>
        <v>72</v>
      </c>
      <c r="H771" s="116">
        <f>(D771+G771)/2</f>
        <v>74</v>
      </c>
      <c r="I771" s="116">
        <f>IF('STATS 17-18'!H773&lt;13.4,IF(H771&gt;73,73,H771),H771)</f>
        <v>74</v>
      </c>
      <c r="J771" s="134">
        <f>IF('STATS 17-18'!H773&lt;11,IF(I771&gt;66,66,I771),I771)</f>
        <v>74</v>
      </c>
    </row>
    <row r="772" ht="20.35" customHeight="1">
      <c r="A772" t="s" s="38">
        <v>895</v>
      </c>
      <c r="B772" s="81">
        <f>VLOOKUP('STATS 17-18'!AG774,'SC - SHOTS'!$A$3:$B$55,2)</f>
        <v>89</v>
      </c>
      <c r="C772" s="33">
        <f>IF('STATS 17-18'!G774&lt;400,IF(B772&gt;66,66,B772),B772)</f>
        <v>89</v>
      </c>
      <c r="D772" s="33">
        <f>IF('STATS 17-18'!G774&lt;200,IF(C772&gt;60,60,C772),C772)</f>
        <v>89</v>
      </c>
      <c r="E772" s="33">
        <f>VLOOKUP('STATS 17-18'!J774,'SC - GOALS'!$A$3:$B$55,2)</f>
        <v>88</v>
      </c>
      <c r="F772" s="33">
        <f>IF('STATS 17-18'!G774&lt;400,IF(E772&gt;66,66,E772),E772)</f>
        <v>88</v>
      </c>
      <c r="G772" s="33">
        <f>IF('STATS 17-18'!G774&lt;200,IF(F772&gt;60,60,F772),F772)</f>
        <v>88</v>
      </c>
      <c r="H772" s="116">
        <f>(D772+G772)/2</f>
        <v>88.5</v>
      </c>
      <c r="I772" s="116">
        <f>IF('STATS 17-18'!H774&lt;13.4,IF(H772&gt;73,73,H772),H772)</f>
        <v>88.5</v>
      </c>
      <c r="J772" s="134">
        <f>IF('STATS 17-18'!H774&lt;11,IF(I772&gt;66,66,I772),I772)</f>
        <v>88.5</v>
      </c>
    </row>
    <row r="773" ht="20.35" customHeight="1">
      <c r="A773" t="s" s="38">
        <v>896</v>
      </c>
      <c r="B773" s="81">
        <f>VLOOKUP('STATS 17-18'!AG775,'SC - SHOTS'!$A$3:$B$55,2)</f>
        <v>74</v>
      </c>
      <c r="C773" s="33">
        <f>IF('STATS 17-18'!G775&lt;400,IF(B773&gt;66,66,B773),B773)</f>
        <v>66</v>
      </c>
      <c r="D773" s="33">
        <f>IF('STATS 17-18'!G775&lt;200,IF(C773&gt;60,60,C773),C773)</f>
        <v>66</v>
      </c>
      <c r="E773" s="33">
        <f>VLOOKUP('STATS 17-18'!J775,'SC - GOALS'!$A$3:$B$55,2)</f>
        <v>74</v>
      </c>
      <c r="F773" s="33">
        <f>IF('STATS 17-18'!G775&lt;400,IF(E773&gt;66,66,E773),E773)</f>
        <v>66</v>
      </c>
      <c r="G773" s="33">
        <f>IF('STATS 17-18'!G775&lt;200,IF(F773&gt;60,60,F773),F773)</f>
        <v>66</v>
      </c>
      <c r="H773" s="116">
        <f>(D773+G773)/2</f>
        <v>66</v>
      </c>
      <c r="I773" s="116">
        <f>IF('STATS 17-18'!H775&lt;13.4,IF(H773&gt;73,73,H773),H773)</f>
        <v>66</v>
      </c>
      <c r="J773" s="134">
        <f>IF('STATS 17-18'!H775&lt;11,IF(I773&gt;66,66,I773),I773)</f>
        <v>66</v>
      </c>
    </row>
    <row r="774" ht="20.35" customHeight="1">
      <c r="A774" t="s" s="38">
        <v>897</v>
      </c>
      <c r="B774" s="81">
        <f>VLOOKUP('STATS 17-18'!AG776,'SC - SHOTS'!$A$3:$B$55,2)</f>
        <v>73</v>
      </c>
      <c r="C774" s="33">
        <f>IF('STATS 17-18'!G776&lt;400,IF(B774&gt;66,66,B774),B774)</f>
        <v>73</v>
      </c>
      <c r="D774" s="33">
        <f>IF('STATS 17-18'!G776&lt;200,IF(C774&gt;60,60,C774),C774)</f>
        <v>73</v>
      </c>
      <c r="E774" s="33">
        <f>VLOOKUP('STATS 17-18'!J776,'SC - GOALS'!$A$3:$B$55,2)</f>
        <v>94</v>
      </c>
      <c r="F774" s="33">
        <f>IF('STATS 17-18'!G776&lt;400,IF(E774&gt;66,66,E774),E774)</f>
        <v>94</v>
      </c>
      <c r="G774" s="33">
        <f>IF('STATS 17-18'!G776&lt;200,IF(F774&gt;60,60,F774),F774)</f>
        <v>94</v>
      </c>
      <c r="H774" s="116">
        <f>(D774+G774)/2</f>
        <v>83.5</v>
      </c>
      <c r="I774" s="116">
        <f>IF('STATS 17-18'!H776&lt;13.4,IF(H774&gt;73,73,H774),H774)</f>
        <v>73</v>
      </c>
      <c r="J774" s="134">
        <f>IF('STATS 17-18'!H776&lt;11,IF(I774&gt;66,66,I774),I774)</f>
        <v>73</v>
      </c>
    </row>
    <row r="775" ht="20.35" customHeight="1">
      <c r="A775" t="s" s="38">
        <v>898</v>
      </c>
      <c r="B775" s="81">
        <f>VLOOKUP('STATS 17-18'!AG777,'SC - SHOTS'!$A$3:$B$55,2)</f>
        <v>99</v>
      </c>
      <c r="C775" s="33">
        <f>IF('STATS 17-18'!G777&lt;400,IF(B775&gt;66,66,B775),B775)</f>
        <v>66</v>
      </c>
      <c r="D775" s="33">
        <f>IF('STATS 17-18'!G777&lt;200,IF(C775&gt;60,60,C775),C775)</f>
        <v>60</v>
      </c>
      <c r="E775" s="33">
        <f>VLOOKUP('STATS 17-18'!J777,'SC - GOALS'!$A$3:$B$55,2)</f>
        <v>99</v>
      </c>
      <c r="F775" s="33">
        <f>IF('STATS 17-18'!G777&lt;400,IF(E775&gt;66,66,E775),E775)</f>
        <v>66</v>
      </c>
      <c r="G775" s="33">
        <f>IF('STATS 17-18'!G777&lt;200,IF(F775&gt;60,60,F775),F775)</f>
        <v>60</v>
      </c>
      <c r="H775" s="116">
        <f>(D775+G775)/2</f>
        <v>60</v>
      </c>
      <c r="I775" s="116">
        <f>IF('STATS 17-18'!H777&lt;13.4,IF(H775&gt;73,73,H775),H775)</f>
        <v>60</v>
      </c>
      <c r="J775" s="134">
        <f>IF('STATS 17-18'!H777&lt;11,IF(I775&gt;66,66,I775),I775)</f>
        <v>60</v>
      </c>
    </row>
    <row r="776" ht="20.35" customHeight="1">
      <c r="A776" t="s" s="38">
        <v>899</v>
      </c>
      <c r="B776" s="81">
        <f>VLOOKUP('STATS 17-18'!AG778,'SC - SHOTS'!$A$3:$B$55,2)</f>
        <v>80</v>
      </c>
      <c r="C776" s="33">
        <f>IF('STATS 17-18'!G778&lt;400,IF(B776&gt;66,66,B776),B776)</f>
        <v>66</v>
      </c>
      <c r="D776" s="33">
        <f>IF('STATS 17-18'!G778&lt;200,IF(C776&gt;60,60,C776),C776)</f>
        <v>60</v>
      </c>
      <c r="E776" s="33">
        <f>VLOOKUP('STATS 17-18'!J778,'SC - GOALS'!$A$3:$B$55,2)</f>
        <v>47</v>
      </c>
      <c r="F776" s="33">
        <f>IF('STATS 17-18'!G778&lt;400,IF(E776&gt;66,66,E776),E776)</f>
        <v>47</v>
      </c>
      <c r="G776" s="33">
        <f>IF('STATS 17-18'!G778&lt;200,IF(F776&gt;60,60,F776),F776)</f>
        <v>47</v>
      </c>
      <c r="H776" s="116">
        <f>(D776+G776)/2</f>
        <v>53.5</v>
      </c>
      <c r="I776" s="116">
        <f>IF('STATS 17-18'!H778&lt;13.4,IF(H776&gt;73,73,H776),H776)</f>
        <v>53.5</v>
      </c>
      <c r="J776" s="134">
        <f>IF('STATS 17-18'!H778&lt;11,IF(I776&gt;66,66,I776),I776)</f>
        <v>53.5</v>
      </c>
    </row>
    <row r="777" ht="20.35" customHeight="1">
      <c r="A777" t="s" s="38">
        <v>900</v>
      </c>
      <c r="B777" s="81">
        <f>VLOOKUP('STATS 17-18'!AG779,'SC - SHOTS'!$A$3:$B$55,2)</f>
        <v>84</v>
      </c>
      <c r="C777" s="33">
        <f>IF('STATS 17-18'!G779&lt;400,IF(B777&gt;66,66,B777),B777)</f>
        <v>84</v>
      </c>
      <c r="D777" s="33">
        <f>IF('STATS 17-18'!G779&lt;200,IF(C777&gt;60,60,C777),C777)</f>
        <v>84</v>
      </c>
      <c r="E777" s="33">
        <f>VLOOKUP('STATS 17-18'!J779,'SC - GOALS'!$A$3:$B$55,2)</f>
        <v>81</v>
      </c>
      <c r="F777" s="33">
        <f>IF('STATS 17-18'!G779&lt;400,IF(E777&gt;66,66,E777),E777)</f>
        <v>81</v>
      </c>
      <c r="G777" s="33">
        <f>IF('STATS 17-18'!G779&lt;200,IF(F777&gt;60,60,F777),F777)</f>
        <v>81</v>
      </c>
      <c r="H777" s="116">
        <f>(D777+G777)/2</f>
        <v>82.5</v>
      </c>
      <c r="I777" s="116">
        <f>IF('STATS 17-18'!H779&lt;13.4,IF(H777&gt;73,73,H777),H777)</f>
        <v>73</v>
      </c>
      <c r="J777" s="134">
        <f>IF('STATS 17-18'!H779&lt;11,IF(I777&gt;66,66,I777),I777)</f>
        <v>73</v>
      </c>
    </row>
    <row r="778" ht="20.35" customHeight="1">
      <c r="A778" t="s" s="38">
        <v>901</v>
      </c>
      <c r="B778" s="81">
        <f>VLOOKUP('STATS 17-18'!AG780,'SC - SHOTS'!$A$3:$B$55,2)</f>
        <v>66</v>
      </c>
      <c r="C778" s="33">
        <f>IF('STATS 17-18'!G780&lt;400,IF(B778&gt;66,66,B778),B778)</f>
        <v>66</v>
      </c>
      <c r="D778" s="33">
        <f>IF('STATS 17-18'!G780&lt;200,IF(C778&gt;60,60,C778),C778)</f>
        <v>66</v>
      </c>
      <c r="E778" s="33">
        <f>VLOOKUP('STATS 17-18'!J780,'SC - GOALS'!$A$3:$B$55,2)</f>
        <v>64</v>
      </c>
      <c r="F778" s="33">
        <f>IF('STATS 17-18'!G780&lt;400,IF(E778&gt;66,66,E778),E778)</f>
        <v>64</v>
      </c>
      <c r="G778" s="33">
        <f>IF('STATS 17-18'!G780&lt;200,IF(F778&gt;60,60,F778),F778)</f>
        <v>64</v>
      </c>
      <c r="H778" s="116">
        <f>(D778+G778)/2</f>
        <v>65</v>
      </c>
      <c r="I778" s="116">
        <f>IF('STATS 17-18'!H780&lt;13.4,IF(H778&gt;73,73,H778),H778)</f>
        <v>65</v>
      </c>
      <c r="J778" s="134">
        <f>IF('STATS 17-18'!H780&lt;11,IF(I778&gt;66,66,I778),I778)</f>
        <v>65</v>
      </c>
    </row>
    <row r="779" ht="20.35" customHeight="1">
      <c r="A779" t="s" s="38">
        <v>902</v>
      </c>
      <c r="B779" s="81">
        <f>VLOOKUP('STATS 17-18'!AG781,'SC - SHOTS'!$A$3:$B$55,2)</f>
        <v>69</v>
      </c>
      <c r="C779" s="33">
        <f>IF('STATS 17-18'!G781&lt;400,IF(B779&gt;66,66,B779),B779)</f>
        <v>66</v>
      </c>
      <c r="D779" s="33">
        <f>IF('STATS 17-18'!G781&lt;200,IF(C779&gt;60,60,C779),C779)</f>
        <v>60</v>
      </c>
      <c r="E779" s="33">
        <f>VLOOKUP('STATS 17-18'!J781,'SC - GOALS'!$A$3:$B$55,2)</f>
        <v>47</v>
      </c>
      <c r="F779" s="33">
        <f>IF('STATS 17-18'!G781&lt;400,IF(E779&gt;66,66,E779),E779)</f>
        <v>47</v>
      </c>
      <c r="G779" s="33">
        <f>IF('STATS 17-18'!G781&lt;200,IF(F779&gt;60,60,F779),F779)</f>
        <v>47</v>
      </c>
      <c r="H779" s="116">
        <f>(D779+G779)/2</f>
        <v>53.5</v>
      </c>
      <c r="I779" s="116">
        <f>IF('STATS 17-18'!H781&lt;13.4,IF(H779&gt;73,73,H779),H779)</f>
        <v>53.5</v>
      </c>
      <c r="J779" s="134">
        <f>IF('STATS 17-18'!H781&lt;11,IF(I779&gt;66,66,I779),I779)</f>
        <v>53.5</v>
      </c>
    </row>
    <row r="780" ht="20.35" customHeight="1">
      <c r="A780" t="s" s="38">
        <v>903</v>
      </c>
      <c r="B780" s="81">
        <f>VLOOKUP('STATS 17-18'!AG782,'SC - SHOTS'!$A$3:$B$55,2)</f>
        <v>61</v>
      </c>
      <c r="C780" s="33">
        <f>IF('STATS 17-18'!G782&lt;400,IF(B780&gt;66,66,B780),B780)</f>
        <v>61</v>
      </c>
      <c r="D780" s="33">
        <f>IF('STATS 17-18'!G782&lt;200,IF(C780&gt;60,60,C780),C780)</f>
        <v>60</v>
      </c>
      <c r="E780" s="33">
        <f>VLOOKUP('STATS 17-18'!J782,'SC - GOALS'!$A$3:$B$55,2)</f>
        <v>47</v>
      </c>
      <c r="F780" s="33">
        <f>IF('STATS 17-18'!G782&lt;400,IF(E780&gt;66,66,E780),E780)</f>
        <v>47</v>
      </c>
      <c r="G780" s="33">
        <f>IF('STATS 17-18'!G782&lt;200,IF(F780&gt;60,60,F780),F780)</f>
        <v>47</v>
      </c>
      <c r="H780" s="116">
        <f>(D780+G780)/2</f>
        <v>53.5</v>
      </c>
      <c r="I780" s="116">
        <f>IF('STATS 17-18'!H782&lt;13.4,IF(H780&gt;73,73,H780),H780)</f>
        <v>53.5</v>
      </c>
      <c r="J780" s="134">
        <f>IF('STATS 17-18'!H782&lt;11,IF(I780&gt;66,66,I780),I780)</f>
        <v>53.5</v>
      </c>
    </row>
    <row r="781" ht="20.35" customHeight="1">
      <c r="A781" t="s" s="38">
        <v>904</v>
      </c>
      <c r="B781" s="81">
        <f>VLOOKUP('STATS 17-18'!AG783,'SC - SHOTS'!$A$3:$B$55,2)</f>
        <v>61</v>
      </c>
      <c r="C781" s="33">
        <f>IF('STATS 17-18'!G783&lt;400,IF(B781&gt;66,66,B781),B781)</f>
        <v>61</v>
      </c>
      <c r="D781" s="33">
        <f>IF('STATS 17-18'!G783&lt;200,IF(C781&gt;60,60,C781),C781)</f>
        <v>61</v>
      </c>
      <c r="E781" s="33">
        <f>VLOOKUP('STATS 17-18'!J783,'SC - GOALS'!$A$3:$B$55,2)</f>
        <v>47</v>
      </c>
      <c r="F781" s="33">
        <f>IF('STATS 17-18'!G783&lt;400,IF(E781&gt;66,66,E781),E781)</f>
        <v>47</v>
      </c>
      <c r="G781" s="33">
        <f>IF('STATS 17-18'!G783&lt;200,IF(F781&gt;60,60,F781),F781)</f>
        <v>47</v>
      </c>
      <c r="H781" s="116">
        <f>(D781+G781)/2</f>
        <v>54</v>
      </c>
      <c r="I781" s="116">
        <f>IF('STATS 17-18'!H783&lt;13.4,IF(H781&gt;73,73,H781),H781)</f>
        <v>54</v>
      </c>
      <c r="J781" s="134">
        <f>IF('STATS 17-18'!H783&lt;11,IF(I781&gt;66,66,I781),I781)</f>
        <v>54</v>
      </c>
    </row>
    <row r="782" ht="20.35" customHeight="1">
      <c r="A782" t="s" s="38">
        <v>905</v>
      </c>
      <c r="B782" s="81">
        <f>VLOOKUP('STATS 17-18'!AG784,'SC - SHOTS'!$A$3:$B$55,2)</f>
        <v>59</v>
      </c>
      <c r="C782" s="33">
        <f>IF('STATS 17-18'!G784&lt;400,IF(B782&gt;66,66,B782),B782)</f>
        <v>59</v>
      </c>
      <c r="D782" s="33">
        <f>IF('STATS 17-18'!G784&lt;200,IF(C782&gt;60,60,C782),C782)</f>
        <v>59</v>
      </c>
      <c r="E782" s="33">
        <f>VLOOKUP('STATS 17-18'!J784,'SC - GOALS'!$A$3:$B$55,2)</f>
        <v>54</v>
      </c>
      <c r="F782" s="33">
        <f>IF('STATS 17-18'!G784&lt;400,IF(E782&gt;66,66,E782),E782)</f>
        <v>54</v>
      </c>
      <c r="G782" s="33">
        <f>IF('STATS 17-18'!G784&lt;200,IF(F782&gt;60,60,F782),F782)</f>
        <v>54</v>
      </c>
      <c r="H782" s="116">
        <f>(D782+G782)/2</f>
        <v>56.5</v>
      </c>
      <c r="I782" s="116">
        <f>IF('STATS 17-18'!H784&lt;13.4,IF(H782&gt;73,73,H782),H782)</f>
        <v>56.5</v>
      </c>
      <c r="J782" s="134">
        <f>IF('STATS 17-18'!H784&lt;11,IF(I782&gt;66,66,I782),I782)</f>
        <v>56.5</v>
      </c>
    </row>
    <row r="783" ht="20.35" customHeight="1">
      <c r="A783" t="s" s="38">
        <v>906</v>
      </c>
      <c r="B783" s="81">
        <f>VLOOKUP('STATS 17-18'!AG785,'SC - SHOTS'!$A$3:$B$55,2)</f>
        <v>88</v>
      </c>
      <c r="C783" s="33">
        <f>IF('STATS 17-18'!G785&lt;400,IF(B783&gt;66,66,B783),B783)</f>
        <v>88</v>
      </c>
      <c r="D783" s="33">
        <f>IF('STATS 17-18'!G785&lt;200,IF(C783&gt;60,60,C783),C783)</f>
        <v>88</v>
      </c>
      <c r="E783" s="33">
        <f>VLOOKUP('STATS 17-18'!J785,'SC - GOALS'!$A$3:$B$55,2)</f>
        <v>90</v>
      </c>
      <c r="F783" s="33">
        <f>IF('STATS 17-18'!G785&lt;400,IF(E783&gt;66,66,E783),E783)</f>
        <v>90</v>
      </c>
      <c r="G783" s="33">
        <f>IF('STATS 17-18'!G785&lt;200,IF(F783&gt;60,60,F783),F783)</f>
        <v>90</v>
      </c>
      <c r="H783" s="116">
        <f>(D783+G783)/2</f>
        <v>89</v>
      </c>
      <c r="I783" s="116">
        <f>IF('STATS 17-18'!H785&lt;13.4,IF(H783&gt;73,73,H783),H783)</f>
        <v>89</v>
      </c>
      <c r="J783" s="134">
        <f>IF('STATS 17-18'!H785&lt;11,IF(I783&gt;66,66,I783),I783)</f>
        <v>89</v>
      </c>
    </row>
    <row r="784" ht="20.35" customHeight="1">
      <c r="A784" t="s" s="38">
        <v>907</v>
      </c>
      <c r="B784" s="81">
        <f>VLOOKUP('STATS 17-18'!AG786,'SC - SHOTS'!$A$3:$B$55,2)</f>
        <v>91</v>
      </c>
      <c r="C784" s="33">
        <f>IF('STATS 17-18'!G786&lt;400,IF(B784&gt;66,66,B784),B784)</f>
        <v>91</v>
      </c>
      <c r="D784" s="33">
        <f>IF('STATS 17-18'!G786&lt;200,IF(C784&gt;60,60,C784),C784)</f>
        <v>91</v>
      </c>
      <c r="E784" s="33">
        <f>VLOOKUP('STATS 17-18'!J786,'SC - GOALS'!$A$3:$B$55,2)</f>
        <v>76</v>
      </c>
      <c r="F784" s="33">
        <f>IF('STATS 17-18'!G786&lt;400,IF(E784&gt;66,66,E784),E784)</f>
        <v>76</v>
      </c>
      <c r="G784" s="33">
        <f>IF('STATS 17-18'!G786&lt;200,IF(F784&gt;60,60,F784),F784)</f>
        <v>76</v>
      </c>
      <c r="H784" s="116">
        <f>(D784+G784)/2</f>
        <v>83.5</v>
      </c>
      <c r="I784" s="116">
        <f>IF('STATS 17-18'!H786&lt;13.4,IF(H784&gt;73,73,H784),H784)</f>
        <v>83.5</v>
      </c>
      <c r="J784" s="134">
        <f>IF('STATS 17-18'!H786&lt;11,IF(I784&gt;66,66,I784),I784)</f>
        <v>83.5</v>
      </c>
    </row>
    <row r="785" ht="20.35" customHeight="1">
      <c r="A785" t="s" s="38">
        <v>908</v>
      </c>
      <c r="B785" s="81">
        <f>VLOOKUP('STATS 17-18'!AG787,'SC - SHOTS'!$A$3:$B$55,2)</f>
        <v>70</v>
      </c>
      <c r="C785" s="33">
        <f>IF('STATS 17-18'!G787&lt;400,IF(B785&gt;66,66,B785),B785)</f>
        <v>70</v>
      </c>
      <c r="D785" s="33">
        <f>IF('STATS 17-18'!G787&lt;200,IF(C785&gt;60,60,C785),C785)</f>
        <v>70</v>
      </c>
      <c r="E785" s="33">
        <f>VLOOKUP('STATS 17-18'!J787,'SC - GOALS'!$A$3:$B$55,2)</f>
        <v>88</v>
      </c>
      <c r="F785" s="33">
        <f>IF('STATS 17-18'!G787&lt;400,IF(E785&gt;66,66,E785),E785)</f>
        <v>88</v>
      </c>
      <c r="G785" s="33">
        <f>IF('STATS 17-18'!G787&lt;200,IF(F785&gt;60,60,F785),F785)</f>
        <v>88</v>
      </c>
      <c r="H785" s="116">
        <f>(D785+G785)/2</f>
        <v>79</v>
      </c>
      <c r="I785" s="116">
        <f>IF('STATS 17-18'!H787&lt;13.4,IF(H785&gt;73,73,H785),H785)</f>
        <v>79</v>
      </c>
      <c r="J785" s="134">
        <f>IF('STATS 17-18'!H787&lt;11,IF(I785&gt;66,66,I785),I785)</f>
        <v>79</v>
      </c>
    </row>
    <row r="786" ht="20.35" customHeight="1">
      <c r="A786" t="s" s="38">
        <v>909</v>
      </c>
      <c r="B786" s="81">
        <f>VLOOKUP('STATS 17-18'!AG788,'SC - SHOTS'!$A$3:$B$55,2)</f>
        <v>67</v>
      </c>
      <c r="C786" s="33">
        <f>IF('STATS 17-18'!G788&lt;400,IF(B786&gt;66,66,B786),B786)</f>
        <v>67</v>
      </c>
      <c r="D786" s="33">
        <f>IF('STATS 17-18'!G788&lt;200,IF(C786&gt;60,60,C786),C786)</f>
        <v>67</v>
      </c>
      <c r="E786" s="33">
        <f>VLOOKUP('STATS 17-18'!J788,'SC - GOALS'!$A$3:$B$55,2)</f>
        <v>82</v>
      </c>
      <c r="F786" s="33">
        <f>IF('STATS 17-18'!G788&lt;400,IF(E786&gt;66,66,E786),E786)</f>
        <v>82</v>
      </c>
      <c r="G786" s="33">
        <f>IF('STATS 17-18'!G788&lt;200,IF(F786&gt;60,60,F786),F786)</f>
        <v>82</v>
      </c>
      <c r="H786" s="116">
        <f>(D786+G786)/2</f>
        <v>74.5</v>
      </c>
      <c r="I786" s="116">
        <f>IF('STATS 17-18'!H788&lt;13.4,IF(H786&gt;73,73,H786),H786)</f>
        <v>74.5</v>
      </c>
      <c r="J786" s="134">
        <f>IF('STATS 17-18'!H788&lt;11,IF(I786&gt;66,66,I786),I786)</f>
        <v>74.5</v>
      </c>
    </row>
    <row r="787" ht="20.35" customHeight="1">
      <c r="A787" t="s" s="38">
        <v>910</v>
      </c>
      <c r="B787" s="81">
        <f>VLOOKUP('STATS 17-18'!AG789,'SC - SHOTS'!$A$3:$B$55,2)</f>
        <v>75</v>
      </c>
      <c r="C787" s="33">
        <f>IF('STATS 17-18'!G789&lt;400,IF(B787&gt;66,66,B787),B787)</f>
        <v>75</v>
      </c>
      <c r="D787" s="33">
        <f>IF('STATS 17-18'!G789&lt;200,IF(C787&gt;60,60,C787),C787)</f>
        <v>75</v>
      </c>
      <c r="E787" s="33">
        <f>VLOOKUP('STATS 17-18'!J789,'SC - GOALS'!$A$3:$B$55,2)</f>
        <v>64</v>
      </c>
      <c r="F787" s="33">
        <f>IF('STATS 17-18'!G789&lt;400,IF(E787&gt;66,66,E787),E787)</f>
        <v>64</v>
      </c>
      <c r="G787" s="33">
        <f>IF('STATS 17-18'!G789&lt;200,IF(F787&gt;60,60,F787),F787)</f>
        <v>64</v>
      </c>
      <c r="H787" s="116">
        <f>(D787+G787)/2</f>
        <v>69.5</v>
      </c>
      <c r="I787" s="116">
        <f>IF('STATS 17-18'!H789&lt;13.4,IF(H787&gt;73,73,H787),H787)</f>
        <v>69.5</v>
      </c>
      <c r="J787" s="134">
        <f>IF('STATS 17-18'!H789&lt;11,IF(I787&gt;66,66,I787),I787)</f>
        <v>69.5</v>
      </c>
    </row>
    <row r="788" ht="20.35" customHeight="1">
      <c r="A788" t="s" s="38">
        <v>911</v>
      </c>
      <c r="B788" s="81">
        <f>VLOOKUP('STATS 17-18'!AG790,'SC - SHOTS'!$A$3:$B$55,2)</f>
        <v>53</v>
      </c>
      <c r="C788" s="33">
        <f>IF('STATS 17-18'!G790&lt;400,IF(B788&gt;66,66,B788),B788)</f>
        <v>53</v>
      </c>
      <c r="D788" s="33">
        <f>IF('STATS 17-18'!G790&lt;200,IF(C788&gt;60,60,C788),C788)</f>
        <v>53</v>
      </c>
      <c r="E788" s="33">
        <f>VLOOKUP('STATS 17-18'!J790,'SC - GOALS'!$A$3:$B$55,2)</f>
        <v>67</v>
      </c>
      <c r="F788" s="33">
        <f>IF('STATS 17-18'!G790&lt;400,IF(E788&gt;66,66,E788),E788)</f>
        <v>67</v>
      </c>
      <c r="G788" s="33">
        <f>IF('STATS 17-18'!G790&lt;200,IF(F788&gt;60,60,F788),F788)</f>
        <v>67</v>
      </c>
      <c r="H788" s="116">
        <f>(D788+G788)/2</f>
        <v>60</v>
      </c>
      <c r="I788" s="116">
        <f>IF('STATS 17-18'!H790&lt;13.4,IF(H788&gt;73,73,H788),H788)</f>
        <v>60</v>
      </c>
      <c r="J788" s="134">
        <f>IF('STATS 17-18'!H790&lt;11,IF(I788&gt;66,66,I788),I788)</f>
        <v>60</v>
      </c>
    </row>
    <row r="789" ht="20.35" customHeight="1">
      <c r="A789" t="s" s="38">
        <v>912</v>
      </c>
      <c r="B789" s="81">
        <f>VLOOKUP('STATS 17-18'!AG791,'SC - SHOTS'!$A$3:$B$55,2)</f>
        <v>67</v>
      </c>
      <c r="C789" s="33">
        <f>IF('STATS 17-18'!G791&lt;400,IF(B789&gt;66,66,B789),B789)</f>
        <v>66</v>
      </c>
      <c r="D789" s="33">
        <f>IF('STATS 17-18'!G791&lt;200,IF(C789&gt;60,60,C789),C789)</f>
        <v>60</v>
      </c>
      <c r="E789" s="33">
        <f>VLOOKUP('STATS 17-18'!J791,'SC - GOALS'!$A$3:$B$55,2)</f>
        <v>47</v>
      </c>
      <c r="F789" s="33">
        <f>IF('STATS 17-18'!G791&lt;400,IF(E789&gt;66,66,E789),E789)</f>
        <v>47</v>
      </c>
      <c r="G789" s="33">
        <f>IF('STATS 17-18'!G791&lt;200,IF(F789&gt;60,60,F789),F789)</f>
        <v>47</v>
      </c>
      <c r="H789" s="116">
        <f>(D789+G789)/2</f>
        <v>53.5</v>
      </c>
      <c r="I789" s="116">
        <f>IF('STATS 17-18'!H791&lt;13.4,IF(H789&gt;73,73,H789),H789)</f>
        <v>53.5</v>
      </c>
      <c r="J789" s="134">
        <f>IF('STATS 17-18'!H791&lt;11,IF(I789&gt;66,66,I789),I789)</f>
        <v>53.5</v>
      </c>
    </row>
    <row r="790" ht="20.35" customHeight="1">
      <c r="A790" t="s" s="38">
        <v>913</v>
      </c>
      <c r="B790" s="81">
        <f>VLOOKUP('STATS 17-18'!AG792,'SC - SHOTS'!$A$3:$B$55,2)</f>
        <v>59</v>
      </c>
      <c r="C790" s="33">
        <f>IF('STATS 17-18'!G792&lt;400,IF(B790&gt;66,66,B790),B790)</f>
        <v>59</v>
      </c>
      <c r="D790" s="33">
        <f>IF('STATS 17-18'!G792&lt;200,IF(C790&gt;60,60,C790),C790)</f>
        <v>59</v>
      </c>
      <c r="E790" s="33">
        <f>VLOOKUP('STATS 17-18'!J792,'SC - GOALS'!$A$3:$B$55,2)</f>
        <v>76</v>
      </c>
      <c r="F790" s="33">
        <f>IF('STATS 17-18'!G792&lt;400,IF(E790&gt;66,66,E790),E790)</f>
        <v>66</v>
      </c>
      <c r="G790" s="33">
        <f>IF('STATS 17-18'!G792&lt;200,IF(F790&gt;60,60,F790),F790)</f>
        <v>60</v>
      </c>
      <c r="H790" s="116">
        <f>(D790+G790)/2</f>
        <v>59.5</v>
      </c>
      <c r="I790" s="116">
        <f>IF('STATS 17-18'!H792&lt;13.4,IF(H790&gt;73,73,H790),H790)</f>
        <v>59.5</v>
      </c>
      <c r="J790" s="134">
        <f>IF('STATS 17-18'!H792&lt;11,IF(I790&gt;66,66,I790),I790)</f>
        <v>59.5</v>
      </c>
    </row>
    <row r="791" ht="20.35" customHeight="1">
      <c r="A791" t="s" s="38">
        <v>914</v>
      </c>
      <c r="B791" s="81">
        <f>VLOOKUP('STATS 17-18'!AG793,'SC - SHOTS'!$A$3:$B$55,2)</f>
        <v>86</v>
      </c>
      <c r="C791" s="33">
        <f>IF('STATS 17-18'!G793&lt;400,IF(B791&gt;66,66,B791),B791)</f>
        <v>86</v>
      </c>
      <c r="D791" s="33">
        <f>IF('STATS 17-18'!G793&lt;200,IF(C791&gt;60,60,C791),C791)</f>
        <v>86</v>
      </c>
      <c r="E791" s="33">
        <f>VLOOKUP('STATS 17-18'!J793,'SC - GOALS'!$A$3:$B$55,2)</f>
        <v>77</v>
      </c>
      <c r="F791" s="33">
        <f>IF('STATS 17-18'!G793&lt;400,IF(E791&gt;66,66,E791),E791)</f>
        <v>77</v>
      </c>
      <c r="G791" s="33">
        <f>IF('STATS 17-18'!G793&lt;200,IF(F791&gt;60,60,F791),F791)</f>
        <v>77</v>
      </c>
      <c r="H791" s="116">
        <f>(D791+G791)/2</f>
        <v>81.5</v>
      </c>
      <c r="I791" s="116">
        <f>IF('STATS 17-18'!H793&lt;13.4,IF(H791&gt;73,73,H791),H791)</f>
        <v>81.5</v>
      </c>
      <c r="J791" s="134">
        <f>IF('STATS 17-18'!H793&lt;11,IF(I791&gt;66,66,I791),I791)</f>
        <v>81.5</v>
      </c>
    </row>
    <row r="792" ht="20.35" customHeight="1">
      <c r="A792" t="s" s="38">
        <v>915</v>
      </c>
      <c r="B792" s="81">
        <f>VLOOKUP('STATS 17-18'!AG794,'SC - SHOTS'!$A$3:$B$55,2)</f>
        <v>48</v>
      </c>
      <c r="C792" s="33">
        <f>IF('STATS 17-18'!G794&lt;400,IF(B792&gt;66,66,B792),B792)</f>
        <v>48</v>
      </c>
      <c r="D792" s="33">
        <f>IF('STATS 17-18'!G794&lt;200,IF(C792&gt;60,60,C792),C792)</f>
        <v>48</v>
      </c>
      <c r="E792" s="33">
        <f>VLOOKUP('STATS 17-18'!J794,'SC - GOALS'!$A$3:$B$55,2)</f>
        <v>55</v>
      </c>
      <c r="F792" s="33">
        <f>IF('STATS 17-18'!G794&lt;400,IF(E792&gt;66,66,E792),E792)</f>
        <v>55</v>
      </c>
      <c r="G792" s="33">
        <f>IF('STATS 17-18'!G794&lt;200,IF(F792&gt;60,60,F792),F792)</f>
        <v>55</v>
      </c>
      <c r="H792" s="116">
        <f>(D792+G792)/2</f>
        <v>51.5</v>
      </c>
      <c r="I792" s="116">
        <f>IF('STATS 17-18'!H794&lt;13.4,IF(H792&gt;73,73,H792),H792)</f>
        <v>51.5</v>
      </c>
      <c r="J792" s="134">
        <f>IF('STATS 17-18'!H794&lt;11,IF(I792&gt;66,66,I792),I792)</f>
        <v>51.5</v>
      </c>
    </row>
    <row r="793" ht="20.35" customHeight="1">
      <c r="A793" t="s" s="38">
        <v>917</v>
      </c>
      <c r="B793" s="81">
        <f>VLOOKUP('STATS 17-18'!AG795,'SC - SHOTS'!$A$3:$B$55,2)</f>
        <v>59</v>
      </c>
      <c r="C793" s="33">
        <f>IF('STATS 17-18'!G795&lt;400,IF(B793&gt;66,66,B793),B793)</f>
        <v>59</v>
      </c>
      <c r="D793" s="33">
        <f>IF('STATS 17-18'!G795&lt;200,IF(C793&gt;60,60,C793),C793)</f>
        <v>59</v>
      </c>
      <c r="E793" s="33">
        <f>VLOOKUP('STATS 17-18'!J795,'SC - GOALS'!$A$3:$B$55,2)</f>
        <v>47</v>
      </c>
      <c r="F793" s="33">
        <f>IF('STATS 17-18'!G795&lt;400,IF(E793&gt;66,66,E793),E793)</f>
        <v>47</v>
      </c>
      <c r="G793" s="33">
        <f>IF('STATS 17-18'!G795&lt;200,IF(F793&gt;60,60,F793),F793)</f>
        <v>47</v>
      </c>
      <c r="H793" s="116">
        <f>(D793+G793)/2</f>
        <v>53</v>
      </c>
      <c r="I793" s="116">
        <f>IF('STATS 17-18'!H795&lt;13.4,IF(H793&gt;73,73,H793),H793)</f>
        <v>53</v>
      </c>
      <c r="J793" s="134">
        <f>IF('STATS 17-18'!H795&lt;11,IF(I793&gt;66,66,I793),I793)</f>
        <v>53</v>
      </c>
    </row>
    <row r="794" ht="20.35" customHeight="1">
      <c r="A794" t="s" s="38">
        <v>918</v>
      </c>
      <c r="B794" s="81">
        <f>VLOOKUP('STATS 17-18'!AG796,'SC - SHOTS'!$A$3:$B$55,2)</f>
        <v>97</v>
      </c>
      <c r="C794" s="33">
        <f>IF('STATS 17-18'!G796&lt;400,IF(B794&gt;66,66,B794),B794)</f>
        <v>97</v>
      </c>
      <c r="D794" s="33">
        <f>IF('STATS 17-18'!G796&lt;200,IF(C794&gt;60,60,C794),C794)</f>
        <v>97</v>
      </c>
      <c r="E794" s="33">
        <f>VLOOKUP('STATS 17-18'!J796,'SC - GOALS'!$A$3:$B$55,2)</f>
        <v>97</v>
      </c>
      <c r="F794" s="33">
        <f>IF('STATS 17-18'!G796&lt;400,IF(E794&gt;66,66,E794),E794)</f>
        <v>97</v>
      </c>
      <c r="G794" s="33">
        <f>IF('STATS 17-18'!G796&lt;200,IF(F794&gt;60,60,F794),F794)</f>
        <v>97</v>
      </c>
      <c r="H794" s="116">
        <f>(D794+G794)/2</f>
        <v>97</v>
      </c>
      <c r="I794" s="116">
        <f>IF('STATS 17-18'!H796&lt;13.4,IF(H794&gt;73,73,H794),H794)</f>
        <v>97</v>
      </c>
      <c r="J794" s="134">
        <f>IF('STATS 17-18'!H796&lt;11,IF(I794&gt;66,66,I794),I794)</f>
        <v>97</v>
      </c>
    </row>
    <row r="795" ht="20.35" customHeight="1">
      <c r="A795" t="s" s="38">
        <v>919</v>
      </c>
      <c r="B795" s="81">
        <f>VLOOKUP('STATS 17-18'!AG797,'SC - SHOTS'!$A$3:$B$55,2)</f>
        <v>78</v>
      </c>
      <c r="C795" s="33">
        <f>IF('STATS 17-18'!G797&lt;400,IF(B795&gt;66,66,B795),B795)</f>
        <v>78</v>
      </c>
      <c r="D795" s="33">
        <f>IF('STATS 17-18'!G797&lt;200,IF(C795&gt;60,60,C795),C795)</f>
        <v>78</v>
      </c>
      <c r="E795" s="33">
        <f>VLOOKUP('STATS 17-18'!J797,'SC - GOALS'!$A$3:$B$55,2)</f>
        <v>53</v>
      </c>
      <c r="F795" s="33">
        <f>IF('STATS 17-18'!G797&lt;400,IF(E795&gt;66,66,E795),E795)</f>
        <v>53</v>
      </c>
      <c r="G795" s="33">
        <f>IF('STATS 17-18'!G797&lt;200,IF(F795&gt;60,60,F795),F795)</f>
        <v>53</v>
      </c>
      <c r="H795" s="116">
        <f>(D795+G795)/2</f>
        <v>65.5</v>
      </c>
      <c r="I795" s="116">
        <f>IF('STATS 17-18'!H797&lt;13.4,IF(H795&gt;73,73,H795),H795)</f>
        <v>65.5</v>
      </c>
      <c r="J795" s="134">
        <f>IF('STATS 17-18'!H797&lt;11,IF(I795&gt;66,66,I795),I795)</f>
        <v>65.5</v>
      </c>
    </row>
    <row r="796" ht="20.35" customHeight="1">
      <c r="A796" t="s" s="38">
        <v>920</v>
      </c>
      <c r="B796" s="81">
        <f>VLOOKUP('STATS 17-18'!AG798,'SC - SHOTS'!$A$3:$B$55,2)</f>
        <v>85</v>
      </c>
      <c r="C796" s="33">
        <f>IF('STATS 17-18'!G798&lt;400,IF(B796&gt;66,66,B796),B796)</f>
        <v>85</v>
      </c>
      <c r="D796" s="33">
        <f>IF('STATS 17-18'!G798&lt;200,IF(C796&gt;60,60,C796),C796)</f>
        <v>85</v>
      </c>
      <c r="E796" s="33">
        <f>VLOOKUP('STATS 17-18'!J798,'SC - GOALS'!$A$3:$B$55,2)</f>
        <v>87</v>
      </c>
      <c r="F796" s="33">
        <f>IF('STATS 17-18'!G798&lt;400,IF(E796&gt;66,66,E796),E796)</f>
        <v>87</v>
      </c>
      <c r="G796" s="33">
        <f>IF('STATS 17-18'!G798&lt;200,IF(F796&gt;60,60,F796),F796)</f>
        <v>87</v>
      </c>
      <c r="H796" s="116">
        <f>(D796+G796)/2</f>
        <v>86</v>
      </c>
      <c r="I796" s="116">
        <f>IF('STATS 17-18'!H798&lt;13.4,IF(H796&gt;73,73,H796),H796)</f>
        <v>86</v>
      </c>
      <c r="J796" s="134">
        <f>IF('STATS 17-18'!H798&lt;11,IF(I796&gt;66,66,I796),I796)</f>
        <v>86</v>
      </c>
    </row>
    <row r="797" ht="20.35" customHeight="1">
      <c r="A797" t="s" s="38">
        <v>921</v>
      </c>
      <c r="B797" s="81">
        <f>VLOOKUP('STATS 17-18'!AG799,'SC - SHOTS'!$A$3:$B$55,2)</f>
        <v>63</v>
      </c>
      <c r="C797" s="33">
        <f>IF('STATS 17-18'!G799&lt;400,IF(B797&gt;66,66,B797),B797)</f>
        <v>63</v>
      </c>
      <c r="D797" s="33">
        <f>IF('STATS 17-18'!G799&lt;200,IF(C797&gt;60,60,C797),C797)</f>
        <v>63</v>
      </c>
      <c r="E797" s="33">
        <f>VLOOKUP('STATS 17-18'!J799,'SC - GOALS'!$A$3:$B$55,2)</f>
        <v>70</v>
      </c>
      <c r="F797" s="33">
        <f>IF('STATS 17-18'!G799&lt;400,IF(E797&gt;66,66,E797),E797)</f>
        <v>70</v>
      </c>
      <c r="G797" s="33">
        <f>IF('STATS 17-18'!G799&lt;200,IF(F797&gt;60,60,F797),F797)</f>
        <v>70</v>
      </c>
      <c r="H797" s="116">
        <f>(D797+G797)/2</f>
        <v>66.5</v>
      </c>
      <c r="I797" s="116">
        <f>IF('STATS 17-18'!H799&lt;13.4,IF(H797&gt;73,73,H797),H797)</f>
        <v>66.5</v>
      </c>
      <c r="J797" s="134">
        <f>IF('STATS 17-18'!H799&lt;11,IF(I797&gt;66,66,I797),I797)</f>
        <v>66.5</v>
      </c>
    </row>
    <row r="798" ht="20.35" customHeight="1">
      <c r="A798" t="s" s="38">
        <v>922</v>
      </c>
      <c r="B798" s="81">
        <f>VLOOKUP('STATS 17-18'!AG800,'SC - SHOTS'!$A$3:$B$55,2)</f>
        <v>56</v>
      </c>
      <c r="C798" s="33">
        <f>IF('STATS 17-18'!G800&lt;400,IF(B798&gt;66,66,B798),B798)</f>
        <v>56</v>
      </c>
      <c r="D798" s="33">
        <f>IF('STATS 17-18'!G800&lt;200,IF(C798&gt;60,60,C798),C798)</f>
        <v>56</v>
      </c>
      <c r="E798" s="33">
        <f>VLOOKUP('STATS 17-18'!J800,'SC - GOALS'!$A$3:$B$55,2)</f>
        <v>58</v>
      </c>
      <c r="F798" s="33">
        <f>IF('STATS 17-18'!G800&lt;400,IF(E798&gt;66,66,E798),E798)</f>
        <v>58</v>
      </c>
      <c r="G798" s="33">
        <f>IF('STATS 17-18'!G800&lt;200,IF(F798&gt;60,60,F798),F798)</f>
        <v>58</v>
      </c>
      <c r="H798" s="116">
        <f>(D798+G798)/2</f>
        <v>57</v>
      </c>
      <c r="I798" s="116">
        <f>IF('STATS 17-18'!H800&lt;13.4,IF(H798&gt;73,73,H798),H798)</f>
        <v>57</v>
      </c>
      <c r="J798" s="134">
        <f>IF('STATS 17-18'!H800&lt;11,IF(I798&gt;66,66,I798),I798)</f>
        <v>57</v>
      </c>
    </row>
    <row r="799" ht="20.35" customHeight="1">
      <c r="A799" t="s" s="38">
        <v>923</v>
      </c>
      <c r="B799" s="81">
        <f>VLOOKUP('STATS 17-18'!AG801,'SC - SHOTS'!$A$3:$B$55,2)</f>
        <v>90</v>
      </c>
      <c r="C799" s="33">
        <f>IF('STATS 17-18'!G801&lt;400,IF(B799&gt;66,66,B799),B799)</f>
        <v>90</v>
      </c>
      <c r="D799" s="33">
        <f>IF('STATS 17-18'!G801&lt;200,IF(C799&gt;60,60,C799),C799)</f>
        <v>90</v>
      </c>
      <c r="E799" s="33">
        <f>VLOOKUP('STATS 17-18'!J801,'SC - GOALS'!$A$3:$B$55,2)</f>
        <v>94</v>
      </c>
      <c r="F799" s="33">
        <f>IF('STATS 17-18'!G801&lt;400,IF(E799&gt;66,66,E799),E799)</f>
        <v>94</v>
      </c>
      <c r="G799" s="33">
        <f>IF('STATS 17-18'!G801&lt;200,IF(F799&gt;60,60,F799),F799)</f>
        <v>94</v>
      </c>
      <c r="H799" s="116">
        <f>(D799+G799)/2</f>
        <v>92</v>
      </c>
      <c r="I799" s="116">
        <f>IF('STATS 17-18'!H801&lt;13.4,IF(H799&gt;73,73,H799),H799)</f>
        <v>92</v>
      </c>
      <c r="J799" s="134">
        <f>IF('STATS 17-18'!H801&lt;11,IF(I799&gt;66,66,I799),I799)</f>
        <v>92</v>
      </c>
    </row>
    <row r="800" ht="20.35" customHeight="1">
      <c r="A800" t="s" s="38">
        <v>925</v>
      </c>
      <c r="B800" s="81">
        <f>VLOOKUP('STATS 17-18'!AG802,'SC - SHOTS'!$A$3:$B$55,2)</f>
        <v>74</v>
      </c>
      <c r="C800" s="33">
        <f>IF('STATS 17-18'!G802&lt;400,IF(B800&gt;66,66,B800),B800)</f>
        <v>74</v>
      </c>
      <c r="D800" s="33">
        <f>IF('STATS 17-18'!G802&lt;200,IF(C800&gt;60,60,C800),C800)</f>
        <v>74</v>
      </c>
      <c r="E800" s="33">
        <f>VLOOKUP('STATS 17-18'!J802,'SC - GOALS'!$A$3:$B$55,2)</f>
        <v>65</v>
      </c>
      <c r="F800" s="33">
        <f>IF('STATS 17-18'!G802&lt;400,IF(E800&gt;66,66,E800),E800)</f>
        <v>65</v>
      </c>
      <c r="G800" s="33">
        <f>IF('STATS 17-18'!G802&lt;200,IF(F800&gt;60,60,F800),F800)</f>
        <v>65</v>
      </c>
      <c r="H800" s="116">
        <f>(D800+G800)/2</f>
        <v>69.5</v>
      </c>
      <c r="I800" s="116">
        <f>IF('STATS 17-18'!H802&lt;13.4,IF(H800&gt;73,73,H800),H800)</f>
        <v>69.5</v>
      </c>
      <c r="J800" s="134">
        <f>IF('STATS 17-18'!H802&lt;11,IF(I800&gt;66,66,I800),I800)</f>
        <v>69.5</v>
      </c>
    </row>
    <row r="801" ht="20.35" customHeight="1">
      <c r="A801" t="s" s="38">
        <v>926</v>
      </c>
      <c r="B801" s="81">
        <f>VLOOKUP('STATS 17-18'!AG803,'SC - SHOTS'!$A$3:$B$55,2)</f>
        <v>80</v>
      </c>
      <c r="C801" s="33">
        <f>IF('STATS 17-18'!G803&lt;400,IF(B801&gt;66,66,B801),B801)</f>
        <v>80</v>
      </c>
      <c r="D801" s="33">
        <f>IF('STATS 17-18'!G803&lt;200,IF(C801&gt;60,60,C801),C801)</f>
        <v>80</v>
      </c>
      <c r="E801" s="33">
        <f>VLOOKUP('STATS 17-18'!J803,'SC - GOALS'!$A$3:$B$55,2)</f>
        <v>76</v>
      </c>
      <c r="F801" s="33">
        <f>IF('STATS 17-18'!G803&lt;400,IF(E801&gt;66,66,E801),E801)</f>
        <v>76</v>
      </c>
      <c r="G801" s="33">
        <f>IF('STATS 17-18'!G803&lt;200,IF(F801&gt;60,60,F801),F801)</f>
        <v>76</v>
      </c>
      <c r="H801" s="116">
        <f>(D801+G801)/2</f>
        <v>78</v>
      </c>
      <c r="I801" s="116">
        <f>IF('STATS 17-18'!H803&lt;13.4,IF(H801&gt;73,73,H801),H801)</f>
        <v>73</v>
      </c>
      <c r="J801" s="134">
        <f>IF('STATS 17-18'!H803&lt;11,IF(I801&gt;66,66,I801),I801)</f>
        <v>73</v>
      </c>
    </row>
    <row r="802" ht="20.35" customHeight="1">
      <c r="A802" t="s" s="38">
        <v>927</v>
      </c>
      <c r="B802" s="81">
        <f>VLOOKUP('STATS 17-18'!AG804,'SC - SHOTS'!$A$3:$B$55,2)</f>
        <v>95</v>
      </c>
      <c r="C802" s="33">
        <f>IF('STATS 17-18'!G804&lt;400,IF(B802&gt;66,66,B802),B802)</f>
        <v>95</v>
      </c>
      <c r="D802" s="33">
        <f>IF('STATS 17-18'!G804&lt;200,IF(C802&gt;60,60,C802),C802)</f>
        <v>95</v>
      </c>
      <c r="E802" s="33">
        <f>VLOOKUP('STATS 17-18'!J804,'SC - GOALS'!$A$3:$B$55,2)</f>
        <v>90</v>
      </c>
      <c r="F802" s="33">
        <f>IF('STATS 17-18'!G804&lt;400,IF(E802&gt;66,66,E802),E802)</f>
        <v>90</v>
      </c>
      <c r="G802" s="33">
        <f>IF('STATS 17-18'!G804&lt;200,IF(F802&gt;60,60,F802),F802)</f>
        <v>90</v>
      </c>
      <c r="H802" s="116">
        <f>(D802+G802)/2</f>
        <v>92.5</v>
      </c>
      <c r="I802" s="116">
        <f>IF('STATS 17-18'!H804&lt;13.4,IF(H802&gt;73,73,H802),H802)</f>
        <v>92.5</v>
      </c>
      <c r="J802" s="134">
        <f>IF('STATS 17-18'!H804&lt;11,IF(I802&gt;66,66,I802),I802)</f>
        <v>92.5</v>
      </c>
    </row>
    <row r="803" ht="20.35" customHeight="1">
      <c r="A803" t="s" s="38">
        <v>928</v>
      </c>
      <c r="B803" s="81">
        <f>VLOOKUP('STATS 17-18'!AG805,'SC - SHOTS'!$A$3:$B$55,2)</f>
        <v>55</v>
      </c>
      <c r="C803" s="33">
        <f>IF('STATS 17-18'!G805&lt;400,IF(B803&gt;66,66,B803),B803)</f>
        <v>55</v>
      </c>
      <c r="D803" s="33">
        <f>IF('STATS 17-18'!G805&lt;200,IF(C803&gt;60,60,C803),C803)</f>
        <v>55</v>
      </c>
      <c r="E803" s="33">
        <f>VLOOKUP('STATS 17-18'!J805,'SC - GOALS'!$A$3:$B$55,2)</f>
        <v>52</v>
      </c>
      <c r="F803" s="33">
        <f>IF('STATS 17-18'!G805&lt;400,IF(E803&gt;66,66,E803),E803)</f>
        <v>52</v>
      </c>
      <c r="G803" s="33">
        <f>IF('STATS 17-18'!G805&lt;200,IF(F803&gt;60,60,F803),F803)</f>
        <v>52</v>
      </c>
      <c r="H803" s="116">
        <f>(D803+G803)/2</f>
        <v>53.5</v>
      </c>
      <c r="I803" s="116">
        <f>IF('STATS 17-18'!H805&lt;13.4,IF(H803&gt;73,73,H803),H803)</f>
        <v>53.5</v>
      </c>
      <c r="J803" s="134">
        <f>IF('STATS 17-18'!H805&lt;11,IF(I803&gt;66,66,I803),I803)</f>
        <v>53.5</v>
      </c>
    </row>
    <row r="804" ht="20.35" customHeight="1">
      <c r="A804" t="s" s="38">
        <v>929</v>
      </c>
      <c r="B804" s="81">
        <f>VLOOKUP('STATS 17-18'!AG806,'SC - SHOTS'!$A$3:$B$55,2)</f>
        <v>48</v>
      </c>
      <c r="C804" s="33">
        <f>IF('STATS 17-18'!G806&lt;400,IF(B804&gt;66,66,B804),B804)</f>
        <v>48</v>
      </c>
      <c r="D804" s="33">
        <f>IF('STATS 17-18'!G806&lt;200,IF(C804&gt;60,60,C804),C804)</f>
        <v>48</v>
      </c>
      <c r="E804" s="33">
        <f>VLOOKUP('STATS 17-18'!J806,'SC - GOALS'!$A$3:$B$55,2)</f>
        <v>50</v>
      </c>
      <c r="F804" s="33">
        <f>IF('STATS 17-18'!G806&lt;400,IF(E804&gt;66,66,E804),E804)</f>
        <v>50</v>
      </c>
      <c r="G804" s="33">
        <f>IF('STATS 17-18'!G806&lt;200,IF(F804&gt;60,60,F804),F804)</f>
        <v>50</v>
      </c>
      <c r="H804" s="116">
        <f>(D804+G804)/2</f>
        <v>49</v>
      </c>
      <c r="I804" s="116">
        <f>IF('STATS 17-18'!H806&lt;13.4,IF(H804&gt;73,73,H804),H804)</f>
        <v>49</v>
      </c>
      <c r="J804" s="134">
        <f>IF('STATS 17-18'!H806&lt;11,IF(I804&gt;66,66,I804),I804)</f>
        <v>49</v>
      </c>
    </row>
    <row r="805" ht="20.35" customHeight="1">
      <c r="A805" t="s" s="38">
        <v>930</v>
      </c>
      <c r="B805" s="81">
        <f>VLOOKUP('STATS 17-18'!AG807,'SC - SHOTS'!$A$3:$B$55,2)</f>
        <v>70</v>
      </c>
      <c r="C805" s="33">
        <f>IF('STATS 17-18'!G807&lt;400,IF(B805&gt;66,66,B805),B805)</f>
        <v>70</v>
      </c>
      <c r="D805" s="33">
        <f>IF('STATS 17-18'!G807&lt;200,IF(C805&gt;60,60,C805),C805)</f>
        <v>70</v>
      </c>
      <c r="E805" s="33">
        <f>VLOOKUP('STATS 17-18'!J807,'SC - GOALS'!$A$3:$B$55,2)</f>
        <v>75</v>
      </c>
      <c r="F805" s="33">
        <f>IF('STATS 17-18'!G807&lt;400,IF(E805&gt;66,66,E805),E805)</f>
        <v>75</v>
      </c>
      <c r="G805" s="33">
        <f>IF('STATS 17-18'!G807&lt;200,IF(F805&gt;60,60,F805),F805)</f>
        <v>75</v>
      </c>
      <c r="H805" s="116">
        <f>(D805+G805)/2</f>
        <v>72.5</v>
      </c>
      <c r="I805" s="116">
        <f>IF('STATS 17-18'!H807&lt;13.4,IF(H805&gt;73,73,H805),H805)</f>
        <v>72.5</v>
      </c>
      <c r="J805" s="134">
        <f>IF('STATS 17-18'!H807&lt;11,IF(I805&gt;66,66,I805),I805)</f>
        <v>72.5</v>
      </c>
    </row>
    <row r="806" ht="20.35" customHeight="1">
      <c r="A806" t="s" s="38">
        <v>932</v>
      </c>
      <c r="B806" s="81">
        <f>VLOOKUP('STATS 17-18'!AG808,'SC - SHOTS'!$A$3:$B$55,2)</f>
        <v>66</v>
      </c>
      <c r="C806" s="33">
        <f>IF('STATS 17-18'!G808&lt;400,IF(B806&gt;66,66,B806),B806)</f>
        <v>66</v>
      </c>
      <c r="D806" s="33">
        <f>IF('STATS 17-18'!G808&lt;200,IF(C806&gt;60,60,C806),C806)</f>
        <v>66</v>
      </c>
      <c r="E806" s="33">
        <f>VLOOKUP('STATS 17-18'!J808,'SC - GOALS'!$A$3:$B$55,2)</f>
        <v>54</v>
      </c>
      <c r="F806" s="33">
        <f>IF('STATS 17-18'!G808&lt;400,IF(E806&gt;66,66,E806),E806)</f>
        <v>54</v>
      </c>
      <c r="G806" s="33">
        <f>IF('STATS 17-18'!G808&lt;200,IF(F806&gt;60,60,F806),F806)</f>
        <v>54</v>
      </c>
      <c r="H806" s="116">
        <f>(D806+G806)/2</f>
        <v>60</v>
      </c>
      <c r="I806" s="116">
        <f>IF('STATS 17-18'!H808&lt;13.4,IF(H806&gt;73,73,H806),H806)</f>
        <v>60</v>
      </c>
      <c r="J806" s="134">
        <f>IF('STATS 17-18'!H808&lt;11,IF(I806&gt;66,66,I806),I806)</f>
        <v>60</v>
      </c>
    </row>
    <row r="807" ht="20.35" customHeight="1">
      <c r="A807" t="s" s="38">
        <v>933</v>
      </c>
      <c r="B807" s="81">
        <f>VLOOKUP('STATS 17-18'!AG809,'SC - SHOTS'!$A$3:$B$55,2)</f>
        <v>65</v>
      </c>
      <c r="C807" s="33">
        <f>IF('STATS 17-18'!G809&lt;400,IF(B807&gt;66,66,B807),B807)</f>
        <v>65</v>
      </c>
      <c r="D807" s="33">
        <f>IF('STATS 17-18'!G809&lt;200,IF(C807&gt;60,60,C807),C807)</f>
        <v>65</v>
      </c>
      <c r="E807" s="33">
        <f>VLOOKUP('STATS 17-18'!J809,'SC - GOALS'!$A$3:$B$55,2)</f>
        <v>64</v>
      </c>
      <c r="F807" s="33">
        <f>IF('STATS 17-18'!G809&lt;400,IF(E807&gt;66,66,E807),E807)</f>
        <v>64</v>
      </c>
      <c r="G807" s="33">
        <f>IF('STATS 17-18'!G809&lt;200,IF(F807&gt;60,60,F807),F807)</f>
        <v>64</v>
      </c>
      <c r="H807" s="116">
        <f>(D807+G807)/2</f>
        <v>64.5</v>
      </c>
      <c r="I807" s="116">
        <f>IF('STATS 17-18'!H809&lt;13.4,IF(H807&gt;73,73,H807),H807)</f>
        <v>64.5</v>
      </c>
      <c r="J807" s="134">
        <f>IF('STATS 17-18'!H809&lt;11,IF(I807&gt;66,66,I807),I807)</f>
        <v>64.5</v>
      </c>
    </row>
    <row r="808" ht="20.35" customHeight="1">
      <c r="A808" t="s" s="38">
        <v>934</v>
      </c>
      <c r="B808" s="81">
        <f>VLOOKUP('STATS 17-18'!AG810,'SC - SHOTS'!$A$3:$B$55,2)</f>
        <v>69</v>
      </c>
      <c r="C808" s="33">
        <f>IF('STATS 17-18'!G810&lt;400,IF(B808&gt;66,66,B808),B808)</f>
        <v>69</v>
      </c>
      <c r="D808" s="33">
        <f>IF('STATS 17-18'!G810&lt;200,IF(C808&gt;60,60,C808),C808)</f>
        <v>69</v>
      </c>
      <c r="E808" s="33">
        <f>VLOOKUP('STATS 17-18'!J810,'SC - GOALS'!$A$3:$B$55,2)</f>
        <v>76</v>
      </c>
      <c r="F808" s="33">
        <f>IF('STATS 17-18'!G810&lt;400,IF(E808&gt;66,66,E808),E808)</f>
        <v>76</v>
      </c>
      <c r="G808" s="33">
        <f>IF('STATS 17-18'!G810&lt;200,IF(F808&gt;60,60,F808),F808)</f>
        <v>76</v>
      </c>
      <c r="H808" s="116">
        <f>(D808+G808)/2</f>
        <v>72.5</v>
      </c>
      <c r="I808" s="116">
        <f>IF('STATS 17-18'!H810&lt;13.4,IF(H808&gt;73,73,H808),H808)</f>
        <v>72.5</v>
      </c>
      <c r="J808" s="134">
        <f>IF('STATS 17-18'!H810&lt;11,IF(I808&gt;66,66,I808),I808)</f>
        <v>72.5</v>
      </c>
    </row>
    <row r="809" ht="20.35" customHeight="1">
      <c r="A809" t="s" s="38">
        <v>935</v>
      </c>
      <c r="B809" s="81">
        <f>VLOOKUP('STATS 17-18'!AG811,'SC - SHOTS'!$A$3:$B$55,2)</f>
        <v>80</v>
      </c>
      <c r="C809" s="33">
        <f>IF('STATS 17-18'!G811&lt;400,IF(B809&gt;66,66,B809),B809)</f>
        <v>80</v>
      </c>
      <c r="D809" s="33">
        <f>IF('STATS 17-18'!G811&lt;200,IF(C809&gt;60,60,C809),C809)</f>
        <v>80</v>
      </c>
      <c r="E809" s="33">
        <f>VLOOKUP('STATS 17-18'!J811,'SC - GOALS'!$A$3:$B$55,2)</f>
        <v>83</v>
      </c>
      <c r="F809" s="33">
        <f>IF('STATS 17-18'!G811&lt;400,IF(E809&gt;66,66,E809),E809)</f>
        <v>83</v>
      </c>
      <c r="G809" s="33">
        <f>IF('STATS 17-18'!G811&lt;200,IF(F809&gt;60,60,F809),F809)</f>
        <v>83</v>
      </c>
      <c r="H809" s="116">
        <f>(D809+G809)/2</f>
        <v>81.5</v>
      </c>
      <c r="I809" s="116">
        <f>IF('STATS 17-18'!H811&lt;13.4,IF(H809&gt;73,73,H809),H809)</f>
        <v>81.5</v>
      </c>
      <c r="J809" s="134">
        <f>IF('STATS 17-18'!H811&lt;11,IF(I809&gt;66,66,I809),I809)</f>
        <v>81.5</v>
      </c>
    </row>
    <row r="810" ht="20.35" customHeight="1">
      <c r="A810" t="s" s="38">
        <v>936</v>
      </c>
      <c r="B810" s="81">
        <f>VLOOKUP('STATS 17-18'!AG812,'SC - SHOTS'!$A$3:$B$55,2)</f>
        <v>81</v>
      </c>
      <c r="C810" s="33">
        <f>IF('STATS 17-18'!G812&lt;400,IF(B810&gt;66,66,B810),B810)</f>
        <v>66</v>
      </c>
      <c r="D810" s="33">
        <f>IF('STATS 17-18'!G812&lt;200,IF(C810&gt;60,60,C810),C810)</f>
        <v>60</v>
      </c>
      <c r="E810" s="33">
        <f>VLOOKUP('STATS 17-18'!J812,'SC - GOALS'!$A$3:$B$55,2)</f>
        <v>70</v>
      </c>
      <c r="F810" s="33">
        <f>IF('STATS 17-18'!G812&lt;400,IF(E810&gt;66,66,E810),E810)</f>
        <v>66</v>
      </c>
      <c r="G810" s="33">
        <f>IF('STATS 17-18'!G812&lt;200,IF(F810&gt;60,60,F810),F810)</f>
        <v>60</v>
      </c>
      <c r="H810" s="116">
        <f>(D810+G810)/2</f>
        <v>60</v>
      </c>
      <c r="I810" s="116">
        <f>IF('STATS 17-18'!H812&lt;13.4,IF(H810&gt;73,73,H810),H810)</f>
        <v>60</v>
      </c>
      <c r="J810" s="134">
        <f>IF('STATS 17-18'!H812&lt;11,IF(I810&gt;66,66,I810),I810)</f>
        <v>60</v>
      </c>
    </row>
    <row r="811" ht="20.35" customHeight="1">
      <c r="A811" t="s" s="38">
        <v>937</v>
      </c>
      <c r="B811" s="81">
        <f>VLOOKUP('STATS 17-18'!AG813,'SC - SHOTS'!$A$3:$B$55,2)</f>
        <v>80</v>
      </c>
      <c r="C811" s="33">
        <f>IF('STATS 17-18'!G813&lt;400,IF(B811&gt;66,66,B811),B811)</f>
        <v>66</v>
      </c>
      <c r="D811" s="33">
        <f>IF('STATS 17-18'!G813&lt;200,IF(C811&gt;60,60,C811),C811)</f>
        <v>66</v>
      </c>
      <c r="E811" s="33">
        <f>VLOOKUP('STATS 17-18'!J813,'SC - GOALS'!$A$3:$B$55,2)</f>
        <v>87</v>
      </c>
      <c r="F811" s="33">
        <f>IF('STATS 17-18'!G813&lt;400,IF(E811&gt;66,66,E811),E811)</f>
        <v>66</v>
      </c>
      <c r="G811" s="33">
        <f>IF('STATS 17-18'!G813&lt;200,IF(F811&gt;60,60,F811),F811)</f>
        <v>66</v>
      </c>
      <c r="H811" s="116">
        <f>(D811+G811)/2</f>
        <v>66</v>
      </c>
      <c r="I811" s="116">
        <f>IF('STATS 17-18'!H813&lt;13.4,IF(H811&gt;73,73,H811),H811)</f>
        <v>66</v>
      </c>
      <c r="J811" s="134">
        <f>IF('STATS 17-18'!H813&lt;11,IF(I811&gt;66,66,I811),I811)</f>
        <v>66</v>
      </c>
    </row>
    <row r="812" ht="20.35" customHeight="1">
      <c r="A812" t="s" s="38">
        <v>938</v>
      </c>
      <c r="B812" s="81">
        <f>VLOOKUP('STATS 17-18'!AG814,'SC - SHOTS'!$A$3:$B$55,2)</f>
        <v>80</v>
      </c>
      <c r="C812" s="33">
        <f>IF('STATS 17-18'!G814&lt;400,IF(B812&gt;66,66,B812),B812)</f>
        <v>80</v>
      </c>
      <c r="D812" s="33">
        <f>IF('STATS 17-18'!G814&lt;200,IF(C812&gt;60,60,C812),C812)</f>
        <v>80</v>
      </c>
      <c r="E812" s="33">
        <f>VLOOKUP('STATS 17-18'!J814,'SC - GOALS'!$A$3:$B$55,2)</f>
        <v>72</v>
      </c>
      <c r="F812" s="33">
        <f>IF('STATS 17-18'!G814&lt;400,IF(E812&gt;66,66,E812),E812)</f>
        <v>72</v>
      </c>
      <c r="G812" s="33">
        <f>IF('STATS 17-18'!G814&lt;200,IF(F812&gt;60,60,F812),F812)</f>
        <v>72</v>
      </c>
      <c r="H812" s="116">
        <f>(D812+G812)/2</f>
        <v>76</v>
      </c>
      <c r="I812" s="116">
        <f>IF('STATS 17-18'!H814&lt;13.4,IF(H812&gt;73,73,H812),H812)</f>
        <v>73</v>
      </c>
      <c r="J812" s="134">
        <f>IF('STATS 17-18'!H814&lt;11,IF(I812&gt;66,66,I812),I812)</f>
        <v>73</v>
      </c>
    </row>
    <row r="813" ht="20.35" customHeight="1">
      <c r="A813" t="s" s="38">
        <v>939</v>
      </c>
      <c r="B813" s="81">
        <f>VLOOKUP('STATS 17-18'!AG815,'SC - SHOTS'!$A$3:$B$55,2)</f>
        <v>80</v>
      </c>
      <c r="C813" s="33">
        <f>IF('STATS 17-18'!G815&lt;400,IF(B813&gt;66,66,B813),B813)</f>
        <v>80</v>
      </c>
      <c r="D813" s="33">
        <f>IF('STATS 17-18'!G815&lt;200,IF(C813&gt;60,60,C813),C813)</f>
        <v>80</v>
      </c>
      <c r="E813" s="33">
        <f>VLOOKUP('STATS 17-18'!J815,'SC - GOALS'!$A$3:$B$55,2)</f>
        <v>61</v>
      </c>
      <c r="F813" s="33">
        <f>IF('STATS 17-18'!G815&lt;400,IF(E813&gt;66,66,E813),E813)</f>
        <v>61</v>
      </c>
      <c r="G813" s="33">
        <f>IF('STATS 17-18'!G815&lt;200,IF(F813&gt;60,60,F813),F813)</f>
        <v>61</v>
      </c>
      <c r="H813" s="116">
        <f>(D813+G813)/2</f>
        <v>70.5</v>
      </c>
      <c r="I813" s="116">
        <f>IF('STATS 17-18'!H815&lt;13.4,IF(H813&gt;73,73,H813),H813)</f>
        <v>70.5</v>
      </c>
      <c r="J813" s="134">
        <f>IF('STATS 17-18'!H815&lt;11,IF(I813&gt;66,66,I813),I813)</f>
        <v>70.5</v>
      </c>
    </row>
    <row r="814" ht="20.35" customHeight="1">
      <c r="A814" t="s" s="38">
        <v>941</v>
      </c>
      <c r="B814" s="81">
        <f>VLOOKUP('STATS 17-18'!AG816,'SC - SHOTS'!$A$3:$B$55,2)</f>
        <v>83</v>
      </c>
      <c r="C814" s="33">
        <f>IF('STATS 17-18'!G816&lt;400,IF(B814&gt;66,66,B814),B814)</f>
        <v>83</v>
      </c>
      <c r="D814" s="33">
        <f>IF('STATS 17-18'!G816&lt;200,IF(C814&gt;60,60,C814),C814)</f>
        <v>83</v>
      </c>
      <c r="E814" s="33">
        <f>VLOOKUP('STATS 17-18'!J816,'SC - GOALS'!$A$3:$B$55,2)</f>
        <v>83</v>
      </c>
      <c r="F814" s="33">
        <f>IF('STATS 17-18'!G816&lt;400,IF(E814&gt;66,66,E814),E814)</f>
        <v>83</v>
      </c>
      <c r="G814" s="33">
        <f>IF('STATS 17-18'!G816&lt;200,IF(F814&gt;60,60,F814),F814)</f>
        <v>83</v>
      </c>
      <c r="H814" s="116">
        <f>(D814+G814)/2</f>
        <v>83</v>
      </c>
      <c r="I814" s="116">
        <f>IF('STATS 17-18'!H816&lt;13.4,IF(H814&gt;73,73,H814),H814)</f>
        <v>83</v>
      </c>
      <c r="J814" s="134">
        <f>IF('STATS 17-18'!H816&lt;11,IF(I814&gt;66,66,I814),I814)</f>
        <v>83</v>
      </c>
    </row>
    <row r="815" ht="20.35" customHeight="1">
      <c r="A815" t="s" s="38">
        <v>943</v>
      </c>
      <c r="B815" s="81">
        <f>VLOOKUP('STATS 17-18'!AG817,'SC - SHOTS'!$A$3:$B$55,2)</f>
        <v>70</v>
      </c>
      <c r="C815" s="33">
        <f>IF('STATS 17-18'!G817&lt;400,IF(B815&gt;66,66,B815),B815)</f>
        <v>70</v>
      </c>
      <c r="D815" s="33">
        <f>IF('STATS 17-18'!G817&lt;200,IF(C815&gt;60,60,C815),C815)</f>
        <v>70</v>
      </c>
      <c r="E815" s="33">
        <f>VLOOKUP('STATS 17-18'!J817,'SC - GOALS'!$A$3:$B$55,2)</f>
        <v>75</v>
      </c>
      <c r="F815" s="33">
        <f>IF('STATS 17-18'!G817&lt;400,IF(E815&gt;66,66,E815),E815)</f>
        <v>75</v>
      </c>
      <c r="G815" s="33">
        <f>IF('STATS 17-18'!G817&lt;200,IF(F815&gt;60,60,F815),F815)</f>
        <v>75</v>
      </c>
      <c r="H815" s="116">
        <f>(D815+G815)/2</f>
        <v>72.5</v>
      </c>
      <c r="I815" s="116">
        <f>IF('STATS 17-18'!H817&lt;13.4,IF(H815&gt;73,73,H815),H815)</f>
        <v>72.5</v>
      </c>
      <c r="J815" s="134">
        <f>IF('STATS 17-18'!H817&lt;11,IF(I815&gt;66,66,I815),I815)</f>
        <v>72.5</v>
      </c>
    </row>
    <row r="816" ht="20.35" customHeight="1">
      <c r="A816" t="s" s="38">
        <v>945</v>
      </c>
      <c r="B816" s="81">
        <f>VLOOKUP('STATS 17-18'!AG818,'SC - SHOTS'!$A$3:$B$55,2)</f>
        <v>82</v>
      </c>
      <c r="C816" s="33">
        <f>IF('STATS 17-18'!G818&lt;400,IF(B816&gt;66,66,B816),B816)</f>
        <v>82</v>
      </c>
      <c r="D816" s="33">
        <f>IF('STATS 17-18'!G818&lt;200,IF(C816&gt;60,60,C816),C816)</f>
        <v>82</v>
      </c>
      <c r="E816" s="33">
        <f>VLOOKUP('STATS 17-18'!J818,'SC - GOALS'!$A$3:$B$55,2)</f>
        <v>47</v>
      </c>
      <c r="F816" s="33">
        <f>IF('STATS 17-18'!G818&lt;400,IF(E816&gt;66,66,E816),E816)</f>
        <v>47</v>
      </c>
      <c r="G816" s="33">
        <f>IF('STATS 17-18'!G818&lt;200,IF(F816&gt;60,60,F816),F816)</f>
        <v>47</v>
      </c>
      <c r="H816" s="116">
        <f>(D816+G816)/2</f>
        <v>64.5</v>
      </c>
      <c r="I816" s="116">
        <f>IF('STATS 17-18'!H818&lt;13.4,IF(H816&gt;73,73,H816),H816)</f>
        <v>64.5</v>
      </c>
      <c r="J816" s="134">
        <f>IF('STATS 17-18'!H818&lt;11,IF(I816&gt;66,66,I816),I816)</f>
        <v>64.5</v>
      </c>
    </row>
    <row r="817" ht="20.35" customHeight="1">
      <c r="A817" t="s" s="38">
        <v>946</v>
      </c>
      <c r="B817" s="81">
        <f>VLOOKUP('STATS 17-18'!AG819,'SC - SHOTS'!$A$3:$B$55,2)</f>
        <v>82</v>
      </c>
      <c r="C817" s="33">
        <f>IF('STATS 17-18'!G819&lt;400,IF(B817&gt;66,66,B817),B817)</f>
        <v>82</v>
      </c>
      <c r="D817" s="33">
        <f>IF('STATS 17-18'!G819&lt;200,IF(C817&gt;60,60,C817),C817)</f>
        <v>82</v>
      </c>
      <c r="E817" s="33">
        <f>VLOOKUP('STATS 17-18'!J819,'SC - GOALS'!$A$3:$B$55,2)</f>
        <v>71</v>
      </c>
      <c r="F817" s="33">
        <f>IF('STATS 17-18'!G819&lt;400,IF(E817&gt;66,66,E817),E817)</f>
        <v>71</v>
      </c>
      <c r="G817" s="33">
        <f>IF('STATS 17-18'!G819&lt;200,IF(F817&gt;60,60,F817),F817)</f>
        <v>71</v>
      </c>
      <c r="H817" s="116">
        <f>(D817+G817)/2</f>
        <v>76.5</v>
      </c>
      <c r="I817" s="116">
        <f>IF('STATS 17-18'!H819&lt;13.4,IF(H817&gt;73,73,H817),H817)</f>
        <v>76.5</v>
      </c>
      <c r="J817" s="134">
        <f>IF('STATS 17-18'!H819&lt;11,IF(I817&gt;66,66,I817),I817)</f>
        <v>76.5</v>
      </c>
    </row>
    <row r="818" ht="20.35" customHeight="1">
      <c r="A818" t="s" s="38">
        <v>947</v>
      </c>
      <c r="B818" s="81">
        <f>VLOOKUP('STATS 17-18'!AG820,'SC - SHOTS'!$A$3:$B$55,2)</f>
        <v>61</v>
      </c>
      <c r="C818" s="33">
        <f>IF('STATS 17-18'!G820&lt;400,IF(B818&gt;66,66,B818),B818)</f>
        <v>61</v>
      </c>
      <c r="D818" s="33">
        <f>IF('STATS 17-18'!G820&lt;200,IF(C818&gt;60,60,C818),C818)</f>
        <v>61</v>
      </c>
      <c r="E818" s="33">
        <f>VLOOKUP('STATS 17-18'!J820,'SC - GOALS'!$A$3:$B$55,2)</f>
        <v>71</v>
      </c>
      <c r="F818" s="33">
        <f>IF('STATS 17-18'!G820&lt;400,IF(E818&gt;66,66,E818),E818)</f>
        <v>71</v>
      </c>
      <c r="G818" s="33">
        <f>IF('STATS 17-18'!G820&lt;200,IF(F818&gt;60,60,F818),F818)</f>
        <v>71</v>
      </c>
      <c r="H818" s="116">
        <f>(D818+G818)/2</f>
        <v>66</v>
      </c>
      <c r="I818" s="116">
        <f>IF('STATS 17-18'!H820&lt;13.4,IF(H818&gt;73,73,H818),H818)</f>
        <v>66</v>
      </c>
      <c r="J818" s="134">
        <f>IF('STATS 17-18'!H820&lt;11,IF(I818&gt;66,66,I818),I818)</f>
        <v>66</v>
      </c>
    </row>
    <row r="819" ht="20.35" customHeight="1">
      <c r="A819" t="s" s="38">
        <v>949</v>
      </c>
      <c r="B819" s="81">
        <f>VLOOKUP('STATS 17-18'!AG821,'SC - SHOTS'!$A$3:$B$55,2)</f>
        <v>47</v>
      </c>
      <c r="C819" s="33">
        <f>IF('STATS 17-18'!G821&lt;400,IF(B819&gt;66,66,B819),B819)</f>
        <v>47</v>
      </c>
      <c r="D819" s="33">
        <f>IF('STATS 17-18'!G821&lt;200,IF(C819&gt;60,60,C819),C819)</f>
        <v>47</v>
      </c>
      <c r="E819" s="33">
        <f>VLOOKUP('STATS 17-18'!J821,'SC - GOALS'!$A$3:$B$55,2)</f>
        <v>47</v>
      </c>
      <c r="F819" s="33">
        <f>IF('STATS 17-18'!G821&lt;400,IF(E819&gt;66,66,E819),E819)</f>
        <v>47</v>
      </c>
      <c r="G819" s="33">
        <f>IF('STATS 17-18'!G821&lt;200,IF(F819&gt;60,60,F819),F819)</f>
        <v>47</v>
      </c>
      <c r="H819" s="116">
        <f>(D819+G819)/2</f>
        <v>47</v>
      </c>
      <c r="I819" s="116">
        <f>IF('STATS 17-18'!H821&lt;13.4,IF(H819&gt;73,73,H819),H819)</f>
        <v>47</v>
      </c>
      <c r="J819" s="134">
        <f>IF('STATS 17-18'!H821&lt;11,IF(I819&gt;66,66,I819),I819)</f>
        <v>47</v>
      </c>
    </row>
    <row r="820" ht="20.35" customHeight="1">
      <c r="A820" t="s" s="38">
        <v>950</v>
      </c>
      <c r="B820" s="81">
        <f>VLOOKUP('STATS 17-18'!AG822,'SC - SHOTS'!$A$3:$B$55,2)</f>
        <v>66</v>
      </c>
      <c r="C820" s="33">
        <f>IF('STATS 17-18'!G822&lt;400,IF(B820&gt;66,66,B820),B820)</f>
        <v>66</v>
      </c>
      <c r="D820" s="33">
        <f>IF('STATS 17-18'!G822&lt;200,IF(C820&gt;60,60,C820),C820)</f>
        <v>66</v>
      </c>
      <c r="E820" s="33">
        <f>VLOOKUP('STATS 17-18'!J822,'SC - GOALS'!$A$3:$B$55,2)</f>
        <v>51</v>
      </c>
      <c r="F820" s="33">
        <f>IF('STATS 17-18'!G822&lt;400,IF(E820&gt;66,66,E820),E820)</f>
        <v>51</v>
      </c>
      <c r="G820" s="33">
        <f>IF('STATS 17-18'!G822&lt;200,IF(F820&gt;60,60,F820),F820)</f>
        <v>51</v>
      </c>
      <c r="H820" s="116">
        <f>(D820+G820)/2</f>
        <v>58.5</v>
      </c>
      <c r="I820" s="116">
        <f>IF('STATS 17-18'!H822&lt;13.4,IF(H820&gt;73,73,H820),H820)</f>
        <v>58.5</v>
      </c>
      <c r="J820" s="134">
        <f>IF('STATS 17-18'!H822&lt;11,IF(I820&gt;66,66,I820),I820)</f>
        <v>58.5</v>
      </c>
    </row>
    <row r="821" ht="20.35" customHeight="1">
      <c r="A821" t="s" s="38">
        <v>951</v>
      </c>
      <c r="B821" s="81">
        <f>VLOOKUP('STATS 17-18'!AG823,'SC - SHOTS'!$A$3:$B$55,2)</f>
        <v>56</v>
      </c>
      <c r="C821" s="33">
        <f>IF('STATS 17-18'!G823&lt;400,IF(B821&gt;66,66,B821),B821)</f>
        <v>56</v>
      </c>
      <c r="D821" s="33">
        <f>IF('STATS 17-18'!G823&lt;200,IF(C821&gt;60,60,C821),C821)</f>
        <v>56</v>
      </c>
      <c r="E821" s="33">
        <f>VLOOKUP('STATS 17-18'!J823,'SC - GOALS'!$A$3:$B$55,2)</f>
        <v>48</v>
      </c>
      <c r="F821" s="33">
        <f>IF('STATS 17-18'!G823&lt;400,IF(E821&gt;66,66,E821),E821)</f>
        <v>48</v>
      </c>
      <c r="G821" s="33">
        <f>IF('STATS 17-18'!G823&lt;200,IF(F821&gt;60,60,F821),F821)</f>
        <v>48</v>
      </c>
      <c r="H821" s="116">
        <f>(D821+G821)/2</f>
        <v>52</v>
      </c>
      <c r="I821" s="116">
        <f>IF('STATS 17-18'!H823&lt;13.4,IF(H821&gt;73,73,H821),H821)</f>
        <v>52</v>
      </c>
      <c r="J821" s="134">
        <f>IF('STATS 17-18'!H823&lt;11,IF(I821&gt;66,66,I821),I821)</f>
        <v>52</v>
      </c>
    </row>
    <row r="822" ht="20.35" customHeight="1">
      <c r="A822" t="s" s="38">
        <v>952</v>
      </c>
      <c r="B822" s="81">
        <f>VLOOKUP('STATS 17-18'!AG824,'SC - SHOTS'!$A$3:$B$55,2)</f>
        <v>89</v>
      </c>
      <c r="C822" s="33">
        <f>IF('STATS 17-18'!G824&lt;400,IF(B822&gt;66,66,B822),B822)</f>
        <v>89</v>
      </c>
      <c r="D822" s="33">
        <f>IF('STATS 17-18'!G824&lt;200,IF(C822&gt;60,60,C822),C822)</f>
        <v>89</v>
      </c>
      <c r="E822" s="33">
        <f>VLOOKUP('STATS 17-18'!J824,'SC - GOALS'!$A$3:$B$55,2)</f>
        <v>92</v>
      </c>
      <c r="F822" s="33">
        <f>IF('STATS 17-18'!G824&lt;400,IF(E822&gt;66,66,E822),E822)</f>
        <v>92</v>
      </c>
      <c r="G822" s="33">
        <f>IF('STATS 17-18'!G824&lt;200,IF(F822&gt;60,60,F822),F822)</f>
        <v>92</v>
      </c>
      <c r="H822" s="116">
        <f>(D822+G822)/2</f>
        <v>90.5</v>
      </c>
      <c r="I822" s="116">
        <f>IF('STATS 17-18'!H824&lt;13.4,IF(H822&gt;73,73,H822),H822)</f>
        <v>90.5</v>
      </c>
      <c r="J822" s="134">
        <f>IF('STATS 17-18'!H824&lt;11,IF(I822&gt;66,66,I822),I822)</f>
        <v>90.5</v>
      </c>
    </row>
    <row r="823" ht="20.35" customHeight="1">
      <c r="A823" t="s" s="38">
        <v>953</v>
      </c>
      <c r="B823" s="81">
        <f>VLOOKUP('STATS 17-18'!AG825,'SC - SHOTS'!$A$3:$B$55,2)</f>
        <v>67</v>
      </c>
      <c r="C823" s="33">
        <f>IF('STATS 17-18'!G825&lt;400,IF(B823&gt;66,66,B823),B823)</f>
        <v>67</v>
      </c>
      <c r="D823" s="33">
        <f>IF('STATS 17-18'!G825&lt;200,IF(C823&gt;60,60,C823),C823)</f>
        <v>67</v>
      </c>
      <c r="E823" s="33">
        <f>VLOOKUP('STATS 17-18'!J825,'SC - GOALS'!$A$3:$B$55,2)</f>
        <v>54</v>
      </c>
      <c r="F823" s="33">
        <f>IF('STATS 17-18'!G825&lt;400,IF(E823&gt;66,66,E823),E823)</f>
        <v>54</v>
      </c>
      <c r="G823" s="33">
        <f>IF('STATS 17-18'!G825&lt;200,IF(F823&gt;60,60,F823),F823)</f>
        <v>54</v>
      </c>
      <c r="H823" s="116">
        <f>(D823+G823)/2</f>
        <v>60.5</v>
      </c>
      <c r="I823" s="116">
        <f>IF('STATS 17-18'!H825&lt;13.4,IF(H823&gt;73,73,H823),H823)</f>
        <v>60.5</v>
      </c>
      <c r="J823" s="134">
        <f>IF('STATS 17-18'!H825&lt;11,IF(I823&gt;66,66,I823),I823)</f>
        <v>60.5</v>
      </c>
    </row>
    <row r="824" ht="20.35" customHeight="1">
      <c r="A824" t="s" s="38">
        <v>954</v>
      </c>
      <c r="B824" s="81">
        <f>VLOOKUP('STATS 17-18'!AG826,'SC - SHOTS'!$A$3:$B$55,2)</f>
        <v>60</v>
      </c>
      <c r="C824" s="33">
        <f>IF('STATS 17-18'!G826&lt;400,IF(B824&gt;66,66,B824),B824)</f>
        <v>60</v>
      </c>
      <c r="D824" s="33">
        <f>IF('STATS 17-18'!G826&lt;200,IF(C824&gt;60,60,C824),C824)</f>
        <v>60</v>
      </c>
      <c r="E824" s="33">
        <f>VLOOKUP('STATS 17-18'!J826,'SC - GOALS'!$A$3:$B$55,2)</f>
        <v>75</v>
      </c>
      <c r="F824" s="33">
        <f>IF('STATS 17-18'!G826&lt;400,IF(E824&gt;66,66,E824),E824)</f>
        <v>75</v>
      </c>
      <c r="G824" s="33">
        <f>IF('STATS 17-18'!G826&lt;200,IF(F824&gt;60,60,F824),F824)</f>
        <v>75</v>
      </c>
      <c r="H824" s="116">
        <f>(D824+G824)/2</f>
        <v>67.5</v>
      </c>
      <c r="I824" s="116">
        <f>IF('STATS 17-18'!H826&lt;13.4,IF(H824&gt;73,73,H824),H824)</f>
        <v>67.5</v>
      </c>
      <c r="J824" s="134">
        <f>IF('STATS 17-18'!H826&lt;11,IF(I824&gt;66,66,I824),I824)</f>
        <v>67.5</v>
      </c>
    </row>
    <row r="825" ht="20.35" customHeight="1">
      <c r="A825" t="s" s="38">
        <v>955</v>
      </c>
      <c r="B825" s="81">
        <f>VLOOKUP('STATS 17-18'!AG827,'SC - SHOTS'!$A$3:$B$55,2)</f>
        <v>84</v>
      </c>
      <c r="C825" s="33">
        <f>IF('STATS 17-18'!G827&lt;400,IF(B825&gt;66,66,B825),B825)</f>
        <v>66</v>
      </c>
      <c r="D825" s="33">
        <f>IF('STATS 17-18'!G827&lt;200,IF(C825&gt;60,60,C825),C825)</f>
        <v>60</v>
      </c>
      <c r="E825" s="33">
        <f>VLOOKUP('STATS 17-18'!J827,'SC - GOALS'!$A$3:$B$55,2)</f>
        <v>47</v>
      </c>
      <c r="F825" s="33">
        <f>IF('STATS 17-18'!G827&lt;400,IF(E825&gt;66,66,E825),E825)</f>
        <v>47</v>
      </c>
      <c r="G825" s="33">
        <f>IF('STATS 17-18'!G827&lt;200,IF(F825&gt;60,60,F825),F825)</f>
        <v>47</v>
      </c>
      <c r="H825" s="116">
        <f>(D825+G825)/2</f>
        <v>53.5</v>
      </c>
      <c r="I825" s="116">
        <f>IF('STATS 17-18'!H827&lt;13.4,IF(H825&gt;73,73,H825),H825)</f>
        <v>53.5</v>
      </c>
      <c r="J825" s="134">
        <f>IF('STATS 17-18'!H827&lt;11,IF(I825&gt;66,66,I825),I825)</f>
        <v>53.5</v>
      </c>
    </row>
    <row r="826" ht="20.35" customHeight="1">
      <c r="A826" t="s" s="38">
        <v>956</v>
      </c>
      <c r="B826" s="81">
        <f>VLOOKUP('STATS 17-18'!AG828,'SC - SHOTS'!$A$3:$B$55,2)</f>
        <v>54</v>
      </c>
      <c r="C826" s="33">
        <f>IF('STATS 17-18'!G828&lt;400,IF(B826&gt;66,66,B826),B826)</f>
        <v>54</v>
      </c>
      <c r="D826" s="33">
        <f>IF('STATS 17-18'!G828&lt;200,IF(C826&gt;60,60,C826),C826)</f>
        <v>54</v>
      </c>
      <c r="E826" s="33">
        <f>VLOOKUP('STATS 17-18'!J828,'SC - GOALS'!$A$3:$B$55,2)</f>
        <v>63</v>
      </c>
      <c r="F826" s="33">
        <f>IF('STATS 17-18'!G828&lt;400,IF(E826&gt;66,66,E826),E826)</f>
        <v>63</v>
      </c>
      <c r="G826" s="33">
        <f>IF('STATS 17-18'!G828&lt;200,IF(F826&gt;60,60,F826),F826)</f>
        <v>63</v>
      </c>
      <c r="H826" s="116">
        <f>(D826+G826)/2</f>
        <v>58.5</v>
      </c>
      <c r="I826" s="116">
        <f>IF('STATS 17-18'!H828&lt;13.4,IF(H826&gt;73,73,H826),H826)</f>
        <v>58.5</v>
      </c>
      <c r="J826" s="134">
        <f>IF('STATS 17-18'!H828&lt;11,IF(I826&gt;66,66,I826),I826)</f>
        <v>58.5</v>
      </c>
    </row>
    <row r="827" ht="20.35" customHeight="1">
      <c r="A827" t="s" s="38">
        <v>957</v>
      </c>
      <c r="B827" s="81">
        <f>VLOOKUP('STATS 17-18'!AG829,'SC - SHOTS'!$A$3:$B$55,2)</f>
        <v>83</v>
      </c>
      <c r="C827" s="33">
        <f>IF('STATS 17-18'!G829&lt;400,IF(B827&gt;66,66,B827),B827)</f>
        <v>83</v>
      </c>
      <c r="D827" s="33">
        <f>IF('STATS 17-18'!G829&lt;200,IF(C827&gt;60,60,C827),C827)</f>
        <v>83</v>
      </c>
      <c r="E827" s="33">
        <f>VLOOKUP('STATS 17-18'!J829,'SC - GOALS'!$A$3:$B$55,2)</f>
        <v>81</v>
      </c>
      <c r="F827" s="33">
        <f>IF('STATS 17-18'!G829&lt;400,IF(E827&gt;66,66,E827),E827)</f>
        <v>81</v>
      </c>
      <c r="G827" s="33">
        <f>IF('STATS 17-18'!G829&lt;200,IF(F827&gt;60,60,F827),F827)</f>
        <v>81</v>
      </c>
      <c r="H827" s="116">
        <f>(D827+G827)/2</f>
        <v>82</v>
      </c>
      <c r="I827" s="116">
        <f>IF('STATS 17-18'!H829&lt;13.4,IF(H827&gt;73,73,H827),H827)</f>
        <v>82</v>
      </c>
      <c r="J827" s="134">
        <f>IF('STATS 17-18'!H829&lt;11,IF(I827&gt;66,66,I827),I827)</f>
        <v>82</v>
      </c>
    </row>
    <row r="828" ht="20.35" customHeight="1">
      <c r="A828" t="s" s="38">
        <v>958</v>
      </c>
      <c r="B828" s="81">
        <f>VLOOKUP('STATS 17-18'!AG830,'SC - SHOTS'!$A$3:$B$55,2)</f>
        <v>48</v>
      </c>
      <c r="C828" s="33">
        <f>IF('STATS 17-18'!G830&lt;400,IF(B828&gt;66,66,B828),B828)</f>
        <v>48</v>
      </c>
      <c r="D828" s="33">
        <f>IF('STATS 17-18'!G830&lt;200,IF(C828&gt;60,60,C828),C828)</f>
        <v>48</v>
      </c>
      <c r="E828" s="33">
        <f>VLOOKUP('STATS 17-18'!J830,'SC - GOALS'!$A$3:$B$55,2)</f>
        <v>71</v>
      </c>
      <c r="F828" s="33">
        <f>IF('STATS 17-18'!G830&lt;400,IF(E828&gt;66,66,E828),E828)</f>
        <v>66</v>
      </c>
      <c r="G828" s="33">
        <f>IF('STATS 17-18'!G830&lt;200,IF(F828&gt;60,60,F828),F828)</f>
        <v>60</v>
      </c>
      <c r="H828" s="116">
        <f>(D828+G828)/2</f>
        <v>54</v>
      </c>
      <c r="I828" s="116">
        <f>IF('STATS 17-18'!H830&lt;13.4,IF(H828&gt;73,73,H828),H828)</f>
        <v>54</v>
      </c>
      <c r="J828" s="134">
        <f>IF('STATS 17-18'!H830&lt;11,IF(I828&gt;66,66,I828),I828)</f>
        <v>54</v>
      </c>
    </row>
    <row r="829" ht="20.35" customHeight="1">
      <c r="A829" t="s" s="38">
        <v>959</v>
      </c>
      <c r="B829" s="81">
        <f>VLOOKUP('STATS 17-18'!AG831,'SC - SHOTS'!$A$3:$B$55,2)</f>
        <v>62</v>
      </c>
      <c r="C829" s="33">
        <f>IF('STATS 17-18'!G831&lt;400,IF(B829&gt;66,66,B829),B829)</f>
        <v>62</v>
      </c>
      <c r="D829" s="33">
        <f>IF('STATS 17-18'!G831&lt;200,IF(C829&gt;60,60,C829),C829)</f>
        <v>62</v>
      </c>
      <c r="E829" s="33">
        <f>VLOOKUP('STATS 17-18'!J831,'SC - GOALS'!$A$3:$B$55,2)</f>
        <v>52</v>
      </c>
      <c r="F829" s="33">
        <f>IF('STATS 17-18'!G831&lt;400,IF(E829&gt;66,66,E829),E829)</f>
        <v>52</v>
      </c>
      <c r="G829" s="33">
        <f>IF('STATS 17-18'!G831&lt;200,IF(F829&gt;60,60,F829),F829)</f>
        <v>52</v>
      </c>
      <c r="H829" s="116">
        <f>(D829+G829)/2</f>
        <v>57</v>
      </c>
      <c r="I829" s="116">
        <f>IF('STATS 17-18'!H831&lt;13.4,IF(H829&gt;73,73,H829),H829)</f>
        <v>57</v>
      </c>
      <c r="J829" s="134">
        <f>IF('STATS 17-18'!H831&lt;11,IF(I829&gt;66,66,I829),I829)</f>
        <v>57</v>
      </c>
    </row>
    <row r="830" ht="20.35" customHeight="1">
      <c r="A830" t="s" s="38">
        <v>960</v>
      </c>
      <c r="B830" s="81">
        <f>VLOOKUP('STATS 17-18'!AG832,'SC - SHOTS'!$A$3:$B$55,2)</f>
        <v>58</v>
      </c>
      <c r="C830" s="33">
        <f>IF('STATS 17-18'!G832&lt;400,IF(B830&gt;66,66,B830),B830)</f>
        <v>58</v>
      </c>
      <c r="D830" s="33">
        <f>IF('STATS 17-18'!G832&lt;200,IF(C830&gt;60,60,C830),C830)</f>
        <v>58</v>
      </c>
      <c r="E830" s="33">
        <f>VLOOKUP('STATS 17-18'!J832,'SC - GOALS'!$A$3:$B$55,2)</f>
        <v>63</v>
      </c>
      <c r="F830" s="33">
        <f>IF('STATS 17-18'!G832&lt;400,IF(E830&gt;66,66,E830),E830)</f>
        <v>63</v>
      </c>
      <c r="G830" s="33">
        <f>IF('STATS 17-18'!G832&lt;200,IF(F830&gt;60,60,F830),F830)</f>
        <v>63</v>
      </c>
      <c r="H830" s="116">
        <f>(D830+G830)/2</f>
        <v>60.5</v>
      </c>
      <c r="I830" s="116">
        <f>IF('STATS 17-18'!H832&lt;13.4,IF(H830&gt;73,73,H830),H830)</f>
        <v>60.5</v>
      </c>
      <c r="J830" s="134">
        <f>IF('STATS 17-18'!H832&lt;11,IF(I830&gt;66,66,I830),I830)</f>
        <v>60.5</v>
      </c>
    </row>
    <row r="831" ht="20.35" customHeight="1">
      <c r="A831" t="s" s="38">
        <v>961</v>
      </c>
      <c r="B831" s="81">
        <f>VLOOKUP('STATS 17-18'!AG833,'SC - SHOTS'!$A$3:$B$55,2)</f>
        <v>58</v>
      </c>
      <c r="C831" s="33">
        <f>IF('STATS 17-18'!G833&lt;400,IF(B831&gt;66,66,B831),B831)</f>
        <v>58</v>
      </c>
      <c r="D831" s="33">
        <f>IF('STATS 17-18'!G833&lt;200,IF(C831&gt;60,60,C831),C831)</f>
        <v>58</v>
      </c>
      <c r="E831" s="33">
        <f>VLOOKUP('STATS 17-18'!J833,'SC - GOALS'!$A$3:$B$55,2)</f>
        <v>49</v>
      </c>
      <c r="F831" s="33">
        <f>IF('STATS 17-18'!G833&lt;400,IF(E831&gt;66,66,E831),E831)</f>
        <v>49</v>
      </c>
      <c r="G831" s="33">
        <f>IF('STATS 17-18'!G833&lt;200,IF(F831&gt;60,60,F831),F831)</f>
        <v>49</v>
      </c>
      <c r="H831" s="116">
        <f>(D831+G831)/2</f>
        <v>53.5</v>
      </c>
      <c r="I831" s="116">
        <f>IF('STATS 17-18'!H833&lt;13.4,IF(H831&gt;73,73,H831),H831)</f>
        <v>53.5</v>
      </c>
      <c r="J831" s="134">
        <f>IF('STATS 17-18'!H833&lt;11,IF(I831&gt;66,66,I831),I831)</f>
        <v>53.5</v>
      </c>
    </row>
    <row r="832" ht="20.35" customHeight="1">
      <c r="A832" t="s" s="38">
        <v>962</v>
      </c>
      <c r="B832" s="81">
        <f>VLOOKUP('STATS 17-18'!AG834,'SC - SHOTS'!$A$3:$B$55,2)</f>
        <v>89</v>
      </c>
      <c r="C832" s="33">
        <f>IF('STATS 17-18'!G834&lt;400,IF(B832&gt;66,66,B832),B832)</f>
        <v>66</v>
      </c>
      <c r="D832" s="33">
        <f>IF('STATS 17-18'!G834&lt;200,IF(C832&gt;60,60,C832),C832)</f>
        <v>60</v>
      </c>
      <c r="E832" s="33">
        <f>VLOOKUP('STATS 17-18'!J834,'SC - GOALS'!$A$3:$B$55,2)</f>
        <v>47</v>
      </c>
      <c r="F832" s="33">
        <f>IF('STATS 17-18'!G834&lt;400,IF(E832&gt;66,66,E832),E832)</f>
        <v>47</v>
      </c>
      <c r="G832" s="33">
        <f>IF('STATS 17-18'!G834&lt;200,IF(F832&gt;60,60,F832),F832)</f>
        <v>47</v>
      </c>
      <c r="H832" s="116">
        <f>(D832+G832)/2</f>
        <v>53.5</v>
      </c>
      <c r="I832" s="116">
        <f>IF('STATS 17-18'!H834&lt;13.4,IF(H832&gt;73,73,H832),H832)</f>
        <v>53.5</v>
      </c>
      <c r="J832" s="134">
        <f>IF('STATS 17-18'!H834&lt;11,IF(I832&gt;66,66,I832),I832)</f>
        <v>53.5</v>
      </c>
    </row>
    <row r="833" ht="20.35" customHeight="1">
      <c r="A833" t="s" s="38">
        <v>963</v>
      </c>
      <c r="B833" s="81">
        <f>VLOOKUP('STATS 17-18'!AG835,'SC - SHOTS'!$A$3:$B$55,2)</f>
        <v>65</v>
      </c>
      <c r="C833" s="33">
        <f>IF('STATS 17-18'!G835&lt;400,IF(B833&gt;66,66,B833),B833)</f>
        <v>65</v>
      </c>
      <c r="D833" s="33">
        <f>IF('STATS 17-18'!G835&lt;200,IF(C833&gt;60,60,C833),C833)</f>
        <v>65</v>
      </c>
      <c r="E833" s="33">
        <f>VLOOKUP('STATS 17-18'!J835,'SC - GOALS'!$A$3:$B$55,2)</f>
        <v>56</v>
      </c>
      <c r="F833" s="33">
        <f>IF('STATS 17-18'!G835&lt;400,IF(E833&gt;66,66,E833),E833)</f>
        <v>56</v>
      </c>
      <c r="G833" s="33">
        <f>IF('STATS 17-18'!G835&lt;200,IF(F833&gt;60,60,F833),F833)</f>
        <v>56</v>
      </c>
      <c r="H833" s="116">
        <f>(D833+G833)/2</f>
        <v>60.5</v>
      </c>
      <c r="I833" s="116">
        <f>IF('STATS 17-18'!H835&lt;13.4,IF(H833&gt;73,73,H833),H833)</f>
        <v>60.5</v>
      </c>
      <c r="J833" s="134">
        <f>IF('STATS 17-18'!H835&lt;11,IF(I833&gt;66,66,I833),I833)</f>
        <v>60.5</v>
      </c>
    </row>
    <row r="834" ht="20.35" customHeight="1">
      <c r="A834" t="s" s="38">
        <v>964</v>
      </c>
      <c r="B834" s="81">
        <f>VLOOKUP('STATS 17-18'!AG836,'SC - SHOTS'!$A$3:$B$55,2)</f>
        <v>89</v>
      </c>
      <c r="C834" s="33">
        <f>IF('STATS 17-18'!G836&lt;400,IF(B834&gt;66,66,B834),B834)</f>
        <v>66</v>
      </c>
      <c r="D834" s="33">
        <f>IF('STATS 17-18'!G836&lt;200,IF(C834&gt;60,60,C834),C834)</f>
        <v>66</v>
      </c>
      <c r="E834" s="33">
        <f>VLOOKUP('STATS 17-18'!J836,'SC - GOALS'!$A$3:$B$55,2)</f>
        <v>95</v>
      </c>
      <c r="F834" s="33">
        <f>IF('STATS 17-18'!G836&lt;400,IF(E834&gt;66,66,E834),E834)</f>
        <v>66</v>
      </c>
      <c r="G834" s="33">
        <f>IF('STATS 17-18'!G836&lt;200,IF(F834&gt;60,60,F834),F834)</f>
        <v>66</v>
      </c>
      <c r="H834" s="116">
        <f>(D834+G834)/2</f>
        <v>66</v>
      </c>
      <c r="I834" s="116">
        <f>IF('STATS 17-18'!H836&lt;13.4,IF(H834&gt;73,73,H834),H834)</f>
        <v>66</v>
      </c>
      <c r="J834" s="134">
        <f>IF('STATS 17-18'!H836&lt;11,IF(I834&gt;66,66,I834),I834)</f>
        <v>66</v>
      </c>
    </row>
    <row r="835" ht="20.35" customHeight="1">
      <c r="A835" t="s" s="38">
        <v>965</v>
      </c>
      <c r="B835" s="81">
        <f>VLOOKUP('STATS 17-18'!AG837,'SC - SHOTS'!$A$3:$B$55,2)</f>
        <v>79</v>
      </c>
      <c r="C835" s="33">
        <f>IF('STATS 17-18'!G837&lt;400,IF(B835&gt;66,66,B835),B835)</f>
        <v>79</v>
      </c>
      <c r="D835" s="33">
        <f>IF('STATS 17-18'!G837&lt;200,IF(C835&gt;60,60,C835),C835)</f>
        <v>79</v>
      </c>
      <c r="E835" s="33">
        <f>VLOOKUP('STATS 17-18'!J837,'SC - GOALS'!$A$3:$B$55,2)</f>
        <v>74</v>
      </c>
      <c r="F835" s="33">
        <f>IF('STATS 17-18'!G837&lt;400,IF(E835&gt;66,66,E835),E835)</f>
        <v>74</v>
      </c>
      <c r="G835" s="33">
        <f>IF('STATS 17-18'!G837&lt;200,IF(F835&gt;60,60,F835),F835)</f>
        <v>74</v>
      </c>
      <c r="H835" s="116">
        <f>(D835+G835)/2</f>
        <v>76.5</v>
      </c>
      <c r="I835" s="116">
        <f>IF('STATS 17-18'!H837&lt;13.4,IF(H835&gt;73,73,H835),H835)</f>
        <v>76.5</v>
      </c>
      <c r="J835" s="134">
        <f>IF('STATS 17-18'!H837&lt;11,IF(I835&gt;66,66,I835),I835)</f>
        <v>76.5</v>
      </c>
    </row>
    <row r="836" ht="20.35" customHeight="1">
      <c r="A836" t="s" s="38">
        <v>966</v>
      </c>
      <c r="B836" s="81">
        <f>VLOOKUP('STATS 17-18'!AG838,'SC - SHOTS'!$A$3:$B$55,2)</f>
        <v>79</v>
      </c>
      <c r="C836" s="33">
        <f>IF('STATS 17-18'!G838&lt;400,IF(B836&gt;66,66,B836),B836)</f>
        <v>79</v>
      </c>
      <c r="D836" s="33">
        <f>IF('STATS 17-18'!G838&lt;200,IF(C836&gt;60,60,C836),C836)</f>
        <v>79</v>
      </c>
      <c r="E836" s="33">
        <f>VLOOKUP('STATS 17-18'!J838,'SC - GOALS'!$A$3:$B$55,2)</f>
        <v>71</v>
      </c>
      <c r="F836" s="33">
        <f>IF('STATS 17-18'!G838&lt;400,IF(E836&gt;66,66,E836),E836)</f>
        <v>71</v>
      </c>
      <c r="G836" s="33">
        <f>IF('STATS 17-18'!G838&lt;200,IF(F836&gt;60,60,F836),F836)</f>
        <v>71</v>
      </c>
      <c r="H836" s="116">
        <f>(D836+G836)/2</f>
        <v>75</v>
      </c>
      <c r="I836" s="116">
        <f>IF('STATS 17-18'!H838&lt;13.4,IF(H836&gt;73,73,H836),H836)</f>
        <v>75</v>
      </c>
      <c r="J836" s="134">
        <f>IF('STATS 17-18'!H838&lt;11,IF(I836&gt;66,66,I836),I836)</f>
        <v>75</v>
      </c>
    </row>
    <row r="837" ht="20.35" customHeight="1">
      <c r="A837" t="s" s="38">
        <v>967</v>
      </c>
      <c r="B837" s="81">
        <f>VLOOKUP('STATS 17-18'!AG839,'SC - SHOTS'!$A$3:$B$55,2)</f>
        <v>84</v>
      </c>
      <c r="C837" s="33">
        <f>IF('STATS 17-18'!G839&lt;400,IF(B837&gt;66,66,B837),B837)</f>
        <v>84</v>
      </c>
      <c r="D837" s="33">
        <f>IF('STATS 17-18'!G839&lt;200,IF(C837&gt;60,60,C837),C837)</f>
        <v>84</v>
      </c>
      <c r="E837" s="33">
        <f>VLOOKUP('STATS 17-18'!J839,'SC - GOALS'!$A$3:$B$55,2)</f>
        <v>72</v>
      </c>
      <c r="F837" s="33">
        <f>IF('STATS 17-18'!G839&lt;400,IF(E837&gt;66,66,E837),E837)</f>
        <v>72</v>
      </c>
      <c r="G837" s="33">
        <f>IF('STATS 17-18'!G839&lt;200,IF(F837&gt;60,60,F837),F837)</f>
        <v>72</v>
      </c>
      <c r="H837" s="116">
        <f>(D837+G837)/2</f>
        <v>78</v>
      </c>
      <c r="I837" s="116">
        <f>IF('STATS 17-18'!H839&lt;13.4,IF(H837&gt;73,73,H837),H837)</f>
        <v>73</v>
      </c>
      <c r="J837" s="134">
        <f>IF('STATS 17-18'!H839&lt;11,IF(I837&gt;66,66,I837),I837)</f>
        <v>73</v>
      </c>
    </row>
    <row r="838" ht="20.35" customHeight="1">
      <c r="A838" t="s" s="38">
        <v>968</v>
      </c>
      <c r="B838" s="81">
        <f>VLOOKUP('STATS 17-18'!AG840,'SC - SHOTS'!$A$3:$B$55,2)</f>
        <v>47</v>
      </c>
      <c r="C838" s="33">
        <f>IF('STATS 17-18'!G840&lt;400,IF(B838&gt;66,66,B838),B838)</f>
        <v>47</v>
      </c>
      <c r="D838" s="33">
        <f>IF('STATS 17-18'!G840&lt;200,IF(C838&gt;60,60,C838),C838)</f>
        <v>47</v>
      </c>
      <c r="E838" s="33">
        <f>VLOOKUP('STATS 17-18'!J840,'SC - GOALS'!$A$3:$B$55,2)</f>
        <v>47</v>
      </c>
      <c r="F838" s="33">
        <f>IF('STATS 17-18'!G840&lt;400,IF(E838&gt;66,66,E838),E838)</f>
        <v>47</v>
      </c>
      <c r="G838" s="33">
        <f>IF('STATS 17-18'!G840&lt;200,IF(F838&gt;60,60,F838),F838)</f>
        <v>47</v>
      </c>
      <c r="H838" s="116">
        <f>(D838+G838)/2</f>
        <v>47</v>
      </c>
      <c r="I838" s="116">
        <f>IF('STATS 17-18'!H840&lt;13.4,IF(H838&gt;73,73,H838),H838)</f>
        <v>47</v>
      </c>
      <c r="J838" s="134">
        <f>IF('STATS 17-18'!H840&lt;11,IF(I838&gt;66,66,I838),I838)</f>
        <v>47</v>
      </c>
    </row>
    <row r="839" ht="20.35" customHeight="1">
      <c r="A839" t="s" s="38">
        <v>969</v>
      </c>
      <c r="B839" s="81">
        <f>VLOOKUP('STATS 17-18'!AG841,'SC - SHOTS'!$A$3:$B$55,2)</f>
        <v>85</v>
      </c>
      <c r="C839" s="33">
        <f>IF('STATS 17-18'!G841&lt;400,IF(B839&gt;66,66,B839),B839)</f>
        <v>85</v>
      </c>
      <c r="D839" s="33">
        <f>IF('STATS 17-18'!G841&lt;200,IF(C839&gt;60,60,C839),C839)</f>
        <v>85</v>
      </c>
      <c r="E839" s="33">
        <f>VLOOKUP('STATS 17-18'!J841,'SC - GOALS'!$A$3:$B$55,2)</f>
        <v>85</v>
      </c>
      <c r="F839" s="33">
        <f>IF('STATS 17-18'!G841&lt;400,IF(E839&gt;66,66,E839),E839)</f>
        <v>85</v>
      </c>
      <c r="G839" s="33">
        <f>IF('STATS 17-18'!G841&lt;200,IF(F839&gt;60,60,F839),F839)</f>
        <v>85</v>
      </c>
      <c r="H839" s="116">
        <f>(D839+G839)/2</f>
        <v>85</v>
      </c>
      <c r="I839" s="116">
        <f>IF('STATS 17-18'!H841&lt;13.4,IF(H839&gt;73,73,H839),H839)</f>
        <v>85</v>
      </c>
      <c r="J839" s="134">
        <f>IF('STATS 17-18'!H841&lt;11,IF(I839&gt;66,66,I839),I839)</f>
        <v>85</v>
      </c>
    </row>
    <row r="840" ht="20.35" customHeight="1">
      <c r="A840" t="s" s="38">
        <v>970</v>
      </c>
      <c r="B840" s="81">
        <f>VLOOKUP('STATS 17-18'!AG842,'SC - SHOTS'!$A$3:$B$55,2)</f>
        <v>81</v>
      </c>
      <c r="C840" s="33">
        <f>IF('STATS 17-18'!G842&lt;400,IF(B840&gt;66,66,B840),B840)</f>
        <v>81</v>
      </c>
      <c r="D840" s="33">
        <f>IF('STATS 17-18'!G842&lt;200,IF(C840&gt;60,60,C840),C840)</f>
        <v>81</v>
      </c>
      <c r="E840" s="33">
        <f>VLOOKUP('STATS 17-18'!J842,'SC - GOALS'!$A$3:$B$55,2)</f>
        <v>73</v>
      </c>
      <c r="F840" s="33">
        <f>IF('STATS 17-18'!G842&lt;400,IF(E840&gt;66,66,E840),E840)</f>
        <v>73</v>
      </c>
      <c r="G840" s="33">
        <f>IF('STATS 17-18'!G842&lt;200,IF(F840&gt;60,60,F840),F840)</f>
        <v>73</v>
      </c>
      <c r="H840" s="116">
        <f>(D840+G840)/2</f>
        <v>77</v>
      </c>
      <c r="I840" s="116">
        <f>IF('STATS 17-18'!H842&lt;13.4,IF(H840&gt;73,73,H840),H840)</f>
        <v>73</v>
      </c>
      <c r="J840" s="134">
        <f>IF('STATS 17-18'!H842&lt;11,IF(I840&gt;66,66,I840),I840)</f>
        <v>73</v>
      </c>
    </row>
    <row r="841" ht="20.35" customHeight="1">
      <c r="A841" t="s" s="38">
        <v>972</v>
      </c>
      <c r="B841" s="81">
        <f>VLOOKUP('STATS 17-18'!AG843,'SC - SHOTS'!$A$3:$B$55,2)</f>
        <v>63</v>
      </c>
      <c r="C841" s="33">
        <f>IF('STATS 17-18'!G843&lt;400,IF(B841&gt;66,66,B841),B841)</f>
        <v>63</v>
      </c>
      <c r="D841" s="33">
        <f>IF('STATS 17-18'!G843&lt;200,IF(C841&gt;60,60,C841),C841)</f>
        <v>63</v>
      </c>
      <c r="E841" s="33">
        <f>VLOOKUP('STATS 17-18'!J843,'SC - GOALS'!$A$3:$B$55,2)</f>
        <v>56</v>
      </c>
      <c r="F841" s="33">
        <f>IF('STATS 17-18'!G843&lt;400,IF(E841&gt;66,66,E841),E841)</f>
        <v>56</v>
      </c>
      <c r="G841" s="33">
        <f>IF('STATS 17-18'!G843&lt;200,IF(F841&gt;60,60,F841),F841)</f>
        <v>56</v>
      </c>
      <c r="H841" s="116">
        <f>(D841+G841)/2</f>
        <v>59.5</v>
      </c>
      <c r="I841" s="116">
        <f>IF('STATS 17-18'!H843&lt;13.4,IF(H841&gt;73,73,H841),H841)</f>
        <v>59.5</v>
      </c>
      <c r="J841" s="134">
        <f>IF('STATS 17-18'!H843&lt;11,IF(I841&gt;66,66,I841),I841)</f>
        <v>59.5</v>
      </c>
    </row>
    <row r="842" ht="20.35" customHeight="1">
      <c r="A842" t="s" s="38">
        <v>973</v>
      </c>
      <c r="B842" s="81">
        <f>VLOOKUP('STATS 17-18'!AG844,'SC - SHOTS'!$A$3:$B$55,2)</f>
        <v>78</v>
      </c>
      <c r="C842" s="33">
        <f>IF('STATS 17-18'!G844&lt;400,IF(B842&gt;66,66,B842),B842)</f>
        <v>78</v>
      </c>
      <c r="D842" s="33">
        <f>IF('STATS 17-18'!G844&lt;200,IF(C842&gt;60,60,C842),C842)</f>
        <v>78</v>
      </c>
      <c r="E842" s="33">
        <f>VLOOKUP('STATS 17-18'!J844,'SC - GOALS'!$A$3:$B$55,2)</f>
        <v>80</v>
      </c>
      <c r="F842" s="33">
        <f>IF('STATS 17-18'!G844&lt;400,IF(E842&gt;66,66,E842),E842)</f>
        <v>80</v>
      </c>
      <c r="G842" s="33">
        <f>IF('STATS 17-18'!G844&lt;200,IF(F842&gt;60,60,F842),F842)</f>
        <v>80</v>
      </c>
      <c r="H842" s="116">
        <f>(D842+G842)/2</f>
        <v>79</v>
      </c>
      <c r="I842" s="116">
        <f>IF('STATS 17-18'!H844&lt;13.4,IF(H842&gt;73,73,H842),H842)</f>
        <v>79</v>
      </c>
      <c r="J842" s="134">
        <f>IF('STATS 17-18'!H844&lt;11,IF(I842&gt;66,66,I842),I842)</f>
        <v>79</v>
      </c>
    </row>
    <row r="843" ht="20.35" customHeight="1">
      <c r="A843" t="s" s="38">
        <v>974</v>
      </c>
      <c r="B843" s="81">
        <f>VLOOKUP('STATS 17-18'!AG845,'SC - SHOTS'!$A$3:$B$55,2)</f>
        <v>98</v>
      </c>
      <c r="C843" s="33">
        <f>IF('STATS 17-18'!G845&lt;400,IF(B843&gt;66,66,B843),B843)</f>
        <v>98</v>
      </c>
      <c r="D843" s="33">
        <f>IF('STATS 17-18'!G845&lt;200,IF(C843&gt;60,60,C843),C843)</f>
        <v>98</v>
      </c>
      <c r="E843" s="33">
        <f>VLOOKUP('STATS 17-18'!J845,'SC - GOALS'!$A$3:$B$55,2)</f>
        <v>95</v>
      </c>
      <c r="F843" s="33">
        <f>IF('STATS 17-18'!G845&lt;400,IF(E843&gt;66,66,E843),E843)</f>
        <v>95</v>
      </c>
      <c r="G843" s="33">
        <f>IF('STATS 17-18'!G845&lt;200,IF(F843&gt;60,60,F843),F843)</f>
        <v>95</v>
      </c>
      <c r="H843" s="116">
        <f>(D843+G843)/2</f>
        <v>96.5</v>
      </c>
      <c r="I843" s="116">
        <f>IF('STATS 17-18'!H845&lt;13.4,IF(H843&gt;73,73,H843),H843)</f>
        <v>96.5</v>
      </c>
      <c r="J843" s="134">
        <f>IF('STATS 17-18'!H845&lt;11,IF(I843&gt;66,66,I843),I843)</f>
        <v>96.5</v>
      </c>
    </row>
    <row r="844" ht="20.35" customHeight="1">
      <c r="A844" t="s" s="38">
        <v>975</v>
      </c>
      <c r="B844" s="81">
        <f>VLOOKUP('STATS 17-18'!AG846,'SC - SHOTS'!$A$3:$B$55,2)</f>
        <v>97</v>
      </c>
      <c r="C844" s="33">
        <f>IF('STATS 17-18'!G846&lt;400,IF(B844&gt;66,66,B844),B844)</f>
        <v>97</v>
      </c>
      <c r="D844" s="33">
        <f>IF('STATS 17-18'!G846&lt;200,IF(C844&gt;60,60,C844),C844)</f>
        <v>97</v>
      </c>
      <c r="E844" s="33">
        <f>VLOOKUP('STATS 17-18'!J846,'SC - GOALS'!$A$3:$B$55,2)</f>
        <v>87</v>
      </c>
      <c r="F844" s="33">
        <f>IF('STATS 17-18'!G846&lt;400,IF(E844&gt;66,66,E844),E844)</f>
        <v>87</v>
      </c>
      <c r="G844" s="33">
        <f>IF('STATS 17-18'!G846&lt;200,IF(F844&gt;60,60,F844),F844)</f>
        <v>87</v>
      </c>
      <c r="H844" s="116">
        <f>(D844+G844)/2</f>
        <v>92</v>
      </c>
      <c r="I844" s="116">
        <f>IF('STATS 17-18'!H846&lt;13.4,IF(H844&gt;73,73,H844),H844)</f>
        <v>92</v>
      </c>
      <c r="J844" s="134">
        <f>IF('STATS 17-18'!H846&lt;11,IF(I844&gt;66,66,I844),I844)</f>
        <v>92</v>
      </c>
    </row>
    <row r="845" ht="20.35" customHeight="1">
      <c r="A845" t="s" s="38">
        <v>976</v>
      </c>
      <c r="B845" s="81">
        <f>VLOOKUP('STATS 17-18'!AG847,'SC - SHOTS'!$A$3:$B$55,2)</f>
        <v>47</v>
      </c>
      <c r="C845" s="33">
        <f>IF('STATS 17-18'!G847&lt;400,IF(B845&gt;66,66,B845),B845)</f>
        <v>47</v>
      </c>
      <c r="D845" s="33">
        <f>IF('STATS 17-18'!G847&lt;200,IF(C845&gt;60,60,C845),C845)</f>
        <v>47</v>
      </c>
      <c r="E845" s="33">
        <f>VLOOKUP('STATS 17-18'!J847,'SC - GOALS'!$A$3:$B$55,2)</f>
        <v>47</v>
      </c>
      <c r="F845" s="33">
        <f>IF('STATS 17-18'!G847&lt;400,IF(E845&gt;66,66,E845),E845)</f>
        <v>47</v>
      </c>
      <c r="G845" s="33">
        <f>IF('STATS 17-18'!G847&lt;200,IF(F845&gt;60,60,F845),F845)</f>
        <v>47</v>
      </c>
      <c r="H845" s="116">
        <f>(D845+G845)/2</f>
        <v>47</v>
      </c>
      <c r="I845" s="116">
        <f>IF('STATS 17-18'!H847&lt;13.4,IF(H845&gt;73,73,H845),H845)</f>
        <v>47</v>
      </c>
      <c r="J845" s="134">
        <f>IF('STATS 17-18'!H847&lt;11,IF(I845&gt;66,66,I845),I845)</f>
        <v>47</v>
      </c>
    </row>
    <row r="846" ht="20.35" customHeight="1">
      <c r="A846" t="s" s="38">
        <v>977</v>
      </c>
      <c r="B846" s="81">
        <f>VLOOKUP('STATS 17-18'!AG848,'SC - SHOTS'!$A$3:$B$55,2)</f>
        <v>77</v>
      </c>
      <c r="C846" s="33">
        <f>IF('STATS 17-18'!G848&lt;400,IF(B846&gt;66,66,B846),B846)</f>
        <v>77</v>
      </c>
      <c r="D846" s="33">
        <f>IF('STATS 17-18'!G848&lt;200,IF(C846&gt;60,60,C846),C846)</f>
        <v>77</v>
      </c>
      <c r="E846" s="33">
        <f>VLOOKUP('STATS 17-18'!J848,'SC - GOALS'!$A$3:$B$55,2)</f>
        <v>71</v>
      </c>
      <c r="F846" s="33">
        <f>IF('STATS 17-18'!G848&lt;400,IF(E846&gt;66,66,E846),E846)</f>
        <v>71</v>
      </c>
      <c r="G846" s="33">
        <f>IF('STATS 17-18'!G848&lt;200,IF(F846&gt;60,60,F846),F846)</f>
        <v>71</v>
      </c>
      <c r="H846" s="116">
        <f>(D846+G846)/2</f>
        <v>74</v>
      </c>
      <c r="I846" s="116">
        <f>IF('STATS 17-18'!H848&lt;13.4,IF(H846&gt;73,73,H846),H846)</f>
        <v>74</v>
      </c>
      <c r="J846" s="134">
        <f>IF('STATS 17-18'!H848&lt;11,IF(I846&gt;66,66,I846),I846)</f>
        <v>74</v>
      </c>
    </row>
    <row r="847" ht="20.35" customHeight="1">
      <c r="A847" t="s" s="38">
        <v>978</v>
      </c>
      <c r="B847" s="81">
        <f>VLOOKUP('STATS 17-18'!AG849,'SC - SHOTS'!$A$3:$B$55,2)</f>
        <v>78</v>
      </c>
      <c r="C847" s="33">
        <f>IF('STATS 17-18'!G849&lt;400,IF(B847&gt;66,66,B847),B847)</f>
        <v>78</v>
      </c>
      <c r="D847" s="33">
        <f>IF('STATS 17-18'!G849&lt;200,IF(C847&gt;60,60,C847),C847)</f>
        <v>78</v>
      </c>
      <c r="E847" s="33">
        <f>VLOOKUP('STATS 17-18'!J849,'SC - GOALS'!$A$3:$B$55,2)</f>
        <v>79</v>
      </c>
      <c r="F847" s="33">
        <f>IF('STATS 17-18'!G849&lt;400,IF(E847&gt;66,66,E847),E847)</f>
        <v>79</v>
      </c>
      <c r="G847" s="33">
        <f>IF('STATS 17-18'!G849&lt;200,IF(F847&gt;60,60,F847),F847)</f>
        <v>79</v>
      </c>
      <c r="H847" s="116">
        <f>(D847+G847)/2</f>
        <v>78.5</v>
      </c>
      <c r="I847" s="116">
        <f>IF('STATS 17-18'!H849&lt;13.4,IF(H847&gt;73,73,H847),H847)</f>
        <v>78.5</v>
      </c>
      <c r="J847" s="134">
        <f>IF('STATS 17-18'!H849&lt;11,IF(I847&gt;66,66,I847),I847)</f>
        <v>78.5</v>
      </c>
    </row>
    <row r="848" ht="20.35" customHeight="1">
      <c r="A848" t="s" s="38">
        <v>979</v>
      </c>
      <c r="B848" s="81">
        <f>VLOOKUP('STATS 17-18'!AG850,'SC - SHOTS'!$A$3:$B$55,2)</f>
        <v>67</v>
      </c>
      <c r="C848" s="33">
        <f>IF('STATS 17-18'!G850&lt;400,IF(B848&gt;66,66,B848),B848)</f>
        <v>66</v>
      </c>
      <c r="D848" s="33">
        <f>IF('STATS 17-18'!G850&lt;200,IF(C848&gt;60,60,C848),C848)</f>
        <v>60</v>
      </c>
      <c r="E848" s="33">
        <f>VLOOKUP('STATS 17-18'!J850,'SC - GOALS'!$A$3:$B$55,2)</f>
        <v>99</v>
      </c>
      <c r="F848" s="33">
        <f>IF('STATS 17-18'!G850&lt;400,IF(E848&gt;66,66,E848),E848)</f>
        <v>66</v>
      </c>
      <c r="G848" s="33">
        <f>IF('STATS 17-18'!G850&lt;200,IF(F848&gt;60,60,F848),F848)</f>
        <v>60</v>
      </c>
      <c r="H848" s="116">
        <f>(D848+G848)/2</f>
        <v>60</v>
      </c>
      <c r="I848" s="116">
        <f>IF('STATS 17-18'!H850&lt;13.4,IF(H848&gt;73,73,H848),H848)</f>
        <v>60</v>
      </c>
      <c r="J848" s="134">
        <f>IF('STATS 17-18'!H850&lt;11,IF(I848&gt;66,66,I848),I848)</f>
        <v>60</v>
      </c>
    </row>
    <row r="849" ht="20.35" customHeight="1">
      <c r="A849" t="s" s="38">
        <v>980</v>
      </c>
      <c r="B849" s="81">
        <f>VLOOKUP('STATS 17-18'!AG851,'SC - SHOTS'!$A$3:$B$55,2)</f>
        <v>84</v>
      </c>
      <c r="C849" s="33">
        <f>IF('STATS 17-18'!G851&lt;400,IF(B849&gt;66,66,B849),B849)</f>
        <v>66</v>
      </c>
      <c r="D849" s="33">
        <f>IF('STATS 17-18'!G851&lt;200,IF(C849&gt;60,60,C849),C849)</f>
        <v>60</v>
      </c>
      <c r="E849" s="33">
        <f>VLOOKUP('STATS 17-18'!J851,'SC - GOALS'!$A$3:$B$55,2)</f>
        <v>94</v>
      </c>
      <c r="F849" s="33">
        <f>IF('STATS 17-18'!G851&lt;400,IF(E849&gt;66,66,E849),E849)</f>
        <v>66</v>
      </c>
      <c r="G849" s="33">
        <f>IF('STATS 17-18'!G851&lt;200,IF(F849&gt;60,60,F849),F849)</f>
        <v>60</v>
      </c>
      <c r="H849" s="116">
        <f>(D849+G849)/2</f>
        <v>60</v>
      </c>
      <c r="I849" s="116">
        <f>IF('STATS 17-18'!H851&lt;13.4,IF(H849&gt;73,73,H849),H849)</f>
        <v>60</v>
      </c>
      <c r="J849" s="134">
        <f>IF('STATS 17-18'!H851&lt;11,IF(I849&gt;66,66,I849),I849)</f>
        <v>60</v>
      </c>
    </row>
    <row r="850" ht="20.35" customHeight="1">
      <c r="A850" t="s" s="38">
        <v>981</v>
      </c>
      <c r="B850" s="81">
        <f>VLOOKUP('STATS 17-18'!AG852,'SC - SHOTS'!$A$3:$B$55,2)</f>
        <v>50</v>
      </c>
      <c r="C850" s="33">
        <f>IF('STATS 17-18'!G852&lt;400,IF(B850&gt;66,66,B850),B850)</f>
        <v>50</v>
      </c>
      <c r="D850" s="33">
        <f>IF('STATS 17-18'!G852&lt;200,IF(C850&gt;60,60,C850),C850)</f>
        <v>50</v>
      </c>
      <c r="E850" s="33">
        <f>VLOOKUP('STATS 17-18'!J852,'SC - GOALS'!$A$3:$B$55,2)</f>
        <v>70</v>
      </c>
      <c r="F850" s="33">
        <f>IF('STATS 17-18'!G852&lt;400,IF(E850&gt;66,66,E850),E850)</f>
        <v>70</v>
      </c>
      <c r="G850" s="33">
        <f>IF('STATS 17-18'!G852&lt;200,IF(F850&gt;60,60,F850),F850)</f>
        <v>70</v>
      </c>
      <c r="H850" s="116">
        <f>(D850+G850)/2</f>
        <v>60</v>
      </c>
      <c r="I850" s="116">
        <f>IF('STATS 17-18'!H852&lt;13.4,IF(H850&gt;73,73,H850),H850)</f>
        <v>60</v>
      </c>
      <c r="J850" s="134">
        <f>IF('STATS 17-18'!H852&lt;11,IF(I850&gt;66,66,I850),I850)</f>
        <v>60</v>
      </c>
    </row>
    <row r="851" ht="20.35" customHeight="1">
      <c r="A851" t="s" s="38">
        <v>982</v>
      </c>
      <c r="B851" s="81">
        <f>VLOOKUP('STATS 17-18'!AG853,'SC - SHOTS'!$A$3:$B$55,2)</f>
        <v>51</v>
      </c>
      <c r="C851" s="33">
        <f>IF('STATS 17-18'!G853&lt;400,IF(B851&gt;66,66,B851),B851)</f>
        <v>51</v>
      </c>
      <c r="D851" s="33">
        <f>IF('STATS 17-18'!G853&lt;200,IF(C851&gt;60,60,C851),C851)</f>
        <v>51</v>
      </c>
      <c r="E851" s="33">
        <f>VLOOKUP('STATS 17-18'!J853,'SC - GOALS'!$A$3:$B$55,2)</f>
        <v>47</v>
      </c>
      <c r="F851" s="33">
        <f>IF('STATS 17-18'!G853&lt;400,IF(E851&gt;66,66,E851),E851)</f>
        <v>47</v>
      </c>
      <c r="G851" s="33">
        <f>IF('STATS 17-18'!G853&lt;200,IF(F851&gt;60,60,F851),F851)</f>
        <v>47</v>
      </c>
      <c r="H851" s="116">
        <f>(D851+G851)/2</f>
        <v>49</v>
      </c>
      <c r="I851" s="116">
        <f>IF('STATS 17-18'!H853&lt;13.4,IF(H851&gt;73,73,H851),H851)</f>
        <v>49</v>
      </c>
      <c r="J851" s="134">
        <f>IF('STATS 17-18'!H853&lt;11,IF(I851&gt;66,66,I851),I851)</f>
        <v>49</v>
      </c>
    </row>
    <row r="852" ht="20.35" customHeight="1">
      <c r="A852" t="s" s="38">
        <v>983</v>
      </c>
      <c r="B852" s="81">
        <f>VLOOKUP('STATS 17-18'!AG854,'SC - SHOTS'!$A$3:$B$55,2)</f>
        <v>64</v>
      </c>
      <c r="C852" s="33">
        <f>IF('STATS 17-18'!G854&lt;400,IF(B852&gt;66,66,B852),B852)</f>
        <v>64</v>
      </c>
      <c r="D852" s="33">
        <f>IF('STATS 17-18'!G854&lt;200,IF(C852&gt;60,60,C852),C852)</f>
        <v>60</v>
      </c>
      <c r="E852" s="33">
        <f>VLOOKUP('STATS 17-18'!J854,'SC - GOALS'!$A$3:$B$55,2)</f>
        <v>47</v>
      </c>
      <c r="F852" s="33">
        <f>IF('STATS 17-18'!G854&lt;400,IF(E852&gt;66,66,E852),E852)</f>
        <v>47</v>
      </c>
      <c r="G852" s="33">
        <f>IF('STATS 17-18'!G854&lt;200,IF(F852&gt;60,60,F852),F852)</f>
        <v>47</v>
      </c>
      <c r="H852" s="116">
        <f>(D852+G852)/2</f>
        <v>53.5</v>
      </c>
      <c r="I852" s="116">
        <f>IF('STATS 17-18'!H854&lt;13.4,IF(H852&gt;73,73,H852),H852)</f>
        <v>53.5</v>
      </c>
      <c r="J852" s="134">
        <f>IF('STATS 17-18'!H854&lt;11,IF(I852&gt;66,66,I852),I852)</f>
        <v>53.5</v>
      </c>
    </row>
    <row r="853" ht="20.35" customHeight="1">
      <c r="A853" t="s" s="38">
        <v>984</v>
      </c>
      <c r="B853" s="81">
        <f>VLOOKUP('STATS 17-18'!AG855,'SC - SHOTS'!$A$3:$B$55,2)</f>
        <v>74</v>
      </c>
      <c r="C853" s="33">
        <f>IF('STATS 17-18'!G855&lt;400,IF(B853&gt;66,66,B853),B853)</f>
        <v>74</v>
      </c>
      <c r="D853" s="33">
        <f>IF('STATS 17-18'!G855&lt;200,IF(C853&gt;60,60,C853),C853)</f>
        <v>74</v>
      </c>
      <c r="E853" s="33">
        <f>VLOOKUP('STATS 17-18'!J855,'SC - GOALS'!$A$3:$B$55,2)</f>
        <v>70</v>
      </c>
      <c r="F853" s="33">
        <f>IF('STATS 17-18'!G855&lt;400,IF(E853&gt;66,66,E853),E853)</f>
        <v>70</v>
      </c>
      <c r="G853" s="33">
        <f>IF('STATS 17-18'!G855&lt;200,IF(F853&gt;60,60,F853),F853)</f>
        <v>70</v>
      </c>
      <c r="H853" s="116">
        <f>(D853+G853)/2</f>
        <v>72</v>
      </c>
      <c r="I853" s="116">
        <f>IF('STATS 17-18'!H855&lt;13.4,IF(H853&gt;73,73,H853),H853)</f>
        <v>72</v>
      </c>
      <c r="J853" s="134">
        <f>IF('STATS 17-18'!H855&lt;11,IF(I853&gt;66,66,I853),I853)</f>
        <v>72</v>
      </c>
    </row>
    <row r="854" ht="20.35" customHeight="1">
      <c r="A854" t="s" s="38">
        <v>985</v>
      </c>
      <c r="B854" s="81">
        <f>VLOOKUP('STATS 17-18'!AG856,'SC - SHOTS'!$A$3:$B$55,2)</f>
        <v>51</v>
      </c>
      <c r="C854" s="33">
        <f>IF('STATS 17-18'!G856&lt;400,IF(B854&gt;66,66,B854),B854)</f>
        <v>51</v>
      </c>
      <c r="D854" s="33">
        <f>IF('STATS 17-18'!G856&lt;200,IF(C854&gt;60,60,C854),C854)</f>
        <v>51</v>
      </c>
      <c r="E854" s="33">
        <f>VLOOKUP('STATS 17-18'!J856,'SC - GOALS'!$A$3:$B$55,2)</f>
        <v>47</v>
      </c>
      <c r="F854" s="33">
        <f>IF('STATS 17-18'!G856&lt;400,IF(E854&gt;66,66,E854),E854)</f>
        <v>47</v>
      </c>
      <c r="G854" s="33">
        <f>IF('STATS 17-18'!G856&lt;200,IF(F854&gt;60,60,F854),F854)</f>
        <v>47</v>
      </c>
      <c r="H854" s="116">
        <f>(D854+G854)/2</f>
        <v>49</v>
      </c>
      <c r="I854" s="116">
        <f>IF('STATS 17-18'!H856&lt;13.4,IF(H854&gt;73,73,H854),H854)</f>
        <v>49</v>
      </c>
      <c r="J854" s="134">
        <f>IF('STATS 17-18'!H856&lt;11,IF(I854&gt;66,66,I854),I854)</f>
        <v>49</v>
      </c>
    </row>
    <row r="855" ht="20.35" customHeight="1">
      <c r="A855" t="s" s="38">
        <v>986</v>
      </c>
      <c r="B855" s="81">
        <f>VLOOKUP('STATS 17-18'!AG857,'SC - SHOTS'!$A$3:$B$55,2)</f>
        <v>77</v>
      </c>
      <c r="C855" s="33">
        <f>IF('STATS 17-18'!G857&lt;400,IF(B855&gt;66,66,B855),B855)</f>
        <v>77</v>
      </c>
      <c r="D855" s="33">
        <f>IF('STATS 17-18'!G857&lt;200,IF(C855&gt;60,60,C855),C855)</f>
        <v>77</v>
      </c>
      <c r="E855" s="33">
        <f>VLOOKUP('STATS 17-18'!J857,'SC - GOALS'!$A$3:$B$55,2)</f>
        <v>80</v>
      </c>
      <c r="F855" s="33">
        <f>IF('STATS 17-18'!G857&lt;400,IF(E855&gt;66,66,E855),E855)</f>
        <v>80</v>
      </c>
      <c r="G855" s="33">
        <f>IF('STATS 17-18'!G857&lt;200,IF(F855&gt;60,60,F855),F855)</f>
        <v>80</v>
      </c>
      <c r="H855" s="116">
        <f>(D855+G855)/2</f>
        <v>78.5</v>
      </c>
      <c r="I855" s="116">
        <f>IF('STATS 17-18'!H857&lt;13.4,IF(H855&gt;73,73,H855),H855)</f>
        <v>78.5</v>
      </c>
      <c r="J855" s="134">
        <f>IF('STATS 17-18'!H857&lt;11,IF(I855&gt;66,66,I855),I855)</f>
        <v>78.5</v>
      </c>
    </row>
    <row r="856" ht="20.35" customHeight="1">
      <c r="A856" t="s" s="38">
        <v>987</v>
      </c>
      <c r="B856" s="81">
        <f>VLOOKUP('STATS 17-18'!AG858,'SC - SHOTS'!$A$3:$B$55,2)</f>
        <v>96</v>
      </c>
      <c r="C856" s="33">
        <f>IF('STATS 17-18'!G858&lt;400,IF(B856&gt;66,66,B856),B856)</f>
        <v>96</v>
      </c>
      <c r="D856" s="33">
        <f>IF('STATS 17-18'!G858&lt;200,IF(C856&gt;60,60,C856),C856)</f>
        <v>96</v>
      </c>
      <c r="E856" s="33">
        <f>VLOOKUP('STATS 17-18'!J858,'SC - GOALS'!$A$3:$B$55,2)</f>
        <v>93</v>
      </c>
      <c r="F856" s="33">
        <f>IF('STATS 17-18'!G858&lt;400,IF(E856&gt;66,66,E856),E856)</f>
        <v>93</v>
      </c>
      <c r="G856" s="33">
        <f>IF('STATS 17-18'!G858&lt;200,IF(F856&gt;60,60,F856),F856)</f>
        <v>93</v>
      </c>
      <c r="H856" s="116">
        <f>(D856+G856)/2</f>
        <v>94.5</v>
      </c>
      <c r="I856" s="116">
        <f>IF('STATS 17-18'!H858&lt;13.4,IF(H856&gt;73,73,H856),H856)</f>
        <v>94.5</v>
      </c>
      <c r="J856" s="134">
        <f>IF('STATS 17-18'!H858&lt;11,IF(I856&gt;66,66,I856),I856)</f>
        <v>94.5</v>
      </c>
    </row>
    <row r="857" ht="20.35" customHeight="1">
      <c r="A857" t="s" s="38">
        <v>988</v>
      </c>
      <c r="B857" s="81">
        <f>VLOOKUP('STATS 17-18'!AG859,'SC - SHOTS'!$A$3:$B$55,2)</f>
        <v>73</v>
      </c>
      <c r="C857" s="33">
        <f>IF('STATS 17-18'!G859&lt;400,IF(B857&gt;66,66,B857),B857)</f>
        <v>73</v>
      </c>
      <c r="D857" s="33">
        <f>IF('STATS 17-18'!G859&lt;200,IF(C857&gt;60,60,C857),C857)</f>
        <v>73</v>
      </c>
      <c r="E857" s="33">
        <f>VLOOKUP('STATS 17-18'!J859,'SC - GOALS'!$A$3:$B$55,2)</f>
        <v>57</v>
      </c>
      <c r="F857" s="33">
        <f>IF('STATS 17-18'!G859&lt;400,IF(E857&gt;66,66,E857),E857)</f>
        <v>57</v>
      </c>
      <c r="G857" s="33">
        <f>IF('STATS 17-18'!G859&lt;200,IF(F857&gt;60,60,F857),F857)</f>
        <v>57</v>
      </c>
      <c r="H857" s="116">
        <f>(D857+G857)/2</f>
        <v>65</v>
      </c>
      <c r="I857" s="116">
        <f>IF('STATS 17-18'!H859&lt;13.4,IF(H857&gt;73,73,H857),H857)</f>
        <v>65</v>
      </c>
      <c r="J857" s="134">
        <f>IF('STATS 17-18'!H859&lt;11,IF(I857&gt;66,66,I857),I857)</f>
        <v>65</v>
      </c>
    </row>
    <row r="858" ht="20.35" customHeight="1">
      <c r="A858" t="s" s="38">
        <v>989</v>
      </c>
      <c r="B858" s="81">
        <f>VLOOKUP('STATS 17-18'!AG860,'SC - SHOTS'!$A$3:$B$55,2)</f>
        <v>93</v>
      </c>
      <c r="C858" s="33">
        <f>IF('STATS 17-18'!G860&lt;400,IF(B858&gt;66,66,B858),B858)</f>
        <v>93</v>
      </c>
      <c r="D858" s="33">
        <f>IF('STATS 17-18'!G860&lt;200,IF(C858&gt;60,60,C858),C858)</f>
        <v>93</v>
      </c>
      <c r="E858" s="33">
        <f>VLOOKUP('STATS 17-18'!J860,'SC - GOALS'!$A$3:$B$55,2)</f>
        <v>89</v>
      </c>
      <c r="F858" s="33">
        <f>IF('STATS 17-18'!G860&lt;400,IF(E858&gt;66,66,E858),E858)</f>
        <v>89</v>
      </c>
      <c r="G858" s="33">
        <f>IF('STATS 17-18'!G860&lt;200,IF(F858&gt;60,60,F858),F858)</f>
        <v>89</v>
      </c>
      <c r="H858" s="116">
        <f>(D858+G858)/2</f>
        <v>91</v>
      </c>
      <c r="I858" s="116">
        <f>IF('STATS 17-18'!H860&lt;13.4,IF(H858&gt;73,73,H858),H858)</f>
        <v>91</v>
      </c>
      <c r="J858" s="134">
        <f>IF('STATS 17-18'!H860&lt;11,IF(I858&gt;66,66,I858),I858)</f>
        <v>91</v>
      </c>
    </row>
    <row r="859" ht="20.35" customHeight="1">
      <c r="A859" t="s" s="38">
        <v>990</v>
      </c>
      <c r="B859" s="81">
        <f>VLOOKUP('STATS 17-18'!AG861,'SC - SHOTS'!$A$3:$B$55,2)</f>
        <v>80</v>
      </c>
      <c r="C859" s="33">
        <f>IF('STATS 17-18'!G861&lt;400,IF(B859&gt;66,66,B859),B859)</f>
        <v>66</v>
      </c>
      <c r="D859" s="33">
        <f>IF('STATS 17-18'!G861&lt;200,IF(C859&gt;60,60,C859),C859)</f>
        <v>66</v>
      </c>
      <c r="E859" s="33">
        <f>VLOOKUP('STATS 17-18'!J861,'SC - GOALS'!$A$3:$B$55,2)</f>
        <v>59</v>
      </c>
      <c r="F859" s="33">
        <f>IF('STATS 17-18'!G861&lt;400,IF(E859&gt;66,66,E859),E859)</f>
        <v>59</v>
      </c>
      <c r="G859" s="33">
        <f>IF('STATS 17-18'!G861&lt;200,IF(F859&gt;60,60,F859),F859)</f>
        <v>59</v>
      </c>
      <c r="H859" s="116">
        <f>(D859+G859)/2</f>
        <v>62.5</v>
      </c>
      <c r="I859" s="116">
        <f>IF('STATS 17-18'!H861&lt;13.4,IF(H859&gt;73,73,H859),H859)</f>
        <v>62.5</v>
      </c>
      <c r="J859" s="134">
        <f>IF('STATS 17-18'!H861&lt;11,IF(I859&gt;66,66,I859),I859)</f>
        <v>62.5</v>
      </c>
    </row>
    <row r="860" ht="20.35" customHeight="1">
      <c r="A860" t="s" s="38">
        <v>991</v>
      </c>
      <c r="B860" s="81">
        <f>VLOOKUP('STATS 17-18'!AG862,'SC - SHOTS'!$A$3:$B$55,2)</f>
        <v>81</v>
      </c>
      <c r="C860" s="33">
        <f>IF('STATS 17-18'!G862&lt;400,IF(B860&gt;66,66,B860),B860)</f>
        <v>81</v>
      </c>
      <c r="D860" s="33">
        <f>IF('STATS 17-18'!G862&lt;200,IF(C860&gt;60,60,C860),C860)</f>
        <v>81</v>
      </c>
      <c r="E860" s="33">
        <f>VLOOKUP('STATS 17-18'!J862,'SC - GOALS'!$A$3:$B$55,2)</f>
        <v>74</v>
      </c>
      <c r="F860" s="33">
        <f>IF('STATS 17-18'!G862&lt;400,IF(E860&gt;66,66,E860),E860)</f>
        <v>74</v>
      </c>
      <c r="G860" s="33">
        <f>IF('STATS 17-18'!G862&lt;200,IF(F860&gt;60,60,F860),F860)</f>
        <v>74</v>
      </c>
      <c r="H860" s="116">
        <f>(D860+G860)/2</f>
        <v>77.5</v>
      </c>
      <c r="I860" s="116">
        <f>IF('STATS 17-18'!H862&lt;13.4,IF(H860&gt;73,73,H860),H860)</f>
        <v>77.5</v>
      </c>
      <c r="J860" s="134">
        <f>IF('STATS 17-18'!H862&lt;11,IF(I860&gt;66,66,I860),I860)</f>
        <v>77.5</v>
      </c>
    </row>
    <row r="861" ht="20.35" customHeight="1">
      <c r="A861" t="s" s="38">
        <v>992</v>
      </c>
      <c r="B861" s="81">
        <f>VLOOKUP('STATS 17-18'!AG863,'SC - SHOTS'!$A$3:$B$55,2)</f>
        <v>69</v>
      </c>
      <c r="C861" s="33">
        <f>IF('STATS 17-18'!G863&lt;400,IF(B861&gt;66,66,B861),B861)</f>
        <v>69</v>
      </c>
      <c r="D861" s="33">
        <f>IF('STATS 17-18'!G863&lt;200,IF(C861&gt;60,60,C861),C861)</f>
        <v>69</v>
      </c>
      <c r="E861" s="33">
        <f>VLOOKUP('STATS 17-18'!J863,'SC - GOALS'!$A$3:$B$55,2)</f>
        <v>69</v>
      </c>
      <c r="F861" s="33">
        <f>IF('STATS 17-18'!G863&lt;400,IF(E861&gt;66,66,E861),E861)</f>
        <v>69</v>
      </c>
      <c r="G861" s="33">
        <f>IF('STATS 17-18'!G863&lt;200,IF(F861&gt;60,60,F861),F861)</f>
        <v>69</v>
      </c>
      <c r="H861" s="116">
        <f>(D861+G861)/2</f>
        <v>69</v>
      </c>
      <c r="I861" s="116">
        <f>IF('STATS 17-18'!H863&lt;13.4,IF(H861&gt;73,73,H861),H861)</f>
        <v>69</v>
      </c>
      <c r="J861" s="134">
        <f>IF('STATS 17-18'!H863&lt;11,IF(I861&gt;66,66,I861),I861)</f>
        <v>69</v>
      </c>
    </row>
    <row r="862" ht="20.35" customHeight="1">
      <c r="A862" t="s" s="38">
        <v>993</v>
      </c>
      <c r="B862" s="81">
        <f>VLOOKUP('STATS 17-18'!AG864,'SC - SHOTS'!$A$3:$B$55,2)</f>
        <v>98</v>
      </c>
      <c r="C862" s="33">
        <f>IF('STATS 17-18'!G864&lt;400,IF(B862&gt;66,66,B862),B862)</f>
        <v>98</v>
      </c>
      <c r="D862" s="33">
        <f>IF('STATS 17-18'!G864&lt;200,IF(C862&gt;60,60,C862),C862)</f>
        <v>98</v>
      </c>
      <c r="E862" s="33">
        <f>VLOOKUP('STATS 17-18'!J864,'SC - GOALS'!$A$3:$B$55,2)</f>
        <v>94</v>
      </c>
      <c r="F862" s="33">
        <f>IF('STATS 17-18'!G864&lt;400,IF(E862&gt;66,66,E862),E862)</f>
        <v>94</v>
      </c>
      <c r="G862" s="33">
        <f>IF('STATS 17-18'!G864&lt;200,IF(F862&gt;60,60,F862),F862)</f>
        <v>94</v>
      </c>
      <c r="H862" s="116">
        <f>(D862+G862)/2</f>
        <v>96</v>
      </c>
      <c r="I862" s="116">
        <f>IF('STATS 17-18'!H864&lt;13.4,IF(H862&gt;73,73,H862),H862)</f>
        <v>96</v>
      </c>
      <c r="J862" s="134">
        <f>IF('STATS 17-18'!H864&lt;11,IF(I862&gt;66,66,I862),I862)</f>
        <v>96</v>
      </c>
    </row>
    <row r="863" ht="20.35" customHeight="1">
      <c r="A863" t="s" s="38">
        <v>994</v>
      </c>
      <c r="B863" s="81">
        <f>VLOOKUP('STATS 17-18'!AG865,'SC - SHOTS'!$A$3:$B$55,2)</f>
        <v>47</v>
      </c>
      <c r="C863" s="33">
        <f>IF('STATS 17-18'!G865&lt;400,IF(B863&gt;66,66,B863),B863)</f>
        <v>47</v>
      </c>
      <c r="D863" s="33">
        <f>IF('STATS 17-18'!G865&lt;200,IF(C863&gt;60,60,C863),C863)</f>
        <v>47</v>
      </c>
      <c r="E863" s="33">
        <f>VLOOKUP('STATS 17-18'!J865,'SC - GOALS'!$A$3:$B$55,2)</f>
        <v>47</v>
      </c>
      <c r="F863" s="33">
        <f>IF('STATS 17-18'!G865&lt;400,IF(E863&gt;66,66,E863),E863)</f>
        <v>47</v>
      </c>
      <c r="G863" s="33">
        <f>IF('STATS 17-18'!G865&lt;200,IF(F863&gt;60,60,F863),F863)</f>
        <v>47</v>
      </c>
      <c r="H863" s="116">
        <f>(D863+G863)/2</f>
        <v>47</v>
      </c>
      <c r="I863" s="116">
        <f>IF('STATS 17-18'!H865&lt;13.4,IF(H863&gt;73,73,H863),H863)</f>
        <v>47</v>
      </c>
      <c r="J863" s="134">
        <f>IF('STATS 17-18'!H865&lt;11,IF(I863&gt;66,66,I863),I863)</f>
        <v>47</v>
      </c>
    </row>
    <row r="864" ht="20.35" customHeight="1">
      <c r="A864" t="s" s="38">
        <v>995</v>
      </c>
      <c r="B864" s="81">
        <f>VLOOKUP('STATS 17-18'!AG866,'SC - SHOTS'!$A$3:$B$55,2)</f>
        <v>75</v>
      </c>
      <c r="C864" s="33">
        <f>IF('STATS 17-18'!G866&lt;400,IF(B864&gt;66,66,B864),B864)</f>
        <v>75</v>
      </c>
      <c r="D864" s="33">
        <f>IF('STATS 17-18'!G866&lt;200,IF(C864&gt;60,60,C864),C864)</f>
        <v>75</v>
      </c>
      <c r="E864" s="33">
        <f>VLOOKUP('STATS 17-18'!J866,'SC - GOALS'!$A$3:$B$55,2)</f>
        <v>86</v>
      </c>
      <c r="F864" s="33">
        <f>IF('STATS 17-18'!G866&lt;400,IF(E864&gt;66,66,E864),E864)</f>
        <v>86</v>
      </c>
      <c r="G864" s="33">
        <f>IF('STATS 17-18'!G866&lt;200,IF(F864&gt;60,60,F864),F864)</f>
        <v>86</v>
      </c>
      <c r="H864" s="116">
        <f>(D864+G864)/2</f>
        <v>80.5</v>
      </c>
      <c r="I864" s="116">
        <f>IF('STATS 17-18'!H866&lt;13.4,IF(H864&gt;73,73,H864),H864)</f>
        <v>80.5</v>
      </c>
      <c r="J864" s="134">
        <f>IF('STATS 17-18'!H866&lt;11,IF(I864&gt;66,66,I864),I864)</f>
        <v>80.5</v>
      </c>
    </row>
    <row r="865" ht="20.35" customHeight="1">
      <c r="A865" t="s" s="38">
        <v>997</v>
      </c>
      <c r="B865" s="81">
        <f>VLOOKUP('STATS 17-18'!AG867,'SC - SHOTS'!$A$3:$B$55,2)</f>
        <v>79</v>
      </c>
      <c r="C865" s="33">
        <f>IF('STATS 17-18'!G867&lt;400,IF(B865&gt;66,66,B865),B865)</f>
        <v>66</v>
      </c>
      <c r="D865" s="33">
        <f>IF('STATS 17-18'!G867&lt;200,IF(C865&gt;60,60,C865),C865)</f>
        <v>60</v>
      </c>
      <c r="E865" s="33">
        <f>VLOOKUP('STATS 17-18'!J867,'SC - GOALS'!$A$3:$B$55,2)</f>
        <v>47</v>
      </c>
      <c r="F865" s="33">
        <f>IF('STATS 17-18'!G867&lt;400,IF(E865&gt;66,66,E865),E865)</f>
        <v>47</v>
      </c>
      <c r="G865" s="33">
        <f>IF('STATS 17-18'!G867&lt;200,IF(F865&gt;60,60,F865),F865)</f>
        <v>47</v>
      </c>
      <c r="H865" s="116">
        <f>(D865+G865)/2</f>
        <v>53.5</v>
      </c>
      <c r="I865" s="116">
        <f>IF('STATS 17-18'!H867&lt;13.4,IF(H865&gt;73,73,H865),H865)</f>
        <v>53.5</v>
      </c>
      <c r="J865" s="134">
        <f>IF('STATS 17-18'!H867&lt;11,IF(I865&gt;66,66,I865),I865)</f>
        <v>53.5</v>
      </c>
    </row>
    <row r="866" ht="20.35" customHeight="1">
      <c r="A866" t="s" s="38">
        <v>998</v>
      </c>
      <c r="B866" s="81">
        <f>VLOOKUP('STATS 17-18'!AG868,'SC - SHOTS'!$A$3:$B$55,2)</f>
        <v>99</v>
      </c>
      <c r="C866" s="33">
        <f>IF('STATS 17-18'!G868&lt;400,IF(B866&gt;66,66,B866),B866)</f>
        <v>66</v>
      </c>
      <c r="D866" s="33">
        <f>IF('STATS 17-18'!G868&lt;200,IF(C866&gt;60,60,C866),C866)</f>
        <v>60</v>
      </c>
      <c r="E866" s="33">
        <f>VLOOKUP('STATS 17-18'!J868,'SC - GOALS'!$A$3:$B$55,2)</f>
        <v>99</v>
      </c>
      <c r="F866" s="33">
        <f>IF('STATS 17-18'!G868&lt;400,IF(E866&gt;66,66,E866),E866)</f>
        <v>66</v>
      </c>
      <c r="G866" s="33">
        <f>IF('STATS 17-18'!G868&lt;200,IF(F866&gt;60,60,F866),F866)</f>
        <v>60</v>
      </c>
      <c r="H866" s="116">
        <f>(D866+G866)/2</f>
        <v>60</v>
      </c>
      <c r="I866" s="116">
        <f>IF('STATS 17-18'!H868&lt;13.4,IF(H866&gt;73,73,H866),H866)</f>
        <v>60</v>
      </c>
      <c r="J866" s="134">
        <f>IF('STATS 17-18'!H868&lt;11,IF(I866&gt;66,66,I866),I866)</f>
        <v>60</v>
      </c>
    </row>
    <row r="867" ht="20.35" customHeight="1">
      <c r="A867" t="s" s="38">
        <v>999</v>
      </c>
      <c r="B867" s="81">
        <f>VLOOKUP('STATS 17-18'!AG869,'SC - SHOTS'!$A$3:$B$55,2)</f>
        <v>83</v>
      </c>
      <c r="C867" s="33">
        <f>IF('STATS 17-18'!G869&lt;400,IF(B867&gt;66,66,B867),B867)</f>
        <v>83</v>
      </c>
      <c r="D867" s="33">
        <f>IF('STATS 17-18'!G869&lt;200,IF(C867&gt;60,60,C867),C867)</f>
        <v>83</v>
      </c>
      <c r="E867" s="33">
        <f>VLOOKUP('STATS 17-18'!J869,'SC - GOALS'!$A$3:$B$55,2)</f>
        <v>89</v>
      </c>
      <c r="F867" s="33">
        <f>IF('STATS 17-18'!G869&lt;400,IF(E867&gt;66,66,E867),E867)</f>
        <v>89</v>
      </c>
      <c r="G867" s="33">
        <f>IF('STATS 17-18'!G869&lt;200,IF(F867&gt;60,60,F867),F867)</f>
        <v>89</v>
      </c>
      <c r="H867" s="116">
        <f>(D867+G867)/2</f>
        <v>86</v>
      </c>
      <c r="I867" s="116">
        <f>IF('STATS 17-18'!H869&lt;13.4,IF(H867&gt;73,73,H867),H867)</f>
        <v>86</v>
      </c>
      <c r="J867" s="134">
        <f>IF('STATS 17-18'!H869&lt;11,IF(I867&gt;66,66,I867),I867)</f>
        <v>86</v>
      </c>
    </row>
    <row r="868" ht="20.35" customHeight="1">
      <c r="A868" t="s" s="38">
        <v>1000</v>
      </c>
      <c r="B868" s="81">
        <f>VLOOKUP('STATS 17-18'!AG870,'SC - SHOTS'!$A$3:$B$55,2)</f>
        <v>55</v>
      </c>
      <c r="C868" s="33">
        <f>IF('STATS 17-18'!G870&lt;400,IF(B868&gt;66,66,B868),B868)</f>
        <v>55</v>
      </c>
      <c r="D868" s="33">
        <f>IF('STATS 17-18'!G870&lt;200,IF(C868&gt;60,60,C868),C868)</f>
        <v>55</v>
      </c>
      <c r="E868" s="33">
        <f>VLOOKUP('STATS 17-18'!J870,'SC - GOALS'!$A$3:$B$55,2)</f>
        <v>57</v>
      </c>
      <c r="F868" s="33">
        <f>IF('STATS 17-18'!G870&lt;400,IF(E868&gt;66,66,E868),E868)</f>
        <v>57</v>
      </c>
      <c r="G868" s="33">
        <f>IF('STATS 17-18'!G870&lt;200,IF(F868&gt;60,60,F868),F868)</f>
        <v>57</v>
      </c>
      <c r="H868" s="116">
        <f>(D868+G868)/2</f>
        <v>56</v>
      </c>
      <c r="I868" s="116">
        <f>IF('STATS 17-18'!H870&lt;13.4,IF(H868&gt;73,73,H868),H868)</f>
        <v>56</v>
      </c>
      <c r="J868" s="134">
        <f>IF('STATS 17-18'!H870&lt;11,IF(I868&gt;66,66,I868),I868)</f>
        <v>56</v>
      </c>
    </row>
    <row r="869" ht="20.35" customHeight="1">
      <c r="A869" t="s" s="38">
        <v>1001</v>
      </c>
      <c r="B869" s="81">
        <f>VLOOKUP('STATS 17-18'!AG871,'SC - SHOTS'!$A$3:$B$55,2)</f>
        <v>99</v>
      </c>
      <c r="C869" s="33">
        <f>IF('STATS 17-18'!G871&lt;400,IF(B869&gt;66,66,B869),B869)</f>
        <v>66</v>
      </c>
      <c r="D869" s="33">
        <f>IF('STATS 17-18'!G871&lt;200,IF(C869&gt;60,60,C869),C869)</f>
        <v>60</v>
      </c>
      <c r="E869" s="33">
        <f>VLOOKUP('STATS 17-18'!J871,'SC - GOALS'!$A$3:$B$55,2)</f>
        <v>47</v>
      </c>
      <c r="F869" s="33">
        <f>IF('STATS 17-18'!G871&lt;400,IF(E869&gt;66,66,E869),E869)</f>
        <v>47</v>
      </c>
      <c r="G869" s="33">
        <f>IF('STATS 17-18'!G871&lt;200,IF(F869&gt;60,60,F869),F869)</f>
        <v>47</v>
      </c>
      <c r="H869" s="116">
        <f>(D869+G869)/2</f>
        <v>53.5</v>
      </c>
      <c r="I869" s="116">
        <f>IF('STATS 17-18'!H871&lt;13.4,IF(H869&gt;73,73,H869),H869)</f>
        <v>53.5</v>
      </c>
      <c r="J869" s="134">
        <f>IF('STATS 17-18'!H871&lt;11,IF(I869&gt;66,66,I869),I869)</f>
        <v>53.5</v>
      </c>
    </row>
    <row r="870" ht="20.35" customHeight="1">
      <c r="A870" t="s" s="38">
        <v>1002</v>
      </c>
      <c r="B870" s="81">
        <f>VLOOKUP('STATS 17-18'!AG872,'SC - SHOTS'!$A$3:$B$55,2)</f>
        <v>93</v>
      </c>
      <c r="C870" s="33">
        <f>IF('STATS 17-18'!G872&lt;400,IF(B870&gt;66,66,B870),B870)</f>
        <v>66</v>
      </c>
      <c r="D870" s="33">
        <f>IF('STATS 17-18'!G872&lt;200,IF(C870&gt;60,60,C870),C870)</f>
        <v>66</v>
      </c>
      <c r="E870" s="33">
        <f>VLOOKUP('STATS 17-18'!J872,'SC - GOALS'!$A$3:$B$55,2)</f>
        <v>55</v>
      </c>
      <c r="F870" s="33">
        <f>IF('STATS 17-18'!G872&lt;400,IF(E870&gt;66,66,E870),E870)</f>
        <v>55</v>
      </c>
      <c r="G870" s="33">
        <f>IF('STATS 17-18'!G872&lt;200,IF(F870&gt;60,60,F870),F870)</f>
        <v>55</v>
      </c>
      <c r="H870" s="116">
        <f>(D870+G870)/2</f>
        <v>60.5</v>
      </c>
      <c r="I870" s="116">
        <f>IF('STATS 17-18'!H872&lt;13.4,IF(H870&gt;73,73,H870),H870)</f>
        <v>60.5</v>
      </c>
      <c r="J870" s="134">
        <f>IF('STATS 17-18'!H872&lt;11,IF(I870&gt;66,66,I870),I870)</f>
        <v>60.5</v>
      </c>
    </row>
    <row r="871" ht="20.35" customHeight="1">
      <c r="A871" t="s" s="38">
        <v>1003</v>
      </c>
      <c r="B871" s="81">
        <f>VLOOKUP('STATS 17-18'!AG873,'SC - SHOTS'!$A$3:$B$55,2)</f>
        <v>78</v>
      </c>
      <c r="C871" s="33">
        <f>IF('STATS 17-18'!G873&lt;400,IF(B871&gt;66,66,B871),B871)</f>
        <v>78</v>
      </c>
      <c r="D871" s="33">
        <f>IF('STATS 17-18'!G873&lt;200,IF(C871&gt;60,60,C871),C871)</f>
        <v>78</v>
      </c>
      <c r="E871" s="33">
        <f>VLOOKUP('STATS 17-18'!J873,'SC - GOALS'!$A$3:$B$55,2)</f>
        <v>98</v>
      </c>
      <c r="F871" s="33">
        <f>IF('STATS 17-18'!G873&lt;400,IF(E871&gt;66,66,E871),E871)</f>
        <v>98</v>
      </c>
      <c r="G871" s="33">
        <f>IF('STATS 17-18'!G873&lt;200,IF(F871&gt;60,60,F871),F871)</f>
        <v>98</v>
      </c>
      <c r="H871" s="116">
        <f>(D871+G871)/2</f>
        <v>88</v>
      </c>
      <c r="I871" s="116">
        <f>IF('STATS 17-18'!H873&lt;13.4,IF(H871&gt;73,73,H871),H871)</f>
        <v>88</v>
      </c>
      <c r="J871" s="134">
        <f>IF('STATS 17-18'!H873&lt;11,IF(I871&gt;66,66,I871),I871)</f>
        <v>88</v>
      </c>
    </row>
    <row r="872" ht="20.35" customHeight="1">
      <c r="A872" t="s" s="38">
        <v>1004</v>
      </c>
      <c r="B872" s="81">
        <f>VLOOKUP('STATS 17-18'!AG874,'SC - SHOTS'!$A$3:$B$55,2)</f>
        <v>85</v>
      </c>
      <c r="C872" s="33">
        <f>IF('STATS 17-18'!G874&lt;400,IF(B872&gt;66,66,B872),B872)</f>
        <v>85</v>
      </c>
      <c r="D872" s="33">
        <f>IF('STATS 17-18'!G874&lt;200,IF(C872&gt;60,60,C872),C872)</f>
        <v>85</v>
      </c>
      <c r="E872" s="33">
        <f>VLOOKUP('STATS 17-18'!J874,'SC - GOALS'!$A$3:$B$55,2)</f>
        <v>83</v>
      </c>
      <c r="F872" s="33">
        <f>IF('STATS 17-18'!G874&lt;400,IF(E872&gt;66,66,E872),E872)</f>
        <v>83</v>
      </c>
      <c r="G872" s="33">
        <f>IF('STATS 17-18'!G874&lt;200,IF(F872&gt;60,60,F872),F872)</f>
        <v>83</v>
      </c>
      <c r="H872" s="116">
        <f>(D872+G872)/2</f>
        <v>84</v>
      </c>
      <c r="I872" s="116">
        <f>IF('STATS 17-18'!H874&lt;13.4,IF(H872&gt;73,73,H872),H872)</f>
        <v>84</v>
      </c>
      <c r="J872" s="134">
        <f>IF('STATS 17-18'!H874&lt;11,IF(I872&gt;66,66,I872),I872)</f>
        <v>84</v>
      </c>
    </row>
    <row r="873" ht="20.35" customHeight="1">
      <c r="A873" t="s" s="38">
        <v>1005</v>
      </c>
      <c r="B873" s="81">
        <f>VLOOKUP('STATS 17-18'!AG875,'SC - SHOTS'!$A$3:$B$55,2)</f>
        <v>66</v>
      </c>
      <c r="C873" s="33">
        <f>IF('STATS 17-18'!G875&lt;400,IF(B873&gt;66,66,B873),B873)</f>
        <v>66</v>
      </c>
      <c r="D873" s="33">
        <f>IF('STATS 17-18'!G875&lt;200,IF(C873&gt;60,60,C873),C873)</f>
        <v>66</v>
      </c>
      <c r="E873" s="33">
        <f>VLOOKUP('STATS 17-18'!J875,'SC - GOALS'!$A$3:$B$55,2)</f>
        <v>47</v>
      </c>
      <c r="F873" s="33">
        <f>IF('STATS 17-18'!G875&lt;400,IF(E873&gt;66,66,E873),E873)</f>
        <v>47</v>
      </c>
      <c r="G873" s="33">
        <f>IF('STATS 17-18'!G875&lt;200,IF(F873&gt;60,60,F873),F873)</f>
        <v>47</v>
      </c>
      <c r="H873" s="116">
        <f>(D873+G873)/2</f>
        <v>56.5</v>
      </c>
      <c r="I873" s="116">
        <f>IF('STATS 17-18'!H875&lt;13.4,IF(H873&gt;73,73,H873),H873)</f>
        <v>56.5</v>
      </c>
      <c r="J873" s="134">
        <f>IF('STATS 17-18'!H875&lt;11,IF(I873&gt;66,66,I873),I873)</f>
        <v>56.5</v>
      </c>
    </row>
    <row r="874" ht="20.35" customHeight="1">
      <c r="A874" t="s" s="38">
        <v>1006</v>
      </c>
      <c r="B874" s="81">
        <f>VLOOKUP('STATS 17-18'!AG876,'SC - SHOTS'!$A$3:$B$55,2)</f>
        <v>71</v>
      </c>
      <c r="C874" s="33">
        <f>IF('STATS 17-18'!G876&lt;400,IF(B874&gt;66,66,B874),B874)</f>
        <v>71</v>
      </c>
      <c r="D874" s="33">
        <f>IF('STATS 17-18'!G876&lt;200,IF(C874&gt;60,60,C874),C874)</f>
        <v>71</v>
      </c>
      <c r="E874" s="33">
        <f>VLOOKUP('STATS 17-18'!J876,'SC - GOALS'!$A$3:$B$55,2)</f>
        <v>90</v>
      </c>
      <c r="F874" s="33">
        <f>IF('STATS 17-18'!G876&lt;400,IF(E874&gt;66,66,E874),E874)</f>
        <v>90</v>
      </c>
      <c r="G874" s="33">
        <f>IF('STATS 17-18'!G876&lt;200,IF(F874&gt;60,60,F874),F874)</f>
        <v>90</v>
      </c>
      <c r="H874" s="116">
        <f>(D874+G874)/2</f>
        <v>80.5</v>
      </c>
      <c r="I874" s="116">
        <f>IF('STATS 17-18'!H876&lt;13.4,IF(H874&gt;73,73,H874),H874)</f>
        <v>80.5</v>
      </c>
      <c r="J874" s="134">
        <f>IF('STATS 17-18'!H876&lt;11,IF(I874&gt;66,66,I874),I874)</f>
        <v>80.5</v>
      </c>
    </row>
    <row r="875" ht="20.35" customHeight="1">
      <c r="A875" t="s" s="38">
        <v>1007</v>
      </c>
      <c r="B875" s="81">
        <f>VLOOKUP('STATS 17-18'!AG877,'SC - SHOTS'!$A$3:$B$55,2)</f>
        <v>56</v>
      </c>
      <c r="C875" s="33">
        <f>IF('STATS 17-18'!G877&lt;400,IF(B875&gt;66,66,B875),B875)</f>
        <v>56</v>
      </c>
      <c r="D875" s="33">
        <f>IF('STATS 17-18'!G877&lt;200,IF(C875&gt;60,60,C875),C875)</f>
        <v>56</v>
      </c>
      <c r="E875" s="33">
        <f>VLOOKUP('STATS 17-18'!J877,'SC - GOALS'!$A$3:$B$55,2)</f>
        <v>56</v>
      </c>
      <c r="F875" s="33">
        <f>IF('STATS 17-18'!G877&lt;400,IF(E875&gt;66,66,E875),E875)</f>
        <v>56</v>
      </c>
      <c r="G875" s="33">
        <f>IF('STATS 17-18'!G877&lt;200,IF(F875&gt;60,60,F875),F875)</f>
        <v>56</v>
      </c>
      <c r="H875" s="116">
        <f>(D875+G875)/2</f>
        <v>56</v>
      </c>
      <c r="I875" s="116">
        <f>IF('STATS 17-18'!H877&lt;13.4,IF(H875&gt;73,73,H875),H875)</f>
        <v>56</v>
      </c>
      <c r="J875" s="134">
        <f>IF('STATS 17-18'!H877&lt;11,IF(I875&gt;66,66,I875),I875)</f>
        <v>56</v>
      </c>
    </row>
    <row r="876" ht="20.35" customHeight="1">
      <c r="A876" t="s" s="38">
        <v>1008</v>
      </c>
      <c r="B876" s="81">
        <f>VLOOKUP('STATS 17-18'!AG878,'SC - SHOTS'!$A$3:$B$55,2)</f>
        <v>91</v>
      </c>
      <c r="C876" s="33">
        <f>IF('STATS 17-18'!G878&lt;400,IF(B876&gt;66,66,B876),B876)</f>
        <v>91</v>
      </c>
      <c r="D876" s="33">
        <f>IF('STATS 17-18'!G878&lt;200,IF(C876&gt;60,60,C876),C876)</f>
        <v>91</v>
      </c>
      <c r="E876" s="33">
        <f>VLOOKUP('STATS 17-18'!J878,'SC - GOALS'!$A$3:$B$55,2)</f>
        <v>66</v>
      </c>
      <c r="F876" s="33">
        <f>IF('STATS 17-18'!G878&lt;400,IF(E876&gt;66,66,E876),E876)</f>
        <v>66</v>
      </c>
      <c r="G876" s="33">
        <f>IF('STATS 17-18'!G878&lt;200,IF(F876&gt;60,60,F876),F876)</f>
        <v>66</v>
      </c>
      <c r="H876" s="116">
        <f>(D876+G876)/2</f>
        <v>78.5</v>
      </c>
      <c r="I876" s="116">
        <f>IF('STATS 17-18'!H878&lt;13.4,IF(H876&gt;73,73,H876),H876)</f>
        <v>78.5</v>
      </c>
      <c r="J876" s="134">
        <f>IF('STATS 17-18'!H878&lt;11,IF(I876&gt;66,66,I876),I876)</f>
        <v>78.5</v>
      </c>
    </row>
    <row r="877" ht="20.35" customHeight="1">
      <c r="A877" t="s" s="38">
        <v>1009</v>
      </c>
      <c r="B877" s="81">
        <f>VLOOKUP('STATS 17-18'!AG879,'SC - SHOTS'!$A$3:$B$55,2)</f>
        <v>98</v>
      </c>
      <c r="C877" s="33">
        <f>IF('STATS 17-18'!G879&lt;400,IF(B877&gt;66,66,B877),B877)</f>
        <v>66</v>
      </c>
      <c r="D877" s="33">
        <f>IF('STATS 17-18'!G879&lt;200,IF(C877&gt;60,60,C877),C877)</f>
        <v>60</v>
      </c>
      <c r="E877" s="33">
        <f>VLOOKUP('STATS 17-18'!J879,'SC - GOALS'!$A$3:$B$55,2)</f>
        <v>47</v>
      </c>
      <c r="F877" s="33">
        <f>IF('STATS 17-18'!G879&lt;400,IF(E877&gt;66,66,E877),E877)</f>
        <v>47</v>
      </c>
      <c r="G877" s="33">
        <f>IF('STATS 17-18'!G879&lt;200,IF(F877&gt;60,60,F877),F877)</f>
        <v>47</v>
      </c>
      <c r="H877" s="116">
        <f>(D877+G877)/2</f>
        <v>53.5</v>
      </c>
      <c r="I877" s="116">
        <f>IF('STATS 17-18'!H879&lt;13.4,IF(H877&gt;73,73,H877),H877)</f>
        <v>53.5</v>
      </c>
      <c r="J877" s="134">
        <f>IF('STATS 17-18'!H879&lt;11,IF(I877&gt;66,66,I877),I877)</f>
        <v>53.5</v>
      </c>
    </row>
    <row r="878" ht="20.35" customHeight="1">
      <c r="A878" t="s" s="38">
        <v>1010</v>
      </c>
      <c r="B878" s="81">
        <f>VLOOKUP('STATS 17-18'!AG880,'SC - SHOTS'!$A$3:$B$55,2)</f>
        <v>67</v>
      </c>
      <c r="C878" s="33">
        <f>IF('STATS 17-18'!G880&lt;400,IF(B878&gt;66,66,B878),B878)</f>
        <v>67</v>
      </c>
      <c r="D878" s="33">
        <f>IF('STATS 17-18'!G880&lt;200,IF(C878&gt;60,60,C878),C878)</f>
        <v>67</v>
      </c>
      <c r="E878" s="33">
        <f>VLOOKUP('STATS 17-18'!J880,'SC - GOALS'!$A$3:$B$55,2)</f>
        <v>70</v>
      </c>
      <c r="F878" s="33">
        <f>IF('STATS 17-18'!G880&lt;400,IF(E878&gt;66,66,E878),E878)</f>
        <v>70</v>
      </c>
      <c r="G878" s="33">
        <f>IF('STATS 17-18'!G880&lt;200,IF(F878&gt;60,60,F878),F878)</f>
        <v>70</v>
      </c>
      <c r="H878" s="116">
        <f>(D878+G878)/2</f>
        <v>68.5</v>
      </c>
      <c r="I878" s="116">
        <f>IF('STATS 17-18'!H880&lt;13.4,IF(H878&gt;73,73,H878),H878)</f>
        <v>68.5</v>
      </c>
      <c r="J878" s="134">
        <f>IF('STATS 17-18'!H880&lt;11,IF(I878&gt;66,66,I878),I878)</f>
        <v>68.5</v>
      </c>
    </row>
    <row r="879" ht="20.35" customHeight="1">
      <c r="A879" t="s" s="38">
        <v>1011</v>
      </c>
      <c r="B879" s="81">
        <f>VLOOKUP('STATS 17-18'!AG881,'SC - SHOTS'!$A$3:$B$55,2)</f>
        <v>77</v>
      </c>
      <c r="C879" s="33">
        <f>IF('STATS 17-18'!G881&lt;400,IF(B879&gt;66,66,B879),B879)</f>
        <v>66</v>
      </c>
      <c r="D879" s="33">
        <f>IF('STATS 17-18'!G881&lt;200,IF(C879&gt;60,60,C879),C879)</f>
        <v>60</v>
      </c>
      <c r="E879" s="33">
        <f>VLOOKUP('STATS 17-18'!J881,'SC - GOALS'!$A$3:$B$55,2)</f>
        <v>99</v>
      </c>
      <c r="F879" s="33">
        <f>IF('STATS 17-18'!G881&lt;400,IF(E879&gt;66,66,E879),E879)</f>
        <v>66</v>
      </c>
      <c r="G879" s="33">
        <f>IF('STATS 17-18'!G881&lt;200,IF(F879&gt;60,60,F879),F879)</f>
        <v>60</v>
      </c>
      <c r="H879" s="116">
        <f>(D879+G879)/2</f>
        <v>60</v>
      </c>
      <c r="I879" s="116">
        <f>IF('STATS 17-18'!H881&lt;13.4,IF(H879&gt;73,73,H879),H879)</f>
        <v>60</v>
      </c>
      <c r="J879" s="134">
        <f>IF('STATS 17-18'!H881&lt;11,IF(I879&gt;66,66,I879),I879)</f>
        <v>60</v>
      </c>
    </row>
    <row r="880" ht="20.35" customHeight="1">
      <c r="A880" t="s" s="38">
        <v>1012</v>
      </c>
      <c r="B880" s="81">
        <f>VLOOKUP('STATS 17-18'!AG882,'SC - SHOTS'!$A$3:$B$55,2)</f>
        <v>62</v>
      </c>
      <c r="C880" s="33">
        <f>IF('STATS 17-18'!G882&lt;400,IF(B880&gt;66,66,B880),B880)</f>
        <v>62</v>
      </c>
      <c r="D880" s="33">
        <f>IF('STATS 17-18'!G882&lt;200,IF(C880&gt;60,60,C880),C880)</f>
        <v>62</v>
      </c>
      <c r="E880" s="33">
        <f>VLOOKUP('STATS 17-18'!J882,'SC - GOALS'!$A$3:$B$55,2)</f>
        <v>47</v>
      </c>
      <c r="F880" s="33">
        <f>IF('STATS 17-18'!G882&lt;400,IF(E880&gt;66,66,E880),E880)</f>
        <v>47</v>
      </c>
      <c r="G880" s="33">
        <f>IF('STATS 17-18'!G882&lt;200,IF(F880&gt;60,60,F880),F880)</f>
        <v>47</v>
      </c>
      <c r="H880" s="116">
        <f>(D880+G880)/2</f>
        <v>54.5</v>
      </c>
      <c r="I880" s="116">
        <f>IF('STATS 17-18'!H882&lt;13.4,IF(H880&gt;73,73,H880),H880)</f>
        <v>54.5</v>
      </c>
      <c r="J880" s="134">
        <f>IF('STATS 17-18'!H882&lt;11,IF(I880&gt;66,66,I880),I880)</f>
        <v>54.5</v>
      </c>
    </row>
    <row r="881" ht="20.35" customHeight="1">
      <c r="A881" t="s" s="38">
        <v>1013</v>
      </c>
      <c r="B881" s="81">
        <f>VLOOKUP('STATS 17-18'!AG883,'SC - SHOTS'!$A$3:$B$55,2)</f>
        <v>72</v>
      </c>
      <c r="C881" s="33">
        <f>IF('STATS 17-18'!G883&lt;400,IF(B881&gt;66,66,B881),B881)</f>
        <v>72</v>
      </c>
      <c r="D881" s="33">
        <f>IF('STATS 17-18'!G883&lt;200,IF(C881&gt;60,60,C881),C881)</f>
        <v>72</v>
      </c>
      <c r="E881" s="33">
        <f>VLOOKUP('STATS 17-18'!J883,'SC - GOALS'!$A$3:$B$55,2)</f>
        <v>75</v>
      </c>
      <c r="F881" s="33">
        <f>IF('STATS 17-18'!G883&lt;400,IF(E881&gt;66,66,E881),E881)</f>
        <v>75</v>
      </c>
      <c r="G881" s="33">
        <f>IF('STATS 17-18'!G883&lt;200,IF(F881&gt;60,60,F881),F881)</f>
        <v>75</v>
      </c>
      <c r="H881" s="116">
        <f>(D881+G881)/2</f>
        <v>73.5</v>
      </c>
      <c r="I881" s="116">
        <f>IF('STATS 17-18'!H883&lt;13.4,IF(H881&gt;73,73,H881),H881)</f>
        <v>73.5</v>
      </c>
      <c r="J881" s="134">
        <f>IF('STATS 17-18'!H883&lt;11,IF(I881&gt;66,66,I881),I881)</f>
        <v>73.5</v>
      </c>
    </row>
    <row r="882" ht="20.35" customHeight="1">
      <c r="A882" t="s" s="38">
        <v>1014</v>
      </c>
      <c r="B882" s="81">
        <f>VLOOKUP('STATS 17-18'!AG884,'SC - SHOTS'!$A$3:$B$55,2)</f>
        <v>94</v>
      </c>
      <c r="C882" s="33">
        <f>IF('STATS 17-18'!G884&lt;400,IF(B882&gt;66,66,B882),B882)</f>
        <v>94</v>
      </c>
      <c r="D882" s="33">
        <f>IF('STATS 17-18'!G884&lt;200,IF(C882&gt;60,60,C882),C882)</f>
        <v>94</v>
      </c>
      <c r="E882" s="33">
        <f>VLOOKUP('STATS 17-18'!J884,'SC - GOALS'!$A$3:$B$55,2)</f>
        <v>93</v>
      </c>
      <c r="F882" s="33">
        <f>IF('STATS 17-18'!G884&lt;400,IF(E882&gt;66,66,E882),E882)</f>
        <v>93</v>
      </c>
      <c r="G882" s="33">
        <f>IF('STATS 17-18'!G884&lt;200,IF(F882&gt;60,60,F882),F882)</f>
        <v>93</v>
      </c>
      <c r="H882" s="116">
        <f>(D882+G882)/2</f>
        <v>93.5</v>
      </c>
      <c r="I882" s="116">
        <f>IF('STATS 17-18'!H884&lt;13.4,IF(H882&gt;73,73,H882),H882)</f>
        <v>93.5</v>
      </c>
      <c r="J882" s="134">
        <f>IF('STATS 17-18'!H884&lt;11,IF(I882&gt;66,66,I882),I882)</f>
        <v>93.5</v>
      </c>
    </row>
    <row r="883" ht="20.35" customHeight="1">
      <c r="A883" t="s" s="38">
        <v>1015</v>
      </c>
      <c r="B883" s="81">
        <f>VLOOKUP('STATS 17-18'!AG885,'SC - SHOTS'!$A$3:$B$55,2)</f>
        <v>93</v>
      </c>
      <c r="C883" s="33">
        <f>IF('STATS 17-18'!G885&lt;400,IF(B883&gt;66,66,B883),B883)</f>
        <v>66</v>
      </c>
      <c r="D883" s="33">
        <f>IF('STATS 17-18'!G885&lt;200,IF(C883&gt;60,60,C883),C883)</f>
        <v>60</v>
      </c>
      <c r="E883" s="33">
        <f>VLOOKUP('STATS 17-18'!J885,'SC - GOALS'!$A$3:$B$55,2)</f>
        <v>47</v>
      </c>
      <c r="F883" s="33">
        <f>IF('STATS 17-18'!G885&lt;400,IF(E883&gt;66,66,E883),E883)</f>
        <v>47</v>
      </c>
      <c r="G883" s="33">
        <f>IF('STATS 17-18'!G885&lt;200,IF(F883&gt;60,60,F883),F883)</f>
        <v>47</v>
      </c>
      <c r="H883" s="116">
        <f>(D883+G883)/2</f>
        <v>53.5</v>
      </c>
      <c r="I883" s="116">
        <f>IF('STATS 17-18'!H885&lt;13.4,IF(H883&gt;73,73,H883),H883)</f>
        <v>53.5</v>
      </c>
      <c r="J883" s="134">
        <f>IF('STATS 17-18'!H885&lt;11,IF(I883&gt;66,66,I883),I883)</f>
        <v>53.5</v>
      </c>
    </row>
    <row r="884" ht="20.35" customHeight="1">
      <c r="A884" t="s" s="38">
        <v>1016</v>
      </c>
      <c r="B884" s="81">
        <f>VLOOKUP('STATS 17-18'!AG886,'SC - SHOTS'!$A$3:$B$55,2)</f>
        <v>92</v>
      </c>
      <c r="C884" s="33">
        <f>IF('STATS 17-18'!G886&lt;400,IF(B884&gt;66,66,B884),B884)</f>
        <v>66</v>
      </c>
      <c r="D884" s="33">
        <f>IF('STATS 17-18'!G886&lt;200,IF(C884&gt;60,60,C884),C884)</f>
        <v>60</v>
      </c>
      <c r="E884" s="33">
        <f>VLOOKUP('STATS 17-18'!J886,'SC - GOALS'!$A$3:$B$55,2)</f>
        <v>47</v>
      </c>
      <c r="F884" s="33">
        <f>IF('STATS 17-18'!G886&lt;400,IF(E884&gt;66,66,E884),E884)</f>
        <v>47</v>
      </c>
      <c r="G884" s="33">
        <f>IF('STATS 17-18'!G886&lt;200,IF(F884&gt;60,60,F884),F884)</f>
        <v>47</v>
      </c>
      <c r="H884" s="116">
        <f>(D884+G884)/2</f>
        <v>53.5</v>
      </c>
      <c r="I884" s="116">
        <f>IF('STATS 17-18'!H886&lt;13.4,IF(H884&gt;73,73,H884),H884)</f>
        <v>53.5</v>
      </c>
      <c r="J884" s="134">
        <f>IF('STATS 17-18'!H886&lt;11,IF(I884&gt;66,66,I884),I884)</f>
        <v>53.5</v>
      </c>
    </row>
    <row r="885" ht="20.35" customHeight="1">
      <c r="A885" t="s" s="38">
        <v>1017</v>
      </c>
      <c r="B885" s="81">
        <f>VLOOKUP('STATS 17-18'!AG887,'SC - SHOTS'!$A$3:$B$55,2)</f>
        <v>78</v>
      </c>
      <c r="C885" s="33">
        <f>IF('STATS 17-18'!G887&lt;400,IF(B885&gt;66,66,B885),B885)</f>
        <v>78</v>
      </c>
      <c r="D885" s="33">
        <f>IF('STATS 17-18'!G887&lt;200,IF(C885&gt;60,60,C885),C885)</f>
        <v>78</v>
      </c>
      <c r="E885" s="33">
        <f>VLOOKUP('STATS 17-18'!J887,'SC - GOALS'!$A$3:$B$55,2)</f>
        <v>72</v>
      </c>
      <c r="F885" s="33">
        <f>IF('STATS 17-18'!G887&lt;400,IF(E885&gt;66,66,E885),E885)</f>
        <v>72</v>
      </c>
      <c r="G885" s="33">
        <f>IF('STATS 17-18'!G887&lt;200,IF(F885&gt;60,60,F885),F885)</f>
        <v>72</v>
      </c>
      <c r="H885" s="116">
        <f>(D885+G885)/2</f>
        <v>75</v>
      </c>
      <c r="I885" s="116">
        <f>IF('STATS 17-18'!H887&lt;13.4,IF(H885&gt;73,73,H885),H885)</f>
        <v>75</v>
      </c>
      <c r="J885" s="134">
        <f>IF('STATS 17-18'!H887&lt;11,IF(I885&gt;66,66,I885),I885)</f>
        <v>75</v>
      </c>
    </row>
    <row r="886" ht="20.35" customHeight="1">
      <c r="A886" t="s" s="38">
        <v>1018</v>
      </c>
      <c r="B886" s="81">
        <f>VLOOKUP('STATS 17-18'!AG888,'SC - SHOTS'!$A$3:$B$55,2)</f>
        <v>47</v>
      </c>
      <c r="C886" s="33">
        <f>IF('STATS 17-18'!G888&lt;400,IF(B886&gt;66,66,B886),B886)</f>
        <v>47</v>
      </c>
      <c r="D886" s="33">
        <f>IF('STATS 17-18'!G888&lt;200,IF(C886&gt;60,60,C886),C886)</f>
        <v>47</v>
      </c>
      <c r="E886" s="33">
        <f>VLOOKUP('STATS 17-18'!J888,'SC - GOALS'!$A$3:$B$55,2)</f>
        <v>47</v>
      </c>
      <c r="F886" s="33">
        <f>IF('STATS 17-18'!G888&lt;400,IF(E886&gt;66,66,E886),E886)</f>
        <v>47</v>
      </c>
      <c r="G886" s="33">
        <f>IF('STATS 17-18'!G888&lt;200,IF(F886&gt;60,60,F886),F886)</f>
        <v>47</v>
      </c>
      <c r="H886" s="116">
        <f>(D886+G886)/2</f>
        <v>47</v>
      </c>
      <c r="I886" s="116">
        <f>IF('STATS 17-18'!H888&lt;13.4,IF(H886&gt;73,73,H886),H886)</f>
        <v>47</v>
      </c>
      <c r="J886" s="134">
        <f>IF('STATS 17-18'!H888&lt;11,IF(I886&gt;66,66,I886),I886)</f>
        <v>47</v>
      </c>
    </row>
    <row r="887" ht="20.35" customHeight="1">
      <c r="A887" t="s" s="38">
        <v>1020</v>
      </c>
      <c r="B887" s="81">
        <f>VLOOKUP('STATS 17-18'!AG890,'SC - SHOTS'!$A$3:$B$55,2)</f>
        <v>69</v>
      </c>
      <c r="C887" s="33">
        <f>IF('STATS 17-18'!G890&lt;400,IF(B887&gt;66,66,B887),B887)</f>
        <v>69</v>
      </c>
      <c r="D887" s="33">
        <f>IF('STATS 17-18'!G890&lt;200,IF(C887&gt;60,60,C887),C887)</f>
        <v>69</v>
      </c>
      <c r="E887" s="33">
        <f>VLOOKUP('STATS 17-18'!J890,'SC - GOALS'!$A$3:$B$55,2)</f>
        <v>70</v>
      </c>
      <c r="F887" s="33">
        <f>IF('STATS 17-18'!G890&lt;400,IF(E887&gt;66,66,E887),E887)</f>
        <v>70</v>
      </c>
      <c r="G887" s="33">
        <f>IF('STATS 17-18'!G890&lt;200,IF(F887&gt;60,60,F887),F887)</f>
        <v>70</v>
      </c>
      <c r="H887" s="116">
        <f>(D887+G887)/2</f>
        <v>69.5</v>
      </c>
      <c r="I887" s="116">
        <f>IF('STATS 17-18'!H890&lt;13.4,IF(H887&gt;73,73,H887),H887)</f>
        <v>69.5</v>
      </c>
      <c r="J887" s="134">
        <f>IF('STATS 17-18'!H890&lt;11,IF(I887&gt;66,66,I887),I887)</f>
        <v>69.5</v>
      </c>
    </row>
    <row r="888" ht="20.35" customHeight="1">
      <c r="A888" t="s" s="38">
        <v>1021</v>
      </c>
      <c r="B888" s="81">
        <f>VLOOKUP('STATS 17-18'!AG891,'SC - SHOTS'!$A$3:$B$55,2)</f>
        <v>56</v>
      </c>
      <c r="C888" s="33">
        <f>IF('STATS 17-18'!G891&lt;400,IF(B888&gt;66,66,B888),B888)</f>
        <v>56</v>
      </c>
      <c r="D888" s="33">
        <f>IF('STATS 17-18'!G891&lt;200,IF(C888&gt;60,60,C888),C888)</f>
        <v>56</v>
      </c>
      <c r="E888" s="33">
        <f>VLOOKUP('STATS 17-18'!J891,'SC - GOALS'!$A$3:$B$55,2)</f>
        <v>79</v>
      </c>
      <c r="F888" s="33">
        <f>IF('STATS 17-18'!G891&lt;400,IF(E888&gt;66,66,E888),E888)</f>
        <v>66</v>
      </c>
      <c r="G888" s="33">
        <f>IF('STATS 17-18'!G891&lt;200,IF(F888&gt;60,60,F888),F888)</f>
        <v>66</v>
      </c>
      <c r="H888" s="116">
        <f>(D888+G888)/2</f>
        <v>61</v>
      </c>
      <c r="I888" s="116">
        <f>IF('STATS 17-18'!H891&lt;13.4,IF(H888&gt;73,73,H888),H888)</f>
        <v>61</v>
      </c>
      <c r="J888" s="134">
        <f>IF('STATS 17-18'!H891&lt;11,IF(I888&gt;66,66,I888),I888)</f>
        <v>61</v>
      </c>
    </row>
    <row r="889" ht="20.35" customHeight="1">
      <c r="A889" t="s" s="38">
        <v>1022</v>
      </c>
      <c r="B889" s="81">
        <f>VLOOKUP('STATS 17-18'!AG892,'SC - SHOTS'!$A$3:$B$55,2)</f>
        <v>74</v>
      </c>
      <c r="C889" s="33">
        <f>IF('STATS 17-18'!G892&lt;400,IF(B889&gt;66,66,B889),B889)</f>
        <v>74</v>
      </c>
      <c r="D889" s="33">
        <f>IF('STATS 17-18'!G892&lt;200,IF(C889&gt;60,60,C889),C889)</f>
        <v>74</v>
      </c>
      <c r="E889" s="33">
        <f>VLOOKUP('STATS 17-18'!J892,'SC - GOALS'!$A$3:$B$55,2)</f>
        <v>59</v>
      </c>
      <c r="F889" s="33">
        <f>IF('STATS 17-18'!G892&lt;400,IF(E889&gt;66,66,E889),E889)</f>
        <v>59</v>
      </c>
      <c r="G889" s="33">
        <f>IF('STATS 17-18'!G892&lt;200,IF(F889&gt;60,60,F889),F889)</f>
        <v>59</v>
      </c>
      <c r="H889" s="116">
        <f>(D889+G889)/2</f>
        <v>66.5</v>
      </c>
      <c r="I889" s="116">
        <f>IF('STATS 17-18'!H892&lt;13.4,IF(H889&gt;73,73,H889),H889)</f>
        <v>66.5</v>
      </c>
      <c r="J889" s="134">
        <f>IF('STATS 17-18'!H892&lt;11,IF(I889&gt;66,66,I889),I889)</f>
        <v>66.5</v>
      </c>
    </row>
    <row r="890" ht="20.35" customHeight="1">
      <c r="A890" t="s" s="38">
        <v>1023</v>
      </c>
      <c r="B890" s="81">
        <f>VLOOKUP('STATS 17-18'!AG893,'SC - SHOTS'!$A$3:$B$55,2)</f>
        <v>63</v>
      </c>
      <c r="C890" s="33">
        <f>IF('STATS 17-18'!G893&lt;400,IF(B890&gt;66,66,B890),B890)</f>
        <v>63</v>
      </c>
      <c r="D890" s="33">
        <f>IF('STATS 17-18'!G893&lt;200,IF(C890&gt;60,60,C890),C890)</f>
        <v>63</v>
      </c>
      <c r="E890" s="33">
        <f>VLOOKUP('STATS 17-18'!J893,'SC - GOALS'!$A$3:$B$55,2)</f>
        <v>58</v>
      </c>
      <c r="F890" s="33">
        <f>IF('STATS 17-18'!G893&lt;400,IF(E890&gt;66,66,E890),E890)</f>
        <v>58</v>
      </c>
      <c r="G890" s="33">
        <f>IF('STATS 17-18'!G893&lt;200,IF(F890&gt;60,60,F890),F890)</f>
        <v>58</v>
      </c>
      <c r="H890" s="116">
        <f>(D890+G890)/2</f>
        <v>60.5</v>
      </c>
      <c r="I890" s="116">
        <f>IF('STATS 17-18'!H893&lt;13.4,IF(H890&gt;73,73,H890),H890)</f>
        <v>60.5</v>
      </c>
      <c r="J890" s="134">
        <f>IF('STATS 17-18'!H893&lt;11,IF(I890&gt;66,66,I890),I890)</f>
        <v>60.5</v>
      </c>
    </row>
    <row r="891" ht="20.35" customHeight="1">
      <c r="A891" t="s" s="38">
        <v>1024</v>
      </c>
      <c r="B891" s="81">
        <f>VLOOKUP('STATS 17-18'!AG894,'SC - SHOTS'!$A$3:$B$55,2)</f>
        <v>77</v>
      </c>
      <c r="C891" s="33">
        <f>IF('STATS 17-18'!G894&lt;400,IF(B891&gt;66,66,B891),B891)</f>
        <v>77</v>
      </c>
      <c r="D891" s="33">
        <f>IF('STATS 17-18'!G894&lt;200,IF(C891&gt;60,60,C891),C891)</f>
        <v>77</v>
      </c>
      <c r="E891" s="33">
        <f>VLOOKUP('STATS 17-18'!J894,'SC - GOALS'!$A$3:$B$55,2)</f>
        <v>67</v>
      </c>
      <c r="F891" s="33">
        <f>IF('STATS 17-18'!G894&lt;400,IF(E891&gt;66,66,E891),E891)</f>
        <v>67</v>
      </c>
      <c r="G891" s="33">
        <f>IF('STATS 17-18'!G894&lt;200,IF(F891&gt;60,60,F891),F891)</f>
        <v>67</v>
      </c>
      <c r="H891" s="116">
        <f>(D891+G891)/2</f>
        <v>72</v>
      </c>
      <c r="I891" s="116">
        <f>IF('STATS 17-18'!H894&lt;13.4,IF(H891&gt;73,73,H891),H891)</f>
        <v>72</v>
      </c>
      <c r="J891" s="134">
        <f>IF('STATS 17-18'!H894&lt;11,IF(I891&gt;66,66,I891),I891)</f>
        <v>72</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30.xml><?xml version="1.0" encoding="utf-8"?>
<worksheet xmlns:r="http://schemas.openxmlformats.org/officeDocument/2006/relationships" xmlns="http://schemas.openxmlformats.org/spreadsheetml/2006/main">
  <sheetPr>
    <pageSetUpPr fitToPage="1"/>
  </sheetPr>
  <dimension ref="A2:B55"/>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135" customWidth="1"/>
    <col min="2" max="2" width="16.3516" style="135" customWidth="1"/>
    <col min="3" max="256" width="16.3516" style="135" customWidth="1"/>
  </cols>
  <sheetData>
    <row r="1" ht="28" customHeight="1">
      <c r="A1" t="s" s="7">
        <v>3516</v>
      </c>
      <c r="B1" s="7"/>
    </row>
    <row r="2" ht="20.55" customHeight="1">
      <c r="A2" s="70"/>
      <c r="B2" s="70"/>
    </row>
    <row r="3" ht="20.55" customHeight="1">
      <c r="A3" s="84">
        <v>12.15</v>
      </c>
      <c r="B3" s="85">
        <v>99</v>
      </c>
    </row>
    <row r="4" ht="20.35" customHeight="1">
      <c r="A4" s="86">
        <v>11.55</v>
      </c>
      <c r="B4" s="87">
        <f>B3-1</f>
        <v>98</v>
      </c>
    </row>
    <row r="5" ht="20.35" customHeight="1">
      <c r="A5" s="86">
        <v>11.12</v>
      </c>
      <c r="B5" s="87">
        <f>B4-1</f>
        <v>97</v>
      </c>
    </row>
    <row r="6" ht="20.35" customHeight="1">
      <c r="A6" s="86">
        <v>10.69</v>
      </c>
      <c r="B6" s="87">
        <f>B5-1</f>
        <v>96</v>
      </c>
    </row>
    <row r="7" ht="20.35" customHeight="1">
      <c r="A7" s="86">
        <v>10.29</v>
      </c>
      <c r="B7" s="87">
        <f>B6-1</f>
        <v>95</v>
      </c>
    </row>
    <row r="8" ht="20.35" customHeight="1">
      <c r="A8" s="86">
        <v>9.9</v>
      </c>
      <c r="B8" s="87">
        <f>B7-1</f>
        <v>94</v>
      </c>
    </row>
    <row r="9" ht="20.35" customHeight="1">
      <c r="A9" s="86">
        <v>9.51</v>
      </c>
      <c r="B9" s="87">
        <f>B8-1</f>
        <v>93</v>
      </c>
    </row>
    <row r="10" ht="20.35" customHeight="1">
      <c r="A10" s="86">
        <v>9.31</v>
      </c>
      <c r="B10" s="87">
        <f>B9-1</f>
        <v>92</v>
      </c>
    </row>
    <row r="11" ht="20.35" customHeight="1">
      <c r="A11" s="86">
        <v>9.109999999999999</v>
      </c>
      <c r="B11" s="87">
        <f>B10-1</f>
        <v>91</v>
      </c>
    </row>
    <row r="12" ht="20.35" customHeight="1">
      <c r="A12" s="86">
        <v>8.91</v>
      </c>
      <c r="B12" s="87">
        <f>B11-1</f>
        <v>90</v>
      </c>
    </row>
    <row r="13" ht="20.35" customHeight="1">
      <c r="A13" s="86">
        <v>8.710000000000001</v>
      </c>
      <c r="B13" s="87">
        <f>B12-1</f>
        <v>89</v>
      </c>
    </row>
    <row r="14" ht="20.35" customHeight="1">
      <c r="A14" s="86">
        <v>8.52</v>
      </c>
      <c r="B14" s="87">
        <f>B13-1</f>
        <v>88</v>
      </c>
    </row>
    <row r="15" ht="20.35" customHeight="1">
      <c r="A15" s="86">
        <v>8.33</v>
      </c>
      <c r="B15" s="87">
        <f>B14-1</f>
        <v>87</v>
      </c>
    </row>
    <row r="16" ht="20.35" customHeight="1">
      <c r="A16" s="86">
        <v>8.140000000000001</v>
      </c>
      <c r="B16" s="87">
        <f>B15-1</f>
        <v>86</v>
      </c>
    </row>
    <row r="17" ht="20.35" customHeight="1">
      <c r="A17" s="86">
        <v>8</v>
      </c>
      <c r="B17" s="87">
        <f>B16-1</f>
        <v>85</v>
      </c>
    </row>
    <row r="18" ht="20.35" customHeight="1">
      <c r="A18" s="86">
        <v>7.86</v>
      </c>
      <c r="B18" s="87">
        <f>B17-1</f>
        <v>84</v>
      </c>
    </row>
    <row r="19" ht="20.35" customHeight="1">
      <c r="A19" s="86">
        <v>7.72</v>
      </c>
      <c r="B19" s="87">
        <f>B18-1</f>
        <v>83</v>
      </c>
    </row>
    <row r="20" ht="20.35" customHeight="1">
      <c r="A20" s="86">
        <v>7.58</v>
      </c>
      <c r="B20" s="87">
        <f>B19-1</f>
        <v>82</v>
      </c>
    </row>
    <row r="21" ht="20.35" customHeight="1">
      <c r="A21" s="86">
        <v>7.44</v>
      </c>
      <c r="B21" s="87">
        <f>B20-1</f>
        <v>81</v>
      </c>
    </row>
    <row r="22" ht="20.35" customHeight="1">
      <c r="A22" s="86">
        <v>7.3</v>
      </c>
      <c r="B22" s="87">
        <f>B21-1</f>
        <v>80</v>
      </c>
    </row>
    <row r="23" ht="20.35" customHeight="1">
      <c r="A23" s="86">
        <v>7.16</v>
      </c>
      <c r="B23" s="87">
        <f>B22-1</f>
        <v>79</v>
      </c>
    </row>
    <row r="24" ht="20.35" customHeight="1">
      <c r="A24" s="86">
        <v>7.03</v>
      </c>
      <c r="B24" s="87">
        <f>B23-1</f>
        <v>78</v>
      </c>
    </row>
    <row r="25" ht="20.35" customHeight="1">
      <c r="A25" s="86">
        <v>6.9</v>
      </c>
      <c r="B25" s="87">
        <f>B24-1</f>
        <v>77</v>
      </c>
    </row>
    <row r="26" ht="20.35" customHeight="1">
      <c r="A26" s="86">
        <v>6.77</v>
      </c>
      <c r="B26" s="87">
        <f>B25-1</f>
        <v>76</v>
      </c>
    </row>
    <row r="27" ht="20.35" customHeight="1">
      <c r="A27" s="86">
        <v>6.64</v>
      </c>
      <c r="B27" s="87">
        <f>B26-1</f>
        <v>75</v>
      </c>
    </row>
    <row r="28" ht="20.35" customHeight="1">
      <c r="A28" s="86">
        <v>6.51</v>
      </c>
      <c r="B28" s="87">
        <f>B27-1</f>
        <v>74</v>
      </c>
    </row>
    <row r="29" ht="20.35" customHeight="1">
      <c r="A29" s="86">
        <v>6.38</v>
      </c>
      <c r="B29" s="87">
        <f>B28-1</f>
        <v>73</v>
      </c>
    </row>
    <row r="30" ht="20.35" customHeight="1">
      <c r="A30" s="86">
        <v>6.24</v>
      </c>
      <c r="B30" s="87">
        <f>B29-1</f>
        <v>72</v>
      </c>
    </row>
    <row r="31" ht="20.35" customHeight="1">
      <c r="A31" s="86">
        <v>6.11</v>
      </c>
      <c r="B31" s="87">
        <f>B30-1</f>
        <v>71</v>
      </c>
    </row>
    <row r="32" ht="20.35" customHeight="1">
      <c r="A32" s="86">
        <v>5.98</v>
      </c>
      <c r="B32" s="87">
        <f>B31-1</f>
        <v>70</v>
      </c>
    </row>
    <row r="33" ht="20.35" customHeight="1">
      <c r="A33" s="86">
        <v>5.85</v>
      </c>
      <c r="B33" s="87">
        <f>B32-1</f>
        <v>69</v>
      </c>
    </row>
    <row r="34" ht="20.35" customHeight="1">
      <c r="A34" s="86">
        <v>5.72</v>
      </c>
      <c r="B34" s="87">
        <f>B33-1</f>
        <v>68</v>
      </c>
    </row>
    <row r="35" ht="20.35" customHeight="1">
      <c r="A35" s="86">
        <v>5.59</v>
      </c>
      <c r="B35" s="87">
        <f>B34-1</f>
        <v>67</v>
      </c>
    </row>
    <row r="36" ht="20.35" customHeight="1">
      <c r="A36" s="86">
        <v>5.46</v>
      </c>
      <c r="B36" s="87">
        <f>B35-1</f>
        <v>66</v>
      </c>
    </row>
    <row r="37" ht="20.35" customHeight="1">
      <c r="A37" s="86">
        <v>5.33</v>
      </c>
      <c r="B37" s="87">
        <f>B36-1</f>
        <v>65</v>
      </c>
    </row>
    <row r="38" ht="20.35" customHeight="1">
      <c r="A38" s="86">
        <v>5.2</v>
      </c>
      <c r="B38" s="87">
        <f>B37-1</f>
        <v>64</v>
      </c>
    </row>
    <row r="39" ht="20.35" customHeight="1">
      <c r="A39" s="86">
        <v>5.07</v>
      </c>
      <c r="B39" s="87">
        <f>B38-1</f>
        <v>63</v>
      </c>
    </row>
    <row r="40" ht="20.35" customHeight="1">
      <c r="A40" s="86">
        <v>4.94</v>
      </c>
      <c r="B40" s="87">
        <f>B39-1</f>
        <v>62</v>
      </c>
    </row>
    <row r="41" ht="20.35" customHeight="1">
      <c r="A41" s="86">
        <v>4.81</v>
      </c>
      <c r="B41" s="87">
        <f>B40-1</f>
        <v>61</v>
      </c>
    </row>
    <row r="42" ht="20.35" customHeight="1">
      <c r="A42" s="86">
        <v>4.68</v>
      </c>
      <c r="B42" s="87">
        <f>B41-1</f>
        <v>60</v>
      </c>
    </row>
    <row r="43" ht="20.35" customHeight="1">
      <c r="A43" s="86">
        <v>4.53</v>
      </c>
      <c r="B43" s="87">
        <f>B42-1</f>
        <v>59</v>
      </c>
    </row>
    <row r="44" ht="20.35" customHeight="1">
      <c r="A44" s="86">
        <v>4.39</v>
      </c>
      <c r="B44" s="87">
        <f>B43-1</f>
        <v>58</v>
      </c>
    </row>
    <row r="45" ht="20.35" customHeight="1">
      <c r="A45" s="86">
        <v>4.25</v>
      </c>
      <c r="B45" s="87">
        <f>B44-1</f>
        <v>57</v>
      </c>
    </row>
    <row r="46" ht="20.35" customHeight="1">
      <c r="A46" s="86">
        <v>4.11</v>
      </c>
      <c r="B46" s="87">
        <f>B45-1</f>
        <v>56</v>
      </c>
    </row>
    <row r="47" ht="20.35" customHeight="1">
      <c r="A47" s="86">
        <v>3.97</v>
      </c>
      <c r="B47" s="87">
        <f>B46-1</f>
        <v>55</v>
      </c>
    </row>
    <row r="48" ht="20.35" customHeight="1">
      <c r="A48" s="86">
        <v>3.83</v>
      </c>
      <c r="B48" s="87">
        <f>B47-1</f>
        <v>54</v>
      </c>
    </row>
    <row r="49" ht="20.35" customHeight="1">
      <c r="A49" s="86">
        <v>3.69</v>
      </c>
      <c r="B49" s="87">
        <f>B48-1</f>
        <v>53</v>
      </c>
    </row>
    <row r="50" ht="20.35" customHeight="1">
      <c r="A50" s="86">
        <v>3.46</v>
      </c>
      <c r="B50" s="87">
        <f>B49-1</f>
        <v>52</v>
      </c>
    </row>
    <row r="51" ht="20.35" customHeight="1">
      <c r="A51" s="86">
        <v>3.24</v>
      </c>
      <c r="B51" s="87">
        <f>B50-1</f>
        <v>51</v>
      </c>
    </row>
    <row r="52" ht="20.35" customHeight="1">
      <c r="A52" s="86">
        <v>3.02</v>
      </c>
      <c r="B52" s="87">
        <f>B51-1</f>
        <v>50</v>
      </c>
    </row>
    <row r="53" ht="20.35" customHeight="1">
      <c r="A53" s="86">
        <v>2.78</v>
      </c>
      <c r="B53" s="87">
        <f>B52-1</f>
        <v>49</v>
      </c>
    </row>
    <row r="54" ht="20.35" customHeight="1">
      <c r="A54" s="86">
        <v>2.53</v>
      </c>
      <c r="B54" s="87">
        <f>B53-1</f>
        <v>48</v>
      </c>
    </row>
    <row r="55" ht="20.35" customHeight="1">
      <c r="A55" s="86">
        <v>0</v>
      </c>
      <c r="B55" s="87">
        <f>B54-1</f>
        <v>47</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31.xml><?xml version="1.0" encoding="utf-8"?>
<worksheet xmlns:r="http://schemas.openxmlformats.org/officeDocument/2006/relationships" xmlns="http://schemas.openxmlformats.org/spreadsheetml/2006/main">
  <sheetPr>
    <pageSetUpPr fitToPage="1"/>
  </sheetPr>
  <dimension ref="A2:B55"/>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136" customWidth="1"/>
    <col min="2" max="2" width="16.3516" style="136" customWidth="1"/>
    <col min="3" max="256" width="16.3516" style="136" customWidth="1"/>
  </cols>
  <sheetData>
    <row r="1" ht="28" customHeight="1">
      <c r="A1" t="s" s="7">
        <v>3518</v>
      </c>
      <c r="B1" s="7"/>
    </row>
    <row r="2" ht="20.55" customHeight="1">
      <c r="A2" s="70"/>
      <c r="B2" s="70"/>
    </row>
    <row r="3" ht="20.55" customHeight="1">
      <c r="A3" s="84">
        <v>1.76</v>
      </c>
      <c r="B3" s="85">
        <v>99</v>
      </c>
    </row>
    <row r="4" ht="20.35" customHeight="1">
      <c r="A4" s="86">
        <v>1.63</v>
      </c>
      <c r="B4" s="87">
        <f>B3-1</f>
        <v>98</v>
      </c>
    </row>
    <row r="5" ht="20.35" customHeight="1">
      <c r="A5" s="86">
        <v>1.54</v>
      </c>
      <c r="B5" s="87">
        <f>B4-1</f>
        <v>97</v>
      </c>
    </row>
    <row r="6" ht="20.35" customHeight="1">
      <c r="A6" s="86">
        <v>1.44</v>
      </c>
      <c r="B6" s="87">
        <f>B5-1</f>
        <v>96</v>
      </c>
    </row>
    <row r="7" ht="20.35" customHeight="1">
      <c r="A7" s="86">
        <v>1.36</v>
      </c>
      <c r="B7" s="87">
        <f>B6-1</f>
        <v>95</v>
      </c>
    </row>
    <row r="8" ht="20.35" customHeight="1">
      <c r="A8" s="86">
        <v>1.29</v>
      </c>
      <c r="B8" s="87">
        <f>B7-1</f>
        <v>94</v>
      </c>
    </row>
    <row r="9" ht="20.35" customHeight="1">
      <c r="A9" s="86">
        <v>1.22</v>
      </c>
      <c r="B9" s="87">
        <f>B8-1</f>
        <v>93</v>
      </c>
    </row>
    <row r="10" ht="20.35" customHeight="1">
      <c r="A10" s="86">
        <v>1.18</v>
      </c>
      <c r="B10" s="87">
        <f>B9-1</f>
        <v>92</v>
      </c>
    </row>
    <row r="11" ht="20.35" customHeight="1">
      <c r="A11" s="86">
        <v>1.14</v>
      </c>
      <c r="B11" s="87">
        <f>B10-1</f>
        <v>91</v>
      </c>
    </row>
    <row r="12" ht="20.35" customHeight="1">
      <c r="A12" s="86">
        <v>1.1</v>
      </c>
      <c r="B12" s="87">
        <f>B11-1</f>
        <v>90</v>
      </c>
    </row>
    <row r="13" ht="20.35" customHeight="1">
      <c r="A13" s="86">
        <v>1.06</v>
      </c>
      <c r="B13" s="87">
        <f>B12-1</f>
        <v>89</v>
      </c>
    </row>
    <row r="14" ht="20.35" customHeight="1">
      <c r="A14" s="86">
        <v>1.02</v>
      </c>
      <c r="B14" s="87">
        <f>B13-1</f>
        <v>88</v>
      </c>
    </row>
    <row r="15" ht="20.35" customHeight="1">
      <c r="A15" s="86">
        <v>0.98</v>
      </c>
      <c r="B15" s="87">
        <f>B14-1</f>
        <v>87</v>
      </c>
    </row>
    <row r="16" ht="20.35" customHeight="1">
      <c r="A16" s="86">
        <v>0.95</v>
      </c>
      <c r="B16" s="87">
        <f>B15-1</f>
        <v>86</v>
      </c>
    </row>
    <row r="17" ht="20.35" customHeight="1">
      <c r="A17" s="86">
        <v>0.92</v>
      </c>
      <c r="B17" s="87">
        <f>B16-1</f>
        <v>85</v>
      </c>
    </row>
    <row r="18" ht="20.35" customHeight="1">
      <c r="A18" s="86">
        <v>0.89</v>
      </c>
      <c r="B18" s="87">
        <f>B17-1</f>
        <v>84</v>
      </c>
    </row>
    <row r="19" ht="20.35" customHeight="1">
      <c r="A19" s="86">
        <v>0.86</v>
      </c>
      <c r="B19" s="87">
        <f>B18-1</f>
        <v>83</v>
      </c>
    </row>
    <row r="20" ht="20.35" customHeight="1">
      <c r="A20" s="86">
        <v>0.83</v>
      </c>
      <c r="B20" s="87">
        <f>B19-1</f>
        <v>82</v>
      </c>
    </row>
    <row r="21" ht="20.35" customHeight="1">
      <c r="A21" s="86">
        <v>0.8</v>
      </c>
      <c r="B21" s="87">
        <f>B20-1</f>
        <v>81</v>
      </c>
    </row>
    <row r="22" ht="20.35" customHeight="1">
      <c r="A22" s="86">
        <v>0.77</v>
      </c>
      <c r="B22" s="87">
        <f>B21-1</f>
        <v>80</v>
      </c>
    </row>
    <row r="23" ht="20.35" customHeight="1">
      <c r="A23" s="86">
        <v>0.74</v>
      </c>
      <c r="B23" s="87">
        <f>B22-1</f>
        <v>79</v>
      </c>
    </row>
    <row r="24" ht="20.35" customHeight="1">
      <c r="A24" s="86">
        <v>0.71</v>
      </c>
      <c r="B24" s="87">
        <f>B23-1</f>
        <v>78</v>
      </c>
    </row>
    <row r="25" ht="20.35" customHeight="1">
      <c r="A25" s="86">
        <v>0.68</v>
      </c>
      <c r="B25" s="87">
        <f>B24-1</f>
        <v>77</v>
      </c>
    </row>
    <row r="26" ht="20.35" customHeight="1">
      <c r="A26" s="86">
        <v>0.65</v>
      </c>
      <c r="B26" s="87">
        <f>B25-1</f>
        <v>76</v>
      </c>
    </row>
    <row r="27" ht="20.35" customHeight="1">
      <c r="A27" s="86">
        <v>0.62</v>
      </c>
      <c r="B27" s="87">
        <f>B26-1</f>
        <v>75</v>
      </c>
    </row>
    <row r="28" ht="20.35" customHeight="1">
      <c r="A28" s="86">
        <v>0.6</v>
      </c>
      <c r="B28" s="87">
        <f>B27-1</f>
        <v>74</v>
      </c>
    </row>
    <row r="29" ht="20.35" customHeight="1">
      <c r="A29" s="86">
        <v>0.58</v>
      </c>
      <c r="B29" s="87">
        <f>B28-1</f>
        <v>73</v>
      </c>
    </row>
    <row r="30" ht="20.35" customHeight="1">
      <c r="A30" s="86">
        <v>0.55</v>
      </c>
      <c r="B30" s="87">
        <f>B29-1</f>
        <v>72</v>
      </c>
    </row>
    <row r="31" ht="20.35" customHeight="1">
      <c r="A31" s="86">
        <v>0.52</v>
      </c>
      <c r="B31" s="87">
        <f>B30-1</f>
        <v>71</v>
      </c>
    </row>
    <row r="32" ht="20.35" customHeight="1">
      <c r="A32" s="86">
        <v>0.49</v>
      </c>
      <c r="B32" s="87">
        <f>B31-1</f>
        <v>70</v>
      </c>
    </row>
    <row r="33" ht="20.35" customHeight="1">
      <c r="A33" s="86">
        <v>0.46</v>
      </c>
      <c r="B33" s="87">
        <f>B32-1</f>
        <v>69</v>
      </c>
    </row>
    <row r="34" ht="20.35" customHeight="1">
      <c r="A34" s="86">
        <v>0.44</v>
      </c>
      <c r="B34" s="87">
        <f>B33-1</f>
        <v>68</v>
      </c>
    </row>
    <row r="35" ht="20.35" customHeight="1">
      <c r="A35" s="86">
        <v>0.42</v>
      </c>
      <c r="B35" s="87">
        <f>B34-1</f>
        <v>67</v>
      </c>
    </row>
    <row r="36" ht="20.35" customHeight="1">
      <c r="A36" s="86">
        <v>0.4</v>
      </c>
      <c r="B36" s="87">
        <f>B35-1</f>
        <v>66</v>
      </c>
    </row>
    <row r="37" ht="20.35" customHeight="1">
      <c r="A37" s="86">
        <v>0.38</v>
      </c>
      <c r="B37" s="87">
        <f>B36-1</f>
        <v>65</v>
      </c>
    </row>
    <row r="38" ht="20.35" customHeight="1">
      <c r="A38" s="86">
        <v>0.36</v>
      </c>
      <c r="B38" s="87">
        <f>B37-1</f>
        <v>64</v>
      </c>
    </row>
    <row r="39" ht="20.35" customHeight="1">
      <c r="A39" s="86">
        <v>0.34</v>
      </c>
      <c r="B39" s="87">
        <f>B38-1</f>
        <v>63</v>
      </c>
    </row>
    <row r="40" ht="20.35" customHeight="1">
      <c r="A40" s="86">
        <v>0.32</v>
      </c>
      <c r="B40" s="87">
        <f>B39-1</f>
        <v>62</v>
      </c>
    </row>
    <row r="41" ht="20.35" customHeight="1">
      <c r="A41" s="86">
        <v>0.3</v>
      </c>
      <c r="B41" s="87">
        <f>B40-1</f>
        <v>61</v>
      </c>
    </row>
    <row r="42" ht="20.35" customHeight="1">
      <c r="A42" s="86">
        <v>0.28</v>
      </c>
      <c r="B42" s="87">
        <f>B41-1</f>
        <v>60</v>
      </c>
    </row>
    <row r="43" ht="20.35" customHeight="1">
      <c r="A43" s="86">
        <v>0.26</v>
      </c>
      <c r="B43" s="87">
        <f>B42-1</f>
        <v>59</v>
      </c>
    </row>
    <row r="44" ht="20.35" customHeight="1">
      <c r="A44" s="86">
        <v>0.24</v>
      </c>
      <c r="B44" s="87">
        <f>B43-1</f>
        <v>58</v>
      </c>
    </row>
    <row r="45" ht="20.35" customHeight="1">
      <c r="A45" s="86">
        <v>0.22</v>
      </c>
      <c r="B45" s="87">
        <f>B44-1</f>
        <v>57</v>
      </c>
    </row>
    <row r="46" ht="20.35" customHeight="1">
      <c r="A46" s="86">
        <v>0.2</v>
      </c>
      <c r="B46" s="87">
        <f>B45-1</f>
        <v>56</v>
      </c>
    </row>
    <row r="47" ht="20.35" customHeight="1">
      <c r="A47" s="86">
        <v>0.18</v>
      </c>
      <c r="B47" s="87">
        <f>B46-1</f>
        <v>55</v>
      </c>
    </row>
    <row r="48" ht="20.35" customHeight="1">
      <c r="A48" s="86">
        <v>0.16</v>
      </c>
      <c r="B48" s="87">
        <f>B47-1</f>
        <v>54</v>
      </c>
    </row>
    <row r="49" ht="20.35" customHeight="1">
      <c r="A49" s="86">
        <v>0.15</v>
      </c>
      <c r="B49" s="87">
        <f>B48-1</f>
        <v>53</v>
      </c>
    </row>
    <row r="50" ht="20.35" customHeight="1">
      <c r="A50" s="86">
        <v>0.12</v>
      </c>
      <c r="B50" s="87">
        <f>B49-1</f>
        <v>52</v>
      </c>
    </row>
    <row r="51" ht="20.35" customHeight="1">
      <c r="A51" s="86">
        <v>0.1</v>
      </c>
      <c r="B51" s="87">
        <f>B50-1</f>
        <v>51</v>
      </c>
    </row>
    <row r="52" ht="20.35" customHeight="1">
      <c r="A52" s="86">
        <v>0.08</v>
      </c>
      <c r="B52" s="87">
        <f>B51-1</f>
        <v>50</v>
      </c>
    </row>
    <row r="53" ht="20.35" customHeight="1">
      <c r="A53" s="86">
        <v>0.05</v>
      </c>
      <c r="B53" s="87">
        <f>B52-1</f>
        <v>49</v>
      </c>
    </row>
    <row r="54" ht="20.35" customHeight="1">
      <c r="A54" s="86">
        <v>0.02</v>
      </c>
      <c r="B54" s="87">
        <f>B53-1</f>
        <v>48</v>
      </c>
    </row>
    <row r="55" ht="20.35" customHeight="1">
      <c r="A55" s="86">
        <v>0</v>
      </c>
      <c r="B55" s="87">
        <f>B54-1</f>
        <v>47</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32.xml><?xml version="1.0" encoding="utf-8"?>
<worksheet xmlns:r="http://schemas.openxmlformats.org/officeDocument/2006/relationships" xmlns="http://schemas.openxmlformats.org/spreadsheetml/2006/main">
  <sheetPr>
    <pageSetUpPr fitToPage="1"/>
  </sheetPr>
  <dimension ref="A1:J891"/>
  <sheetViews>
    <sheetView workbookViewId="0" showGridLines="0" defaultGridColor="1">
      <pane topLeftCell="B2" xSplit="1" ySplit="1" activePane="bottomRight" state="frozen"/>
    </sheetView>
  </sheetViews>
  <sheetFormatPr defaultColWidth="16.3333" defaultRowHeight="18" customHeight="1" outlineLevelRow="0" outlineLevelCol="0"/>
  <cols>
    <col min="1" max="1" width="27.7031" style="137" customWidth="1"/>
    <col min="2" max="2" width="8.5625" style="137" customWidth="1"/>
    <col min="3" max="3" width="10.2891" style="137" customWidth="1"/>
    <col min="4" max="4" width="10.7422" style="137" customWidth="1"/>
    <col min="5" max="5" width="11.2266" style="137" customWidth="1"/>
    <col min="6" max="6" width="11.2266" style="137" customWidth="1"/>
    <col min="7" max="7" width="11.2266" style="137" customWidth="1"/>
    <col min="8" max="8" width="11.2266" style="137" customWidth="1"/>
    <col min="9" max="9" width="11.2266" style="137" customWidth="1"/>
    <col min="10" max="10" width="11.2266" style="137" customWidth="1"/>
    <col min="11" max="256" width="16.3516" style="137" customWidth="1"/>
  </cols>
  <sheetData>
    <row r="1" ht="32.55" customHeight="1">
      <c r="A1" t="s" s="42">
        <v>6</v>
      </c>
      <c r="B1" t="s" s="75">
        <v>3522</v>
      </c>
      <c r="C1" t="s" s="75">
        <v>3523</v>
      </c>
      <c r="D1" t="s" s="75">
        <v>3524</v>
      </c>
      <c r="E1" t="s" s="75">
        <v>3525</v>
      </c>
      <c r="F1" t="s" s="75">
        <v>3526</v>
      </c>
      <c r="G1" t="s" s="75">
        <v>3527</v>
      </c>
      <c r="H1" t="s" s="75">
        <v>3528</v>
      </c>
      <c r="I1" t="s" s="75">
        <v>3529</v>
      </c>
      <c r="J1" t="s" s="76">
        <v>3530</v>
      </c>
    </row>
    <row r="2" ht="20.55" customHeight="1">
      <c r="A2" t="s" s="77">
        <v>37</v>
      </c>
      <c r="B2" s="89">
        <f>VLOOKUP('STATS 17-18'!Y3,'DF - Tableau 2'!$A$3:$B$55,2)</f>
        <v>50</v>
      </c>
      <c r="C2" s="79">
        <f>IF('STATS 17-18'!G3&lt;400,IF(B2&gt;66,66,B2),B2)</f>
        <v>50</v>
      </c>
      <c r="D2" s="79">
        <f>IF('STATS 17-18'!G3&lt;200,IF(C2&gt;60,60,C2),C2)</f>
        <v>50</v>
      </c>
      <c r="E2" s="79">
        <f>VLOOKUP('STATS 17-18'!AE3,'DF - Tableau 4'!$A$3:$B$55,2)</f>
        <v>66</v>
      </c>
      <c r="F2" s="79">
        <f>IF('STATS 17-18'!G3&lt;400,IF(E2&gt;66,66,E2),E2)</f>
        <v>66</v>
      </c>
      <c r="G2" s="79">
        <f>IF('STATS 17-18'!G3&lt;200,IF(F2&gt;60,60,F2),F2)</f>
        <v>66</v>
      </c>
      <c r="H2" s="79">
        <f>(D2+G2)/2</f>
        <v>58</v>
      </c>
      <c r="I2" s="79">
        <f>IF('STATS 17-18'!H3&lt;13.4,IF(H2&gt;73,73,H2),H2)</f>
        <v>58</v>
      </c>
      <c r="J2" s="133">
        <f>IF('STATS 17-18'!H3&lt;11,IF(I2&gt;66,66,I2),I2)</f>
        <v>58</v>
      </c>
    </row>
    <row r="3" ht="20.35" customHeight="1">
      <c r="A3" t="s" s="38">
        <v>39</v>
      </c>
      <c r="B3" s="90">
        <f>VLOOKUP('STATS 17-18'!Y4,'DF - Tableau 2'!$A$3:$B$55,2)</f>
        <v>72</v>
      </c>
      <c r="C3" s="33">
        <f>IF('STATS 17-18'!G4&lt;400,IF(B3&gt;66,66,B3),B3)</f>
        <v>66</v>
      </c>
      <c r="D3" s="33">
        <f>IF('STATS 17-18'!G4&lt;200,IF(C3&gt;60,60,C3),C3)</f>
        <v>60</v>
      </c>
      <c r="E3" s="33">
        <f>VLOOKUP('STATS 17-18'!AE4,'DF - Tableau 4'!$A$3:$B$55,2)</f>
        <v>66</v>
      </c>
      <c r="F3" s="33">
        <f>IF('STATS 17-18'!G4&lt;400,IF(E3&gt;66,66,E3),E3)</f>
        <v>66</v>
      </c>
      <c r="G3" s="33">
        <f>IF('STATS 17-18'!G4&lt;200,IF(F3&gt;60,60,F3),F3)</f>
        <v>60</v>
      </c>
      <c r="H3" s="116">
        <f>(D3+G3)/2</f>
        <v>60</v>
      </c>
      <c r="I3" s="116">
        <f>IF('STATS 17-18'!H4&lt;13.4,IF(H3&gt;73,73,H3),H3)</f>
        <v>60</v>
      </c>
      <c r="J3" s="134">
        <f>IF('STATS 17-18'!H4&lt;11,IF(I3&gt;66,66,I3),I3)</f>
        <v>60</v>
      </c>
    </row>
    <row r="4" ht="20.35" customHeight="1">
      <c r="A4" t="s" s="38">
        <v>41</v>
      </c>
      <c r="B4" s="90">
        <f>VLOOKUP('STATS 17-18'!Y5,'DF - Tableau 2'!$A$3:$B$55,2)</f>
        <v>67</v>
      </c>
      <c r="C4" s="116">
        <f>IF('STATS 17-18'!G5&lt;400,IF(B4&gt;66,66,B4),B4)</f>
        <v>67</v>
      </c>
      <c r="D4" s="116">
        <f>IF('STATS 17-18'!G5&lt;200,IF(C4&gt;60,60,C4),C4)</f>
        <v>67</v>
      </c>
      <c r="E4" s="33">
        <f>VLOOKUP('STATS 17-18'!AE5,'DF - Tableau 4'!$A$3:$B$55,2)</f>
        <v>80</v>
      </c>
      <c r="F4" s="33">
        <f>IF('STATS 17-18'!G5&lt;400,IF(E4&gt;66,66,E4),E4)</f>
        <v>80</v>
      </c>
      <c r="G4" s="33">
        <f>IF('STATS 17-18'!G5&lt;200,IF(F4&gt;60,60,F4),F4)</f>
        <v>80</v>
      </c>
      <c r="H4" s="116">
        <f>(D4+G4)/2</f>
        <v>73.5</v>
      </c>
      <c r="I4" s="116">
        <f>IF('STATS 17-18'!H5&lt;13.4,IF(H4&gt;73,73,H4),H4)</f>
        <v>73.5</v>
      </c>
      <c r="J4" s="134">
        <f>IF('STATS 17-18'!H5&lt;11,IF(I4&gt;66,66,I4),I4)</f>
        <v>73.5</v>
      </c>
    </row>
    <row r="5" ht="20.35" customHeight="1">
      <c r="A5" t="s" s="38">
        <v>43</v>
      </c>
      <c r="B5" s="90">
        <f>VLOOKUP('STATS 17-18'!Y6,'DF - Tableau 2'!$A$3:$B$55,2)</f>
        <v>52</v>
      </c>
      <c r="C5" s="116">
        <f>IF('STATS 17-18'!G6&lt;400,IF(B5&gt;66,66,B5),B5)</f>
        <v>52</v>
      </c>
      <c r="D5" s="116">
        <f>IF('STATS 17-18'!G6&lt;200,IF(C5&gt;60,60,C5),C5)</f>
        <v>52</v>
      </c>
      <c r="E5" s="33">
        <f>VLOOKUP('STATS 17-18'!AE6,'DF - Tableau 4'!$A$3:$B$55,2)</f>
        <v>87</v>
      </c>
      <c r="F5" s="33">
        <f>IF('STATS 17-18'!G6&lt;400,IF(E5&gt;66,66,E5),E5)</f>
        <v>66</v>
      </c>
      <c r="G5" s="33">
        <f>IF('STATS 17-18'!G6&lt;200,IF(F5&gt;60,60,F5),F5)</f>
        <v>60</v>
      </c>
      <c r="H5" s="116">
        <f>(D5+G5)/2</f>
        <v>56</v>
      </c>
      <c r="I5" s="116">
        <f>IF('STATS 17-18'!H6&lt;13.4,IF(H5&gt;73,73,H5),H5)</f>
        <v>56</v>
      </c>
      <c r="J5" s="134">
        <f>IF('STATS 17-18'!H6&lt;11,IF(I5&gt;66,66,I5),I5)</f>
        <v>56</v>
      </c>
    </row>
    <row r="6" ht="20.35" customHeight="1">
      <c r="A6" t="s" s="38">
        <v>45</v>
      </c>
      <c r="B6" s="90">
        <f>VLOOKUP('STATS 17-18'!Y7,'DF - Tableau 2'!$A$3:$B$55,2)</f>
        <v>74</v>
      </c>
      <c r="C6" s="33">
        <f>IF('STATS 17-18'!G7&lt;400,IF(B6&gt;66,66,B6),B6)</f>
        <v>66</v>
      </c>
      <c r="D6" s="33">
        <f>IF('STATS 17-18'!G7&lt;200,IF(C6&gt;60,60,C6),C6)</f>
        <v>60</v>
      </c>
      <c r="E6" s="33">
        <f>VLOOKUP('STATS 17-18'!AE7,'DF - Tableau 4'!$A$3:$B$55,2)</f>
        <v>86</v>
      </c>
      <c r="F6" s="33">
        <f>IF('STATS 17-18'!G7&lt;400,IF(E6&gt;66,66,E6),E6)</f>
        <v>66</v>
      </c>
      <c r="G6" s="33">
        <f>IF('STATS 17-18'!G7&lt;200,IF(F6&gt;60,60,F6),F6)</f>
        <v>60</v>
      </c>
      <c r="H6" s="116">
        <f>(D6+G6)/2</f>
        <v>60</v>
      </c>
      <c r="I6" s="116">
        <f>IF('STATS 17-18'!H7&lt;13.4,IF(H6&gt;73,73,H6),H6)</f>
        <v>60</v>
      </c>
      <c r="J6" s="134">
        <f>IF('STATS 17-18'!H7&lt;11,IF(I6&gt;66,66,I6),I6)</f>
        <v>60</v>
      </c>
    </row>
    <row r="7" ht="20.35" customHeight="1">
      <c r="A7" t="s" s="38">
        <v>47</v>
      </c>
      <c r="B7" s="90">
        <f>VLOOKUP('STATS 17-18'!Y8,'DF - Tableau 2'!$A$3:$B$55,2)</f>
        <v>99</v>
      </c>
      <c r="C7" s="33">
        <f>IF('STATS 17-18'!G8&lt;400,IF(B7&gt;66,66,B7),B7)</f>
        <v>66</v>
      </c>
      <c r="D7" s="33">
        <f>IF('STATS 17-18'!G8&lt;200,IF(C7&gt;60,60,C7),C7)</f>
        <v>60</v>
      </c>
      <c r="E7" s="33">
        <f>VLOOKUP('STATS 17-18'!AE8,'DF - Tableau 4'!$A$3:$B$55,2)</f>
        <v>56</v>
      </c>
      <c r="F7" s="33">
        <f>IF('STATS 17-18'!G8&lt;400,IF(E7&gt;66,66,E7),E7)</f>
        <v>56</v>
      </c>
      <c r="G7" s="33">
        <f>IF('STATS 17-18'!G8&lt;200,IF(F7&gt;60,60,F7),F7)</f>
        <v>56</v>
      </c>
      <c r="H7" s="116">
        <f>(D7+G7)/2</f>
        <v>58</v>
      </c>
      <c r="I7" s="116">
        <f>IF('STATS 17-18'!H8&lt;13.4,IF(H7&gt;73,73,H7),H7)</f>
        <v>58</v>
      </c>
      <c r="J7" s="134">
        <f>IF('STATS 17-18'!H8&lt;11,IF(I7&gt;66,66,I7),I7)</f>
        <v>58</v>
      </c>
    </row>
    <row r="8" ht="20.35" customHeight="1">
      <c r="A8" t="s" s="38">
        <v>49</v>
      </c>
      <c r="B8" s="90">
        <f>VLOOKUP('STATS 17-18'!Y9,'DF - Tableau 2'!$A$3:$B$55,2)</f>
        <v>62</v>
      </c>
      <c r="C8" s="116">
        <f>IF('STATS 17-18'!G9&lt;400,IF(B8&gt;66,66,B8),B8)</f>
        <v>62</v>
      </c>
      <c r="D8" s="116">
        <f>IF('STATS 17-18'!G9&lt;200,IF(C8&gt;60,60,C8),C8)</f>
        <v>62</v>
      </c>
      <c r="E8" s="33">
        <f>VLOOKUP('STATS 17-18'!AE9,'DF - Tableau 4'!$A$3:$B$55,2)</f>
        <v>62</v>
      </c>
      <c r="F8" s="33">
        <f>IF('STATS 17-18'!G9&lt;400,IF(E8&gt;66,66,E8),E8)</f>
        <v>62</v>
      </c>
      <c r="G8" s="33">
        <f>IF('STATS 17-18'!G9&lt;200,IF(F8&gt;60,60,F8),F8)</f>
        <v>62</v>
      </c>
      <c r="H8" s="116">
        <f>(D8+G8)/2</f>
        <v>62</v>
      </c>
      <c r="I8" s="116">
        <f>IF('STATS 17-18'!H9&lt;13.4,IF(H8&gt;73,73,H8),H8)</f>
        <v>62</v>
      </c>
      <c r="J8" s="134">
        <f>IF('STATS 17-18'!H9&lt;11,IF(I8&gt;66,66,I8),I8)</f>
        <v>62</v>
      </c>
    </row>
    <row r="9" ht="20.35" customHeight="1">
      <c r="A9" t="s" s="38">
        <v>51</v>
      </c>
      <c r="B9" s="90">
        <f>VLOOKUP('STATS 17-18'!Y10,'DF - Tableau 2'!$A$3:$B$55,2)</f>
        <v>60</v>
      </c>
      <c r="C9" s="116">
        <f>IF('STATS 17-18'!G10&lt;400,IF(B9&gt;66,66,B9),B9)</f>
        <v>60</v>
      </c>
      <c r="D9" s="116">
        <f>IF('STATS 17-18'!G10&lt;200,IF(C9&gt;60,60,C9),C9)</f>
        <v>60</v>
      </c>
      <c r="E9" s="33">
        <f>VLOOKUP('STATS 17-18'!AE10,'DF - Tableau 4'!$A$3:$B$55,2)</f>
        <v>71</v>
      </c>
      <c r="F9" s="33">
        <f>IF('STATS 17-18'!G10&lt;400,IF(E9&gt;66,66,E9),E9)</f>
        <v>66</v>
      </c>
      <c r="G9" s="33">
        <f>IF('STATS 17-18'!G10&lt;200,IF(F9&gt;60,60,F9),F9)</f>
        <v>60</v>
      </c>
      <c r="H9" s="116">
        <f>(D9+G9)/2</f>
        <v>60</v>
      </c>
      <c r="I9" s="116">
        <f>IF('STATS 17-18'!H10&lt;13.4,IF(H9&gt;73,73,H9),H9)</f>
        <v>60</v>
      </c>
      <c r="J9" s="134">
        <f>IF('STATS 17-18'!H10&lt;11,IF(I9&gt;66,66,I9),I9)</f>
        <v>60</v>
      </c>
    </row>
    <row r="10" ht="20.35" customHeight="1">
      <c r="A10" t="s" s="38">
        <v>53</v>
      </c>
      <c r="B10" s="90">
        <f>VLOOKUP('STATS 17-18'!Y11,'DF - Tableau 2'!$A$3:$B$55,2)</f>
        <v>78</v>
      </c>
      <c r="C10" s="116">
        <f>IF('STATS 17-18'!G11&lt;400,IF(B10&gt;66,66,B10),B10)</f>
        <v>78</v>
      </c>
      <c r="D10" s="116">
        <f>IF('STATS 17-18'!G11&lt;200,IF(C10&gt;60,60,C10),C10)</f>
        <v>78</v>
      </c>
      <c r="E10" s="33">
        <f>VLOOKUP('STATS 17-18'!AE11,'DF - Tableau 4'!$A$3:$B$55,2)</f>
        <v>68</v>
      </c>
      <c r="F10" s="33">
        <f>IF('STATS 17-18'!G11&lt;400,IF(E10&gt;66,66,E10),E10)</f>
        <v>68</v>
      </c>
      <c r="G10" s="33">
        <f>IF('STATS 17-18'!G11&lt;200,IF(F10&gt;60,60,F10),F10)</f>
        <v>68</v>
      </c>
      <c r="H10" s="116">
        <f>(D10+G10)/2</f>
        <v>73</v>
      </c>
      <c r="I10" s="116">
        <f>IF('STATS 17-18'!H11&lt;13.4,IF(H10&gt;73,73,H10),H10)</f>
        <v>73</v>
      </c>
      <c r="J10" s="134">
        <f>IF('STATS 17-18'!H11&lt;11,IF(I10&gt;66,66,I10),I10)</f>
        <v>73</v>
      </c>
    </row>
    <row r="11" ht="20.35" customHeight="1">
      <c r="A11" t="s" s="38">
        <v>55</v>
      </c>
      <c r="B11" s="90">
        <f>VLOOKUP('STATS 17-18'!Y12,'DF - Tableau 2'!$A$3:$B$55,2)</f>
        <v>64</v>
      </c>
      <c r="C11" s="116">
        <f>IF('STATS 17-18'!G12&lt;400,IF(B11&gt;66,66,B11),B11)</f>
        <v>64</v>
      </c>
      <c r="D11" s="116">
        <f>IF('STATS 17-18'!G12&lt;200,IF(C11&gt;60,60,C11),C11)</f>
        <v>64</v>
      </c>
      <c r="E11" s="33">
        <f>VLOOKUP('STATS 17-18'!AE12,'DF - Tableau 4'!$A$3:$B$55,2)</f>
        <v>95</v>
      </c>
      <c r="F11" s="33">
        <f>IF('STATS 17-18'!G12&lt;400,IF(E11&gt;66,66,E11),E11)</f>
        <v>95</v>
      </c>
      <c r="G11" s="33">
        <f>IF('STATS 17-18'!G12&lt;200,IF(F11&gt;60,60,F11),F11)</f>
        <v>95</v>
      </c>
      <c r="H11" s="116">
        <f>(D11+G11)/2</f>
        <v>79.5</v>
      </c>
      <c r="I11" s="116">
        <f>IF('STATS 17-18'!H12&lt;13.4,IF(H11&gt;73,73,H11),H11)</f>
        <v>79.5</v>
      </c>
      <c r="J11" s="134">
        <f>IF('STATS 17-18'!H12&lt;11,IF(I11&gt;66,66,I11),I11)</f>
        <v>79.5</v>
      </c>
    </row>
    <row r="12" ht="20.35" customHeight="1">
      <c r="A12" t="s" s="38">
        <v>57</v>
      </c>
      <c r="B12" s="90">
        <f>VLOOKUP('STATS 17-18'!Y13,'DF - Tableau 2'!$A$3:$B$55,2)</f>
        <v>82</v>
      </c>
      <c r="C12" s="116">
        <f>IF('STATS 17-18'!G13&lt;400,IF(B12&gt;66,66,B12),B12)</f>
        <v>82</v>
      </c>
      <c r="D12" s="116">
        <f>IF('STATS 17-18'!G13&lt;200,IF(C12&gt;60,60,C12),C12)</f>
        <v>82</v>
      </c>
      <c r="E12" s="33">
        <f>VLOOKUP('STATS 17-18'!AE13,'DF - Tableau 4'!$A$3:$B$55,2)</f>
        <v>67</v>
      </c>
      <c r="F12" s="33">
        <f>IF('STATS 17-18'!G13&lt;400,IF(E12&gt;66,66,E12),E12)</f>
        <v>67</v>
      </c>
      <c r="G12" s="33">
        <f>IF('STATS 17-18'!G13&lt;200,IF(F12&gt;60,60,F12),F12)</f>
        <v>67</v>
      </c>
      <c r="H12" s="116">
        <f>(D12+G12)/2</f>
        <v>74.5</v>
      </c>
      <c r="I12" s="116">
        <f>IF('STATS 17-18'!H13&lt;13.4,IF(H12&gt;73,73,H12),H12)</f>
        <v>74.5</v>
      </c>
      <c r="J12" s="134">
        <f>IF('STATS 17-18'!H13&lt;11,IF(I12&gt;66,66,I12),I12)</f>
        <v>74.5</v>
      </c>
    </row>
    <row r="13" ht="20.35" customHeight="1">
      <c r="A13" t="s" s="38">
        <v>59</v>
      </c>
      <c r="B13" s="90">
        <f>VLOOKUP('STATS 17-18'!Y14,'DF - Tableau 2'!$A$3:$B$55,2)</f>
        <v>54</v>
      </c>
      <c r="C13" s="116">
        <f>IF('STATS 17-18'!G14&lt;400,IF(B13&gt;66,66,B13),B13)</f>
        <v>54</v>
      </c>
      <c r="D13" s="116">
        <f>IF('STATS 17-18'!G14&lt;200,IF(C13&gt;60,60,C13),C13)</f>
        <v>54</v>
      </c>
      <c r="E13" s="33">
        <f>VLOOKUP('STATS 17-18'!AE14,'DF - Tableau 4'!$A$3:$B$55,2)</f>
        <v>93</v>
      </c>
      <c r="F13" s="33">
        <f>IF('STATS 17-18'!G14&lt;400,IF(E13&gt;66,66,E13),E13)</f>
        <v>93</v>
      </c>
      <c r="G13" s="33">
        <f>IF('STATS 17-18'!G14&lt;200,IF(F13&gt;60,60,F13),F13)</f>
        <v>93</v>
      </c>
      <c r="H13" s="116">
        <f>(D13+G13)/2</f>
        <v>73.5</v>
      </c>
      <c r="I13" s="116">
        <f>IF('STATS 17-18'!H14&lt;13.4,IF(H13&gt;73,73,H13),H13)</f>
        <v>73.5</v>
      </c>
      <c r="J13" s="134">
        <f>IF('STATS 17-18'!H14&lt;11,IF(I13&gt;66,66,I13),I13)</f>
        <v>73.5</v>
      </c>
    </row>
    <row r="14" ht="20.35" customHeight="1">
      <c r="A14" t="s" s="38">
        <v>61</v>
      </c>
      <c r="B14" s="90">
        <f>VLOOKUP('STATS 17-18'!Y15,'DF - Tableau 2'!$A$3:$B$55,2)</f>
        <v>68</v>
      </c>
      <c r="C14" s="116">
        <f>IF('STATS 17-18'!G15&lt;400,IF(B14&gt;66,66,B14),B14)</f>
        <v>68</v>
      </c>
      <c r="D14" s="116">
        <f>IF('STATS 17-18'!G15&lt;200,IF(C14&gt;60,60,C14),C14)</f>
        <v>68</v>
      </c>
      <c r="E14" s="33">
        <f>VLOOKUP('STATS 17-18'!AE15,'DF - Tableau 4'!$A$3:$B$55,2)</f>
        <v>93</v>
      </c>
      <c r="F14" s="33">
        <f>IF('STATS 17-18'!G15&lt;400,IF(E14&gt;66,66,E14),E14)</f>
        <v>93</v>
      </c>
      <c r="G14" s="33">
        <f>IF('STATS 17-18'!G15&lt;200,IF(F14&gt;60,60,F14),F14)</f>
        <v>93</v>
      </c>
      <c r="H14" s="116">
        <f>(D14+G14)/2</f>
        <v>80.5</v>
      </c>
      <c r="I14" s="116">
        <f>IF('STATS 17-18'!H15&lt;13.4,IF(H14&gt;73,73,H14),H14)</f>
        <v>80.5</v>
      </c>
      <c r="J14" s="134">
        <f>IF('STATS 17-18'!H15&lt;11,IF(I14&gt;66,66,I14),I14)</f>
        <v>80.5</v>
      </c>
    </row>
    <row r="15" ht="20.35" customHeight="1">
      <c r="A15" t="s" s="38">
        <v>62</v>
      </c>
      <c r="B15" s="90">
        <f>VLOOKUP('STATS 17-18'!Y16,'DF - Tableau 2'!$A$3:$B$55,2)</f>
        <v>72</v>
      </c>
      <c r="C15" s="116">
        <f>IF('STATS 17-18'!G16&lt;400,IF(B15&gt;66,66,B15),B15)</f>
        <v>72</v>
      </c>
      <c r="D15" s="116">
        <f>IF('STATS 17-18'!G16&lt;200,IF(C15&gt;60,60,C15),C15)</f>
        <v>72</v>
      </c>
      <c r="E15" s="33">
        <f>VLOOKUP('STATS 17-18'!AE16,'DF - Tableau 4'!$A$3:$B$55,2)</f>
        <v>49</v>
      </c>
      <c r="F15" s="33">
        <f>IF('STATS 17-18'!G16&lt;400,IF(E15&gt;66,66,E15),E15)</f>
        <v>49</v>
      </c>
      <c r="G15" s="33">
        <f>IF('STATS 17-18'!G16&lt;200,IF(F15&gt;60,60,F15),F15)</f>
        <v>49</v>
      </c>
      <c r="H15" s="116">
        <f>(D15+G15)/2</f>
        <v>60.5</v>
      </c>
      <c r="I15" s="116">
        <f>IF('STATS 17-18'!H16&lt;13.4,IF(H15&gt;73,73,H15),H15)</f>
        <v>60.5</v>
      </c>
      <c r="J15" s="134">
        <f>IF('STATS 17-18'!H16&lt;11,IF(I15&gt;66,66,I15),I15)</f>
        <v>60.5</v>
      </c>
    </row>
    <row r="16" ht="20.35" customHeight="1">
      <c r="A16" t="s" s="38">
        <v>64</v>
      </c>
      <c r="B16" s="90">
        <f>VLOOKUP('STATS 17-18'!Y17,'DF - Tableau 2'!$A$3:$B$55,2)</f>
        <v>67</v>
      </c>
      <c r="C16" s="33">
        <f>IF('STATS 17-18'!G17&lt;400,IF(B16&gt;66,66,B16),B16)</f>
        <v>66</v>
      </c>
      <c r="D16" s="33">
        <f>IF('STATS 17-18'!G17&lt;200,IF(C16&gt;60,60,C16),C16)</f>
        <v>66</v>
      </c>
      <c r="E16" s="33">
        <f>VLOOKUP('STATS 17-18'!AE17,'DF - Tableau 4'!$A$3:$B$55,2)</f>
        <v>64</v>
      </c>
      <c r="F16" s="33">
        <f>IF('STATS 17-18'!G17&lt;400,IF(E16&gt;66,66,E16),E16)</f>
        <v>64</v>
      </c>
      <c r="G16" s="33">
        <f>IF('STATS 17-18'!G17&lt;200,IF(F16&gt;60,60,F16),F16)</f>
        <v>64</v>
      </c>
      <c r="H16" s="116">
        <f>(D16+G16)/2</f>
        <v>65</v>
      </c>
      <c r="I16" s="116">
        <f>IF('STATS 17-18'!H17&lt;13.4,IF(H16&gt;73,73,H16),H16)</f>
        <v>65</v>
      </c>
      <c r="J16" s="134">
        <f>IF('STATS 17-18'!H17&lt;11,IF(I16&gt;66,66,I16),I16)</f>
        <v>65</v>
      </c>
    </row>
    <row r="17" ht="20.35" customHeight="1">
      <c r="A17" t="s" s="38">
        <v>65</v>
      </c>
      <c r="B17" s="90">
        <f>VLOOKUP('STATS 17-18'!Y18,'DF - Tableau 2'!$A$3:$B$55,2)</f>
        <v>48</v>
      </c>
      <c r="C17" s="116">
        <f>IF('STATS 17-18'!G18&lt;400,IF(B17&gt;66,66,B17),B17)</f>
        <v>48</v>
      </c>
      <c r="D17" s="116">
        <f>IF('STATS 17-18'!G18&lt;200,IF(C17&gt;60,60,C17),C17)</f>
        <v>48</v>
      </c>
      <c r="E17" s="33">
        <f>VLOOKUP('STATS 17-18'!AE18,'DF - Tableau 4'!$A$3:$B$55,2)</f>
        <v>98</v>
      </c>
      <c r="F17" s="33">
        <f>IF('STATS 17-18'!G18&lt;400,IF(E17&gt;66,66,E17),E17)</f>
        <v>98</v>
      </c>
      <c r="G17" s="33">
        <f>IF('STATS 17-18'!G18&lt;200,IF(F17&gt;60,60,F17),F17)</f>
        <v>98</v>
      </c>
      <c r="H17" s="116">
        <f>(D17+G17)/2</f>
        <v>73</v>
      </c>
      <c r="I17" s="116">
        <f>IF('STATS 17-18'!H18&lt;13.4,IF(H17&gt;73,73,H17),H17)</f>
        <v>73</v>
      </c>
      <c r="J17" s="134">
        <f>IF('STATS 17-18'!H18&lt;11,IF(I17&gt;66,66,I17),I17)</f>
        <v>73</v>
      </c>
    </row>
    <row r="18" ht="20.35" customHeight="1">
      <c r="A18" t="s" s="38">
        <v>66</v>
      </c>
      <c r="B18" s="90">
        <f>VLOOKUP('STATS 17-18'!Y19,'DF - Tableau 2'!$A$3:$B$55,2)</f>
        <v>95</v>
      </c>
      <c r="C18" s="116">
        <f>IF('STATS 17-18'!G19&lt;400,IF(B18&gt;66,66,B18),B18)</f>
        <v>95</v>
      </c>
      <c r="D18" s="116">
        <f>IF('STATS 17-18'!G19&lt;200,IF(C18&gt;60,60,C18),C18)</f>
        <v>95</v>
      </c>
      <c r="E18" s="33">
        <f>VLOOKUP('STATS 17-18'!AE19,'DF - Tableau 4'!$A$3:$B$55,2)</f>
        <v>65</v>
      </c>
      <c r="F18" s="33">
        <f>IF('STATS 17-18'!G19&lt;400,IF(E18&gt;66,66,E18),E18)</f>
        <v>65</v>
      </c>
      <c r="G18" s="33">
        <f>IF('STATS 17-18'!G19&lt;200,IF(F18&gt;60,60,F18),F18)</f>
        <v>65</v>
      </c>
      <c r="H18" s="116">
        <f>(D18+G18)/2</f>
        <v>80</v>
      </c>
      <c r="I18" s="116">
        <f>IF('STATS 17-18'!H19&lt;13.4,IF(H18&gt;73,73,H18),H18)</f>
        <v>80</v>
      </c>
      <c r="J18" s="134">
        <f>IF('STATS 17-18'!H19&lt;11,IF(I18&gt;66,66,I18),I18)</f>
        <v>80</v>
      </c>
    </row>
    <row r="19" ht="20.35" customHeight="1">
      <c r="A19" t="s" s="38">
        <v>67</v>
      </c>
      <c r="B19" s="90">
        <f>VLOOKUP('STATS 17-18'!Y20,'DF - Tableau 2'!$A$3:$B$55,2)</f>
        <v>58</v>
      </c>
      <c r="C19" s="116">
        <f>IF('STATS 17-18'!G20&lt;400,IF(B19&gt;66,66,B19),B19)</f>
        <v>58</v>
      </c>
      <c r="D19" s="116">
        <f>IF('STATS 17-18'!G20&lt;200,IF(C19&gt;60,60,C19),C19)</f>
        <v>58</v>
      </c>
      <c r="E19" s="33">
        <f>VLOOKUP('STATS 17-18'!AE20,'DF - Tableau 4'!$A$3:$B$55,2)</f>
        <v>59</v>
      </c>
      <c r="F19" s="33">
        <f>IF('STATS 17-18'!G20&lt;400,IF(E19&gt;66,66,E19),E19)</f>
        <v>59</v>
      </c>
      <c r="G19" s="33">
        <f>IF('STATS 17-18'!G20&lt;200,IF(F19&gt;60,60,F19),F19)</f>
        <v>59</v>
      </c>
      <c r="H19" s="116">
        <f>(D19+G19)/2</f>
        <v>58.5</v>
      </c>
      <c r="I19" s="116">
        <f>IF('STATS 17-18'!H20&lt;13.4,IF(H19&gt;73,73,H19),H19)</f>
        <v>58.5</v>
      </c>
      <c r="J19" s="134">
        <f>IF('STATS 17-18'!H20&lt;11,IF(I19&gt;66,66,I19),I19)</f>
        <v>58.5</v>
      </c>
    </row>
    <row r="20" ht="20.35" customHeight="1">
      <c r="A20" t="s" s="38">
        <v>69</v>
      </c>
      <c r="B20" s="90">
        <f>VLOOKUP('STATS 17-18'!Y21,'DF - Tableau 2'!$A$3:$B$55,2)</f>
        <v>57</v>
      </c>
      <c r="C20" s="116">
        <f>IF('STATS 17-18'!G21&lt;400,IF(B20&gt;66,66,B20),B20)</f>
        <v>57</v>
      </c>
      <c r="D20" s="116">
        <f>IF('STATS 17-18'!G21&lt;200,IF(C20&gt;60,60,C20),C20)</f>
        <v>57</v>
      </c>
      <c r="E20" s="33">
        <f>VLOOKUP('STATS 17-18'!AE21,'DF - Tableau 4'!$A$3:$B$55,2)</f>
        <v>88</v>
      </c>
      <c r="F20" s="33">
        <f>IF('STATS 17-18'!G21&lt;400,IF(E20&gt;66,66,E20),E20)</f>
        <v>88</v>
      </c>
      <c r="G20" s="33">
        <f>IF('STATS 17-18'!G21&lt;200,IF(F20&gt;60,60,F20),F20)</f>
        <v>88</v>
      </c>
      <c r="H20" s="116">
        <f>(D20+G20)/2</f>
        <v>72.5</v>
      </c>
      <c r="I20" s="116">
        <f>IF('STATS 17-18'!H21&lt;13.4,IF(H20&gt;73,73,H20),H20)</f>
        <v>72.5</v>
      </c>
      <c r="J20" s="134">
        <f>IF('STATS 17-18'!H21&lt;11,IF(I20&gt;66,66,I20),I20)</f>
        <v>72.5</v>
      </c>
    </row>
    <row r="21" ht="20.35" customHeight="1">
      <c r="A21" t="s" s="38">
        <v>70</v>
      </c>
      <c r="B21" s="90">
        <f>VLOOKUP('STATS 17-18'!Y22,'DF - Tableau 2'!$A$3:$B$55,2)</f>
        <v>99</v>
      </c>
      <c r="C21" s="33">
        <f>IF('STATS 17-18'!G22&lt;400,IF(B21&gt;66,66,B21),B21)</f>
        <v>66</v>
      </c>
      <c r="D21" s="33">
        <f>IF('STATS 17-18'!G22&lt;200,IF(C21&gt;60,60,C21),C21)</f>
        <v>60</v>
      </c>
      <c r="E21" s="33">
        <f>VLOOKUP('STATS 17-18'!AE22,'DF - Tableau 4'!$A$3:$B$55,2)</f>
        <v>47</v>
      </c>
      <c r="F21" s="33">
        <f>IF('STATS 17-18'!G22&lt;400,IF(E21&gt;66,66,E21),E21)</f>
        <v>47</v>
      </c>
      <c r="G21" s="33">
        <f>IF('STATS 17-18'!G22&lt;200,IF(F21&gt;60,60,F21),F21)</f>
        <v>47</v>
      </c>
      <c r="H21" s="116">
        <f>(D21+G21)/2</f>
        <v>53.5</v>
      </c>
      <c r="I21" s="116">
        <f>IF('STATS 17-18'!H22&lt;13.4,IF(H21&gt;73,73,H21),H21)</f>
        <v>53.5</v>
      </c>
      <c r="J21" s="134">
        <f>IF('STATS 17-18'!H22&lt;11,IF(I21&gt;66,66,I21),I21)</f>
        <v>53.5</v>
      </c>
    </row>
    <row r="22" ht="20.35" customHeight="1">
      <c r="A22" t="s" s="38">
        <v>72</v>
      </c>
      <c r="B22" s="90">
        <f>VLOOKUP('STATS 17-18'!Y23,'DF - Tableau 2'!$A$3:$B$55,2)</f>
        <v>63</v>
      </c>
      <c r="C22" s="116">
        <f>IF('STATS 17-18'!G23&lt;400,IF(B22&gt;66,66,B22),B22)</f>
        <v>63</v>
      </c>
      <c r="D22" s="116">
        <f>IF('STATS 17-18'!G23&lt;200,IF(C22&gt;60,60,C22),C22)</f>
        <v>63</v>
      </c>
      <c r="E22" s="33">
        <f>VLOOKUP('STATS 17-18'!AE23,'DF - Tableau 4'!$A$3:$B$55,2)</f>
        <v>48</v>
      </c>
      <c r="F22" s="33">
        <f>IF('STATS 17-18'!G23&lt;400,IF(E22&gt;66,66,E22),E22)</f>
        <v>48</v>
      </c>
      <c r="G22" s="33">
        <f>IF('STATS 17-18'!G23&lt;200,IF(F22&gt;60,60,F22),F22)</f>
        <v>48</v>
      </c>
      <c r="H22" s="116">
        <f>(D22+G22)/2</f>
        <v>55.5</v>
      </c>
      <c r="I22" s="116">
        <f>IF('STATS 17-18'!H23&lt;13.4,IF(H22&gt;73,73,H22),H22)</f>
        <v>55.5</v>
      </c>
      <c r="J22" s="134">
        <f>IF('STATS 17-18'!H23&lt;11,IF(I22&gt;66,66,I22),I22)</f>
        <v>55.5</v>
      </c>
    </row>
    <row r="23" ht="20.35" customHeight="1">
      <c r="A23" t="s" s="38">
        <v>73</v>
      </c>
      <c r="B23" s="90">
        <f>VLOOKUP('STATS 17-18'!Y24,'DF - Tableau 2'!$A$3:$B$55,2)</f>
        <v>50</v>
      </c>
      <c r="C23" s="116">
        <f>IF('STATS 17-18'!G24&lt;400,IF(B23&gt;66,66,B23),B23)</f>
        <v>50</v>
      </c>
      <c r="D23" s="116">
        <f>IF('STATS 17-18'!G24&lt;200,IF(C23&gt;60,60,C23),C23)</f>
        <v>50</v>
      </c>
      <c r="E23" s="33">
        <f>VLOOKUP('STATS 17-18'!AE24,'DF - Tableau 4'!$A$3:$B$55,2)</f>
        <v>65</v>
      </c>
      <c r="F23" s="33">
        <f>IF('STATS 17-18'!G24&lt;400,IF(E23&gt;66,66,E23),E23)</f>
        <v>65</v>
      </c>
      <c r="G23" s="33">
        <f>IF('STATS 17-18'!G24&lt;200,IF(F23&gt;60,60,F23),F23)</f>
        <v>65</v>
      </c>
      <c r="H23" s="116">
        <f>(D23+G23)/2</f>
        <v>57.5</v>
      </c>
      <c r="I23" s="116">
        <f>IF('STATS 17-18'!H24&lt;13.4,IF(H23&gt;73,73,H23),H23)</f>
        <v>57.5</v>
      </c>
      <c r="J23" s="134">
        <f>IF('STATS 17-18'!H24&lt;11,IF(I23&gt;66,66,I23),I23)</f>
        <v>57.5</v>
      </c>
    </row>
    <row r="24" ht="20.35" customHeight="1">
      <c r="A24" t="s" s="38">
        <v>75</v>
      </c>
      <c r="B24" s="90">
        <f>VLOOKUP('STATS 17-18'!Y25,'DF - Tableau 2'!$A$3:$B$55,2)</f>
        <v>91</v>
      </c>
      <c r="C24" s="116">
        <f>IF('STATS 17-18'!G25&lt;400,IF(B24&gt;66,66,B24),B24)</f>
        <v>91</v>
      </c>
      <c r="D24" s="116">
        <f>IF('STATS 17-18'!G25&lt;200,IF(C24&gt;60,60,C24),C24)</f>
        <v>91</v>
      </c>
      <c r="E24" s="33">
        <f>VLOOKUP('STATS 17-18'!AE25,'DF - Tableau 4'!$A$3:$B$55,2)</f>
        <v>66</v>
      </c>
      <c r="F24" s="33">
        <f>IF('STATS 17-18'!G25&lt;400,IF(E24&gt;66,66,E24),E24)</f>
        <v>66</v>
      </c>
      <c r="G24" s="33">
        <f>IF('STATS 17-18'!G25&lt;200,IF(F24&gt;60,60,F24),F24)</f>
        <v>66</v>
      </c>
      <c r="H24" s="116">
        <f>(D24+G24)/2</f>
        <v>78.5</v>
      </c>
      <c r="I24" s="116">
        <f>IF('STATS 17-18'!H25&lt;13.4,IF(H24&gt;73,73,H24),H24)</f>
        <v>73</v>
      </c>
      <c r="J24" s="134">
        <f>IF('STATS 17-18'!H25&lt;11,IF(I24&gt;66,66,I24),I24)</f>
        <v>73</v>
      </c>
    </row>
    <row r="25" ht="20.35" customHeight="1">
      <c r="A25" t="s" s="38">
        <v>76</v>
      </c>
      <c r="B25" s="90">
        <f>VLOOKUP('STATS 17-18'!Y26,'DF - Tableau 2'!$A$3:$B$55,2)</f>
        <v>76</v>
      </c>
      <c r="C25" s="116">
        <f>IF('STATS 17-18'!G26&lt;400,IF(B25&gt;66,66,B25),B25)</f>
        <v>76</v>
      </c>
      <c r="D25" s="116">
        <f>IF('STATS 17-18'!G26&lt;200,IF(C25&gt;60,60,C25),C25)</f>
        <v>76</v>
      </c>
      <c r="E25" s="33">
        <f>VLOOKUP('STATS 17-18'!AE26,'DF - Tableau 4'!$A$3:$B$55,2)</f>
        <v>52</v>
      </c>
      <c r="F25" s="33">
        <f>IF('STATS 17-18'!G26&lt;400,IF(E25&gt;66,66,E25),E25)</f>
        <v>52</v>
      </c>
      <c r="G25" s="33">
        <f>IF('STATS 17-18'!G26&lt;200,IF(F25&gt;60,60,F25),F25)</f>
        <v>52</v>
      </c>
      <c r="H25" s="116">
        <f>(D25+G25)/2</f>
        <v>64</v>
      </c>
      <c r="I25" s="116">
        <f>IF('STATS 17-18'!H26&lt;13.4,IF(H25&gt;73,73,H25),H25)</f>
        <v>64</v>
      </c>
      <c r="J25" s="134">
        <f>IF('STATS 17-18'!H26&lt;11,IF(I25&gt;66,66,I25),I25)</f>
        <v>64</v>
      </c>
    </row>
    <row r="26" ht="20.35" customHeight="1">
      <c r="A26" t="s" s="38">
        <v>78</v>
      </c>
      <c r="B26" s="90">
        <f>VLOOKUP('STATS 17-18'!Y27,'DF - Tableau 2'!$A$3:$B$55,2)</f>
        <v>63</v>
      </c>
      <c r="C26" s="116">
        <f>IF('STATS 17-18'!G27&lt;400,IF(B26&gt;66,66,B26),B26)</f>
        <v>63</v>
      </c>
      <c r="D26" s="116">
        <f>IF('STATS 17-18'!G27&lt;200,IF(C26&gt;60,60,C26),C26)</f>
        <v>63</v>
      </c>
      <c r="E26" s="33">
        <f>VLOOKUP('STATS 17-18'!AE27,'DF - Tableau 4'!$A$3:$B$55,2)</f>
        <v>98</v>
      </c>
      <c r="F26" s="33">
        <f>IF('STATS 17-18'!G27&lt;400,IF(E26&gt;66,66,E26),E26)</f>
        <v>98</v>
      </c>
      <c r="G26" s="33">
        <f>IF('STATS 17-18'!G27&lt;200,IF(F26&gt;60,60,F26),F26)</f>
        <v>98</v>
      </c>
      <c r="H26" s="116">
        <f>(D26+G26)/2</f>
        <v>80.5</v>
      </c>
      <c r="I26" s="116">
        <f>IF('STATS 17-18'!H27&lt;13.4,IF(H26&gt;73,73,H26),H26)</f>
        <v>80.5</v>
      </c>
      <c r="J26" s="134">
        <f>IF('STATS 17-18'!H27&lt;11,IF(I26&gt;66,66,I26),I26)</f>
        <v>80.5</v>
      </c>
    </row>
    <row r="27" ht="20.35" customHeight="1">
      <c r="A27" t="s" s="38">
        <v>79</v>
      </c>
      <c r="B27" s="90">
        <f>VLOOKUP('STATS 17-18'!Y28,'DF - Tableau 2'!$A$3:$B$55,2)</f>
        <v>47</v>
      </c>
      <c r="C27" s="116">
        <f>IF('STATS 17-18'!G28&lt;400,IF(B27&gt;66,66,B27),B27)</f>
        <v>47</v>
      </c>
      <c r="D27" s="116">
        <f>IF('STATS 17-18'!G28&lt;200,IF(C27&gt;60,60,C27),C27)</f>
        <v>47</v>
      </c>
      <c r="E27" s="33">
        <f>VLOOKUP('STATS 17-18'!AE28,'DF - Tableau 4'!$A$3:$B$55,2)</f>
        <v>99</v>
      </c>
      <c r="F27" s="33">
        <f>IF('STATS 17-18'!G28&lt;400,IF(E27&gt;66,66,E27),E27)</f>
        <v>66</v>
      </c>
      <c r="G27" s="33">
        <f>IF('STATS 17-18'!G28&lt;200,IF(F27&gt;60,60,F27),F27)</f>
        <v>60</v>
      </c>
      <c r="H27" s="116">
        <f>(D27+G27)/2</f>
        <v>53.5</v>
      </c>
      <c r="I27" s="116">
        <f>IF('STATS 17-18'!H28&lt;13.4,IF(H27&gt;73,73,H27),H27)</f>
        <v>53.5</v>
      </c>
      <c r="J27" s="134">
        <f>IF('STATS 17-18'!H28&lt;11,IF(I27&gt;66,66,I27),I27)</f>
        <v>53.5</v>
      </c>
    </row>
    <row r="28" ht="20.35" customHeight="1">
      <c r="A28" t="s" s="38">
        <v>81</v>
      </c>
      <c r="B28" s="90">
        <f>VLOOKUP('STATS 17-18'!Y29,'DF - Tableau 2'!$A$3:$B$55,2)</f>
        <v>69</v>
      </c>
      <c r="C28" s="116">
        <f>IF('STATS 17-18'!G29&lt;400,IF(B28&gt;66,66,B28),B28)</f>
        <v>69</v>
      </c>
      <c r="D28" s="116">
        <f>IF('STATS 17-18'!G29&lt;200,IF(C28&gt;60,60,C28),C28)</f>
        <v>69</v>
      </c>
      <c r="E28" s="33">
        <f>VLOOKUP('STATS 17-18'!AE29,'DF - Tableau 4'!$A$3:$B$55,2)</f>
        <v>58</v>
      </c>
      <c r="F28" s="33">
        <f>IF('STATS 17-18'!G29&lt;400,IF(E28&gt;66,66,E28),E28)</f>
        <v>58</v>
      </c>
      <c r="G28" s="33">
        <f>IF('STATS 17-18'!G29&lt;200,IF(F28&gt;60,60,F28),F28)</f>
        <v>58</v>
      </c>
      <c r="H28" s="116">
        <f>(D28+G28)/2</f>
        <v>63.5</v>
      </c>
      <c r="I28" s="116">
        <f>IF('STATS 17-18'!H29&lt;13.4,IF(H28&gt;73,73,H28),H28)</f>
        <v>63.5</v>
      </c>
      <c r="J28" s="134">
        <f>IF('STATS 17-18'!H29&lt;11,IF(I28&gt;66,66,I28),I28)</f>
        <v>63.5</v>
      </c>
    </row>
    <row r="29" ht="20.35" customHeight="1">
      <c r="A29" t="s" s="38">
        <v>82</v>
      </c>
      <c r="B29" s="90">
        <f>VLOOKUP('STATS 17-18'!Y30,'DF - Tableau 2'!$A$3:$B$55,2)</f>
        <v>51</v>
      </c>
      <c r="C29" s="116">
        <f>IF('STATS 17-18'!G30&lt;400,IF(B29&gt;66,66,B29),B29)</f>
        <v>51</v>
      </c>
      <c r="D29" s="116">
        <f>IF('STATS 17-18'!G30&lt;200,IF(C29&gt;60,60,C29),C29)</f>
        <v>51</v>
      </c>
      <c r="E29" s="33">
        <f>VLOOKUP('STATS 17-18'!AE30,'DF - Tableau 4'!$A$3:$B$55,2)</f>
        <v>90</v>
      </c>
      <c r="F29" s="33">
        <f>IF('STATS 17-18'!G30&lt;400,IF(E29&gt;66,66,E29),E29)</f>
        <v>90</v>
      </c>
      <c r="G29" s="33">
        <f>IF('STATS 17-18'!G30&lt;200,IF(F29&gt;60,60,F29),F29)</f>
        <v>90</v>
      </c>
      <c r="H29" s="116">
        <f>(D29+G29)/2</f>
        <v>70.5</v>
      </c>
      <c r="I29" s="116">
        <f>IF('STATS 17-18'!H30&lt;13.4,IF(H29&gt;73,73,H29),H29)</f>
        <v>70.5</v>
      </c>
      <c r="J29" s="134">
        <f>IF('STATS 17-18'!H30&lt;11,IF(I29&gt;66,66,I29),I29)</f>
        <v>70.5</v>
      </c>
    </row>
    <row r="30" ht="20.35" customHeight="1">
      <c r="A30" t="s" s="38">
        <v>83</v>
      </c>
      <c r="B30" s="90">
        <f>VLOOKUP('STATS 17-18'!Y31,'DF - Tableau 2'!$A$3:$B$55,2)</f>
        <v>68</v>
      </c>
      <c r="C30" s="116">
        <f>IF('STATS 17-18'!G31&lt;400,IF(B30&gt;66,66,B30),B30)</f>
        <v>68</v>
      </c>
      <c r="D30" s="116">
        <f>IF('STATS 17-18'!G31&lt;200,IF(C30&gt;60,60,C30),C30)</f>
        <v>68</v>
      </c>
      <c r="E30" s="33">
        <f>VLOOKUP('STATS 17-18'!AE31,'DF - Tableau 4'!$A$3:$B$55,2)</f>
        <v>59</v>
      </c>
      <c r="F30" s="33">
        <f>IF('STATS 17-18'!G31&lt;400,IF(E30&gt;66,66,E30),E30)</f>
        <v>59</v>
      </c>
      <c r="G30" s="33">
        <f>IF('STATS 17-18'!G31&lt;200,IF(F30&gt;60,60,F30),F30)</f>
        <v>59</v>
      </c>
      <c r="H30" s="116">
        <f>(D30+G30)/2</f>
        <v>63.5</v>
      </c>
      <c r="I30" s="116">
        <f>IF('STATS 17-18'!H31&lt;13.4,IF(H30&gt;73,73,H30),H30)</f>
        <v>63.5</v>
      </c>
      <c r="J30" s="134">
        <f>IF('STATS 17-18'!H31&lt;11,IF(I30&gt;66,66,I30),I30)</f>
        <v>63.5</v>
      </c>
    </row>
    <row r="31" ht="20.35" customHeight="1">
      <c r="A31" t="s" s="38">
        <v>84</v>
      </c>
      <c r="B31" s="90">
        <f>VLOOKUP('STATS 17-18'!Y32,'DF - Tableau 2'!$A$3:$B$55,2)</f>
        <v>79</v>
      </c>
      <c r="C31" s="116">
        <f>IF('STATS 17-18'!G32&lt;400,IF(B31&gt;66,66,B31),B31)</f>
        <v>79</v>
      </c>
      <c r="D31" s="116">
        <f>IF('STATS 17-18'!G32&lt;200,IF(C31&gt;60,60,C31),C31)</f>
        <v>79</v>
      </c>
      <c r="E31" s="33">
        <f>VLOOKUP('STATS 17-18'!AE32,'DF - Tableau 4'!$A$3:$B$55,2)</f>
        <v>62</v>
      </c>
      <c r="F31" s="33">
        <f>IF('STATS 17-18'!G32&lt;400,IF(E31&gt;66,66,E31),E31)</f>
        <v>62</v>
      </c>
      <c r="G31" s="33">
        <f>IF('STATS 17-18'!G32&lt;200,IF(F31&gt;60,60,F31),F31)</f>
        <v>62</v>
      </c>
      <c r="H31" s="116">
        <f>(D31+G31)/2</f>
        <v>70.5</v>
      </c>
      <c r="I31" s="116">
        <f>IF('STATS 17-18'!H32&lt;13.4,IF(H31&gt;73,73,H31),H31)</f>
        <v>70.5</v>
      </c>
      <c r="J31" s="134">
        <f>IF('STATS 17-18'!H32&lt;11,IF(I31&gt;66,66,I31),I31)</f>
        <v>70.5</v>
      </c>
    </row>
    <row r="32" ht="20.35" customHeight="1">
      <c r="A32" t="s" s="38">
        <v>85</v>
      </c>
      <c r="B32" s="90">
        <f>VLOOKUP('STATS 17-18'!Y33,'DF - Tableau 2'!$A$3:$B$55,2)</f>
        <v>72</v>
      </c>
      <c r="C32" s="116">
        <f>IF('STATS 17-18'!G33&lt;400,IF(B32&gt;66,66,B32),B32)</f>
        <v>72</v>
      </c>
      <c r="D32" s="116">
        <f>IF('STATS 17-18'!G33&lt;200,IF(C32&gt;60,60,C32),C32)</f>
        <v>72</v>
      </c>
      <c r="E32" s="33">
        <f>VLOOKUP('STATS 17-18'!AE33,'DF - Tableau 4'!$A$3:$B$55,2)</f>
        <v>51</v>
      </c>
      <c r="F32" s="33">
        <f>IF('STATS 17-18'!G33&lt;400,IF(E32&gt;66,66,E32),E32)</f>
        <v>51</v>
      </c>
      <c r="G32" s="33">
        <f>IF('STATS 17-18'!G33&lt;200,IF(F32&gt;60,60,F32),F32)</f>
        <v>51</v>
      </c>
      <c r="H32" s="116">
        <f>(D32+G32)/2</f>
        <v>61.5</v>
      </c>
      <c r="I32" s="116">
        <f>IF('STATS 17-18'!H33&lt;13.4,IF(H32&gt;73,73,H32),H32)</f>
        <v>61.5</v>
      </c>
      <c r="J32" s="134">
        <f>IF('STATS 17-18'!H33&lt;11,IF(I32&gt;66,66,I32),I32)</f>
        <v>61.5</v>
      </c>
    </row>
    <row r="33" ht="20.35" customHeight="1">
      <c r="A33" t="s" s="38">
        <v>86</v>
      </c>
      <c r="B33" s="90">
        <f>VLOOKUP('STATS 17-18'!Y34,'DF - Tableau 2'!$A$3:$B$55,2)</f>
        <v>47</v>
      </c>
      <c r="C33" s="116">
        <f>IF('STATS 17-18'!G34&lt;400,IF(B33&gt;66,66,B33),B33)</f>
        <v>47</v>
      </c>
      <c r="D33" s="116">
        <f>IF('STATS 17-18'!G34&lt;200,IF(C33&gt;60,60,C33),C33)</f>
        <v>47</v>
      </c>
      <c r="E33" s="33">
        <f>VLOOKUP('STATS 17-18'!AE34,'DF - Tableau 4'!$A$3:$B$55,2)</f>
        <v>47</v>
      </c>
      <c r="F33" s="33">
        <f>IF('STATS 17-18'!G34&lt;400,IF(E33&gt;66,66,E33),E33)</f>
        <v>47</v>
      </c>
      <c r="G33" s="33">
        <f>IF('STATS 17-18'!G34&lt;200,IF(F33&gt;60,60,F33),F33)</f>
        <v>47</v>
      </c>
      <c r="H33" s="116">
        <f>(D33+G33)/2</f>
        <v>47</v>
      </c>
      <c r="I33" s="116">
        <f>IF('STATS 17-18'!H34&lt;13.4,IF(H33&gt;73,73,H33),H33)</f>
        <v>47</v>
      </c>
      <c r="J33" s="134">
        <f>IF('STATS 17-18'!H34&lt;11,IF(I33&gt;66,66,I33),I33)</f>
        <v>47</v>
      </c>
    </row>
    <row r="34" ht="20.35" customHeight="1">
      <c r="A34" t="s" s="38">
        <v>88</v>
      </c>
      <c r="B34" s="90">
        <f>VLOOKUP('STATS 17-18'!Y35,'DF - Tableau 2'!$A$3:$B$55,2)</f>
        <v>59</v>
      </c>
      <c r="C34" s="116">
        <f>IF('STATS 17-18'!G35&lt;400,IF(B34&gt;66,66,B34),B34)</f>
        <v>59</v>
      </c>
      <c r="D34" s="116">
        <f>IF('STATS 17-18'!G35&lt;200,IF(C34&gt;60,60,C34),C34)</f>
        <v>59</v>
      </c>
      <c r="E34" s="33">
        <f>VLOOKUP('STATS 17-18'!AE35,'DF - Tableau 4'!$A$3:$B$55,2)</f>
        <v>47</v>
      </c>
      <c r="F34" s="33">
        <f>IF('STATS 17-18'!G35&lt;400,IF(E34&gt;66,66,E34),E34)</f>
        <v>47</v>
      </c>
      <c r="G34" s="33">
        <f>IF('STATS 17-18'!G35&lt;200,IF(F34&gt;60,60,F34),F34)</f>
        <v>47</v>
      </c>
      <c r="H34" s="116">
        <f>(D34+G34)/2</f>
        <v>53</v>
      </c>
      <c r="I34" s="116">
        <f>IF('STATS 17-18'!H35&lt;13.4,IF(H34&gt;73,73,H34),H34)</f>
        <v>53</v>
      </c>
      <c r="J34" s="134">
        <f>IF('STATS 17-18'!H35&lt;11,IF(I34&gt;66,66,I34),I34)</f>
        <v>53</v>
      </c>
    </row>
    <row r="35" ht="20.35" customHeight="1">
      <c r="A35" t="s" s="38">
        <v>89</v>
      </c>
      <c r="B35" s="90">
        <f>VLOOKUP('STATS 17-18'!Y36,'DF - Tableau 2'!$A$3:$B$55,2)</f>
        <v>62</v>
      </c>
      <c r="C35" s="116">
        <f>IF('STATS 17-18'!G36&lt;400,IF(B35&gt;66,66,B35),B35)</f>
        <v>62</v>
      </c>
      <c r="D35" s="116">
        <f>IF('STATS 17-18'!G36&lt;200,IF(C35&gt;60,60,C35),C35)</f>
        <v>62</v>
      </c>
      <c r="E35" s="33">
        <f>VLOOKUP('STATS 17-18'!AE36,'DF - Tableau 4'!$A$3:$B$55,2)</f>
        <v>86</v>
      </c>
      <c r="F35" s="33">
        <f>IF('STATS 17-18'!G36&lt;400,IF(E35&gt;66,66,E35),E35)</f>
        <v>86</v>
      </c>
      <c r="G35" s="33">
        <f>IF('STATS 17-18'!G36&lt;200,IF(F35&gt;60,60,F35),F35)</f>
        <v>86</v>
      </c>
      <c r="H35" s="116">
        <f>(D35+G35)/2</f>
        <v>74</v>
      </c>
      <c r="I35" s="116">
        <f>IF('STATS 17-18'!H36&lt;13.4,IF(H35&gt;73,73,H35),H35)</f>
        <v>74</v>
      </c>
      <c r="J35" s="134">
        <f>IF('STATS 17-18'!H36&lt;11,IF(I35&gt;66,66,I35),I35)</f>
        <v>74</v>
      </c>
    </row>
    <row r="36" ht="20.35" customHeight="1">
      <c r="A36" t="s" s="38">
        <v>90</v>
      </c>
      <c r="B36" s="90">
        <f>VLOOKUP('STATS 17-18'!Y37,'DF - Tableau 2'!$A$3:$B$55,2)</f>
        <v>76</v>
      </c>
      <c r="C36" s="116">
        <f>IF('STATS 17-18'!G37&lt;400,IF(B36&gt;66,66,B36),B36)</f>
        <v>76</v>
      </c>
      <c r="D36" s="116">
        <f>IF('STATS 17-18'!G37&lt;200,IF(C36&gt;60,60,C36),C36)</f>
        <v>76</v>
      </c>
      <c r="E36" s="33">
        <f>VLOOKUP('STATS 17-18'!AE37,'DF - Tableau 4'!$A$3:$B$55,2)</f>
        <v>88</v>
      </c>
      <c r="F36" s="33">
        <f>IF('STATS 17-18'!G37&lt;400,IF(E36&gt;66,66,E36),E36)</f>
        <v>88</v>
      </c>
      <c r="G36" s="33">
        <f>IF('STATS 17-18'!G37&lt;200,IF(F36&gt;60,60,F36),F36)</f>
        <v>88</v>
      </c>
      <c r="H36" s="116">
        <f>(D36+G36)/2</f>
        <v>82</v>
      </c>
      <c r="I36" s="116">
        <f>IF('STATS 17-18'!H37&lt;13.4,IF(H36&gt;73,73,H36),H36)</f>
        <v>82</v>
      </c>
      <c r="J36" s="134">
        <f>IF('STATS 17-18'!H37&lt;11,IF(I36&gt;66,66,I36),I36)</f>
        <v>82</v>
      </c>
    </row>
    <row r="37" ht="20.35" customHeight="1">
      <c r="A37" t="s" s="38">
        <v>92</v>
      </c>
      <c r="B37" s="90">
        <f>VLOOKUP('STATS 17-18'!Y38,'DF - Tableau 2'!$A$3:$B$55,2)</f>
        <v>78</v>
      </c>
      <c r="C37" s="116">
        <f>IF('STATS 17-18'!G38&lt;400,IF(B37&gt;66,66,B37),B37)</f>
        <v>78</v>
      </c>
      <c r="D37" s="116">
        <f>IF('STATS 17-18'!G38&lt;200,IF(C37&gt;60,60,C37),C37)</f>
        <v>78</v>
      </c>
      <c r="E37" s="33">
        <f>VLOOKUP('STATS 17-18'!AE38,'DF - Tableau 4'!$A$3:$B$55,2)</f>
        <v>65</v>
      </c>
      <c r="F37" s="33">
        <f>IF('STATS 17-18'!G38&lt;400,IF(E37&gt;66,66,E37),E37)</f>
        <v>65</v>
      </c>
      <c r="G37" s="33">
        <f>IF('STATS 17-18'!G38&lt;200,IF(F37&gt;60,60,F37),F37)</f>
        <v>65</v>
      </c>
      <c r="H37" s="116">
        <f>(D37+G37)/2</f>
        <v>71.5</v>
      </c>
      <c r="I37" s="116">
        <f>IF('STATS 17-18'!H38&lt;13.4,IF(H37&gt;73,73,H37),H37)</f>
        <v>71.5</v>
      </c>
      <c r="J37" s="134">
        <f>IF('STATS 17-18'!H38&lt;11,IF(I37&gt;66,66,I37),I37)</f>
        <v>71.5</v>
      </c>
    </row>
    <row r="38" ht="20.35" customHeight="1">
      <c r="A38" t="s" s="38">
        <v>94</v>
      </c>
      <c r="B38" s="90">
        <f>VLOOKUP('STATS 17-18'!Y39,'DF - Tableau 2'!$A$3:$B$55,2)</f>
        <v>72</v>
      </c>
      <c r="C38" s="116">
        <f>IF('STATS 17-18'!G39&lt;400,IF(B38&gt;66,66,B38),B38)</f>
        <v>72</v>
      </c>
      <c r="D38" s="116">
        <f>IF('STATS 17-18'!G39&lt;200,IF(C38&gt;60,60,C38),C38)</f>
        <v>72</v>
      </c>
      <c r="E38" s="33">
        <f>VLOOKUP('STATS 17-18'!AE39,'DF - Tableau 4'!$A$3:$B$55,2)</f>
        <v>66</v>
      </c>
      <c r="F38" s="33">
        <f>IF('STATS 17-18'!G39&lt;400,IF(E38&gt;66,66,E38),E38)</f>
        <v>66</v>
      </c>
      <c r="G38" s="33">
        <f>IF('STATS 17-18'!G39&lt;200,IF(F38&gt;60,60,F38),F38)</f>
        <v>66</v>
      </c>
      <c r="H38" s="116">
        <f>(D38+G38)/2</f>
        <v>69</v>
      </c>
      <c r="I38" s="116">
        <f>IF('STATS 17-18'!H39&lt;13.4,IF(H38&gt;73,73,H38),H38)</f>
        <v>69</v>
      </c>
      <c r="J38" s="134">
        <f>IF('STATS 17-18'!H39&lt;11,IF(I38&gt;66,66,I38),I38)</f>
        <v>69</v>
      </c>
    </row>
    <row r="39" ht="20.35" customHeight="1">
      <c r="A39" t="s" s="38">
        <v>95</v>
      </c>
      <c r="B39" s="90">
        <f>VLOOKUP('STATS 17-18'!Y40,'DF - Tableau 2'!$A$3:$B$55,2)</f>
        <v>95</v>
      </c>
      <c r="C39" s="116">
        <f>IF('STATS 17-18'!G40&lt;400,IF(B39&gt;66,66,B39),B39)</f>
        <v>95</v>
      </c>
      <c r="D39" s="116">
        <f>IF('STATS 17-18'!G40&lt;200,IF(C39&gt;60,60,C39),C39)</f>
        <v>95</v>
      </c>
      <c r="E39" s="33">
        <f>VLOOKUP('STATS 17-18'!AE40,'DF - Tableau 4'!$A$3:$B$55,2)</f>
        <v>63</v>
      </c>
      <c r="F39" s="33">
        <f>IF('STATS 17-18'!G40&lt;400,IF(E39&gt;66,66,E39),E39)</f>
        <v>63</v>
      </c>
      <c r="G39" s="33">
        <f>IF('STATS 17-18'!G40&lt;200,IF(F39&gt;60,60,F39),F39)</f>
        <v>63</v>
      </c>
      <c r="H39" s="116">
        <f>(D39+G39)/2</f>
        <v>79</v>
      </c>
      <c r="I39" s="116">
        <f>IF('STATS 17-18'!H40&lt;13.4,IF(H39&gt;73,73,H39),H39)</f>
        <v>79</v>
      </c>
      <c r="J39" s="134">
        <f>IF('STATS 17-18'!H40&lt;11,IF(I39&gt;66,66,I39),I39)</f>
        <v>79</v>
      </c>
    </row>
    <row r="40" ht="20.35" customHeight="1">
      <c r="A40" t="s" s="38">
        <v>97</v>
      </c>
      <c r="B40" s="90">
        <f>VLOOKUP('STATS 17-18'!Y41,'DF - Tableau 2'!$A$3:$B$55,2)</f>
        <v>81</v>
      </c>
      <c r="C40" s="116">
        <f>IF('STATS 17-18'!G41&lt;400,IF(B40&gt;66,66,B40),B40)</f>
        <v>81</v>
      </c>
      <c r="D40" s="116">
        <f>IF('STATS 17-18'!G41&lt;200,IF(C40&gt;60,60,C40),C40)</f>
        <v>81</v>
      </c>
      <c r="E40" s="33">
        <f>VLOOKUP('STATS 17-18'!AE41,'DF - Tableau 4'!$A$3:$B$55,2)</f>
        <v>65</v>
      </c>
      <c r="F40" s="33">
        <f>IF('STATS 17-18'!G41&lt;400,IF(E40&gt;66,66,E40),E40)</f>
        <v>65</v>
      </c>
      <c r="G40" s="33">
        <f>IF('STATS 17-18'!G41&lt;200,IF(F40&gt;60,60,F40),F40)</f>
        <v>65</v>
      </c>
      <c r="H40" s="116">
        <f>(D40+G40)/2</f>
        <v>73</v>
      </c>
      <c r="I40" s="116">
        <f>IF('STATS 17-18'!H41&lt;13.4,IF(H40&gt;73,73,H40),H40)</f>
        <v>73</v>
      </c>
      <c r="J40" s="134">
        <f>IF('STATS 17-18'!H41&lt;11,IF(I40&gt;66,66,I40),I40)</f>
        <v>73</v>
      </c>
    </row>
    <row r="41" ht="20.35" customHeight="1">
      <c r="A41" t="s" s="38">
        <v>98</v>
      </c>
      <c r="B41" s="90">
        <f>VLOOKUP('STATS 17-18'!Y42,'DF - Tableau 2'!$A$3:$B$55,2)</f>
        <v>60</v>
      </c>
      <c r="C41" s="116">
        <f>IF('STATS 17-18'!G42&lt;400,IF(B41&gt;66,66,B41),B41)</f>
        <v>60</v>
      </c>
      <c r="D41" s="116">
        <f>IF('STATS 17-18'!G42&lt;200,IF(C41&gt;60,60,C41),C41)</f>
        <v>60</v>
      </c>
      <c r="E41" s="33">
        <f>VLOOKUP('STATS 17-18'!AE42,'DF - Tableau 4'!$A$3:$B$55,2)</f>
        <v>90</v>
      </c>
      <c r="F41" s="33">
        <f>IF('STATS 17-18'!G42&lt;400,IF(E41&gt;66,66,E41),E41)</f>
        <v>90</v>
      </c>
      <c r="G41" s="33">
        <f>IF('STATS 17-18'!G42&lt;200,IF(F41&gt;60,60,F41),F41)</f>
        <v>90</v>
      </c>
      <c r="H41" s="116">
        <f>(D41+G41)/2</f>
        <v>75</v>
      </c>
      <c r="I41" s="116">
        <f>IF('STATS 17-18'!H42&lt;13.4,IF(H41&gt;73,73,H41),H41)</f>
        <v>75</v>
      </c>
      <c r="J41" s="134">
        <f>IF('STATS 17-18'!H42&lt;11,IF(I41&gt;66,66,I41),I41)</f>
        <v>75</v>
      </c>
    </row>
    <row r="42" ht="20.35" customHeight="1">
      <c r="A42" t="s" s="38">
        <v>100</v>
      </c>
      <c r="B42" s="90">
        <f>VLOOKUP('STATS 17-18'!Y43,'DF - Tableau 2'!$A$3:$B$55,2)</f>
        <v>93</v>
      </c>
      <c r="C42" s="33">
        <f>IF('STATS 17-18'!G43&lt;400,IF(B42&gt;66,66,B42),B42)</f>
        <v>66</v>
      </c>
      <c r="D42" s="33">
        <f>IF('STATS 17-18'!G43&lt;200,IF(C42&gt;60,60,C42),C42)</f>
        <v>66</v>
      </c>
      <c r="E42" s="33">
        <f>VLOOKUP('STATS 17-18'!AE43,'DF - Tableau 4'!$A$3:$B$55,2)</f>
        <v>59</v>
      </c>
      <c r="F42" s="33">
        <f>IF('STATS 17-18'!G43&lt;400,IF(E42&gt;66,66,E42),E42)</f>
        <v>59</v>
      </c>
      <c r="G42" s="33">
        <f>IF('STATS 17-18'!G43&lt;200,IF(F42&gt;60,60,F42),F42)</f>
        <v>59</v>
      </c>
      <c r="H42" s="116">
        <f>(D42+G42)/2</f>
        <v>62.5</v>
      </c>
      <c r="I42" s="116">
        <f>IF('STATS 17-18'!H43&lt;13.4,IF(H42&gt;73,73,H42),H42)</f>
        <v>62.5</v>
      </c>
      <c r="J42" s="134">
        <f>IF('STATS 17-18'!H43&lt;11,IF(I42&gt;66,66,I42),I42)</f>
        <v>62.5</v>
      </c>
    </row>
    <row r="43" ht="20.35" customHeight="1">
      <c r="A43" t="s" s="38">
        <v>101</v>
      </c>
      <c r="B43" s="90">
        <f>VLOOKUP('STATS 17-18'!Y44,'DF - Tableau 2'!$A$3:$B$55,2)</f>
        <v>64</v>
      </c>
      <c r="C43" s="116">
        <f>IF('STATS 17-18'!G44&lt;400,IF(B43&gt;66,66,B43),B43)</f>
        <v>64</v>
      </c>
      <c r="D43" s="116">
        <f>IF('STATS 17-18'!G44&lt;200,IF(C43&gt;60,60,C43),C43)</f>
        <v>64</v>
      </c>
      <c r="E43" s="33">
        <f>VLOOKUP('STATS 17-18'!AE44,'DF - Tableau 4'!$A$3:$B$55,2)</f>
        <v>57</v>
      </c>
      <c r="F43" s="33">
        <f>IF('STATS 17-18'!G44&lt;400,IF(E43&gt;66,66,E43),E43)</f>
        <v>57</v>
      </c>
      <c r="G43" s="33">
        <f>IF('STATS 17-18'!G44&lt;200,IF(F43&gt;60,60,F43),F43)</f>
        <v>57</v>
      </c>
      <c r="H43" s="116">
        <f>(D43+G43)/2</f>
        <v>60.5</v>
      </c>
      <c r="I43" s="116">
        <f>IF('STATS 17-18'!H44&lt;13.4,IF(H43&gt;73,73,H43),H43)</f>
        <v>60.5</v>
      </c>
      <c r="J43" s="134">
        <f>IF('STATS 17-18'!H44&lt;11,IF(I43&gt;66,66,I43),I43)</f>
        <v>60.5</v>
      </c>
    </row>
    <row r="44" ht="20.35" customHeight="1">
      <c r="A44" t="s" s="38">
        <v>102</v>
      </c>
      <c r="B44" s="90">
        <f>VLOOKUP('STATS 17-18'!Y45,'DF - Tableau 2'!$A$3:$B$55,2)</f>
        <v>80</v>
      </c>
      <c r="C44" s="116">
        <f>IF('STATS 17-18'!G45&lt;400,IF(B44&gt;66,66,B44),B44)</f>
        <v>80</v>
      </c>
      <c r="D44" s="116">
        <f>IF('STATS 17-18'!G45&lt;200,IF(C44&gt;60,60,C44),C44)</f>
        <v>80</v>
      </c>
      <c r="E44" s="33">
        <f>VLOOKUP('STATS 17-18'!AE45,'DF - Tableau 4'!$A$3:$B$55,2)</f>
        <v>62</v>
      </c>
      <c r="F44" s="33">
        <f>IF('STATS 17-18'!G45&lt;400,IF(E44&gt;66,66,E44),E44)</f>
        <v>62</v>
      </c>
      <c r="G44" s="33">
        <f>IF('STATS 17-18'!G45&lt;200,IF(F44&gt;60,60,F44),F44)</f>
        <v>62</v>
      </c>
      <c r="H44" s="116">
        <f>(D44+G44)/2</f>
        <v>71</v>
      </c>
      <c r="I44" s="116">
        <f>IF('STATS 17-18'!H45&lt;13.4,IF(H44&gt;73,73,H44),H44)</f>
        <v>71</v>
      </c>
      <c r="J44" s="134">
        <f>IF('STATS 17-18'!H45&lt;11,IF(I44&gt;66,66,I44),I44)</f>
        <v>71</v>
      </c>
    </row>
    <row r="45" ht="20.35" customHeight="1">
      <c r="A45" t="s" s="38">
        <v>103</v>
      </c>
      <c r="B45" s="90">
        <f>VLOOKUP('STATS 17-18'!Y46,'DF - Tableau 2'!$A$3:$B$55,2)</f>
        <v>87</v>
      </c>
      <c r="C45" s="116">
        <f>IF('STATS 17-18'!G46&lt;400,IF(B45&gt;66,66,B45),B45)</f>
        <v>87</v>
      </c>
      <c r="D45" s="116">
        <f>IF('STATS 17-18'!G46&lt;200,IF(C45&gt;60,60,C45),C45)</f>
        <v>87</v>
      </c>
      <c r="E45" s="33">
        <f>VLOOKUP('STATS 17-18'!AE46,'DF - Tableau 4'!$A$3:$B$55,2)</f>
        <v>55</v>
      </c>
      <c r="F45" s="33">
        <f>IF('STATS 17-18'!G46&lt;400,IF(E45&gt;66,66,E45),E45)</f>
        <v>55</v>
      </c>
      <c r="G45" s="33">
        <f>IF('STATS 17-18'!G46&lt;200,IF(F45&gt;60,60,F45),F45)</f>
        <v>55</v>
      </c>
      <c r="H45" s="116">
        <f>(D45+G45)/2</f>
        <v>71</v>
      </c>
      <c r="I45" s="116">
        <f>IF('STATS 17-18'!H46&lt;13.4,IF(H45&gt;73,73,H45),H45)</f>
        <v>71</v>
      </c>
      <c r="J45" s="134">
        <f>IF('STATS 17-18'!H46&lt;11,IF(I45&gt;66,66,I45),I45)</f>
        <v>71</v>
      </c>
    </row>
    <row r="46" ht="20.35" customHeight="1">
      <c r="A46" t="s" s="38">
        <v>105</v>
      </c>
      <c r="B46" s="90">
        <f>VLOOKUP('STATS 17-18'!Y47,'DF - Tableau 2'!$A$3:$B$55,2)</f>
        <v>66</v>
      </c>
      <c r="C46" s="116">
        <f>IF('STATS 17-18'!G47&lt;400,IF(B46&gt;66,66,B46),B46)</f>
        <v>66</v>
      </c>
      <c r="D46" s="116">
        <f>IF('STATS 17-18'!G47&lt;200,IF(C46&gt;60,60,C46),C46)</f>
        <v>66</v>
      </c>
      <c r="E46" s="33">
        <f>VLOOKUP('STATS 17-18'!AE47,'DF - Tableau 4'!$A$3:$B$55,2)</f>
        <v>76</v>
      </c>
      <c r="F46" s="33">
        <f>IF('STATS 17-18'!G47&lt;400,IF(E46&gt;66,66,E46),E46)</f>
        <v>76</v>
      </c>
      <c r="G46" s="33">
        <f>IF('STATS 17-18'!G47&lt;200,IF(F46&gt;60,60,F46),F46)</f>
        <v>76</v>
      </c>
      <c r="H46" s="116">
        <f>(D46+G46)/2</f>
        <v>71</v>
      </c>
      <c r="I46" s="116">
        <f>IF('STATS 17-18'!H47&lt;13.4,IF(H46&gt;73,73,H46),H46)</f>
        <v>71</v>
      </c>
      <c r="J46" s="134">
        <f>IF('STATS 17-18'!H47&lt;11,IF(I46&gt;66,66,I46),I46)</f>
        <v>71</v>
      </c>
    </row>
    <row r="47" ht="20.35" customHeight="1">
      <c r="A47" t="s" s="38">
        <v>107</v>
      </c>
      <c r="B47" s="90">
        <f>VLOOKUP('STATS 17-18'!Y48,'DF - Tableau 2'!$A$3:$B$55,2)</f>
        <v>99</v>
      </c>
      <c r="C47" s="33">
        <f>IF('STATS 17-18'!G48&lt;400,IF(B47&gt;66,66,B47),B47)</f>
        <v>66</v>
      </c>
      <c r="D47" s="33">
        <f>IF('STATS 17-18'!G48&lt;200,IF(C47&gt;60,60,C47),C47)</f>
        <v>60</v>
      </c>
      <c r="E47" s="33">
        <f>VLOOKUP('STATS 17-18'!AE48,'DF - Tableau 4'!$A$3:$B$55,2)</f>
        <v>99</v>
      </c>
      <c r="F47" s="33">
        <f>IF('STATS 17-18'!G48&lt;400,IF(E47&gt;66,66,E47),E47)</f>
        <v>66</v>
      </c>
      <c r="G47" s="33">
        <f>IF('STATS 17-18'!G48&lt;200,IF(F47&gt;60,60,F47),F47)</f>
        <v>60</v>
      </c>
      <c r="H47" s="116">
        <f>(D47+G47)/2</f>
        <v>60</v>
      </c>
      <c r="I47" s="116">
        <f>IF('STATS 17-18'!H48&lt;13.4,IF(H47&gt;73,73,H47),H47)</f>
        <v>60</v>
      </c>
      <c r="J47" s="134">
        <f>IF('STATS 17-18'!H48&lt;11,IF(I47&gt;66,66,I47),I47)</f>
        <v>60</v>
      </c>
    </row>
    <row r="48" ht="20.35" customHeight="1">
      <c r="A48" t="s" s="38">
        <v>108</v>
      </c>
      <c r="B48" s="90">
        <f>VLOOKUP('STATS 17-18'!Y49,'DF - Tableau 2'!$A$3:$B$55,2)</f>
        <v>89</v>
      </c>
      <c r="C48" s="33">
        <f>IF('STATS 17-18'!G49&lt;400,IF(B48&gt;66,66,B48),B48)</f>
        <v>66</v>
      </c>
      <c r="D48" s="33">
        <f>IF('STATS 17-18'!G49&lt;200,IF(C48&gt;60,60,C48),C48)</f>
        <v>60</v>
      </c>
      <c r="E48" s="33">
        <f>VLOOKUP('STATS 17-18'!AE49,'DF - Tableau 4'!$A$3:$B$55,2)</f>
        <v>71</v>
      </c>
      <c r="F48" s="33">
        <f>IF('STATS 17-18'!G49&lt;400,IF(E48&gt;66,66,E48),E48)</f>
        <v>66</v>
      </c>
      <c r="G48" s="33">
        <f>IF('STATS 17-18'!G49&lt;200,IF(F48&gt;60,60,F48),F48)</f>
        <v>60</v>
      </c>
      <c r="H48" s="116">
        <f>(D48+G48)/2</f>
        <v>60</v>
      </c>
      <c r="I48" s="116">
        <f>IF('STATS 17-18'!H49&lt;13.4,IF(H48&gt;73,73,H48),H48)</f>
        <v>60</v>
      </c>
      <c r="J48" s="134">
        <f>IF('STATS 17-18'!H49&lt;11,IF(I48&gt;66,66,I48),I48)</f>
        <v>60</v>
      </c>
    </row>
    <row r="49" ht="20.35" customHeight="1">
      <c r="A49" t="s" s="38">
        <v>109</v>
      </c>
      <c r="B49" s="90">
        <f>VLOOKUP('STATS 17-18'!Y50,'DF - Tableau 2'!$A$3:$B$55,2)</f>
        <v>62</v>
      </c>
      <c r="C49" s="116">
        <f>IF('STATS 17-18'!G50&lt;400,IF(B49&gt;66,66,B49),B49)</f>
        <v>62</v>
      </c>
      <c r="D49" s="33">
        <f>IF('STATS 17-18'!G50&lt;200,IF(C49&gt;60,60,C49),C49)</f>
        <v>60</v>
      </c>
      <c r="E49" s="33">
        <f>VLOOKUP('STATS 17-18'!AE50,'DF - Tableau 4'!$A$3:$B$55,2)</f>
        <v>63</v>
      </c>
      <c r="F49" s="33">
        <f>IF('STATS 17-18'!G50&lt;400,IF(E49&gt;66,66,E49),E49)</f>
        <v>63</v>
      </c>
      <c r="G49" s="33">
        <f>IF('STATS 17-18'!G50&lt;200,IF(F49&gt;60,60,F49),F49)</f>
        <v>60</v>
      </c>
      <c r="H49" s="116">
        <f>(D49+G49)/2</f>
        <v>60</v>
      </c>
      <c r="I49" s="116">
        <f>IF('STATS 17-18'!H50&lt;13.4,IF(H49&gt;73,73,H49),H49)</f>
        <v>60</v>
      </c>
      <c r="J49" s="134">
        <f>IF('STATS 17-18'!H50&lt;11,IF(I49&gt;66,66,I49),I49)</f>
        <v>60</v>
      </c>
    </row>
    <row r="50" ht="20.35" customHeight="1">
      <c r="A50" t="s" s="38">
        <v>110</v>
      </c>
      <c r="B50" s="90">
        <f>VLOOKUP('STATS 17-18'!Y51,'DF - Tableau 2'!$A$3:$B$55,2)</f>
        <v>51</v>
      </c>
      <c r="C50" s="116">
        <f>IF('STATS 17-18'!G51&lt;400,IF(B50&gt;66,66,B50),B50)</f>
        <v>51</v>
      </c>
      <c r="D50" s="116">
        <f>IF('STATS 17-18'!G51&lt;200,IF(C50&gt;60,60,C50),C50)</f>
        <v>51</v>
      </c>
      <c r="E50" s="33">
        <f>VLOOKUP('STATS 17-18'!AE51,'DF - Tableau 4'!$A$3:$B$55,2)</f>
        <v>99</v>
      </c>
      <c r="F50" s="33">
        <f>IF('STATS 17-18'!G51&lt;400,IF(E50&gt;66,66,E50),E50)</f>
        <v>66</v>
      </c>
      <c r="G50" s="33">
        <f>IF('STATS 17-18'!G51&lt;200,IF(F50&gt;60,60,F50),F50)</f>
        <v>60</v>
      </c>
      <c r="H50" s="116">
        <f>(D50+G50)/2</f>
        <v>55.5</v>
      </c>
      <c r="I50" s="116">
        <f>IF('STATS 17-18'!H51&lt;13.4,IF(H50&gt;73,73,H50),H50)</f>
        <v>55.5</v>
      </c>
      <c r="J50" s="134">
        <f>IF('STATS 17-18'!H51&lt;11,IF(I50&gt;66,66,I50),I50)</f>
        <v>55.5</v>
      </c>
    </row>
    <row r="51" ht="20.35" customHeight="1">
      <c r="A51" t="s" s="38">
        <v>111</v>
      </c>
      <c r="B51" s="90">
        <f>VLOOKUP('STATS 17-18'!Y52,'DF - Tableau 2'!$A$3:$B$55,2)</f>
        <v>64</v>
      </c>
      <c r="C51" s="116">
        <f>IF('STATS 17-18'!G52&lt;400,IF(B51&gt;66,66,B51),B51)</f>
        <v>64</v>
      </c>
      <c r="D51" s="116">
        <f>IF('STATS 17-18'!G52&lt;200,IF(C51&gt;60,60,C51),C51)</f>
        <v>64</v>
      </c>
      <c r="E51" s="33">
        <f>VLOOKUP('STATS 17-18'!AE52,'DF - Tableau 4'!$A$3:$B$55,2)</f>
        <v>84</v>
      </c>
      <c r="F51" s="33">
        <f>IF('STATS 17-18'!G52&lt;400,IF(E51&gt;66,66,E51),E51)</f>
        <v>84</v>
      </c>
      <c r="G51" s="33">
        <f>IF('STATS 17-18'!G52&lt;200,IF(F51&gt;60,60,F51),F51)</f>
        <v>84</v>
      </c>
      <c r="H51" s="116">
        <f>(D51+G51)/2</f>
        <v>74</v>
      </c>
      <c r="I51" s="116">
        <f>IF('STATS 17-18'!H52&lt;13.4,IF(H51&gt;73,73,H51),H51)</f>
        <v>74</v>
      </c>
      <c r="J51" s="134">
        <f>IF('STATS 17-18'!H52&lt;11,IF(I51&gt;66,66,I51),I51)</f>
        <v>74</v>
      </c>
    </row>
    <row r="52" ht="20.35" customHeight="1">
      <c r="A52" t="s" s="38">
        <v>112</v>
      </c>
      <c r="B52" s="90">
        <f>VLOOKUP('STATS 17-18'!Y53,'DF - Tableau 2'!$A$3:$B$55,2)</f>
        <v>52</v>
      </c>
      <c r="C52" s="116">
        <f>IF('STATS 17-18'!G53&lt;400,IF(B52&gt;66,66,B52),B52)</f>
        <v>52</v>
      </c>
      <c r="D52" s="116">
        <f>IF('STATS 17-18'!G53&lt;200,IF(C52&gt;60,60,C52),C52)</f>
        <v>52</v>
      </c>
      <c r="E52" s="33">
        <f>VLOOKUP('STATS 17-18'!AE53,'DF - Tableau 4'!$A$3:$B$55,2)</f>
        <v>77</v>
      </c>
      <c r="F52" s="33">
        <f>IF('STATS 17-18'!G53&lt;400,IF(E52&gt;66,66,E52),E52)</f>
        <v>77</v>
      </c>
      <c r="G52" s="33">
        <f>IF('STATS 17-18'!G53&lt;200,IF(F52&gt;60,60,F52),F52)</f>
        <v>77</v>
      </c>
      <c r="H52" s="116">
        <f>(D52+G52)/2</f>
        <v>64.5</v>
      </c>
      <c r="I52" s="116">
        <f>IF('STATS 17-18'!H53&lt;13.4,IF(H52&gt;73,73,H52),H52)</f>
        <v>64.5</v>
      </c>
      <c r="J52" s="134">
        <f>IF('STATS 17-18'!H53&lt;11,IF(I52&gt;66,66,I52),I52)</f>
        <v>64.5</v>
      </c>
    </row>
    <row r="53" ht="20.35" customHeight="1">
      <c r="A53" t="s" s="38">
        <v>113</v>
      </c>
      <c r="B53" s="90">
        <f>VLOOKUP('STATS 17-18'!Y54,'DF - Tableau 2'!$A$3:$B$55,2)</f>
        <v>66</v>
      </c>
      <c r="C53" s="116">
        <f>IF('STATS 17-18'!G54&lt;400,IF(B53&gt;66,66,B53),B53)</f>
        <v>66</v>
      </c>
      <c r="D53" s="116">
        <f>IF('STATS 17-18'!G54&lt;200,IF(C53&gt;60,60,C53),C53)</f>
        <v>66</v>
      </c>
      <c r="E53" s="33">
        <f>VLOOKUP('STATS 17-18'!AE54,'DF - Tableau 4'!$A$3:$B$55,2)</f>
        <v>56</v>
      </c>
      <c r="F53" s="33">
        <f>IF('STATS 17-18'!G54&lt;400,IF(E53&gt;66,66,E53),E53)</f>
        <v>56</v>
      </c>
      <c r="G53" s="33">
        <f>IF('STATS 17-18'!G54&lt;200,IF(F53&gt;60,60,F53),F53)</f>
        <v>56</v>
      </c>
      <c r="H53" s="116">
        <f>(D53+G53)/2</f>
        <v>61</v>
      </c>
      <c r="I53" s="116">
        <f>IF('STATS 17-18'!H54&lt;13.4,IF(H53&gt;73,73,H53),H53)</f>
        <v>61</v>
      </c>
      <c r="J53" s="134">
        <f>IF('STATS 17-18'!H54&lt;11,IF(I53&gt;66,66,I53),I53)</f>
        <v>61</v>
      </c>
    </row>
    <row r="54" ht="20.35" customHeight="1">
      <c r="A54" t="s" s="38">
        <v>115</v>
      </c>
      <c r="B54" s="90">
        <f>VLOOKUP('STATS 17-18'!Y55,'DF - Tableau 2'!$A$3:$B$55,2)</f>
        <v>75</v>
      </c>
      <c r="C54" s="116">
        <f>IF('STATS 17-18'!G55&lt;400,IF(B54&gt;66,66,B54),B54)</f>
        <v>75</v>
      </c>
      <c r="D54" s="116">
        <f>IF('STATS 17-18'!G55&lt;200,IF(C54&gt;60,60,C54),C54)</f>
        <v>75</v>
      </c>
      <c r="E54" s="33">
        <f>VLOOKUP('STATS 17-18'!AE55,'DF - Tableau 4'!$A$3:$B$55,2)</f>
        <v>70</v>
      </c>
      <c r="F54" s="33">
        <f>IF('STATS 17-18'!G55&lt;400,IF(E54&gt;66,66,E54),E54)</f>
        <v>70</v>
      </c>
      <c r="G54" s="33">
        <f>IF('STATS 17-18'!G55&lt;200,IF(F54&gt;60,60,F54),F54)</f>
        <v>70</v>
      </c>
      <c r="H54" s="116">
        <f>(D54+G54)/2</f>
        <v>72.5</v>
      </c>
      <c r="I54" s="116">
        <f>IF('STATS 17-18'!H55&lt;13.4,IF(H54&gt;73,73,H54),H54)</f>
        <v>72.5</v>
      </c>
      <c r="J54" s="134">
        <f>IF('STATS 17-18'!H55&lt;11,IF(I54&gt;66,66,I54),I54)</f>
        <v>72.5</v>
      </c>
    </row>
    <row r="55" ht="20.35" customHeight="1">
      <c r="A55" t="s" s="38">
        <v>116</v>
      </c>
      <c r="B55" s="90">
        <f>VLOOKUP('STATS 17-18'!Y56,'DF - Tableau 2'!$A$3:$B$55,2)</f>
        <v>99</v>
      </c>
      <c r="C55" s="33">
        <f>IF('STATS 17-18'!G56&lt;400,IF(B55&gt;66,66,B55),B55)</f>
        <v>66</v>
      </c>
      <c r="D55" s="33">
        <f>IF('STATS 17-18'!G56&lt;200,IF(C55&gt;60,60,C55),C55)</f>
        <v>60</v>
      </c>
      <c r="E55" s="33">
        <f>VLOOKUP('STATS 17-18'!AE56,'DF - Tableau 4'!$A$3:$B$55,2)</f>
        <v>47</v>
      </c>
      <c r="F55" s="33">
        <f>IF('STATS 17-18'!G56&lt;400,IF(E55&gt;66,66,E55),E55)</f>
        <v>47</v>
      </c>
      <c r="G55" s="33">
        <f>IF('STATS 17-18'!G56&lt;200,IF(F55&gt;60,60,F55),F55)</f>
        <v>47</v>
      </c>
      <c r="H55" s="116">
        <f>(D55+G55)/2</f>
        <v>53.5</v>
      </c>
      <c r="I55" s="116">
        <f>IF('STATS 17-18'!H56&lt;13.4,IF(H55&gt;73,73,H55),H55)</f>
        <v>53.5</v>
      </c>
      <c r="J55" s="134">
        <f>IF('STATS 17-18'!H56&lt;11,IF(I55&gt;66,66,I55),I55)</f>
        <v>53.5</v>
      </c>
    </row>
    <row r="56" ht="20.35" customHeight="1">
      <c r="A56" t="s" s="38">
        <v>117</v>
      </c>
      <c r="B56" s="90">
        <f>VLOOKUP('STATS 17-18'!Y57,'DF - Tableau 2'!$A$3:$B$55,2)</f>
        <v>74</v>
      </c>
      <c r="C56" s="116">
        <f>IF('STATS 17-18'!G57&lt;400,IF(B56&gt;66,66,B56),B56)</f>
        <v>74</v>
      </c>
      <c r="D56" s="116">
        <f>IF('STATS 17-18'!G57&lt;200,IF(C56&gt;60,60,C56),C56)</f>
        <v>74</v>
      </c>
      <c r="E56" s="33">
        <f>VLOOKUP('STATS 17-18'!AE57,'DF - Tableau 4'!$A$3:$B$55,2)</f>
        <v>63</v>
      </c>
      <c r="F56" s="33">
        <f>IF('STATS 17-18'!G57&lt;400,IF(E56&gt;66,66,E56),E56)</f>
        <v>63</v>
      </c>
      <c r="G56" s="33">
        <f>IF('STATS 17-18'!G57&lt;200,IF(F56&gt;60,60,F56),F56)</f>
        <v>63</v>
      </c>
      <c r="H56" s="116">
        <f>(D56+G56)/2</f>
        <v>68.5</v>
      </c>
      <c r="I56" s="116">
        <f>IF('STATS 17-18'!H57&lt;13.4,IF(H56&gt;73,73,H56),H56)</f>
        <v>68.5</v>
      </c>
      <c r="J56" s="134">
        <f>IF('STATS 17-18'!H57&lt;11,IF(I56&gt;66,66,I56),I56)</f>
        <v>68.5</v>
      </c>
    </row>
    <row r="57" ht="20.35" customHeight="1">
      <c r="A57" t="s" s="38">
        <v>118</v>
      </c>
      <c r="B57" s="90">
        <f>VLOOKUP('STATS 17-18'!Y58,'DF - Tableau 2'!$A$3:$B$55,2)</f>
        <v>54</v>
      </c>
      <c r="C57" s="116">
        <f>IF('STATS 17-18'!G58&lt;400,IF(B57&gt;66,66,B57),B57)</f>
        <v>54</v>
      </c>
      <c r="D57" s="116">
        <f>IF('STATS 17-18'!G58&lt;200,IF(C57&gt;60,60,C57),C57)</f>
        <v>54</v>
      </c>
      <c r="E57" s="33">
        <f>VLOOKUP('STATS 17-18'!AE58,'DF - Tableau 4'!$A$3:$B$55,2)</f>
        <v>95</v>
      </c>
      <c r="F57" s="33">
        <f>IF('STATS 17-18'!G58&lt;400,IF(E57&gt;66,66,E57),E57)</f>
        <v>95</v>
      </c>
      <c r="G57" s="33">
        <f>IF('STATS 17-18'!G58&lt;200,IF(F57&gt;60,60,F57),F57)</f>
        <v>95</v>
      </c>
      <c r="H57" s="116">
        <f>(D57+G57)/2</f>
        <v>74.5</v>
      </c>
      <c r="I57" s="116">
        <f>IF('STATS 17-18'!H58&lt;13.4,IF(H57&gt;73,73,H57),H57)</f>
        <v>74.5</v>
      </c>
      <c r="J57" s="134">
        <f>IF('STATS 17-18'!H58&lt;11,IF(I57&gt;66,66,I57),I57)</f>
        <v>74.5</v>
      </c>
    </row>
    <row r="58" ht="20.35" customHeight="1">
      <c r="A58" t="s" s="38">
        <v>120</v>
      </c>
      <c r="B58" s="90">
        <f>VLOOKUP('STATS 17-18'!Y59,'DF - Tableau 2'!$A$3:$B$55,2)</f>
        <v>70</v>
      </c>
      <c r="C58" s="33">
        <f>IF('STATS 17-18'!G59&lt;400,IF(B58&gt;66,66,B58),B58)</f>
        <v>66</v>
      </c>
      <c r="D58" s="33">
        <f>IF('STATS 17-18'!G59&lt;200,IF(C58&gt;60,60,C58),C58)</f>
        <v>60</v>
      </c>
      <c r="E58" s="33">
        <f>VLOOKUP('STATS 17-18'!AE59,'DF - Tableau 4'!$A$3:$B$55,2)</f>
        <v>69</v>
      </c>
      <c r="F58" s="33">
        <f>IF('STATS 17-18'!G59&lt;400,IF(E58&gt;66,66,E58),E58)</f>
        <v>66</v>
      </c>
      <c r="G58" s="33">
        <f>IF('STATS 17-18'!G59&lt;200,IF(F58&gt;60,60,F58),F58)</f>
        <v>60</v>
      </c>
      <c r="H58" s="116">
        <f>(D58+G58)/2</f>
        <v>60</v>
      </c>
      <c r="I58" s="116">
        <f>IF('STATS 17-18'!H59&lt;13.4,IF(H58&gt;73,73,H58),H58)</f>
        <v>60</v>
      </c>
      <c r="J58" s="134">
        <f>IF('STATS 17-18'!H59&lt;11,IF(I58&gt;66,66,I58),I58)</f>
        <v>60</v>
      </c>
    </row>
    <row r="59" ht="20.35" customHeight="1">
      <c r="A59" t="s" s="38">
        <v>122</v>
      </c>
      <c r="B59" s="90">
        <f>VLOOKUP('STATS 17-18'!Y60,'DF - Tableau 2'!$A$3:$B$55,2)</f>
        <v>71</v>
      </c>
      <c r="C59" s="116">
        <f>IF('STATS 17-18'!G60&lt;400,IF(B59&gt;66,66,B59),B59)</f>
        <v>71</v>
      </c>
      <c r="D59" s="116">
        <f>IF('STATS 17-18'!G60&lt;200,IF(C59&gt;60,60,C59),C59)</f>
        <v>71</v>
      </c>
      <c r="E59" s="33">
        <f>VLOOKUP('STATS 17-18'!AE60,'DF - Tableau 4'!$A$3:$B$55,2)</f>
        <v>61</v>
      </c>
      <c r="F59" s="33">
        <f>IF('STATS 17-18'!G60&lt;400,IF(E59&gt;66,66,E59),E59)</f>
        <v>61</v>
      </c>
      <c r="G59" s="33">
        <f>IF('STATS 17-18'!G60&lt;200,IF(F59&gt;60,60,F59),F59)</f>
        <v>61</v>
      </c>
      <c r="H59" s="116">
        <f>(D59+G59)/2</f>
        <v>66</v>
      </c>
      <c r="I59" s="116">
        <f>IF('STATS 17-18'!H60&lt;13.4,IF(H59&gt;73,73,H59),H59)</f>
        <v>66</v>
      </c>
      <c r="J59" s="134">
        <f>IF('STATS 17-18'!H60&lt;11,IF(I59&gt;66,66,I59),I59)</f>
        <v>66</v>
      </c>
    </row>
    <row r="60" ht="20.35" customHeight="1">
      <c r="A60" t="s" s="38">
        <v>123</v>
      </c>
      <c r="B60" s="90">
        <f>VLOOKUP('STATS 17-18'!Y61,'DF - Tableau 2'!$A$3:$B$55,2)</f>
        <v>49</v>
      </c>
      <c r="C60" s="116">
        <f>IF('STATS 17-18'!G61&lt;400,IF(B60&gt;66,66,B60),B60)</f>
        <v>49</v>
      </c>
      <c r="D60" s="116">
        <f>IF('STATS 17-18'!G61&lt;200,IF(C60&gt;60,60,C60),C60)</f>
        <v>49</v>
      </c>
      <c r="E60" s="33">
        <f>VLOOKUP('STATS 17-18'!AE61,'DF - Tableau 4'!$A$3:$B$55,2)</f>
        <v>56</v>
      </c>
      <c r="F60" s="33">
        <f>IF('STATS 17-18'!G61&lt;400,IF(E60&gt;66,66,E60),E60)</f>
        <v>56</v>
      </c>
      <c r="G60" s="33">
        <f>IF('STATS 17-18'!G61&lt;200,IF(F60&gt;60,60,F60),F60)</f>
        <v>56</v>
      </c>
      <c r="H60" s="116">
        <f>(D60+G60)/2</f>
        <v>52.5</v>
      </c>
      <c r="I60" s="116">
        <f>IF('STATS 17-18'!H61&lt;13.4,IF(H60&gt;73,73,H60),H60)</f>
        <v>52.5</v>
      </c>
      <c r="J60" s="134">
        <f>IF('STATS 17-18'!H61&lt;11,IF(I60&gt;66,66,I60),I60)</f>
        <v>52.5</v>
      </c>
    </row>
    <row r="61" ht="20.35" customHeight="1">
      <c r="A61" t="s" s="38">
        <v>124</v>
      </c>
      <c r="B61" s="90">
        <f>VLOOKUP('STATS 17-18'!Y62,'DF - Tableau 2'!$A$3:$B$55,2)</f>
        <v>57</v>
      </c>
      <c r="C61" s="116">
        <f>IF('STATS 17-18'!G62&lt;400,IF(B61&gt;66,66,B61),B61)</f>
        <v>57</v>
      </c>
      <c r="D61" s="116">
        <f>IF('STATS 17-18'!G62&lt;200,IF(C61&gt;60,60,C61),C61)</f>
        <v>57</v>
      </c>
      <c r="E61" s="33">
        <f>VLOOKUP('STATS 17-18'!AE62,'DF - Tableau 4'!$A$3:$B$55,2)</f>
        <v>97</v>
      </c>
      <c r="F61" s="33">
        <f>IF('STATS 17-18'!G62&lt;400,IF(E61&gt;66,66,E61),E61)</f>
        <v>97</v>
      </c>
      <c r="G61" s="33">
        <f>IF('STATS 17-18'!G62&lt;200,IF(F61&gt;60,60,F61),F61)</f>
        <v>97</v>
      </c>
      <c r="H61" s="116">
        <f>(D61+G61)/2</f>
        <v>77</v>
      </c>
      <c r="I61" s="116">
        <f>IF('STATS 17-18'!H62&lt;13.4,IF(H61&gt;73,73,H61),H61)</f>
        <v>77</v>
      </c>
      <c r="J61" s="134">
        <f>IF('STATS 17-18'!H62&lt;11,IF(I61&gt;66,66,I61),I61)</f>
        <v>77</v>
      </c>
    </row>
    <row r="62" ht="20.35" customHeight="1">
      <c r="A62" t="s" s="38">
        <v>126</v>
      </c>
      <c r="B62" s="90">
        <f>VLOOKUP('STATS 17-18'!Y63,'DF - Tableau 2'!$A$3:$B$55,2)</f>
        <v>51</v>
      </c>
      <c r="C62" s="116">
        <f>IF('STATS 17-18'!G63&lt;400,IF(B62&gt;66,66,B62),B62)</f>
        <v>51</v>
      </c>
      <c r="D62" s="116">
        <f>IF('STATS 17-18'!G63&lt;200,IF(C62&gt;60,60,C62),C62)</f>
        <v>51</v>
      </c>
      <c r="E62" s="33">
        <f>VLOOKUP('STATS 17-18'!AE63,'DF - Tableau 4'!$A$3:$B$55,2)</f>
        <v>83</v>
      </c>
      <c r="F62" s="33">
        <f>IF('STATS 17-18'!G63&lt;400,IF(E62&gt;66,66,E62),E62)</f>
        <v>66</v>
      </c>
      <c r="G62" s="33">
        <f>IF('STATS 17-18'!G63&lt;200,IF(F62&gt;60,60,F62),F62)</f>
        <v>60</v>
      </c>
      <c r="H62" s="116">
        <f>(D62+G62)/2</f>
        <v>55.5</v>
      </c>
      <c r="I62" s="116">
        <f>IF('STATS 17-18'!H63&lt;13.4,IF(H62&gt;73,73,H62),H62)</f>
        <v>55.5</v>
      </c>
      <c r="J62" s="134">
        <f>IF('STATS 17-18'!H63&lt;11,IF(I62&gt;66,66,I62),I62)</f>
        <v>55.5</v>
      </c>
    </row>
    <row r="63" ht="20.35" customHeight="1">
      <c r="A63" t="s" s="38">
        <v>127</v>
      </c>
      <c r="B63" s="90">
        <f>VLOOKUP('STATS 17-18'!Y64,'DF - Tableau 2'!$A$3:$B$55,2)</f>
        <v>74</v>
      </c>
      <c r="C63" s="116">
        <f>IF('STATS 17-18'!G64&lt;400,IF(B63&gt;66,66,B63),B63)</f>
        <v>74</v>
      </c>
      <c r="D63" s="116">
        <f>IF('STATS 17-18'!G64&lt;200,IF(C63&gt;60,60,C63),C63)</f>
        <v>74</v>
      </c>
      <c r="E63" s="33">
        <f>VLOOKUP('STATS 17-18'!AE64,'DF - Tableau 4'!$A$3:$B$55,2)</f>
        <v>58</v>
      </c>
      <c r="F63" s="33">
        <f>IF('STATS 17-18'!G64&lt;400,IF(E63&gt;66,66,E63),E63)</f>
        <v>58</v>
      </c>
      <c r="G63" s="33">
        <f>IF('STATS 17-18'!G64&lt;200,IF(F63&gt;60,60,F63),F63)</f>
        <v>58</v>
      </c>
      <c r="H63" s="116">
        <f>(D63+G63)/2</f>
        <v>66</v>
      </c>
      <c r="I63" s="116">
        <f>IF('STATS 17-18'!H64&lt;13.4,IF(H63&gt;73,73,H63),H63)</f>
        <v>66</v>
      </c>
      <c r="J63" s="134">
        <f>IF('STATS 17-18'!H64&lt;11,IF(I63&gt;66,66,I63),I63)</f>
        <v>66</v>
      </c>
    </row>
    <row r="64" ht="20.35" customHeight="1">
      <c r="A64" t="s" s="38">
        <v>128</v>
      </c>
      <c r="B64" s="90">
        <f>VLOOKUP('STATS 17-18'!Y65,'DF - Tableau 2'!$A$3:$B$55,2)</f>
        <v>61</v>
      </c>
      <c r="C64" s="116">
        <f>IF('STATS 17-18'!G65&lt;400,IF(B64&gt;66,66,B64),B64)</f>
        <v>61</v>
      </c>
      <c r="D64" s="116">
        <f>IF('STATS 17-18'!G65&lt;200,IF(C64&gt;60,60,C64),C64)</f>
        <v>61</v>
      </c>
      <c r="E64" s="33">
        <f>VLOOKUP('STATS 17-18'!AE65,'DF - Tableau 4'!$A$3:$B$55,2)</f>
        <v>84</v>
      </c>
      <c r="F64" s="33">
        <f>IF('STATS 17-18'!G65&lt;400,IF(E64&gt;66,66,E64),E64)</f>
        <v>84</v>
      </c>
      <c r="G64" s="33">
        <f>IF('STATS 17-18'!G65&lt;200,IF(F64&gt;60,60,F64),F64)</f>
        <v>84</v>
      </c>
      <c r="H64" s="116">
        <f>(D64+G64)/2</f>
        <v>72.5</v>
      </c>
      <c r="I64" s="116">
        <f>IF('STATS 17-18'!H65&lt;13.4,IF(H64&gt;73,73,H64),H64)</f>
        <v>72.5</v>
      </c>
      <c r="J64" s="134">
        <f>IF('STATS 17-18'!H65&lt;11,IF(I64&gt;66,66,I64),I64)</f>
        <v>72.5</v>
      </c>
    </row>
    <row r="65" ht="20.35" customHeight="1">
      <c r="A65" t="s" s="38">
        <v>129</v>
      </c>
      <c r="B65" s="90">
        <f>VLOOKUP('STATS 17-18'!Y66,'DF - Tableau 2'!$A$3:$B$55,2)</f>
        <v>85</v>
      </c>
      <c r="C65" s="33">
        <f>IF('STATS 17-18'!G66&lt;400,IF(B65&gt;66,66,B65),B65)</f>
        <v>66</v>
      </c>
      <c r="D65" s="33">
        <f>IF('STATS 17-18'!G66&lt;200,IF(C65&gt;60,60,C65),C65)</f>
        <v>66</v>
      </c>
      <c r="E65" s="33">
        <f>VLOOKUP('STATS 17-18'!AE66,'DF - Tableau 4'!$A$3:$B$55,2)</f>
        <v>55</v>
      </c>
      <c r="F65" s="33">
        <f>IF('STATS 17-18'!G66&lt;400,IF(E65&gt;66,66,E65),E65)</f>
        <v>55</v>
      </c>
      <c r="G65" s="33">
        <f>IF('STATS 17-18'!G66&lt;200,IF(F65&gt;60,60,F65),F65)</f>
        <v>55</v>
      </c>
      <c r="H65" s="116">
        <f>(D65+G65)/2</f>
        <v>60.5</v>
      </c>
      <c r="I65" s="116">
        <f>IF('STATS 17-18'!H66&lt;13.4,IF(H65&gt;73,73,H65),H65)</f>
        <v>60.5</v>
      </c>
      <c r="J65" s="134">
        <f>IF('STATS 17-18'!H66&lt;11,IF(I65&gt;66,66,I65),I65)</f>
        <v>60.5</v>
      </c>
    </row>
    <row r="66" ht="20.35" customHeight="1">
      <c r="A66" t="s" s="38">
        <v>130</v>
      </c>
      <c r="B66" s="90">
        <f>VLOOKUP('STATS 17-18'!Y67,'DF - Tableau 2'!$A$3:$B$55,2)</f>
        <v>78</v>
      </c>
      <c r="C66" s="116">
        <f>IF('STATS 17-18'!G67&lt;400,IF(B66&gt;66,66,B66),B66)</f>
        <v>78</v>
      </c>
      <c r="D66" s="116">
        <f>IF('STATS 17-18'!G67&lt;200,IF(C66&gt;60,60,C66),C66)</f>
        <v>78</v>
      </c>
      <c r="E66" s="33">
        <f>VLOOKUP('STATS 17-18'!AE67,'DF - Tableau 4'!$A$3:$B$55,2)</f>
        <v>62</v>
      </c>
      <c r="F66" s="33">
        <f>IF('STATS 17-18'!G67&lt;400,IF(E66&gt;66,66,E66),E66)</f>
        <v>62</v>
      </c>
      <c r="G66" s="33">
        <f>IF('STATS 17-18'!G67&lt;200,IF(F66&gt;60,60,F66),F66)</f>
        <v>62</v>
      </c>
      <c r="H66" s="116">
        <f>(D66+G66)/2</f>
        <v>70</v>
      </c>
      <c r="I66" s="116">
        <f>IF('STATS 17-18'!H67&lt;13.4,IF(H66&gt;73,73,H66),H66)</f>
        <v>70</v>
      </c>
      <c r="J66" s="134">
        <f>IF('STATS 17-18'!H67&lt;11,IF(I66&gt;66,66,I66),I66)</f>
        <v>70</v>
      </c>
    </row>
    <row r="67" ht="20.35" customHeight="1">
      <c r="A67" t="s" s="38">
        <v>132</v>
      </c>
      <c r="B67" s="90">
        <f>VLOOKUP('STATS 17-18'!Y68,'DF - Tableau 2'!$A$3:$B$55,2)</f>
        <v>76</v>
      </c>
      <c r="C67" s="116">
        <f>IF('STATS 17-18'!G68&lt;400,IF(B67&gt;66,66,B67),B67)</f>
        <v>76</v>
      </c>
      <c r="D67" s="116">
        <f>IF('STATS 17-18'!G68&lt;200,IF(C67&gt;60,60,C67),C67)</f>
        <v>76</v>
      </c>
      <c r="E67" s="33">
        <f>VLOOKUP('STATS 17-18'!AE68,'DF - Tableau 4'!$A$3:$B$55,2)</f>
        <v>56</v>
      </c>
      <c r="F67" s="33">
        <f>IF('STATS 17-18'!G68&lt;400,IF(E67&gt;66,66,E67),E67)</f>
        <v>56</v>
      </c>
      <c r="G67" s="33">
        <f>IF('STATS 17-18'!G68&lt;200,IF(F67&gt;60,60,F67),F67)</f>
        <v>56</v>
      </c>
      <c r="H67" s="116">
        <f>(D67+G67)/2</f>
        <v>66</v>
      </c>
      <c r="I67" s="116">
        <f>IF('STATS 17-18'!H68&lt;13.4,IF(H67&gt;73,73,H67),H67)</f>
        <v>66</v>
      </c>
      <c r="J67" s="134">
        <f>IF('STATS 17-18'!H68&lt;11,IF(I67&gt;66,66,I67),I67)</f>
        <v>66</v>
      </c>
    </row>
    <row r="68" ht="20.35" customHeight="1">
      <c r="A68" t="s" s="38">
        <v>133</v>
      </c>
      <c r="B68" s="90">
        <f>VLOOKUP('STATS 17-18'!Y69,'DF - Tableau 2'!$A$3:$B$55,2)</f>
        <v>47</v>
      </c>
      <c r="C68" s="116">
        <f>IF('STATS 17-18'!G69&lt;400,IF(B68&gt;66,66,B68),B68)</f>
        <v>47</v>
      </c>
      <c r="D68" s="116">
        <f>IF('STATS 17-18'!G69&lt;200,IF(C68&gt;60,60,C68),C68)</f>
        <v>47</v>
      </c>
      <c r="E68" s="33">
        <f>VLOOKUP('STATS 17-18'!AE69,'DF - Tableau 4'!$A$3:$B$55,2)</f>
        <v>47</v>
      </c>
      <c r="F68" s="33">
        <f>IF('STATS 17-18'!G69&lt;400,IF(E68&gt;66,66,E68),E68)</f>
        <v>47</v>
      </c>
      <c r="G68" s="33">
        <f>IF('STATS 17-18'!G69&lt;200,IF(F68&gt;60,60,F68),F68)</f>
        <v>47</v>
      </c>
      <c r="H68" s="116">
        <f>(D68+G68)/2</f>
        <v>47</v>
      </c>
      <c r="I68" s="116">
        <f>IF('STATS 17-18'!H69&lt;13.4,IF(H68&gt;73,73,H68),H68)</f>
        <v>47</v>
      </c>
      <c r="J68" s="134">
        <f>IF('STATS 17-18'!H69&lt;11,IF(I68&gt;66,66,I68),I68)</f>
        <v>47</v>
      </c>
    </row>
    <row r="69" ht="20.35" customHeight="1">
      <c r="A69" t="s" s="38">
        <v>134</v>
      </c>
      <c r="B69" s="90">
        <f>VLOOKUP('STATS 17-18'!Y70,'DF - Tableau 2'!$A$3:$B$55,2)</f>
        <v>63</v>
      </c>
      <c r="C69" s="116">
        <f>IF('STATS 17-18'!G70&lt;400,IF(B69&gt;66,66,B69),B69)</f>
        <v>63</v>
      </c>
      <c r="D69" s="116">
        <f>IF('STATS 17-18'!G70&lt;200,IF(C69&gt;60,60,C69),C69)</f>
        <v>63</v>
      </c>
      <c r="E69" s="33">
        <f>VLOOKUP('STATS 17-18'!AE70,'DF - Tableau 4'!$A$3:$B$55,2)</f>
        <v>70</v>
      </c>
      <c r="F69" s="33">
        <f>IF('STATS 17-18'!G70&lt;400,IF(E69&gt;66,66,E69),E69)</f>
        <v>70</v>
      </c>
      <c r="G69" s="33">
        <f>IF('STATS 17-18'!G70&lt;200,IF(F69&gt;60,60,F69),F69)</f>
        <v>70</v>
      </c>
      <c r="H69" s="116">
        <f>(D69+G69)/2</f>
        <v>66.5</v>
      </c>
      <c r="I69" s="116">
        <f>IF('STATS 17-18'!H70&lt;13.4,IF(H69&gt;73,73,H69),H69)</f>
        <v>66.5</v>
      </c>
      <c r="J69" s="134">
        <f>IF('STATS 17-18'!H70&lt;11,IF(I69&gt;66,66,I69),I69)</f>
        <v>66.5</v>
      </c>
    </row>
    <row r="70" ht="20.35" customHeight="1">
      <c r="A70" t="s" s="38">
        <v>135</v>
      </c>
      <c r="B70" s="90">
        <f>VLOOKUP('STATS 17-18'!Y71,'DF - Tableau 2'!$A$3:$B$55,2)</f>
        <v>60</v>
      </c>
      <c r="C70" s="116">
        <f>IF('STATS 17-18'!G71&lt;400,IF(B70&gt;66,66,B70),B70)</f>
        <v>60</v>
      </c>
      <c r="D70" s="116">
        <f>IF('STATS 17-18'!G71&lt;200,IF(C70&gt;60,60,C70),C70)</f>
        <v>60</v>
      </c>
      <c r="E70" s="33">
        <f>VLOOKUP('STATS 17-18'!AE71,'DF - Tableau 4'!$A$3:$B$55,2)</f>
        <v>70</v>
      </c>
      <c r="F70" s="33">
        <f>IF('STATS 17-18'!G71&lt;400,IF(E70&gt;66,66,E70),E70)</f>
        <v>70</v>
      </c>
      <c r="G70" s="33">
        <f>IF('STATS 17-18'!G71&lt;200,IF(F70&gt;60,60,F70),F70)</f>
        <v>70</v>
      </c>
      <c r="H70" s="116">
        <f>(D70+G70)/2</f>
        <v>65</v>
      </c>
      <c r="I70" s="116">
        <f>IF('STATS 17-18'!H71&lt;13.4,IF(H70&gt;73,73,H70),H70)</f>
        <v>65</v>
      </c>
      <c r="J70" s="134">
        <f>IF('STATS 17-18'!H71&lt;11,IF(I70&gt;66,66,I70),I70)</f>
        <v>65</v>
      </c>
    </row>
    <row r="71" ht="20.35" customHeight="1">
      <c r="A71" t="s" s="38">
        <v>136</v>
      </c>
      <c r="B71" s="90">
        <f>VLOOKUP('STATS 17-18'!Y72,'DF - Tableau 2'!$A$3:$B$55,2)</f>
        <v>47</v>
      </c>
      <c r="C71" s="116">
        <f>IF('STATS 17-18'!G72&lt;400,IF(B71&gt;66,66,B71),B71)</f>
        <v>47</v>
      </c>
      <c r="D71" s="116">
        <f>IF('STATS 17-18'!G72&lt;200,IF(C71&gt;60,60,C71),C71)</f>
        <v>47</v>
      </c>
      <c r="E71" s="33">
        <f>VLOOKUP('STATS 17-18'!AE72,'DF - Tableau 4'!$A$3:$B$55,2)</f>
        <v>47</v>
      </c>
      <c r="F71" s="33">
        <f>IF('STATS 17-18'!G72&lt;400,IF(E71&gt;66,66,E71),E71)</f>
        <v>47</v>
      </c>
      <c r="G71" s="33">
        <f>IF('STATS 17-18'!G72&lt;200,IF(F71&gt;60,60,F71),F71)</f>
        <v>47</v>
      </c>
      <c r="H71" s="116">
        <f>(D71+G71)/2</f>
        <v>47</v>
      </c>
      <c r="I71" s="116">
        <f>IF('STATS 17-18'!H72&lt;13.4,IF(H71&gt;73,73,H71),H71)</f>
        <v>47</v>
      </c>
      <c r="J71" s="134">
        <f>IF('STATS 17-18'!H72&lt;11,IF(I71&gt;66,66,I71),I71)</f>
        <v>47</v>
      </c>
    </row>
    <row r="72" ht="20.35" customHeight="1">
      <c r="A72" t="s" s="38">
        <v>137</v>
      </c>
      <c r="B72" s="90">
        <f>VLOOKUP('STATS 17-18'!Y73,'DF - Tableau 2'!$A$3:$B$55,2)</f>
        <v>55</v>
      </c>
      <c r="C72" s="116">
        <f>IF('STATS 17-18'!G73&lt;400,IF(B72&gt;66,66,B72),B72)</f>
        <v>55</v>
      </c>
      <c r="D72" s="116">
        <f>IF('STATS 17-18'!G73&lt;200,IF(C72&gt;60,60,C72),C72)</f>
        <v>55</v>
      </c>
      <c r="E72" s="33">
        <f>VLOOKUP('STATS 17-18'!AE73,'DF - Tableau 4'!$A$3:$B$55,2)</f>
        <v>88</v>
      </c>
      <c r="F72" s="33">
        <f>IF('STATS 17-18'!G73&lt;400,IF(E72&gt;66,66,E72),E72)</f>
        <v>88</v>
      </c>
      <c r="G72" s="33">
        <f>IF('STATS 17-18'!G73&lt;200,IF(F72&gt;60,60,F72),F72)</f>
        <v>88</v>
      </c>
      <c r="H72" s="116">
        <f>(D72+G72)/2</f>
        <v>71.5</v>
      </c>
      <c r="I72" s="116">
        <f>IF('STATS 17-18'!H73&lt;13.4,IF(H72&gt;73,73,H72),H72)</f>
        <v>71.5</v>
      </c>
      <c r="J72" s="134">
        <f>IF('STATS 17-18'!H73&lt;11,IF(I72&gt;66,66,I72),I72)</f>
        <v>71.5</v>
      </c>
    </row>
    <row r="73" ht="20.35" customHeight="1">
      <c r="A73" t="s" s="38">
        <v>138</v>
      </c>
      <c r="B73" s="90">
        <f>VLOOKUP('STATS 17-18'!Y74,'DF - Tableau 2'!$A$3:$B$55,2)</f>
        <v>93</v>
      </c>
      <c r="C73" s="116">
        <f>IF('STATS 17-18'!G74&lt;400,IF(B73&gt;66,66,B73),B73)</f>
        <v>93</v>
      </c>
      <c r="D73" s="116">
        <f>IF('STATS 17-18'!G74&lt;200,IF(C73&gt;60,60,C73),C73)</f>
        <v>93</v>
      </c>
      <c r="E73" s="33">
        <f>VLOOKUP('STATS 17-18'!AE74,'DF - Tableau 4'!$A$3:$B$55,2)</f>
        <v>60</v>
      </c>
      <c r="F73" s="33">
        <f>IF('STATS 17-18'!G74&lt;400,IF(E73&gt;66,66,E73),E73)</f>
        <v>60</v>
      </c>
      <c r="G73" s="33">
        <f>IF('STATS 17-18'!G74&lt;200,IF(F73&gt;60,60,F73),F73)</f>
        <v>60</v>
      </c>
      <c r="H73" s="116">
        <f>(D73+G73)/2</f>
        <v>76.5</v>
      </c>
      <c r="I73" s="116">
        <f>IF('STATS 17-18'!H74&lt;13.4,IF(H73&gt;73,73,H73),H73)</f>
        <v>73</v>
      </c>
      <c r="J73" s="134">
        <f>IF('STATS 17-18'!H74&lt;11,IF(I73&gt;66,66,I73),I73)</f>
        <v>73</v>
      </c>
    </row>
    <row r="74" ht="20.35" customHeight="1">
      <c r="A74" t="s" s="38">
        <v>139</v>
      </c>
      <c r="B74" s="90">
        <f>VLOOKUP('STATS 17-18'!Y75,'DF - Tableau 2'!$A$3:$B$55,2)</f>
        <v>63</v>
      </c>
      <c r="C74" s="116">
        <f>IF('STATS 17-18'!G75&lt;400,IF(B74&gt;66,66,B74),B74)</f>
        <v>63</v>
      </c>
      <c r="D74" s="116">
        <f>IF('STATS 17-18'!G75&lt;200,IF(C74&gt;60,60,C74),C74)</f>
        <v>63</v>
      </c>
      <c r="E74" s="33">
        <f>VLOOKUP('STATS 17-18'!AE75,'DF - Tableau 4'!$A$3:$B$55,2)</f>
        <v>77</v>
      </c>
      <c r="F74" s="33">
        <f>IF('STATS 17-18'!G75&lt;400,IF(E74&gt;66,66,E74),E74)</f>
        <v>77</v>
      </c>
      <c r="G74" s="33">
        <f>IF('STATS 17-18'!G75&lt;200,IF(F74&gt;60,60,F74),F74)</f>
        <v>77</v>
      </c>
      <c r="H74" s="116">
        <f>(D74+G74)/2</f>
        <v>70</v>
      </c>
      <c r="I74" s="116">
        <f>IF('STATS 17-18'!H75&lt;13.4,IF(H74&gt;73,73,H74),H74)</f>
        <v>70</v>
      </c>
      <c r="J74" s="134">
        <f>IF('STATS 17-18'!H75&lt;11,IF(I74&gt;66,66,I74),I74)</f>
        <v>70</v>
      </c>
    </row>
    <row r="75" ht="20.35" customHeight="1">
      <c r="A75" t="s" s="38">
        <v>140</v>
      </c>
      <c r="B75" s="90">
        <f>VLOOKUP('STATS 17-18'!Y76,'DF - Tableau 2'!$A$3:$B$55,2)</f>
        <v>81</v>
      </c>
      <c r="C75" s="116">
        <f>IF('STATS 17-18'!G76&lt;400,IF(B75&gt;66,66,B75),B75)</f>
        <v>81</v>
      </c>
      <c r="D75" s="116">
        <f>IF('STATS 17-18'!G76&lt;200,IF(C75&gt;60,60,C75),C75)</f>
        <v>81</v>
      </c>
      <c r="E75" s="33">
        <f>VLOOKUP('STATS 17-18'!AE76,'DF - Tableau 4'!$A$3:$B$55,2)</f>
        <v>63</v>
      </c>
      <c r="F75" s="33">
        <f>IF('STATS 17-18'!G76&lt;400,IF(E75&gt;66,66,E75),E75)</f>
        <v>63</v>
      </c>
      <c r="G75" s="33">
        <f>IF('STATS 17-18'!G76&lt;200,IF(F75&gt;60,60,F75),F75)</f>
        <v>63</v>
      </c>
      <c r="H75" s="116">
        <f>(D75+G75)/2</f>
        <v>72</v>
      </c>
      <c r="I75" s="116">
        <f>IF('STATS 17-18'!H76&lt;13.4,IF(H75&gt;73,73,H75),H75)</f>
        <v>72</v>
      </c>
      <c r="J75" s="134">
        <f>IF('STATS 17-18'!H76&lt;11,IF(I75&gt;66,66,I75),I75)</f>
        <v>72</v>
      </c>
    </row>
    <row r="76" ht="20.35" customHeight="1">
      <c r="A76" t="s" s="38">
        <v>141</v>
      </c>
      <c r="B76" s="90">
        <f>VLOOKUP('STATS 17-18'!Y77,'DF - Tableau 2'!$A$3:$B$55,2)</f>
        <v>58</v>
      </c>
      <c r="C76" s="116">
        <f>IF('STATS 17-18'!G77&lt;400,IF(B76&gt;66,66,B76),B76)</f>
        <v>58</v>
      </c>
      <c r="D76" s="116">
        <f>IF('STATS 17-18'!G77&lt;200,IF(C76&gt;60,60,C76),C76)</f>
        <v>58</v>
      </c>
      <c r="E76" s="33">
        <f>VLOOKUP('STATS 17-18'!AE77,'DF - Tableau 4'!$A$3:$B$55,2)</f>
        <v>62</v>
      </c>
      <c r="F76" s="33">
        <f>IF('STATS 17-18'!G77&lt;400,IF(E76&gt;66,66,E76),E76)</f>
        <v>62</v>
      </c>
      <c r="G76" s="33">
        <f>IF('STATS 17-18'!G77&lt;200,IF(F76&gt;60,60,F76),F76)</f>
        <v>62</v>
      </c>
      <c r="H76" s="116">
        <f>(D76+G76)/2</f>
        <v>60</v>
      </c>
      <c r="I76" s="116">
        <f>IF('STATS 17-18'!H77&lt;13.4,IF(H76&gt;73,73,H76),H76)</f>
        <v>60</v>
      </c>
      <c r="J76" s="134">
        <f>IF('STATS 17-18'!H77&lt;11,IF(I76&gt;66,66,I76),I76)</f>
        <v>60</v>
      </c>
    </row>
    <row r="77" ht="20.35" customHeight="1">
      <c r="A77" t="s" s="38">
        <v>142</v>
      </c>
      <c r="B77" s="90">
        <f>VLOOKUP('STATS 17-18'!Y78,'DF - Tableau 2'!$A$3:$B$55,2)</f>
        <v>93</v>
      </c>
      <c r="C77" s="116">
        <f>IF('STATS 17-18'!G78&lt;400,IF(B77&gt;66,66,B77),B77)</f>
        <v>93</v>
      </c>
      <c r="D77" s="116">
        <f>IF('STATS 17-18'!G78&lt;200,IF(C77&gt;60,60,C77),C77)</f>
        <v>93</v>
      </c>
      <c r="E77" s="33">
        <f>VLOOKUP('STATS 17-18'!AE78,'DF - Tableau 4'!$A$3:$B$55,2)</f>
        <v>47</v>
      </c>
      <c r="F77" s="33">
        <f>IF('STATS 17-18'!G78&lt;400,IF(E77&gt;66,66,E77),E77)</f>
        <v>47</v>
      </c>
      <c r="G77" s="33">
        <f>IF('STATS 17-18'!G78&lt;200,IF(F77&gt;60,60,F77),F77)</f>
        <v>47</v>
      </c>
      <c r="H77" s="116">
        <f>(D77+G77)/2</f>
        <v>70</v>
      </c>
      <c r="I77" s="116">
        <f>IF('STATS 17-18'!H78&lt;13.4,IF(H77&gt;73,73,H77),H77)</f>
        <v>70</v>
      </c>
      <c r="J77" s="134">
        <f>IF('STATS 17-18'!H78&lt;11,IF(I77&gt;66,66,I77),I77)</f>
        <v>70</v>
      </c>
    </row>
    <row r="78" ht="20.35" customHeight="1">
      <c r="A78" t="s" s="38">
        <v>143</v>
      </c>
      <c r="B78" s="90">
        <f>VLOOKUP('STATS 17-18'!Y79,'DF - Tableau 2'!$A$3:$B$55,2)</f>
        <v>73</v>
      </c>
      <c r="C78" s="116">
        <f>IF('STATS 17-18'!G79&lt;400,IF(B78&gt;66,66,B78),B78)</f>
        <v>73</v>
      </c>
      <c r="D78" s="116">
        <f>IF('STATS 17-18'!G79&lt;200,IF(C78&gt;60,60,C78),C78)</f>
        <v>73</v>
      </c>
      <c r="E78" s="33">
        <f>VLOOKUP('STATS 17-18'!AE79,'DF - Tableau 4'!$A$3:$B$55,2)</f>
        <v>52</v>
      </c>
      <c r="F78" s="33">
        <f>IF('STATS 17-18'!G79&lt;400,IF(E78&gt;66,66,E78),E78)</f>
        <v>52</v>
      </c>
      <c r="G78" s="33">
        <f>IF('STATS 17-18'!G79&lt;200,IF(F78&gt;60,60,F78),F78)</f>
        <v>52</v>
      </c>
      <c r="H78" s="116">
        <f>(D78+G78)/2</f>
        <v>62.5</v>
      </c>
      <c r="I78" s="116">
        <f>IF('STATS 17-18'!H79&lt;13.4,IF(H78&gt;73,73,H78),H78)</f>
        <v>62.5</v>
      </c>
      <c r="J78" s="134">
        <f>IF('STATS 17-18'!H79&lt;11,IF(I78&gt;66,66,I78),I78)</f>
        <v>62.5</v>
      </c>
    </row>
    <row r="79" ht="20.35" customHeight="1">
      <c r="A79" t="s" s="38">
        <v>144</v>
      </c>
      <c r="B79" s="90">
        <f>VLOOKUP('STATS 17-18'!Y80,'DF - Tableau 2'!$A$3:$B$55,2)</f>
        <v>47</v>
      </c>
      <c r="C79" s="116">
        <f>IF('STATS 17-18'!G80&lt;400,IF(B79&gt;66,66,B79),B79)</f>
        <v>47</v>
      </c>
      <c r="D79" s="116">
        <f>IF('STATS 17-18'!G80&lt;200,IF(C79&gt;60,60,C79),C79)</f>
        <v>47</v>
      </c>
      <c r="E79" s="33">
        <f>VLOOKUP('STATS 17-18'!AE80,'DF - Tableau 4'!$A$3:$B$55,2)</f>
        <v>86</v>
      </c>
      <c r="F79" s="33">
        <f>IF('STATS 17-18'!G80&lt;400,IF(E79&gt;66,66,E79),E79)</f>
        <v>66</v>
      </c>
      <c r="G79" s="33">
        <f>IF('STATS 17-18'!G80&lt;200,IF(F79&gt;60,60,F79),F79)</f>
        <v>60</v>
      </c>
      <c r="H79" s="116">
        <f>(D79+G79)/2</f>
        <v>53.5</v>
      </c>
      <c r="I79" s="116">
        <f>IF('STATS 17-18'!H80&lt;13.4,IF(H79&gt;73,73,H79),H79)</f>
        <v>53.5</v>
      </c>
      <c r="J79" s="134">
        <f>IF('STATS 17-18'!H80&lt;11,IF(I79&gt;66,66,I79),I79)</f>
        <v>53.5</v>
      </c>
    </row>
    <row r="80" ht="20.35" customHeight="1">
      <c r="A80" t="s" s="38">
        <v>145</v>
      </c>
      <c r="B80" s="90">
        <f>VLOOKUP('STATS 17-18'!Y81,'DF - Tableau 2'!$A$3:$B$55,2)</f>
        <v>64</v>
      </c>
      <c r="C80" s="116">
        <f>IF('STATS 17-18'!G81&lt;400,IF(B80&gt;66,66,B80),B80)</f>
        <v>64</v>
      </c>
      <c r="D80" s="33">
        <f>IF('STATS 17-18'!G81&lt;200,IF(C80&gt;60,60,C80),C80)</f>
        <v>60</v>
      </c>
      <c r="E80" s="33">
        <f>VLOOKUP('STATS 17-18'!AE81,'DF - Tableau 4'!$A$3:$B$55,2)</f>
        <v>47</v>
      </c>
      <c r="F80" s="33">
        <f>IF('STATS 17-18'!G81&lt;400,IF(E80&gt;66,66,E80),E80)</f>
        <v>47</v>
      </c>
      <c r="G80" s="33">
        <f>IF('STATS 17-18'!G81&lt;200,IF(F80&gt;60,60,F80),F80)</f>
        <v>47</v>
      </c>
      <c r="H80" s="116">
        <f>(D80+G80)/2</f>
        <v>53.5</v>
      </c>
      <c r="I80" s="116">
        <f>IF('STATS 17-18'!H81&lt;13.4,IF(H80&gt;73,73,H80),H80)</f>
        <v>53.5</v>
      </c>
      <c r="J80" s="134">
        <f>IF('STATS 17-18'!H81&lt;11,IF(I80&gt;66,66,I80),I80)</f>
        <v>53.5</v>
      </c>
    </row>
    <row r="81" ht="20.35" customHeight="1">
      <c r="A81" t="s" s="38">
        <v>146</v>
      </c>
      <c r="B81" s="90">
        <f>VLOOKUP('STATS 17-18'!Y82,'DF - Tableau 2'!$A$3:$B$55,2)</f>
        <v>82</v>
      </c>
      <c r="C81" s="116">
        <f>IF('STATS 17-18'!G82&lt;400,IF(B81&gt;66,66,B81),B81)</f>
        <v>82</v>
      </c>
      <c r="D81" s="116">
        <f>IF('STATS 17-18'!G82&lt;200,IF(C81&gt;60,60,C81),C81)</f>
        <v>82</v>
      </c>
      <c r="E81" s="33">
        <f>VLOOKUP('STATS 17-18'!AE82,'DF - Tableau 4'!$A$3:$B$55,2)</f>
        <v>89</v>
      </c>
      <c r="F81" s="33">
        <f>IF('STATS 17-18'!G82&lt;400,IF(E81&gt;66,66,E81),E81)</f>
        <v>89</v>
      </c>
      <c r="G81" s="33">
        <f>IF('STATS 17-18'!G82&lt;200,IF(F81&gt;60,60,F81),F81)</f>
        <v>89</v>
      </c>
      <c r="H81" s="116">
        <f>(D81+G81)/2</f>
        <v>85.5</v>
      </c>
      <c r="I81" s="116">
        <f>IF('STATS 17-18'!H82&lt;13.4,IF(H81&gt;73,73,H81),H81)</f>
        <v>73</v>
      </c>
      <c r="J81" s="134">
        <f>IF('STATS 17-18'!H82&lt;11,IF(I81&gt;66,66,I81),I81)</f>
        <v>73</v>
      </c>
    </row>
    <row r="82" ht="20.35" customHeight="1">
      <c r="A82" t="s" s="38">
        <v>147</v>
      </c>
      <c r="B82" s="90">
        <f>VLOOKUP('STATS 17-18'!Y83,'DF - Tableau 2'!$A$3:$B$55,2)</f>
        <v>97</v>
      </c>
      <c r="C82" s="116">
        <f>IF('STATS 17-18'!G83&lt;400,IF(B82&gt;66,66,B82),B82)</f>
        <v>97</v>
      </c>
      <c r="D82" s="116">
        <f>IF('STATS 17-18'!G83&lt;200,IF(C82&gt;60,60,C82),C82)</f>
        <v>97</v>
      </c>
      <c r="E82" s="33">
        <f>VLOOKUP('STATS 17-18'!AE83,'DF - Tableau 4'!$A$3:$B$55,2)</f>
        <v>75</v>
      </c>
      <c r="F82" s="33">
        <f>IF('STATS 17-18'!G83&lt;400,IF(E82&gt;66,66,E82),E82)</f>
        <v>75</v>
      </c>
      <c r="G82" s="33">
        <f>IF('STATS 17-18'!G83&lt;200,IF(F82&gt;60,60,F82),F82)</f>
        <v>75</v>
      </c>
      <c r="H82" s="116">
        <f>(D82+G82)/2</f>
        <v>86</v>
      </c>
      <c r="I82" s="116">
        <f>IF('STATS 17-18'!H83&lt;13.4,IF(H82&gt;73,73,H82),H82)</f>
        <v>86</v>
      </c>
      <c r="J82" s="134">
        <f>IF('STATS 17-18'!H83&lt;11,IF(I82&gt;66,66,I82),I82)</f>
        <v>86</v>
      </c>
    </row>
    <row r="83" ht="20.35" customHeight="1">
      <c r="A83" t="s" s="38">
        <v>148</v>
      </c>
      <c r="B83" s="90">
        <f>VLOOKUP('STATS 17-18'!Y84,'DF - Tableau 2'!$A$3:$B$55,2)</f>
        <v>90</v>
      </c>
      <c r="C83" s="116">
        <f>IF('STATS 17-18'!G84&lt;400,IF(B83&gt;66,66,B83),B83)</f>
        <v>90</v>
      </c>
      <c r="D83" s="116">
        <f>IF('STATS 17-18'!G84&lt;200,IF(C83&gt;60,60,C83),C83)</f>
        <v>90</v>
      </c>
      <c r="E83" s="33">
        <f>VLOOKUP('STATS 17-18'!AE84,'DF - Tableau 4'!$A$3:$B$55,2)</f>
        <v>77</v>
      </c>
      <c r="F83" s="33">
        <f>IF('STATS 17-18'!G84&lt;400,IF(E83&gt;66,66,E83),E83)</f>
        <v>77</v>
      </c>
      <c r="G83" s="33">
        <f>IF('STATS 17-18'!G84&lt;200,IF(F83&gt;60,60,F83),F83)</f>
        <v>77</v>
      </c>
      <c r="H83" s="116">
        <f>(D83+G83)/2</f>
        <v>83.5</v>
      </c>
      <c r="I83" s="116">
        <f>IF('STATS 17-18'!H84&lt;13.4,IF(H83&gt;73,73,H83),H83)</f>
        <v>73</v>
      </c>
      <c r="J83" s="134">
        <f>IF('STATS 17-18'!H84&lt;11,IF(I83&gt;66,66,I83),I83)</f>
        <v>66</v>
      </c>
    </row>
    <row r="84" ht="20.35" customHeight="1">
      <c r="A84" t="s" s="38">
        <v>150</v>
      </c>
      <c r="B84" s="90">
        <f>VLOOKUP('STATS 17-18'!Y85,'DF - Tableau 2'!$A$3:$B$55,2)</f>
        <v>82</v>
      </c>
      <c r="C84" s="33">
        <f>IF('STATS 17-18'!G85&lt;400,IF(B84&gt;66,66,B84),B84)</f>
        <v>66</v>
      </c>
      <c r="D84" s="33">
        <f>IF('STATS 17-18'!G85&lt;200,IF(C84&gt;60,60,C84),C84)</f>
        <v>60</v>
      </c>
      <c r="E84" s="33">
        <f>VLOOKUP('STATS 17-18'!AE85,'DF - Tableau 4'!$A$3:$B$55,2)</f>
        <v>49</v>
      </c>
      <c r="F84" s="33">
        <f>IF('STATS 17-18'!G85&lt;400,IF(E84&gt;66,66,E84),E84)</f>
        <v>49</v>
      </c>
      <c r="G84" s="33">
        <f>IF('STATS 17-18'!G85&lt;200,IF(F84&gt;60,60,F84),F84)</f>
        <v>49</v>
      </c>
      <c r="H84" s="116">
        <f>(D84+G84)/2</f>
        <v>54.5</v>
      </c>
      <c r="I84" s="116">
        <f>IF('STATS 17-18'!H85&lt;13.4,IF(H84&gt;73,73,H84),H84)</f>
        <v>54.5</v>
      </c>
      <c r="J84" s="134">
        <f>IF('STATS 17-18'!H85&lt;11,IF(I84&gt;66,66,I84),I84)</f>
        <v>54.5</v>
      </c>
    </row>
    <row r="85" ht="20.35" customHeight="1">
      <c r="A85" t="s" s="38">
        <v>151</v>
      </c>
      <c r="B85" s="90">
        <f>VLOOKUP('STATS 17-18'!Y86,'DF - Tableau 2'!$A$3:$B$55,2)</f>
        <v>53</v>
      </c>
      <c r="C85" s="116">
        <f>IF('STATS 17-18'!G86&lt;400,IF(B85&gt;66,66,B85),B85)</f>
        <v>53</v>
      </c>
      <c r="D85" s="116">
        <f>IF('STATS 17-18'!G86&lt;200,IF(C85&gt;60,60,C85),C85)</f>
        <v>53</v>
      </c>
      <c r="E85" s="33">
        <f>VLOOKUP('STATS 17-18'!AE86,'DF - Tableau 4'!$A$3:$B$55,2)</f>
        <v>90</v>
      </c>
      <c r="F85" s="33">
        <f>IF('STATS 17-18'!G86&lt;400,IF(E85&gt;66,66,E85),E85)</f>
        <v>90</v>
      </c>
      <c r="G85" s="33">
        <f>IF('STATS 17-18'!G86&lt;200,IF(F85&gt;60,60,F85),F85)</f>
        <v>90</v>
      </c>
      <c r="H85" s="116">
        <f>(D85+G85)/2</f>
        <v>71.5</v>
      </c>
      <c r="I85" s="116">
        <f>IF('STATS 17-18'!H86&lt;13.4,IF(H85&gt;73,73,H85),H85)</f>
        <v>71.5</v>
      </c>
      <c r="J85" s="134">
        <f>IF('STATS 17-18'!H86&lt;11,IF(I85&gt;66,66,I85),I85)</f>
        <v>71.5</v>
      </c>
    </row>
    <row r="86" ht="20.35" customHeight="1">
      <c r="A86" t="s" s="38">
        <v>152</v>
      </c>
      <c r="B86" s="90">
        <f>VLOOKUP('STATS 17-18'!Y87,'DF - Tableau 2'!$A$3:$B$55,2)</f>
        <v>56</v>
      </c>
      <c r="C86" s="116">
        <f>IF('STATS 17-18'!G87&lt;400,IF(B86&gt;66,66,B86),B86)</f>
        <v>56</v>
      </c>
      <c r="D86" s="116">
        <f>IF('STATS 17-18'!G87&lt;200,IF(C86&gt;60,60,C86),C86)</f>
        <v>56</v>
      </c>
      <c r="E86" s="33">
        <f>VLOOKUP('STATS 17-18'!AE87,'DF - Tableau 4'!$A$3:$B$55,2)</f>
        <v>77</v>
      </c>
      <c r="F86" s="33">
        <f>IF('STATS 17-18'!G87&lt;400,IF(E86&gt;66,66,E86),E86)</f>
        <v>77</v>
      </c>
      <c r="G86" s="33">
        <f>IF('STATS 17-18'!G87&lt;200,IF(F86&gt;60,60,F86),F86)</f>
        <v>77</v>
      </c>
      <c r="H86" s="116">
        <f>(D86+G86)/2</f>
        <v>66.5</v>
      </c>
      <c r="I86" s="116">
        <f>IF('STATS 17-18'!H87&lt;13.4,IF(H86&gt;73,73,H86),H86)</f>
        <v>66.5</v>
      </c>
      <c r="J86" s="134">
        <f>IF('STATS 17-18'!H87&lt;11,IF(I86&gt;66,66,I86),I86)</f>
        <v>66.5</v>
      </c>
    </row>
    <row r="87" ht="20.35" customHeight="1">
      <c r="A87" t="s" s="38">
        <v>153</v>
      </c>
      <c r="B87" s="90">
        <f>VLOOKUP('STATS 17-18'!Y88,'DF - Tableau 2'!$A$3:$B$55,2)</f>
        <v>70</v>
      </c>
      <c r="C87" s="116">
        <f>IF('STATS 17-18'!G88&lt;400,IF(B87&gt;66,66,B87),B87)</f>
        <v>70</v>
      </c>
      <c r="D87" s="116">
        <f>IF('STATS 17-18'!G88&lt;200,IF(C87&gt;60,60,C87),C87)</f>
        <v>70</v>
      </c>
      <c r="E87" s="33">
        <f>VLOOKUP('STATS 17-18'!AE88,'DF - Tableau 4'!$A$3:$B$55,2)</f>
        <v>79</v>
      </c>
      <c r="F87" s="33">
        <f>IF('STATS 17-18'!G88&lt;400,IF(E87&gt;66,66,E87),E87)</f>
        <v>79</v>
      </c>
      <c r="G87" s="33">
        <f>IF('STATS 17-18'!G88&lt;200,IF(F87&gt;60,60,F87),F87)</f>
        <v>79</v>
      </c>
      <c r="H87" s="116">
        <f>(D87+G87)/2</f>
        <v>74.5</v>
      </c>
      <c r="I87" s="116">
        <f>IF('STATS 17-18'!H88&lt;13.4,IF(H87&gt;73,73,H87),H87)</f>
        <v>74.5</v>
      </c>
      <c r="J87" s="134">
        <f>IF('STATS 17-18'!H88&lt;11,IF(I87&gt;66,66,I87),I87)</f>
        <v>74.5</v>
      </c>
    </row>
    <row r="88" ht="20.35" customHeight="1">
      <c r="A88" t="s" s="38">
        <v>154</v>
      </c>
      <c r="B88" s="90">
        <f>VLOOKUP('STATS 17-18'!Y89,'DF - Tableau 2'!$A$3:$B$55,2)</f>
        <v>71</v>
      </c>
      <c r="C88" s="116">
        <f>IF('STATS 17-18'!G89&lt;400,IF(B88&gt;66,66,B88),B88)</f>
        <v>71</v>
      </c>
      <c r="D88" s="116">
        <f>IF('STATS 17-18'!G89&lt;200,IF(C88&gt;60,60,C88),C88)</f>
        <v>71</v>
      </c>
      <c r="E88" s="33">
        <f>VLOOKUP('STATS 17-18'!AE89,'DF - Tableau 4'!$A$3:$B$55,2)</f>
        <v>92</v>
      </c>
      <c r="F88" s="33">
        <f>IF('STATS 17-18'!G89&lt;400,IF(E88&gt;66,66,E88),E88)</f>
        <v>92</v>
      </c>
      <c r="G88" s="33">
        <f>IF('STATS 17-18'!G89&lt;200,IF(F88&gt;60,60,F88),F88)</f>
        <v>92</v>
      </c>
      <c r="H88" s="116">
        <f>(D88+G88)/2</f>
        <v>81.5</v>
      </c>
      <c r="I88" s="116">
        <f>IF('STATS 17-18'!H89&lt;13.4,IF(H88&gt;73,73,H88),H88)</f>
        <v>81.5</v>
      </c>
      <c r="J88" s="134">
        <f>IF('STATS 17-18'!H89&lt;11,IF(I88&gt;66,66,I88),I88)</f>
        <v>81.5</v>
      </c>
    </row>
    <row r="89" ht="20.35" customHeight="1">
      <c r="A89" t="s" s="38">
        <v>155</v>
      </c>
      <c r="B89" s="90">
        <f>VLOOKUP('STATS 17-18'!Y90,'DF - Tableau 2'!$A$3:$B$55,2)</f>
        <v>47</v>
      </c>
      <c r="C89" s="116">
        <f>IF('STATS 17-18'!G90&lt;400,IF(B89&gt;66,66,B89),B89)</f>
        <v>47</v>
      </c>
      <c r="D89" s="116">
        <f>IF('STATS 17-18'!G90&lt;200,IF(C89&gt;60,60,C89),C89)</f>
        <v>47</v>
      </c>
      <c r="E89" s="33">
        <f>VLOOKUP('STATS 17-18'!AE90,'DF - Tableau 4'!$A$3:$B$55,2)</f>
        <v>47</v>
      </c>
      <c r="F89" s="33">
        <f>IF('STATS 17-18'!G90&lt;400,IF(E89&gt;66,66,E89),E89)</f>
        <v>47</v>
      </c>
      <c r="G89" s="33">
        <f>IF('STATS 17-18'!G90&lt;200,IF(F89&gt;60,60,F89),F89)</f>
        <v>47</v>
      </c>
      <c r="H89" s="116">
        <f>(D89+G89)/2</f>
        <v>47</v>
      </c>
      <c r="I89" s="116">
        <f>IF('STATS 17-18'!H90&lt;13.4,IF(H89&gt;73,73,H89),H89)</f>
        <v>47</v>
      </c>
      <c r="J89" s="134">
        <f>IF('STATS 17-18'!H90&lt;11,IF(I89&gt;66,66,I89),I89)</f>
        <v>47</v>
      </c>
    </row>
    <row r="90" ht="20.35" customHeight="1">
      <c r="A90" t="s" s="38">
        <v>156</v>
      </c>
      <c r="B90" s="90">
        <f>VLOOKUP('STATS 17-18'!Y91,'DF - Tableau 2'!$A$3:$B$55,2)</f>
        <v>86</v>
      </c>
      <c r="C90" s="116">
        <f>IF('STATS 17-18'!G91&lt;400,IF(B90&gt;66,66,B90),B90)</f>
        <v>86</v>
      </c>
      <c r="D90" s="116">
        <f>IF('STATS 17-18'!G91&lt;200,IF(C90&gt;60,60,C90),C90)</f>
        <v>86</v>
      </c>
      <c r="E90" s="33">
        <f>VLOOKUP('STATS 17-18'!AE91,'DF - Tableau 4'!$A$3:$B$55,2)</f>
        <v>62</v>
      </c>
      <c r="F90" s="33">
        <f>IF('STATS 17-18'!G91&lt;400,IF(E90&gt;66,66,E90),E90)</f>
        <v>62</v>
      </c>
      <c r="G90" s="33">
        <f>IF('STATS 17-18'!G91&lt;200,IF(F90&gt;60,60,F90),F90)</f>
        <v>62</v>
      </c>
      <c r="H90" s="116">
        <f>(D90+G90)/2</f>
        <v>74</v>
      </c>
      <c r="I90" s="116">
        <f>IF('STATS 17-18'!H91&lt;13.4,IF(H90&gt;73,73,H90),H90)</f>
        <v>74</v>
      </c>
      <c r="J90" s="134">
        <f>IF('STATS 17-18'!H91&lt;11,IF(I90&gt;66,66,I90),I90)</f>
        <v>74</v>
      </c>
    </row>
    <row r="91" ht="20.35" customHeight="1">
      <c r="A91" t="s" s="38">
        <v>157</v>
      </c>
      <c r="B91" s="90">
        <f>VLOOKUP('STATS 17-18'!Y92,'DF - Tableau 2'!$A$3:$B$55,2)</f>
        <v>98</v>
      </c>
      <c r="C91" s="116">
        <f>IF('STATS 17-18'!G92&lt;400,IF(B91&gt;66,66,B91),B91)</f>
        <v>98</v>
      </c>
      <c r="D91" s="116">
        <f>IF('STATS 17-18'!G92&lt;200,IF(C91&gt;60,60,C91),C91)</f>
        <v>98</v>
      </c>
      <c r="E91" s="33">
        <f>VLOOKUP('STATS 17-18'!AE92,'DF - Tableau 4'!$A$3:$B$55,2)</f>
        <v>73</v>
      </c>
      <c r="F91" s="33">
        <f>IF('STATS 17-18'!G92&lt;400,IF(E91&gt;66,66,E91),E91)</f>
        <v>73</v>
      </c>
      <c r="G91" s="33">
        <f>IF('STATS 17-18'!G92&lt;200,IF(F91&gt;60,60,F91),F91)</f>
        <v>73</v>
      </c>
      <c r="H91" s="116">
        <f>(D91+G91)/2</f>
        <v>85.5</v>
      </c>
      <c r="I91" s="116">
        <f>IF('STATS 17-18'!H92&lt;13.4,IF(H91&gt;73,73,H91),H91)</f>
        <v>85.5</v>
      </c>
      <c r="J91" s="134">
        <f>IF('STATS 17-18'!H92&lt;11,IF(I91&gt;66,66,I91),I91)</f>
        <v>85.5</v>
      </c>
    </row>
    <row r="92" ht="20.35" customHeight="1">
      <c r="A92" t="s" s="38">
        <v>158</v>
      </c>
      <c r="B92" s="90">
        <f>VLOOKUP('STATS 17-18'!Y93,'DF - Tableau 2'!$A$3:$B$55,2)</f>
        <v>89</v>
      </c>
      <c r="C92" s="116">
        <f>IF('STATS 17-18'!G93&lt;400,IF(B92&gt;66,66,B92),B92)</f>
        <v>89</v>
      </c>
      <c r="D92" s="116">
        <f>IF('STATS 17-18'!G93&lt;200,IF(C92&gt;60,60,C92),C92)</f>
        <v>89</v>
      </c>
      <c r="E92" s="33">
        <f>VLOOKUP('STATS 17-18'!AE93,'DF - Tableau 4'!$A$3:$B$55,2)</f>
        <v>60</v>
      </c>
      <c r="F92" s="33">
        <f>IF('STATS 17-18'!G93&lt;400,IF(E92&gt;66,66,E92),E92)</f>
        <v>60</v>
      </c>
      <c r="G92" s="33">
        <f>IF('STATS 17-18'!G93&lt;200,IF(F92&gt;60,60,F92),F92)</f>
        <v>60</v>
      </c>
      <c r="H92" s="116">
        <f>(D92+G92)/2</f>
        <v>74.5</v>
      </c>
      <c r="I92" s="116">
        <f>IF('STATS 17-18'!H93&lt;13.4,IF(H92&gt;73,73,H92),H92)</f>
        <v>74.5</v>
      </c>
      <c r="J92" s="134">
        <f>IF('STATS 17-18'!H93&lt;11,IF(I92&gt;66,66,I92),I92)</f>
        <v>74.5</v>
      </c>
    </row>
    <row r="93" ht="20.35" customHeight="1">
      <c r="A93" t="s" s="38">
        <v>159</v>
      </c>
      <c r="B93" s="90">
        <f>VLOOKUP('STATS 17-18'!Y94,'DF - Tableau 2'!$A$3:$B$55,2)</f>
        <v>47</v>
      </c>
      <c r="C93" s="116">
        <f>IF('STATS 17-18'!G94&lt;400,IF(B93&gt;66,66,B93),B93)</f>
        <v>47</v>
      </c>
      <c r="D93" s="116">
        <f>IF('STATS 17-18'!G94&lt;200,IF(C93&gt;60,60,C93),C93)</f>
        <v>47</v>
      </c>
      <c r="E93" s="33">
        <f>VLOOKUP('STATS 17-18'!AE94,'DF - Tableau 4'!$A$3:$B$55,2)</f>
        <v>97</v>
      </c>
      <c r="F93" s="33">
        <f>IF('STATS 17-18'!G94&lt;400,IF(E93&gt;66,66,E93),E93)</f>
        <v>66</v>
      </c>
      <c r="G93" s="33">
        <f>IF('STATS 17-18'!G94&lt;200,IF(F93&gt;60,60,F93),F93)</f>
        <v>60</v>
      </c>
      <c r="H93" s="116">
        <f>(D93+G93)/2</f>
        <v>53.5</v>
      </c>
      <c r="I93" s="116">
        <f>IF('STATS 17-18'!H94&lt;13.4,IF(H93&gt;73,73,H93),H93)</f>
        <v>53.5</v>
      </c>
      <c r="J93" s="134">
        <f>IF('STATS 17-18'!H94&lt;11,IF(I93&gt;66,66,I93),I93)</f>
        <v>53.5</v>
      </c>
    </row>
    <row r="94" ht="20.35" customHeight="1">
      <c r="A94" t="s" s="38">
        <v>160</v>
      </c>
      <c r="B94" s="90">
        <f>VLOOKUP('STATS 17-18'!Y95,'DF - Tableau 2'!$A$3:$B$55,2)</f>
        <v>99</v>
      </c>
      <c r="C94" s="33">
        <f>IF('STATS 17-18'!G95&lt;400,IF(B94&gt;66,66,B94),B94)</f>
        <v>66</v>
      </c>
      <c r="D94" s="33">
        <f>IF('STATS 17-18'!G95&lt;200,IF(C94&gt;60,60,C94),C94)</f>
        <v>60</v>
      </c>
      <c r="E94" s="33">
        <f>VLOOKUP('STATS 17-18'!AE95,'DF - Tableau 4'!$A$3:$B$55,2)</f>
        <v>47</v>
      </c>
      <c r="F94" s="33">
        <f>IF('STATS 17-18'!G95&lt;400,IF(E94&gt;66,66,E94),E94)</f>
        <v>47</v>
      </c>
      <c r="G94" s="33">
        <f>IF('STATS 17-18'!G95&lt;200,IF(F94&gt;60,60,F94),F94)</f>
        <v>47</v>
      </c>
      <c r="H94" s="116">
        <f>(D94+G94)/2</f>
        <v>53.5</v>
      </c>
      <c r="I94" s="116">
        <f>IF('STATS 17-18'!H95&lt;13.4,IF(H94&gt;73,73,H94),H94)</f>
        <v>53.5</v>
      </c>
      <c r="J94" s="134">
        <f>IF('STATS 17-18'!H95&lt;11,IF(I94&gt;66,66,I94),I94)</f>
        <v>53.5</v>
      </c>
    </row>
    <row r="95" ht="20.35" customHeight="1">
      <c r="A95" t="s" s="38">
        <v>161</v>
      </c>
      <c r="B95" s="90">
        <f>VLOOKUP('STATS 17-18'!Y96,'DF - Tableau 2'!$A$3:$B$55,2)</f>
        <v>67</v>
      </c>
      <c r="C95" s="116">
        <f>IF('STATS 17-18'!G96&lt;400,IF(B95&gt;66,66,B95),B95)</f>
        <v>67</v>
      </c>
      <c r="D95" s="116">
        <f>IF('STATS 17-18'!G96&lt;200,IF(C95&gt;60,60,C95),C95)</f>
        <v>67</v>
      </c>
      <c r="E95" s="33">
        <f>VLOOKUP('STATS 17-18'!AE96,'DF - Tableau 4'!$A$3:$B$55,2)</f>
        <v>66</v>
      </c>
      <c r="F95" s="33">
        <f>IF('STATS 17-18'!G96&lt;400,IF(E95&gt;66,66,E95),E95)</f>
        <v>66</v>
      </c>
      <c r="G95" s="33">
        <f>IF('STATS 17-18'!G96&lt;200,IF(F95&gt;60,60,F95),F95)</f>
        <v>66</v>
      </c>
      <c r="H95" s="116">
        <f>(D95+G95)/2</f>
        <v>66.5</v>
      </c>
      <c r="I95" s="116">
        <f>IF('STATS 17-18'!H96&lt;13.4,IF(H95&gt;73,73,H95),H95)</f>
        <v>66.5</v>
      </c>
      <c r="J95" s="134">
        <f>IF('STATS 17-18'!H96&lt;11,IF(I95&gt;66,66,I95),I95)</f>
        <v>66.5</v>
      </c>
    </row>
    <row r="96" ht="20.35" customHeight="1">
      <c r="A96" t="s" s="38">
        <v>162</v>
      </c>
      <c r="B96" s="90">
        <f>VLOOKUP('STATS 17-18'!Y97,'DF - Tableau 2'!$A$3:$B$55,2)</f>
        <v>63</v>
      </c>
      <c r="C96" s="116">
        <f>IF('STATS 17-18'!G97&lt;400,IF(B96&gt;66,66,B96),B96)</f>
        <v>63</v>
      </c>
      <c r="D96" s="116">
        <f>IF('STATS 17-18'!G97&lt;200,IF(C96&gt;60,60,C96),C96)</f>
        <v>63</v>
      </c>
      <c r="E96" s="33">
        <f>VLOOKUP('STATS 17-18'!AE97,'DF - Tableau 4'!$A$3:$B$55,2)</f>
        <v>54</v>
      </c>
      <c r="F96" s="33">
        <f>IF('STATS 17-18'!G97&lt;400,IF(E96&gt;66,66,E96),E96)</f>
        <v>54</v>
      </c>
      <c r="G96" s="33">
        <f>IF('STATS 17-18'!G97&lt;200,IF(F96&gt;60,60,F96),F96)</f>
        <v>54</v>
      </c>
      <c r="H96" s="116">
        <f>(D96+G96)/2</f>
        <v>58.5</v>
      </c>
      <c r="I96" s="116">
        <f>IF('STATS 17-18'!H97&lt;13.4,IF(H96&gt;73,73,H96),H96)</f>
        <v>58.5</v>
      </c>
      <c r="J96" s="134">
        <f>IF('STATS 17-18'!H97&lt;11,IF(I96&gt;66,66,I96),I96)</f>
        <v>58.5</v>
      </c>
    </row>
    <row r="97" ht="20.35" customHeight="1">
      <c r="A97" t="s" s="38">
        <v>163</v>
      </c>
      <c r="B97" s="90">
        <f>VLOOKUP('STATS 17-18'!Y98,'DF - Tableau 2'!$A$3:$B$55,2)</f>
        <v>71</v>
      </c>
      <c r="C97" s="116">
        <f>IF('STATS 17-18'!G98&lt;400,IF(B97&gt;66,66,B97),B97)</f>
        <v>71</v>
      </c>
      <c r="D97" s="116">
        <f>IF('STATS 17-18'!G98&lt;200,IF(C97&gt;60,60,C97),C97)</f>
        <v>71</v>
      </c>
      <c r="E97" s="33">
        <f>VLOOKUP('STATS 17-18'!AE98,'DF - Tableau 4'!$A$3:$B$55,2)</f>
        <v>73</v>
      </c>
      <c r="F97" s="33">
        <f>IF('STATS 17-18'!G98&lt;400,IF(E97&gt;66,66,E97),E97)</f>
        <v>73</v>
      </c>
      <c r="G97" s="33">
        <f>IF('STATS 17-18'!G98&lt;200,IF(F97&gt;60,60,F97),F97)</f>
        <v>73</v>
      </c>
      <c r="H97" s="116">
        <f>(D97+G97)/2</f>
        <v>72</v>
      </c>
      <c r="I97" s="116">
        <f>IF('STATS 17-18'!H98&lt;13.4,IF(H97&gt;73,73,H97),H97)</f>
        <v>72</v>
      </c>
      <c r="J97" s="134">
        <f>IF('STATS 17-18'!H98&lt;11,IF(I97&gt;66,66,I97),I97)</f>
        <v>72</v>
      </c>
    </row>
    <row r="98" ht="20.35" customHeight="1">
      <c r="A98" t="s" s="38">
        <v>164</v>
      </c>
      <c r="B98" s="90">
        <f>VLOOKUP('STATS 17-18'!Y99,'DF - Tableau 2'!$A$3:$B$55,2)</f>
        <v>97</v>
      </c>
      <c r="C98" s="33">
        <f>IF('STATS 17-18'!G99&lt;400,IF(B98&gt;66,66,B98),B98)</f>
        <v>66</v>
      </c>
      <c r="D98" s="33">
        <f>IF('STATS 17-18'!G99&lt;200,IF(C98&gt;60,60,C98),C98)</f>
        <v>66</v>
      </c>
      <c r="E98" s="33">
        <f>VLOOKUP('STATS 17-18'!AE99,'DF - Tableau 4'!$A$3:$B$55,2)</f>
        <v>81</v>
      </c>
      <c r="F98" s="33">
        <f>IF('STATS 17-18'!G99&lt;400,IF(E98&gt;66,66,E98),E98)</f>
        <v>66</v>
      </c>
      <c r="G98" s="33">
        <f>IF('STATS 17-18'!G99&lt;200,IF(F98&gt;60,60,F98),F98)</f>
        <v>66</v>
      </c>
      <c r="H98" s="116">
        <f>(D98+G98)/2</f>
        <v>66</v>
      </c>
      <c r="I98" s="116">
        <f>IF('STATS 17-18'!H99&lt;13.4,IF(H98&gt;73,73,H98),H98)</f>
        <v>66</v>
      </c>
      <c r="J98" s="134">
        <f>IF('STATS 17-18'!H99&lt;11,IF(I98&gt;66,66,I98),I98)</f>
        <v>66</v>
      </c>
    </row>
    <row r="99" ht="20.35" customHeight="1">
      <c r="A99" t="s" s="38">
        <v>166</v>
      </c>
      <c r="B99" s="90">
        <f>VLOOKUP('STATS 17-18'!Y100,'DF - Tableau 2'!$A$3:$B$55,2)</f>
        <v>76</v>
      </c>
      <c r="C99" s="116">
        <f>IF('STATS 17-18'!G100&lt;400,IF(B99&gt;66,66,B99),B99)</f>
        <v>76</v>
      </c>
      <c r="D99" s="116">
        <f>IF('STATS 17-18'!G100&lt;200,IF(C99&gt;60,60,C99),C99)</f>
        <v>76</v>
      </c>
      <c r="E99" s="33">
        <f>VLOOKUP('STATS 17-18'!AE100,'DF - Tableau 4'!$A$3:$B$55,2)</f>
        <v>82</v>
      </c>
      <c r="F99" s="33">
        <f>IF('STATS 17-18'!G100&lt;400,IF(E99&gt;66,66,E99),E99)</f>
        <v>82</v>
      </c>
      <c r="G99" s="33">
        <f>IF('STATS 17-18'!G100&lt;200,IF(F99&gt;60,60,F99),F99)</f>
        <v>82</v>
      </c>
      <c r="H99" s="116">
        <f>(D99+G99)/2</f>
        <v>79</v>
      </c>
      <c r="I99" s="116">
        <f>IF('STATS 17-18'!H100&lt;13.4,IF(H99&gt;73,73,H99),H99)</f>
        <v>79</v>
      </c>
      <c r="J99" s="134">
        <f>IF('STATS 17-18'!H100&lt;11,IF(I99&gt;66,66,I99),I99)</f>
        <v>79</v>
      </c>
    </row>
    <row r="100" ht="20.35" customHeight="1">
      <c r="A100" t="s" s="38">
        <v>167</v>
      </c>
      <c r="B100" s="90">
        <f>VLOOKUP('STATS 17-18'!Y101,'DF - Tableau 2'!$A$3:$B$55,2)</f>
        <v>80</v>
      </c>
      <c r="C100" s="116">
        <f>IF('STATS 17-18'!G101&lt;400,IF(B100&gt;66,66,B100),B100)</f>
        <v>80</v>
      </c>
      <c r="D100" s="116">
        <f>IF('STATS 17-18'!G101&lt;200,IF(C100&gt;60,60,C100),C100)</f>
        <v>80</v>
      </c>
      <c r="E100" s="33">
        <f>VLOOKUP('STATS 17-18'!AE101,'DF - Tableau 4'!$A$3:$B$55,2)</f>
        <v>71</v>
      </c>
      <c r="F100" s="33">
        <f>IF('STATS 17-18'!G101&lt;400,IF(E100&gt;66,66,E100),E100)</f>
        <v>71</v>
      </c>
      <c r="G100" s="33">
        <f>IF('STATS 17-18'!G101&lt;200,IF(F100&gt;60,60,F100),F100)</f>
        <v>71</v>
      </c>
      <c r="H100" s="116">
        <f>(D100+G100)/2</f>
        <v>75.5</v>
      </c>
      <c r="I100" s="116">
        <f>IF('STATS 17-18'!H101&lt;13.4,IF(H100&gt;73,73,H100),H100)</f>
        <v>75.5</v>
      </c>
      <c r="J100" s="134">
        <f>IF('STATS 17-18'!H101&lt;11,IF(I100&gt;66,66,I100),I100)</f>
        <v>75.5</v>
      </c>
    </row>
    <row r="101" ht="20.35" customHeight="1">
      <c r="A101" t="s" s="38">
        <v>168</v>
      </c>
      <c r="B101" s="90">
        <f>VLOOKUP('STATS 17-18'!Y102,'DF - Tableau 2'!$A$3:$B$55,2)</f>
        <v>87</v>
      </c>
      <c r="C101" s="33">
        <f>IF('STATS 17-18'!G102&lt;400,IF(B101&gt;66,66,B101),B101)</f>
        <v>66</v>
      </c>
      <c r="D101" s="33">
        <f>IF('STATS 17-18'!G102&lt;200,IF(C101&gt;60,60,C101),C101)</f>
        <v>60</v>
      </c>
      <c r="E101" s="33">
        <f>VLOOKUP('STATS 17-18'!AE102,'DF - Tableau 4'!$A$3:$B$55,2)</f>
        <v>75</v>
      </c>
      <c r="F101" s="33">
        <f>IF('STATS 17-18'!G102&lt;400,IF(E101&gt;66,66,E101),E101)</f>
        <v>66</v>
      </c>
      <c r="G101" s="33">
        <f>IF('STATS 17-18'!G102&lt;200,IF(F101&gt;60,60,F101),F101)</f>
        <v>60</v>
      </c>
      <c r="H101" s="116">
        <f>(D101+G101)/2</f>
        <v>60</v>
      </c>
      <c r="I101" s="116">
        <f>IF('STATS 17-18'!H102&lt;13.4,IF(H101&gt;73,73,H101),H101)</f>
        <v>60</v>
      </c>
      <c r="J101" s="134">
        <f>IF('STATS 17-18'!H102&lt;11,IF(I101&gt;66,66,I101),I101)</f>
        <v>60</v>
      </c>
    </row>
    <row r="102" ht="20.35" customHeight="1">
      <c r="A102" t="s" s="38">
        <v>169</v>
      </c>
      <c r="B102" s="90">
        <f>VLOOKUP('STATS 17-18'!Y103,'DF - Tableau 2'!$A$3:$B$55,2)</f>
        <v>93</v>
      </c>
      <c r="C102" s="116">
        <f>IF('STATS 17-18'!G103&lt;400,IF(B102&gt;66,66,B102),B102)</f>
        <v>93</v>
      </c>
      <c r="D102" s="116">
        <f>IF('STATS 17-18'!G103&lt;200,IF(C102&gt;60,60,C102),C102)</f>
        <v>93</v>
      </c>
      <c r="E102" s="33">
        <f>VLOOKUP('STATS 17-18'!AE103,'DF - Tableau 4'!$A$3:$B$55,2)</f>
        <v>51</v>
      </c>
      <c r="F102" s="33">
        <f>IF('STATS 17-18'!G103&lt;400,IF(E102&gt;66,66,E102),E102)</f>
        <v>51</v>
      </c>
      <c r="G102" s="33">
        <f>IF('STATS 17-18'!G103&lt;200,IF(F102&gt;60,60,F102),F102)</f>
        <v>51</v>
      </c>
      <c r="H102" s="116">
        <f>(D102+G102)/2</f>
        <v>72</v>
      </c>
      <c r="I102" s="116">
        <f>IF('STATS 17-18'!H103&lt;13.4,IF(H102&gt;73,73,H102),H102)</f>
        <v>72</v>
      </c>
      <c r="J102" s="134">
        <f>IF('STATS 17-18'!H103&lt;11,IF(I102&gt;66,66,I102),I102)</f>
        <v>72</v>
      </c>
    </row>
    <row r="103" ht="20.35" customHeight="1">
      <c r="A103" t="s" s="38">
        <v>170</v>
      </c>
      <c r="B103" s="90">
        <f>VLOOKUP('STATS 17-18'!Y104,'DF - Tableau 2'!$A$3:$B$55,2)</f>
        <v>68</v>
      </c>
      <c r="C103" s="116">
        <f>IF('STATS 17-18'!G104&lt;400,IF(B103&gt;66,66,B103),B103)</f>
        <v>68</v>
      </c>
      <c r="D103" s="116">
        <f>IF('STATS 17-18'!G104&lt;200,IF(C103&gt;60,60,C103),C103)</f>
        <v>68</v>
      </c>
      <c r="E103" s="33">
        <f>VLOOKUP('STATS 17-18'!AE104,'DF - Tableau 4'!$A$3:$B$55,2)</f>
        <v>70</v>
      </c>
      <c r="F103" s="33">
        <f>IF('STATS 17-18'!G104&lt;400,IF(E103&gt;66,66,E103),E103)</f>
        <v>70</v>
      </c>
      <c r="G103" s="33">
        <f>IF('STATS 17-18'!G104&lt;200,IF(F103&gt;60,60,F103),F103)</f>
        <v>70</v>
      </c>
      <c r="H103" s="116">
        <f>(D103+G103)/2</f>
        <v>69</v>
      </c>
      <c r="I103" s="116">
        <f>IF('STATS 17-18'!H104&lt;13.4,IF(H103&gt;73,73,H103),H103)</f>
        <v>69</v>
      </c>
      <c r="J103" s="134">
        <f>IF('STATS 17-18'!H104&lt;11,IF(I103&gt;66,66,I103),I103)</f>
        <v>69</v>
      </c>
    </row>
    <row r="104" ht="20.35" customHeight="1">
      <c r="A104" t="s" s="38">
        <v>171</v>
      </c>
      <c r="B104" s="90">
        <f>VLOOKUP('STATS 17-18'!Y105,'DF - Tableau 2'!$A$3:$B$55,2)</f>
        <v>60</v>
      </c>
      <c r="C104" s="116">
        <f>IF('STATS 17-18'!G105&lt;400,IF(B104&gt;66,66,B104),B104)</f>
        <v>60</v>
      </c>
      <c r="D104" s="116">
        <f>IF('STATS 17-18'!G105&lt;200,IF(C104&gt;60,60,C104),C104)</f>
        <v>60</v>
      </c>
      <c r="E104" s="33">
        <f>VLOOKUP('STATS 17-18'!AE105,'DF - Tableau 4'!$A$3:$B$55,2)</f>
        <v>83</v>
      </c>
      <c r="F104" s="33">
        <f>IF('STATS 17-18'!G105&lt;400,IF(E104&gt;66,66,E104),E104)</f>
        <v>83</v>
      </c>
      <c r="G104" s="33">
        <f>IF('STATS 17-18'!G105&lt;200,IF(F104&gt;60,60,F104),F104)</f>
        <v>83</v>
      </c>
      <c r="H104" s="116">
        <f>(D104+G104)/2</f>
        <v>71.5</v>
      </c>
      <c r="I104" s="116">
        <f>IF('STATS 17-18'!H105&lt;13.4,IF(H104&gt;73,73,H104),H104)</f>
        <v>71.5</v>
      </c>
      <c r="J104" s="134">
        <f>IF('STATS 17-18'!H105&lt;11,IF(I104&gt;66,66,I104),I104)</f>
        <v>71.5</v>
      </c>
    </row>
    <row r="105" ht="20.35" customHeight="1">
      <c r="A105" t="s" s="38">
        <v>172</v>
      </c>
      <c r="B105" s="90">
        <f>VLOOKUP('STATS 17-18'!Y106,'DF - Tableau 2'!$A$3:$B$55,2)</f>
        <v>63</v>
      </c>
      <c r="C105" s="116">
        <f>IF('STATS 17-18'!G106&lt;400,IF(B105&gt;66,66,B105),B105)</f>
        <v>63</v>
      </c>
      <c r="D105" s="116">
        <f>IF('STATS 17-18'!G106&lt;200,IF(C105&gt;60,60,C105),C105)</f>
        <v>63</v>
      </c>
      <c r="E105" s="33">
        <f>VLOOKUP('STATS 17-18'!AE106,'DF - Tableau 4'!$A$3:$B$55,2)</f>
        <v>77</v>
      </c>
      <c r="F105" s="33">
        <f>IF('STATS 17-18'!G106&lt;400,IF(E105&gt;66,66,E105),E105)</f>
        <v>77</v>
      </c>
      <c r="G105" s="33">
        <f>IF('STATS 17-18'!G106&lt;200,IF(F105&gt;60,60,F105),F105)</f>
        <v>77</v>
      </c>
      <c r="H105" s="116">
        <f>(D105+G105)/2</f>
        <v>70</v>
      </c>
      <c r="I105" s="116">
        <f>IF('STATS 17-18'!H106&lt;13.4,IF(H105&gt;73,73,H105),H105)</f>
        <v>70</v>
      </c>
      <c r="J105" s="134">
        <f>IF('STATS 17-18'!H106&lt;11,IF(I105&gt;66,66,I105),I105)</f>
        <v>70</v>
      </c>
    </row>
    <row r="106" ht="20.35" customHeight="1">
      <c r="A106" t="s" s="38">
        <v>173</v>
      </c>
      <c r="B106" s="90">
        <f>VLOOKUP('STATS 17-18'!Y107,'DF - Tableau 2'!$A$3:$B$55,2)</f>
        <v>59</v>
      </c>
      <c r="C106" s="116">
        <f>IF('STATS 17-18'!G107&lt;400,IF(B106&gt;66,66,B106),B106)</f>
        <v>59</v>
      </c>
      <c r="D106" s="116">
        <f>IF('STATS 17-18'!G107&lt;200,IF(C106&gt;60,60,C106),C106)</f>
        <v>59</v>
      </c>
      <c r="E106" s="33">
        <f>VLOOKUP('STATS 17-18'!AE107,'DF - Tableau 4'!$A$3:$B$55,2)</f>
        <v>95</v>
      </c>
      <c r="F106" s="33">
        <f>IF('STATS 17-18'!G107&lt;400,IF(E106&gt;66,66,E106),E106)</f>
        <v>95</v>
      </c>
      <c r="G106" s="33">
        <f>IF('STATS 17-18'!G107&lt;200,IF(F106&gt;60,60,F106),F106)</f>
        <v>95</v>
      </c>
      <c r="H106" s="116">
        <f>(D106+G106)/2</f>
        <v>77</v>
      </c>
      <c r="I106" s="116">
        <f>IF('STATS 17-18'!H107&lt;13.4,IF(H106&gt;73,73,H106),H106)</f>
        <v>77</v>
      </c>
      <c r="J106" s="134">
        <f>IF('STATS 17-18'!H107&lt;11,IF(I106&gt;66,66,I106),I106)</f>
        <v>77</v>
      </c>
    </row>
    <row r="107" ht="20.35" customHeight="1">
      <c r="A107" t="s" s="38">
        <v>175</v>
      </c>
      <c r="B107" s="90">
        <f>VLOOKUP('STATS 17-18'!Y108,'DF - Tableau 2'!$A$3:$B$55,2)</f>
        <v>76</v>
      </c>
      <c r="C107" s="116">
        <f>IF('STATS 17-18'!G108&lt;400,IF(B107&gt;66,66,B107),B107)</f>
        <v>76</v>
      </c>
      <c r="D107" s="116">
        <f>IF('STATS 17-18'!G108&lt;200,IF(C107&gt;60,60,C107),C107)</f>
        <v>76</v>
      </c>
      <c r="E107" s="33">
        <f>VLOOKUP('STATS 17-18'!AE108,'DF - Tableau 4'!$A$3:$B$55,2)</f>
        <v>73</v>
      </c>
      <c r="F107" s="33">
        <f>IF('STATS 17-18'!G108&lt;400,IF(E107&gt;66,66,E107),E107)</f>
        <v>73</v>
      </c>
      <c r="G107" s="33">
        <f>IF('STATS 17-18'!G108&lt;200,IF(F107&gt;60,60,F107),F107)</f>
        <v>73</v>
      </c>
      <c r="H107" s="116">
        <f>(D107+G107)/2</f>
        <v>74.5</v>
      </c>
      <c r="I107" s="116">
        <f>IF('STATS 17-18'!H108&lt;13.4,IF(H107&gt;73,73,H107),H107)</f>
        <v>74.5</v>
      </c>
      <c r="J107" s="134">
        <f>IF('STATS 17-18'!H108&lt;11,IF(I107&gt;66,66,I107),I107)</f>
        <v>74.5</v>
      </c>
    </row>
    <row r="108" ht="20.35" customHeight="1">
      <c r="A108" t="s" s="38">
        <v>176</v>
      </c>
      <c r="B108" s="90">
        <f>VLOOKUP('STATS 17-18'!Y109,'DF - Tableau 2'!$A$3:$B$55,2)</f>
        <v>58</v>
      </c>
      <c r="C108" s="116">
        <f>IF('STATS 17-18'!G109&lt;400,IF(B108&gt;66,66,B108),B108)</f>
        <v>58</v>
      </c>
      <c r="D108" s="116">
        <f>IF('STATS 17-18'!G109&lt;200,IF(C108&gt;60,60,C108),C108)</f>
        <v>58</v>
      </c>
      <c r="E108" s="33">
        <f>VLOOKUP('STATS 17-18'!AE109,'DF - Tableau 4'!$A$3:$B$55,2)</f>
        <v>81</v>
      </c>
      <c r="F108" s="33">
        <f>IF('STATS 17-18'!G109&lt;400,IF(E108&gt;66,66,E108),E108)</f>
        <v>81</v>
      </c>
      <c r="G108" s="33">
        <f>IF('STATS 17-18'!G109&lt;200,IF(F108&gt;60,60,F108),F108)</f>
        <v>81</v>
      </c>
      <c r="H108" s="116">
        <f>(D108+G108)/2</f>
        <v>69.5</v>
      </c>
      <c r="I108" s="116">
        <f>IF('STATS 17-18'!H109&lt;13.4,IF(H108&gt;73,73,H108),H108)</f>
        <v>69.5</v>
      </c>
      <c r="J108" s="134">
        <f>IF('STATS 17-18'!H109&lt;11,IF(I108&gt;66,66,I108),I108)</f>
        <v>69.5</v>
      </c>
    </row>
    <row r="109" ht="20.35" customHeight="1">
      <c r="A109" t="s" s="38">
        <v>177</v>
      </c>
      <c r="B109" s="90">
        <f>VLOOKUP('STATS 17-18'!Y110,'DF - Tableau 2'!$A$3:$B$55,2)</f>
        <v>54</v>
      </c>
      <c r="C109" s="116">
        <f>IF('STATS 17-18'!G110&lt;400,IF(B109&gt;66,66,B109),B109)</f>
        <v>54</v>
      </c>
      <c r="D109" s="116">
        <f>IF('STATS 17-18'!G110&lt;200,IF(C109&gt;60,60,C109),C109)</f>
        <v>54</v>
      </c>
      <c r="E109" s="33">
        <f>VLOOKUP('STATS 17-18'!AE110,'DF - Tableau 4'!$A$3:$B$55,2)</f>
        <v>73</v>
      </c>
      <c r="F109" s="33">
        <f>IF('STATS 17-18'!G110&lt;400,IF(E109&gt;66,66,E109),E109)</f>
        <v>73</v>
      </c>
      <c r="G109" s="33">
        <f>IF('STATS 17-18'!G110&lt;200,IF(F109&gt;60,60,F109),F109)</f>
        <v>73</v>
      </c>
      <c r="H109" s="116">
        <f>(D109+G109)/2</f>
        <v>63.5</v>
      </c>
      <c r="I109" s="116">
        <f>IF('STATS 17-18'!H110&lt;13.4,IF(H109&gt;73,73,H109),H109)</f>
        <v>63.5</v>
      </c>
      <c r="J109" s="134">
        <f>IF('STATS 17-18'!H110&lt;11,IF(I109&gt;66,66,I109),I109)</f>
        <v>63.5</v>
      </c>
    </row>
    <row r="110" ht="20.35" customHeight="1">
      <c r="A110" t="s" s="38">
        <v>178</v>
      </c>
      <c r="B110" s="90">
        <f>VLOOKUP('STATS 17-18'!Y111,'DF - Tableau 2'!$A$3:$B$55,2)</f>
        <v>98</v>
      </c>
      <c r="C110" s="33">
        <f>IF('STATS 17-18'!G111&lt;400,IF(B110&gt;66,66,B110),B110)</f>
        <v>66</v>
      </c>
      <c r="D110" s="33">
        <f>IF('STATS 17-18'!G111&lt;200,IF(C110&gt;60,60,C110),C110)</f>
        <v>60</v>
      </c>
      <c r="E110" s="33">
        <f>VLOOKUP('STATS 17-18'!AE111,'DF - Tableau 4'!$A$3:$B$55,2)</f>
        <v>47</v>
      </c>
      <c r="F110" s="33">
        <f>IF('STATS 17-18'!G111&lt;400,IF(E110&gt;66,66,E110),E110)</f>
        <v>47</v>
      </c>
      <c r="G110" s="33">
        <f>IF('STATS 17-18'!G111&lt;200,IF(F110&gt;60,60,F110),F110)</f>
        <v>47</v>
      </c>
      <c r="H110" s="116">
        <f>(D110+G110)/2</f>
        <v>53.5</v>
      </c>
      <c r="I110" s="116">
        <f>IF('STATS 17-18'!H111&lt;13.4,IF(H110&gt;73,73,H110),H110)</f>
        <v>53.5</v>
      </c>
      <c r="J110" s="134">
        <f>IF('STATS 17-18'!H111&lt;11,IF(I110&gt;66,66,I110),I110)</f>
        <v>53.5</v>
      </c>
    </row>
    <row r="111" ht="20.35" customHeight="1">
      <c r="A111" t="s" s="38">
        <v>179</v>
      </c>
      <c r="B111" s="90">
        <f>VLOOKUP('STATS 17-18'!Y112,'DF - Tableau 2'!$A$3:$B$55,2)</f>
        <v>82</v>
      </c>
      <c r="C111" s="116">
        <f>IF('STATS 17-18'!G112&lt;400,IF(B111&gt;66,66,B111),B111)</f>
        <v>82</v>
      </c>
      <c r="D111" s="116">
        <f>IF('STATS 17-18'!G112&lt;200,IF(C111&gt;60,60,C111),C111)</f>
        <v>82</v>
      </c>
      <c r="E111" s="33">
        <f>VLOOKUP('STATS 17-18'!AE112,'DF - Tableau 4'!$A$3:$B$55,2)</f>
        <v>53</v>
      </c>
      <c r="F111" s="33">
        <f>IF('STATS 17-18'!G112&lt;400,IF(E111&gt;66,66,E111),E111)</f>
        <v>53</v>
      </c>
      <c r="G111" s="33">
        <f>IF('STATS 17-18'!G112&lt;200,IF(F111&gt;60,60,F111),F111)</f>
        <v>53</v>
      </c>
      <c r="H111" s="116">
        <f>(D111+G111)/2</f>
        <v>67.5</v>
      </c>
      <c r="I111" s="116">
        <f>IF('STATS 17-18'!H112&lt;13.4,IF(H111&gt;73,73,H111),H111)</f>
        <v>67.5</v>
      </c>
      <c r="J111" s="134">
        <f>IF('STATS 17-18'!H112&lt;11,IF(I111&gt;66,66,I111),I111)</f>
        <v>67.5</v>
      </c>
    </row>
    <row r="112" ht="20.35" customHeight="1">
      <c r="A112" t="s" s="38">
        <v>180</v>
      </c>
      <c r="B112" s="90">
        <f>VLOOKUP('STATS 17-18'!Y113,'DF - Tableau 2'!$A$3:$B$55,2)</f>
        <v>76</v>
      </c>
      <c r="C112" s="116">
        <f>IF('STATS 17-18'!G113&lt;400,IF(B112&gt;66,66,B112),B112)</f>
        <v>76</v>
      </c>
      <c r="D112" s="116">
        <f>IF('STATS 17-18'!G113&lt;200,IF(C112&gt;60,60,C112),C112)</f>
        <v>76</v>
      </c>
      <c r="E112" s="33">
        <f>VLOOKUP('STATS 17-18'!AE113,'DF - Tableau 4'!$A$3:$B$55,2)</f>
        <v>60</v>
      </c>
      <c r="F112" s="33">
        <f>IF('STATS 17-18'!G113&lt;400,IF(E112&gt;66,66,E112),E112)</f>
        <v>60</v>
      </c>
      <c r="G112" s="33">
        <f>IF('STATS 17-18'!G113&lt;200,IF(F112&gt;60,60,F112),F112)</f>
        <v>60</v>
      </c>
      <c r="H112" s="116">
        <f>(D112+G112)/2</f>
        <v>68</v>
      </c>
      <c r="I112" s="116">
        <f>IF('STATS 17-18'!H113&lt;13.4,IF(H112&gt;73,73,H112),H112)</f>
        <v>68</v>
      </c>
      <c r="J112" s="134">
        <f>IF('STATS 17-18'!H113&lt;11,IF(I112&gt;66,66,I112),I112)</f>
        <v>68</v>
      </c>
    </row>
    <row r="113" ht="20.35" customHeight="1">
      <c r="A113" t="s" s="38">
        <v>181</v>
      </c>
      <c r="B113" s="90">
        <f>VLOOKUP('STATS 17-18'!Y114,'DF - Tableau 2'!$A$3:$B$55,2)</f>
        <v>75</v>
      </c>
      <c r="C113" s="116">
        <f>IF('STATS 17-18'!G114&lt;400,IF(B113&gt;66,66,B113),B113)</f>
        <v>75</v>
      </c>
      <c r="D113" s="116">
        <f>IF('STATS 17-18'!G114&lt;200,IF(C113&gt;60,60,C113),C113)</f>
        <v>75</v>
      </c>
      <c r="E113" s="33">
        <f>VLOOKUP('STATS 17-18'!AE114,'DF - Tableau 4'!$A$3:$B$55,2)</f>
        <v>84</v>
      </c>
      <c r="F113" s="33">
        <f>IF('STATS 17-18'!G114&lt;400,IF(E113&gt;66,66,E113),E113)</f>
        <v>84</v>
      </c>
      <c r="G113" s="33">
        <f>IF('STATS 17-18'!G114&lt;200,IF(F113&gt;60,60,F113),F113)</f>
        <v>84</v>
      </c>
      <c r="H113" s="116">
        <f>(D113+G113)/2</f>
        <v>79.5</v>
      </c>
      <c r="I113" s="116">
        <f>IF('STATS 17-18'!H114&lt;13.4,IF(H113&gt;73,73,H113),H113)</f>
        <v>73</v>
      </c>
      <c r="J113" s="134">
        <f>IF('STATS 17-18'!H114&lt;11,IF(I113&gt;66,66,I113),I113)</f>
        <v>73</v>
      </c>
    </row>
    <row r="114" ht="20.35" customHeight="1">
      <c r="A114" t="s" s="38">
        <v>182</v>
      </c>
      <c r="B114" s="90">
        <f>VLOOKUP('STATS 17-18'!Y115,'DF - Tableau 2'!$A$3:$B$55,2)</f>
        <v>65</v>
      </c>
      <c r="C114" s="116">
        <f>IF('STATS 17-18'!G115&lt;400,IF(B114&gt;66,66,B114),B114)</f>
        <v>65</v>
      </c>
      <c r="D114" s="116">
        <f>IF('STATS 17-18'!G115&lt;200,IF(C114&gt;60,60,C114),C114)</f>
        <v>65</v>
      </c>
      <c r="E114" s="33">
        <f>VLOOKUP('STATS 17-18'!AE115,'DF - Tableau 4'!$A$3:$B$55,2)</f>
        <v>98</v>
      </c>
      <c r="F114" s="33">
        <f>IF('STATS 17-18'!G115&lt;400,IF(E114&gt;66,66,E114),E114)</f>
        <v>98</v>
      </c>
      <c r="G114" s="33">
        <f>IF('STATS 17-18'!G115&lt;200,IF(F114&gt;60,60,F114),F114)</f>
        <v>98</v>
      </c>
      <c r="H114" s="116">
        <f>(D114+G114)/2</f>
        <v>81.5</v>
      </c>
      <c r="I114" s="116">
        <f>IF('STATS 17-18'!H115&lt;13.4,IF(H114&gt;73,73,H114),H114)</f>
        <v>81.5</v>
      </c>
      <c r="J114" s="134">
        <f>IF('STATS 17-18'!H115&lt;11,IF(I114&gt;66,66,I114),I114)</f>
        <v>81.5</v>
      </c>
    </row>
    <row r="115" ht="20.35" customHeight="1">
      <c r="A115" t="s" s="38">
        <v>183</v>
      </c>
      <c r="B115" s="90">
        <f>VLOOKUP('STATS 17-18'!Y116,'DF - Tableau 2'!$A$3:$B$55,2)</f>
        <v>86</v>
      </c>
      <c r="C115" s="116">
        <f>IF('STATS 17-18'!G116&lt;400,IF(B115&gt;66,66,B115),B115)</f>
        <v>86</v>
      </c>
      <c r="D115" s="116">
        <f>IF('STATS 17-18'!G116&lt;200,IF(C115&gt;60,60,C115),C115)</f>
        <v>86</v>
      </c>
      <c r="E115" s="33">
        <f>VLOOKUP('STATS 17-18'!AE116,'DF - Tableau 4'!$A$3:$B$55,2)</f>
        <v>63</v>
      </c>
      <c r="F115" s="33">
        <f>IF('STATS 17-18'!G116&lt;400,IF(E115&gt;66,66,E115),E115)</f>
        <v>63</v>
      </c>
      <c r="G115" s="33">
        <f>IF('STATS 17-18'!G116&lt;200,IF(F115&gt;60,60,F115),F115)</f>
        <v>63</v>
      </c>
      <c r="H115" s="116">
        <f>(D115+G115)/2</f>
        <v>74.5</v>
      </c>
      <c r="I115" s="116">
        <f>IF('STATS 17-18'!H116&lt;13.4,IF(H115&gt;73,73,H115),H115)</f>
        <v>74.5</v>
      </c>
      <c r="J115" s="134">
        <f>IF('STATS 17-18'!H116&lt;11,IF(I115&gt;66,66,I115),I115)</f>
        <v>74.5</v>
      </c>
    </row>
    <row r="116" ht="20.35" customHeight="1">
      <c r="A116" t="s" s="38">
        <v>184</v>
      </c>
      <c r="B116" s="90">
        <f>VLOOKUP('STATS 17-18'!Y117,'DF - Tableau 2'!$A$3:$B$55,2)</f>
        <v>86</v>
      </c>
      <c r="C116" s="116">
        <f>IF('STATS 17-18'!G117&lt;400,IF(B116&gt;66,66,B116),B116)</f>
        <v>86</v>
      </c>
      <c r="D116" s="116">
        <f>IF('STATS 17-18'!G117&lt;200,IF(C116&gt;60,60,C116),C116)</f>
        <v>86</v>
      </c>
      <c r="E116" s="33">
        <f>VLOOKUP('STATS 17-18'!AE117,'DF - Tableau 4'!$A$3:$B$55,2)</f>
        <v>53</v>
      </c>
      <c r="F116" s="33">
        <f>IF('STATS 17-18'!G117&lt;400,IF(E116&gt;66,66,E116),E116)</f>
        <v>53</v>
      </c>
      <c r="G116" s="33">
        <f>IF('STATS 17-18'!G117&lt;200,IF(F116&gt;60,60,F116),F116)</f>
        <v>53</v>
      </c>
      <c r="H116" s="116">
        <f>(D116+G116)/2</f>
        <v>69.5</v>
      </c>
      <c r="I116" s="116">
        <f>IF('STATS 17-18'!H117&lt;13.4,IF(H116&gt;73,73,H116),H116)</f>
        <v>69.5</v>
      </c>
      <c r="J116" s="134">
        <f>IF('STATS 17-18'!H117&lt;11,IF(I116&gt;66,66,I116),I116)</f>
        <v>69.5</v>
      </c>
    </row>
    <row r="117" ht="20.35" customHeight="1">
      <c r="A117" t="s" s="38">
        <v>185</v>
      </c>
      <c r="B117" s="90">
        <f>VLOOKUP('STATS 17-18'!Y118,'DF - Tableau 2'!$A$3:$B$55,2)</f>
        <v>51</v>
      </c>
      <c r="C117" s="116">
        <f>IF('STATS 17-18'!G118&lt;400,IF(B117&gt;66,66,B117),B117)</f>
        <v>51</v>
      </c>
      <c r="D117" s="116">
        <f>IF('STATS 17-18'!G118&lt;200,IF(C117&gt;60,60,C117),C117)</f>
        <v>51</v>
      </c>
      <c r="E117" s="33">
        <f>VLOOKUP('STATS 17-18'!AE118,'DF - Tableau 4'!$A$3:$B$55,2)</f>
        <v>81</v>
      </c>
      <c r="F117" s="33">
        <f>IF('STATS 17-18'!G118&lt;400,IF(E117&gt;66,66,E117),E117)</f>
        <v>81</v>
      </c>
      <c r="G117" s="33">
        <f>IF('STATS 17-18'!G118&lt;200,IF(F117&gt;60,60,F117),F117)</f>
        <v>81</v>
      </c>
      <c r="H117" s="116">
        <f>(D117+G117)/2</f>
        <v>66</v>
      </c>
      <c r="I117" s="116">
        <f>IF('STATS 17-18'!H118&lt;13.4,IF(H117&gt;73,73,H117),H117)</f>
        <v>66</v>
      </c>
      <c r="J117" s="134">
        <f>IF('STATS 17-18'!H118&lt;11,IF(I117&gt;66,66,I117),I117)</f>
        <v>66</v>
      </c>
    </row>
    <row r="118" ht="20.35" customHeight="1">
      <c r="A118" t="s" s="38">
        <v>186</v>
      </c>
      <c r="B118" s="90">
        <f>VLOOKUP('STATS 17-18'!Y119,'DF - Tableau 2'!$A$3:$B$55,2)</f>
        <v>83</v>
      </c>
      <c r="C118" s="116">
        <f>IF('STATS 17-18'!G119&lt;400,IF(B118&gt;66,66,B118),B118)</f>
        <v>83</v>
      </c>
      <c r="D118" s="116">
        <f>IF('STATS 17-18'!G119&lt;200,IF(C118&gt;60,60,C118),C118)</f>
        <v>83</v>
      </c>
      <c r="E118" s="33">
        <f>VLOOKUP('STATS 17-18'!AE119,'DF - Tableau 4'!$A$3:$B$55,2)</f>
        <v>60</v>
      </c>
      <c r="F118" s="33">
        <f>IF('STATS 17-18'!G119&lt;400,IF(E118&gt;66,66,E118),E118)</f>
        <v>60</v>
      </c>
      <c r="G118" s="33">
        <f>IF('STATS 17-18'!G119&lt;200,IF(F118&gt;60,60,F118),F118)</f>
        <v>60</v>
      </c>
      <c r="H118" s="116">
        <f>(D118+G118)/2</f>
        <v>71.5</v>
      </c>
      <c r="I118" s="116">
        <f>IF('STATS 17-18'!H119&lt;13.4,IF(H118&gt;73,73,H118),H118)</f>
        <v>71.5</v>
      </c>
      <c r="J118" s="134">
        <f>IF('STATS 17-18'!H119&lt;11,IF(I118&gt;66,66,I118),I118)</f>
        <v>71.5</v>
      </c>
    </row>
    <row r="119" ht="20.35" customHeight="1">
      <c r="A119" t="s" s="38">
        <v>187</v>
      </c>
      <c r="B119" s="90">
        <f>VLOOKUP('STATS 17-18'!Y120,'DF - Tableau 2'!$A$3:$B$55,2)</f>
        <v>84</v>
      </c>
      <c r="C119" s="116">
        <f>IF('STATS 17-18'!G120&lt;400,IF(B119&gt;66,66,B119),B119)</f>
        <v>84</v>
      </c>
      <c r="D119" s="116">
        <f>IF('STATS 17-18'!G120&lt;200,IF(C119&gt;60,60,C119),C119)</f>
        <v>84</v>
      </c>
      <c r="E119" s="33">
        <f>VLOOKUP('STATS 17-18'!AE120,'DF - Tableau 4'!$A$3:$B$55,2)</f>
        <v>53</v>
      </c>
      <c r="F119" s="33">
        <f>IF('STATS 17-18'!G120&lt;400,IF(E119&gt;66,66,E119),E119)</f>
        <v>53</v>
      </c>
      <c r="G119" s="33">
        <f>IF('STATS 17-18'!G120&lt;200,IF(F119&gt;60,60,F119),F119)</f>
        <v>53</v>
      </c>
      <c r="H119" s="116">
        <f>(D119+G119)/2</f>
        <v>68.5</v>
      </c>
      <c r="I119" s="116">
        <f>IF('STATS 17-18'!H120&lt;13.4,IF(H119&gt;73,73,H119),H119)</f>
        <v>68.5</v>
      </c>
      <c r="J119" s="134">
        <f>IF('STATS 17-18'!H120&lt;11,IF(I119&gt;66,66,I119),I119)</f>
        <v>68.5</v>
      </c>
    </row>
    <row r="120" ht="20.35" customHeight="1">
      <c r="A120" t="s" s="38">
        <v>188</v>
      </c>
      <c r="B120" s="90">
        <f>VLOOKUP('STATS 17-18'!Y121,'DF - Tableau 2'!$A$3:$B$55,2)</f>
        <v>47</v>
      </c>
      <c r="C120" s="116">
        <f>IF('STATS 17-18'!G121&lt;400,IF(B120&gt;66,66,B120),B120)</f>
        <v>47</v>
      </c>
      <c r="D120" s="116">
        <f>IF('STATS 17-18'!G121&lt;200,IF(C120&gt;60,60,C120),C120)</f>
        <v>47</v>
      </c>
      <c r="E120" s="33">
        <f>VLOOKUP('STATS 17-18'!AE121,'DF - Tableau 4'!$A$3:$B$55,2)</f>
        <v>55</v>
      </c>
      <c r="F120" s="33">
        <f>IF('STATS 17-18'!G121&lt;400,IF(E120&gt;66,66,E120),E120)</f>
        <v>55</v>
      </c>
      <c r="G120" s="33">
        <f>IF('STATS 17-18'!G121&lt;200,IF(F120&gt;60,60,F120),F120)</f>
        <v>55</v>
      </c>
      <c r="H120" s="116">
        <f>(D120+G120)/2</f>
        <v>51</v>
      </c>
      <c r="I120" s="116">
        <f>IF('STATS 17-18'!H121&lt;13.4,IF(H120&gt;73,73,H120),H120)</f>
        <v>51</v>
      </c>
      <c r="J120" s="134">
        <f>IF('STATS 17-18'!H121&lt;11,IF(I120&gt;66,66,I120),I120)</f>
        <v>51</v>
      </c>
    </row>
    <row r="121" ht="20.35" customHeight="1">
      <c r="A121" t="s" s="38">
        <v>189</v>
      </c>
      <c r="B121" s="90">
        <f>VLOOKUP('STATS 17-18'!Y122,'DF - Tableau 2'!$A$3:$B$55,2)</f>
        <v>96</v>
      </c>
      <c r="C121" s="116">
        <f>IF('STATS 17-18'!G122&lt;400,IF(B121&gt;66,66,B121),B121)</f>
        <v>96</v>
      </c>
      <c r="D121" s="116">
        <f>IF('STATS 17-18'!G122&lt;200,IF(C121&gt;60,60,C121),C121)</f>
        <v>96</v>
      </c>
      <c r="E121" s="33">
        <f>VLOOKUP('STATS 17-18'!AE122,'DF - Tableau 4'!$A$3:$B$55,2)</f>
        <v>59</v>
      </c>
      <c r="F121" s="33">
        <f>IF('STATS 17-18'!G122&lt;400,IF(E121&gt;66,66,E121),E121)</f>
        <v>59</v>
      </c>
      <c r="G121" s="33">
        <f>IF('STATS 17-18'!G122&lt;200,IF(F121&gt;60,60,F121),F121)</f>
        <v>59</v>
      </c>
      <c r="H121" s="116">
        <f>(D121+G121)/2</f>
        <v>77.5</v>
      </c>
      <c r="I121" s="116">
        <f>IF('STATS 17-18'!H122&lt;13.4,IF(H121&gt;73,73,H121),H121)</f>
        <v>73</v>
      </c>
      <c r="J121" s="134">
        <f>IF('STATS 17-18'!H122&lt;11,IF(I121&gt;66,66,I121),I121)</f>
        <v>73</v>
      </c>
    </row>
    <row r="122" ht="20.35" customHeight="1">
      <c r="A122" t="s" s="38">
        <v>191</v>
      </c>
      <c r="B122" s="90">
        <f>VLOOKUP('STATS 17-18'!Y123,'DF - Tableau 2'!$A$3:$B$55,2)</f>
        <v>57</v>
      </c>
      <c r="C122" s="116">
        <f>IF('STATS 17-18'!G123&lt;400,IF(B122&gt;66,66,B122),B122)</f>
        <v>57</v>
      </c>
      <c r="D122" s="116">
        <f>IF('STATS 17-18'!G123&lt;200,IF(C122&gt;60,60,C122),C122)</f>
        <v>57</v>
      </c>
      <c r="E122" s="33">
        <f>VLOOKUP('STATS 17-18'!AE123,'DF - Tableau 4'!$A$3:$B$55,2)</f>
        <v>48</v>
      </c>
      <c r="F122" s="33">
        <f>IF('STATS 17-18'!G123&lt;400,IF(E122&gt;66,66,E122),E122)</f>
        <v>48</v>
      </c>
      <c r="G122" s="33">
        <f>IF('STATS 17-18'!G123&lt;200,IF(F122&gt;60,60,F122),F122)</f>
        <v>48</v>
      </c>
      <c r="H122" s="116">
        <f>(D122+G122)/2</f>
        <v>52.5</v>
      </c>
      <c r="I122" s="116">
        <f>IF('STATS 17-18'!H123&lt;13.4,IF(H122&gt;73,73,H122),H122)</f>
        <v>52.5</v>
      </c>
      <c r="J122" s="134">
        <f>IF('STATS 17-18'!H123&lt;11,IF(I122&gt;66,66,I122),I122)</f>
        <v>52.5</v>
      </c>
    </row>
    <row r="123" ht="20.35" customHeight="1">
      <c r="A123" t="s" s="38">
        <v>192</v>
      </c>
      <c r="B123" s="90">
        <f>VLOOKUP('STATS 17-18'!Y124,'DF - Tableau 2'!$A$3:$B$55,2)</f>
        <v>58</v>
      </c>
      <c r="C123" s="116">
        <f>IF('STATS 17-18'!G124&lt;400,IF(B123&gt;66,66,B123),B123)</f>
        <v>58</v>
      </c>
      <c r="D123" s="116">
        <f>IF('STATS 17-18'!G124&lt;200,IF(C123&gt;60,60,C123),C123)</f>
        <v>58</v>
      </c>
      <c r="E123" s="33">
        <f>VLOOKUP('STATS 17-18'!AE124,'DF - Tableau 4'!$A$3:$B$55,2)</f>
        <v>61</v>
      </c>
      <c r="F123" s="33">
        <f>IF('STATS 17-18'!G124&lt;400,IF(E123&gt;66,66,E123),E123)</f>
        <v>61</v>
      </c>
      <c r="G123" s="33">
        <f>IF('STATS 17-18'!G124&lt;200,IF(F123&gt;60,60,F123),F123)</f>
        <v>61</v>
      </c>
      <c r="H123" s="116">
        <f>(D123+G123)/2</f>
        <v>59.5</v>
      </c>
      <c r="I123" s="116">
        <f>IF('STATS 17-18'!H124&lt;13.4,IF(H123&gt;73,73,H123),H123)</f>
        <v>59.5</v>
      </c>
      <c r="J123" s="134">
        <f>IF('STATS 17-18'!H124&lt;11,IF(I123&gt;66,66,I123),I123)</f>
        <v>59.5</v>
      </c>
    </row>
    <row r="124" ht="20.35" customHeight="1">
      <c r="A124" t="s" s="38">
        <v>193</v>
      </c>
      <c r="B124" s="90">
        <f>VLOOKUP('STATS 17-18'!Y125,'DF - Tableau 2'!$A$3:$B$55,2)</f>
        <v>81</v>
      </c>
      <c r="C124" s="116">
        <f>IF('STATS 17-18'!G125&lt;400,IF(B124&gt;66,66,B124),B124)</f>
        <v>81</v>
      </c>
      <c r="D124" s="116">
        <f>IF('STATS 17-18'!G125&lt;200,IF(C124&gt;60,60,C124),C124)</f>
        <v>81</v>
      </c>
      <c r="E124" s="33">
        <f>VLOOKUP('STATS 17-18'!AE125,'DF - Tableau 4'!$A$3:$B$55,2)</f>
        <v>72</v>
      </c>
      <c r="F124" s="33">
        <f>IF('STATS 17-18'!G125&lt;400,IF(E124&gt;66,66,E124),E124)</f>
        <v>72</v>
      </c>
      <c r="G124" s="33">
        <f>IF('STATS 17-18'!G125&lt;200,IF(F124&gt;60,60,F124),F124)</f>
        <v>72</v>
      </c>
      <c r="H124" s="116">
        <f>(D124+G124)/2</f>
        <v>76.5</v>
      </c>
      <c r="I124" s="116">
        <f>IF('STATS 17-18'!H125&lt;13.4,IF(H124&gt;73,73,H124),H124)</f>
        <v>76.5</v>
      </c>
      <c r="J124" s="134">
        <f>IF('STATS 17-18'!H125&lt;11,IF(I124&gt;66,66,I124),I124)</f>
        <v>76.5</v>
      </c>
    </row>
    <row r="125" ht="20.35" customHeight="1">
      <c r="A125" t="s" s="38">
        <v>194</v>
      </c>
      <c r="B125" s="90">
        <f>VLOOKUP('STATS 17-18'!Y126,'DF - Tableau 2'!$A$3:$B$55,2)</f>
        <v>50</v>
      </c>
      <c r="C125" s="116">
        <f>IF('STATS 17-18'!G126&lt;400,IF(B125&gt;66,66,B125),B125)</f>
        <v>50</v>
      </c>
      <c r="D125" s="116">
        <f>IF('STATS 17-18'!G126&lt;200,IF(C125&gt;60,60,C125),C125)</f>
        <v>50</v>
      </c>
      <c r="E125" s="33">
        <f>VLOOKUP('STATS 17-18'!AE126,'DF - Tableau 4'!$A$3:$B$55,2)</f>
        <v>86</v>
      </c>
      <c r="F125" s="33">
        <f>IF('STATS 17-18'!G126&lt;400,IF(E125&gt;66,66,E125),E125)</f>
        <v>86</v>
      </c>
      <c r="G125" s="33">
        <f>IF('STATS 17-18'!G126&lt;200,IF(F125&gt;60,60,F125),F125)</f>
        <v>86</v>
      </c>
      <c r="H125" s="116">
        <f>(D125+G125)/2</f>
        <v>68</v>
      </c>
      <c r="I125" s="116">
        <f>IF('STATS 17-18'!H126&lt;13.4,IF(H125&gt;73,73,H125),H125)</f>
        <v>68</v>
      </c>
      <c r="J125" s="134">
        <f>IF('STATS 17-18'!H126&lt;11,IF(I125&gt;66,66,I125),I125)</f>
        <v>68</v>
      </c>
    </row>
    <row r="126" ht="20.35" customHeight="1">
      <c r="A126" t="s" s="38">
        <v>195</v>
      </c>
      <c r="B126" s="90">
        <f>VLOOKUP('STATS 17-18'!Y127,'DF - Tableau 2'!$A$3:$B$55,2)</f>
        <v>88</v>
      </c>
      <c r="C126" s="116">
        <f>IF('STATS 17-18'!G127&lt;400,IF(B126&gt;66,66,B126),B126)</f>
        <v>88</v>
      </c>
      <c r="D126" s="116">
        <f>IF('STATS 17-18'!G127&lt;200,IF(C126&gt;60,60,C126),C126)</f>
        <v>88</v>
      </c>
      <c r="E126" s="33">
        <f>VLOOKUP('STATS 17-18'!AE127,'DF - Tableau 4'!$A$3:$B$55,2)</f>
        <v>81</v>
      </c>
      <c r="F126" s="33">
        <f>IF('STATS 17-18'!G127&lt;400,IF(E126&gt;66,66,E126),E126)</f>
        <v>81</v>
      </c>
      <c r="G126" s="33">
        <f>IF('STATS 17-18'!G127&lt;200,IF(F126&gt;60,60,F126),F126)</f>
        <v>81</v>
      </c>
      <c r="H126" s="116">
        <f>(D126+G126)/2</f>
        <v>84.5</v>
      </c>
      <c r="I126" s="116">
        <f>IF('STATS 17-18'!H127&lt;13.4,IF(H126&gt;73,73,H126),H126)</f>
        <v>84.5</v>
      </c>
      <c r="J126" s="134">
        <f>IF('STATS 17-18'!H127&lt;11,IF(I126&gt;66,66,I126),I126)</f>
        <v>84.5</v>
      </c>
    </row>
    <row r="127" ht="20.35" customHeight="1">
      <c r="A127" t="s" s="38">
        <v>196</v>
      </c>
      <c r="B127" s="90">
        <f>VLOOKUP('STATS 17-18'!Y128,'DF - Tableau 2'!$A$3:$B$55,2)</f>
        <v>59</v>
      </c>
      <c r="C127" s="116">
        <f>IF('STATS 17-18'!G128&lt;400,IF(B127&gt;66,66,B127),B127)</f>
        <v>59</v>
      </c>
      <c r="D127" s="116">
        <f>IF('STATS 17-18'!G128&lt;200,IF(C127&gt;60,60,C127),C127)</f>
        <v>59</v>
      </c>
      <c r="E127" s="33">
        <f>VLOOKUP('STATS 17-18'!AE128,'DF - Tableau 4'!$A$3:$B$55,2)</f>
        <v>95</v>
      </c>
      <c r="F127" s="33">
        <f>IF('STATS 17-18'!G128&lt;400,IF(E127&gt;66,66,E127),E127)</f>
        <v>95</v>
      </c>
      <c r="G127" s="33">
        <f>IF('STATS 17-18'!G128&lt;200,IF(F127&gt;60,60,F127),F127)</f>
        <v>95</v>
      </c>
      <c r="H127" s="116">
        <f>(D127+G127)/2</f>
        <v>77</v>
      </c>
      <c r="I127" s="116">
        <f>IF('STATS 17-18'!H128&lt;13.4,IF(H127&gt;73,73,H127),H127)</f>
        <v>77</v>
      </c>
      <c r="J127" s="134">
        <f>IF('STATS 17-18'!H128&lt;11,IF(I127&gt;66,66,I127),I127)</f>
        <v>77</v>
      </c>
    </row>
    <row r="128" ht="20.35" customHeight="1">
      <c r="A128" t="s" s="38">
        <v>197</v>
      </c>
      <c r="B128" s="90">
        <f>VLOOKUP('STATS 17-18'!Y129,'DF - Tableau 2'!$A$3:$B$55,2)</f>
        <v>66</v>
      </c>
      <c r="C128" s="116">
        <f>IF('STATS 17-18'!G129&lt;400,IF(B128&gt;66,66,B128),B128)</f>
        <v>66</v>
      </c>
      <c r="D128" s="116">
        <f>IF('STATS 17-18'!G129&lt;200,IF(C128&gt;60,60,C128),C128)</f>
        <v>66</v>
      </c>
      <c r="E128" s="33">
        <f>VLOOKUP('STATS 17-18'!AE129,'DF - Tableau 4'!$A$3:$B$55,2)</f>
        <v>58</v>
      </c>
      <c r="F128" s="33">
        <f>IF('STATS 17-18'!G129&lt;400,IF(E128&gt;66,66,E128),E128)</f>
        <v>58</v>
      </c>
      <c r="G128" s="33">
        <f>IF('STATS 17-18'!G129&lt;200,IF(F128&gt;60,60,F128),F128)</f>
        <v>58</v>
      </c>
      <c r="H128" s="116">
        <f>(D128+G128)/2</f>
        <v>62</v>
      </c>
      <c r="I128" s="116">
        <f>IF('STATS 17-18'!H129&lt;13.4,IF(H128&gt;73,73,H128),H128)</f>
        <v>62</v>
      </c>
      <c r="J128" s="134">
        <f>IF('STATS 17-18'!H129&lt;11,IF(I128&gt;66,66,I128),I128)</f>
        <v>62</v>
      </c>
    </row>
    <row r="129" ht="20.35" customHeight="1">
      <c r="A129" t="s" s="38">
        <v>198</v>
      </c>
      <c r="B129" s="90">
        <f>VLOOKUP('STATS 17-18'!Y130,'DF - Tableau 2'!$A$3:$B$55,2)</f>
        <v>64</v>
      </c>
      <c r="C129" s="116">
        <f>IF('STATS 17-18'!G130&lt;400,IF(B129&gt;66,66,B129),B129)</f>
        <v>64</v>
      </c>
      <c r="D129" s="116">
        <f>IF('STATS 17-18'!G130&lt;200,IF(C129&gt;60,60,C129),C129)</f>
        <v>64</v>
      </c>
      <c r="E129" s="33">
        <f>VLOOKUP('STATS 17-18'!AE130,'DF - Tableau 4'!$A$3:$B$55,2)</f>
        <v>75</v>
      </c>
      <c r="F129" s="33">
        <f>IF('STATS 17-18'!G130&lt;400,IF(E129&gt;66,66,E129),E129)</f>
        <v>75</v>
      </c>
      <c r="G129" s="33">
        <f>IF('STATS 17-18'!G130&lt;200,IF(F129&gt;60,60,F129),F129)</f>
        <v>75</v>
      </c>
      <c r="H129" s="116">
        <f>(D129+G129)/2</f>
        <v>69.5</v>
      </c>
      <c r="I129" s="116">
        <f>IF('STATS 17-18'!H130&lt;13.4,IF(H129&gt;73,73,H129),H129)</f>
        <v>69.5</v>
      </c>
      <c r="J129" s="134">
        <f>IF('STATS 17-18'!H130&lt;11,IF(I129&gt;66,66,I129),I129)</f>
        <v>69.5</v>
      </c>
    </row>
    <row r="130" ht="20.35" customHeight="1">
      <c r="A130" t="s" s="38">
        <v>199</v>
      </c>
      <c r="B130" s="90">
        <f>VLOOKUP('STATS 17-18'!Y131,'DF - Tableau 2'!$A$3:$B$55,2)</f>
        <v>56</v>
      </c>
      <c r="C130" s="116">
        <f>IF('STATS 17-18'!G131&lt;400,IF(B130&gt;66,66,B130),B130)</f>
        <v>56</v>
      </c>
      <c r="D130" s="116">
        <f>IF('STATS 17-18'!G131&lt;200,IF(C130&gt;60,60,C130),C130)</f>
        <v>56</v>
      </c>
      <c r="E130" s="33">
        <f>VLOOKUP('STATS 17-18'!AE131,'DF - Tableau 4'!$A$3:$B$55,2)</f>
        <v>78</v>
      </c>
      <c r="F130" s="33">
        <f>IF('STATS 17-18'!G131&lt;400,IF(E130&gt;66,66,E130),E130)</f>
        <v>66</v>
      </c>
      <c r="G130" s="33">
        <f>IF('STATS 17-18'!G131&lt;200,IF(F130&gt;60,60,F130),F130)</f>
        <v>66</v>
      </c>
      <c r="H130" s="116">
        <f>(D130+G130)/2</f>
        <v>61</v>
      </c>
      <c r="I130" s="116">
        <f>IF('STATS 17-18'!H131&lt;13.4,IF(H130&gt;73,73,H130),H130)</f>
        <v>61</v>
      </c>
      <c r="J130" s="134">
        <f>IF('STATS 17-18'!H131&lt;11,IF(I130&gt;66,66,I130),I130)</f>
        <v>61</v>
      </c>
    </row>
    <row r="131" ht="20.35" customHeight="1">
      <c r="A131" t="s" s="38">
        <v>200</v>
      </c>
      <c r="B131" s="90">
        <f>VLOOKUP('STATS 17-18'!Y132,'DF - Tableau 2'!$A$3:$B$55,2)</f>
        <v>78</v>
      </c>
      <c r="C131" s="116">
        <f>IF('STATS 17-18'!G132&lt;400,IF(B131&gt;66,66,B131),B131)</f>
        <v>78</v>
      </c>
      <c r="D131" s="116">
        <f>IF('STATS 17-18'!G132&lt;200,IF(C131&gt;60,60,C131),C131)</f>
        <v>78</v>
      </c>
      <c r="E131" s="33">
        <f>VLOOKUP('STATS 17-18'!AE132,'DF - Tableau 4'!$A$3:$B$55,2)</f>
        <v>85</v>
      </c>
      <c r="F131" s="33">
        <f>IF('STATS 17-18'!G132&lt;400,IF(E131&gt;66,66,E131),E131)</f>
        <v>85</v>
      </c>
      <c r="G131" s="33">
        <f>IF('STATS 17-18'!G132&lt;200,IF(F131&gt;60,60,F131),F131)</f>
        <v>85</v>
      </c>
      <c r="H131" s="116">
        <f>(D131+G131)/2</f>
        <v>81.5</v>
      </c>
      <c r="I131" s="116">
        <f>IF('STATS 17-18'!H132&lt;13.4,IF(H131&gt;73,73,H131),H131)</f>
        <v>81.5</v>
      </c>
      <c r="J131" s="134">
        <f>IF('STATS 17-18'!H132&lt;11,IF(I131&gt;66,66,I131),I131)</f>
        <v>81.5</v>
      </c>
    </row>
    <row r="132" ht="20.35" customHeight="1">
      <c r="A132" t="s" s="38">
        <v>202</v>
      </c>
      <c r="B132" s="90">
        <f>VLOOKUP('STATS 17-18'!Y133,'DF - Tableau 2'!$A$3:$B$55,2)</f>
        <v>54</v>
      </c>
      <c r="C132" s="116">
        <f>IF('STATS 17-18'!G133&lt;400,IF(B132&gt;66,66,B132),B132)</f>
        <v>54</v>
      </c>
      <c r="D132" s="116">
        <f>IF('STATS 17-18'!G133&lt;200,IF(C132&gt;60,60,C132),C132)</f>
        <v>54</v>
      </c>
      <c r="E132" s="33">
        <f>VLOOKUP('STATS 17-18'!AE133,'DF - Tableau 4'!$A$3:$B$55,2)</f>
        <v>47</v>
      </c>
      <c r="F132" s="33">
        <f>IF('STATS 17-18'!G133&lt;400,IF(E132&gt;66,66,E132),E132)</f>
        <v>47</v>
      </c>
      <c r="G132" s="33">
        <f>IF('STATS 17-18'!G133&lt;200,IF(F132&gt;60,60,F132),F132)</f>
        <v>47</v>
      </c>
      <c r="H132" s="116">
        <f>(D132+G132)/2</f>
        <v>50.5</v>
      </c>
      <c r="I132" s="116">
        <f>IF('STATS 17-18'!H133&lt;13.4,IF(H132&gt;73,73,H132),H132)</f>
        <v>50.5</v>
      </c>
      <c r="J132" s="134">
        <f>IF('STATS 17-18'!H133&lt;11,IF(I132&gt;66,66,I132),I132)</f>
        <v>50.5</v>
      </c>
    </row>
    <row r="133" ht="20.35" customHeight="1">
      <c r="A133" t="s" s="38">
        <v>203</v>
      </c>
      <c r="B133" s="90">
        <f>VLOOKUP('STATS 17-18'!Y134,'DF - Tableau 2'!$A$3:$B$55,2)</f>
        <v>67</v>
      </c>
      <c r="C133" s="116">
        <f>IF('STATS 17-18'!G134&lt;400,IF(B133&gt;66,66,B133),B133)</f>
        <v>67</v>
      </c>
      <c r="D133" s="116">
        <f>IF('STATS 17-18'!G134&lt;200,IF(C133&gt;60,60,C133),C133)</f>
        <v>67</v>
      </c>
      <c r="E133" s="33">
        <f>VLOOKUP('STATS 17-18'!AE134,'DF - Tableau 4'!$A$3:$B$55,2)</f>
        <v>58</v>
      </c>
      <c r="F133" s="33">
        <f>IF('STATS 17-18'!G134&lt;400,IF(E133&gt;66,66,E133),E133)</f>
        <v>58</v>
      </c>
      <c r="G133" s="33">
        <f>IF('STATS 17-18'!G134&lt;200,IF(F133&gt;60,60,F133),F133)</f>
        <v>58</v>
      </c>
      <c r="H133" s="116">
        <f>(D133+G133)/2</f>
        <v>62.5</v>
      </c>
      <c r="I133" s="116">
        <f>IF('STATS 17-18'!H134&lt;13.4,IF(H133&gt;73,73,H133),H133)</f>
        <v>62.5</v>
      </c>
      <c r="J133" s="134">
        <f>IF('STATS 17-18'!H134&lt;11,IF(I133&gt;66,66,I133),I133)</f>
        <v>62.5</v>
      </c>
    </row>
    <row r="134" ht="20.35" customHeight="1">
      <c r="A134" t="s" s="38">
        <v>204</v>
      </c>
      <c r="B134" s="90">
        <f>VLOOKUP('STATS 17-18'!Y135,'DF - Tableau 2'!$A$3:$B$55,2)</f>
        <v>68</v>
      </c>
      <c r="C134" s="116">
        <f>IF('STATS 17-18'!G135&lt;400,IF(B134&gt;66,66,B134),B134)</f>
        <v>68</v>
      </c>
      <c r="D134" s="116">
        <f>IF('STATS 17-18'!G135&lt;200,IF(C134&gt;60,60,C134),C134)</f>
        <v>68</v>
      </c>
      <c r="E134" s="33">
        <f>VLOOKUP('STATS 17-18'!AE135,'DF - Tableau 4'!$A$3:$B$55,2)</f>
        <v>88</v>
      </c>
      <c r="F134" s="33">
        <f>IF('STATS 17-18'!G135&lt;400,IF(E134&gt;66,66,E134),E134)</f>
        <v>88</v>
      </c>
      <c r="G134" s="33">
        <f>IF('STATS 17-18'!G135&lt;200,IF(F134&gt;60,60,F134),F134)</f>
        <v>88</v>
      </c>
      <c r="H134" s="116">
        <f>(D134+G134)/2</f>
        <v>78</v>
      </c>
      <c r="I134" s="116">
        <f>IF('STATS 17-18'!H135&lt;13.4,IF(H134&gt;73,73,H134),H134)</f>
        <v>78</v>
      </c>
      <c r="J134" s="134">
        <f>IF('STATS 17-18'!H135&lt;11,IF(I134&gt;66,66,I134),I134)</f>
        <v>78</v>
      </c>
    </row>
    <row r="135" ht="20.35" customHeight="1">
      <c r="A135" t="s" s="38">
        <v>206</v>
      </c>
      <c r="B135" s="90">
        <f>VLOOKUP('STATS 17-18'!Y136,'DF - Tableau 2'!$A$3:$B$55,2)</f>
        <v>92</v>
      </c>
      <c r="C135" s="116">
        <f>IF('STATS 17-18'!G136&lt;400,IF(B135&gt;66,66,B135),B135)</f>
        <v>92</v>
      </c>
      <c r="D135" s="116">
        <f>IF('STATS 17-18'!G136&lt;200,IF(C135&gt;60,60,C135),C135)</f>
        <v>92</v>
      </c>
      <c r="E135" s="33">
        <f>VLOOKUP('STATS 17-18'!AE136,'DF - Tableau 4'!$A$3:$B$55,2)</f>
        <v>82</v>
      </c>
      <c r="F135" s="33">
        <f>IF('STATS 17-18'!G136&lt;400,IF(E135&gt;66,66,E135),E135)</f>
        <v>82</v>
      </c>
      <c r="G135" s="33">
        <f>IF('STATS 17-18'!G136&lt;200,IF(F135&gt;60,60,F135),F135)</f>
        <v>82</v>
      </c>
      <c r="H135" s="116">
        <f>(D135+G135)/2</f>
        <v>87</v>
      </c>
      <c r="I135" s="116">
        <f>IF('STATS 17-18'!H136&lt;13.4,IF(H135&gt;73,73,H135),H135)</f>
        <v>87</v>
      </c>
      <c r="J135" s="134">
        <f>IF('STATS 17-18'!H136&lt;11,IF(I135&gt;66,66,I135),I135)</f>
        <v>87</v>
      </c>
    </row>
    <row r="136" ht="20.35" customHeight="1">
      <c r="A136" t="s" s="38">
        <v>207</v>
      </c>
      <c r="B136" s="90">
        <f>VLOOKUP('STATS 17-18'!Y137,'DF - Tableau 2'!$A$3:$B$55,2)</f>
        <v>65</v>
      </c>
      <c r="C136" s="116">
        <f>IF('STATS 17-18'!G137&lt;400,IF(B136&gt;66,66,B136),B136)</f>
        <v>65</v>
      </c>
      <c r="D136" s="116">
        <f>IF('STATS 17-18'!G137&lt;200,IF(C136&gt;60,60,C136),C136)</f>
        <v>65</v>
      </c>
      <c r="E136" s="33">
        <f>VLOOKUP('STATS 17-18'!AE137,'DF - Tableau 4'!$A$3:$B$55,2)</f>
        <v>54</v>
      </c>
      <c r="F136" s="33">
        <f>IF('STATS 17-18'!G137&lt;400,IF(E136&gt;66,66,E136),E136)</f>
        <v>54</v>
      </c>
      <c r="G136" s="33">
        <f>IF('STATS 17-18'!G137&lt;200,IF(F136&gt;60,60,F136),F136)</f>
        <v>54</v>
      </c>
      <c r="H136" s="116">
        <f>(D136+G136)/2</f>
        <v>59.5</v>
      </c>
      <c r="I136" s="116">
        <f>IF('STATS 17-18'!H137&lt;13.4,IF(H136&gt;73,73,H136),H136)</f>
        <v>59.5</v>
      </c>
      <c r="J136" s="134">
        <f>IF('STATS 17-18'!H137&lt;11,IF(I136&gt;66,66,I136),I136)</f>
        <v>59.5</v>
      </c>
    </row>
    <row r="137" ht="20.35" customHeight="1">
      <c r="A137" t="s" s="38">
        <v>208</v>
      </c>
      <c r="B137" s="90">
        <f>VLOOKUP('STATS 17-18'!Y138,'DF - Tableau 2'!$A$3:$B$55,2)</f>
        <v>47</v>
      </c>
      <c r="C137" s="116">
        <f>IF('STATS 17-18'!G138&lt;400,IF(B137&gt;66,66,B137),B137)</f>
        <v>47</v>
      </c>
      <c r="D137" s="116">
        <f>IF('STATS 17-18'!G138&lt;200,IF(C137&gt;60,60,C137),C137)</f>
        <v>47</v>
      </c>
      <c r="E137" s="33">
        <f>VLOOKUP('STATS 17-18'!AE138,'DF - Tableau 4'!$A$3:$B$55,2)</f>
        <v>47</v>
      </c>
      <c r="F137" s="33">
        <f>IF('STATS 17-18'!G138&lt;400,IF(E137&gt;66,66,E137),E137)</f>
        <v>47</v>
      </c>
      <c r="G137" s="33">
        <f>IF('STATS 17-18'!G138&lt;200,IF(F137&gt;60,60,F137),F137)</f>
        <v>47</v>
      </c>
      <c r="H137" s="116">
        <f>(D137+G137)/2</f>
        <v>47</v>
      </c>
      <c r="I137" s="116">
        <f>IF('STATS 17-18'!H138&lt;13.4,IF(H137&gt;73,73,H137),H137)</f>
        <v>47</v>
      </c>
      <c r="J137" s="134">
        <f>IF('STATS 17-18'!H138&lt;11,IF(I137&gt;66,66,I137),I137)</f>
        <v>47</v>
      </c>
    </row>
    <row r="138" ht="20.35" customHeight="1">
      <c r="A138" t="s" s="38">
        <v>209</v>
      </c>
      <c r="B138" s="90">
        <f>VLOOKUP('STATS 17-18'!Y139,'DF - Tableau 2'!$A$3:$B$55,2)</f>
        <v>73</v>
      </c>
      <c r="C138" s="116">
        <f>IF('STATS 17-18'!G139&lt;400,IF(B138&gt;66,66,B138),B138)</f>
        <v>73</v>
      </c>
      <c r="D138" s="116">
        <f>IF('STATS 17-18'!G139&lt;200,IF(C138&gt;60,60,C138),C138)</f>
        <v>73</v>
      </c>
      <c r="E138" s="33">
        <f>VLOOKUP('STATS 17-18'!AE139,'DF - Tableau 4'!$A$3:$B$55,2)</f>
        <v>53</v>
      </c>
      <c r="F138" s="33">
        <f>IF('STATS 17-18'!G139&lt;400,IF(E138&gt;66,66,E138),E138)</f>
        <v>53</v>
      </c>
      <c r="G138" s="33">
        <f>IF('STATS 17-18'!G139&lt;200,IF(F138&gt;60,60,F138),F138)</f>
        <v>53</v>
      </c>
      <c r="H138" s="116">
        <f>(D138+G138)/2</f>
        <v>63</v>
      </c>
      <c r="I138" s="116">
        <f>IF('STATS 17-18'!H139&lt;13.4,IF(H138&gt;73,73,H138),H138)</f>
        <v>63</v>
      </c>
      <c r="J138" s="134">
        <f>IF('STATS 17-18'!H139&lt;11,IF(I138&gt;66,66,I138),I138)</f>
        <v>63</v>
      </c>
    </row>
    <row r="139" ht="20.35" customHeight="1">
      <c r="A139" t="s" s="38">
        <v>210</v>
      </c>
      <c r="B139" s="90">
        <f>VLOOKUP('STATS 17-18'!Y140,'DF - Tableau 2'!$A$3:$B$55,2)</f>
        <v>84</v>
      </c>
      <c r="C139" s="116">
        <f>IF('STATS 17-18'!G140&lt;400,IF(B139&gt;66,66,B139),B139)</f>
        <v>84</v>
      </c>
      <c r="D139" s="116">
        <f>IF('STATS 17-18'!G140&lt;200,IF(C139&gt;60,60,C139),C139)</f>
        <v>84</v>
      </c>
      <c r="E139" s="33">
        <f>VLOOKUP('STATS 17-18'!AE140,'DF - Tableau 4'!$A$3:$B$55,2)</f>
        <v>48</v>
      </c>
      <c r="F139" s="33">
        <f>IF('STATS 17-18'!G140&lt;400,IF(E139&gt;66,66,E139),E139)</f>
        <v>48</v>
      </c>
      <c r="G139" s="33">
        <f>IF('STATS 17-18'!G140&lt;200,IF(F139&gt;60,60,F139),F139)</f>
        <v>48</v>
      </c>
      <c r="H139" s="116">
        <f>(D139+G139)/2</f>
        <v>66</v>
      </c>
      <c r="I139" s="116">
        <f>IF('STATS 17-18'!H140&lt;13.4,IF(H139&gt;73,73,H139),H139)</f>
        <v>66</v>
      </c>
      <c r="J139" s="134">
        <f>IF('STATS 17-18'!H140&lt;11,IF(I139&gt;66,66,I139),I139)</f>
        <v>66</v>
      </c>
    </row>
    <row r="140" ht="20.35" customHeight="1">
      <c r="A140" t="s" s="38">
        <v>211</v>
      </c>
      <c r="B140" s="90">
        <f>VLOOKUP('STATS 17-18'!Y141,'DF - Tableau 2'!$A$3:$B$55,2)</f>
        <v>78</v>
      </c>
      <c r="C140" s="116">
        <f>IF('STATS 17-18'!G141&lt;400,IF(B140&gt;66,66,B140),B140)</f>
        <v>78</v>
      </c>
      <c r="D140" s="116">
        <f>IF('STATS 17-18'!G141&lt;200,IF(C140&gt;60,60,C140),C140)</f>
        <v>78</v>
      </c>
      <c r="E140" s="33">
        <f>VLOOKUP('STATS 17-18'!AE141,'DF - Tableau 4'!$A$3:$B$55,2)</f>
        <v>68</v>
      </c>
      <c r="F140" s="33">
        <f>IF('STATS 17-18'!G141&lt;400,IF(E140&gt;66,66,E140),E140)</f>
        <v>68</v>
      </c>
      <c r="G140" s="33">
        <f>IF('STATS 17-18'!G141&lt;200,IF(F140&gt;60,60,F140),F140)</f>
        <v>68</v>
      </c>
      <c r="H140" s="116">
        <f>(D140+G140)/2</f>
        <v>73</v>
      </c>
      <c r="I140" s="116">
        <f>IF('STATS 17-18'!H141&lt;13.4,IF(H140&gt;73,73,H140),H140)</f>
        <v>73</v>
      </c>
      <c r="J140" s="134">
        <f>IF('STATS 17-18'!H141&lt;11,IF(I140&gt;66,66,I140),I140)</f>
        <v>73</v>
      </c>
    </row>
    <row r="141" ht="20.35" customHeight="1">
      <c r="A141" t="s" s="38">
        <v>212</v>
      </c>
      <c r="B141" s="90">
        <f>VLOOKUP('STATS 17-18'!Y142,'DF - Tableau 2'!$A$3:$B$55,2)</f>
        <v>81</v>
      </c>
      <c r="C141" s="33">
        <f>IF('STATS 17-18'!G142&lt;400,IF(B141&gt;66,66,B141),B141)</f>
        <v>66</v>
      </c>
      <c r="D141" s="33">
        <f>IF('STATS 17-18'!G142&lt;200,IF(C141&gt;60,60,C141),C141)</f>
        <v>60</v>
      </c>
      <c r="E141" s="33">
        <f>VLOOKUP('STATS 17-18'!AE142,'DF - Tableau 4'!$A$3:$B$55,2)</f>
        <v>64</v>
      </c>
      <c r="F141" s="33">
        <f>IF('STATS 17-18'!G142&lt;400,IF(E141&gt;66,66,E141),E141)</f>
        <v>64</v>
      </c>
      <c r="G141" s="33">
        <f>IF('STATS 17-18'!G142&lt;200,IF(F141&gt;60,60,F141),F141)</f>
        <v>60</v>
      </c>
      <c r="H141" s="116">
        <f>(D141+G141)/2</f>
        <v>60</v>
      </c>
      <c r="I141" s="116">
        <f>IF('STATS 17-18'!H142&lt;13.4,IF(H141&gt;73,73,H141),H141)</f>
        <v>60</v>
      </c>
      <c r="J141" s="134">
        <f>IF('STATS 17-18'!H142&lt;11,IF(I141&gt;66,66,I141),I141)</f>
        <v>60</v>
      </c>
    </row>
    <row r="142" ht="20.35" customHeight="1">
      <c r="A142" t="s" s="38">
        <v>213</v>
      </c>
      <c r="B142" s="90">
        <f>VLOOKUP('STATS 17-18'!Y143,'DF - Tableau 2'!$A$3:$B$55,2)</f>
        <v>52</v>
      </c>
      <c r="C142" s="116">
        <f>IF('STATS 17-18'!G143&lt;400,IF(B142&gt;66,66,B142),B142)</f>
        <v>52</v>
      </c>
      <c r="D142" s="116">
        <f>IF('STATS 17-18'!G143&lt;200,IF(C142&gt;60,60,C142),C142)</f>
        <v>52</v>
      </c>
      <c r="E142" s="33">
        <f>VLOOKUP('STATS 17-18'!AE143,'DF - Tableau 4'!$A$3:$B$55,2)</f>
        <v>96</v>
      </c>
      <c r="F142" s="33">
        <f>IF('STATS 17-18'!G143&lt;400,IF(E142&gt;66,66,E142),E142)</f>
        <v>96</v>
      </c>
      <c r="G142" s="33">
        <f>IF('STATS 17-18'!G143&lt;200,IF(F142&gt;60,60,F142),F142)</f>
        <v>96</v>
      </c>
      <c r="H142" s="116">
        <f>(D142+G142)/2</f>
        <v>74</v>
      </c>
      <c r="I142" s="116">
        <f>IF('STATS 17-18'!H143&lt;13.4,IF(H142&gt;73,73,H142),H142)</f>
        <v>74</v>
      </c>
      <c r="J142" s="134">
        <f>IF('STATS 17-18'!H143&lt;11,IF(I142&gt;66,66,I142),I142)</f>
        <v>74</v>
      </c>
    </row>
    <row r="143" ht="20.35" customHeight="1">
      <c r="A143" t="s" s="38">
        <v>214</v>
      </c>
      <c r="B143" s="90">
        <f>VLOOKUP('STATS 17-18'!Y144,'DF - Tableau 2'!$A$3:$B$55,2)</f>
        <v>76</v>
      </c>
      <c r="C143" s="116">
        <f>IF('STATS 17-18'!G144&lt;400,IF(B143&gt;66,66,B143),B143)</f>
        <v>76</v>
      </c>
      <c r="D143" s="116">
        <f>IF('STATS 17-18'!G144&lt;200,IF(C143&gt;60,60,C143),C143)</f>
        <v>76</v>
      </c>
      <c r="E143" s="33">
        <f>VLOOKUP('STATS 17-18'!AE144,'DF - Tableau 4'!$A$3:$B$55,2)</f>
        <v>54</v>
      </c>
      <c r="F143" s="33">
        <f>IF('STATS 17-18'!G144&lt;400,IF(E143&gt;66,66,E143),E143)</f>
        <v>54</v>
      </c>
      <c r="G143" s="33">
        <f>IF('STATS 17-18'!G144&lt;200,IF(F143&gt;60,60,F143),F143)</f>
        <v>54</v>
      </c>
      <c r="H143" s="116">
        <f>(D143+G143)/2</f>
        <v>65</v>
      </c>
      <c r="I143" s="116">
        <f>IF('STATS 17-18'!H144&lt;13.4,IF(H143&gt;73,73,H143),H143)</f>
        <v>65</v>
      </c>
      <c r="J143" s="134">
        <f>IF('STATS 17-18'!H144&lt;11,IF(I143&gt;66,66,I143),I143)</f>
        <v>65</v>
      </c>
    </row>
    <row r="144" ht="20.35" customHeight="1">
      <c r="A144" t="s" s="38">
        <v>215</v>
      </c>
      <c r="B144" s="90">
        <f>VLOOKUP('STATS 17-18'!Y145,'DF - Tableau 2'!$A$3:$B$55,2)</f>
        <v>78</v>
      </c>
      <c r="C144" s="116">
        <f>IF('STATS 17-18'!G145&lt;400,IF(B144&gt;66,66,B144),B144)</f>
        <v>78</v>
      </c>
      <c r="D144" s="116">
        <f>IF('STATS 17-18'!G145&lt;200,IF(C144&gt;60,60,C144),C144)</f>
        <v>78</v>
      </c>
      <c r="E144" s="33">
        <f>VLOOKUP('STATS 17-18'!AE145,'DF - Tableau 4'!$A$3:$B$55,2)</f>
        <v>64</v>
      </c>
      <c r="F144" s="33">
        <f>IF('STATS 17-18'!G145&lt;400,IF(E144&gt;66,66,E144),E144)</f>
        <v>64</v>
      </c>
      <c r="G144" s="33">
        <f>IF('STATS 17-18'!G145&lt;200,IF(F144&gt;60,60,F144),F144)</f>
        <v>64</v>
      </c>
      <c r="H144" s="116">
        <f>(D144+G144)/2</f>
        <v>71</v>
      </c>
      <c r="I144" s="116">
        <f>IF('STATS 17-18'!H145&lt;13.4,IF(H144&gt;73,73,H144),H144)</f>
        <v>71</v>
      </c>
      <c r="J144" s="134">
        <f>IF('STATS 17-18'!H145&lt;11,IF(I144&gt;66,66,I144),I144)</f>
        <v>71</v>
      </c>
    </row>
    <row r="145" ht="20.35" customHeight="1">
      <c r="A145" t="s" s="38">
        <v>216</v>
      </c>
      <c r="B145" s="90">
        <f>VLOOKUP('STATS 17-18'!Y146,'DF - Tableau 2'!$A$3:$B$55,2)</f>
        <v>86</v>
      </c>
      <c r="C145" s="116">
        <f>IF('STATS 17-18'!G146&lt;400,IF(B145&gt;66,66,B145),B145)</f>
        <v>86</v>
      </c>
      <c r="D145" s="116">
        <f>IF('STATS 17-18'!G146&lt;200,IF(C145&gt;60,60,C145),C145)</f>
        <v>86</v>
      </c>
      <c r="E145" s="33">
        <f>VLOOKUP('STATS 17-18'!AE146,'DF - Tableau 4'!$A$3:$B$55,2)</f>
        <v>86</v>
      </c>
      <c r="F145" s="33">
        <f>IF('STATS 17-18'!G146&lt;400,IF(E145&gt;66,66,E145),E145)</f>
        <v>86</v>
      </c>
      <c r="G145" s="33">
        <f>IF('STATS 17-18'!G146&lt;200,IF(F145&gt;60,60,F145),F145)</f>
        <v>86</v>
      </c>
      <c r="H145" s="116">
        <f>(D145+G145)/2</f>
        <v>86</v>
      </c>
      <c r="I145" s="116">
        <f>IF('STATS 17-18'!H146&lt;13.4,IF(H145&gt;73,73,H145),H145)</f>
        <v>73</v>
      </c>
      <c r="J145" s="134">
        <f>IF('STATS 17-18'!H146&lt;11,IF(I145&gt;66,66,I145),I145)</f>
        <v>73</v>
      </c>
    </row>
    <row r="146" ht="20.35" customHeight="1">
      <c r="A146" t="s" s="38">
        <v>217</v>
      </c>
      <c r="B146" s="90">
        <f>VLOOKUP('STATS 17-18'!Y147,'DF - Tableau 2'!$A$3:$B$55,2)</f>
        <v>58</v>
      </c>
      <c r="C146" s="116">
        <f>IF('STATS 17-18'!G147&lt;400,IF(B146&gt;66,66,B146),B146)</f>
        <v>58</v>
      </c>
      <c r="D146" s="116">
        <f>IF('STATS 17-18'!G147&lt;200,IF(C146&gt;60,60,C146),C146)</f>
        <v>58</v>
      </c>
      <c r="E146" s="33">
        <f>VLOOKUP('STATS 17-18'!AE147,'DF - Tableau 4'!$A$3:$B$55,2)</f>
        <v>75</v>
      </c>
      <c r="F146" s="33">
        <f>IF('STATS 17-18'!G147&lt;400,IF(E146&gt;66,66,E146),E146)</f>
        <v>75</v>
      </c>
      <c r="G146" s="33">
        <f>IF('STATS 17-18'!G147&lt;200,IF(F146&gt;60,60,F146),F146)</f>
        <v>75</v>
      </c>
      <c r="H146" s="116">
        <f>(D146+G146)/2</f>
        <v>66.5</v>
      </c>
      <c r="I146" s="116">
        <f>IF('STATS 17-18'!H147&lt;13.4,IF(H146&gt;73,73,H146),H146)</f>
        <v>66.5</v>
      </c>
      <c r="J146" s="134">
        <f>IF('STATS 17-18'!H147&lt;11,IF(I146&gt;66,66,I146),I146)</f>
        <v>66.5</v>
      </c>
    </row>
    <row r="147" ht="20.35" customHeight="1">
      <c r="A147" t="s" s="38">
        <v>218</v>
      </c>
      <c r="B147" s="90">
        <f>VLOOKUP('STATS 17-18'!Y148,'DF - Tableau 2'!$A$3:$B$55,2)</f>
        <v>99</v>
      </c>
      <c r="C147" s="33">
        <f>IF('STATS 17-18'!G148&lt;400,IF(B147&gt;66,66,B147),B147)</f>
        <v>66</v>
      </c>
      <c r="D147" s="33">
        <f>IF('STATS 17-18'!G148&lt;200,IF(C147&gt;60,60,C147),C147)</f>
        <v>60</v>
      </c>
      <c r="E147" s="33">
        <f>VLOOKUP('STATS 17-18'!AE148,'DF - Tableau 4'!$A$3:$B$55,2)</f>
        <v>98</v>
      </c>
      <c r="F147" s="33">
        <f>IF('STATS 17-18'!G148&lt;400,IF(E147&gt;66,66,E147),E147)</f>
        <v>66</v>
      </c>
      <c r="G147" s="33">
        <f>IF('STATS 17-18'!G148&lt;200,IF(F147&gt;60,60,F147),F147)</f>
        <v>60</v>
      </c>
      <c r="H147" s="116">
        <f>(D147+G147)/2</f>
        <v>60</v>
      </c>
      <c r="I147" s="116">
        <f>IF('STATS 17-18'!H148&lt;13.4,IF(H147&gt;73,73,H147),H147)</f>
        <v>60</v>
      </c>
      <c r="J147" s="134">
        <f>IF('STATS 17-18'!H148&lt;11,IF(I147&gt;66,66,I147),I147)</f>
        <v>60</v>
      </c>
    </row>
    <row r="148" ht="20.35" customHeight="1">
      <c r="A148" t="s" s="38">
        <v>220</v>
      </c>
      <c r="B148" s="90">
        <f>VLOOKUP('STATS 17-18'!Y149,'DF - Tableau 2'!$A$3:$B$55,2)</f>
        <v>67</v>
      </c>
      <c r="C148" s="116">
        <f>IF('STATS 17-18'!G149&lt;400,IF(B148&gt;66,66,B148),B148)</f>
        <v>67</v>
      </c>
      <c r="D148" s="116">
        <f>IF('STATS 17-18'!G149&lt;200,IF(C148&gt;60,60,C148),C148)</f>
        <v>67</v>
      </c>
      <c r="E148" s="33">
        <f>VLOOKUP('STATS 17-18'!AE149,'DF - Tableau 4'!$A$3:$B$55,2)</f>
        <v>58</v>
      </c>
      <c r="F148" s="33">
        <f>IF('STATS 17-18'!G149&lt;400,IF(E148&gt;66,66,E148),E148)</f>
        <v>58</v>
      </c>
      <c r="G148" s="33">
        <f>IF('STATS 17-18'!G149&lt;200,IF(F148&gt;60,60,F148),F148)</f>
        <v>58</v>
      </c>
      <c r="H148" s="116">
        <f>(D148+G148)/2</f>
        <v>62.5</v>
      </c>
      <c r="I148" s="116">
        <f>IF('STATS 17-18'!H149&lt;13.4,IF(H148&gt;73,73,H148),H148)</f>
        <v>62.5</v>
      </c>
      <c r="J148" s="134">
        <f>IF('STATS 17-18'!H149&lt;11,IF(I148&gt;66,66,I148),I148)</f>
        <v>62.5</v>
      </c>
    </row>
    <row r="149" ht="20.35" customHeight="1">
      <c r="A149" t="s" s="38">
        <v>221</v>
      </c>
      <c r="B149" s="90">
        <f>VLOOKUP('STATS 17-18'!Y150,'DF - Tableau 2'!$A$3:$B$55,2)</f>
        <v>90</v>
      </c>
      <c r="C149" s="33">
        <f>IF('STATS 17-18'!G150&lt;400,IF(B149&gt;66,66,B149),B149)</f>
        <v>66</v>
      </c>
      <c r="D149" s="33">
        <f>IF('STATS 17-18'!G150&lt;200,IF(C149&gt;60,60,C149),C149)</f>
        <v>60</v>
      </c>
      <c r="E149" s="33">
        <f>VLOOKUP('STATS 17-18'!AE150,'DF - Tableau 4'!$A$3:$B$55,2)</f>
        <v>47</v>
      </c>
      <c r="F149" s="33">
        <f>IF('STATS 17-18'!G150&lt;400,IF(E149&gt;66,66,E149),E149)</f>
        <v>47</v>
      </c>
      <c r="G149" s="33">
        <f>IF('STATS 17-18'!G150&lt;200,IF(F149&gt;60,60,F149),F149)</f>
        <v>47</v>
      </c>
      <c r="H149" s="116">
        <f>(D149+G149)/2</f>
        <v>53.5</v>
      </c>
      <c r="I149" s="116">
        <f>IF('STATS 17-18'!H150&lt;13.4,IF(H149&gt;73,73,H149),H149)</f>
        <v>53.5</v>
      </c>
      <c r="J149" s="134">
        <f>IF('STATS 17-18'!H150&lt;11,IF(I149&gt;66,66,I149),I149)</f>
        <v>53.5</v>
      </c>
    </row>
    <row r="150" ht="20.35" customHeight="1">
      <c r="A150" t="s" s="38">
        <v>222</v>
      </c>
      <c r="B150" s="90">
        <f>VLOOKUP('STATS 17-18'!Y151,'DF - Tableau 2'!$A$3:$B$55,2)</f>
        <v>70</v>
      </c>
      <c r="C150" s="116">
        <f>IF('STATS 17-18'!G151&lt;400,IF(B150&gt;66,66,B150),B150)</f>
        <v>70</v>
      </c>
      <c r="D150" s="116">
        <f>IF('STATS 17-18'!G151&lt;200,IF(C150&gt;60,60,C150),C150)</f>
        <v>70</v>
      </c>
      <c r="E150" s="33">
        <f>VLOOKUP('STATS 17-18'!AE151,'DF - Tableau 4'!$A$3:$B$55,2)</f>
        <v>96</v>
      </c>
      <c r="F150" s="33">
        <f>IF('STATS 17-18'!G151&lt;400,IF(E150&gt;66,66,E150),E150)</f>
        <v>96</v>
      </c>
      <c r="G150" s="33">
        <f>IF('STATS 17-18'!G151&lt;200,IF(F150&gt;60,60,F150),F150)</f>
        <v>96</v>
      </c>
      <c r="H150" s="116">
        <f>(D150+G150)/2</f>
        <v>83</v>
      </c>
      <c r="I150" s="116">
        <f>IF('STATS 17-18'!H151&lt;13.4,IF(H150&gt;73,73,H150),H150)</f>
        <v>83</v>
      </c>
      <c r="J150" s="134">
        <f>IF('STATS 17-18'!H151&lt;11,IF(I150&gt;66,66,I150),I150)</f>
        <v>83</v>
      </c>
    </row>
    <row r="151" ht="20.35" customHeight="1">
      <c r="A151" t="s" s="38">
        <v>223</v>
      </c>
      <c r="B151" s="90">
        <f>VLOOKUP('STATS 17-18'!Y152,'DF - Tableau 2'!$A$3:$B$55,2)</f>
        <v>74</v>
      </c>
      <c r="C151" s="116">
        <f>IF('STATS 17-18'!G152&lt;400,IF(B151&gt;66,66,B151),B151)</f>
        <v>74</v>
      </c>
      <c r="D151" s="116">
        <f>IF('STATS 17-18'!G152&lt;200,IF(C151&gt;60,60,C151),C151)</f>
        <v>74</v>
      </c>
      <c r="E151" s="33">
        <f>VLOOKUP('STATS 17-18'!AE152,'DF - Tableau 4'!$A$3:$B$55,2)</f>
        <v>54</v>
      </c>
      <c r="F151" s="33">
        <f>IF('STATS 17-18'!G152&lt;400,IF(E151&gt;66,66,E151),E151)</f>
        <v>54</v>
      </c>
      <c r="G151" s="33">
        <f>IF('STATS 17-18'!G152&lt;200,IF(F151&gt;60,60,F151),F151)</f>
        <v>54</v>
      </c>
      <c r="H151" s="116">
        <f>(D151+G151)/2</f>
        <v>64</v>
      </c>
      <c r="I151" s="116">
        <f>IF('STATS 17-18'!H152&lt;13.4,IF(H151&gt;73,73,H151),H151)</f>
        <v>64</v>
      </c>
      <c r="J151" s="134">
        <f>IF('STATS 17-18'!H152&lt;11,IF(I151&gt;66,66,I151),I151)</f>
        <v>64</v>
      </c>
    </row>
    <row r="152" ht="20.35" customHeight="1">
      <c r="A152" t="s" s="38">
        <v>224</v>
      </c>
      <c r="B152" s="90">
        <f>VLOOKUP('STATS 17-18'!Y153,'DF - Tableau 2'!$A$3:$B$55,2)</f>
        <v>60</v>
      </c>
      <c r="C152" s="116">
        <f>IF('STATS 17-18'!G153&lt;400,IF(B152&gt;66,66,B152),B152)</f>
        <v>60</v>
      </c>
      <c r="D152" s="116">
        <f>IF('STATS 17-18'!G153&lt;200,IF(C152&gt;60,60,C152),C152)</f>
        <v>60</v>
      </c>
      <c r="E152" s="33">
        <f>VLOOKUP('STATS 17-18'!AE153,'DF - Tableau 4'!$A$3:$B$55,2)</f>
        <v>81</v>
      </c>
      <c r="F152" s="33">
        <f>IF('STATS 17-18'!G153&lt;400,IF(E152&gt;66,66,E152),E152)</f>
        <v>81</v>
      </c>
      <c r="G152" s="33">
        <f>IF('STATS 17-18'!G153&lt;200,IF(F152&gt;60,60,F152),F152)</f>
        <v>81</v>
      </c>
      <c r="H152" s="116">
        <f>(D152+G152)/2</f>
        <v>70.5</v>
      </c>
      <c r="I152" s="116">
        <f>IF('STATS 17-18'!H153&lt;13.4,IF(H152&gt;73,73,H152),H152)</f>
        <v>70.5</v>
      </c>
      <c r="J152" s="134">
        <f>IF('STATS 17-18'!H153&lt;11,IF(I152&gt;66,66,I152),I152)</f>
        <v>70.5</v>
      </c>
    </row>
    <row r="153" ht="20.35" customHeight="1">
      <c r="A153" t="s" s="38">
        <v>225</v>
      </c>
      <c r="B153" s="90">
        <f>VLOOKUP('STATS 17-18'!Y154,'DF - Tableau 2'!$A$3:$B$55,2)</f>
        <v>52</v>
      </c>
      <c r="C153" s="116">
        <f>IF('STATS 17-18'!G154&lt;400,IF(B153&gt;66,66,B153),B153)</f>
        <v>52</v>
      </c>
      <c r="D153" s="116">
        <f>IF('STATS 17-18'!G154&lt;200,IF(C153&gt;60,60,C153),C153)</f>
        <v>52</v>
      </c>
      <c r="E153" s="33">
        <f>VLOOKUP('STATS 17-18'!AE154,'DF - Tableau 4'!$A$3:$B$55,2)</f>
        <v>70</v>
      </c>
      <c r="F153" s="33">
        <f>IF('STATS 17-18'!G154&lt;400,IF(E153&gt;66,66,E153),E153)</f>
        <v>66</v>
      </c>
      <c r="G153" s="33">
        <f>IF('STATS 17-18'!G154&lt;200,IF(F153&gt;60,60,F153),F153)</f>
        <v>60</v>
      </c>
      <c r="H153" s="116">
        <f>(D153+G153)/2</f>
        <v>56</v>
      </c>
      <c r="I153" s="116">
        <f>IF('STATS 17-18'!H154&lt;13.4,IF(H153&gt;73,73,H153),H153)</f>
        <v>56</v>
      </c>
      <c r="J153" s="134">
        <f>IF('STATS 17-18'!H154&lt;11,IF(I153&gt;66,66,I153),I153)</f>
        <v>56</v>
      </c>
    </row>
    <row r="154" ht="20.35" customHeight="1">
      <c r="A154" t="s" s="38">
        <v>226</v>
      </c>
      <c r="B154" s="90">
        <f>VLOOKUP('STATS 17-18'!Y155,'DF - Tableau 2'!$A$3:$B$55,2)</f>
        <v>49</v>
      </c>
      <c r="C154" s="116">
        <f>IF('STATS 17-18'!G155&lt;400,IF(B154&gt;66,66,B154),B154)</f>
        <v>49</v>
      </c>
      <c r="D154" s="116">
        <f>IF('STATS 17-18'!G155&lt;200,IF(C154&gt;60,60,C154),C154)</f>
        <v>49</v>
      </c>
      <c r="E154" s="33">
        <f>VLOOKUP('STATS 17-18'!AE155,'DF - Tableau 4'!$A$3:$B$55,2)</f>
        <v>95</v>
      </c>
      <c r="F154" s="33">
        <f>IF('STATS 17-18'!G155&lt;400,IF(E154&gt;66,66,E154),E154)</f>
        <v>95</v>
      </c>
      <c r="G154" s="33">
        <f>IF('STATS 17-18'!G155&lt;200,IF(F154&gt;60,60,F154),F154)</f>
        <v>95</v>
      </c>
      <c r="H154" s="116">
        <f>(D154+G154)/2</f>
        <v>72</v>
      </c>
      <c r="I154" s="116">
        <f>IF('STATS 17-18'!H155&lt;13.4,IF(H154&gt;73,73,H154),H154)</f>
        <v>72</v>
      </c>
      <c r="J154" s="134">
        <f>IF('STATS 17-18'!H155&lt;11,IF(I154&gt;66,66,I154),I154)</f>
        <v>72</v>
      </c>
    </row>
    <row r="155" ht="20.35" customHeight="1">
      <c r="A155" t="s" s="38">
        <v>227</v>
      </c>
      <c r="B155" s="90">
        <f>VLOOKUP('STATS 17-18'!Y156,'DF - Tableau 2'!$A$3:$B$55,2)</f>
        <v>87</v>
      </c>
      <c r="C155" s="116">
        <f>IF('STATS 17-18'!G156&lt;400,IF(B155&gt;66,66,B155),B155)</f>
        <v>87</v>
      </c>
      <c r="D155" s="116">
        <f>IF('STATS 17-18'!G156&lt;200,IF(C155&gt;60,60,C155),C155)</f>
        <v>87</v>
      </c>
      <c r="E155" s="33">
        <f>VLOOKUP('STATS 17-18'!AE156,'DF - Tableau 4'!$A$3:$B$55,2)</f>
        <v>58</v>
      </c>
      <c r="F155" s="33">
        <f>IF('STATS 17-18'!G156&lt;400,IF(E155&gt;66,66,E155),E155)</f>
        <v>58</v>
      </c>
      <c r="G155" s="33">
        <f>IF('STATS 17-18'!G156&lt;200,IF(F155&gt;60,60,F155),F155)</f>
        <v>58</v>
      </c>
      <c r="H155" s="116">
        <f>(D155+G155)/2</f>
        <v>72.5</v>
      </c>
      <c r="I155" s="116">
        <f>IF('STATS 17-18'!H156&lt;13.4,IF(H155&gt;73,73,H155),H155)</f>
        <v>72.5</v>
      </c>
      <c r="J155" s="134">
        <f>IF('STATS 17-18'!H156&lt;11,IF(I155&gt;66,66,I155),I155)</f>
        <v>72.5</v>
      </c>
    </row>
    <row r="156" ht="20.35" customHeight="1">
      <c r="A156" t="s" s="38">
        <v>228</v>
      </c>
      <c r="B156" s="90">
        <f>VLOOKUP('STATS 17-18'!Y157,'DF - Tableau 2'!$A$3:$B$55,2)</f>
        <v>82</v>
      </c>
      <c r="C156" s="116">
        <f>IF('STATS 17-18'!G157&lt;400,IF(B156&gt;66,66,B156),B156)</f>
        <v>82</v>
      </c>
      <c r="D156" s="116">
        <f>IF('STATS 17-18'!G157&lt;200,IF(C156&gt;60,60,C156),C156)</f>
        <v>82</v>
      </c>
      <c r="E156" s="33">
        <f>VLOOKUP('STATS 17-18'!AE157,'DF - Tableau 4'!$A$3:$B$55,2)</f>
        <v>71</v>
      </c>
      <c r="F156" s="33">
        <f>IF('STATS 17-18'!G157&lt;400,IF(E156&gt;66,66,E156),E156)</f>
        <v>71</v>
      </c>
      <c r="G156" s="33">
        <f>IF('STATS 17-18'!G157&lt;200,IF(F156&gt;60,60,F156),F156)</f>
        <v>71</v>
      </c>
      <c r="H156" s="116">
        <f>(D156+G156)/2</f>
        <v>76.5</v>
      </c>
      <c r="I156" s="116">
        <f>IF('STATS 17-18'!H157&lt;13.4,IF(H156&gt;73,73,H156),H156)</f>
        <v>76.5</v>
      </c>
      <c r="J156" s="134">
        <f>IF('STATS 17-18'!H157&lt;11,IF(I156&gt;66,66,I156),I156)</f>
        <v>76.5</v>
      </c>
    </row>
    <row r="157" ht="20.35" customHeight="1">
      <c r="A157" t="s" s="38">
        <v>229</v>
      </c>
      <c r="B157" s="90">
        <f>VLOOKUP('STATS 17-18'!Y158,'DF - Tableau 2'!$A$3:$B$55,2)</f>
        <v>70</v>
      </c>
      <c r="C157" s="33">
        <f>IF('STATS 17-18'!G158&lt;400,IF(B157&gt;66,66,B157),B157)</f>
        <v>66</v>
      </c>
      <c r="D157" s="33">
        <f>IF('STATS 17-18'!G158&lt;200,IF(C157&gt;60,60,C157),C157)</f>
        <v>60</v>
      </c>
      <c r="E157" s="33">
        <f>VLOOKUP('STATS 17-18'!AE158,'DF - Tableau 4'!$A$3:$B$55,2)</f>
        <v>82</v>
      </c>
      <c r="F157" s="33">
        <f>IF('STATS 17-18'!G158&lt;400,IF(E157&gt;66,66,E157),E157)</f>
        <v>66</v>
      </c>
      <c r="G157" s="33">
        <f>IF('STATS 17-18'!G158&lt;200,IF(F157&gt;60,60,F157),F157)</f>
        <v>60</v>
      </c>
      <c r="H157" s="116">
        <f>(D157+G157)/2</f>
        <v>60</v>
      </c>
      <c r="I157" s="116">
        <f>IF('STATS 17-18'!H158&lt;13.4,IF(H157&gt;73,73,H157),H157)</f>
        <v>60</v>
      </c>
      <c r="J157" s="134">
        <f>IF('STATS 17-18'!H158&lt;11,IF(I157&gt;66,66,I157),I157)</f>
        <v>60</v>
      </c>
    </row>
    <row r="158" ht="20.35" customHeight="1">
      <c r="A158" t="s" s="38">
        <v>230</v>
      </c>
      <c r="B158" s="90">
        <f>VLOOKUP('STATS 17-18'!Y159,'DF - Tableau 2'!$A$3:$B$55,2)</f>
        <v>54</v>
      </c>
      <c r="C158" s="116">
        <f>IF('STATS 17-18'!G159&lt;400,IF(B158&gt;66,66,B158),B158)</f>
        <v>54</v>
      </c>
      <c r="D158" s="116">
        <f>IF('STATS 17-18'!G159&lt;200,IF(C158&gt;60,60,C158),C158)</f>
        <v>54</v>
      </c>
      <c r="E158" s="33">
        <f>VLOOKUP('STATS 17-18'!AE159,'DF - Tableau 4'!$A$3:$B$55,2)</f>
        <v>77</v>
      </c>
      <c r="F158" s="33">
        <f>IF('STATS 17-18'!G159&lt;400,IF(E158&gt;66,66,E158),E158)</f>
        <v>77</v>
      </c>
      <c r="G158" s="33">
        <f>IF('STATS 17-18'!G159&lt;200,IF(F158&gt;60,60,F158),F158)</f>
        <v>77</v>
      </c>
      <c r="H158" s="116">
        <f>(D158+G158)/2</f>
        <v>65.5</v>
      </c>
      <c r="I158" s="116">
        <f>IF('STATS 17-18'!H159&lt;13.4,IF(H158&gt;73,73,H158),H158)</f>
        <v>65.5</v>
      </c>
      <c r="J158" s="134">
        <f>IF('STATS 17-18'!H159&lt;11,IF(I158&gt;66,66,I158),I158)</f>
        <v>65.5</v>
      </c>
    </row>
    <row r="159" ht="20.35" customHeight="1">
      <c r="A159" t="s" s="38">
        <v>231</v>
      </c>
      <c r="B159" s="90">
        <f>VLOOKUP('STATS 17-18'!Y160,'DF - Tableau 2'!$A$3:$B$55,2)</f>
        <v>90</v>
      </c>
      <c r="C159" s="116">
        <f>IF('STATS 17-18'!G160&lt;400,IF(B159&gt;66,66,B159),B159)</f>
        <v>90</v>
      </c>
      <c r="D159" s="116">
        <f>IF('STATS 17-18'!G160&lt;200,IF(C159&gt;60,60,C159),C159)</f>
        <v>90</v>
      </c>
      <c r="E159" s="33">
        <f>VLOOKUP('STATS 17-18'!AE160,'DF - Tableau 4'!$A$3:$B$55,2)</f>
        <v>79</v>
      </c>
      <c r="F159" s="33">
        <f>IF('STATS 17-18'!G160&lt;400,IF(E159&gt;66,66,E159),E159)</f>
        <v>79</v>
      </c>
      <c r="G159" s="33">
        <f>IF('STATS 17-18'!G160&lt;200,IF(F159&gt;60,60,F159),F159)</f>
        <v>79</v>
      </c>
      <c r="H159" s="116">
        <f>(D159+G159)/2</f>
        <v>84.5</v>
      </c>
      <c r="I159" s="116">
        <f>IF('STATS 17-18'!H160&lt;13.4,IF(H159&gt;73,73,H159),H159)</f>
        <v>73</v>
      </c>
      <c r="J159" s="134">
        <f>IF('STATS 17-18'!H160&lt;11,IF(I159&gt;66,66,I159),I159)</f>
        <v>73</v>
      </c>
    </row>
    <row r="160" ht="20.35" customHeight="1">
      <c r="A160" t="s" s="38">
        <v>232</v>
      </c>
      <c r="B160" s="90">
        <f>VLOOKUP('STATS 17-18'!Y161,'DF - Tableau 2'!$A$3:$B$55,2)</f>
        <v>47</v>
      </c>
      <c r="C160" s="116">
        <f>IF('STATS 17-18'!G161&lt;400,IF(B160&gt;66,66,B160),B160)</f>
        <v>47</v>
      </c>
      <c r="D160" s="116">
        <f>IF('STATS 17-18'!G161&lt;200,IF(C160&gt;60,60,C160),C160)</f>
        <v>47</v>
      </c>
      <c r="E160" s="33">
        <f>VLOOKUP('STATS 17-18'!AE161,'DF - Tableau 4'!$A$3:$B$55,2)</f>
        <v>54</v>
      </c>
      <c r="F160" s="33">
        <f>IF('STATS 17-18'!G161&lt;400,IF(E160&gt;66,66,E160),E160)</f>
        <v>54</v>
      </c>
      <c r="G160" s="33">
        <f>IF('STATS 17-18'!G161&lt;200,IF(F160&gt;60,60,F160),F160)</f>
        <v>54</v>
      </c>
      <c r="H160" s="116">
        <f>(D160+G160)/2</f>
        <v>50.5</v>
      </c>
      <c r="I160" s="116">
        <f>IF('STATS 17-18'!H161&lt;13.4,IF(H160&gt;73,73,H160),H160)</f>
        <v>50.5</v>
      </c>
      <c r="J160" s="134">
        <f>IF('STATS 17-18'!H161&lt;11,IF(I160&gt;66,66,I160),I160)</f>
        <v>50.5</v>
      </c>
    </row>
    <row r="161" ht="20.35" customHeight="1">
      <c r="A161" t="s" s="38">
        <v>233</v>
      </c>
      <c r="B161" s="90">
        <f>VLOOKUP('STATS 17-18'!Y162,'DF - Tableau 2'!$A$3:$B$55,2)</f>
        <v>53</v>
      </c>
      <c r="C161" s="116">
        <f>IF('STATS 17-18'!G162&lt;400,IF(B161&gt;66,66,B161),B161)</f>
        <v>53</v>
      </c>
      <c r="D161" s="116">
        <f>IF('STATS 17-18'!G162&lt;200,IF(C161&gt;60,60,C161),C161)</f>
        <v>53</v>
      </c>
      <c r="E161" s="33">
        <f>VLOOKUP('STATS 17-18'!AE162,'DF - Tableau 4'!$A$3:$B$55,2)</f>
        <v>75</v>
      </c>
      <c r="F161" s="33">
        <f>IF('STATS 17-18'!G162&lt;400,IF(E161&gt;66,66,E161),E161)</f>
        <v>75</v>
      </c>
      <c r="G161" s="33">
        <f>IF('STATS 17-18'!G162&lt;200,IF(F161&gt;60,60,F161),F161)</f>
        <v>75</v>
      </c>
      <c r="H161" s="116">
        <f>(D161+G161)/2</f>
        <v>64</v>
      </c>
      <c r="I161" s="116">
        <f>IF('STATS 17-18'!H162&lt;13.4,IF(H161&gt;73,73,H161),H161)</f>
        <v>64</v>
      </c>
      <c r="J161" s="134">
        <f>IF('STATS 17-18'!H162&lt;11,IF(I161&gt;66,66,I161),I161)</f>
        <v>64</v>
      </c>
    </row>
    <row r="162" ht="20.35" customHeight="1">
      <c r="A162" t="s" s="38">
        <v>234</v>
      </c>
      <c r="B162" s="90">
        <f>VLOOKUP('STATS 17-18'!Y163,'DF - Tableau 2'!$A$3:$B$55,2)</f>
        <v>57</v>
      </c>
      <c r="C162" s="116">
        <f>IF('STATS 17-18'!G163&lt;400,IF(B162&gt;66,66,B162),B162)</f>
        <v>57</v>
      </c>
      <c r="D162" s="116">
        <f>IF('STATS 17-18'!G163&lt;200,IF(C162&gt;60,60,C162),C162)</f>
        <v>57</v>
      </c>
      <c r="E162" s="33">
        <f>VLOOKUP('STATS 17-18'!AE163,'DF - Tableau 4'!$A$3:$B$55,2)</f>
        <v>76</v>
      </c>
      <c r="F162" s="33">
        <f>IF('STATS 17-18'!G163&lt;400,IF(E162&gt;66,66,E162),E162)</f>
        <v>76</v>
      </c>
      <c r="G162" s="33">
        <f>IF('STATS 17-18'!G163&lt;200,IF(F162&gt;60,60,F162),F162)</f>
        <v>76</v>
      </c>
      <c r="H162" s="116">
        <f>(D162+G162)/2</f>
        <v>66.5</v>
      </c>
      <c r="I162" s="116">
        <f>IF('STATS 17-18'!H163&lt;13.4,IF(H162&gt;73,73,H162),H162)</f>
        <v>66.5</v>
      </c>
      <c r="J162" s="134">
        <f>IF('STATS 17-18'!H163&lt;11,IF(I162&gt;66,66,I162),I162)</f>
        <v>66</v>
      </c>
    </row>
    <row r="163" ht="20.35" customHeight="1">
      <c r="A163" t="s" s="38">
        <v>235</v>
      </c>
      <c r="B163" s="90">
        <f>VLOOKUP('STATS 17-18'!Y164,'DF - Tableau 2'!$A$3:$B$55,2)</f>
        <v>60</v>
      </c>
      <c r="C163" s="116">
        <f>IF('STATS 17-18'!G164&lt;400,IF(B163&gt;66,66,B163),B163)</f>
        <v>60</v>
      </c>
      <c r="D163" s="116">
        <f>IF('STATS 17-18'!G164&lt;200,IF(C163&gt;60,60,C163),C163)</f>
        <v>60</v>
      </c>
      <c r="E163" s="33">
        <f>VLOOKUP('STATS 17-18'!AE164,'DF - Tableau 4'!$A$3:$B$55,2)</f>
        <v>79</v>
      </c>
      <c r="F163" s="33">
        <f>IF('STATS 17-18'!G164&lt;400,IF(E163&gt;66,66,E163),E163)</f>
        <v>79</v>
      </c>
      <c r="G163" s="33">
        <f>IF('STATS 17-18'!G164&lt;200,IF(F163&gt;60,60,F163),F163)</f>
        <v>79</v>
      </c>
      <c r="H163" s="116">
        <f>(D163+G163)/2</f>
        <v>69.5</v>
      </c>
      <c r="I163" s="116">
        <f>IF('STATS 17-18'!H164&lt;13.4,IF(H163&gt;73,73,H163),H163)</f>
        <v>69.5</v>
      </c>
      <c r="J163" s="134">
        <f>IF('STATS 17-18'!H164&lt;11,IF(I163&gt;66,66,I163),I163)</f>
        <v>69.5</v>
      </c>
    </row>
    <row r="164" ht="20.35" customHeight="1">
      <c r="A164" t="s" s="38">
        <v>236</v>
      </c>
      <c r="B164" s="90">
        <f>VLOOKUP('STATS 17-18'!Y165,'DF - Tableau 2'!$A$3:$B$55,2)</f>
        <v>81</v>
      </c>
      <c r="C164" s="116">
        <f>IF('STATS 17-18'!G165&lt;400,IF(B164&gt;66,66,B164),B164)</f>
        <v>81</v>
      </c>
      <c r="D164" s="116">
        <f>IF('STATS 17-18'!G165&lt;200,IF(C164&gt;60,60,C164),C164)</f>
        <v>81</v>
      </c>
      <c r="E164" s="33">
        <f>VLOOKUP('STATS 17-18'!AE165,'DF - Tableau 4'!$A$3:$B$55,2)</f>
        <v>67</v>
      </c>
      <c r="F164" s="33">
        <f>IF('STATS 17-18'!G165&lt;400,IF(E164&gt;66,66,E164),E164)</f>
        <v>67</v>
      </c>
      <c r="G164" s="33">
        <f>IF('STATS 17-18'!G165&lt;200,IF(F164&gt;60,60,F164),F164)</f>
        <v>67</v>
      </c>
      <c r="H164" s="116">
        <f>(D164+G164)/2</f>
        <v>74</v>
      </c>
      <c r="I164" s="116">
        <f>IF('STATS 17-18'!H165&lt;13.4,IF(H164&gt;73,73,H164),H164)</f>
        <v>73</v>
      </c>
      <c r="J164" s="134">
        <f>IF('STATS 17-18'!H165&lt;11,IF(I164&gt;66,66,I164),I164)</f>
        <v>73</v>
      </c>
    </row>
    <row r="165" ht="20.35" customHeight="1">
      <c r="A165" t="s" s="38">
        <v>237</v>
      </c>
      <c r="B165" s="90">
        <f>VLOOKUP('STATS 17-18'!Y166,'DF - Tableau 2'!$A$3:$B$55,2)</f>
        <v>88</v>
      </c>
      <c r="C165" s="116">
        <f>IF('STATS 17-18'!G166&lt;400,IF(B165&gt;66,66,B165),B165)</f>
        <v>88</v>
      </c>
      <c r="D165" s="116">
        <f>IF('STATS 17-18'!G166&lt;200,IF(C165&gt;60,60,C165),C165)</f>
        <v>88</v>
      </c>
      <c r="E165" s="33">
        <f>VLOOKUP('STATS 17-18'!AE166,'DF - Tableau 4'!$A$3:$B$55,2)</f>
        <v>65</v>
      </c>
      <c r="F165" s="33">
        <f>IF('STATS 17-18'!G166&lt;400,IF(E165&gt;66,66,E165),E165)</f>
        <v>65</v>
      </c>
      <c r="G165" s="33">
        <f>IF('STATS 17-18'!G166&lt;200,IF(F165&gt;60,60,F165),F165)</f>
        <v>65</v>
      </c>
      <c r="H165" s="116">
        <f>(D165+G165)/2</f>
        <v>76.5</v>
      </c>
      <c r="I165" s="116">
        <f>IF('STATS 17-18'!H166&lt;13.4,IF(H165&gt;73,73,H165),H165)</f>
        <v>76.5</v>
      </c>
      <c r="J165" s="134">
        <f>IF('STATS 17-18'!H166&lt;11,IF(I165&gt;66,66,I165),I165)</f>
        <v>76.5</v>
      </c>
    </row>
    <row r="166" ht="20.35" customHeight="1">
      <c r="A166" t="s" s="38">
        <v>238</v>
      </c>
      <c r="B166" s="90">
        <f>VLOOKUP('STATS 17-18'!Y167,'DF - Tableau 2'!$A$3:$B$55,2)</f>
        <v>76</v>
      </c>
      <c r="C166" s="116">
        <f>IF('STATS 17-18'!G167&lt;400,IF(B166&gt;66,66,B166),B166)</f>
        <v>76</v>
      </c>
      <c r="D166" s="116">
        <f>IF('STATS 17-18'!G167&lt;200,IF(C166&gt;60,60,C166),C166)</f>
        <v>76</v>
      </c>
      <c r="E166" s="33">
        <f>VLOOKUP('STATS 17-18'!AE167,'DF - Tableau 4'!$A$3:$B$55,2)</f>
        <v>77</v>
      </c>
      <c r="F166" s="33">
        <f>IF('STATS 17-18'!G167&lt;400,IF(E166&gt;66,66,E166),E166)</f>
        <v>77</v>
      </c>
      <c r="G166" s="33">
        <f>IF('STATS 17-18'!G167&lt;200,IF(F166&gt;60,60,F166),F166)</f>
        <v>77</v>
      </c>
      <c r="H166" s="116">
        <f>(D166+G166)/2</f>
        <v>76.5</v>
      </c>
      <c r="I166" s="116">
        <f>IF('STATS 17-18'!H167&lt;13.4,IF(H166&gt;73,73,H166),H166)</f>
        <v>76.5</v>
      </c>
      <c r="J166" s="134">
        <f>IF('STATS 17-18'!H167&lt;11,IF(I166&gt;66,66,I166),I166)</f>
        <v>76.5</v>
      </c>
    </row>
    <row r="167" ht="20.35" customHeight="1">
      <c r="A167" t="s" s="38">
        <v>239</v>
      </c>
      <c r="B167" s="90">
        <f>VLOOKUP('STATS 17-18'!Y168,'DF - Tableau 2'!$A$3:$B$55,2)</f>
        <v>60</v>
      </c>
      <c r="C167" s="116">
        <f>IF('STATS 17-18'!G168&lt;400,IF(B167&gt;66,66,B167),B167)</f>
        <v>60</v>
      </c>
      <c r="D167" s="116">
        <f>IF('STATS 17-18'!G168&lt;200,IF(C167&gt;60,60,C167),C167)</f>
        <v>60</v>
      </c>
      <c r="E167" s="33">
        <f>VLOOKUP('STATS 17-18'!AE168,'DF - Tableau 4'!$A$3:$B$55,2)</f>
        <v>77</v>
      </c>
      <c r="F167" s="33">
        <f>IF('STATS 17-18'!G168&lt;400,IF(E167&gt;66,66,E167),E167)</f>
        <v>77</v>
      </c>
      <c r="G167" s="33">
        <f>IF('STATS 17-18'!G168&lt;200,IF(F167&gt;60,60,F167),F167)</f>
        <v>77</v>
      </c>
      <c r="H167" s="116">
        <f>(D167+G167)/2</f>
        <v>68.5</v>
      </c>
      <c r="I167" s="116">
        <f>IF('STATS 17-18'!H168&lt;13.4,IF(H167&gt;73,73,H167),H167)</f>
        <v>68.5</v>
      </c>
      <c r="J167" s="134">
        <f>IF('STATS 17-18'!H168&lt;11,IF(I167&gt;66,66,I167),I167)</f>
        <v>68.5</v>
      </c>
    </row>
    <row r="168" ht="20.35" customHeight="1">
      <c r="A168" t="s" s="38">
        <v>240</v>
      </c>
      <c r="B168" s="90">
        <f>VLOOKUP('STATS 17-18'!Y169,'DF - Tableau 2'!$A$3:$B$55,2)</f>
        <v>99</v>
      </c>
      <c r="C168" s="33">
        <f>IF('STATS 17-18'!G169&lt;400,IF(B168&gt;66,66,B168),B168)</f>
        <v>66</v>
      </c>
      <c r="D168" s="33">
        <f>IF('STATS 17-18'!G169&lt;200,IF(C168&gt;60,60,C168),C168)</f>
        <v>60</v>
      </c>
      <c r="E168" s="33">
        <f>VLOOKUP('STATS 17-18'!AE169,'DF - Tableau 4'!$A$3:$B$55,2)</f>
        <v>56</v>
      </c>
      <c r="F168" s="33">
        <f>IF('STATS 17-18'!G169&lt;400,IF(E168&gt;66,66,E168),E168)</f>
        <v>56</v>
      </c>
      <c r="G168" s="33">
        <f>IF('STATS 17-18'!G169&lt;200,IF(F168&gt;60,60,F168),F168)</f>
        <v>56</v>
      </c>
      <c r="H168" s="116">
        <f>(D168+G168)/2</f>
        <v>58</v>
      </c>
      <c r="I168" s="116">
        <f>IF('STATS 17-18'!H169&lt;13.4,IF(H168&gt;73,73,H168),H168)</f>
        <v>58</v>
      </c>
      <c r="J168" s="134">
        <f>IF('STATS 17-18'!H169&lt;11,IF(I168&gt;66,66,I168),I168)</f>
        <v>58</v>
      </c>
    </row>
    <row r="169" ht="20.35" customHeight="1">
      <c r="A169" t="s" s="38">
        <v>241</v>
      </c>
      <c r="B169" s="90">
        <f>VLOOKUP('STATS 17-18'!Y170,'DF - Tableau 2'!$A$3:$B$55,2)</f>
        <v>47</v>
      </c>
      <c r="C169" s="116">
        <f>IF('STATS 17-18'!G170&lt;400,IF(B169&gt;66,66,B169),B169)</f>
        <v>47</v>
      </c>
      <c r="D169" s="116">
        <f>IF('STATS 17-18'!G170&lt;200,IF(C169&gt;60,60,C169),C169)</f>
        <v>47</v>
      </c>
      <c r="E169" s="33">
        <f>VLOOKUP('STATS 17-18'!AE170,'DF - Tableau 4'!$A$3:$B$55,2)</f>
        <v>84</v>
      </c>
      <c r="F169" s="33">
        <f>IF('STATS 17-18'!G170&lt;400,IF(E169&gt;66,66,E169),E169)</f>
        <v>66</v>
      </c>
      <c r="G169" s="33">
        <f>IF('STATS 17-18'!G170&lt;200,IF(F169&gt;60,60,F169),F169)</f>
        <v>66</v>
      </c>
      <c r="H169" s="116">
        <f>(D169+G169)/2</f>
        <v>56.5</v>
      </c>
      <c r="I169" s="116">
        <f>IF('STATS 17-18'!H170&lt;13.4,IF(H169&gt;73,73,H169),H169)</f>
        <v>56.5</v>
      </c>
      <c r="J169" s="134">
        <f>IF('STATS 17-18'!H170&lt;11,IF(I169&gt;66,66,I169),I169)</f>
        <v>56.5</v>
      </c>
    </row>
    <row r="170" ht="20.35" customHeight="1">
      <c r="A170" t="s" s="38">
        <v>242</v>
      </c>
      <c r="B170" s="90">
        <f>VLOOKUP('STATS 17-18'!Y171,'DF - Tableau 2'!$A$3:$B$55,2)</f>
        <v>47</v>
      </c>
      <c r="C170" s="116">
        <f>IF('STATS 17-18'!G171&lt;400,IF(B170&gt;66,66,B170),B170)</f>
        <v>47</v>
      </c>
      <c r="D170" s="116">
        <f>IF('STATS 17-18'!G171&lt;200,IF(C170&gt;60,60,C170),C170)</f>
        <v>47</v>
      </c>
      <c r="E170" s="33">
        <f>VLOOKUP('STATS 17-18'!AE171,'DF - Tableau 4'!$A$3:$B$55,2)</f>
        <v>65</v>
      </c>
      <c r="F170" s="33">
        <f>IF('STATS 17-18'!G171&lt;400,IF(E170&gt;66,66,E170),E170)</f>
        <v>65</v>
      </c>
      <c r="G170" s="33">
        <f>IF('STATS 17-18'!G171&lt;200,IF(F170&gt;60,60,F170),F170)</f>
        <v>60</v>
      </c>
      <c r="H170" s="116">
        <f>(D170+G170)/2</f>
        <v>53.5</v>
      </c>
      <c r="I170" s="116">
        <f>IF('STATS 17-18'!H171&lt;13.4,IF(H170&gt;73,73,H170),H170)</f>
        <v>53.5</v>
      </c>
      <c r="J170" s="134">
        <f>IF('STATS 17-18'!H171&lt;11,IF(I170&gt;66,66,I170),I170)</f>
        <v>53.5</v>
      </c>
    </row>
    <row r="171" ht="20.35" customHeight="1">
      <c r="A171" t="s" s="38">
        <v>243</v>
      </c>
      <c r="B171" s="90">
        <f>VLOOKUP('STATS 17-18'!Y172,'DF - Tableau 2'!$A$3:$B$55,2)</f>
        <v>87</v>
      </c>
      <c r="C171" s="33">
        <f>IF('STATS 17-18'!G172&lt;400,IF(B171&gt;66,66,B171),B171)</f>
        <v>66</v>
      </c>
      <c r="D171" s="33">
        <f>IF('STATS 17-18'!G172&lt;200,IF(C171&gt;60,60,C171),C171)</f>
        <v>66</v>
      </c>
      <c r="E171" s="33">
        <f>VLOOKUP('STATS 17-18'!AE172,'DF - Tableau 4'!$A$3:$B$55,2)</f>
        <v>73</v>
      </c>
      <c r="F171" s="33">
        <f>IF('STATS 17-18'!G172&lt;400,IF(E171&gt;66,66,E171),E171)</f>
        <v>66</v>
      </c>
      <c r="G171" s="33">
        <f>IF('STATS 17-18'!G172&lt;200,IF(F171&gt;60,60,F171),F171)</f>
        <v>66</v>
      </c>
      <c r="H171" s="116">
        <f>(D171+G171)/2</f>
        <v>66</v>
      </c>
      <c r="I171" s="116">
        <f>IF('STATS 17-18'!H172&lt;13.4,IF(H171&gt;73,73,H171),H171)</f>
        <v>66</v>
      </c>
      <c r="J171" s="134">
        <f>IF('STATS 17-18'!H172&lt;11,IF(I171&gt;66,66,I171),I171)</f>
        <v>66</v>
      </c>
    </row>
    <row r="172" ht="20.35" customHeight="1">
      <c r="A172" t="s" s="38">
        <v>244</v>
      </c>
      <c r="B172" s="90">
        <f>VLOOKUP('STATS 17-18'!Y173,'DF - Tableau 2'!$A$3:$B$55,2)</f>
        <v>47</v>
      </c>
      <c r="C172" s="116">
        <f>IF('STATS 17-18'!G173&lt;400,IF(B172&gt;66,66,B172),B172)</f>
        <v>47</v>
      </c>
      <c r="D172" s="116">
        <f>IF('STATS 17-18'!G173&lt;200,IF(C172&gt;60,60,C172),C172)</f>
        <v>47</v>
      </c>
      <c r="E172" s="33">
        <f>VLOOKUP('STATS 17-18'!AE173,'DF - Tableau 4'!$A$3:$B$55,2)</f>
        <v>81</v>
      </c>
      <c r="F172" s="33">
        <f>IF('STATS 17-18'!G173&lt;400,IF(E172&gt;66,66,E172),E172)</f>
        <v>66</v>
      </c>
      <c r="G172" s="33">
        <f>IF('STATS 17-18'!G173&lt;200,IF(F172&gt;60,60,F172),F172)</f>
        <v>60</v>
      </c>
      <c r="H172" s="116">
        <f>(D172+G172)/2</f>
        <v>53.5</v>
      </c>
      <c r="I172" s="116">
        <f>IF('STATS 17-18'!H173&lt;13.4,IF(H172&gt;73,73,H172),H172)</f>
        <v>53.5</v>
      </c>
      <c r="J172" s="134">
        <f>IF('STATS 17-18'!H173&lt;11,IF(I172&gt;66,66,I172),I172)</f>
        <v>53.5</v>
      </c>
    </row>
    <row r="173" ht="20.35" customHeight="1">
      <c r="A173" t="s" s="38">
        <v>245</v>
      </c>
      <c r="B173" s="90">
        <f>VLOOKUP('STATS 17-18'!Y174,'DF - Tableau 2'!$A$3:$B$55,2)</f>
        <v>66</v>
      </c>
      <c r="C173" s="116">
        <f>IF('STATS 17-18'!G174&lt;400,IF(B173&gt;66,66,B173),B173)</f>
        <v>66</v>
      </c>
      <c r="D173" s="116">
        <f>IF('STATS 17-18'!G174&lt;200,IF(C173&gt;60,60,C173),C173)</f>
        <v>66</v>
      </c>
      <c r="E173" s="33">
        <f>VLOOKUP('STATS 17-18'!AE174,'DF - Tableau 4'!$A$3:$B$55,2)</f>
        <v>57</v>
      </c>
      <c r="F173" s="33">
        <f>IF('STATS 17-18'!G174&lt;400,IF(E173&gt;66,66,E173),E173)</f>
        <v>57</v>
      </c>
      <c r="G173" s="33">
        <f>IF('STATS 17-18'!G174&lt;200,IF(F173&gt;60,60,F173),F173)</f>
        <v>57</v>
      </c>
      <c r="H173" s="116">
        <f>(D173+G173)/2</f>
        <v>61.5</v>
      </c>
      <c r="I173" s="116">
        <f>IF('STATS 17-18'!H174&lt;13.4,IF(H173&gt;73,73,H173),H173)</f>
        <v>61.5</v>
      </c>
      <c r="J173" s="134">
        <f>IF('STATS 17-18'!H174&lt;11,IF(I173&gt;66,66,I173),I173)</f>
        <v>61.5</v>
      </c>
    </row>
    <row r="174" ht="20.35" customHeight="1">
      <c r="A174" t="s" s="38">
        <v>246</v>
      </c>
      <c r="B174" s="90">
        <f>VLOOKUP('STATS 17-18'!Y175,'DF - Tableau 2'!$A$3:$B$55,2)</f>
        <v>90</v>
      </c>
      <c r="C174" s="116">
        <f>IF('STATS 17-18'!G175&lt;400,IF(B174&gt;66,66,B174),B174)</f>
        <v>90</v>
      </c>
      <c r="D174" s="116">
        <f>IF('STATS 17-18'!G175&lt;200,IF(C174&gt;60,60,C174),C174)</f>
        <v>90</v>
      </c>
      <c r="E174" s="33">
        <f>VLOOKUP('STATS 17-18'!AE175,'DF - Tableau 4'!$A$3:$B$55,2)</f>
        <v>59</v>
      </c>
      <c r="F174" s="33">
        <f>IF('STATS 17-18'!G175&lt;400,IF(E174&gt;66,66,E174),E174)</f>
        <v>59</v>
      </c>
      <c r="G174" s="33">
        <f>IF('STATS 17-18'!G175&lt;200,IF(F174&gt;60,60,F174),F174)</f>
        <v>59</v>
      </c>
      <c r="H174" s="116">
        <f>(D174+G174)/2</f>
        <v>74.5</v>
      </c>
      <c r="I174" s="116">
        <f>IF('STATS 17-18'!H175&lt;13.4,IF(H174&gt;73,73,H174),H174)</f>
        <v>73</v>
      </c>
      <c r="J174" s="134">
        <f>IF('STATS 17-18'!H175&lt;11,IF(I174&gt;66,66,I174),I174)</f>
        <v>73</v>
      </c>
    </row>
    <row r="175" ht="20.35" customHeight="1">
      <c r="A175" t="s" s="38">
        <v>247</v>
      </c>
      <c r="B175" s="90">
        <f>VLOOKUP('STATS 17-18'!Y176,'DF - Tableau 2'!$A$3:$B$55,2)</f>
        <v>54</v>
      </c>
      <c r="C175" s="116">
        <f>IF('STATS 17-18'!G176&lt;400,IF(B175&gt;66,66,B175),B175)</f>
        <v>54</v>
      </c>
      <c r="D175" s="116">
        <f>IF('STATS 17-18'!G176&lt;200,IF(C175&gt;60,60,C175),C175)</f>
        <v>54</v>
      </c>
      <c r="E175" s="33">
        <f>VLOOKUP('STATS 17-18'!AE176,'DF - Tableau 4'!$A$3:$B$55,2)</f>
        <v>55</v>
      </c>
      <c r="F175" s="33">
        <f>IF('STATS 17-18'!G176&lt;400,IF(E175&gt;66,66,E175),E175)</f>
        <v>55</v>
      </c>
      <c r="G175" s="33">
        <f>IF('STATS 17-18'!G176&lt;200,IF(F175&gt;60,60,F175),F175)</f>
        <v>55</v>
      </c>
      <c r="H175" s="116">
        <f>(D175+G175)/2</f>
        <v>54.5</v>
      </c>
      <c r="I175" s="116">
        <f>IF('STATS 17-18'!H176&lt;13.4,IF(H175&gt;73,73,H175),H175)</f>
        <v>54.5</v>
      </c>
      <c r="J175" s="134">
        <f>IF('STATS 17-18'!H176&lt;11,IF(I175&gt;66,66,I175),I175)</f>
        <v>54.5</v>
      </c>
    </row>
    <row r="176" ht="20.35" customHeight="1">
      <c r="A176" t="s" s="38">
        <v>249</v>
      </c>
      <c r="B176" s="90">
        <f>VLOOKUP('STATS 17-18'!Y177,'DF - Tableau 2'!$A$3:$B$55,2)</f>
        <v>62</v>
      </c>
      <c r="C176" s="116">
        <f>IF('STATS 17-18'!G177&lt;400,IF(B176&gt;66,66,B176),B176)</f>
        <v>62</v>
      </c>
      <c r="D176" s="116">
        <f>IF('STATS 17-18'!G177&lt;200,IF(C176&gt;60,60,C176),C176)</f>
        <v>62</v>
      </c>
      <c r="E176" s="33">
        <f>VLOOKUP('STATS 17-18'!AE177,'DF - Tableau 4'!$A$3:$B$55,2)</f>
        <v>90</v>
      </c>
      <c r="F176" s="33">
        <f>IF('STATS 17-18'!G177&lt;400,IF(E176&gt;66,66,E176),E176)</f>
        <v>90</v>
      </c>
      <c r="G176" s="33">
        <f>IF('STATS 17-18'!G177&lt;200,IF(F176&gt;60,60,F176),F176)</f>
        <v>90</v>
      </c>
      <c r="H176" s="116">
        <f>(D176+G176)/2</f>
        <v>76</v>
      </c>
      <c r="I176" s="116">
        <f>IF('STATS 17-18'!H177&lt;13.4,IF(H176&gt;73,73,H176),H176)</f>
        <v>76</v>
      </c>
      <c r="J176" s="134">
        <f>IF('STATS 17-18'!H177&lt;11,IF(I176&gt;66,66,I176),I176)</f>
        <v>76</v>
      </c>
    </row>
    <row r="177" ht="20.35" customHeight="1">
      <c r="A177" t="s" s="38">
        <v>250</v>
      </c>
      <c r="B177" s="90">
        <f>VLOOKUP('STATS 17-18'!Y178,'DF - Tableau 2'!$A$3:$B$55,2)</f>
        <v>57</v>
      </c>
      <c r="C177" s="116">
        <f>IF('STATS 17-18'!G178&lt;400,IF(B177&gt;66,66,B177),B177)</f>
        <v>57</v>
      </c>
      <c r="D177" s="116">
        <f>IF('STATS 17-18'!G178&lt;200,IF(C177&gt;60,60,C177),C177)</f>
        <v>57</v>
      </c>
      <c r="E177" s="33">
        <f>VLOOKUP('STATS 17-18'!AE178,'DF - Tableau 4'!$A$3:$B$55,2)</f>
        <v>70</v>
      </c>
      <c r="F177" s="33">
        <f>IF('STATS 17-18'!G178&lt;400,IF(E177&gt;66,66,E177),E177)</f>
        <v>66</v>
      </c>
      <c r="G177" s="33">
        <f>IF('STATS 17-18'!G178&lt;200,IF(F177&gt;60,60,F177),F177)</f>
        <v>66</v>
      </c>
      <c r="H177" s="116">
        <f>(D177+G177)/2</f>
        <v>61.5</v>
      </c>
      <c r="I177" s="116">
        <f>IF('STATS 17-18'!H178&lt;13.4,IF(H177&gt;73,73,H177),H177)</f>
        <v>61.5</v>
      </c>
      <c r="J177" s="134">
        <f>IF('STATS 17-18'!H178&lt;11,IF(I177&gt;66,66,I177),I177)</f>
        <v>61.5</v>
      </c>
    </row>
    <row r="178" ht="20.35" customHeight="1">
      <c r="A178" t="s" s="38">
        <v>251</v>
      </c>
      <c r="B178" s="90">
        <f>VLOOKUP('STATS 17-18'!Y179,'DF - Tableau 2'!$A$3:$B$55,2)</f>
        <v>89</v>
      </c>
      <c r="C178" s="116">
        <f>IF('STATS 17-18'!G179&lt;400,IF(B178&gt;66,66,B178),B178)</f>
        <v>89</v>
      </c>
      <c r="D178" s="116">
        <f>IF('STATS 17-18'!G179&lt;200,IF(C178&gt;60,60,C178),C178)</f>
        <v>89</v>
      </c>
      <c r="E178" s="33">
        <f>VLOOKUP('STATS 17-18'!AE179,'DF - Tableau 4'!$A$3:$B$55,2)</f>
        <v>62</v>
      </c>
      <c r="F178" s="33">
        <f>IF('STATS 17-18'!G179&lt;400,IF(E178&gt;66,66,E178),E178)</f>
        <v>62</v>
      </c>
      <c r="G178" s="33">
        <f>IF('STATS 17-18'!G179&lt;200,IF(F178&gt;60,60,F178),F178)</f>
        <v>62</v>
      </c>
      <c r="H178" s="116">
        <f>(D178+G178)/2</f>
        <v>75.5</v>
      </c>
      <c r="I178" s="116">
        <f>IF('STATS 17-18'!H179&lt;13.4,IF(H178&gt;73,73,H178),H178)</f>
        <v>75.5</v>
      </c>
      <c r="J178" s="134">
        <f>IF('STATS 17-18'!H179&lt;11,IF(I178&gt;66,66,I178),I178)</f>
        <v>75.5</v>
      </c>
    </row>
    <row r="179" ht="20.35" customHeight="1">
      <c r="A179" t="s" s="38">
        <v>252</v>
      </c>
      <c r="B179" s="90">
        <f>VLOOKUP('STATS 17-18'!Y180,'DF - Tableau 2'!$A$3:$B$55,2)</f>
        <v>59</v>
      </c>
      <c r="C179" s="116">
        <f>IF('STATS 17-18'!G180&lt;400,IF(B179&gt;66,66,B179),B179)</f>
        <v>59</v>
      </c>
      <c r="D179" s="116">
        <f>IF('STATS 17-18'!G180&lt;200,IF(C179&gt;60,60,C179),C179)</f>
        <v>59</v>
      </c>
      <c r="E179" s="33">
        <f>VLOOKUP('STATS 17-18'!AE180,'DF - Tableau 4'!$A$3:$B$55,2)</f>
        <v>70</v>
      </c>
      <c r="F179" s="33">
        <f>IF('STATS 17-18'!G180&lt;400,IF(E179&gt;66,66,E179),E179)</f>
        <v>70</v>
      </c>
      <c r="G179" s="33">
        <f>IF('STATS 17-18'!G180&lt;200,IF(F179&gt;60,60,F179),F179)</f>
        <v>70</v>
      </c>
      <c r="H179" s="116">
        <f>(D179+G179)/2</f>
        <v>64.5</v>
      </c>
      <c r="I179" s="116">
        <f>IF('STATS 17-18'!H180&lt;13.4,IF(H179&gt;73,73,H179),H179)</f>
        <v>64.5</v>
      </c>
      <c r="J179" s="134">
        <f>IF('STATS 17-18'!H180&lt;11,IF(I179&gt;66,66,I179),I179)</f>
        <v>64.5</v>
      </c>
    </row>
    <row r="180" ht="20.35" customHeight="1">
      <c r="A180" t="s" s="38">
        <v>254</v>
      </c>
      <c r="B180" s="90">
        <f>VLOOKUP('STATS 17-18'!Y181,'DF - Tableau 2'!$A$3:$B$55,2)</f>
        <v>47</v>
      </c>
      <c r="C180" s="116">
        <f>IF('STATS 17-18'!G181&lt;400,IF(B180&gt;66,66,B180),B180)</f>
        <v>47</v>
      </c>
      <c r="D180" s="116">
        <f>IF('STATS 17-18'!G181&lt;200,IF(C180&gt;60,60,C180),C180)</f>
        <v>47</v>
      </c>
      <c r="E180" s="33">
        <f>VLOOKUP('STATS 17-18'!AE181,'DF - Tableau 4'!$A$3:$B$55,2)</f>
        <v>72</v>
      </c>
      <c r="F180" s="33">
        <f>IF('STATS 17-18'!G181&lt;400,IF(E180&gt;66,66,E180),E180)</f>
        <v>66</v>
      </c>
      <c r="G180" s="33">
        <f>IF('STATS 17-18'!G181&lt;200,IF(F180&gt;60,60,F180),F180)</f>
        <v>60</v>
      </c>
      <c r="H180" s="116">
        <f>(D180+G180)/2</f>
        <v>53.5</v>
      </c>
      <c r="I180" s="116">
        <f>IF('STATS 17-18'!H181&lt;13.4,IF(H180&gt;73,73,H180),H180)</f>
        <v>53.5</v>
      </c>
      <c r="J180" s="134">
        <f>IF('STATS 17-18'!H181&lt;11,IF(I180&gt;66,66,I180),I180)</f>
        <v>53.5</v>
      </c>
    </row>
    <row r="181" ht="20.35" customHeight="1">
      <c r="A181" t="s" s="38">
        <v>255</v>
      </c>
      <c r="B181" s="90">
        <f>VLOOKUP('STATS 17-18'!Y182,'DF - Tableau 2'!$A$3:$B$55,2)</f>
        <v>58</v>
      </c>
      <c r="C181" s="116">
        <f>IF('STATS 17-18'!G182&lt;400,IF(B181&gt;66,66,B181),B181)</f>
        <v>58</v>
      </c>
      <c r="D181" s="116">
        <f>IF('STATS 17-18'!G182&lt;200,IF(C181&gt;60,60,C181),C181)</f>
        <v>58</v>
      </c>
      <c r="E181" s="33">
        <f>VLOOKUP('STATS 17-18'!AE182,'DF - Tableau 4'!$A$3:$B$55,2)</f>
        <v>79</v>
      </c>
      <c r="F181" s="33">
        <f>IF('STATS 17-18'!G182&lt;400,IF(E181&gt;66,66,E181),E181)</f>
        <v>79</v>
      </c>
      <c r="G181" s="33">
        <f>IF('STATS 17-18'!G182&lt;200,IF(F181&gt;60,60,F181),F181)</f>
        <v>79</v>
      </c>
      <c r="H181" s="116">
        <f>(D181+G181)/2</f>
        <v>68.5</v>
      </c>
      <c r="I181" s="116">
        <f>IF('STATS 17-18'!H182&lt;13.4,IF(H181&gt;73,73,H181),H181)</f>
        <v>68.5</v>
      </c>
      <c r="J181" s="134">
        <f>IF('STATS 17-18'!H182&lt;11,IF(I181&gt;66,66,I181),I181)</f>
        <v>68.5</v>
      </c>
    </row>
    <row r="182" ht="20.35" customHeight="1">
      <c r="A182" t="s" s="38">
        <v>256</v>
      </c>
      <c r="B182" s="90">
        <f>VLOOKUP('STATS 17-18'!Y183,'DF - Tableau 2'!$A$3:$B$55,2)</f>
        <v>60</v>
      </c>
      <c r="C182" s="116">
        <f>IF('STATS 17-18'!G183&lt;400,IF(B182&gt;66,66,B182),B182)</f>
        <v>60</v>
      </c>
      <c r="D182" s="116">
        <f>IF('STATS 17-18'!G183&lt;200,IF(C182&gt;60,60,C182),C182)</f>
        <v>60</v>
      </c>
      <c r="E182" s="33">
        <f>VLOOKUP('STATS 17-18'!AE183,'DF - Tableau 4'!$A$3:$B$55,2)</f>
        <v>65</v>
      </c>
      <c r="F182" s="33">
        <f>IF('STATS 17-18'!G183&lt;400,IF(E182&gt;66,66,E182),E182)</f>
        <v>65</v>
      </c>
      <c r="G182" s="33">
        <f>IF('STATS 17-18'!G183&lt;200,IF(F182&gt;60,60,F182),F182)</f>
        <v>65</v>
      </c>
      <c r="H182" s="116">
        <f>(D182+G182)/2</f>
        <v>62.5</v>
      </c>
      <c r="I182" s="116">
        <f>IF('STATS 17-18'!H183&lt;13.4,IF(H182&gt;73,73,H182),H182)</f>
        <v>62.5</v>
      </c>
      <c r="J182" s="134">
        <f>IF('STATS 17-18'!H183&lt;11,IF(I182&gt;66,66,I182),I182)</f>
        <v>62.5</v>
      </c>
    </row>
    <row r="183" ht="20.35" customHeight="1">
      <c r="A183" t="s" s="38">
        <v>257</v>
      </c>
      <c r="B183" s="90">
        <f>VLOOKUP('STATS 17-18'!Y184,'DF - Tableau 2'!$A$3:$B$55,2)</f>
        <v>57</v>
      </c>
      <c r="C183" s="116">
        <f>IF('STATS 17-18'!G184&lt;400,IF(B183&gt;66,66,B183),B183)</f>
        <v>57</v>
      </c>
      <c r="D183" s="116">
        <f>IF('STATS 17-18'!G184&lt;200,IF(C183&gt;60,60,C183),C183)</f>
        <v>57</v>
      </c>
      <c r="E183" s="33">
        <f>VLOOKUP('STATS 17-18'!AE184,'DF - Tableau 4'!$A$3:$B$55,2)</f>
        <v>52</v>
      </c>
      <c r="F183" s="33">
        <f>IF('STATS 17-18'!G184&lt;400,IF(E183&gt;66,66,E183),E183)</f>
        <v>52</v>
      </c>
      <c r="G183" s="33">
        <f>IF('STATS 17-18'!G184&lt;200,IF(F183&gt;60,60,F183),F183)</f>
        <v>52</v>
      </c>
      <c r="H183" s="116">
        <f>(D183+G183)/2</f>
        <v>54.5</v>
      </c>
      <c r="I183" s="116">
        <f>IF('STATS 17-18'!H184&lt;13.4,IF(H183&gt;73,73,H183),H183)</f>
        <v>54.5</v>
      </c>
      <c r="J183" s="134">
        <f>IF('STATS 17-18'!H184&lt;11,IF(I183&gt;66,66,I183),I183)</f>
        <v>54.5</v>
      </c>
    </row>
    <row r="184" ht="20.35" customHeight="1">
      <c r="A184" t="s" s="38">
        <v>258</v>
      </c>
      <c r="B184" s="90">
        <f>VLOOKUP('STATS 17-18'!Y185,'DF - Tableau 2'!$A$3:$B$55,2)</f>
        <v>50</v>
      </c>
      <c r="C184" s="116">
        <f>IF('STATS 17-18'!G185&lt;400,IF(B184&gt;66,66,B184),B184)</f>
        <v>50</v>
      </c>
      <c r="D184" s="116">
        <f>IF('STATS 17-18'!G185&lt;200,IF(C184&gt;60,60,C184),C184)</f>
        <v>50</v>
      </c>
      <c r="E184" s="33">
        <f>VLOOKUP('STATS 17-18'!AE185,'DF - Tableau 4'!$A$3:$B$55,2)</f>
        <v>96</v>
      </c>
      <c r="F184" s="33">
        <f>IF('STATS 17-18'!G185&lt;400,IF(E184&gt;66,66,E184),E184)</f>
        <v>96</v>
      </c>
      <c r="G184" s="33">
        <f>IF('STATS 17-18'!G185&lt;200,IF(F184&gt;60,60,F184),F184)</f>
        <v>96</v>
      </c>
      <c r="H184" s="116">
        <f>(D184+G184)/2</f>
        <v>73</v>
      </c>
      <c r="I184" s="116">
        <f>IF('STATS 17-18'!H185&lt;13.4,IF(H184&gt;73,73,H184),H184)</f>
        <v>73</v>
      </c>
      <c r="J184" s="134">
        <f>IF('STATS 17-18'!H185&lt;11,IF(I184&gt;66,66,I184),I184)</f>
        <v>73</v>
      </c>
    </row>
    <row r="185" ht="20.35" customHeight="1">
      <c r="A185" t="s" s="38">
        <v>259</v>
      </c>
      <c r="B185" s="90">
        <f>VLOOKUP('STATS 17-18'!Y186,'DF - Tableau 2'!$A$3:$B$55,2)</f>
        <v>47</v>
      </c>
      <c r="C185" s="116">
        <f>IF('STATS 17-18'!G186&lt;400,IF(B185&gt;66,66,B185),B185)</f>
        <v>47</v>
      </c>
      <c r="D185" s="116">
        <f>IF('STATS 17-18'!G186&lt;200,IF(C185&gt;60,60,C185),C185)</f>
        <v>47</v>
      </c>
      <c r="E185" s="33">
        <f>VLOOKUP('STATS 17-18'!AE186,'DF - Tableau 4'!$A$3:$B$55,2)</f>
        <v>47</v>
      </c>
      <c r="F185" s="33">
        <f>IF('STATS 17-18'!G186&lt;400,IF(E185&gt;66,66,E185),E185)</f>
        <v>47</v>
      </c>
      <c r="G185" s="33">
        <f>IF('STATS 17-18'!G186&lt;200,IF(F185&gt;60,60,F185),F185)</f>
        <v>47</v>
      </c>
      <c r="H185" s="116">
        <f>(D185+G185)/2</f>
        <v>47</v>
      </c>
      <c r="I185" s="116">
        <f>IF('STATS 17-18'!H186&lt;13.4,IF(H185&gt;73,73,H185),H185)</f>
        <v>47</v>
      </c>
      <c r="J185" s="134">
        <f>IF('STATS 17-18'!H186&lt;11,IF(I185&gt;66,66,I185),I185)</f>
        <v>47</v>
      </c>
    </row>
    <row r="186" ht="20.35" customHeight="1">
      <c r="A186" t="s" s="38">
        <v>260</v>
      </c>
      <c r="B186" s="90">
        <f>VLOOKUP('STATS 17-18'!Y187,'DF - Tableau 2'!$A$3:$B$55,2)</f>
        <v>67</v>
      </c>
      <c r="C186" s="33">
        <f>IF('STATS 17-18'!G187&lt;400,IF(B186&gt;66,66,B186),B186)</f>
        <v>66</v>
      </c>
      <c r="D186" s="33">
        <f>IF('STATS 17-18'!G187&lt;200,IF(C186&gt;60,60,C186),C186)</f>
        <v>60</v>
      </c>
      <c r="E186" s="33">
        <f>VLOOKUP('STATS 17-18'!AE187,'DF - Tableau 4'!$A$3:$B$55,2)</f>
        <v>62</v>
      </c>
      <c r="F186" s="33">
        <f>IF('STATS 17-18'!G187&lt;400,IF(E186&gt;66,66,E186),E186)</f>
        <v>62</v>
      </c>
      <c r="G186" s="33">
        <f>IF('STATS 17-18'!G187&lt;200,IF(F186&gt;60,60,F186),F186)</f>
        <v>60</v>
      </c>
      <c r="H186" s="116">
        <f>(D186+G186)/2</f>
        <v>60</v>
      </c>
      <c r="I186" s="116">
        <f>IF('STATS 17-18'!H187&lt;13.4,IF(H186&gt;73,73,H186),H186)</f>
        <v>60</v>
      </c>
      <c r="J186" s="134">
        <f>IF('STATS 17-18'!H187&lt;11,IF(I186&gt;66,66,I186),I186)</f>
        <v>60</v>
      </c>
    </row>
    <row r="187" ht="20.35" customHeight="1">
      <c r="A187" t="s" s="38">
        <v>261</v>
      </c>
      <c r="B187" s="90">
        <f>VLOOKUP('STATS 17-18'!Y188,'DF - Tableau 2'!$A$3:$B$55,2)</f>
        <v>47</v>
      </c>
      <c r="C187" s="116">
        <f>IF('STATS 17-18'!G188&lt;400,IF(B187&gt;66,66,B187),B187)</f>
        <v>47</v>
      </c>
      <c r="D187" s="116">
        <f>IF('STATS 17-18'!G188&lt;200,IF(C187&gt;60,60,C187),C187)</f>
        <v>47</v>
      </c>
      <c r="E187" s="33">
        <f>VLOOKUP('STATS 17-18'!AE188,'DF - Tableau 4'!$A$3:$B$55,2)</f>
        <v>47</v>
      </c>
      <c r="F187" s="33">
        <f>IF('STATS 17-18'!G188&lt;400,IF(E187&gt;66,66,E187),E187)</f>
        <v>47</v>
      </c>
      <c r="G187" s="33">
        <f>IF('STATS 17-18'!G188&lt;200,IF(F187&gt;60,60,F187),F187)</f>
        <v>47</v>
      </c>
      <c r="H187" s="116">
        <f>(D187+G187)/2</f>
        <v>47</v>
      </c>
      <c r="I187" s="116">
        <f>IF('STATS 17-18'!H188&lt;13.4,IF(H187&gt;73,73,H187),H187)</f>
        <v>47</v>
      </c>
      <c r="J187" s="134">
        <f>IF('STATS 17-18'!H188&lt;11,IF(I187&gt;66,66,I187),I187)</f>
        <v>47</v>
      </c>
    </row>
    <row r="188" ht="20.35" customHeight="1">
      <c r="A188" t="s" s="38">
        <v>262</v>
      </c>
      <c r="B188" s="90">
        <f>VLOOKUP('STATS 17-18'!Y189,'DF - Tableau 2'!$A$3:$B$55,2)</f>
        <v>67</v>
      </c>
      <c r="C188" s="116">
        <f>IF('STATS 17-18'!G189&lt;400,IF(B188&gt;66,66,B188),B188)</f>
        <v>67</v>
      </c>
      <c r="D188" s="116">
        <f>IF('STATS 17-18'!G189&lt;200,IF(C188&gt;60,60,C188),C188)</f>
        <v>67</v>
      </c>
      <c r="E188" s="33">
        <f>VLOOKUP('STATS 17-18'!AE189,'DF - Tableau 4'!$A$3:$B$55,2)</f>
        <v>48</v>
      </c>
      <c r="F188" s="33">
        <f>IF('STATS 17-18'!G189&lt;400,IF(E188&gt;66,66,E188),E188)</f>
        <v>48</v>
      </c>
      <c r="G188" s="33">
        <f>IF('STATS 17-18'!G189&lt;200,IF(F188&gt;60,60,F188),F188)</f>
        <v>48</v>
      </c>
      <c r="H188" s="116">
        <f>(D188+G188)/2</f>
        <v>57.5</v>
      </c>
      <c r="I188" s="116">
        <f>IF('STATS 17-18'!H189&lt;13.4,IF(H188&gt;73,73,H188),H188)</f>
        <v>57.5</v>
      </c>
      <c r="J188" s="134">
        <f>IF('STATS 17-18'!H189&lt;11,IF(I188&gt;66,66,I188),I188)</f>
        <v>57.5</v>
      </c>
    </row>
    <row r="189" ht="20.35" customHeight="1">
      <c r="A189" t="s" s="38">
        <v>263</v>
      </c>
      <c r="B189" s="90">
        <f>VLOOKUP('STATS 17-18'!Y190,'DF - Tableau 2'!$A$3:$B$55,2)</f>
        <v>79</v>
      </c>
      <c r="C189" s="116">
        <f>IF('STATS 17-18'!G190&lt;400,IF(B189&gt;66,66,B189),B189)</f>
        <v>79</v>
      </c>
      <c r="D189" s="116">
        <f>IF('STATS 17-18'!G190&lt;200,IF(C189&gt;60,60,C189),C189)</f>
        <v>79</v>
      </c>
      <c r="E189" s="33">
        <f>VLOOKUP('STATS 17-18'!AE190,'DF - Tableau 4'!$A$3:$B$55,2)</f>
        <v>51</v>
      </c>
      <c r="F189" s="33">
        <f>IF('STATS 17-18'!G190&lt;400,IF(E189&gt;66,66,E189),E189)</f>
        <v>51</v>
      </c>
      <c r="G189" s="33">
        <f>IF('STATS 17-18'!G190&lt;200,IF(F189&gt;60,60,F189),F189)</f>
        <v>51</v>
      </c>
      <c r="H189" s="116">
        <f>(D189+G189)/2</f>
        <v>65</v>
      </c>
      <c r="I189" s="116">
        <f>IF('STATS 17-18'!H190&lt;13.4,IF(H189&gt;73,73,H189),H189)</f>
        <v>65</v>
      </c>
      <c r="J189" s="134">
        <f>IF('STATS 17-18'!H190&lt;11,IF(I189&gt;66,66,I189),I189)</f>
        <v>65</v>
      </c>
    </row>
    <row r="190" ht="20.35" customHeight="1">
      <c r="A190" t="s" s="38">
        <v>264</v>
      </c>
      <c r="B190" s="90">
        <f>VLOOKUP('STATS 17-18'!Y191,'DF - Tableau 2'!$A$3:$B$55,2)</f>
        <v>51</v>
      </c>
      <c r="C190" s="116">
        <f>IF('STATS 17-18'!G191&lt;400,IF(B190&gt;66,66,B190),B190)</f>
        <v>51</v>
      </c>
      <c r="D190" s="116">
        <f>IF('STATS 17-18'!G191&lt;200,IF(C190&gt;60,60,C190),C190)</f>
        <v>51</v>
      </c>
      <c r="E190" s="33">
        <f>VLOOKUP('STATS 17-18'!AE191,'DF - Tableau 4'!$A$3:$B$55,2)</f>
        <v>92</v>
      </c>
      <c r="F190" s="33">
        <f>IF('STATS 17-18'!G191&lt;400,IF(E190&gt;66,66,E190),E190)</f>
        <v>92</v>
      </c>
      <c r="G190" s="33">
        <f>IF('STATS 17-18'!G191&lt;200,IF(F190&gt;60,60,F190),F190)</f>
        <v>92</v>
      </c>
      <c r="H190" s="116">
        <f>(D190+G190)/2</f>
        <v>71.5</v>
      </c>
      <c r="I190" s="116">
        <f>IF('STATS 17-18'!H191&lt;13.4,IF(H190&gt;73,73,H190),H190)</f>
        <v>71.5</v>
      </c>
      <c r="J190" s="134">
        <f>IF('STATS 17-18'!H191&lt;11,IF(I190&gt;66,66,I190),I190)</f>
        <v>71.5</v>
      </c>
    </row>
    <row r="191" ht="20.35" customHeight="1">
      <c r="A191" t="s" s="38">
        <v>265</v>
      </c>
      <c r="B191" s="90">
        <f>VLOOKUP('STATS 17-18'!Y192,'DF - Tableau 2'!$A$3:$B$55,2)</f>
        <v>96</v>
      </c>
      <c r="C191" s="116">
        <f>IF('STATS 17-18'!G192&lt;400,IF(B191&gt;66,66,B191),B191)</f>
        <v>96</v>
      </c>
      <c r="D191" s="116">
        <f>IF('STATS 17-18'!G192&lt;200,IF(C191&gt;60,60,C191),C191)</f>
        <v>96</v>
      </c>
      <c r="E191" s="33">
        <f>VLOOKUP('STATS 17-18'!AE192,'DF - Tableau 4'!$A$3:$B$55,2)</f>
        <v>65</v>
      </c>
      <c r="F191" s="33">
        <f>IF('STATS 17-18'!G192&lt;400,IF(E191&gt;66,66,E191),E191)</f>
        <v>65</v>
      </c>
      <c r="G191" s="33">
        <f>IF('STATS 17-18'!G192&lt;200,IF(F191&gt;60,60,F191),F191)</f>
        <v>65</v>
      </c>
      <c r="H191" s="116">
        <f>(D191+G191)/2</f>
        <v>80.5</v>
      </c>
      <c r="I191" s="116">
        <f>IF('STATS 17-18'!H192&lt;13.4,IF(H191&gt;73,73,H191),H191)</f>
        <v>80.5</v>
      </c>
      <c r="J191" s="134">
        <f>IF('STATS 17-18'!H192&lt;11,IF(I191&gt;66,66,I191),I191)</f>
        <v>80.5</v>
      </c>
    </row>
    <row r="192" ht="20.35" customHeight="1">
      <c r="A192" t="s" s="38">
        <v>266</v>
      </c>
      <c r="B192" s="90">
        <f>VLOOKUP('STATS 17-18'!Y193,'DF - Tableau 2'!$A$3:$B$55,2)</f>
        <v>64</v>
      </c>
      <c r="C192" s="116">
        <f>IF('STATS 17-18'!G193&lt;400,IF(B192&gt;66,66,B192),B192)</f>
        <v>64</v>
      </c>
      <c r="D192" s="116">
        <f>IF('STATS 17-18'!G193&lt;200,IF(C192&gt;60,60,C192),C192)</f>
        <v>64</v>
      </c>
      <c r="E192" s="33">
        <f>VLOOKUP('STATS 17-18'!AE193,'DF - Tableau 4'!$A$3:$B$55,2)</f>
        <v>71</v>
      </c>
      <c r="F192" s="33">
        <f>IF('STATS 17-18'!G193&lt;400,IF(E192&gt;66,66,E192),E192)</f>
        <v>66</v>
      </c>
      <c r="G192" s="33">
        <f>IF('STATS 17-18'!G193&lt;200,IF(F192&gt;60,60,F192),F192)</f>
        <v>66</v>
      </c>
      <c r="H192" s="116">
        <f>(D192+G192)/2</f>
        <v>65</v>
      </c>
      <c r="I192" s="116">
        <f>IF('STATS 17-18'!H193&lt;13.4,IF(H192&gt;73,73,H192),H192)</f>
        <v>65</v>
      </c>
      <c r="J192" s="134">
        <f>IF('STATS 17-18'!H193&lt;11,IF(I192&gt;66,66,I192),I192)</f>
        <v>65</v>
      </c>
    </row>
    <row r="193" ht="20.35" customHeight="1">
      <c r="A193" t="s" s="38">
        <v>267</v>
      </c>
      <c r="B193" s="90">
        <f>VLOOKUP('STATS 17-18'!Y194,'DF - Tableau 2'!$A$3:$B$55,2)</f>
        <v>48</v>
      </c>
      <c r="C193" s="116">
        <f>IF('STATS 17-18'!G194&lt;400,IF(B193&gt;66,66,B193),B193)</f>
        <v>48</v>
      </c>
      <c r="D193" s="116">
        <f>IF('STATS 17-18'!G194&lt;200,IF(C193&gt;60,60,C193),C193)</f>
        <v>48</v>
      </c>
      <c r="E193" s="33">
        <f>VLOOKUP('STATS 17-18'!AE194,'DF - Tableau 4'!$A$3:$B$55,2)</f>
        <v>75</v>
      </c>
      <c r="F193" s="33">
        <f>IF('STATS 17-18'!G194&lt;400,IF(E193&gt;66,66,E193),E193)</f>
        <v>66</v>
      </c>
      <c r="G193" s="33">
        <f>IF('STATS 17-18'!G194&lt;200,IF(F193&gt;60,60,F193),F193)</f>
        <v>66</v>
      </c>
      <c r="H193" s="116">
        <f>(D193+G193)/2</f>
        <v>57</v>
      </c>
      <c r="I193" s="116">
        <f>IF('STATS 17-18'!H194&lt;13.4,IF(H193&gt;73,73,H193),H193)</f>
        <v>57</v>
      </c>
      <c r="J193" s="134">
        <f>IF('STATS 17-18'!H194&lt;11,IF(I193&gt;66,66,I193),I193)</f>
        <v>57</v>
      </c>
    </row>
    <row r="194" ht="20.35" customHeight="1">
      <c r="A194" t="s" s="38">
        <v>269</v>
      </c>
      <c r="B194" s="90">
        <f>VLOOKUP('STATS 17-18'!Y195,'DF - Tableau 2'!$A$3:$B$55,2)</f>
        <v>80</v>
      </c>
      <c r="C194" s="33">
        <f>IF('STATS 17-18'!G195&lt;400,IF(B194&gt;66,66,B194),B194)</f>
        <v>66</v>
      </c>
      <c r="D194" s="33">
        <f>IF('STATS 17-18'!G195&lt;200,IF(C194&gt;60,60,C194),C194)</f>
        <v>60</v>
      </c>
      <c r="E194" s="33">
        <f>VLOOKUP('STATS 17-18'!AE195,'DF - Tableau 4'!$A$3:$B$55,2)</f>
        <v>77</v>
      </c>
      <c r="F194" s="33">
        <f>IF('STATS 17-18'!G195&lt;400,IF(E194&gt;66,66,E194),E194)</f>
        <v>66</v>
      </c>
      <c r="G194" s="33">
        <f>IF('STATS 17-18'!G195&lt;200,IF(F194&gt;60,60,F194),F194)</f>
        <v>60</v>
      </c>
      <c r="H194" s="116">
        <f>(D194+G194)/2</f>
        <v>60</v>
      </c>
      <c r="I194" s="116">
        <f>IF('STATS 17-18'!H195&lt;13.4,IF(H194&gt;73,73,H194),H194)</f>
        <v>60</v>
      </c>
      <c r="J194" s="134">
        <f>IF('STATS 17-18'!H195&lt;11,IF(I194&gt;66,66,I194),I194)</f>
        <v>60</v>
      </c>
    </row>
    <row r="195" ht="20.35" customHeight="1">
      <c r="A195" t="s" s="38">
        <v>270</v>
      </c>
      <c r="B195" s="90">
        <f>VLOOKUP('STATS 17-18'!Y196,'DF - Tableau 2'!$A$3:$B$55,2)</f>
        <v>69</v>
      </c>
      <c r="C195" s="116">
        <f>IF('STATS 17-18'!G196&lt;400,IF(B195&gt;66,66,B195),B195)</f>
        <v>69</v>
      </c>
      <c r="D195" s="116">
        <f>IF('STATS 17-18'!G196&lt;200,IF(C195&gt;60,60,C195),C195)</f>
        <v>69</v>
      </c>
      <c r="E195" s="33">
        <f>VLOOKUP('STATS 17-18'!AE196,'DF - Tableau 4'!$A$3:$B$55,2)</f>
        <v>66</v>
      </c>
      <c r="F195" s="33">
        <f>IF('STATS 17-18'!G196&lt;400,IF(E195&gt;66,66,E195),E195)</f>
        <v>66</v>
      </c>
      <c r="G195" s="33">
        <f>IF('STATS 17-18'!G196&lt;200,IF(F195&gt;60,60,F195),F195)</f>
        <v>66</v>
      </c>
      <c r="H195" s="116">
        <f>(D195+G195)/2</f>
        <v>67.5</v>
      </c>
      <c r="I195" s="116">
        <f>IF('STATS 17-18'!H196&lt;13.4,IF(H195&gt;73,73,H195),H195)</f>
        <v>67.5</v>
      </c>
      <c r="J195" s="134">
        <f>IF('STATS 17-18'!H196&lt;11,IF(I195&gt;66,66,I195),I195)</f>
        <v>67.5</v>
      </c>
    </row>
    <row r="196" ht="20.35" customHeight="1">
      <c r="A196" t="s" s="38">
        <v>271</v>
      </c>
      <c r="B196" s="90">
        <f>VLOOKUP('STATS 17-18'!Y197,'DF - Tableau 2'!$A$3:$B$55,2)</f>
        <v>74</v>
      </c>
      <c r="C196" s="33">
        <f>IF('STATS 17-18'!G197&lt;400,IF(B196&gt;66,66,B196),B196)</f>
        <v>66</v>
      </c>
      <c r="D196" s="33">
        <f>IF('STATS 17-18'!G197&lt;200,IF(C196&gt;60,60,C196),C196)</f>
        <v>66</v>
      </c>
      <c r="E196" s="33">
        <f>VLOOKUP('STATS 17-18'!AE197,'DF - Tableau 4'!$A$3:$B$55,2)</f>
        <v>75</v>
      </c>
      <c r="F196" s="33">
        <f>IF('STATS 17-18'!G197&lt;400,IF(E196&gt;66,66,E196),E196)</f>
        <v>66</v>
      </c>
      <c r="G196" s="33">
        <f>IF('STATS 17-18'!G197&lt;200,IF(F196&gt;60,60,F196),F196)</f>
        <v>66</v>
      </c>
      <c r="H196" s="116">
        <f>(D196+G196)/2</f>
        <v>66</v>
      </c>
      <c r="I196" s="116">
        <f>IF('STATS 17-18'!H197&lt;13.4,IF(H196&gt;73,73,H196),H196)</f>
        <v>66</v>
      </c>
      <c r="J196" s="134">
        <f>IF('STATS 17-18'!H197&lt;11,IF(I196&gt;66,66,I196),I196)</f>
        <v>66</v>
      </c>
    </row>
    <row r="197" ht="20.35" customHeight="1">
      <c r="A197" t="s" s="38">
        <v>272</v>
      </c>
      <c r="B197" s="90">
        <f>VLOOKUP('STATS 17-18'!Y198,'DF - Tableau 2'!$A$3:$B$55,2)</f>
        <v>59</v>
      </c>
      <c r="C197" s="116">
        <f>IF('STATS 17-18'!G198&lt;400,IF(B197&gt;66,66,B197),B197)</f>
        <v>59</v>
      </c>
      <c r="D197" s="116">
        <f>IF('STATS 17-18'!G198&lt;200,IF(C197&gt;60,60,C197),C197)</f>
        <v>59</v>
      </c>
      <c r="E197" s="33">
        <f>VLOOKUP('STATS 17-18'!AE198,'DF - Tableau 4'!$A$3:$B$55,2)</f>
        <v>60</v>
      </c>
      <c r="F197" s="33">
        <f>IF('STATS 17-18'!G198&lt;400,IF(E197&gt;66,66,E197),E197)</f>
        <v>60</v>
      </c>
      <c r="G197" s="33">
        <f>IF('STATS 17-18'!G198&lt;200,IF(F197&gt;60,60,F197),F197)</f>
        <v>60</v>
      </c>
      <c r="H197" s="116">
        <f>(D197+G197)/2</f>
        <v>59.5</v>
      </c>
      <c r="I197" s="116">
        <f>IF('STATS 17-18'!H198&lt;13.4,IF(H197&gt;73,73,H197),H197)</f>
        <v>59.5</v>
      </c>
      <c r="J197" s="134">
        <f>IF('STATS 17-18'!H198&lt;11,IF(I197&gt;66,66,I197),I197)</f>
        <v>59.5</v>
      </c>
    </row>
    <row r="198" ht="20.35" customHeight="1">
      <c r="A198" t="s" s="38">
        <v>273</v>
      </c>
      <c r="B198" s="90">
        <f>VLOOKUP('STATS 17-18'!Y199,'DF - Tableau 2'!$A$3:$B$55,2)</f>
        <v>80</v>
      </c>
      <c r="C198" s="116">
        <f>IF('STATS 17-18'!G199&lt;400,IF(B198&gt;66,66,B198),B198)</f>
        <v>80</v>
      </c>
      <c r="D198" s="116">
        <f>IF('STATS 17-18'!G199&lt;200,IF(C198&gt;60,60,C198),C198)</f>
        <v>80</v>
      </c>
      <c r="E198" s="33">
        <f>VLOOKUP('STATS 17-18'!AE199,'DF - Tableau 4'!$A$3:$B$55,2)</f>
        <v>86</v>
      </c>
      <c r="F198" s="33">
        <f>IF('STATS 17-18'!G199&lt;400,IF(E198&gt;66,66,E198),E198)</f>
        <v>86</v>
      </c>
      <c r="G198" s="33">
        <f>IF('STATS 17-18'!G199&lt;200,IF(F198&gt;60,60,F198),F198)</f>
        <v>86</v>
      </c>
      <c r="H198" s="116">
        <f>(D198+G198)/2</f>
        <v>83</v>
      </c>
      <c r="I198" s="116">
        <f>IF('STATS 17-18'!H199&lt;13.4,IF(H198&gt;73,73,H198),H198)</f>
        <v>83</v>
      </c>
      <c r="J198" s="134">
        <f>IF('STATS 17-18'!H199&lt;11,IF(I198&gt;66,66,I198),I198)</f>
        <v>83</v>
      </c>
    </row>
    <row r="199" ht="20.35" customHeight="1">
      <c r="A199" t="s" s="38">
        <v>274</v>
      </c>
      <c r="B199" s="90">
        <f>VLOOKUP('STATS 17-18'!Y200,'DF - Tableau 2'!$A$3:$B$55,2)</f>
        <v>81</v>
      </c>
      <c r="C199" s="116">
        <f>IF('STATS 17-18'!G200&lt;400,IF(B199&gt;66,66,B199),B199)</f>
        <v>81</v>
      </c>
      <c r="D199" s="116">
        <f>IF('STATS 17-18'!G200&lt;200,IF(C199&gt;60,60,C199),C199)</f>
        <v>81</v>
      </c>
      <c r="E199" s="33">
        <f>VLOOKUP('STATS 17-18'!AE200,'DF - Tableau 4'!$A$3:$B$55,2)</f>
        <v>82</v>
      </c>
      <c r="F199" s="33">
        <f>IF('STATS 17-18'!G200&lt;400,IF(E199&gt;66,66,E199),E199)</f>
        <v>82</v>
      </c>
      <c r="G199" s="33">
        <f>IF('STATS 17-18'!G200&lt;200,IF(F199&gt;60,60,F199),F199)</f>
        <v>82</v>
      </c>
      <c r="H199" s="116">
        <f>(D199+G199)/2</f>
        <v>81.5</v>
      </c>
      <c r="I199" s="116">
        <f>IF('STATS 17-18'!H200&lt;13.4,IF(H199&gt;73,73,H199),H199)</f>
        <v>81.5</v>
      </c>
      <c r="J199" s="134">
        <f>IF('STATS 17-18'!H200&lt;11,IF(I199&gt;66,66,I199),I199)</f>
        <v>81.5</v>
      </c>
    </row>
    <row r="200" ht="20.35" customHeight="1">
      <c r="A200" t="s" s="38">
        <v>275</v>
      </c>
      <c r="B200" s="90">
        <f>VLOOKUP('STATS 17-18'!Y201,'DF - Tableau 2'!$A$3:$B$55,2)</f>
        <v>65</v>
      </c>
      <c r="C200" s="116">
        <f>IF('STATS 17-18'!G201&lt;400,IF(B200&gt;66,66,B200),B200)</f>
        <v>65</v>
      </c>
      <c r="D200" s="116">
        <f>IF('STATS 17-18'!G201&lt;200,IF(C200&gt;60,60,C200),C200)</f>
        <v>65</v>
      </c>
      <c r="E200" s="33">
        <f>VLOOKUP('STATS 17-18'!AE201,'DF - Tableau 4'!$A$3:$B$55,2)</f>
        <v>64</v>
      </c>
      <c r="F200" s="33">
        <f>IF('STATS 17-18'!G201&lt;400,IF(E200&gt;66,66,E200),E200)</f>
        <v>64</v>
      </c>
      <c r="G200" s="33">
        <f>IF('STATS 17-18'!G201&lt;200,IF(F200&gt;60,60,F200),F200)</f>
        <v>64</v>
      </c>
      <c r="H200" s="116">
        <f>(D200+G200)/2</f>
        <v>64.5</v>
      </c>
      <c r="I200" s="116">
        <f>IF('STATS 17-18'!H201&lt;13.4,IF(H200&gt;73,73,H200),H200)</f>
        <v>64.5</v>
      </c>
      <c r="J200" s="134">
        <f>IF('STATS 17-18'!H201&lt;11,IF(I200&gt;66,66,I200),I200)</f>
        <v>64.5</v>
      </c>
    </row>
    <row r="201" ht="20.35" customHeight="1">
      <c r="A201" t="s" s="38">
        <v>276</v>
      </c>
      <c r="B201" s="90">
        <f>VLOOKUP('STATS 17-18'!Y202,'DF - Tableau 2'!$A$3:$B$55,2)</f>
        <v>65</v>
      </c>
      <c r="C201" s="116">
        <f>IF('STATS 17-18'!G202&lt;400,IF(B201&gt;66,66,B201),B201)</f>
        <v>65</v>
      </c>
      <c r="D201" s="116">
        <f>IF('STATS 17-18'!G202&lt;200,IF(C201&gt;60,60,C201),C201)</f>
        <v>65</v>
      </c>
      <c r="E201" s="33">
        <f>VLOOKUP('STATS 17-18'!AE202,'DF - Tableau 4'!$A$3:$B$55,2)</f>
        <v>75</v>
      </c>
      <c r="F201" s="33">
        <f>IF('STATS 17-18'!G202&lt;400,IF(E201&gt;66,66,E201),E201)</f>
        <v>75</v>
      </c>
      <c r="G201" s="33">
        <f>IF('STATS 17-18'!G202&lt;200,IF(F201&gt;60,60,F201),F201)</f>
        <v>75</v>
      </c>
      <c r="H201" s="116">
        <f>(D201+G201)/2</f>
        <v>70</v>
      </c>
      <c r="I201" s="116">
        <f>IF('STATS 17-18'!H202&lt;13.4,IF(H201&gt;73,73,H201),H201)</f>
        <v>70</v>
      </c>
      <c r="J201" s="134">
        <f>IF('STATS 17-18'!H202&lt;11,IF(I201&gt;66,66,I201),I201)</f>
        <v>70</v>
      </c>
    </row>
    <row r="202" ht="20.35" customHeight="1">
      <c r="A202" t="s" s="38">
        <v>277</v>
      </c>
      <c r="B202" s="90">
        <f>VLOOKUP('STATS 17-18'!Y203,'DF - Tableau 2'!$A$3:$B$55,2)</f>
        <v>88</v>
      </c>
      <c r="C202" s="116">
        <f>IF('STATS 17-18'!G203&lt;400,IF(B202&gt;66,66,B202),B202)</f>
        <v>88</v>
      </c>
      <c r="D202" s="116">
        <f>IF('STATS 17-18'!G203&lt;200,IF(C202&gt;60,60,C202),C202)</f>
        <v>88</v>
      </c>
      <c r="E202" s="33">
        <f>VLOOKUP('STATS 17-18'!AE203,'DF - Tableau 4'!$A$3:$B$55,2)</f>
        <v>53</v>
      </c>
      <c r="F202" s="33">
        <f>IF('STATS 17-18'!G203&lt;400,IF(E202&gt;66,66,E202),E202)</f>
        <v>53</v>
      </c>
      <c r="G202" s="33">
        <f>IF('STATS 17-18'!G203&lt;200,IF(F202&gt;60,60,F202),F202)</f>
        <v>53</v>
      </c>
      <c r="H202" s="116">
        <f>(D202+G202)/2</f>
        <v>70.5</v>
      </c>
      <c r="I202" s="116">
        <f>IF('STATS 17-18'!H203&lt;13.4,IF(H202&gt;73,73,H202),H202)</f>
        <v>70.5</v>
      </c>
      <c r="J202" s="134">
        <f>IF('STATS 17-18'!H203&lt;11,IF(I202&gt;66,66,I202),I202)</f>
        <v>70.5</v>
      </c>
    </row>
    <row r="203" ht="20.35" customHeight="1">
      <c r="A203" t="s" s="38">
        <v>278</v>
      </c>
      <c r="B203" s="90">
        <f>VLOOKUP('STATS 17-18'!Y204,'DF - Tableau 2'!$A$3:$B$55,2)</f>
        <v>57</v>
      </c>
      <c r="C203" s="116">
        <f>IF('STATS 17-18'!G204&lt;400,IF(B203&gt;66,66,B203),B203)</f>
        <v>57</v>
      </c>
      <c r="D203" s="116">
        <f>IF('STATS 17-18'!G204&lt;200,IF(C203&gt;60,60,C203),C203)</f>
        <v>57</v>
      </c>
      <c r="E203" s="33">
        <f>VLOOKUP('STATS 17-18'!AE204,'DF - Tableau 4'!$A$3:$B$55,2)</f>
        <v>85</v>
      </c>
      <c r="F203" s="33">
        <f>IF('STATS 17-18'!G204&lt;400,IF(E203&gt;66,66,E203),E203)</f>
        <v>85</v>
      </c>
      <c r="G203" s="33">
        <f>IF('STATS 17-18'!G204&lt;200,IF(F203&gt;60,60,F203),F203)</f>
        <v>85</v>
      </c>
      <c r="H203" s="116">
        <f>(D203+G203)/2</f>
        <v>71</v>
      </c>
      <c r="I203" s="116">
        <f>IF('STATS 17-18'!H204&lt;13.4,IF(H203&gt;73,73,H203),H203)</f>
        <v>71</v>
      </c>
      <c r="J203" s="134">
        <f>IF('STATS 17-18'!H204&lt;11,IF(I203&gt;66,66,I203),I203)</f>
        <v>71</v>
      </c>
    </row>
    <row r="204" ht="20.35" customHeight="1">
      <c r="A204" t="s" s="38">
        <v>279</v>
      </c>
      <c r="B204" s="90">
        <f>VLOOKUP('STATS 17-18'!Y205,'DF - Tableau 2'!$A$3:$B$55,2)</f>
        <v>99</v>
      </c>
      <c r="C204" s="116">
        <f>IF('STATS 17-18'!G205&lt;400,IF(B204&gt;66,66,B204),B204)</f>
        <v>99</v>
      </c>
      <c r="D204" s="116">
        <f>IF('STATS 17-18'!G205&lt;200,IF(C204&gt;60,60,C204),C204)</f>
        <v>99</v>
      </c>
      <c r="E204" s="33">
        <f>VLOOKUP('STATS 17-18'!AE205,'DF - Tableau 4'!$A$3:$B$55,2)</f>
        <v>56</v>
      </c>
      <c r="F204" s="33">
        <f>IF('STATS 17-18'!G205&lt;400,IF(E204&gt;66,66,E204),E204)</f>
        <v>56</v>
      </c>
      <c r="G204" s="33">
        <f>IF('STATS 17-18'!G205&lt;200,IF(F204&gt;60,60,F204),F204)</f>
        <v>56</v>
      </c>
      <c r="H204" s="116">
        <f>(D204+G204)/2</f>
        <v>77.5</v>
      </c>
      <c r="I204" s="116">
        <f>IF('STATS 17-18'!H205&lt;13.4,IF(H204&gt;73,73,H204),H204)</f>
        <v>77.5</v>
      </c>
      <c r="J204" s="134">
        <f>IF('STATS 17-18'!H205&lt;11,IF(I204&gt;66,66,I204),I204)</f>
        <v>77.5</v>
      </c>
    </row>
    <row r="205" ht="20.35" customHeight="1">
      <c r="A205" t="s" s="38">
        <v>280</v>
      </c>
      <c r="B205" s="90">
        <f>VLOOKUP('STATS 17-18'!Y206,'DF - Tableau 2'!$A$3:$B$55,2)</f>
        <v>54</v>
      </c>
      <c r="C205" s="116">
        <f>IF('STATS 17-18'!G206&lt;400,IF(B205&gt;66,66,B205),B205)</f>
        <v>54</v>
      </c>
      <c r="D205" s="116">
        <f>IF('STATS 17-18'!G206&lt;200,IF(C205&gt;60,60,C205),C205)</f>
        <v>54</v>
      </c>
      <c r="E205" s="33">
        <f>VLOOKUP('STATS 17-18'!AE206,'DF - Tableau 4'!$A$3:$B$55,2)</f>
        <v>88</v>
      </c>
      <c r="F205" s="33">
        <f>IF('STATS 17-18'!G206&lt;400,IF(E205&gt;66,66,E205),E205)</f>
        <v>88</v>
      </c>
      <c r="G205" s="33">
        <f>IF('STATS 17-18'!G206&lt;200,IF(F205&gt;60,60,F205),F205)</f>
        <v>88</v>
      </c>
      <c r="H205" s="116">
        <f>(D205+G205)/2</f>
        <v>71</v>
      </c>
      <c r="I205" s="116">
        <f>IF('STATS 17-18'!H206&lt;13.4,IF(H205&gt;73,73,H205),H205)</f>
        <v>71</v>
      </c>
      <c r="J205" s="134">
        <f>IF('STATS 17-18'!H206&lt;11,IF(I205&gt;66,66,I205),I205)</f>
        <v>71</v>
      </c>
    </row>
    <row r="206" ht="20.35" customHeight="1">
      <c r="A206" t="s" s="38">
        <v>281</v>
      </c>
      <c r="B206" s="90">
        <f>VLOOKUP('STATS 17-18'!Y207,'DF - Tableau 2'!$A$3:$B$55,2)</f>
        <v>84</v>
      </c>
      <c r="C206" s="116">
        <f>IF('STATS 17-18'!G207&lt;400,IF(B206&gt;66,66,B206),B206)</f>
        <v>84</v>
      </c>
      <c r="D206" s="116">
        <f>IF('STATS 17-18'!G207&lt;200,IF(C206&gt;60,60,C206),C206)</f>
        <v>84</v>
      </c>
      <c r="E206" s="33">
        <f>VLOOKUP('STATS 17-18'!AE207,'DF - Tableau 4'!$A$3:$B$55,2)</f>
        <v>58</v>
      </c>
      <c r="F206" s="33">
        <f>IF('STATS 17-18'!G207&lt;400,IF(E206&gt;66,66,E206),E206)</f>
        <v>58</v>
      </c>
      <c r="G206" s="33">
        <f>IF('STATS 17-18'!G207&lt;200,IF(F206&gt;60,60,F206),F206)</f>
        <v>58</v>
      </c>
      <c r="H206" s="116">
        <f>(D206+G206)/2</f>
        <v>71</v>
      </c>
      <c r="I206" s="116">
        <f>IF('STATS 17-18'!H207&lt;13.4,IF(H206&gt;73,73,H206),H206)</f>
        <v>71</v>
      </c>
      <c r="J206" s="134">
        <f>IF('STATS 17-18'!H207&lt;11,IF(I206&gt;66,66,I206),I206)</f>
        <v>71</v>
      </c>
    </row>
    <row r="207" ht="20.35" customHeight="1">
      <c r="A207" t="s" s="38">
        <v>282</v>
      </c>
      <c r="B207" s="90">
        <f>VLOOKUP('STATS 17-18'!Y208,'DF - Tableau 2'!$A$3:$B$55,2)</f>
        <v>58</v>
      </c>
      <c r="C207" s="116">
        <f>IF('STATS 17-18'!G208&lt;400,IF(B207&gt;66,66,B207),B207)</f>
        <v>58</v>
      </c>
      <c r="D207" s="116">
        <f>IF('STATS 17-18'!G208&lt;200,IF(C207&gt;60,60,C207),C207)</f>
        <v>58</v>
      </c>
      <c r="E207" s="33">
        <f>VLOOKUP('STATS 17-18'!AE208,'DF - Tableau 4'!$A$3:$B$55,2)</f>
        <v>58</v>
      </c>
      <c r="F207" s="33">
        <f>IF('STATS 17-18'!G208&lt;400,IF(E207&gt;66,66,E207),E207)</f>
        <v>58</v>
      </c>
      <c r="G207" s="33">
        <f>IF('STATS 17-18'!G208&lt;200,IF(F207&gt;60,60,F207),F207)</f>
        <v>58</v>
      </c>
      <c r="H207" s="116">
        <f>(D207+G207)/2</f>
        <v>58</v>
      </c>
      <c r="I207" s="116">
        <f>IF('STATS 17-18'!H208&lt;13.4,IF(H207&gt;73,73,H207),H207)</f>
        <v>58</v>
      </c>
      <c r="J207" s="134">
        <f>IF('STATS 17-18'!H208&lt;11,IF(I207&gt;66,66,I207),I207)</f>
        <v>58</v>
      </c>
    </row>
    <row r="208" ht="20.35" customHeight="1">
      <c r="A208" t="s" s="38">
        <v>283</v>
      </c>
      <c r="B208" s="90">
        <f>VLOOKUP('STATS 17-18'!Y209,'DF - Tableau 2'!$A$3:$B$55,2)</f>
        <v>57</v>
      </c>
      <c r="C208" s="116">
        <f>IF('STATS 17-18'!G209&lt;400,IF(B208&gt;66,66,B208),B208)</f>
        <v>57</v>
      </c>
      <c r="D208" s="116">
        <f>IF('STATS 17-18'!G209&lt;200,IF(C208&gt;60,60,C208),C208)</f>
        <v>57</v>
      </c>
      <c r="E208" s="33">
        <f>VLOOKUP('STATS 17-18'!AE209,'DF - Tableau 4'!$A$3:$B$55,2)</f>
        <v>65</v>
      </c>
      <c r="F208" s="33">
        <f>IF('STATS 17-18'!G209&lt;400,IF(E208&gt;66,66,E208),E208)</f>
        <v>65</v>
      </c>
      <c r="G208" s="33">
        <f>IF('STATS 17-18'!G209&lt;200,IF(F208&gt;60,60,F208),F208)</f>
        <v>65</v>
      </c>
      <c r="H208" s="116">
        <f>(D208+G208)/2</f>
        <v>61</v>
      </c>
      <c r="I208" s="116">
        <f>IF('STATS 17-18'!H209&lt;13.4,IF(H208&gt;73,73,H208),H208)</f>
        <v>61</v>
      </c>
      <c r="J208" s="134">
        <f>IF('STATS 17-18'!H209&lt;11,IF(I208&gt;66,66,I208),I208)</f>
        <v>61</v>
      </c>
    </row>
    <row r="209" ht="20.35" customHeight="1">
      <c r="A209" t="s" s="38">
        <v>284</v>
      </c>
      <c r="B209" s="90">
        <f>VLOOKUP('STATS 17-18'!Y210,'DF - Tableau 2'!$A$3:$B$55,2)</f>
        <v>96</v>
      </c>
      <c r="C209" s="116">
        <f>IF('STATS 17-18'!G210&lt;400,IF(B209&gt;66,66,B209),B209)</f>
        <v>96</v>
      </c>
      <c r="D209" s="116">
        <f>IF('STATS 17-18'!G210&lt;200,IF(C209&gt;60,60,C209),C209)</f>
        <v>96</v>
      </c>
      <c r="E209" s="33">
        <f>VLOOKUP('STATS 17-18'!AE210,'DF - Tableau 4'!$A$3:$B$55,2)</f>
        <v>59</v>
      </c>
      <c r="F209" s="33">
        <f>IF('STATS 17-18'!G210&lt;400,IF(E209&gt;66,66,E209),E209)</f>
        <v>59</v>
      </c>
      <c r="G209" s="33">
        <f>IF('STATS 17-18'!G210&lt;200,IF(F209&gt;60,60,F209),F209)</f>
        <v>59</v>
      </c>
      <c r="H209" s="116">
        <f>(D209+G209)/2</f>
        <v>77.5</v>
      </c>
      <c r="I209" s="116">
        <f>IF('STATS 17-18'!H210&lt;13.4,IF(H209&gt;73,73,H209),H209)</f>
        <v>77.5</v>
      </c>
      <c r="J209" s="134">
        <f>IF('STATS 17-18'!H210&lt;11,IF(I209&gt;66,66,I209),I209)</f>
        <v>77.5</v>
      </c>
    </row>
    <row r="210" ht="20.35" customHeight="1">
      <c r="A210" t="s" s="38">
        <v>285</v>
      </c>
      <c r="B210" s="90">
        <f>VLOOKUP('STATS 17-18'!Y211,'DF - Tableau 2'!$A$3:$B$55,2)</f>
        <v>57</v>
      </c>
      <c r="C210" s="116">
        <f>IF('STATS 17-18'!G211&lt;400,IF(B210&gt;66,66,B210),B210)</f>
        <v>57</v>
      </c>
      <c r="D210" s="116">
        <f>IF('STATS 17-18'!G211&lt;200,IF(C210&gt;60,60,C210),C210)</f>
        <v>57</v>
      </c>
      <c r="E210" s="33">
        <f>VLOOKUP('STATS 17-18'!AE211,'DF - Tableau 4'!$A$3:$B$55,2)</f>
        <v>67</v>
      </c>
      <c r="F210" s="33">
        <f>IF('STATS 17-18'!G211&lt;400,IF(E210&gt;66,66,E210),E210)</f>
        <v>67</v>
      </c>
      <c r="G210" s="33">
        <f>IF('STATS 17-18'!G211&lt;200,IF(F210&gt;60,60,F210),F210)</f>
        <v>67</v>
      </c>
      <c r="H210" s="116">
        <f>(D210+G210)/2</f>
        <v>62</v>
      </c>
      <c r="I210" s="116">
        <f>IF('STATS 17-18'!H211&lt;13.4,IF(H210&gt;73,73,H210),H210)</f>
        <v>62</v>
      </c>
      <c r="J210" s="134">
        <f>IF('STATS 17-18'!H211&lt;11,IF(I210&gt;66,66,I210),I210)</f>
        <v>62</v>
      </c>
    </row>
    <row r="211" ht="20.35" customHeight="1">
      <c r="A211" t="s" s="38">
        <v>286</v>
      </c>
      <c r="B211" s="90">
        <f>VLOOKUP('STATS 17-18'!Y212,'DF - Tableau 2'!$A$3:$B$55,2)</f>
        <v>97</v>
      </c>
      <c r="C211" s="33">
        <f>IF('STATS 17-18'!G212&lt;400,IF(B211&gt;66,66,B211),B211)</f>
        <v>66</v>
      </c>
      <c r="D211" s="33">
        <f>IF('STATS 17-18'!G212&lt;200,IF(C211&gt;60,60,C211),C211)</f>
        <v>60</v>
      </c>
      <c r="E211" s="33">
        <f>VLOOKUP('STATS 17-18'!AE212,'DF - Tableau 4'!$A$3:$B$55,2)</f>
        <v>50</v>
      </c>
      <c r="F211" s="33">
        <f>IF('STATS 17-18'!G212&lt;400,IF(E211&gt;66,66,E211),E211)</f>
        <v>50</v>
      </c>
      <c r="G211" s="33">
        <f>IF('STATS 17-18'!G212&lt;200,IF(F211&gt;60,60,F211),F211)</f>
        <v>50</v>
      </c>
      <c r="H211" s="116">
        <f>(D211+G211)/2</f>
        <v>55</v>
      </c>
      <c r="I211" s="116">
        <f>IF('STATS 17-18'!H212&lt;13.4,IF(H211&gt;73,73,H211),H211)</f>
        <v>55</v>
      </c>
      <c r="J211" s="134">
        <f>IF('STATS 17-18'!H212&lt;11,IF(I211&gt;66,66,I211),I211)</f>
        <v>55</v>
      </c>
    </row>
    <row r="212" ht="20.35" customHeight="1">
      <c r="A212" t="s" s="38">
        <v>287</v>
      </c>
      <c r="B212" s="90">
        <f>VLOOKUP('STATS 17-18'!Y213,'DF - Tableau 2'!$A$3:$B$55,2)</f>
        <v>47</v>
      </c>
      <c r="C212" s="116">
        <f>IF('STATS 17-18'!G213&lt;400,IF(B212&gt;66,66,B212),B212)</f>
        <v>47</v>
      </c>
      <c r="D212" s="116">
        <f>IF('STATS 17-18'!G213&lt;200,IF(C212&gt;60,60,C212),C212)</f>
        <v>47</v>
      </c>
      <c r="E212" s="33">
        <f>VLOOKUP('STATS 17-18'!AE213,'DF - Tableau 4'!$A$3:$B$55,2)</f>
        <v>47</v>
      </c>
      <c r="F212" s="33">
        <f>IF('STATS 17-18'!G213&lt;400,IF(E212&gt;66,66,E212),E212)</f>
        <v>47</v>
      </c>
      <c r="G212" s="33">
        <f>IF('STATS 17-18'!G213&lt;200,IF(F212&gt;60,60,F212),F212)</f>
        <v>47</v>
      </c>
      <c r="H212" s="116">
        <f>(D212+G212)/2</f>
        <v>47</v>
      </c>
      <c r="I212" s="116">
        <f>IF('STATS 17-18'!H213&lt;13.4,IF(H212&gt;73,73,H212),H212)</f>
        <v>47</v>
      </c>
      <c r="J212" s="134">
        <f>IF('STATS 17-18'!H213&lt;11,IF(I212&gt;66,66,I212),I212)</f>
        <v>47</v>
      </c>
    </row>
    <row r="213" ht="20.35" customHeight="1">
      <c r="A213" t="s" s="38">
        <v>288</v>
      </c>
      <c r="B213" s="90">
        <f>VLOOKUP('STATS 17-18'!Y214,'DF - Tableau 2'!$A$3:$B$55,2)</f>
        <v>47</v>
      </c>
      <c r="C213" s="116">
        <f>IF('STATS 17-18'!G214&lt;400,IF(B213&gt;66,66,B213),B213)</f>
        <v>47</v>
      </c>
      <c r="D213" s="116">
        <f>IF('STATS 17-18'!G214&lt;200,IF(C213&gt;60,60,C213),C213)</f>
        <v>47</v>
      </c>
      <c r="E213" s="33">
        <f>VLOOKUP('STATS 17-18'!AE214,'DF - Tableau 4'!$A$3:$B$55,2)</f>
        <v>78</v>
      </c>
      <c r="F213" s="33">
        <f>IF('STATS 17-18'!G214&lt;400,IF(E213&gt;66,66,E213),E213)</f>
        <v>66</v>
      </c>
      <c r="G213" s="33">
        <f>IF('STATS 17-18'!G214&lt;200,IF(F213&gt;60,60,F213),F213)</f>
        <v>60</v>
      </c>
      <c r="H213" s="116">
        <f>(D213+G213)/2</f>
        <v>53.5</v>
      </c>
      <c r="I213" s="116">
        <f>IF('STATS 17-18'!H214&lt;13.4,IF(H213&gt;73,73,H213),H213)</f>
        <v>53.5</v>
      </c>
      <c r="J213" s="134">
        <f>IF('STATS 17-18'!H214&lt;11,IF(I213&gt;66,66,I213),I213)</f>
        <v>53.5</v>
      </c>
    </row>
    <row r="214" ht="20.35" customHeight="1">
      <c r="A214" t="s" s="38">
        <v>289</v>
      </c>
      <c r="B214" s="90">
        <f>VLOOKUP('STATS 17-18'!Y215,'DF - Tableau 2'!$A$3:$B$55,2)</f>
        <v>76</v>
      </c>
      <c r="C214" s="116">
        <f>IF('STATS 17-18'!G215&lt;400,IF(B214&gt;66,66,B214),B214)</f>
        <v>76</v>
      </c>
      <c r="D214" s="116">
        <f>IF('STATS 17-18'!G215&lt;200,IF(C214&gt;60,60,C214),C214)</f>
        <v>76</v>
      </c>
      <c r="E214" s="33">
        <f>VLOOKUP('STATS 17-18'!AE215,'DF - Tableau 4'!$A$3:$B$55,2)</f>
        <v>59</v>
      </c>
      <c r="F214" s="33">
        <f>IF('STATS 17-18'!G215&lt;400,IF(E214&gt;66,66,E214),E214)</f>
        <v>59</v>
      </c>
      <c r="G214" s="33">
        <f>IF('STATS 17-18'!G215&lt;200,IF(F214&gt;60,60,F214),F214)</f>
        <v>59</v>
      </c>
      <c r="H214" s="116">
        <f>(D214+G214)/2</f>
        <v>67.5</v>
      </c>
      <c r="I214" s="116">
        <f>IF('STATS 17-18'!H215&lt;13.4,IF(H214&gt;73,73,H214),H214)</f>
        <v>67.5</v>
      </c>
      <c r="J214" s="134">
        <f>IF('STATS 17-18'!H215&lt;11,IF(I214&gt;66,66,I214),I214)</f>
        <v>66</v>
      </c>
    </row>
    <row r="215" ht="20.35" customHeight="1">
      <c r="A215" t="s" s="38">
        <v>290</v>
      </c>
      <c r="B215" s="90">
        <f>VLOOKUP('STATS 17-18'!Y216,'DF - Tableau 2'!$A$3:$B$55,2)</f>
        <v>47</v>
      </c>
      <c r="C215" s="116">
        <f>IF('STATS 17-18'!G216&lt;400,IF(B215&gt;66,66,B215),B215)</f>
        <v>47</v>
      </c>
      <c r="D215" s="116">
        <f>IF('STATS 17-18'!G216&lt;200,IF(C215&gt;60,60,C215),C215)</f>
        <v>47</v>
      </c>
      <c r="E215" s="33">
        <f>VLOOKUP('STATS 17-18'!AE216,'DF - Tableau 4'!$A$3:$B$55,2)</f>
        <v>75</v>
      </c>
      <c r="F215" s="33">
        <f>IF('STATS 17-18'!G216&lt;400,IF(E215&gt;66,66,E215),E215)</f>
        <v>66</v>
      </c>
      <c r="G215" s="33">
        <f>IF('STATS 17-18'!G216&lt;200,IF(F215&gt;60,60,F215),F215)</f>
        <v>60</v>
      </c>
      <c r="H215" s="116">
        <f>(D215+G215)/2</f>
        <v>53.5</v>
      </c>
      <c r="I215" s="116">
        <f>IF('STATS 17-18'!H216&lt;13.4,IF(H215&gt;73,73,H215),H215)</f>
        <v>53.5</v>
      </c>
      <c r="J215" s="134">
        <f>IF('STATS 17-18'!H216&lt;11,IF(I215&gt;66,66,I215),I215)</f>
        <v>53.5</v>
      </c>
    </row>
    <row r="216" ht="20.35" customHeight="1">
      <c r="A216" t="s" s="38">
        <v>291</v>
      </c>
      <c r="B216" s="90">
        <f>VLOOKUP('STATS 17-18'!Y217,'DF - Tableau 2'!$A$3:$B$55,2)</f>
        <v>62</v>
      </c>
      <c r="C216" s="116">
        <f>IF('STATS 17-18'!G217&lt;400,IF(B216&gt;66,66,B216),B216)</f>
        <v>62</v>
      </c>
      <c r="D216" s="116">
        <f>IF('STATS 17-18'!G217&lt;200,IF(C216&gt;60,60,C216),C216)</f>
        <v>62</v>
      </c>
      <c r="E216" s="33">
        <f>VLOOKUP('STATS 17-18'!AE217,'DF - Tableau 4'!$A$3:$B$55,2)</f>
        <v>67</v>
      </c>
      <c r="F216" s="33">
        <f>IF('STATS 17-18'!G217&lt;400,IF(E216&gt;66,66,E216),E216)</f>
        <v>67</v>
      </c>
      <c r="G216" s="33">
        <f>IF('STATS 17-18'!G217&lt;200,IF(F216&gt;60,60,F216),F216)</f>
        <v>67</v>
      </c>
      <c r="H216" s="116">
        <f>(D216+G216)/2</f>
        <v>64.5</v>
      </c>
      <c r="I216" s="116">
        <f>IF('STATS 17-18'!H217&lt;13.4,IF(H216&gt;73,73,H216),H216)</f>
        <v>64.5</v>
      </c>
      <c r="J216" s="134">
        <f>IF('STATS 17-18'!H217&lt;11,IF(I216&gt;66,66,I216),I216)</f>
        <v>64.5</v>
      </c>
    </row>
    <row r="217" ht="20.35" customHeight="1">
      <c r="A217" t="s" s="38">
        <v>292</v>
      </c>
      <c r="B217" s="90">
        <f>VLOOKUP('STATS 17-18'!Y218,'DF - Tableau 2'!$A$3:$B$55,2)</f>
        <v>53</v>
      </c>
      <c r="C217" s="116">
        <f>IF('STATS 17-18'!G218&lt;400,IF(B217&gt;66,66,B217),B217)</f>
        <v>53</v>
      </c>
      <c r="D217" s="116">
        <f>IF('STATS 17-18'!G218&lt;200,IF(C217&gt;60,60,C217),C217)</f>
        <v>53</v>
      </c>
      <c r="E217" s="33">
        <f>VLOOKUP('STATS 17-18'!AE218,'DF - Tableau 4'!$A$3:$B$55,2)</f>
        <v>98</v>
      </c>
      <c r="F217" s="33">
        <f>IF('STATS 17-18'!G218&lt;400,IF(E217&gt;66,66,E217),E217)</f>
        <v>98</v>
      </c>
      <c r="G217" s="33">
        <f>IF('STATS 17-18'!G218&lt;200,IF(F217&gt;60,60,F217),F217)</f>
        <v>98</v>
      </c>
      <c r="H217" s="116">
        <f>(D217+G217)/2</f>
        <v>75.5</v>
      </c>
      <c r="I217" s="116">
        <f>IF('STATS 17-18'!H218&lt;13.4,IF(H217&gt;73,73,H217),H217)</f>
        <v>75.5</v>
      </c>
      <c r="J217" s="134">
        <f>IF('STATS 17-18'!H218&lt;11,IF(I217&gt;66,66,I217),I217)</f>
        <v>75.5</v>
      </c>
    </row>
    <row r="218" ht="20.35" customHeight="1">
      <c r="A218" t="s" s="38">
        <v>293</v>
      </c>
      <c r="B218" s="90">
        <f>VLOOKUP('STATS 17-18'!Y219,'DF - Tableau 2'!$A$3:$B$55,2)</f>
        <v>50</v>
      </c>
      <c r="C218" s="116">
        <f>IF('STATS 17-18'!G219&lt;400,IF(B218&gt;66,66,B218),B218)</f>
        <v>50</v>
      </c>
      <c r="D218" s="116">
        <f>IF('STATS 17-18'!G219&lt;200,IF(C218&gt;60,60,C218),C218)</f>
        <v>50</v>
      </c>
      <c r="E218" s="33">
        <f>VLOOKUP('STATS 17-18'!AE219,'DF - Tableau 4'!$A$3:$B$55,2)</f>
        <v>83</v>
      </c>
      <c r="F218" s="33">
        <f>IF('STATS 17-18'!G219&lt;400,IF(E218&gt;66,66,E218),E218)</f>
        <v>83</v>
      </c>
      <c r="G218" s="33">
        <f>IF('STATS 17-18'!G219&lt;200,IF(F218&gt;60,60,F218),F218)</f>
        <v>83</v>
      </c>
      <c r="H218" s="116">
        <f>(D218+G218)/2</f>
        <v>66.5</v>
      </c>
      <c r="I218" s="116">
        <f>IF('STATS 17-18'!H219&lt;13.4,IF(H218&gt;73,73,H218),H218)</f>
        <v>66.5</v>
      </c>
      <c r="J218" s="134">
        <f>IF('STATS 17-18'!H219&lt;11,IF(I218&gt;66,66,I218),I218)</f>
        <v>66.5</v>
      </c>
    </row>
    <row r="219" ht="20.35" customHeight="1">
      <c r="A219" t="s" s="38">
        <v>294</v>
      </c>
      <c r="B219" s="90">
        <f>VLOOKUP('STATS 17-18'!Y220,'DF - Tableau 2'!$A$3:$B$55,2)</f>
        <v>73</v>
      </c>
      <c r="C219" s="33">
        <f>IF('STATS 17-18'!G220&lt;400,IF(B219&gt;66,66,B219),B219)</f>
        <v>66</v>
      </c>
      <c r="D219" s="33">
        <f>IF('STATS 17-18'!G220&lt;200,IF(C219&gt;60,60,C219),C219)</f>
        <v>60</v>
      </c>
      <c r="E219" s="33">
        <f>VLOOKUP('STATS 17-18'!AE220,'DF - Tableau 4'!$A$3:$B$55,2)</f>
        <v>99</v>
      </c>
      <c r="F219" s="33">
        <f>IF('STATS 17-18'!G220&lt;400,IF(E219&gt;66,66,E219),E219)</f>
        <v>66</v>
      </c>
      <c r="G219" s="33">
        <f>IF('STATS 17-18'!G220&lt;200,IF(F219&gt;60,60,F219),F219)</f>
        <v>60</v>
      </c>
      <c r="H219" s="116">
        <f>(D219+G219)/2</f>
        <v>60</v>
      </c>
      <c r="I219" s="116">
        <f>IF('STATS 17-18'!H220&lt;13.4,IF(H219&gt;73,73,H219),H219)</f>
        <v>60</v>
      </c>
      <c r="J219" s="134">
        <f>IF('STATS 17-18'!H220&lt;11,IF(I219&gt;66,66,I219),I219)</f>
        <v>60</v>
      </c>
    </row>
    <row r="220" ht="20.35" customHeight="1">
      <c r="A220" t="s" s="38">
        <v>295</v>
      </c>
      <c r="B220" s="90">
        <f>VLOOKUP('STATS 17-18'!Y221,'DF - Tableau 2'!$A$3:$B$55,2)</f>
        <v>47</v>
      </c>
      <c r="C220" s="116">
        <f>IF('STATS 17-18'!G221&lt;400,IF(B220&gt;66,66,B220),B220)</f>
        <v>47</v>
      </c>
      <c r="D220" s="116">
        <f>IF('STATS 17-18'!G221&lt;200,IF(C220&gt;60,60,C220),C220)</f>
        <v>47</v>
      </c>
      <c r="E220" s="33">
        <f>VLOOKUP('STATS 17-18'!AE221,'DF - Tableau 4'!$A$3:$B$55,2)</f>
        <v>93</v>
      </c>
      <c r="F220" s="33">
        <f>IF('STATS 17-18'!G221&lt;400,IF(E220&gt;66,66,E220),E220)</f>
        <v>66</v>
      </c>
      <c r="G220" s="33">
        <f>IF('STATS 17-18'!G221&lt;200,IF(F220&gt;60,60,F220),F220)</f>
        <v>60</v>
      </c>
      <c r="H220" s="116">
        <f>(D220+G220)/2</f>
        <v>53.5</v>
      </c>
      <c r="I220" s="116">
        <f>IF('STATS 17-18'!H221&lt;13.4,IF(H220&gt;73,73,H220),H220)</f>
        <v>53.5</v>
      </c>
      <c r="J220" s="134">
        <f>IF('STATS 17-18'!H221&lt;11,IF(I220&gt;66,66,I220),I220)</f>
        <v>53.5</v>
      </c>
    </row>
    <row r="221" ht="20.35" customHeight="1">
      <c r="A221" t="s" s="38">
        <v>296</v>
      </c>
      <c r="B221" s="90">
        <f>VLOOKUP('STATS 17-18'!Y222,'DF - Tableau 2'!$A$3:$B$55,2)</f>
        <v>75</v>
      </c>
      <c r="C221" s="116">
        <f>IF('STATS 17-18'!G222&lt;400,IF(B221&gt;66,66,B221),B221)</f>
        <v>75</v>
      </c>
      <c r="D221" s="116">
        <f>IF('STATS 17-18'!G222&lt;200,IF(C221&gt;60,60,C221),C221)</f>
        <v>75</v>
      </c>
      <c r="E221" s="33">
        <f>VLOOKUP('STATS 17-18'!AE222,'DF - Tableau 4'!$A$3:$B$55,2)</f>
        <v>63</v>
      </c>
      <c r="F221" s="33">
        <f>IF('STATS 17-18'!G222&lt;400,IF(E221&gt;66,66,E221),E221)</f>
        <v>63</v>
      </c>
      <c r="G221" s="33">
        <f>IF('STATS 17-18'!G222&lt;200,IF(F221&gt;60,60,F221),F221)</f>
        <v>63</v>
      </c>
      <c r="H221" s="116">
        <f>(D221+G221)/2</f>
        <v>69</v>
      </c>
      <c r="I221" s="116">
        <f>IF('STATS 17-18'!H222&lt;13.4,IF(H221&gt;73,73,H221),H221)</f>
        <v>69</v>
      </c>
      <c r="J221" s="134">
        <f>IF('STATS 17-18'!H222&lt;11,IF(I221&gt;66,66,I221),I221)</f>
        <v>69</v>
      </c>
    </row>
    <row r="222" ht="20.35" customHeight="1">
      <c r="A222" t="s" s="38">
        <v>297</v>
      </c>
      <c r="B222" s="90">
        <f>VLOOKUP('STATS 17-18'!Y223,'DF - Tableau 2'!$A$3:$B$55,2)</f>
        <v>47</v>
      </c>
      <c r="C222" s="116">
        <f>IF('STATS 17-18'!G223&lt;400,IF(B222&gt;66,66,B222),B222)</f>
        <v>47</v>
      </c>
      <c r="D222" s="116">
        <f>IF('STATS 17-18'!G223&lt;200,IF(C222&gt;60,60,C222),C222)</f>
        <v>47</v>
      </c>
      <c r="E222" s="33">
        <f>VLOOKUP('STATS 17-18'!AE223,'DF - Tableau 4'!$A$3:$B$55,2)</f>
        <v>92</v>
      </c>
      <c r="F222" s="33">
        <f>IF('STATS 17-18'!G223&lt;400,IF(E222&gt;66,66,E222),E222)</f>
        <v>66</v>
      </c>
      <c r="G222" s="33">
        <f>IF('STATS 17-18'!G223&lt;200,IF(F222&gt;60,60,F222),F222)</f>
        <v>60</v>
      </c>
      <c r="H222" s="116">
        <f>(D222+G222)/2</f>
        <v>53.5</v>
      </c>
      <c r="I222" s="116">
        <f>IF('STATS 17-18'!H223&lt;13.4,IF(H222&gt;73,73,H222),H222)</f>
        <v>53.5</v>
      </c>
      <c r="J222" s="134">
        <f>IF('STATS 17-18'!H223&lt;11,IF(I222&gt;66,66,I222),I222)</f>
        <v>53.5</v>
      </c>
    </row>
    <row r="223" ht="20.35" customHeight="1">
      <c r="A223" t="s" s="38">
        <v>298</v>
      </c>
      <c r="B223" s="90">
        <f>VLOOKUP('STATS 17-18'!Y224,'DF - Tableau 2'!$A$3:$B$55,2)</f>
        <v>88</v>
      </c>
      <c r="C223" s="33">
        <f>IF('STATS 17-18'!G224&lt;400,IF(B223&gt;66,66,B223),B223)</f>
        <v>66</v>
      </c>
      <c r="D223" s="33">
        <f>IF('STATS 17-18'!G224&lt;200,IF(C223&gt;60,60,C223),C223)</f>
        <v>60</v>
      </c>
      <c r="E223" s="33">
        <f>VLOOKUP('STATS 17-18'!AE224,'DF - Tableau 4'!$A$3:$B$55,2)</f>
        <v>61</v>
      </c>
      <c r="F223" s="33">
        <f>IF('STATS 17-18'!G224&lt;400,IF(E223&gt;66,66,E223),E223)</f>
        <v>61</v>
      </c>
      <c r="G223" s="33">
        <f>IF('STATS 17-18'!G224&lt;200,IF(F223&gt;60,60,F223),F223)</f>
        <v>60</v>
      </c>
      <c r="H223" s="116">
        <f>(D223+G223)/2</f>
        <v>60</v>
      </c>
      <c r="I223" s="116">
        <f>IF('STATS 17-18'!H224&lt;13.4,IF(H223&gt;73,73,H223),H223)</f>
        <v>60</v>
      </c>
      <c r="J223" s="134">
        <f>IF('STATS 17-18'!H224&lt;11,IF(I223&gt;66,66,I223),I223)</f>
        <v>60</v>
      </c>
    </row>
    <row r="224" ht="20.35" customHeight="1">
      <c r="A224" t="s" s="38">
        <v>299</v>
      </c>
      <c r="B224" s="90">
        <f>VLOOKUP('STATS 17-18'!Y225,'DF - Tableau 2'!$A$3:$B$55,2)</f>
        <v>57</v>
      </c>
      <c r="C224" s="116">
        <f>IF('STATS 17-18'!G225&lt;400,IF(B224&gt;66,66,B224),B224)</f>
        <v>57</v>
      </c>
      <c r="D224" s="116">
        <f>IF('STATS 17-18'!G225&lt;200,IF(C224&gt;60,60,C224),C224)</f>
        <v>57</v>
      </c>
      <c r="E224" s="33">
        <f>VLOOKUP('STATS 17-18'!AE225,'DF - Tableau 4'!$A$3:$B$55,2)</f>
        <v>47</v>
      </c>
      <c r="F224" s="33">
        <f>IF('STATS 17-18'!G225&lt;400,IF(E224&gt;66,66,E224),E224)</f>
        <v>47</v>
      </c>
      <c r="G224" s="33">
        <f>IF('STATS 17-18'!G225&lt;200,IF(F224&gt;60,60,F224),F224)</f>
        <v>47</v>
      </c>
      <c r="H224" s="116">
        <f>(D224+G224)/2</f>
        <v>52</v>
      </c>
      <c r="I224" s="116">
        <f>IF('STATS 17-18'!H225&lt;13.4,IF(H224&gt;73,73,H224),H224)</f>
        <v>52</v>
      </c>
      <c r="J224" s="134">
        <f>IF('STATS 17-18'!H225&lt;11,IF(I224&gt;66,66,I224),I224)</f>
        <v>52</v>
      </c>
    </row>
    <row r="225" ht="20.35" customHeight="1">
      <c r="A225" t="s" s="38">
        <v>300</v>
      </c>
      <c r="B225" s="90">
        <f>VLOOKUP('STATS 17-18'!Y226,'DF - Tableau 2'!$A$3:$B$55,2)</f>
        <v>47</v>
      </c>
      <c r="C225" s="116">
        <f>IF('STATS 17-18'!G226&lt;400,IF(B225&gt;66,66,B225),B225)</f>
        <v>47</v>
      </c>
      <c r="D225" s="116">
        <f>IF('STATS 17-18'!G226&lt;200,IF(C225&gt;60,60,C225),C225)</f>
        <v>47</v>
      </c>
      <c r="E225" s="33">
        <f>VLOOKUP('STATS 17-18'!AE226,'DF - Tableau 4'!$A$3:$B$55,2)</f>
        <v>63</v>
      </c>
      <c r="F225" s="33">
        <f>IF('STATS 17-18'!G226&lt;400,IF(E225&gt;66,66,E225),E225)</f>
        <v>63</v>
      </c>
      <c r="G225" s="33">
        <f>IF('STATS 17-18'!G226&lt;200,IF(F225&gt;60,60,F225),F225)</f>
        <v>60</v>
      </c>
      <c r="H225" s="116">
        <f>(D225+G225)/2</f>
        <v>53.5</v>
      </c>
      <c r="I225" s="116">
        <f>IF('STATS 17-18'!H226&lt;13.4,IF(H225&gt;73,73,H225),H225)</f>
        <v>53.5</v>
      </c>
      <c r="J225" s="134">
        <f>IF('STATS 17-18'!H226&lt;11,IF(I225&gt;66,66,I225),I225)</f>
        <v>53.5</v>
      </c>
    </row>
    <row r="226" ht="20.35" customHeight="1">
      <c r="A226" t="s" s="38">
        <v>301</v>
      </c>
      <c r="B226" s="90">
        <f>VLOOKUP('STATS 17-18'!Y227,'DF - Tableau 2'!$A$3:$B$55,2)</f>
        <v>68</v>
      </c>
      <c r="C226" s="116">
        <f>IF('STATS 17-18'!G227&lt;400,IF(B226&gt;66,66,B226),B226)</f>
        <v>68</v>
      </c>
      <c r="D226" s="116">
        <f>IF('STATS 17-18'!G227&lt;200,IF(C226&gt;60,60,C226),C226)</f>
        <v>68</v>
      </c>
      <c r="E226" s="33">
        <f>VLOOKUP('STATS 17-18'!AE227,'DF - Tableau 4'!$A$3:$B$55,2)</f>
        <v>71</v>
      </c>
      <c r="F226" s="33">
        <f>IF('STATS 17-18'!G227&lt;400,IF(E226&gt;66,66,E226),E226)</f>
        <v>71</v>
      </c>
      <c r="G226" s="33">
        <f>IF('STATS 17-18'!G227&lt;200,IF(F226&gt;60,60,F226),F226)</f>
        <v>71</v>
      </c>
      <c r="H226" s="116">
        <f>(D226+G226)/2</f>
        <v>69.5</v>
      </c>
      <c r="I226" s="116">
        <f>IF('STATS 17-18'!H227&lt;13.4,IF(H226&gt;73,73,H226),H226)</f>
        <v>69.5</v>
      </c>
      <c r="J226" s="134">
        <f>IF('STATS 17-18'!H227&lt;11,IF(I226&gt;66,66,I226),I226)</f>
        <v>69.5</v>
      </c>
    </row>
    <row r="227" ht="20.35" customHeight="1">
      <c r="A227" t="s" s="38">
        <v>302</v>
      </c>
      <c r="B227" s="90">
        <f>VLOOKUP('STATS 17-18'!Y228,'DF - Tableau 2'!$A$3:$B$55,2)</f>
        <v>47</v>
      </c>
      <c r="C227" s="116">
        <f>IF('STATS 17-18'!G228&lt;400,IF(B227&gt;66,66,B227),B227)</f>
        <v>47</v>
      </c>
      <c r="D227" s="116">
        <f>IF('STATS 17-18'!G228&lt;200,IF(C227&gt;60,60,C227),C227)</f>
        <v>47</v>
      </c>
      <c r="E227" s="33">
        <f>VLOOKUP('STATS 17-18'!AE228,'DF - Tableau 4'!$A$3:$B$55,2)</f>
        <v>93</v>
      </c>
      <c r="F227" s="33">
        <f>IF('STATS 17-18'!G228&lt;400,IF(E227&gt;66,66,E227),E227)</f>
        <v>93</v>
      </c>
      <c r="G227" s="33">
        <f>IF('STATS 17-18'!G228&lt;200,IF(F227&gt;60,60,F227),F227)</f>
        <v>93</v>
      </c>
      <c r="H227" s="116">
        <f>(D227+G227)/2</f>
        <v>70</v>
      </c>
      <c r="I227" s="116">
        <f>IF('STATS 17-18'!H228&lt;13.4,IF(H227&gt;73,73,H227),H227)</f>
        <v>70</v>
      </c>
      <c r="J227" s="134">
        <f>IF('STATS 17-18'!H228&lt;11,IF(I227&gt;66,66,I227),I227)</f>
        <v>70</v>
      </c>
    </row>
    <row r="228" ht="20.35" customHeight="1">
      <c r="A228" t="s" s="38">
        <v>304</v>
      </c>
      <c r="B228" s="90">
        <f>VLOOKUP('STATS 17-18'!Y230,'DF - Tableau 2'!$A$3:$B$55,2)</f>
        <v>88</v>
      </c>
      <c r="C228" s="116">
        <f>IF('STATS 17-18'!G230&lt;400,IF(B228&gt;66,66,B228),B228)</f>
        <v>88</v>
      </c>
      <c r="D228" s="116">
        <f>IF('STATS 17-18'!G230&lt;200,IF(C228&gt;60,60,C228),C228)</f>
        <v>88</v>
      </c>
      <c r="E228" s="33">
        <f>VLOOKUP('STATS 17-18'!AE230,'DF - Tableau 4'!$A$3:$B$55,2)</f>
        <v>58</v>
      </c>
      <c r="F228" s="33">
        <f>IF('STATS 17-18'!G230&lt;400,IF(E228&gt;66,66,E228),E228)</f>
        <v>58</v>
      </c>
      <c r="G228" s="33">
        <f>IF('STATS 17-18'!G230&lt;200,IF(F228&gt;60,60,F228),F228)</f>
        <v>58</v>
      </c>
      <c r="H228" s="116">
        <f>(D228+G228)/2</f>
        <v>73</v>
      </c>
      <c r="I228" s="116">
        <f>IF('STATS 17-18'!H230&lt;13.4,IF(H228&gt;73,73,H228),H228)</f>
        <v>73</v>
      </c>
      <c r="J228" s="134">
        <f>IF('STATS 17-18'!H230&lt;11,IF(I228&gt;66,66,I228),I228)</f>
        <v>73</v>
      </c>
    </row>
    <row r="229" ht="20.35" customHeight="1">
      <c r="A229" t="s" s="38">
        <v>305</v>
      </c>
      <c r="B229" s="90">
        <f>VLOOKUP('STATS 17-18'!Y231,'DF - Tableau 2'!$A$3:$B$55,2)</f>
        <v>59</v>
      </c>
      <c r="C229" s="116">
        <f>IF('STATS 17-18'!G231&lt;400,IF(B229&gt;66,66,B229),B229)</f>
        <v>59</v>
      </c>
      <c r="D229" s="116">
        <f>IF('STATS 17-18'!G231&lt;200,IF(C229&gt;60,60,C229),C229)</f>
        <v>59</v>
      </c>
      <c r="E229" s="33">
        <f>VLOOKUP('STATS 17-18'!AE231,'DF - Tableau 4'!$A$3:$B$55,2)</f>
        <v>89</v>
      </c>
      <c r="F229" s="33">
        <f>IF('STATS 17-18'!G231&lt;400,IF(E229&gt;66,66,E229),E229)</f>
        <v>89</v>
      </c>
      <c r="G229" s="33">
        <f>IF('STATS 17-18'!G231&lt;200,IF(F229&gt;60,60,F229),F229)</f>
        <v>89</v>
      </c>
      <c r="H229" s="116">
        <f>(D229+G229)/2</f>
        <v>74</v>
      </c>
      <c r="I229" s="116">
        <f>IF('STATS 17-18'!H231&lt;13.4,IF(H229&gt;73,73,H229),H229)</f>
        <v>74</v>
      </c>
      <c r="J229" s="134">
        <f>IF('STATS 17-18'!H231&lt;11,IF(I229&gt;66,66,I229),I229)</f>
        <v>74</v>
      </c>
    </row>
    <row r="230" ht="20.35" customHeight="1">
      <c r="A230" t="s" s="38">
        <v>306</v>
      </c>
      <c r="B230" s="90">
        <f>VLOOKUP('STATS 17-18'!Y232,'DF - Tableau 2'!$A$3:$B$55,2)</f>
        <v>55</v>
      </c>
      <c r="C230" s="116">
        <f>IF('STATS 17-18'!G232&lt;400,IF(B230&gt;66,66,B230),B230)</f>
        <v>55</v>
      </c>
      <c r="D230" s="116">
        <f>IF('STATS 17-18'!G232&lt;200,IF(C230&gt;60,60,C230),C230)</f>
        <v>55</v>
      </c>
      <c r="E230" s="33">
        <f>VLOOKUP('STATS 17-18'!AE232,'DF - Tableau 4'!$A$3:$B$55,2)</f>
        <v>63</v>
      </c>
      <c r="F230" s="33">
        <f>IF('STATS 17-18'!G232&lt;400,IF(E230&gt;66,66,E230),E230)</f>
        <v>63</v>
      </c>
      <c r="G230" s="33">
        <f>IF('STATS 17-18'!G232&lt;200,IF(F230&gt;60,60,F230),F230)</f>
        <v>63</v>
      </c>
      <c r="H230" s="116">
        <f>(D230+G230)/2</f>
        <v>59</v>
      </c>
      <c r="I230" s="116">
        <f>IF('STATS 17-18'!H232&lt;13.4,IF(H230&gt;73,73,H230),H230)</f>
        <v>59</v>
      </c>
      <c r="J230" s="134">
        <f>IF('STATS 17-18'!H232&lt;11,IF(I230&gt;66,66,I230),I230)</f>
        <v>59</v>
      </c>
    </row>
    <row r="231" ht="20.35" customHeight="1">
      <c r="A231" t="s" s="38">
        <v>307</v>
      </c>
      <c r="B231" s="90">
        <f>VLOOKUP('STATS 17-18'!Y233,'DF - Tableau 2'!$A$3:$B$55,2)</f>
        <v>84</v>
      </c>
      <c r="C231" s="116">
        <f>IF('STATS 17-18'!G233&lt;400,IF(B231&gt;66,66,B231),B231)</f>
        <v>84</v>
      </c>
      <c r="D231" s="116">
        <f>IF('STATS 17-18'!G233&lt;200,IF(C231&gt;60,60,C231),C231)</f>
        <v>84</v>
      </c>
      <c r="E231" s="33">
        <f>VLOOKUP('STATS 17-18'!AE233,'DF - Tableau 4'!$A$3:$B$55,2)</f>
        <v>60</v>
      </c>
      <c r="F231" s="33">
        <f>IF('STATS 17-18'!G233&lt;400,IF(E231&gt;66,66,E231),E231)</f>
        <v>60</v>
      </c>
      <c r="G231" s="33">
        <f>IF('STATS 17-18'!G233&lt;200,IF(F231&gt;60,60,F231),F231)</f>
        <v>60</v>
      </c>
      <c r="H231" s="116">
        <f>(D231+G231)/2</f>
        <v>72</v>
      </c>
      <c r="I231" s="116">
        <f>IF('STATS 17-18'!H233&lt;13.4,IF(H231&gt;73,73,H231),H231)</f>
        <v>72</v>
      </c>
      <c r="J231" s="134">
        <f>IF('STATS 17-18'!H233&lt;11,IF(I231&gt;66,66,I231),I231)</f>
        <v>72</v>
      </c>
    </row>
    <row r="232" ht="20.35" customHeight="1">
      <c r="A232" t="s" s="38">
        <v>308</v>
      </c>
      <c r="B232" s="90">
        <f>VLOOKUP('STATS 17-18'!Y234,'DF - Tableau 2'!$A$3:$B$55,2)</f>
        <v>87</v>
      </c>
      <c r="C232" s="116">
        <f>IF('STATS 17-18'!G234&lt;400,IF(B232&gt;66,66,B232),B232)</f>
        <v>87</v>
      </c>
      <c r="D232" s="116">
        <f>IF('STATS 17-18'!G234&lt;200,IF(C232&gt;60,60,C232),C232)</f>
        <v>87</v>
      </c>
      <c r="E232" s="33">
        <f>VLOOKUP('STATS 17-18'!AE234,'DF - Tableau 4'!$A$3:$B$55,2)</f>
        <v>58</v>
      </c>
      <c r="F232" s="33">
        <f>IF('STATS 17-18'!G234&lt;400,IF(E232&gt;66,66,E232),E232)</f>
        <v>58</v>
      </c>
      <c r="G232" s="33">
        <f>IF('STATS 17-18'!G234&lt;200,IF(F232&gt;60,60,F232),F232)</f>
        <v>58</v>
      </c>
      <c r="H232" s="116">
        <f>(D232+G232)/2</f>
        <v>72.5</v>
      </c>
      <c r="I232" s="116">
        <f>IF('STATS 17-18'!H234&lt;13.4,IF(H232&gt;73,73,H232),H232)</f>
        <v>72.5</v>
      </c>
      <c r="J232" s="134">
        <f>IF('STATS 17-18'!H234&lt;11,IF(I232&gt;66,66,I232),I232)</f>
        <v>72.5</v>
      </c>
    </row>
    <row r="233" ht="20.35" customHeight="1">
      <c r="A233" t="s" s="38">
        <v>309</v>
      </c>
      <c r="B233" s="90">
        <f>VLOOKUP('STATS 17-18'!Y235,'DF - Tableau 2'!$A$3:$B$55,2)</f>
        <v>47</v>
      </c>
      <c r="C233" s="116">
        <f>IF('STATS 17-18'!G235&lt;400,IF(B233&gt;66,66,B233),B233)</f>
        <v>47</v>
      </c>
      <c r="D233" s="116">
        <f>IF('STATS 17-18'!G235&lt;200,IF(C233&gt;60,60,C233),C233)</f>
        <v>47</v>
      </c>
      <c r="E233" s="33">
        <f>VLOOKUP('STATS 17-18'!AE235,'DF - Tableau 4'!$A$3:$B$55,2)</f>
        <v>63</v>
      </c>
      <c r="F233" s="33">
        <f>IF('STATS 17-18'!G235&lt;400,IF(E233&gt;66,66,E233),E233)</f>
        <v>63</v>
      </c>
      <c r="G233" s="33">
        <f>IF('STATS 17-18'!G235&lt;200,IF(F233&gt;60,60,F233),F233)</f>
        <v>60</v>
      </c>
      <c r="H233" s="116">
        <f>(D233+G233)/2</f>
        <v>53.5</v>
      </c>
      <c r="I233" s="116">
        <f>IF('STATS 17-18'!H235&lt;13.4,IF(H233&gt;73,73,H233),H233)</f>
        <v>53.5</v>
      </c>
      <c r="J233" s="134">
        <f>IF('STATS 17-18'!H235&lt;11,IF(I233&gt;66,66,I233),I233)</f>
        <v>53.5</v>
      </c>
    </row>
    <row r="234" ht="20.35" customHeight="1">
      <c r="A234" t="s" s="38">
        <v>310</v>
      </c>
      <c r="B234" s="90">
        <f>VLOOKUP('STATS 17-18'!Y236,'DF - Tableau 2'!$A$3:$B$55,2)</f>
        <v>78</v>
      </c>
      <c r="C234" s="116">
        <f>IF('STATS 17-18'!G236&lt;400,IF(B234&gt;66,66,B234),B234)</f>
        <v>78</v>
      </c>
      <c r="D234" s="116">
        <f>IF('STATS 17-18'!G236&lt;200,IF(C234&gt;60,60,C234),C234)</f>
        <v>78</v>
      </c>
      <c r="E234" s="33">
        <f>VLOOKUP('STATS 17-18'!AE236,'DF - Tableau 4'!$A$3:$B$55,2)</f>
        <v>65</v>
      </c>
      <c r="F234" s="33">
        <f>IF('STATS 17-18'!G236&lt;400,IF(E234&gt;66,66,E234),E234)</f>
        <v>65</v>
      </c>
      <c r="G234" s="33">
        <f>IF('STATS 17-18'!G236&lt;200,IF(F234&gt;60,60,F234),F234)</f>
        <v>65</v>
      </c>
      <c r="H234" s="116">
        <f>(D234+G234)/2</f>
        <v>71.5</v>
      </c>
      <c r="I234" s="116">
        <f>IF('STATS 17-18'!H236&lt;13.4,IF(H234&gt;73,73,H234),H234)</f>
        <v>71.5</v>
      </c>
      <c r="J234" s="134">
        <f>IF('STATS 17-18'!H236&lt;11,IF(I234&gt;66,66,I234),I234)</f>
        <v>71.5</v>
      </c>
    </row>
    <row r="235" ht="20.35" customHeight="1">
      <c r="A235" t="s" s="38">
        <v>311</v>
      </c>
      <c r="B235" s="90">
        <f>VLOOKUP('STATS 17-18'!Y237,'DF - Tableau 2'!$A$3:$B$55,2)</f>
        <v>72</v>
      </c>
      <c r="C235" s="116">
        <f>IF('STATS 17-18'!G237&lt;400,IF(B235&gt;66,66,B235),B235)</f>
        <v>72</v>
      </c>
      <c r="D235" s="116">
        <f>IF('STATS 17-18'!G237&lt;200,IF(C235&gt;60,60,C235),C235)</f>
        <v>72</v>
      </c>
      <c r="E235" s="33">
        <f>VLOOKUP('STATS 17-18'!AE237,'DF - Tableau 4'!$A$3:$B$55,2)</f>
        <v>66</v>
      </c>
      <c r="F235" s="33">
        <f>IF('STATS 17-18'!G237&lt;400,IF(E235&gt;66,66,E235),E235)</f>
        <v>66</v>
      </c>
      <c r="G235" s="33">
        <f>IF('STATS 17-18'!G237&lt;200,IF(F235&gt;60,60,F235),F235)</f>
        <v>66</v>
      </c>
      <c r="H235" s="116">
        <f>(D235+G235)/2</f>
        <v>69</v>
      </c>
      <c r="I235" s="116">
        <f>IF('STATS 17-18'!H237&lt;13.4,IF(H235&gt;73,73,H235),H235)</f>
        <v>69</v>
      </c>
      <c r="J235" s="134">
        <f>IF('STATS 17-18'!H237&lt;11,IF(I235&gt;66,66,I235),I235)</f>
        <v>69</v>
      </c>
    </row>
    <row r="236" ht="20.35" customHeight="1">
      <c r="A236" t="s" s="38">
        <v>312</v>
      </c>
      <c r="B236" s="90">
        <f>VLOOKUP('STATS 17-18'!Y238,'DF - Tableau 2'!$A$3:$B$55,2)</f>
        <v>71</v>
      </c>
      <c r="C236" s="116">
        <f>IF('STATS 17-18'!G238&lt;400,IF(B236&gt;66,66,B236),B236)</f>
        <v>71</v>
      </c>
      <c r="D236" s="116">
        <f>IF('STATS 17-18'!G238&lt;200,IF(C236&gt;60,60,C236),C236)</f>
        <v>71</v>
      </c>
      <c r="E236" s="33">
        <f>VLOOKUP('STATS 17-18'!AE238,'DF - Tableau 4'!$A$3:$B$55,2)</f>
        <v>61</v>
      </c>
      <c r="F236" s="33">
        <f>IF('STATS 17-18'!G238&lt;400,IF(E236&gt;66,66,E236),E236)</f>
        <v>61</v>
      </c>
      <c r="G236" s="33">
        <f>IF('STATS 17-18'!G238&lt;200,IF(F236&gt;60,60,F236),F236)</f>
        <v>61</v>
      </c>
      <c r="H236" s="116">
        <f>(D236+G236)/2</f>
        <v>66</v>
      </c>
      <c r="I236" s="116">
        <f>IF('STATS 17-18'!H238&lt;13.4,IF(H236&gt;73,73,H236),H236)</f>
        <v>66</v>
      </c>
      <c r="J236" s="134">
        <f>IF('STATS 17-18'!H238&lt;11,IF(I236&gt;66,66,I236),I236)</f>
        <v>66</v>
      </c>
    </row>
    <row r="237" ht="20.35" customHeight="1">
      <c r="A237" t="s" s="38">
        <v>313</v>
      </c>
      <c r="B237" s="90">
        <f>VLOOKUP('STATS 17-18'!Y239,'DF - Tableau 2'!$A$3:$B$55,2)</f>
        <v>86</v>
      </c>
      <c r="C237" s="116">
        <f>IF('STATS 17-18'!G239&lt;400,IF(B237&gt;66,66,B237),B237)</f>
        <v>86</v>
      </c>
      <c r="D237" s="116">
        <f>IF('STATS 17-18'!G239&lt;200,IF(C237&gt;60,60,C237),C237)</f>
        <v>86</v>
      </c>
      <c r="E237" s="33">
        <f>VLOOKUP('STATS 17-18'!AE239,'DF - Tableau 4'!$A$3:$B$55,2)</f>
        <v>52</v>
      </c>
      <c r="F237" s="33">
        <f>IF('STATS 17-18'!G239&lt;400,IF(E237&gt;66,66,E237),E237)</f>
        <v>52</v>
      </c>
      <c r="G237" s="33">
        <f>IF('STATS 17-18'!G239&lt;200,IF(F237&gt;60,60,F237),F237)</f>
        <v>52</v>
      </c>
      <c r="H237" s="116">
        <f>(D237+G237)/2</f>
        <v>69</v>
      </c>
      <c r="I237" s="116">
        <f>IF('STATS 17-18'!H239&lt;13.4,IF(H237&gt;73,73,H237),H237)</f>
        <v>69</v>
      </c>
      <c r="J237" s="134">
        <f>IF('STATS 17-18'!H239&lt;11,IF(I237&gt;66,66,I237),I237)</f>
        <v>69</v>
      </c>
    </row>
    <row r="238" ht="20.35" customHeight="1">
      <c r="A238" t="s" s="38">
        <v>314</v>
      </c>
      <c r="B238" s="90">
        <f>VLOOKUP('STATS 17-18'!Y240,'DF - Tableau 2'!$A$3:$B$55,2)</f>
        <v>89</v>
      </c>
      <c r="C238" s="116">
        <f>IF('STATS 17-18'!G240&lt;400,IF(B238&gt;66,66,B238),B238)</f>
        <v>89</v>
      </c>
      <c r="D238" s="116">
        <f>IF('STATS 17-18'!G240&lt;200,IF(C238&gt;60,60,C238),C238)</f>
        <v>89</v>
      </c>
      <c r="E238" s="33">
        <f>VLOOKUP('STATS 17-18'!AE240,'DF - Tableau 4'!$A$3:$B$55,2)</f>
        <v>49</v>
      </c>
      <c r="F238" s="33">
        <f>IF('STATS 17-18'!G240&lt;400,IF(E238&gt;66,66,E238),E238)</f>
        <v>49</v>
      </c>
      <c r="G238" s="33">
        <f>IF('STATS 17-18'!G240&lt;200,IF(F238&gt;60,60,F238),F238)</f>
        <v>49</v>
      </c>
      <c r="H238" s="116">
        <f>(D238+G238)/2</f>
        <v>69</v>
      </c>
      <c r="I238" s="116">
        <f>IF('STATS 17-18'!H240&lt;13.4,IF(H238&gt;73,73,H238),H238)</f>
        <v>69</v>
      </c>
      <c r="J238" s="134">
        <f>IF('STATS 17-18'!H240&lt;11,IF(I238&gt;66,66,I238),I238)</f>
        <v>69</v>
      </c>
    </row>
    <row r="239" ht="20.35" customHeight="1">
      <c r="A239" t="s" s="38">
        <v>315</v>
      </c>
      <c r="B239" s="90">
        <f>VLOOKUP('STATS 17-18'!Y241,'DF - Tableau 2'!$A$3:$B$55,2)</f>
        <v>59</v>
      </c>
      <c r="C239" s="116">
        <f>IF('STATS 17-18'!G241&lt;400,IF(B239&gt;66,66,B239),B239)</f>
        <v>59</v>
      </c>
      <c r="D239" s="116">
        <f>IF('STATS 17-18'!G241&lt;200,IF(C239&gt;60,60,C239),C239)</f>
        <v>59</v>
      </c>
      <c r="E239" s="33">
        <f>VLOOKUP('STATS 17-18'!AE241,'DF - Tableau 4'!$A$3:$B$55,2)</f>
        <v>92</v>
      </c>
      <c r="F239" s="33">
        <f>IF('STATS 17-18'!G241&lt;400,IF(E239&gt;66,66,E239),E239)</f>
        <v>92</v>
      </c>
      <c r="G239" s="33">
        <f>IF('STATS 17-18'!G241&lt;200,IF(F239&gt;60,60,F239),F239)</f>
        <v>92</v>
      </c>
      <c r="H239" s="116">
        <f>(D239+G239)/2</f>
        <v>75.5</v>
      </c>
      <c r="I239" s="116">
        <f>IF('STATS 17-18'!H241&lt;13.4,IF(H239&gt;73,73,H239),H239)</f>
        <v>75.5</v>
      </c>
      <c r="J239" s="134">
        <f>IF('STATS 17-18'!H241&lt;11,IF(I239&gt;66,66,I239),I239)</f>
        <v>75.5</v>
      </c>
    </row>
    <row r="240" ht="20.35" customHeight="1">
      <c r="A240" t="s" s="38">
        <v>316</v>
      </c>
      <c r="B240" s="90">
        <f>VLOOKUP('STATS 17-18'!Y242,'DF - Tableau 2'!$A$3:$B$55,2)</f>
        <v>65</v>
      </c>
      <c r="C240" s="116">
        <f>IF('STATS 17-18'!G242&lt;400,IF(B240&gt;66,66,B240),B240)</f>
        <v>65</v>
      </c>
      <c r="D240" s="116">
        <f>IF('STATS 17-18'!G242&lt;200,IF(C240&gt;60,60,C240),C240)</f>
        <v>65</v>
      </c>
      <c r="E240" s="33">
        <f>VLOOKUP('STATS 17-18'!AE242,'DF - Tableau 4'!$A$3:$B$55,2)</f>
        <v>96</v>
      </c>
      <c r="F240" s="33">
        <f>IF('STATS 17-18'!G242&lt;400,IF(E240&gt;66,66,E240),E240)</f>
        <v>96</v>
      </c>
      <c r="G240" s="33">
        <f>IF('STATS 17-18'!G242&lt;200,IF(F240&gt;60,60,F240),F240)</f>
        <v>96</v>
      </c>
      <c r="H240" s="116">
        <f>(D240+G240)/2</f>
        <v>80.5</v>
      </c>
      <c r="I240" s="116">
        <f>IF('STATS 17-18'!H242&lt;13.4,IF(H240&gt;73,73,H240),H240)</f>
        <v>80.5</v>
      </c>
      <c r="J240" s="134">
        <f>IF('STATS 17-18'!H242&lt;11,IF(I240&gt;66,66,I240),I240)</f>
        <v>80.5</v>
      </c>
    </row>
    <row r="241" ht="20.35" customHeight="1">
      <c r="A241" t="s" s="38">
        <v>317</v>
      </c>
      <c r="B241" s="90">
        <f>VLOOKUP('STATS 17-18'!Y243,'DF - Tableau 2'!$A$3:$B$55,2)</f>
        <v>64</v>
      </c>
      <c r="C241" s="116">
        <f>IF('STATS 17-18'!G243&lt;400,IF(B241&gt;66,66,B241),B241)</f>
        <v>64</v>
      </c>
      <c r="D241" s="116">
        <f>IF('STATS 17-18'!G243&lt;200,IF(C241&gt;60,60,C241),C241)</f>
        <v>64</v>
      </c>
      <c r="E241" s="33">
        <f>VLOOKUP('STATS 17-18'!AE243,'DF - Tableau 4'!$A$3:$B$55,2)</f>
        <v>95</v>
      </c>
      <c r="F241" s="33">
        <f>IF('STATS 17-18'!G243&lt;400,IF(E241&gt;66,66,E241),E241)</f>
        <v>66</v>
      </c>
      <c r="G241" s="33">
        <f>IF('STATS 17-18'!G243&lt;200,IF(F241&gt;60,60,F241),F241)</f>
        <v>66</v>
      </c>
      <c r="H241" s="116">
        <f>(D241+G241)/2</f>
        <v>65</v>
      </c>
      <c r="I241" s="116">
        <f>IF('STATS 17-18'!H243&lt;13.4,IF(H241&gt;73,73,H241),H241)</f>
        <v>65</v>
      </c>
      <c r="J241" s="134">
        <f>IF('STATS 17-18'!H243&lt;11,IF(I241&gt;66,66,I241),I241)</f>
        <v>65</v>
      </c>
    </row>
    <row r="242" ht="20.35" customHeight="1">
      <c r="A242" t="s" s="38">
        <v>318</v>
      </c>
      <c r="B242" s="90">
        <f>VLOOKUP('STATS 17-18'!Y244,'DF - Tableau 2'!$A$3:$B$55,2)</f>
        <v>47</v>
      </c>
      <c r="C242" s="116">
        <f>IF('STATS 17-18'!G244&lt;400,IF(B242&gt;66,66,B242),B242)</f>
        <v>47</v>
      </c>
      <c r="D242" s="116">
        <f>IF('STATS 17-18'!G244&lt;200,IF(C242&gt;60,60,C242),C242)</f>
        <v>47</v>
      </c>
      <c r="E242" s="33">
        <f>VLOOKUP('STATS 17-18'!AE244,'DF - Tableau 4'!$A$3:$B$55,2)</f>
        <v>85</v>
      </c>
      <c r="F242" s="33">
        <f>IF('STATS 17-18'!G244&lt;400,IF(E242&gt;66,66,E242),E242)</f>
        <v>66</v>
      </c>
      <c r="G242" s="33">
        <f>IF('STATS 17-18'!G244&lt;200,IF(F242&gt;60,60,F242),F242)</f>
        <v>60</v>
      </c>
      <c r="H242" s="116">
        <f>(D242+G242)/2</f>
        <v>53.5</v>
      </c>
      <c r="I242" s="116">
        <f>IF('STATS 17-18'!H244&lt;13.4,IF(H242&gt;73,73,H242),H242)</f>
        <v>53.5</v>
      </c>
      <c r="J242" s="134">
        <f>IF('STATS 17-18'!H244&lt;11,IF(I242&gt;66,66,I242),I242)</f>
        <v>53.5</v>
      </c>
    </row>
    <row r="243" ht="20.35" customHeight="1">
      <c r="A243" t="s" s="38">
        <v>319</v>
      </c>
      <c r="B243" s="90">
        <f>VLOOKUP('STATS 17-18'!Y245,'DF - Tableau 2'!$A$3:$B$55,2)</f>
        <v>93</v>
      </c>
      <c r="C243" s="116">
        <f>IF('STATS 17-18'!G245&lt;400,IF(B243&gt;66,66,B243),B243)</f>
        <v>93</v>
      </c>
      <c r="D243" s="116">
        <f>IF('STATS 17-18'!G245&lt;200,IF(C243&gt;60,60,C243),C243)</f>
        <v>93</v>
      </c>
      <c r="E243" s="33">
        <f>VLOOKUP('STATS 17-18'!AE245,'DF - Tableau 4'!$A$3:$B$55,2)</f>
        <v>62</v>
      </c>
      <c r="F243" s="33">
        <f>IF('STATS 17-18'!G245&lt;400,IF(E243&gt;66,66,E243),E243)</f>
        <v>62</v>
      </c>
      <c r="G243" s="33">
        <f>IF('STATS 17-18'!G245&lt;200,IF(F243&gt;60,60,F243),F243)</f>
        <v>62</v>
      </c>
      <c r="H243" s="116">
        <f>(D243+G243)/2</f>
        <v>77.5</v>
      </c>
      <c r="I243" s="116">
        <f>IF('STATS 17-18'!H245&lt;13.4,IF(H243&gt;73,73,H243),H243)</f>
        <v>77.5</v>
      </c>
      <c r="J243" s="134">
        <f>IF('STATS 17-18'!H245&lt;11,IF(I243&gt;66,66,I243),I243)</f>
        <v>77.5</v>
      </c>
    </row>
    <row r="244" ht="20.35" customHeight="1">
      <c r="A244" t="s" s="38">
        <v>320</v>
      </c>
      <c r="B244" s="90">
        <f>VLOOKUP('STATS 17-18'!Y246,'DF - Tableau 2'!$A$3:$B$55,2)</f>
        <v>89</v>
      </c>
      <c r="C244" s="33">
        <f>IF('STATS 17-18'!G246&lt;400,IF(B244&gt;66,66,B244),B244)</f>
        <v>66</v>
      </c>
      <c r="D244" s="33">
        <f>IF('STATS 17-18'!G246&lt;200,IF(C244&gt;60,60,C244),C244)</f>
        <v>66</v>
      </c>
      <c r="E244" s="33">
        <f>VLOOKUP('STATS 17-18'!AE246,'DF - Tableau 4'!$A$3:$B$55,2)</f>
        <v>79</v>
      </c>
      <c r="F244" s="33">
        <f>IF('STATS 17-18'!G246&lt;400,IF(E244&gt;66,66,E244),E244)</f>
        <v>66</v>
      </c>
      <c r="G244" s="33">
        <f>IF('STATS 17-18'!G246&lt;200,IF(F244&gt;60,60,F244),F244)</f>
        <v>66</v>
      </c>
      <c r="H244" s="116">
        <f>(D244+G244)/2</f>
        <v>66</v>
      </c>
      <c r="I244" s="116">
        <f>IF('STATS 17-18'!H246&lt;13.4,IF(H244&gt;73,73,H244),H244)</f>
        <v>66</v>
      </c>
      <c r="J244" s="134">
        <f>IF('STATS 17-18'!H246&lt;11,IF(I244&gt;66,66,I244),I244)</f>
        <v>66</v>
      </c>
    </row>
    <row r="245" ht="20.35" customHeight="1">
      <c r="A245" t="s" s="38">
        <v>321</v>
      </c>
      <c r="B245" s="90">
        <f>VLOOKUP('STATS 17-18'!Y247,'DF - Tableau 2'!$A$3:$B$55,2)</f>
        <v>47</v>
      </c>
      <c r="C245" s="116">
        <f>IF('STATS 17-18'!G247&lt;400,IF(B245&gt;66,66,B245),B245)</f>
        <v>47</v>
      </c>
      <c r="D245" s="116">
        <f>IF('STATS 17-18'!G247&lt;200,IF(C245&gt;60,60,C245),C245)</f>
        <v>47</v>
      </c>
      <c r="E245" s="33">
        <f>VLOOKUP('STATS 17-18'!AE247,'DF - Tableau 4'!$A$3:$B$55,2)</f>
        <v>90</v>
      </c>
      <c r="F245" s="33">
        <f>IF('STATS 17-18'!G247&lt;400,IF(E245&gt;66,66,E245),E245)</f>
        <v>90</v>
      </c>
      <c r="G245" s="33">
        <f>IF('STATS 17-18'!G247&lt;200,IF(F245&gt;60,60,F245),F245)</f>
        <v>90</v>
      </c>
      <c r="H245" s="116">
        <f>(D245+G245)/2</f>
        <v>68.5</v>
      </c>
      <c r="I245" s="116">
        <f>IF('STATS 17-18'!H247&lt;13.4,IF(H245&gt;73,73,H245),H245)</f>
        <v>68.5</v>
      </c>
      <c r="J245" s="134">
        <f>IF('STATS 17-18'!H247&lt;11,IF(I245&gt;66,66,I245),I245)</f>
        <v>68.5</v>
      </c>
    </row>
    <row r="246" ht="20.35" customHeight="1">
      <c r="A246" t="s" s="38">
        <v>322</v>
      </c>
      <c r="B246" s="90">
        <f>VLOOKUP('STATS 17-18'!Y248,'DF - Tableau 2'!$A$3:$B$55,2)</f>
        <v>57</v>
      </c>
      <c r="C246" s="116">
        <f>IF('STATS 17-18'!G248&lt;400,IF(B246&gt;66,66,B246),B246)</f>
        <v>57</v>
      </c>
      <c r="D246" s="116">
        <f>IF('STATS 17-18'!G248&lt;200,IF(C246&gt;60,60,C246),C246)</f>
        <v>57</v>
      </c>
      <c r="E246" s="33">
        <f>VLOOKUP('STATS 17-18'!AE248,'DF - Tableau 4'!$A$3:$B$55,2)</f>
        <v>69</v>
      </c>
      <c r="F246" s="33">
        <f>IF('STATS 17-18'!G248&lt;400,IF(E246&gt;66,66,E246),E246)</f>
        <v>66</v>
      </c>
      <c r="G246" s="33">
        <f>IF('STATS 17-18'!G248&lt;200,IF(F246&gt;60,60,F246),F246)</f>
        <v>66</v>
      </c>
      <c r="H246" s="116">
        <f>(D246+G246)/2</f>
        <v>61.5</v>
      </c>
      <c r="I246" s="116">
        <f>IF('STATS 17-18'!H248&lt;13.4,IF(H246&gt;73,73,H246),H246)</f>
        <v>61.5</v>
      </c>
      <c r="J246" s="134">
        <f>IF('STATS 17-18'!H248&lt;11,IF(I246&gt;66,66,I246),I246)</f>
        <v>61.5</v>
      </c>
    </row>
    <row r="247" ht="20.35" customHeight="1">
      <c r="A247" t="s" s="38">
        <v>323</v>
      </c>
      <c r="B247" s="90">
        <f>VLOOKUP('STATS 17-18'!Y249,'DF - Tableau 2'!$A$3:$B$55,2)</f>
        <v>54</v>
      </c>
      <c r="C247" s="116">
        <f>IF('STATS 17-18'!G249&lt;400,IF(B247&gt;66,66,B247),B247)</f>
        <v>54</v>
      </c>
      <c r="D247" s="116">
        <f>IF('STATS 17-18'!G249&lt;200,IF(C247&gt;60,60,C247),C247)</f>
        <v>54</v>
      </c>
      <c r="E247" s="33">
        <f>VLOOKUP('STATS 17-18'!AE249,'DF - Tableau 4'!$A$3:$B$55,2)</f>
        <v>94</v>
      </c>
      <c r="F247" s="33">
        <f>IF('STATS 17-18'!G249&lt;400,IF(E247&gt;66,66,E247),E247)</f>
        <v>94</v>
      </c>
      <c r="G247" s="33">
        <f>IF('STATS 17-18'!G249&lt;200,IF(F247&gt;60,60,F247),F247)</f>
        <v>94</v>
      </c>
      <c r="H247" s="116">
        <f>(D247+G247)/2</f>
        <v>74</v>
      </c>
      <c r="I247" s="116">
        <f>IF('STATS 17-18'!H249&lt;13.4,IF(H247&gt;73,73,H247),H247)</f>
        <v>74</v>
      </c>
      <c r="J247" s="134">
        <f>IF('STATS 17-18'!H249&lt;11,IF(I247&gt;66,66,I247),I247)</f>
        <v>74</v>
      </c>
    </row>
    <row r="248" ht="20.35" customHeight="1">
      <c r="A248" t="s" s="38">
        <v>324</v>
      </c>
      <c r="B248" s="90">
        <f>VLOOKUP('STATS 17-18'!Y250,'DF - Tableau 2'!$A$3:$B$55,2)</f>
        <v>73</v>
      </c>
      <c r="C248" s="116">
        <f>IF('STATS 17-18'!G250&lt;400,IF(B248&gt;66,66,B248),B248)</f>
        <v>73</v>
      </c>
      <c r="D248" s="116">
        <f>IF('STATS 17-18'!G250&lt;200,IF(C248&gt;60,60,C248),C248)</f>
        <v>73</v>
      </c>
      <c r="E248" s="33">
        <f>VLOOKUP('STATS 17-18'!AE250,'DF - Tableau 4'!$A$3:$B$55,2)</f>
        <v>75</v>
      </c>
      <c r="F248" s="33">
        <f>IF('STATS 17-18'!G250&lt;400,IF(E248&gt;66,66,E248),E248)</f>
        <v>75</v>
      </c>
      <c r="G248" s="33">
        <f>IF('STATS 17-18'!G250&lt;200,IF(F248&gt;60,60,F248),F248)</f>
        <v>75</v>
      </c>
      <c r="H248" s="116">
        <f>(D248+G248)/2</f>
        <v>74</v>
      </c>
      <c r="I248" s="116">
        <f>IF('STATS 17-18'!H250&lt;13.4,IF(H248&gt;73,73,H248),H248)</f>
        <v>73</v>
      </c>
      <c r="J248" s="134">
        <f>IF('STATS 17-18'!H250&lt;11,IF(I248&gt;66,66,I248),I248)</f>
        <v>73</v>
      </c>
    </row>
    <row r="249" ht="20.35" customHeight="1">
      <c r="A249" t="s" s="38">
        <v>325</v>
      </c>
      <c r="B249" s="90">
        <f>VLOOKUP('STATS 17-18'!Y251,'DF - Tableau 2'!$A$3:$B$55,2)</f>
        <v>79</v>
      </c>
      <c r="C249" s="116">
        <f>IF('STATS 17-18'!G251&lt;400,IF(B249&gt;66,66,B249),B249)</f>
        <v>79</v>
      </c>
      <c r="D249" s="116">
        <f>IF('STATS 17-18'!G251&lt;200,IF(C249&gt;60,60,C249),C249)</f>
        <v>79</v>
      </c>
      <c r="E249" s="33">
        <f>VLOOKUP('STATS 17-18'!AE251,'DF - Tableau 4'!$A$3:$B$55,2)</f>
        <v>75</v>
      </c>
      <c r="F249" s="33">
        <f>IF('STATS 17-18'!G251&lt;400,IF(E249&gt;66,66,E249),E249)</f>
        <v>75</v>
      </c>
      <c r="G249" s="33">
        <f>IF('STATS 17-18'!G251&lt;200,IF(F249&gt;60,60,F249),F249)</f>
        <v>75</v>
      </c>
      <c r="H249" s="116">
        <f>(D249+G249)/2</f>
        <v>77</v>
      </c>
      <c r="I249" s="116">
        <f>IF('STATS 17-18'!H251&lt;13.4,IF(H249&gt;73,73,H249),H249)</f>
        <v>73</v>
      </c>
      <c r="J249" s="134">
        <f>IF('STATS 17-18'!H251&lt;11,IF(I249&gt;66,66,I249),I249)</f>
        <v>73</v>
      </c>
    </row>
    <row r="250" ht="20.35" customHeight="1">
      <c r="A250" t="s" s="38">
        <v>326</v>
      </c>
      <c r="B250" s="90">
        <f>VLOOKUP('STATS 17-18'!Y252,'DF - Tableau 2'!$A$3:$B$55,2)</f>
        <v>93</v>
      </c>
      <c r="C250" s="116">
        <f>IF('STATS 17-18'!G252&lt;400,IF(B250&gt;66,66,B250),B250)</f>
        <v>93</v>
      </c>
      <c r="D250" s="116">
        <f>IF('STATS 17-18'!G252&lt;200,IF(C250&gt;60,60,C250),C250)</f>
        <v>93</v>
      </c>
      <c r="E250" s="33">
        <f>VLOOKUP('STATS 17-18'!AE252,'DF - Tableau 4'!$A$3:$B$55,2)</f>
        <v>52</v>
      </c>
      <c r="F250" s="33">
        <f>IF('STATS 17-18'!G252&lt;400,IF(E250&gt;66,66,E250),E250)</f>
        <v>52</v>
      </c>
      <c r="G250" s="33">
        <f>IF('STATS 17-18'!G252&lt;200,IF(F250&gt;60,60,F250),F250)</f>
        <v>52</v>
      </c>
      <c r="H250" s="116">
        <f>(D250+G250)/2</f>
        <v>72.5</v>
      </c>
      <c r="I250" s="116">
        <f>IF('STATS 17-18'!H252&lt;13.4,IF(H250&gt;73,73,H250),H250)</f>
        <v>72.5</v>
      </c>
      <c r="J250" s="134">
        <f>IF('STATS 17-18'!H252&lt;11,IF(I250&gt;66,66,I250),I250)</f>
        <v>72.5</v>
      </c>
    </row>
    <row r="251" ht="20.35" customHeight="1">
      <c r="A251" t="s" s="38">
        <v>327</v>
      </c>
      <c r="B251" s="90">
        <f>VLOOKUP('STATS 17-18'!Y253,'DF - Tableau 2'!$A$3:$B$55,2)</f>
        <v>76</v>
      </c>
      <c r="C251" s="116">
        <f>IF('STATS 17-18'!G253&lt;400,IF(B251&gt;66,66,B251),B251)</f>
        <v>76</v>
      </c>
      <c r="D251" s="116">
        <f>IF('STATS 17-18'!G253&lt;200,IF(C251&gt;60,60,C251),C251)</f>
        <v>76</v>
      </c>
      <c r="E251" s="33">
        <f>VLOOKUP('STATS 17-18'!AE253,'DF - Tableau 4'!$A$3:$B$55,2)</f>
        <v>62</v>
      </c>
      <c r="F251" s="33">
        <f>IF('STATS 17-18'!G253&lt;400,IF(E251&gt;66,66,E251),E251)</f>
        <v>62</v>
      </c>
      <c r="G251" s="33">
        <f>IF('STATS 17-18'!G253&lt;200,IF(F251&gt;60,60,F251),F251)</f>
        <v>62</v>
      </c>
      <c r="H251" s="116">
        <f>(D251+G251)/2</f>
        <v>69</v>
      </c>
      <c r="I251" s="116">
        <f>IF('STATS 17-18'!H253&lt;13.4,IF(H251&gt;73,73,H251),H251)</f>
        <v>69</v>
      </c>
      <c r="J251" s="134">
        <f>IF('STATS 17-18'!H253&lt;11,IF(I251&gt;66,66,I251),I251)</f>
        <v>69</v>
      </c>
    </row>
    <row r="252" ht="20.35" customHeight="1">
      <c r="A252" t="s" s="38">
        <v>328</v>
      </c>
      <c r="B252" s="90">
        <f>VLOOKUP('STATS 17-18'!Y254,'DF - Tableau 2'!$A$3:$B$55,2)</f>
        <v>84</v>
      </c>
      <c r="C252" s="116">
        <f>IF('STATS 17-18'!G254&lt;400,IF(B252&gt;66,66,B252),B252)</f>
        <v>84</v>
      </c>
      <c r="D252" s="116">
        <f>IF('STATS 17-18'!G254&lt;200,IF(C252&gt;60,60,C252),C252)</f>
        <v>84</v>
      </c>
      <c r="E252" s="33">
        <f>VLOOKUP('STATS 17-18'!AE254,'DF - Tableau 4'!$A$3:$B$55,2)</f>
        <v>51</v>
      </c>
      <c r="F252" s="33">
        <f>IF('STATS 17-18'!G254&lt;400,IF(E252&gt;66,66,E252),E252)</f>
        <v>51</v>
      </c>
      <c r="G252" s="33">
        <f>IF('STATS 17-18'!G254&lt;200,IF(F252&gt;60,60,F252),F252)</f>
        <v>51</v>
      </c>
      <c r="H252" s="116">
        <f>(D252+G252)/2</f>
        <v>67.5</v>
      </c>
      <c r="I252" s="116">
        <f>IF('STATS 17-18'!H254&lt;13.4,IF(H252&gt;73,73,H252),H252)</f>
        <v>67.5</v>
      </c>
      <c r="J252" s="134">
        <f>IF('STATS 17-18'!H254&lt;11,IF(I252&gt;66,66,I252),I252)</f>
        <v>67.5</v>
      </c>
    </row>
    <row r="253" ht="20.35" customHeight="1">
      <c r="A253" t="s" s="38">
        <v>330</v>
      </c>
      <c r="B253" s="90">
        <f>VLOOKUP('STATS 17-18'!Y255,'DF - Tableau 2'!$A$3:$B$55,2)</f>
        <v>65</v>
      </c>
      <c r="C253" s="116">
        <f>IF('STATS 17-18'!G255&lt;400,IF(B253&gt;66,66,B253),B253)</f>
        <v>65</v>
      </c>
      <c r="D253" s="116">
        <f>IF('STATS 17-18'!G255&lt;200,IF(C253&gt;60,60,C253),C253)</f>
        <v>65</v>
      </c>
      <c r="E253" s="33">
        <f>VLOOKUP('STATS 17-18'!AE255,'DF - Tableau 4'!$A$3:$B$55,2)</f>
        <v>93</v>
      </c>
      <c r="F253" s="33">
        <f>IF('STATS 17-18'!G255&lt;400,IF(E253&gt;66,66,E253),E253)</f>
        <v>93</v>
      </c>
      <c r="G253" s="33">
        <f>IF('STATS 17-18'!G255&lt;200,IF(F253&gt;60,60,F253),F253)</f>
        <v>93</v>
      </c>
      <c r="H253" s="116">
        <f>(D253+G253)/2</f>
        <v>79</v>
      </c>
      <c r="I253" s="116">
        <f>IF('STATS 17-18'!H255&lt;13.4,IF(H253&gt;73,73,H253),H253)</f>
        <v>79</v>
      </c>
      <c r="J253" s="134">
        <f>IF('STATS 17-18'!H255&lt;11,IF(I253&gt;66,66,I253),I253)</f>
        <v>79</v>
      </c>
    </row>
    <row r="254" ht="20.35" customHeight="1">
      <c r="A254" t="s" s="38">
        <v>331</v>
      </c>
      <c r="B254" s="90">
        <f>VLOOKUP('STATS 17-18'!Y256,'DF - Tableau 2'!$A$3:$B$55,2)</f>
        <v>60</v>
      </c>
      <c r="C254" s="116">
        <f>IF('STATS 17-18'!G256&lt;400,IF(B254&gt;66,66,B254),B254)</f>
        <v>60</v>
      </c>
      <c r="D254" s="116">
        <f>IF('STATS 17-18'!G256&lt;200,IF(C254&gt;60,60,C254),C254)</f>
        <v>60</v>
      </c>
      <c r="E254" s="33">
        <f>VLOOKUP('STATS 17-18'!AE256,'DF - Tableau 4'!$A$3:$B$55,2)</f>
        <v>93</v>
      </c>
      <c r="F254" s="33">
        <f>IF('STATS 17-18'!G256&lt;400,IF(E254&gt;66,66,E254),E254)</f>
        <v>93</v>
      </c>
      <c r="G254" s="33">
        <f>IF('STATS 17-18'!G256&lt;200,IF(F254&gt;60,60,F254),F254)</f>
        <v>93</v>
      </c>
      <c r="H254" s="116">
        <f>(D254+G254)/2</f>
        <v>76.5</v>
      </c>
      <c r="I254" s="116">
        <f>IF('STATS 17-18'!H256&lt;13.4,IF(H254&gt;73,73,H254),H254)</f>
        <v>76.5</v>
      </c>
      <c r="J254" s="134">
        <f>IF('STATS 17-18'!H256&lt;11,IF(I254&gt;66,66,I254),I254)</f>
        <v>76.5</v>
      </c>
    </row>
    <row r="255" ht="20.35" customHeight="1">
      <c r="A255" t="s" s="38">
        <v>332</v>
      </c>
      <c r="B255" s="90">
        <f>VLOOKUP('STATS 17-18'!Y257,'DF - Tableau 2'!$A$3:$B$55,2)</f>
        <v>62</v>
      </c>
      <c r="C255" s="116">
        <f>IF('STATS 17-18'!G257&lt;400,IF(B255&gt;66,66,B255),B255)</f>
        <v>62</v>
      </c>
      <c r="D255" s="116">
        <f>IF('STATS 17-18'!G257&lt;200,IF(C255&gt;60,60,C255),C255)</f>
        <v>62</v>
      </c>
      <c r="E255" s="33">
        <f>VLOOKUP('STATS 17-18'!AE257,'DF - Tableau 4'!$A$3:$B$55,2)</f>
        <v>82</v>
      </c>
      <c r="F255" s="33">
        <f>IF('STATS 17-18'!G257&lt;400,IF(E255&gt;66,66,E255),E255)</f>
        <v>82</v>
      </c>
      <c r="G255" s="33">
        <f>IF('STATS 17-18'!G257&lt;200,IF(F255&gt;60,60,F255),F255)</f>
        <v>82</v>
      </c>
      <c r="H255" s="116">
        <f>(D255+G255)/2</f>
        <v>72</v>
      </c>
      <c r="I255" s="116">
        <f>IF('STATS 17-18'!H257&lt;13.4,IF(H255&gt;73,73,H255),H255)</f>
        <v>72</v>
      </c>
      <c r="J255" s="134">
        <f>IF('STATS 17-18'!H257&lt;11,IF(I255&gt;66,66,I255),I255)</f>
        <v>72</v>
      </c>
    </row>
    <row r="256" ht="20.35" customHeight="1">
      <c r="A256" t="s" s="38">
        <v>333</v>
      </c>
      <c r="B256" s="90">
        <f>VLOOKUP('STATS 17-18'!Y258,'DF - Tableau 2'!$A$3:$B$55,2)</f>
        <v>73</v>
      </c>
      <c r="C256" s="116">
        <f>IF('STATS 17-18'!G258&lt;400,IF(B256&gt;66,66,B256),B256)</f>
        <v>73</v>
      </c>
      <c r="D256" s="116">
        <f>IF('STATS 17-18'!G258&lt;200,IF(C256&gt;60,60,C256),C256)</f>
        <v>73</v>
      </c>
      <c r="E256" s="33">
        <f>VLOOKUP('STATS 17-18'!AE258,'DF - Tableau 4'!$A$3:$B$55,2)</f>
        <v>69</v>
      </c>
      <c r="F256" s="33">
        <f>IF('STATS 17-18'!G258&lt;400,IF(E256&gt;66,66,E256),E256)</f>
        <v>69</v>
      </c>
      <c r="G256" s="33">
        <f>IF('STATS 17-18'!G258&lt;200,IF(F256&gt;60,60,F256),F256)</f>
        <v>69</v>
      </c>
      <c r="H256" s="116">
        <f>(D256+G256)/2</f>
        <v>71</v>
      </c>
      <c r="I256" s="116">
        <f>IF('STATS 17-18'!H258&lt;13.4,IF(H256&gt;73,73,H256),H256)</f>
        <v>71</v>
      </c>
      <c r="J256" s="134">
        <f>IF('STATS 17-18'!H258&lt;11,IF(I256&gt;66,66,I256),I256)</f>
        <v>71</v>
      </c>
    </row>
    <row r="257" ht="20.35" customHeight="1">
      <c r="A257" t="s" s="38">
        <v>334</v>
      </c>
      <c r="B257" s="90">
        <f>VLOOKUP('STATS 17-18'!Y259,'DF - Tableau 2'!$A$3:$B$55,2)</f>
        <v>47</v>
      </c>
      <c r="C257" s="116">
        <f>IF('STATS 17-18'!G259&lt;400,IF(B257&gt;66,66,B257),B257)</f>
        <v>47</v>
      </c>
      <c r="D257" s="116">
        <f>IF('STATS 17-18'!G259&lt;200,IF(C257&gt;60,60,C257),C257)</f>
        <v>47</v>
      </c>
      <c r="E257" s="33">
        <f>VLOOKUP('STATS 17-18'!AE259,'DF - Tableau 4'!$A$3:$B$55,2)</f>
        <v>60</v>
      </c>
      <c r="F257" s="33">
        <f>IF('STATS 17-18'!G259&lt;400,IF(E257&gt;66,66,E257),E257)</f>
        <v>60</v>
      </c>
      <c r="G257" s="33">
        <f>IF('STATS 17-18'!G259&lt;200,IF(F257&gt;60,60,F257),F257)</f>
        <v>60</v>
      </c>
      <c r="H257" s="116">
        <f>(D257+G257)/2</f>
        <v>53.5</v>
      </c>
      <c r="I257" s="116">
        <f>IF('STATS 17-18'!H259&lt;13.4,IF(H257&gt;73,73,H257),H257)</f>
        <v>53.5</v>
      </c>
      <c r="J257" s="134">
        <f>IF('STATS 17-18'!H259&lt;11,IF(I257&gt;66,66,I257),I257)</f>
        <v>53.5</v>
      </c>
    </row>
    <row r="258" ht="20.35" customHeight="1">
      <c r="A258" t="s" s="38">
        <v>335</v>
      </c>
      <c r="B258" s="90">
        <f>VLOOKUP('STATS 17-18'!Y260,'DF - Tableau 2'!$A$3:$B$55,2)</f>
        <v>55</v>
      </c>
      <c r="C258" s="116">
        <f>IF('STATS 17-18'!G260&lt;400,IF(B258&gt;66,66,B258),B258)</f>
        <v>55</v>
      </c>
      <c r="D258" s="116">
        <f>IF('STATS 17-18'!G260&lt;200,IF(C258&gt;60,60,C258),C258)</f>
        <v>55</v>
      </c>
      <c r="E258" s="33">
        <f>VLOOKUP('STATS 17-18'!AE260,'DF - Tableau 4'!$A$3:$B$55,2)</f>
        <v>94</v>
      </c>
      <c r="F258" s="33">
        <f>IF('STATS 17-18'!G260&lt;400,IF(E258&gt;66,66,E258),E258)</f>
        <v>94</v>
      </c>
      <c r="G258" s="33">
        <f>IF('STATS 17-18'!G260&lt;200,IF(F258&gt;60,60,F258),F258)</f>
        <v>94</v>
      </c>
      <c r="H258" s="116">
        <f>(D258+G258)/2</f>
        <v>74.5</v>
      </c>
      <c r="I258" s="116">
        <f>IF('STATS 17-18'!H260&lt;13.4,IF(H258&gt;73,73,H258),H258)</f>
        <v>74.5</v>
      </c>
      <c r="J258" s="134">
        <f>IF('STATS 17-18'!H260&lt;11,IF(I258&gt;66,66,I258),I258)</f>
        <v>74.5</v>
      </c>
    </row>
    <row r="259" ht="20.35" customHeight="1">
      <c r="A259" t="s" s="38">
        <v>337</v>
      </c>
      <c r="B259" s="90">
        <f>VLOOKUP('STATS 17-18'!Y261,'DF - Tableau 2'!$A$3:$B$55,2)</f>
        <v>89</v>
      </c>
      <c r="C259" s="116">
        <f>IF('STATS 17-18'!G261&lt;400,IF(B259&gt;66,66,B259),B259)</f>
        <v>89</v>
      </c>
      <c r="D259" s="116">
        <f>IF('STATS 17-18'!G261&lt;200,IF(C259&gt;60,60,C259),C259)</f>
        <v>89</v>
      </c>
      <c r="E259" s="33">
        <f>VLOOKUP('STATS 17-18'!AE261,'DF - Tableau 4'!$A$3:$B$55,2)</f>
        <v>72</v>
      </c>
      <c r="F259" s="33">
        <f>IF('STATS 17-18'!G261&lt;400,IF(E259&gt;66,66,E259),E259)</f>
        <v>72</v>
      </c>
      <c r="G259" s="33">
        <f>IF('STATS 17-18'!G261&lt;200,IF(F259&gt;60,60,F259),F259)</f>
        <v>72</v>
      </c>
      <c r="H259" s="116">
        <f>(D259+G259)/2</f>
        <v>80.5</v>
      </c>
      <c r="I259" s="116">
        <f>IF('STATS 17-18'!H261&lt;13.4,IF(H259&gt;73,73,H259),H259)</f>
        <v>73</v>
      </c>
      <c r="J259" s="134">
        <f>IF('STATS 17-18'!H261&lt;11,IF(I259&gt;66,66,I259),I259)</f>
        <v>73</v>
      </c>
    </row>
    <row r="260" ht="20.35" customHeight="1">
      <c r="A260" t="s" s="38">
        <v>338</v>
      </c>
      <c r="B260" s="90">
        <f>VLOOKUP('STATS 17-18'!Y262,'DF - Tableau 2'!$A$3:$B$55,2)</f>
        <v>52</v>
      </c>
      <c r="C260" s="116">
        <f>IF('STATS 17-18'!G262&lt;400,IF(B260&gt;66,66,B260),B260)</f>
        <v>52</v>
      </c>
      <c r="D260" s="116">
        <f>IF('STATS 17-18'!G262&lt;200,IF(C260&gt;60,60,C260),C260)</f>
        <v>52</v>
      </c>
      <c r="E260" s="33">
        <f>VLOOKUP('STATS 17-18'!AE262,'DF - Tableau 4'!$A$3:$B$55,2)</f>
        <v>85</v>
      </c>
      <c r="F260" s="33">
        <f>IF('STATS 17-18'!G262&lt;400,IF(E260&gt;66,66,E260),E260)</f>
        <v>85</v>
      </c>
      <c r="G260" s="33">
        <f>IF('STATS 17-18'!G262&lt;200,IF(F260&gt;60,60,F260),F260)</f>
        <v>85</v>
      </c>
      <c r="H260" s="116">
        <f>(D260+G260)/2</f>
        <v>68.5</v>
      </c>
      <c r="I260" s="116">
        <f>IF('STATS 17-18'!H262&lt;13.4,IF(H260&gt;73,73,H260),H260)</f>
        <v>68.5</v>
      </c>
      <c r="J260" s="134">
        <f>IF('STATS 17-18'!H262&lt;11,IF(I260&gt;66,66,I260),I260)</f>
        <v>68.5</v>
      </c>
    </row>
    <row r="261" ht="20.35" customHeight="1">
      <c r="A261" t="s" s="38">
        <v>339</v>
      </c>
      <c r="B261" s="90">
        <f>VLOOKUP('STATS 17-18'!Y263,'DF - Tableau 2'!$A$3:$B$55,2)</f>
        <v>79</v>
      </c>
      <c r="C261" s="116">
        <f>IF('STATS 17-18'!G263&lt;400,IF(B261&gt;66,66,B261),B261)</f>
        <v>79</v>
      </c>
      <c r="D261" s="116">
        <f>IF('STATS 17-18'!G263&lt;200,IF(C261&gt;60,60,C261),C261)</f>
        <v>79</v>
      </c>
      <c r="E261" s="33">
        <f>VLOOKUP('STATS 17-18'!AE263,'DF - Tableau 4'!$A$3:$B$55,2)</f>
        <v>78</v>
      </c>
      <c r="F261" s="33">
        <f>IF('STATS 17-18'!G263&lt;400,IF(E261&gt;66,66,E261),E261)</f>
        <v>78</v>
      </c>
      <c r="G261" s="33">
        <f>IF('STATS 17-18'!G263&lt;200,IF(F261&gt;60,60,F261),F261)</f>
        <v>78</v>
      </c>
      <c r="H261" s="116">
        <f>(D261+G261)/2</f>
        <v>78.5</v>
      </c>
      <c r="I261" s="116">
        <f>IF('STATS 17-18'!H263&lt;13.4,IF(H261&gt;73,73,H261),H261)</f>
        <v>78.5</v>
      </c>
      <c r="J261" s="134">
        <f>IF('STATS 17-18'!H263&lt;11,IF(I261&gt;66,66,I261),I261)</f>
        <v>78.5</v>
      </c>
    </row>
    <row r="262" ht="20.35" customHeight="1">
      <c r="A262" t="s" s="38">
        <v>340</v>
      </c>
      <c r="B262" s="90">
        <f>VLOOKUP('STATS 17-18'!Y264,'DF - Tableau 2'!$A$3:$B$55,2)</f>
        <v>88</v>
      </c>
      <c r="C262" s="116">
        <f>IF('STATS 17-18'!G264&lt;400,IF(B262&gt;66,66,B262),B262)</f>
        <v>88</v>
      </c>
      <c r="D262" s="116">
        <f>IF('STATS 17-18'!G264&lt;200,IF(C262&gt;60,60,C262),C262)</f>
        <v>88</v>
      </c>
      <c r="E262" s="33">
        <f>VLOOKUP('STATS 17-18'!AE264,'DF - Tableau 4'!$A$3:$B$55,2)</f>
        <v>64</v>
      </c>
      <c r="F262" s="33">
        <f>IF('STATS 17-18'!G264&lt;400,IF(E262&gt;66,66,E262),E262)</f>
        <v>64</v>
      </c>
      <c r="G262" s="33">
        <f>IF('STATS 17-18'!G264&lt;200,IF(F262&gt;60,60,F262),F262)</f>
        <v>64</v>
      </c>
      <c r="H262" s="116">
        <f>(D262+G262)/2</f>
        <v>76</v>
      </c>
      <c r="I262" s="116">
        <f>IF('STATS 17-18'!H264&lt;13.4,IF(H262&gt;73,73,H262),H262)</f>
        <v>73</v>
      </c>
      <c r="J262" s="134">
        <f>IF('STATS 17-18'!H264&lt;11,IF(I262&gt;66,66,I262),I262)</f>
        <v>66</v>
      </c>
    </row>
    <row r="263" ht="20.35" customHeight="1">
      <c r="A263" t="s" s="38">
        <v>341</v>
      </c>
      <c r="B263" s="90">
        <f>VLOOKUP('STATS 17-18'!Y265,'DF - Tableau 2'!$A$3:$B$55,2)</f>
        <v>52</v>
      </c>
      <c r="C263" s="116">
        <f>IF('STATS 17-18'!G265&lt;400,IF(B263&gt;66,66,B263),B263)</f>
        <v>52</v>
      </c>
      <c r="D263" s="116">
        <f>IF('STATS 17-18'!G265&lt;200,IF(C263&gt;60,60,C263),C263)</f>
        <v>52</v>
      </c>
      <c r="E263" s="33">
        <f>VLOOKUP('STATS 17-18'!AE265,'DF - Tableau 4'!$A$3:$B$55,2)</f>
        <v>71</v>
      </c>
      <c r="F263" s="33">
        <f>IF('STATS 17-18'!G265&lt;400,IF(E263&gt;66,66,E263),E263)</f>
        <v>66</v>
      </c>
      <c r="G263" s="33">
        <f>IF('STATS 17-18'!G265&lt;200,IF(F263&gt;60,60,F263),F263)</f>
        <v>66</v>
      </c>
      <c r="H263" s="116">
        <f>(D263+G263)/2</f>
        <v>59</v>
      </c>
      <c r="I263" s="116">
        <f>IF('STATS 17-18'!H265&lt;13.4,IF(H263&gt;73,73,H263),H263)</f>
        <v>59</v>
      </c>
      <c r="J263" s="134">
        <f>IF('STATS 17-18'!H265&lt;11,IF(I263&gt;66,66,I263),I263)</f>
        <v>59</v>
      </c>
    </row>
    <row r="264" ht="20.35" customHeight="1">
      <c r="A264" t="s" s="38">
        <v>342</v>
      </c>
      <c r="B264" s="90">
        <f>VLOOKUP('STATS 17-18'!Y266,'DF - Tableau 2'!$A$3:$B$55,2)</f>
        <v>99</v>
      </c>
      <c r="C264" s="33">
        <f>IF('STATS 17-18'!G266&lt;400,IF(B264&gt;66,66,B264),B264)</f>
        <v>66</v>
      </c>
      <c r="D264" s="33">
        <f>IF('STATS 17-18'!G266&lt;200,IF(C264&gt;60,60,C264),C264)</f>
        <v>60</v>
      </c>
      <c r="E264" s="33">
        <f>VLOOKUP('STATS 17-18'!AE266,'DF - Tableau 4'!$A$3:$B$55,2)</f>
        <v>99</v>
      </c>
      <c r="F264" s="33">
        <f>IF('STATS 17-18'!G266&lt;400,IF(E264&gt;66,66,E264),E264)</f>
        <v>66</v>
      </c>
      <c r="G264" s="33">
        <f>IF('STATS 17-18'!G266&lt;200,IF(F264&gt;60,60,F264),F264)</f>
        <v>60</v>
      </c>
      <c r="H264" s="116">
        <f>(D264+G264)/2</f>
        <v>60</v>
      </c>
      <c r="I264" s="116">
        <f>IF('STATS 17-18'!H266&lt;13.4,IF(H264&gt;73,73,H264),H264)</f>
        <v>60</v>
      </c>
      <c r="J264" s="134">
        <f>IF('STATS 17-18'!H266&lt;11,IF(I264&gt;66,66,I264),I264)</f>
        <v>60</v>
      </c>
    </row>
    <row r="265" ht="20.35" customHeight="1">
      <c r="A265" t="s" s="38">
        <v>343</v>
      </c>
      <c r="B265" s="90">
        <f>VLOOKUP('STATS 17-18'!Y267,'DF - Tableau 2'!$A$3:$B$55,2)</f>
        <v>76</v>
      </c>
      <c r="C265" s="33">
        <f>IF('STATS 17-18'!G267&lt;400,IF(B265&gt;66,66,B265),B265)</f>
        <v>66</v>
      </c>
      <c r="D265" s="33">
        <f>IF('STATS 17-18'!G267&lt;200,IF(C265&gt;60,60,C265),C265)</f>
        <v>66</v>
      </c>
      <c r="E265" s="33">
        <f>VLOOKUP('STATS 17-18'!AE267,'DF - Tableau 4'!$A$3:$B$55,2)</f>
        <v>71</v>
      </c>
      <c r="F265" s="33">
        <f>IF('STATS 17-18'!G267&lt;400,IF(E265&gt;66,66,E265),E265)</f>
        <v>66</v>
      </c>
      <c r="G265" s="33">
        <f>IF('STATS 17-18'!G267&lt;200,IF(F265&gt;60,60,F265),F265)</f>
        <v>66</v>
      </c>
      <c r="H265" s="116">
        <f>(D265+G265)/2</f>
        <v>66</v>
      </c>
      <c r="I265" s="116">
        <f>IF('STATS 17-18'!H267&lt;13.4,IF(H265&gt;73,73,H265),H265)</f>
        <v>66</v>
      </c>
      <c r="J265" s="134">
        <f>IF('STATS 17-18'!H267&lt;11,IF(I265&gt;66,66,I265),I265)</f>
        <v>66</v>
      </c>
    </row>
    <row r="266" ht="20.35" customHeight="1">
      <c r="A266" t="s" s="38">
        <v>344</v>
      </c>
      <c r="B266" s="90">
        <f>VLOOKUP('STATS 17-18'!Y268,'DF - Tableau 2'!$A$3:$B$55,2)</f>
        <v>62</v>
      </c>
      <c r="C266" s="116">
        <f>IF('STATS 17-18'!G268&lt;400,IF(B266&gt;66,66,B266),B266)</f>
        <v>62</v>
      </c>
      <c r="D266" s="116">
        <f>IF('STATS 17-18'!G268&lt;200,IF(C266&gt;60,60,C266),C266)</f>
        <v>62</v>
      </c>
      <c r="E266" s="33">
        <f>VLOOKUP('STATS 17-18'!AE268,'DF - Tableau 4'!$A$3:$B$55,2)</f>
        <v>70</v>
      </c>
      <c r="F266" s="33">
        <f>IF('STATS 17-18'!G268&lt;400,IF(E266&gt;66,66,E266),E266)</f>
        <v>70</v>
      </c>
      <c r="G266" s="33">
        <f>IF('STATS 17-18'!G268&lt;200,IF(F266&gt;60,60,F266),F266)</f>
        <v>70</v>
      </c>
      <c r="H266" s="116">
        <f>(D266+G266)/2</f>
        <v>66</v>
      </c>
      <c r="I266" s="116">
        <f>IF('STATS 17-18'!H268&lt;13.4,IF(H266&gt;73,73,H266),H266)</f>
        <v>66</v>
      </c>
      <c r="J266" s="134">
        <f>IF('STATS 17-18'!H268&lt;11,IF(I266&gt;66,66,I266),I266)</f>
        <v>66</v>
      </c>
    </row>
    <row r="267" ht="20.35" customHeight="1">
      <c r="A267" t="s" s="38">
        <v>345</v>
      </c>
      <c r="B267" s="90">
        <f>VLOOKUP('STATS 17-18'!Y269,'DF - Tableau 2'!$A$3:$B$55,2)</f>
        <v>80</v>
      </c>
      <c r="C267" s="116">
        <f>IF('STATS 17-18'!G269&lt;400,IF(B267&gt;66,66,B267),B267)</f>
        <v>80</v>
      </c>
      <c r="D267" s="116">
        <f>IF('STATS 17-18'!G269&lt;200,IF(C267&gt;60,60,C267),C267)</f>
        <v>80</v>
      </c>
      <c r="E267" s="33">
        <f>VLOOKUP('STATS 17-18'!AE269,'DF - Tableau 4'!$A$3:$B$55,2)</f>
        <v>64</v>
      </c>
      <c r="F267" s="33">
        <f>IF('STATS 17-18'!G269&lt;400,IF(E267&gt;66,66,E267),E267)</f>
        <v>64</v>
      </c>
      <c r="G267" s="33">
        <f>IF('STATS 17-18'!G269&lt;200,IF(F267&gt;60,60,F267),F267)</f>
        <v>64</v>
      </c>
      <c r="H267" s="116">
        <f>(D267+G267)/2</f>
        <v>72</v>
      </c>
      <c r="I267" s="116">
        <f>IF('STATS 17-18'!H269&lt;13.4,IF(H267&gt;73,73,H267),H267)</f>
        <v>72</v>
      </c>
      <c r="J267" s="134">
        <f>IF('STATS 17-18'!H269&lt;11,IF(I267&gt;66,66,I267),I267)</f>
        <v>72</v>
      </c>
    </row>
    <row r="268" ht="20.35" customHeight="1">
      <c r="A268" t="s" s="38">
        <v>346</v>
      </c>
      <c r="B268" s="90">
        <f>VLOOKUP('STATS 17-18'!Y270,'DF - Tableau 2'!$A$3:$B$55,2)</f>
        <v>49</v>
      </c>
      <c r="C268" s="116">
        <f>IF('STATS 17-18'!G270&lt;400,IF(B268&gt;66,66,B268),B268)</f>
        <v>49</v>
      </c>
      <c r="D268" s="116">
        <f>IF('STATS 17-18'!G270&lt;200,IF(C268&gt;60,60,C268),C268)</f>
        <v>49</v>
      </c>
      <c r="E268" s="33">
        <f>VLOOKUP('STATS 17-18'!AE270,'DF - Tableau 4'!$A$3:$B$55,2)</f>
        <v>77</v>
      </c>
      <c r="F268" s="33">
        <f>IF('STATS 17-18'!G270&lt;400,IF(E268&gt;66,66,E268),E268)</f>
        <v>77</v>
      </c>
      <c r="G268" s="33">
        <f>IF('STATS 17-18'!G270&lt;200,IF(F268&gt;60,60,F268),F268)</f>
        <v>77</v>
      </c>
      <c r="H268" s="116">
        <f>(D268+G268)/2</f>
        <v>63</v>
      </c>
      <c r="I268" s="116">
        <f>IF('STATS 17-18'!H270&lt;13.4,IF(H268&gt;73,73,H268),H268)</f>
        <v>63</v>
      </c>
      <c r="J268" s="134">
        <f>IF('STATS 17-18'!H270&lt;11,IF(I268&gt;66,66,I268),I268)</f>
        <v>63</v>
      </c>
    </row>
    <row r="269" ht="20.35" customHeight="1">
      <c r="A269" t="s" s="38">
        <v>347</v>
      </c>
      <c r="B269" s="90">
        <f>VLOOKUP('STATS 17-18'!Y271,'DF - Tableau 2'!$A$3:$B$55,2)</f>
        <v>65</v>
      </c>
      <c r="C269" s="116">
        <f>IF('STATS 17-18'!G271&lt;400,IF(B269&gt;66,66,B269),B269)</f>
        <v>65</v>
      </c>
      <c r="D269" s="116">
        <f>IF('STATS 17-18'!G271&lt;200,IF(C269&gt;60,60,C269),C269)</f>
        <v>65</v>
      </c>
      <c r="E269" s="33">
        <f>VLOOKUP('STATS 17-18'!AE271,'DF - Tableau 4'!$A$3:$B$55,2)</f>
        <v>50</v>
      </c>
      <c r="F269" s="33">
        <f>IF('STATS 17-18'!G271&lt;400,IF(E269&gt;66,66,E269),E269)</f>
        <v>50</v>
      </c>
      <c r="G269" s="33">
        <f>IF('STATS 17-18'!G271&lt;200,IF(F269&gt;60,60,F269),F269)</f>
        <v>50</v>
      </c>
      <c r="H269" s="116">
        <f>(D269+G269)/2</f>
        <v>57.5</v>
      </c>
      <c r="I269" s="116">
        <f>IF('STATS 17-18'!H271&lt;13.4,IF(H269&gt;73,73,H269),H269)</f>
        <v>57.5</v>
      </c>
      <c r="J269" s="134">
        <f>IF('STATS 17-18'!H271&lt;11,IF(I269&gt;66,66,I269),I269)</f>
        <v>57.5</v>
      </c>
    </row>
    <row r="270" ht="20.35" customHeight="1">
      <c r="A270" t="s" s="38">
        <v>348</v>
      </c>
      <c r="B270" s="90">
        <f>VLOOKUP('STATS 17-18'!Y272,'DF - Tableau 2'!$A$3:$B$55,2)</f>
        <v>75</v>
      </c>
      <c r="C270" s="33">
        <f>IF('STATS 17-18'!G272&lt;400,IF(B270&gt;66,66,B270),B270)</f>
        <v>66</v>
      </c>
      <c r="D270" s="33">
        <f>IF('STATS 17-18'!G272&lt;200,IF(C270&gt;60,60,C270),C270)</f>
        <v>60</v>
      </c>
      <c r="E270" s="33">
        <f>VLOOKUP('STATS 17-18'!AE272,'DF - Tableau 4'!$A$3:$B$55,2)</f>
        <v>63</v>
      </c>
      <c r="F270" s="33">
        <f>IF('STATS 17-18'!G272&lt;400,IF(E270&gt;66,66,E270),E270)</f>
        <v>63</v>
      </c>
      <c r="G270" s="33">
        <f>IF('STATS 17-18'!G272&lt;200,IF(F270&gt;60,60,F270),F270)</f>
        <v>60</v>
      </c>
      <c r="H270" s="116">
        <f>(D270+G270)/2</f>
        <v>60</v>
      </c>
      <c r="I270" s="116">
        <f>IF('STATS 17-18'!H272&lt;13.4,IF(H270&gt;73,73,H270),H270)</f>
        <v>60</v>
      </c>
      <c r="J270" s="134">
        <f>IF('STATS 17-18'!H272&lt;11,IF(I270&gt;66,66,I270),I270)</f>
        <v>60</v>
      </c>
    </row>
    <row r="271" ht="20.35" customHeight="1">
      <c r="A271" t="s" s="38">
        <v>349</v>
      </c>
      <c r="B271" s="90">
        <f>VLOOKUP('STATS 17-18'!Y273,'DF - Tableau 2'!$A$3:$B$55,2)</f>
        <v>62</v>
      </c>
      <c r="C271" s="116">
        <f>IF('STATS 17-18'!G273&lt;400,IF(B271&gt;66,66,B271),B271)</f>
        <v>62</v>
      </c>
      <c r="D271" s="116">
        <f>IF('STATS 17-18'!G273&lt;200,IF(C271&gt;60,60,C271),C271)</f>
        <v>62</v>
      </c>
      <c r="E271" s="33">
        <f>VLOOKUP('STATS 17-18'!AE273,'DF - Tableau 4'!$A$3:$B$55,2)</f>
        <v>90</v>
      </c>
      <c r="F271" s="33">
        <f>IF('STATS 17-18'!G273&lt;400,IF(E271&gt;66,66,E271),E271)</f>
        <v>90</v>
      </c>
      <c r="G271" s="33">
        <f>IF('STATS 17-18'!G273&lt;200,IF(F271&gt;60,60,F271),F271)</f>
        <v>90</v>
      </c>
      <c r="H271" s="116">
        <f>(D271+G271)/2</f>
        <v>76</v>
      </c>
      <c r="I271" s="116">
        <f>IF('STATS 17-18'!H273&lt;13.4,IF(H271&gt;73,73,H271),H271)</f>
        <v>76</v>
      </c>
      <c r="J271" s="134">
        <f>IF('STATS 17-18'!H273&lt;11,IF(I271&gt;66,66,I271),I271)</f>
        <v>76</v>
      </c>
    </row>
    <row r="272" ht="20.35" customHeight="1">
      <c r="A272" t="s" s="38">
        <v>350</v>
      </c>
      <c r="B272" s="90">
        <f>VLOOKUP('STATS 17-18'!Y274,'DF - Tableau 2'!$A$3:$B$55,2)</f>
        <v>52</v>
      </c>
      <c r="C272" s="116">
        <f>IF('STATS 17-18'!G274&lt;400,IF(B272&gt;66,66,B272),B272)</f>
        <v>52</v>
      </c>
      <c r="D272" s="116">
        <f>IF('STATS 17-18'!G274&lt;200,IF(C272&gt;60,60,C272),C272)</f>
        <v>52</v>
      </c>
      <c r="E272" s="33">
        <f>VLOOKUP('STATS 17-18'!AE274,'DF - Tableau 4'!$A$3:$B$55,2)</f>
        <v>96</v>
      </c>
      <c r="F272" s="33">
        <f>IF('STATS 17-18'!G274&lt;400,IF(E272&gt;66,66,E272),E272)</f>
        <v>66</v>
      </c>
      <c r="G272" s="33">
        <f>IF('STATS 17-18'!G274&lt;200,IF(F272&gt;60,60,F272),F272)</f>
        <v>60</v>
      </c>
      <c r="H272" s="116">
        <f>(D272+G272)/2</f>
        <v>56</v>
      </c>
      <c r="I272" s="116">
        <f>IF('STATS 17-18'!H274&lt;13.4,IF(H272&gt;73,73,H272),H272)</f>
        <v>56</v>
      </c>
      <c r="J272" s="134">
        <f>IF('STATS 17-18'!H274&lt;11,IF(I272&gt;66,66,I272),I272)</f>
        <v>56</v>
      </c>
    </row>
    <row r="273" ht="20.35" customHeight="1">
      <c r="A273" t="s" s="38">
        <v>351</v>
      </c>
      <c r="B273" s="90">
        <f>VLOOKUP('STATS 17-18'!Y275,'DF - Tableau 2'!$A$3:$B$55,2)</f>
        <v>73</v>
      </c>
      <c r="C273" s="116">
        <f>IF('STATS 17-18'!G275&lt;400,IF(B273&gt;66,66,B273),B273)</f>
        <v>73</v>
      </c>
      <c r="D273" s="116">
        <f>IF('STATS 17-18'!G275&lt;200,IF(C273&gt;60,60,C273),C273)</f>
        <v>73</v>
      </c>
      <c r="E273" s="33">
        <f>VLOOKUP('STATS 17-18'!AE275,'DF - Tableau 4'!$A$3:$B$55,2)</f>
        <v>52</v>
      </c>
      <c r="F273" s="33">
        <f>IF('STATS 17-18'!G275&lt;400,IF(E273&gt;66,66,E273),E273)</f>
        <v>52</v>
      </c>
      <c r="G273" s="33">
        <f>IF('STATS 17-18'!G275&lt;200,IF(F273&gt;60,60,F273),F273)</f>
        <v>52</v>
      </c>
      <c r="H273" s="116">
        <f>(D273+G273)/2</f>
        <v>62.5</v>
      </c>
      <c r="I273" s="116">
        <f>IF('STATS 17-18'!H275&lt;13.4,IF(H273&gt;73,73,H273),H273)</f>
        <v>62.5</v>
      </c>
      <c r="J273" s="134">
        <f>IF('STATS 17-18'!H275&lt;11,IF(I273&gt;66,66,I273),I273)</f>
        <v>62.5</v>
      </c>
    </row>
    <row r="274" ht="20.35" customHeight="1">
      <c r="A274" t="s" s="38">
        <v>352</v>
      </c>
      <c r="B274" s="90">
        <f>VLOOKUP('STATS 17-18'!Y276,'DF - Tableau 2'!$A$3:$B$55,2)</f>
        <v>66</v>
      </c>
      <c r="C274" s="116">
        <f>IF('STATS 17-18'!G276&lt;400,IF(B274&gt;66,66,B274),B274)</f>
        <v>66</v>
      </c>
      <c r="D274" s="116">
        <f>IF('STATS 17-18'!G276&lt;200,IF(C274&gt;60,60,C274),C274)</f>
        <v>66</v>
      </c>
      <c r="E274" s="33">
        <f>VLOOKUP('STATS 17-18'!AE276,'DF - Tableau 4'!$A$3:$B$55,2)</f>
        <v>78</v>
      </c>
      <c r="F274" s="33">
        <f>IF('STATS 17-18'!G276&lt;400,IF(E274&gt;66,66,E274),E274)</f>
        <v>78</v>
      </c>
      <c r="G274" s="33">
        <f>IF('STATS 17-18'!G276&lt;200,IF(F274&gt;60,60,F274),F274)</f>
        <v>78</v>
      </c>
      <c r="H274" s="116">
        <f>(D274+G274)/2</f>
        <v>72</v>
      </c>
      <c r="I274" s="116">
        <f>IF('STATS 17-18'!H276&lt;13.4,IF(H274&gt;73,73,H274),H274)</f>
        <v>72</v>
      </c>
      <c r="J274" s="134">
        <f>IF('STATS 17-18'!H276&lt;11,IF(I274&gt;66,66,I274),I274)</f>
        <v>72</v>
      </c>
    </row>
    <row r="275" ht="20.35" customHeight="1">
      <c r="A275" t="s" s="38">
        <v>353</v>
      </c>
      <c r="B275" s="90">
        <f>VLOOKUP('STATS 17-18'!Y277,'DF - Tableau 2'!$A$3:$B$55,2)</f>
        <v>58</v>
      </c>
      <c r="C275" s="116">
        <f>IF('STATS 17-18'!G277&lt;400,IF(B275&gt;66,66,B275),B275)</f>
        <v>58</v>
      </c>
      <c r="D275" s="116">
        <f>IF('STATS 17-18'!G277&lt;200,IF(C275&gt;60,60,C275),C275)</f>
        <v>58</v>
      </c>
      <c r="E275" s="33">
        <f>VLOOKUP('STATS 17-18'!AE277,'DF - Tableau 4'!$A$3:$B$55,2)</f>
        <v>87</v>
      </c>
      <c r="F275" s="33">
        <f>IF('STATS 17-18'!G277&lt;400,IF(E275&gt;66,66,E275),E275)</f>
        <v>87</v>
      </c>
      <c r="G275" s="33">
        <f>IF('STATS 17-18'!G277&lt;200,IF(F275&gt;60,60,F275),F275)</f>
        <v>87</v>
      </c>
      <c r="H275" s="116">
        <f>(D275+G275)/2</f>
        <v>72.5</v>
      </c>
      <c r="I275" s="116">
        <f>IF('STATS 17-18'!H277&lt;13.4,IF(H275&gt;73,73,H275),H275)</f>
        <v>72.5</v>
      </c>
      <c r="J275" s="134">
        <f>IF('STATS 17-18'!H277&lt;11,IF(I275&gt;66,66,I275),I275)</f>
        <v>72.5</v>
      </c>
    </row>
    <row r="276" ht="20.35" customHeight="1">
      <c r="A276" t="s" s="38">
        <v>354</v>
      </c>
      <c r="B276" s="90">
        <f>VLOOKUP('STATS 17-18'!Y278,'DF - Tableau 2'!$A$3:$B$55,2)</f>
        <v>47</v>
      </c>
      <c r="C276" s="116">
        <f>IF('STATS 17-18'!G278&lt;400,IF(B276&gt;66,66,B276),B276)</f>
        <v>47</v>
      </c>
      <c r="D276" s="116">
        <f>IF('STATS 17-18'!G278&lt;200,IF(C276&gt;60,60,C276),C276)</f>
        <v>47</v>
      </c>
      <c r="E276" s="33">
        <f>VLOOKUP('STATS 17-18'!AE278,'DF - Tableau 4'!$A$3:$B$55,2)</f>
        <v>80</v>
      </c>
      <c r="F276" s="33">
        <f>IF('STATS 17-18'!G278&lt;400,IF(E276&gt;66,66,E276),E276)</f>
        <v>66</v>
      </c>
      <c r="G276" s="33">
        <f>IF('STATS 17-18'!G278&lt;200,IF(F276&gt;60,60,F276),F276)</f>
        <v>60</v>
      </c>
      <c r="H276" s="116">
        <f>(D276+G276)/2</f>
        <v>53.5</v>
      </c>
      <c r="I276" s="116">
        <f>IF('STATS 17-18'!H278&lt;13.4,IF(H276&gt;73,73,H276),H276)</f>
        <v>53.5</v>
      </c>
      <c r="J276" s="134">
        <f>IF('STATS 17-18'!H278&lt;11,IF(I276&gt;66,66,I276),I276)</f>
        <v>53.5</v>
      </c>
    </row>
    <row r="277" ht="20.35" customHeight="1">
      <c r="A277" t="s" s="38">
        <v>355</v>
      </c>
      <c r="B277" s="90">
        <f>VLOOKUP('STATS 17-18'!Y279,'DF - Tableau 2'!$A$3:$B$55,2)</f>
        <v>86</v>
      </c>
      <c r="C277" s="116">
        <f>IF('STATS 17-18'!G279&lt;400,IF(B277&gt;66,66,B277),B277)</f>
        <v>86</v>
      </c>
      <c r="D277" s="116">
        <f>IF('STATS 17-18'!G279&lt;200,IF(C277&gt;60,60,C277),C277)</f>
        <v>86</v>
      </c>
      <c r="E277" s="33">
        <f>VLOOKUP('STATS 17-18'!AE279,'DF - Tableau 4'!$A$3:$B$55,2)</f>
        <v>56</v>
      </c>
      <c r="F277" s="33">
        <f>IF('STATS 17-18'!G279&lt;400,IF(E277&gt;66,66,E277),E277)</f>
        <v>56</v>
      </c>
      <c r="G277" s="33">
        <f>IF('STATS 17-18'!G279&lt;200,IF(F277&gt;60,60,F277),F277)</f>
        <v>56</v>
      </c>
      <c r="H277" s="116">
        <f>(D277+G277)/2</f>
        <v>71</v>
      </c>
      <c r="I277" s="116">
        <f>IF('STATS 17-18'!H279&lt;13.4,IF(H277&gt;73,73,H277),H277)</f>
        <v>71</v>
      </c>
      <c r="J277" s="134">
        <f>IF('STATS 17-18'!H279&lt;11,IF(I277&gt;66,66,I277),I277)</f>
        <v>71</v>
      </c>
    </row>
    <row r="278" ht="20.35" customHeight="1">
      <c r="A278" t="s" s="38">
        <v>356</v>
      </c>
      <c r="B278" s="90">
        <f>VLOOKUP('STATS 17-18'!Y280,'DF - Tableau 2'!$A$3:$B$55,2)</f>
        <v>94</v>
      </c>
      <c r="C278" s="33">
        <f>IF('STATS 17-18'!G280&lt;400,IF(B278&gt;66,66,B278),B278)</f>
        <v>66</v>
      </c>
      <c r="D278" s="33">
        <f>IF('STATS 17-18'!G280&lt;200,IF(C278&gt;60,60,C278),C278)</f>
        <v>60</v>
      </c>
      <c r="E278" s="33">
        <f>VLOOKUP('STATS 17-18'!AE280,'DF - Tableau 4'!$A$3:$B$55,2)</f>
        <v>59</v>
      </c>
      <c r="F278" s="33">
        <f>IF('STATS 17-18'!G280&lt;400,IF(E278&gt;66,66,E278),E278)</f>
        <v>59</v>
      </c>
      <c r="G278" s="33">
        <f>IF('STATS 17-18'!G280&lt;200,IF(F278&gt;60,60,F278),F278)</f>
        <v>59</v>
      </c>
      <c r="H278" s="116">
        <f>(D278+G278)/2</f>
        <v>59.5</v>
      </c>
      <c r="I278" s="116">
        <f>IF('STATS 17-18'!H280&lt;13.4,IF(H278&gt;73,73,H278),H278)</f>
        <v>59.5</v>
      </c>
      <c r="J278" s="134">
        <f>IF('STATS 17-18'!H280&lt;11,IF(I278&gt;66,66,I278),I278)</f>
        <v>59.5</v>
      </c>
    </row>
    <row r="279" ht="20.35" customHeight="1">
      <c r="A279" t="s" s="38">
        <v>357</v>
      </c>
      <c r="B279" s="90">
        <f>VLOOKUP('STATS 17-18'!Y281,'DF - Tableau 2'!$A$3:$B$55,2)</f>
        <v>93</v>
      </c>
      <c r="C279" s="33">
        <f>IF('STATS 17-18'!G281&lt;400,IF(B279&gt;66,66,B279),B279)</f>
        <v>66</v>
      </c>
      <c r="D279" s="33">
        <f>IF('STATS 17-18'!G281&lt;200,IF(C279&gt;60,60,C279),C279)</f>
        <v>66</v>
      </c>
      <c r="E279" s="33">
        <f>VLOOKUP('STATS 17-18'!AE281,'DF - Tableau 4'!$A$3:$B$55,2)</f>
        <v>69</v>
      </c>
      <c r="F279" s="33">
        <f>IF('STATS 17-18'!G281&lt;400,IF(E279&gt;66,66,E279),E279)</f>
        <v>66</v>
      </c>
      <c r="G279" s="33">
        <f>IF('STATS 17-18'!G281&lt;200,IF(F279&gt;60,60,F279),F279)</f>
        <v>66</v>
      </c>
      <c r="H279" s="116">
        <f>(D279+G279)/2</f>
        <v>66</v>
      </c>
      <c r="I279" s="116">
        <f>IF('STATS 17-18'!H281&lt;13.4,IF(H279&gt;73,73,H279),H279)</f>
        <v>66</v>
      </c>
      <c r="J279" s="134">
        <f>IF('STATS 17-18'!H281&lt;11,IF(I279&gt;66,66,I279),I279)</f>
        <v>66</v>
      </c>
    </row>
    <row r="280" ht="20.35" customHeight="1">
      <c r="A280" t="s" s="38">
        <v>358</v>
      </c>
      <c r="B280" s="90">
        <f>VLOOKUP('STATS 17-18'!Y282,'DF - Tableau 2'!$A$3:$B$55,2)</f>
        <v>47</v>
      </c>
      <c r="C280" s="116">
        <f>IF('STATS 17-18'!G282&lt;400,IF(B280&gt;66,66,B280),B280)</f>
        <v>47</v>
      </c>
      <c r="D280" s="116">
        <f>IF('STATS 17-18'!G282&lt;200,IF(C280&gt;60,60,C280),C280)</f>
        <v>47</v>
      </c>
      <c r="E280" s="33">
        <f>VLOOKUP('STATS 17-18'!AE282,'DF - Tableau 4'!$A$3:$B$55,2)</f>
        <v>57</v>
      </c>
      <c r="F280" s="33">
        <f>IF('STATS 17-18'!G282&lt;400,IF(E280&gt;66,66,E280),E280)</f>
        <v>57</v>
      </c>
      <c r="G280" s="33">
        <f>IF('STATS 17-18'!G282&lt;200,IF(F280&gt;60,60,F280),F280)</f>
        <v>57</v>
      </c>
      <c r="H280" s="116">
        <f>(D280+G280)/2</f>
        <v>52</v>
      </c>
      <c r="I280" s="116">
        <f>IF('STATS 17-18'!H282&lt;13.4,IF(H280&gt;73,73,H280),H280)</f>
        <v>52</v>
      </c>
      <c r="J280" s="134">
        <f>IF('STATS 17-18'!H282&lt;11,IF(I280&gt;66,66,I280),I280)</f>
        <v>52</v>
      </c>
    </row>
    <row r="281" ht="20.35" customHeight="1">
      <c r="A281" t="s" s="38">
        <v>359</v>
      </c>
      <c r="B281" s="90">
        <f>VLOOKUP('STATS 17-18'!Y283,'DF - Tableau 2'!$A$3:$B$55,2)</f>
        <v>85</v>
      </c>
      <c r="C281" s="116">
        <f>IF('STATS 17-18'!G283&lt;400,IF(B281&gt;66,66,B281),B281)</f>
        <v>85</v>
      </c>
      <c r="D281" s="116">
        <f>IF('STATS 17-18'!G283&lt;200,IF(C281&gt;60,60,C281),C281)</f>
        <v>85</v>
      </c>
      <c r="E281" s="33">
        <f>VLOOKUP('STATS 17-18'!AE283,'DF - Tableau 4'!$A$3:$B$55,2)</f>
        <v>58</v>
      </c>
      <c r="F281" s="33">
        <f>IF('STATS 17-18'!G283&lt;400,IF(E281&gt;66,66,E281),E281)</f>
        <v>58</v>
      </c>
      <c r="G281" s="33">
        <f>IF('STATS 17-18'!G283&lt;200,IF(F281&gt;60,60,F281),F281)</f>
        <v>58</v>
      </c>
      <c r="H281" s="116">
        <f>(D281+G281)/2</f>
        <v>71.5</v>
      </c>
      <c r="I281" s="116">
        <f>IF('STATS 17-18'!H283&lt;13.4,IF(H281&gt;73,73,H281),H281)</f>
        <v>71.5</v>
      </c>
      <c r="J281" s="134">
        <f>IF('STATS 17-18'!H283&lt;11,IF(I281&gt;66,66,I281),I281)</f>
        <v>71.5</v>
      </c>
    </row>
    <row r="282" ht="20.35" customHeight="1">
      <c r="A282" t="s" s="38">
        <v>360</v>
      </c>
      <c r="B282" s="90">
        <f>VLOOKUP('STATS 17-18'!Y284,'DF - Tableau 2'!$A$3:$B$55,2)</f>
        <v>79</v>
      </c>
      <c r="C282" s="33">
        <f>IF('STATS 17-18'!G284&lt;400,IF(B282&gt;66,66,B282),B282)</f>
        <v>66</v>
      </c>
      <c r="D282" s="33">
        <f>IF('STATS 17-18'!G284&lt;200,IF(C282&gt;60,60,C282),C282)</f>
        <v>66</v>
      </c>
      <c r="E282" s="33">
        <f>VLOOKUP('STATS 17-18'!AE284,'DF - Tableau 4'!$A$3:$B$55,2)</f>
        <v>81</v>
      </c>
      <c r="F282" s="33">
        <f>IF('STATS 17-18'!G284&lt;400,IF(E282&gt;66,66,E282),E282)</f>
        <v>66</v>
      </c>
      <c r="G282" s="33">
        <f>IF('STATS 17-18'!G284&lt;200,IF(F282&gt;60,60,F282),F282)</f>
        <v>66</v>
      </c>
      <c r="H282" s="116">
        <f>(D282+G282)/2</f>
        <v>66</v>
      </c>
      <c r="I282" s="116">
        <f>IF('STATS 17-18'!H284&lt;13.4,IF(H282&gt;73,73,H282),H282)</f>
        <v>66</v>
      </c>
      <c r="J282" s="134">
        <f>IF('STATS 17-18'!H284&lt;11,IF(I282&gt;66,66,I282),I282)</f>
        <v>66</v>
      </c>
    </row>
    <row r="283" ht="20.35" customHeight="1">
      <c r="A283" t="s" s="38">
        <v>362</v>
      </c>
      <c r="B283" s="90">
        <f>VLOOKUP('STATS 17-18'!Y285,'DF - Tableau 2'!$A$3:$B$55,2)</f>
        <v>80</v>
      </c>
      <c r="C283" s="33">
        <f>IF('STATS 17-18'!G285&lt;400,IF(B283&gt;66,66,B283),B283)</f>
        <v>66</v>
      </c>
      <c r="D283" s="33">
        <f>IF('STATS 17-18'!G285&lt;200,IF(C283&gt;60,60,C283),C283)</f>
        <v>66</v>
      </c>
      <c r="E283" s="33">
        <f>VLOOKUP('STATS 17-18'!AE285,'DF - Tableau 4'!$A$3:$B$55,2)</f>
        <v>79</v>
      </c>
      <c r="F283" s="33">
        <f>IF('STATS 17-18'!G285&lt;400,IF(E283&gt;66,66,E283),E283)</f>
        <v>66</v>
      </c>
      <c r="G283" s="33">
        <f>IF('STATS 17-18'!G285&lt;200,IF(F283&gt;60,60,F283),F283)</f>
        <v>66</v>
      </c>
      <c r="H283" s="116">
        <f>(D283+G283)/2</f>
        <v>66</v>
      </c>
      <c r="I283" s="116">
        <f>IF('STATS 17-18'!H285&lt;13.4,IF(H283&gt;73,73,H283),H283)</f>
        <v>66</v>
      </c>
      <c r="J283" s="134">
        <f>IF('STATS 17-18'!H285&lt;11,IF(I283&gt;66,66,I283),I283)</f>
        <v>66</v>
      </c>
    </row>
    <row r="284" ht="20.35" customHeight="1">
      <c r="A284" t="s" s="38">
        <v>363</v>
      </c>
      <c r="B284" s="90">
        <f>VLOOKUP('STATS 17-18'!Y286,'DF - Tableau 2'!$A$3:$B$55,2)</f>
        <v>47</v>
      </c>
      <c r="C284" s="116">
        <f>IF('STATS 17-18'!G286&lt;400,IF(B284&gt;66,66,B284),B284)</f>
        <v>47</v>
      </c>
      <c r="D284" s="116">
        <f>IF('STATS 17-18'!G286&lt;200,IF(C284&gt;60,60,C284),C284)</f>
        <v>47</v>
      </c>
      <c r="E284" s="33">
        <f>VLOOKUP('STATS 17-18'!AE286,'DF - Tableau 4'!$A$3:$B$55,2)</f>
        <v>47</v>
      </c>
      <c r="F284" s="33">
        <f>IF('STATS 17-18'!G286&lt;400,IF(E284&gt;66,66,E284),E284)</f>
        <v>47</v>
      </c>
      <c r="G284" s="33">
        <f>IF('STATS 17-18'!G286&lt;200,IF(F284&gt;60,60,F284),F284)</f>
        <v>47</v>
      </c>
      <c r="H284" s="116">
        <f>(D284+G284)/2</f>
        <v>47</v>
      </c>
      <c r="I284" s="116">
        <f>IF('STATS 17-18'!H286&lt;13.4,IF(H284&gt;73,73,H284),H284)</f>
        <v>47</v>
      </c>
      <c r="J284" s="134">
        <f>IF('STATS 17-18'!H286&lt;11,IF(I284&gt;66,66,I284),I284)</f>
        <v>47</v>
      </c>
    </row>
    <row r="285" ht="20.35" customHeight="1">
      <c r="A285" t="s" s="38">
        <v>364</v>
      </c>
      <c r="B285" s="90">
        <f>VLOOKUP('STATS 17-18'!Y287,'DF - Tableau 2'!$A$3:$B$55,2)</f>
        <v>84</v>
      </c>
      <c r="C285" s="116">
        <f>IF('STATS 17-18'!G287&lt;400,IF(B285&gt;66,66,B285),B285)</f>
        <v>84</v>
      </c>
      <c r="D285" s="116">
        <f>IF('STATS 17-18'!G287&lt;200,IF(C285&gt;60,60,C285),C285)</f>
        <v>84</v>
      </c>
      <c r="E285" s="33">
        <f>VLOOKUP('STATS 17-18'!AE287,'DF - Tableau 4'!$A$3:$B$55,2)</f>
        <v>62</v>
      </c>
      <c r="F285" s="33">
        <f>IF('STATS 17-18'!G287&lt;400,IF(E285&gt;66,66,E285),E285)</f>
        <v>62</v>
      </c>
      <c r="G285" s="33">
        <f>IF('STATS 17-18'!G287&lt;200,IF(F285&gt;60,60,F285),F285)</f>
        <v>62</v>
      </c>
      <c r="H285" s="116">
        <f>(D285+G285)/2</f>
        <v>73</v>
      </c>
      <c r="I285" s="116">
        <f>IF('STATS 17-18'!H287&lt;13.4,IF(H285&gt;73,73,H285),H285)</f>
        <v>73</v>
      </c>
      <c r="J285" s="134">
        <f>IF('STATS 17-18'!H287&lt;11,IF(I285&gt;66,66,I285),I285)</f>
        <v>73</v>
      </c>
    </row>
    <row r="286" ht="20.35" customHeight="1">
      <c r="A286" t="s" s="38">
        <v>365</v>
      </c>
      <c r="B286" s="90">
        <f>VLOOKUP('STATS 17-18'!Y288,'DF - Tableau 2'!$A$3:$B$55,2)</f>
        <v>47</v>
      </c>
      <c r="C286" s="116">
        <f>IF('STATS 17-18'!G288&lt;400,IF(B286&gt;66,66,B286),B286)</f>
        <v>47</v>
      </c>
      <c r="D286" s="116">
        <f>IF('STATS 17-18'!G288&lt;200,IF(C286&gt;60,60,C286),C286)</f>
        <v>47</v>
      </c>
      <c r="E286" s="33">
        <f>VLOOKUP('STATS 17-18'!AE288,'DF - Tableau 4'!$A$3:$B$55,2)</f>
        <v>85</v>
      </c>
      <c r="F286" s="33">
        <f>IF('STATS 17-18'!G288&lt;400,IF(E286&gt;66,66,E286),E286)</f>
        <v>66</v>
      </c>
      <c r="G286" s="33">
        <f>IF('STATS 17-18'!G288&lt;200,IF(F286&gt;60,60,F286),F286)</f>
        <v>60</v>
      </c>
      <c r="H286" s="116">
        <f>(D286+G286)/2</f>
        <v>53.5</v>
      </c>
      <c r="I286" s="116">
        <f>IF('STATS 17-18'!H288&lt;13.4,IF(H286&gt;73,73,H286),H286)</f>
        <v>53.5</v>
      </c>
      <c r="J286" s="134">
        <f>IF('STATS 17-18'!H288&lt;11,IF(I286&gt;66,66,I286),I286)</f>
        <v>53.5</v>
      </c>
    </row>
    <row r="287" ht="20.35" customHeight="1">
      <c r="A287" t="s" s="38">
        <v>366</v>
      </c>
      <c r="B287" s="90">
        <f>VLOOKUP('STATS 17-18'!Y289,'DF - Tableau 2'!$A$3:$B$55,2)</f>
        <v>47</v>
      </c>
      <c r="C287" s="116">
        <f>IF('STATS 17-18'!G289&lt;400,IF(B287&gt;66,66,B287),B287)</f>
        <v>47</v>
      </c>
      <c r="D287" s="116">
        <f>IF('STATS 17-18'!G289&lt;200,IF(C287&gt;60,60,C287),C287)</f>
        <v>47</v>
      </c>
      <c r="E287" s="33">
        <f>VLOOKUP('STATS 17-18'!AE289,'DF - Tableau 4'!$A$3:$B$55,2)</f>
        <v>89</v>
      </c>
      <c r="F287" s="33">
        <f>IF('STATS 17-18'!G289&lt;400,IF(E287&gt;66,66,E287),E287)</f>
        <v>89</v>
      </c>
      <c r="G287" s="33">
        <f>IF('STATS 17-18'!G289&lt;200,IF(F287&gt;60,60,F287),F287)</f>
        <v>89</v>
      </c>
      <c r="H287" s="116">
        <f>(D287+G287)/2</f>
        <v>68</v>
      </c>
      <c r="I287" s="116">
        <f>IF('STATS 17-18'!H289&lt;13.4,IF(H287&gt;73,73,H287),H287)</f>
        <v>68</v>
      </c>
      <c r="J287" s="134">
        <f>IF('STATS 17-18'!H289&lt;11,IF(I287&gt;66,66,I287),I287)</f>
        <v>68</v>
      </c>
    </row>
    <row r="288" ht="20.35" customHeight="1">
      <c r="A288" t="s" s="38">
        <v>367</v>
      </c>
      <c r="B288" s="90">
        <f>VLOOKUP('STATS 17-18'!Y290,'DF - Tableau 2'!$A$3:$B$55,2)</f>
        <v>64</v>
      </c>
      <c r="C288" s="116">
        <f>IF('STATS 17-18'!G290&lt;400,IF(B288&gt;66,66,B288),B288)</f>
        <v>64</v>
      </c>
      <c r="D288" s="116">
        <f>IF('STATS 17-18'!G290&lt;200,IF(C288&gt;60,60,C288),C288)</f>
        <v>64</v>
      </c>
      <c r="E288" s="33">
        <f>VLOOKUP('STATS 17-18'!AE290,'DF - Tableau 4'!$A$3:$B$55,2)</f>
        <v>83</v>
      </c>
      <c r="F288" s="33">
        <f>IF('STATS 17-18'!G290&lt;400,IF(E288&gt;66,66,E288),E288)</f>
        <v>83</v>
      </c>
      <c r="G288" s="33">
        <f>IF('STATS 17-18'!G290&lt;200,IF(F288&gt;60,60,F288),F288)</f>
        <v>83</v>
      </c>
      <c r="H288" s="116">
        <f>(D288+G288)/2</f>
        <v>73.5</v>
      </c>
      <c r="I288" s="116">
        <f>IF('STATS 17-18'!H290&lt;13.4,IF(H288&gt;73,73,H288),H288)</f>
        <v>73.5</v>
      </c>
      <c r="J288" s="134">
        <f>IF('STATS 17-18'!H290&lt;11,IF(I288&gt;66,66,I288),I288)</f>
        <v>73.5</v>
      </c>
    </row>
    <row r="289" ht="20.35" customHeight="1">
      <c r="A289" t="s" s="38">
        <v>368</v>
      </c>
      <c r="B289" s="90">
        <f>VLOOKUP('STATS 17-18'!Y291,'DF - Tableau 2'!$A$3:$B$55,2)</f>
        <v>85</v>
      </c>
      <c r="C289" s="116">
        <f>IF('STATS 17-18'!G291&lt;400,IF(B289&gt;66,66,B289),B289)</f>
        <v>85</v>
      </c>
      <c r="D289" s="116">
        <f>IF('STATS 17-18'!G291&lt;200,IF(C289&gt;60,60,C289),C289)</f>
        <v>85</v>
      </c>
      <c r="E289" s="33">
        <f>VLOOKUP('STATS 17-18'!AE291,'DF - Tableau 4'!$A$3:$B$55,2)</f>
        <v>61</v>
      </c>
      <c r="F289" s="33">
        <f>IF('STATS 17-18'!G291&lt;400,IF(E289&gt;66,66,E289),E289)</f>
        <v>61</v>
      </c>
      <c r="G289" s="33">
        <f>IF('STATS 17-18'!G291&lt;200,IF(F289&gt;60,60,F289),F289)</f>
        <v>61</v>
      </c>
      <c r="H289" s="116">
        <f>(D289+G289)/2</f>
        <v>73</v>
      </c>
      <c r="I289" s="116">
        <f>IF('STATS 17-18'!H291&lt;13.4,IF(H289&gt;73,73,H289),H289)</f>
        <v>73</v>
      </c>
      <c r="J289" s="134">
        <f>IF('STATS 17-18'!H291&lt;11,IF(I289&gt;66,66,I289),I289)</f>
        <v>73</v>
      </c>
    </row>
    <row r="290" ht="20.35" customHeight="1">
      <c r="A290" t="s" s="38">
        <v>369</v>
      </c>
      <c r="B290" s="90">
        <f>VLOOKUP('STATS 17-18'!Y292,'DF - Tableau 2'!$A$3:$B$55,2)</f>
        <v>75</v>
      </c>
      <c r="C290" s="116">
        <f>IF('STATS 17-18'!G292&lt;400,IF(B290&gt;66,66,B290),B290)</f>
        <v>75</v>
      </c>
      <c r="D290" s="116">
        <f>IF('STATS 17-18'!G292&lt;200,IF(C290&gt;60,60,C290),C290)</f>
        <v>75</v>
      </c>
      <c r="E290" s="33">
        <f>VLOOKUP('STATS 17-18'!AE292,'DF - Tableau 4'!$A$3:$B$55,2)</f>
        <v>90</v>
      </c>
      <c r="F290" s="33">
        <f>IF('STATS 17-18'!G292&lt;400,IF(E290&gt;66,66,E290),E290)</f>
        <v>90</v>
      </c>
      <c r="G290" s="33">
        <f>IF('STATS 17-18'!G292&lt;200,IF(F290&gt;60,60,F290),F290)</f>
        <v>90</v>
      </c>
      <c r="H290" s="116">
        <f>(D290+G290)/2</f>
        <v>82.5</v>
      </c>
      <c r="I290" s="116">
        <f>IF('STATS 17-18'!H292&lt;13.4,IF(H290&gt;73,73,H290),H290)</f>
        <v>82.5</v>
      </c>
      <c r="J290" s="134">
        <f>IF('STATS 17-18'!H292&lt;11,IF(I290&gt;66,66,I290),I290)</f>
        <v>82.5</v>
      </c>
    </row>
    <row r="291" ht="20.35" customHeight="1">
      <c r="A291" t="s" s="38">
        <v>370</v>
      </c>
      <c r="B291" s="90">
        <f>VLOOKUP('STATS 17-18'!Y293,'DF - Tableau 2'!$A$3:$B$55,2)</f>
        <v>80</v>
      </c>
      <c r="C291" s="116">
        <f>IF('STATS 17-18'!G293&lt;400,IF(B291&gt;66,66,B291),B291)</f>
        <v>80</v>
      </c>
      <c r="D291" s="116">
        <f>IF('STATS 17-18'!G293&lt;200,IF(C291&gt;60,60,C291),C291)</f>
        <v>80</v>
      </c>
      <c r="E291" s="33">
        <f>VLOOKUP('STATS 17-18'!AE293,'DF - Tableau 4'!$A$3:$B$55,2)</f>
        <v>80</v>
      </c>
      <c r="F291" s="33">
        <f>IF('STATS 17-18'!G293&lt;400,IF(E291&gt;66,66,E291),E291)</f>
        <v>80</v>
      </c>
      <c r="G291" s="33">
        <f>IF('STATS 17-18'!G293&lt;200,IF(F291&gt;60,60,F291),F291)</f>
        <v>80</v>
      </c>
      <c r="H291" s="116">
        <f>(D291+G291)/2</f>
        <v>80</v>
      </c>
      <c r="I291" s="116">
        <f>IF('STATS 17-18'!H293&lt;13.4,IF(H291&gt;73,73,H291),H291)</f>
        <v>80</v>
      </c>
      <c r="J291" s="134">
        <f>IF('STATS 17-18'!H293&lt;11,IF(I291&gt;66,66,I291),I291)</f>
        <v>80</v>
      </c>
    </row>
    <row r="292" ht="20.35" customHeight="1">
      <c r="A292" t="s" s="38">
        <v>371</v>
      </c>
      <c r="B292" s="90">
        <f>VLOOKUP('STATS 17-18'!Y294,'DF - Tableau 2'!$A$3:$B$55,2)</f>
        <v>52</v>
      </c>
      <c r="C292" s="116">
        <f>IF('STATS 17-18'!G294&lt;400,IF(B292&gt;66,66,B292),B292)</f>
        <v>52</v>
      </c>
      <c r="D292" s="116">
        <f>IF('STATS 17-18'!G294&lt;200,IF(C292&gt;60,60,C292),C292)</f>
        <v>52</v>
      </c>
      <c r="E292" s="33">
        <f>VLOOKUP('STATS 17-18'!AE294,'DF - Tableau 4'!$A$3:$B$55,2)</f>
        <v>83</v>
      </c>
      <c r="F292" s="33">
        <f>IF('STATS 17-18'!G294&lt;400,IF(E292&gt;66,66,E292),E292)</f>
        <v>83</v>
      </c>
      <c r="G292" s="33">
        <f>IF('STATS 17-18'!G294&lt;200,IF(F292&gt;60,60,F292),F292)</f>
        <v>83</v>
      </c>
      <c r="H292" s="116">
        <f>(D292+G292)/2</f>
        <v>67.5</v>
      </c>
      <c r="I292" s="116">
        <f>IF('STATS 17-18'!H294&lt;13.4,IF(H292&gt;73,73,H292),H292)</f>
        <v>67.5</v>
      </c>
      <c r="J292" s="134">
        <f>IF('STATS 17-18'!H294&lt;11,IF(I292&gt;66,66,I292),I292)</f>
        <v>67.5</v>
      </c>
    </row>
    <row r="293" ht="20.35" customHeight="1">
      <c r="A293" t="s" s="38">
        <v>372</v>
      </c>
      <c r="B293" s="90">
        <f>VLOOKUP('STATS 17-18'!Y295,'DF - Tableau 2'!$A$3:$B$55,2)</f>
        <v>58</v>
      </c>
      <c r="C293" s="116">
        <f>IF('STATS 17-18'!G295&lt;400,IF(B293&gt;66,66,B293),B293)</f>
        <v>58</v>
      </c>
      <c r="D293" s="116">
        <f>IF('STATS 17-18'!G295&lt;200,IF(C293&gt;60,60,C293),C293)</f>
        <v>58</v>
      </c>
      <c r="E293" s="33">
        <f>VLOOKUP('STATS 17-18'!AE295,'DF - Tableau 4'!$A$3:$B$55,2)</f>
        <v>89</v>
      </c>
      <c r="F293" s="33">
        <f>IF('STATS 17-18'!G295&lt;400,IF(E293&gt;66,66,E293),E293)</f>
        <v>66</v>
      </c>
      <c r="G293" s="33">
        <f>IF('STATS 17-18'!G295&lt;200,IF(F293&gt;60,60,F293),F293)</f>
        <v>66</v>
      </c>
      <c r="H293" s="116">
        <f>(D293+G293)/2</f>
        <v>62</v>
      </c>
      <c r="I293" s="116">
        <f>IF('STATS 17-18'!H295&lt;13.4,IF(H293&gt;73,73,H293),H293)</f>
        <v>62</v>
      </c>
      <c r="J293" s="134">
        <f>IF('STATS 17-18'!H295&lt;11,IF(I293&gt;66,66,I293),I293)</f>
        <v>62</v>
      </c>
    </row>
    <row r="294" ht="20.35" customHeight="1">
      <c r="A294" t="s" s="38">
        <v>373</v>
      </c>
      <c r="B294" s="90">
        <f>VLOOKUP('STATS 17-18'!Y296,'DF - Tableau 2'!$A$3:$B$55,2)</f>
        <v>81</v>
      </c>
      <c r="C294" s="116">
        <f>IF('STATS 17-18'!G296&lt;400,IF(B294&gt;66,66,B294),B294)</f>
        <v>81</v>
      </c>
      <c r="D294" s="116">
        <f>IF('STATS 17-18'!G296&lt;200,IF(C294&gt;60,60,C294),C294)</f>
        <v>81</v>
      </c>
      <c r="E294" s="33">
        <f>VLOOKUP('STATS 17-18'!AE296,'DF - Tableau 4'!$A$3:$B$55,2)</f>
        <v>62</v>
      </c>
      <c r="F294" s="33">
        <f>IF('STATS 17-18'!G296&lt;400,IF(E294&gt;66,66,E294),E294)</f>
        <v>62</v>
      </c>
      <c r="G294" s="33">
        <f>IF('STATS 17-18'!G296&lt;200,IF(F294&gt;60,60,F294),F294)</f>
        <v>62</v>
      </c>
      <c r="H294" s="116">
        <f>(D294+G294)/2</f>
        <v>71.5</v>
      </c>
      <c r="I294" s="116">
        <f>IF('STATS 17-18'!H296&lt;13.4,IF(H294&gt;73,73,H294),H294)</f>
        <v>71.5</v>
      </c>
      <c r="J294" s="134">
        <f>IF('STATS 17-18'!H296&lt;11,IF(I294&gt;66,66,I294),I294)</f>
        <v>71.5</v>
      </c>
    </row>
    <row r="295" ht="20.35" customHeight="1">
      <c r="A295" t="s" s="38">
        <v>374</v>
      </c>
      <c r="B295" s="90">
        <f>VLOOKUP('STATS 17-18'!Y297,'DF - Tableau 2'!$A$3:$B$55,2)</f>
        <v>75</v>
      </c>
      <c r="C295" s="116">
        <f>IF('STATS 17-18'!G297&lt;400,IF(B295&gt;66,66,B295),B295)</f>
        <v>75</v>
      </c>
      <c r="D295" s="116">
        <f>IF('STATS 17-18'!G297&lt;200,IF(C295&gt;60,60,C295),C295)</f>
        <v>75</v>
      </c>
      <c r="E295" s="33">
        <f>VLOOKUP('STATS 17-18'!AE297,'DF - Tableau 4'!$A$3:$B$55,2)</f>
        <v>53</v>
      </c>
      <c r="F295" s="33">
        <f>IF('STATS 17-18'!G297&lt;400,IF(E295&gt;66,66,E295),E295)</f>
        <v>53</v>
      </c>
      <c r="G295" s="33">
        <f>IF('STATS 17-18'!G297&lt;200,IF(F295&gt;60,60,F295),F295)</f>
        <v>53</v>
      </c>
      <c r="H295" s="116">
        <f>(D295+G295)/2</f>
        <v>64</v>
      </c>
      <c r="I295" s="116">
        <f>IF('STATS 17-18'!H297&lt;13.4,IF(H295&gt;73,73,H295),H295)</f>
        <v>64</v>
      </c>
      <c r="J295" s="134">
        <f>IF('STATS 17-18'!H297&lt;11,IF(I295&gt;66,66,I295),I295)</f>
        <v>64</v>
      </c>
    </row>
    <row r="296" ht="20.35" customHeight="1">
      <c r="A296" t="s" s="38">
        <v>376</v>
      </c>
      <c r="B296" s="90">
        <f>VLOOKUP('STATS 17-18'!Y298,'DF - Tableau 2'!$A$3:$B$55,2)</f>
        <v>96</v>
      </c>
      <c r="C296" s="116">
        <f>IF('STATS 17-18'!G298&lt;400,IF(B296&gt;66,66,B296),B296)</f>
        <v>96</v>
      </c>
      <c r="D296" s="116">
        <f>IF('STATS 17-18'!G298&lt;200,IF(C296&gt;60,60,C296),C296)</f>
        <v>96</v>
      </c>
      <c r="E296" s="33">
        <f>VLOOKUP('STATS 17-18'!AE298,'DF - Tableau 4'!$A$3:$B$55,2)</f>
        <v>52</v>
      </c>
      <c r="F296" s="33">
        <f>IF('STATS 17-18'!G298&lt;400,IF(E296&gt;66,66,E296),E296)</f>
        <v>52</v>
      </c>
      <c r="G296" s="33">
        <f>IF('STATS 17-18'!G298&lt;200,IF(F296&gt;60,60,F296),F296)</f>
        <v>52</v>
      </c>
      <c r="H296" s="116">
        <f>(D296+G296)/2</f>
        <v>74</v>
      </c>
      <c r="I296" s="116">
        <f>IF('STATS 17-18'!H298&lt;13.4,IF(H296&gt;73,73,H296),H296)</f>
        <v>74</v>
      </c>
      <c r="J296" s="134">
        <f>IF('STATS 17-18'!H298&lt;11,IF(I296&gt;66,66,I296),I296)</f>
        <v>74</v>
      </c>
    </row>
    <row r="297" ht="20.35" customHeight="1">
      <c r="A297" t="s" s="38">
        <v>377</v>
      </c>
      <c r="B297" s="90">
        <f>VLOOKUP('STATS 17-18'!Y299,'DF - Tableau 2'!$A$3:$B$55,2)</f>
        <v>85</v>
      </c>
      <c r="C297" s="116">
        <f>IF('STATS 17-18'!G299&lt;400,IF(B297&gt;66,66,B297),B297)</f>
        <v>85</v>
      </c>
      <c r="D297" s="116">
        <f>IF('STATS 17-18'!G299&lt;200,IF(C297&gt;60,60,C297),C297)</f>
        <v>85</v>
      </c>
      <c r="E297" s="33">
        <f>VLOOKUP('STATS 17-18'!AE299,'DF - Tableau 4'!$A$3:$B$55,2)</f>
        <v>54</v>
      </c>
      <c r="F297" s="33">
        <f>IF('STATS 17-18'!G299&lt;400,IF(E297&gt;66,66,E297),E297)</f>
        <v>54</v>
      </c>
      <c r="G297" s="33">
        <f>IF('STATS 17-18'!G299&lt;200,IF(F297&gt;60,60,F297),F297)</f>
        <v>54</v>
      </c>
      <c r="H297" s="116">
        <f>(D297+G297)/2</f>
        <v>69.5</v>
      </c>
      <c r="I297" s="116">
        <f>IF('STATS 17-18'!H299&lt;13.4,IF(H297&gt;73,73,H297),H297)</f>
        <v>69.5</v>
      </c>
      <c r="J297" s="134">
        <f>IF('STATS 17-18'!H299&lt;11,IF(I297&gt;66,66,I297),I297)</f>
        <v>69.5</v>
      </c>
    </row>
    <row r="298" ht="20.35" customHeight="1">
      <c r="A298" t="s" s="38">
        <v>378</v>
      </c>
      <c r="B298" s="90">
        <f>VLOOKUP('STATS 17-18'!Y300,'DF - Tableau 2'!$A$3:$B$55,2)</f>
        <v>80</v>
      </c>
      <c r="C298" s="116">
        <f>IF('STATS 17-18'!G300&lt;400,IF(B298&gt;66,66,B298),B298)</f>
        <v>80</v>
      </c>
      <c r="D298" s="116">
        <f>IF('STATS 17-18'!G300&lt;200,IF(C298&gt;60,60,C298),C298)</f>
        <v>80</v>
      </c>
      <c r="E298" s="33">
        <f>VLOOKUP('STATS 17-18'!AE300,'DF - Tableau 4'!$A$3:$B$55,2)</f>
        <v>50</v>
      </c>
      <c r="F298" s="33">
        <f>IF('STATS 17-18'!G300&lt;400,IF(E298&gt;66,66,E298),E298)</f>
        <v>50</v>
      </c>
      <c r="G298" s="33">
        <f>IF('STATS 17-18'!G300&lt;200,IF(F298&gt;60,60,F298),F298)</f>
        <v>50</v>
      </c>
      <c r="H298" s="116">
        <f>(D298+G298)/2</f>
        <v>65</v>
      </c>
      <c r="I298" s="116">
        <f>IF('STATS 17-18'!H300&lt;13.4,IF(H298&gt;73,73,H298),H298)</f>
        <v>65</v>
      </c>
      <c r="J298" s="134">
        <f>IF('STATS 17-18'!H300&lt;11,IF(I298&gt;66,66,I298),I298)</f>
        <v>65</v>
      </c>
    </row>
    <row r="299" ht="20.35" customHeight="1">
      <c r="A299" t="s" s="38">
        <v>379</v>
      </c>
      <c r="B299" s="90">
        <f>VLOOKUP('STATS 17-18'!Y301,'DF - Tableau 2'!$A$3:$B$55,2)</f>
        <v>73</v>
      </c>
      <c r="C299" s="33">
        <f>IF('STATS 17-18'!G301&lt;400,IF(B299&gt;66,66,B299),B299)</f>
        <v>66</v>
      </c>
      <c r="D299" s="33">
        <f>IF('STATS 17-18'!G301&lt;200,IF(C299&gt;60,60,C299),C299)</f>
        <v>60</v>
      </c>
      <c r="E299" s="33">
        <f>VLOOKUP('STATS 17-18'!AE301,'DF - Tableau 4'!$A$3:$B$55,2)</f>
        <v>72</v>
      </c>
      <c r="F299" s="33">
        <f>IF('STATS 17-18'!G301&lt;400,IF(E299&gt;66,66,E299),E299)</f>
        <v>66</v>
      </c>
      <c r="G299" s="33">
        <f>IF('STATS 17-18'!G301&lt;200,IF(F299&gt;60,60,F299),F299)</f>
        <v>60</v>
      </c>
      <c r="H299" s="116">
        <f>(D299+G299)/2</f>
        <v>60</v>
      </c>
      <c r="I299" s="116">
        <f>IF('STATS 17-18'!H301&lt;13.4,IF(H299&gt;73,73,H299),H299)</f>
        <v>60</v>
      </c>
      <c r="J299" s="134">
        <f>IF('STATS 17-18'!H301&lt;11,IF(I299&gt;66,66,I299),I299)</f>
        <v>60</v>
      </c>
    </row>
    <row r="300" ht="20.35" customHeight="1">
      <c r="A300" t="s" s="38">
        <v>380</v>
      </c>
      <c r="B300" s="90">
        <f>VLOOKUP('STATS 17-18'!Y302,'DF - Tableau 2'!$A$3:$B$55,2)</f>
        <v>94</v>
      </c>
      <c r="C300" s="33">
        <f>IF('STATS 17-18'!G302&lt;400,IF(B300&gt;66,66,B300),B300)</f>
        <v>66</v>
      </c>
      <c r="D300" s="33">
        <f>IF('STATS 17-18'!G302&lt;200,IF(C300&gt;60,60,C300),C300)</f>
        <v>66</v>
      </c>
      <c r="E300" s="33">
        <f>VLOOKUP('STATS 17-18'!AE302,'DF - Tableau 4'!$A$3:$B$55,2)</f>
        <v>83</v>
      </c>
      <c r="F300" s="33">
        <f>IF('STATS 17-18'!G302&lt;400,IF(E300&gt;66,66,E300),E300)</f>
        <v>66</v>
      </c>
      <c r="G300" s="33">
        <f>IF('STATS 17-18'!G302&lt;200,IF(F300&gt;60,60,F300),F300)</f>
        <v>66</v>
      </c>
      <c r="H300" s="116">
        <f>(D300+G300)/2</f>
        <v>66</v>
      </c>
      <c r="I300" s="116">
        <f>IF('STATS 17-18'!H302&lt;13.4,IF(H300&gt;73,73,H300),H300)</f>
        <v>66</v>
      </c>
      <c r="J300" s="134">
        <f>IF('STATS 17-18'!H302&lt;11,IF(I300&gt;66,66,I300),I300)</f>
        <v>66</v>
      </c>
    </row>
    <row r="301" ht="20.35" customHeight="1">
      <c r="A301" t="s" s="38">
        <v>381</v>
      </c>
      <c r="B301" s="90">
        <f>VLOOKUP('STATS 17-18'!Y303,'DF - Tableau 2'!$A$3:$B$55,2)</f>
        <v>50</v>
      </c>
      <c r="C301" s="116">
        <f>IF('STATS 17-18'!G303&lt;400,IF(B301&gt;66,66,B301),B301)</f>
        <v>50</v>
      </c>
      <c r="D301" s="116">
        <f>IF('STATS 17-18'!G303&lt;200,IF(C301&gt;60,60,C301),C301)</f>
        <v>50</v>
      </c>
      <c r="E301" s="33">
        <f>VLOOKUP('STATS 17-18'!AE303,'DF - Tableau 4'!$A$3:$B$55,2)</f>
        <v>47</v>
      </c>
      <c r="F301" s="33">
        <f>IF('STATS 17-18'!G303&lt;400,IF(E301&gt;66,66,E301),E301)</f>
        <v>47</v>
      </c>
      <c r="G301" s="33">
        <f>IF('STATS 17-18'!G303&lt;200,IF(F301&gt;60,60,F301),F301)</f>
        <v>47</v>
      </c>
      <c r="H301" s="116">
        <f>(D301+G301)/2</f>
        <v>48.5</v>
      </c>
      <c r="I301" s="116">
        <f>IF('STATS 17-18'!H303&lt;13.4,IF(H301&gt;73,73,H301),H301)</f>
        <v>48.5</v>
      </c>
      <c r="J301" s="134">
        <f>IF('STATS 17-18'!H303&lt;11,IF(I301&gt;66,66,I301),I301)</f>
        <v>48.5</v>
      </c>
    </row>
    <row r="302" ht="20.35" customHeight="1">
      <c r="A302" t="s" s="38">
        <v>382</v>
      </c>
      <c r="B302" s="90">
        <f>VLOOKUP('STATS 17-18'!Y304,'DF - Tableau 2'!$A$3:$B$55,2)</f>
        <v>92</v>
      </c>
      <c r="C302" s="116">
        <f>IF('STATS 17-18'!G304&lt;400,IF(B302&gt;66,66,B302),B302)</f>
        <v>92</v>
      </c>
      <c r="D302" s="116">
        <f>IF('STATS 17-18'!G304&lt;200,IF(C302&gt;60,60,C302),C302)</f>
        <v>92</v>
      </c>
      <c r="E302" s="33">
        <f>VLOOKUP('STATS 17-18'!AE304,'DF - Tableau 4'!$A$3:$B$55,2)</f>
        <v>61</v>
      </c>
      <c r="F302" s="33">
        <f>IF('STATS 17-18'!G304&lt;400,IF(E302&gt;66,66,E302),E302)</f>
        <v>61</v>
      </c>
      <c r="G302" s="33">
        <f>IF('STATS 17-18'!G304&lt;200,IF(F302&gt;60,60,F302),F302)</f>
        <v>61</v>
      </c>
      <c r="H302" s="116">
        <f>(D302+G302)/2</f>
        <v>76.5</v>
      </c>
      <c r="I302" s="116">
        <f>IF('STATS 17-18'!H304&lt;13.4,IF(H302&gt;73,73,H302),H302)</f>
        <v>76.5</v>
      </c>
      <c r="J302" s="134">
        <f>IF('STATS 17-18'!H304&lt;11,IF(I302&gt;66,66,I302),I302)</f>
        <v>76.5</v>
      </c>
    </row>
    <row r="303" ht="20.35" customHeight="1">
      <c r="A303" t="s" s="38">
        <v>383</v>
      </c>
      <c r="B303" s="90">
        <f>VLOOKUP('STATS 17-18'!Y305,'DF - Tableau 2'!$A$3:$B$55,2)</f>
        <v>51</v>
      </c>
      <c r="C303" s="116">
        <f>IF('STATS 17-18'!G305&lt;400,IF(B303&gt;66,66,B303),B303)</f>
        <v>51</v>
      </c>
      <c r="D303" s="116">
        <f>IF('STATS 17-18'!G305&lt;200,IF(C303&gt;60,60,C303),C303)</f>
        <v>51</v>
      </c>
      <c r="E303" s="33">
        <f>VLOOKUP('STATS 17-18'!AE305,'DF - Tableau 4'!$A$3:$B$55,2)</f>
        <v>96</v>
      </c>
      <c r="F303" s="33">
        <f>IF('STATS 17-18'!G305&lt;400,IF(E303&gt;66,66,E303),E303)</f>
        <v>96</v>
      </c>
      <c r="G303" s="33">
        <f>IF('STATS 17-18'!G305&lt;200,IF(F303&gt;60,60,F303),F303)</f>
        <v>96</v>
      </c>
      <c r="H303" s="116">
        <f>(D303+G303)/2</f>
        <v>73.5</v>
      </c>
      <c r="I303" s="116">
        <f>IF('STATS 17-18'!H305&lt;13.4,IF(H303&gt;73,73,H303),H303)</f>
        <v>73.5</v>
      </c>
      <c r="J303" s="134">
        <f>IF('STATS 17-18'!H305&lt;11,IF(I303&gt;66,66,I303),I303)</f>
        <v>73.5</v>
      </c>
    </row>
    <row r="304" ht="20.35" customHeight="1">
      <c r="A304" t="s" s="38">
        <v>384</v>
      </c>
      <c r="B304" s="90">
        <f>VLOOKUP('STATS 17-18'!Y306,'DF - Tableau 2'!$A$3:$B$55,2)</f>
        <v>86</v>
      </c>
      <c r="C304" s="33">
        <f>IF('STATS 17-18'!G306&lt;400,IF(B304&gt;66,66,B304),B304)</f>
        <v>66</v>
      </c>
      <c r="D304" s="33">
        <f>IF('STATS 17-18'!G306&lt;200,IF(C304&gt;60,60,C304),C304)</f>
        <v>60</v>
      </c>
      <c r="E304" s="33">
        <f>VLOOKUP('STATS 17-18'!AE306,'DF - Tableau 4'!$A$3:$B$55,2)</f>
        <v>96</v>
      </c>
      <c r="F304" s="33">
        <f>IF('STATS 17-18'!G306&lt;400,IF(E304&gt;66,66,E304),E304)</f>
        <v>66</v>
      </c>
      <c r="G304" s="33">
        <f>IF('STATS 17-18'!G306&lt;200,IF(F304&gt;60,60,F304),F304)</f>
        <v>60</v>
      </c>
      <c r="H304" s="116">
        <f>(D304+G304)/2</f>
        <v>60</v>
      </c>
      <c r="I304" s="116">
        <f>IF('STATS 17-18'!H306&lt;13.4,IF(H304&gt;73,73,H304),H304)</f>
        <v>60</v>
      </c>
      <c r="J304" s="134">
        <f>IF('STATS 17-18'!H306&lt;11,IF(I304&gt;66,66,I304),I304)</f>
        <v>60</v>
      </c>
    </row>
    <row r="305" ht="20.35" customHeight="1">
      <c r="A305" t="s" s="38">
        <v>385</v>
      </c>
      <c r="B305" s="90">
        <f>VLOOKUP('STATS 17-18'!Y307,'DF - Tableau 2'!$A$3:$B$55,2)</f>
        <v>73</v>
      </c>
      <c r="C305" s="116">
        <f>IF('STATS 17-18'!G307&lt;400,IF(B305&gt;66,66,B305),B305)</f>
        <v>73</v>
      </c>
      <c r="D305" s="116">
        <f>IF('STATS 17-18'!G307&lt;200,IF(C305&gt;60,60,C305),C305)</f>
        <v>73</v>
      </c>
      <c r="E305" s="33">
        <f>VLOOKUP('STATS 17-18'!AE307,'DF - Tableau 4'!$A$3:$B$55,2)</f>
        <v>62</v>
      </c>
      <c r="F305" s="33">
        <f>IF('STATS 17-18'!G307&lt;400,IF(E305&gt;66,66,E305),E305)</f>
        <v>62</v>
      </c>
      <c r="G305" s="33">
        <f>IF('STATS 17-18'!G307&lt;200,IF(F305&gt;60,60,F305),F305)</f>
        <v>62</v>
      </c>
      <c r="H305" s="116">
        <f>(D305+G305)/2</f>
        <v>67.5</v>
      </c>
      <c r="I305" s="116">
        <f>IF('STATS 17-18'!H307&lt;13.4,IF(H305&gt;73,73,H305),H305)</f>
        <v>67.5</v>
      </c>
      <c r="J305" s="134">
        <f>IF('STATS 17-18'!H307&lt;11,IF(I305&gt;66,66,I305),I305)</f>
        <v>66</v>
      </c>
    </row>
    <row r="306" ht="20.35" customHeight="1">
      <c r="A306" t="s" s="38">
        <v>387</v>
      </c>
      <c r="B306" s="90">
        <f>VLOOKUP('STATS 17-18'!Y308,'DF - Tableau 2'!$A$3:$B$55,2)</f>
        <v>71</v>
      </c>
      <c r="C306" s="116">
        <f>IF('STATS 17-18'!G308&lt;400,IF(B306&gt;66,66,B306),B306)</f>
        <v>71</v>
      </c>
      <c r="D306" s="116">
        <f>IF('STATS 17-18'!G308&lt;200,IF(C306&gt;60,60,C306),C306)</f>
        <v>71</v>
      </c>
      <c r="E306" s="33">
        <f>VLOOKUP('STATS 17-18'!AE308,'DF - Tableau 4'!$A$3:$B$55,2)</f>
        <v>73</v>
      </c>
      <c r="F306" s="33">
        <f>IF('STATS 17-18'!G308&lt;400,IF(E306&gt;66,66,E306),E306)</f>
        <v>73</v>
      </c>
      <c r="G306" s="33">
        <f>IF('STATS 17-18'!G308&lt;200,IF(F306&gt;60,60,F306),F306)</f>
        <v>73</v>
      </c>
      <c r="H306" s="116">
        <f>(D306+G306)/2</f>
        <v>72</v>
      </c>
      <c r="I306" s="116">
        <f>IF('STATS 17-18'!H308&lt;13.4,IF(H306&gt;73,73,H306),H306)</f>
        <v>72</v>
      </c>
      <c r="J306" s="134">
        <f>IF('STATS 17-18'!H308&lt;11,IF(I306&gt;66,66,I306),I306)</f>
        <v>72</v>
      </c>
    </row>
    <row r="307" ht="20.35" customHeight="1">
      <c r="A307" t="s" s="38">
        <v>388</v>
      </c>
      <c r="B307" s="90">
        <f>VLOOKUP('STATS 17-18'!Y309,'DF - Tableau 2'!$A$3:$B$55,2)</f>
        <v>57</v>
      </c>
      <c r="C307" s="116">
        <f>IF('STATS 17-18'!G309&lt;400,IF(B307&gt;66,66,B307),B307)</f>
        <v>57</v>
      </c>
      <c r="D307" s="116">
        <f>IF('STATS 17-18'!G309&lt;200,IF(C307&gt;60,60,C307),C307)</f>
        <v>57</v>
      </c>
      <c r="E307" s="33">
        <f>VLOOKUP('STATS 17-18'!AE309,'DF - Tableau 4'!$A$3:$B$55,2)</f>
        <v>47</v>
      </c>
      <c r="F307" s="33">
        <f>IF('STATS 17-18'!G309&lt;400,IF(E307&gt;66,66,E307),E307)</f>
        <v>47</v>
      </c>
      <c r="G307" s="33">
        <f>IF('STATS 17-18'!G309&lt;200,IF(F307&gt;60,60,F307),F307)</f>
        <v>47</v>
      </c>
      <c r="H307" s="116">
        <f>(D307+G307)/2</f>
        <v>52</v>
      </c>
      <c r="I307" s="116">
        <f>IF('STATS 17-18'!H309&lt;13.4,IF(H307&gt;73,73,H307),H307)</f>
        <v>52</v>
      </c>
      <c r="J307" s="134">
        <f>IF('STATS 17-18'!H309&lt;11,IF(I307&gt;66,66,I307),I307)</f>
        <v>52</v>
      </c>
    </row>
    <row r="308" ht="20.35" customHeight="1">
      <c r="A308" t="s" s="38">
        <v>390</v>
      </c>
      <c r="B308" s="90">
        <f>VLOOKUP('STATS 17-18'!Y310,'DF - Tableau 2'!$A$3:$B$55,2)</f>
        <v>77</v>
      </c>
      <c r="C308" s="33">
        <f>IF('STATS 17-18'!G310&lt;400,IF(B308&gt;66,66,B308),B308)</f>
        <v>66</v>
      </c>
      <c r="D308" s="33">
        <f>IF('STATS 17-18'!G310&lt;200,IF(C308&gt;60,60,C308),C308)</f>
        <v>60</v>
      </c>
      <c r="E308" s="33">
        <f>VLOOKUP('STATS 17-18'!AE310,'DF - Tableau 4'!$A$3:$B$55,2)</f>
        <v>68</v>
      </c>
      <c r="F308" s="33">
        <f>IF('STATS 17-18'!G310&lt;400,IF(E308&gt;66,66,E308),E308)</f>
        <v>66</v>
      </c>
      <c r="G308" s="33">
        <f>IF('STATS 17-18'!G310&lt;200,IF(F308&gt;60,60,F308),F308)</f>
        <v>60</v>
      </c>
      <c r="H308" s="116">
        <f>(D308+G308)/2</f>
        <v>60</v>
      </c>
      <c r="I308" s="116">
        <f>IF('STATS 17-18'!H310&lt;13.4,IF(H308&gt;73,73,H308),H308)</f>
        <v>60</v>
      </c>
      <c r="J308" s="134">
        <f>IF('STATS 17-18'!H310&lt;11,IF(I308&gt;66,66,I308),I308)</f>
        <v>60</v>
      </c>
    </row>
    <row r="309" ht="20.35" customHeight="1">
      <c r="A309" t="s" s="38">
        <v>391</v>
      </c>
      <c r="B309" s="90">
        <f>VLOOKUP('STATS 17-18'!Y311,'DF - Tableau 2'!$A$3:$B$55,2)</f>
        <v>89</v>
      </c>
      <c r="C309" s="33">
        <f>IF('STATS 17-18'!G311&lt;400,IF(B309&gt;66,66,B309),B309)</f>
        <v>66</v>
      </c>
      <c r="D309" s="33">
        <f>IF('STATS 17-18'!G311&lt;200,IF(C309&gt;60,60,C309),C309)</f>
        <v>60</v>
      </c>
      <c r="E309" s="33">
        <f>VLOOKUP('STATS 17-18'!AE311,'DF - Tableau 4'!$A$3:$B$55,2)</f>
        <v>80</v>
      </c>
      <c r="F309" s="33">
        <f>IF('STATS 17-18'!G311&lt;400,IF(E309&gt;66,66,E309),E309)</f>
        <v>66</v>
      </c>
      <c r="G309" s="33">
        <f>IF('STATS 17-18'!G311&lt;200,IF(F309&gt;60,60,F309),F309)</f>
        <v>60</v>
      </c>
      <c r="H309" s="116">
        <f>(D309+G309)/2</f>
        <v>60</v>
      </c>
      <c r="I309" s="116">
        <f>IF('STATS 17-18'!H311&lt;13.4,IF(H309&gt;73,73,H309),H309)</f>
        <v>60</v>
      </c>
      <c r="J309" s="134">
        <f>IF('STATS 17-18'!H311&lt;11,IF(I309&gt;66,66,I309),I309)</f>
        <v>60</v>
      </c>
    </row>
    <row r="310" ht="20.35" customHeight="1">
      <c r="A310" t="s" s="38">
        <v>392</v>
      </c>
      <c r="B310" s="90">
        <f>VLOOKUP('STATS 17-18'!Y312,'DF - Tableau 2'!$A$3:$B$55,2)</f>
        <v>59</v>
      </c>
      <c r="C310" s="116">
        <f>IF('STATS 17-18'!G312&lt;400,IF(B310&gt;66,66,B310),B310)</f>
        <v>59</v>
      </c>
      <c r="D310" s="116">
        <f>IF('STATS 17-18'!G312&lt;200,IF(C310&gt;60,60,C310),C310)</f>
        <v>59</v>
      </c>
      <c r="E310" s="33">
        <f>VLOOKUP('STATS 17-18'!AE312,'DF - Tableau 4'!$A$3:$B$55,2)</f>
        <v>90</v>
      </c>
      <c r="F310" s="33">
        <f>IF('STATS 17-18'!G312&lt;400,IF(E310&gt;66,66,E310),E310)</f>
        <v>90</v>
      </c>
      <c r="G310" s="33">
        <f>IF('STATS 17-18'!G312&lt;200,IF(F310&gt;60,60,F310),F310)</f>
        <v>90</v>
      </c>
      <c r="H310" s="116">
        <f>(D310+G310)/2</f>
        <v>74.5</v>
      </c>
      <c r="I310" s="116">
        <f>IF('STATS 17-18'!H312&lt;13.4,IF(H310&gt;73,73,H310),H310)</f>
        <v>74.5</v>
      </c>
      <c r="J310" s="134">
        <f>IF('STATS 17-18'!H312&lt;11,IF(I310&gt;66,66,I310),I310)</f>
        <v>74.5</v>
      </c>
    </row>
    <row r="311" ht="20.35" customHeight="1">
      <c r="A311" t="s" s="38">
        <v>393</v>
      </c>
      <c r="B311" s="90">
        <f>VLOOKUP('STATS 17-18'!Y313,'DF - Tableau 2'!$A$3:$B$55,2)</f>
        <v>65</v>
      </c>
      <c r="C311" s="116">
        <f>IF('STATS 17-18'!G313&lt;400,IF(B311&gt;66,66,B311),B311)</f>
        <v>65</v>
      </c>
      <c r="D311" s="116">
        <f>IF('STATS 17-18'!G313&lt;200,IF(C311&gt;60,60,C311),C311)</f>
        <v>65</v>
      </c>
      <c r="E311" s="33">
        <f>VLOOKUP('STATS 17-18'!AE313,'DF - Tableau 4'!$A$3:$B$55,2)</f>
        <v>93</v>
      </c>
      <c r="F311" s="33">
        <f>IF('STATS 17-18'!G313&lt;400,IF(E311&gt;66,66,E311),E311)</f>
        <v>93</v>
      </c>
      <c r="G311" s="33">
        <f>IF('STATS 17-18'!G313&lt;200,IF(F311&gt;60,60,F311),F311)</f>
        <v>93</v>
      </c>
      <c r="H311" s="116">
        <f>(D311+G311)/2</f>
        <v>79</v>
      </c>
      <c r="I311" s="116">
        <f>IF('STATS 17-18'!H313&lt;13.4,IF(H311&gt;73,73,H311),H311)</f>
        <v>73</v>
      </c>
      <c r="J311" s="134">
        <f>IF('STATS 17-18'!H313&lt;11,IF(I311&gt;66,66,I311),I311)</f>
        <v>66</v>
      </c>
    </row>
    <row r="312" ht="20.35" customHeight="1">
      <c r="A312" t="s" s="38">
        <v>394</v>
      </c>
      <c r="B312" s="90">
        <f>VLOOKUP('STATS 17-18'!Y314,'DF - Tableau 2'!$A$3:$B$55,2)</f>
        <v>55</v>
      </c>
      <c r="C312" s="116">
        <f>IF('STATS 17-18'!G314&lt;400,IF(B312&gt;66,66,B312),B312)</f>
        <v>55</v>
      </c>
      <c r="D312" s="116">
        <f>IF('STATS 17-18'!G314&lt;200,IF(C312&gt;60,60,C312),C312)</f>
        <v>55</v>
      </c>
      <c r="E312" s="33">
        <f>VLOOKUP('STATS 17-18'!AE314,'DF - Tableau 4'!$A$3:$B$55,2)</f>
        <v>80</v>
      </c>
      <c r="F312" s="33">
        <f>IF('STATS 17-18'!G314&lt;400,IF(E312&gt;66,66,E312),E312)</f>
        <v>66</v>
      </c>
      <c r="G312" s="33">
        <f>IF('STATS 17-18'!G314&lt;200,IF(F312&gt;60,60,F312),F312)</f>
        <v>60</v>
      </c>
      <c r="H312" s="116">
        <f>(D312+G312)/2</f>
        <v>57.5</v>
      </c>
      <c r="I312" s="116">
        <f>IF('STATS 17-18'!H314&lt;13.4,IF(H312&gt;73,73,H312),H312)</f>
        <v>57.5</v>
      </c>
      <c r="J312" s="134">
        <f>IF('STATS 17-18'!H314&lt;11,IF(I312&gt;66,66,I312),I312)</f>
        <v>57.5</v>
      </c>
    </row>
    <row r="313" ht="20.35" customHeight="1">
      <c r="A313" t="s" s="38">
        <v>395</v>
      </c>
      <c r="B313" s="90">
        <f>VLOOKUP('STATS 17-18'!Y315,'DF - Tableau 2'!$A$3:$B$55,2)</f>
        <v>64</v>
      </c>
      <c r="C313" s="116">
        <f>IF('STATS 17-18'!G315&lt;400,IF(B313&gt;66,66,B313),B313)</f>
        <v>64</v>
      </c>
      <c r="D313" s="116">
        <f>IF('STATS 17-18'!G315&lt;200,IF(C313&gt;60,60,C313),C313)</f>
        <v>64</v>
      </c>
      <c r="E313" s="33">
        <f>VLOOKUP('STATS 17-18'!AE315,'DF - Tableau 4'!$A$3:$B$55,2)</f>
        <v>78</v>
      </c>
      <c r="F313" s="33">
        <f>IF('STATS 17-18'!G315&lt;400,IF(E313&gt;66,66,E313),E313)</f>
        <v>66</v>
      </c>
      <c r="G313" s="33">
        <f>IF('STATS 17-18'!G315&lt;200,IF(F313&gt;60,60,F313),F313)</f>
        <v>66</v>
      </c>
      <c r="H313" s="116">
        <f>(D313+G313)/2</f>
        <v>65</v>
      </c>
      <c r="I313" s="116">
        <f>IF('STATS 17-18'!H315&lt;13.4,IF(H313&gt;73,73,H313),H313)</f>
        <v>65</v>
      </c>
      <c r="J313" s="134">
        <f>IF('STATS 17-18'!H315&lt;11,IF(I313&gt;66,66,I313),I313)</f>
        <v>65</v>
      </c>
    </row>
    <row r="314" ht="20.35" customHeight="1">
      <c r="A314" t="s" s="38">
        <v>397</v>
      </c>
      <c r="B314" s="90">
        <f>VLOOKUP('STATS 17-18'!Y316,'DF - Tableau 2'!$A$3:$B$55,2)</f>
        <v>86</v>
      </c>
      <c r="C314" s="116">
        <f>IF('STATS 17-18'!G316&lt;400,IF(B314&gt;66,66,B314),B314)</f>
        <v>86</v>
      </c>
      <c r="D314" s="116">
        <f>IF('STATS 17-18'!G316&lt;200,IF(C314&gt;60,60,C314),C314)</f>
        <v>86</v>
      </c>
      <c r="E314" s="33">
        <f>VLOOKUP('STATS 17-18'!AE316,'DF - Tableau 4'!$A$3:$B$55,2)</f>
        <v>61</v>
      </c>
      <c r="F314" s="33">
        <f>IF('STATS 17-18'!G316&lt;400,IF(E314&gt;66,66,E314),E314)</f>
        <v>61</v>
      </c>
      <c r="G314" s="33">
        <f>IF('STATS 17-18'!G316&lt;200,IF(F314&gt;60,60,F314),F314)</f>
        <v>61</v>
      </c>
      <c r="H314" s="116">
        <f>(D314+G314)/2</f>
        <v>73.5</v>
      </c>
      <c r="I314" s="116">
        <f>IF('STATS 17-18'!H316&lt;13.4,IF(H314&gt;73,73,H314),H314)</f>
        <v>73.5</v>
      </c>
      <c r="J314" s="134">
        <f>IF('STATS 17-18'!H316&lt;11,IF(I314&gt;66,66,I314),I314)</f>
        <v>73.5</v>
      </c>
    </row>
    <row r="315" ht="20.35" customHeight="1">
      <c r="A315" t="s" s="38">
        <v>398</v>
      </c>
      <c r="B315" s="90">
        <f>VLOOKUP('STATS 17-18'!Y317,'DF - Tableau 2'!$A$3:$B$55,2)</f>
        <v>74</v>
      </c>
      <c r="C315" s="116">
        <f>IF('STATS 17-18'!G317&lt;400,IF(B315&gt;66,66,B315),B315)</f>
        <v>74</v>
      </c>
      <c r="D315" s="116">
        <f>IF('STATS 17-18'!G317&lt;200,IF(C315&gt;60,60,C315),C315)</f>
        <v>74</v>
      </c>
      <c r="E315" s="33">
        <f>VLOOKUP('STATS 17-18'!AE317,'DF - Tableau 4'!$A$3:$B$55,2)</f>
        <v>71</v>
      </c>
      <c r="F315" s="33">
        <f>IF('STATS 17-18'!G317&lt;400,IF(E315&gt;66,66,E315),E315)</f>
        <v>71</v>
      </c>
      <c r="G315" s="33">
        <f>IF('STATS 17-18'!G317&lt;200,IF(F315&gt;60,60,F315),F315)</f>
        <v>71</v>
      </c>
      <c r="H315" s="116">
        <f>(D315+G315)/2</f>
        <v>72.5</v>
      </c>
      <c r="I315" s="116">
        <f>IF('STATS 17-18'!H317&lt;13.4,IF(H315&gt;73,73,H315),H315)</f>
        <v>72.5</v>
      </c>
      <c r="J315" s="134">
        <f>IF('STATS 17-18'!H317&lt;11,IF(I315&gt;66,66,I315),I315)</f>
        <v>72.5</v>
      </c>
    </row>
    <row r="316" ht="20.35" customHeight="1">
      <c r="A316" t="s" s="38">
        <v>399</v>
      </c>
      <c r="B316" s="90">
        <f>VLOOKUP('STATS 17-18'!Y318,'DF - Tableau 2'!$A$3:$B$55,2)</f>
        <v>78</v>
      </c>
      <c r="C316" s="116">
        <f>IF('STATS 17-18'!G318&lt;400,IF(B316&gt;66,66,B316),B316)</f>
        <v>78</v>
      </c>
      <c r="D316" s="116">
        <f>IF('STATS 17-18'!G318&lt;200,IF(C316&gt;60,60,C316),C316)</f>
        <v>78</v>
      </c>
      <c r="E316" s="33">
        <f>VLOOKUP('STATS 17-18'!AE318,'DF - Tableau 4'!$A$3:$B$55,2)</f>
        <v>60</v>
      </c>
      <c r="F316" s="33">
        <f>IF('STATS 17-18'!G318&lt;400,IF(E316&gt;66,66,E316),E316)</f>
        <v>60</v>
      </c>
      <c r="G316" s="33">
        <f>IF('STATS 17-18'!G318&lt;200,IF(F316&gt;60,60,F316),F316)</f>
        <v>60</v>
      </c>
      <c r="H316" s="116">
        <f>(D316+G316)/2</f>
        <v>69</v>
      </c>
      <c r="I316" s="116">
        <f>IF('STATS 17-18'!H318&lt;13.4,IF(H316&gt;73,73,H316),H316)</f>
        <v>69</v>
      </c>
      <c r="J316" s="134">
        <f>IF('STATS 17-18'!H318&lt;11,IF(I316&gt;66,66,I316),I316)</f>
        <v>66</v>
      </c>
    </row>
    <row r="317" ht="20.35" customHeight="1">
      <c r="A317" t="s" s="38">
        <v>400</v>
      </c>
      <c r="B317" s="90">
        <f>VLOOKUP('STATS 17-18'!Y319,'DF - Tableau 2'!$A$3:$B$55,2)</f>
        <v>47</v>
      </c>
      <c r="C317" s="116">
        <f>IF('STATS 17-18'!G319&lt;400,IF(B317&gt;66,66,B317),B317)</f>
        <v>47</v>
      </c>
      <c r="D317" s="116">
        <f>IF('STATS 17-18'!G319&lt;200,IF(C317&gt;60,60,C317),C317)</f>
        <v>47</v>
      </c>
      <c r="E317" s="33">
        <f>VLOOKUP('STATS 17-18'!AE319,'DF - Tableau 4'!$A$3:$B$55,2)</f>
        <v>47</v>
      </c>
      <c r="F317" s="33">
        <f>IF('STATS 17-18'!G319&lt;400,IF(E317&gt;66,66,E317),E317)</f>
        <v>47</v>
      </c>
      <c r="G317" s="33">
        <f>IF('STATS 17-18'!G319&lt;200,IF(F317&gt;60,60,F317),F317)</f>
        <v>47</v>
      </c>
      <c r="H317" s="116">
        <f>(D317+G317)/2</f>
        <v>47</v>
      </c>
      <c r="I317" s="116">
        <f>IF('STATS 17-18'!H319&lt;13.4,IF(H317&gt;73,73,H317),H317)</f>
        <v>47</v>
      </c>
      <c r="J317" s="134">
        <f>IF('STATS 17-18'!H319&lt;11,IF(I317&gt;66,66,I317),I317)</f>
        <v>47</v>
      </c>
    </row>
    <row r="318" ht="20.35" customHeight="1">
      <c r="A318" t="s" s="38">
        <v>401</v>
      </c>
      <c r="B318" s="90">
        <f>VLOOKUP('STATS 17-18'!Y320,'DF - Tableau 2'!$A$3:$B$55,2)</f>
        <v>54</v>
      </c>
      <c r="C318" s="116">
        <f>IF('STATS 17-18'!G320&lt;400,IF(B318&gt;66,66,B318),B318)</f>
        <v>54</v>
      </c>
      <c r="D318" s="116">
        <f>IF('STATS 17-18'!G320&lt;200,IF(C318&gt;60,60,C318),C318)</f>
        <v>54</v>
      </c>
      <c r="E318" s="33">
        <f>VLOOKUP('STATS 17-18'!AE320,'DF - Tableau 4'!$A$3:$B$55,2)</f>
        <v>66</v>
      </c>
      <c r="F318" s="33">
        <f>IF('STATS 17-18'!G320&lt;400,IF(E318&gt;66,66,E318),E318)</f>
        <v>66</v>
      </c>
      <c r="G318" s="33">
        <f>IF('STATS 17-18'!G320&lt;200,IF(F318&gt;60,60,F318),F318)</f>
        <v>66</v>
      </c>
      <c r="H318" s="116">
        <f>(D318+G318)/2</f>
        <v>60</v>
      </c>
      <c r="I318" s="116">
        <f>IF('STATS 17-18'!H320&lt;13.4,IF(H318&gt;73,73,H318),H318)</f>
        <v>60</v>
      </c>
      <c r="J318" s="134">
        <f>IF('STATS 17-18'!H320&lt;11,IF(I318&gt;66,66,I318),I318)</f>
        <v>60</v>
      </c>
    </row>
    <row r="319" ht="20.35" customHeight="1">
      <c r="A319" t="s" s="38">
        <v>402</v>
      </c>
      <c r="B319" s="90">
        <f>VLOOKUP('STATS 17-18'!Y321,'DF - Tableau 2'!$A$3:$B$55,2)</f>
        <v>47</v>
      </c>
      <c r="C319" s="116">
        <f>IF('STATS 17-18'!G321&lt;400,IF(B319&gt;66,66,B319),B319)</f>
        <v>47</v>
      </c>
      <c r="D319" s="116">
        <f>IF('STATS 17-18'!G321&lt;200,IF(C319&gt;60,60,C319),C319)</f>
        <v>47</v>
      </c>
      <c r="E319" s="33">
        <f>VLOOKUP('STATS 17-18'!AE321,'DF - Tableau 4'!$A$3:$B$55,2)</f>
        <v>95</v>
      </c>
      <c r="F319" s="33">
        <f>IF('STATS 17-18'!G321&lt;400,IF(E319&gt;66,66,E319),E319)</f>
        <v>95</v>
      </c>
      <c r="G319" s="33">
        <f>IF('STATS 17-18'!G321&lt;200,IF(F319&gt;60,60,F319),F319)</f>
        <v>95</v>
      </c>
      <c r="H319" s="116">
        <f>(D319+G319)/2</f>
        <v>71</v>
      </c>
      <c r="I319" s="116">
        <f>IF('STATS 17-18'!H321&lt;13.4,IF(H319&gt;73,73,H319),H319)</f>
        <v>71</v>
      </c>
      <c r="J319" s="134">
        <f>IF('STATS 17-18'!H321&lt;11,IF(I319&gt;66,66,I319),I319)</f>
        <v>71</v>
      </c>
    </row>
    <row r="320" ht="20.35" customHeight="1">
      <c r="A320" t="s" s="38">
        <v>403</v>
      </c>
      <c r="B320" s="90">
        <f>VLOOKUP('STATS 17-18'!Y322,'DF - Tableau 2'!$A$3:$B$55,2)</f>
        <v>71</v>
      </c>
      <c r="C320" s="116">
        <f>IF('STATS 17-18'!G322&lt;400,IF(B320&gt;66,66,B320),B320)</f>
        <v>71</v>
      </c>
      <c r="D320" s="116">
        <f>IF('STATS 17-18'!G322&lt;200,IF(C320&gt;60,60,C320),C320)</f>
        <v>71</v>
      </c>
      <c r="E320" s="33">
        <f>VLOOKUP('STATS 17-18'!AE322,'DF - Tableau 4'!$A$3:$B$55,2)</f>
        <v>84</v>
      </c>
      <c r="F320" s="33">
        <f>IF('STATS 17-18'!G322&lt;400,IF(E320&gt;66,66,E320),E320)</f>
        <v>84</v>
      </c>
      <c r="G320" s="33">
        <f>IF('STATS 17-18'!G322&lt;200,IF(F320&gt;60,60,F320),F320)</f>
        <v>84</v>
      </c>
      <c r="H320" s="116">
        <f>(D320+G320)/2</f>
        <v>77.5</v>
      </c>
      <c r="I320" s="116">
        <f>IF('STATS 17-18'!H322&lt;13.4,IF(H320&gt;73,73,H320),H320)</f>
        <v>77.5</v>
      </c>
      <c r="J320" s="134">
        <f>IF('STATS 17-18'!H322&lt;11,IF(I320&gt;66,66,I320),I320)</f>
        <v>77.5</v>
      </c>
    </row>
    <row r="321" ht="20.35" customHeight="1">
      <c r="A321" t="s" s="38">
        <v>404</v>
      </c>
      <c r="B321" s="90">
        <f>VLOOKUP('STATS 17-18'!Y323,'DF - Tableau 2'!$A$3:$B$55,2)</f>
        <v>80</v>
      </c>
      <c r="C321" s="116">
        <f>IF('STATS 17-18'!G323&lt;400,IF(B321&gt;66,66,B321),B321)</f>
        <v>80</v>
      </c>
      <c r="D321" s="116">
        <f>IF('STATS 17-18'!G323&lt;200,IF(C321&gt;60,60,C321),C321)</f>
        <v>80</v>
      </c>
      <c r="E321" s="33">
        <f>VLOOKUP('STATS 17-18'!AE323,'DF - Tableau 4'!$A$3:$B$55,2)</f>
        <v>55</v>
      </c>
      <c r="F321" s="33">
        <f>IF('STATS 17-18'!G323&lt;400,IF(E321&gt;66,66,E321),E321)</f>
        <v>55</v>
      </c>
      <c r="G321" s="33">
        <f>IF('STATS 17-18'!G323&lt;200,IF(F321&gt;60,60,F321),F321)</f>
        <v>55</v>
      </c>
      <c r="H321" s="116">
        <f>(D321+G321)/2</f>
        <v>67.5</v>
      </c>
      <c r="I321" s="116">
        <f>IF('STATS 17-18'!H323&lt;13.4,IF(H321&gt;73,73,H321),H321)</f>
        <v>67.5</v>
      </c>
      <c r="J321" s="134">
        <f>IF('STATS 17-18'!H323&lt;11,IF(I321&gt;66,66,I321),I321)</f>
        <v>67.5</v>
      </c>
    </row>
    <row r="322" ht="20.35" customHeight="1">
      <c r="A322" t="s" s="38">
        <v>405</v>
      </c>
      <c r="B322" s="90">
        <f>VLOOKUP('STATS 17-18'!Y324,'DF - Tableau 2'!$A$3:$B$55,2)</f>
        <v>51</v>
      </c>
      <c r="C322" s="116">
        <f>IF('STATS 17-18'!G324&lt;400,IF(B322&gt;66,66,B322),B322)</f>
        <v>51</v>
      </c>
      <c r="D322" s="116">
        <f>IF('STATS 17-18'!G324&lt;200,IF(C322&gt;60,60,C322),C322)</f>
        <v>51</v>
      </c>
      <c r="E322" s="33">
        <f>VLOOKUP('STATS 17-18'!AE324,'DF - Tableau 4'!$A$3:$B$55,2)</f>
        <v>89</v>
      </c>
      <c r="F322" s="33">
        <f>IF('STATS 17-18'!G324&lt;400,IF(E322&gt;66,66,E322),E322)</f>
        <v>89</v>
      </c>
      <c r="G322" s="33">
        <f>IF('STATS 17-18'!G324&lt;200,IF(F322&gt;60,60,F322),F322)</f>
        <v>89</v>
      </c>
      <c r="H322" s="116">
        <f>(D322+G322)/2</f>
        <v>70</v>
      </c>
      <c r="I322" s="116">
        <f>IF('STATS 17-18'!H324&lt;13.4,IF(H322&gt;73,73,H322),H322)</f>
        <v>70</v>
      </c>
      <c r="J322" s="134">
        <f>IF('STATS 17-18'!H324&lt;11,IF(I322&gt;66,66,I322),I322)</f>
        <v>70</v>
      </c>
    </row>
    <row r="323" ht="20.35" customHeight="1">
      <c r="A323" t="s" s="38">
        <v>406</v>
      </c>
      <c r="B323" s="90">
        <f>VLOOKUP('STATS 17-18'!Y325,'DF - Tableau 2'!$A$3:$B$55,2)</f>
        <v>59</v>
      </c>
      <c r="C323" s="116">
        <f>IF('STATS 17-18'!G325&lt;400,IF(B323&gt;66,66,B323),B323)</f>
        <v>59</v>
      </c>
      <c r="D323" s="116">
        <f>IF('STATS 17-18'!G325&lt;200,IF(C323&gt;60,60,C323),C323)</f>
        <v>59</v>
      </c>
      <c r="E323" s="33">
        <f>VLOOKUP('STATS 17-18'!AE325,'DF - Tableau 4'!$A$3:$B$55,2)</f>
        <v>79</v>
      </c>
      <c r="F323" s="33">
        <f>IF('STATS 17-18'!G325&lt;400,IF(E323&gt;66,66,E323),E323)</f>
        <v>79</v>
      </c>
      <c r="G323" s="33">
        <f>IF('STATS 17-18'!G325&lt;200,IF(F323&gt;60,60,F323),F323)</f>
        <v>79</v>
      </c>
      <c r="H323" s="116">
        <f>(D323+G323)/2</f>
        <v>69</v>
      </c>
      <c r="I323" s="116">
        <f>IF('STATS 17-18'!H325&lt;13.4,IF(H323&gt;73,73,H323),H323)</f>
        <v>69</v>
      </c>
      <c r="J323" s="134">
        <f>IF('STATS 17-18'!H325&lt;11,IF(I323&gt;66,66,I323),I323)</f>
        <v>69</v>
      </c>
    </row>
    <row r="324" ht="20.35" customHeight="1">
      <c r="A324" t="s" s="38">
        <v>407</v>
      </c>
      <c r="B324" s="90">
        <f>VLOOKUP('STATS 17-18'!Y326,'DF - Tableau 2'!$A$3:$B$55,2)</f>
        <v>64</v>
      </c>
      <c r="C324" s="116">
        <f>IF('STATS 17-18'!G326&lt;400,IF(B324&gt;66,66,B324),B324)</f>
        <v>64</v>
      </c>
      <c r="D324" s="116">
        <f>IF('STATS 17-18'!G326&lt;200,IF(C324&gt;60,60,C324),C324)</f>
        <v>64</v>
      </c>
      <c r="E324" s="33">
        <f>VLOOKUP('STATS 17-18'!AE326,'DF - Tableau 4'!$A$3:$B$55,2)</f>
        <v>89</v>
      </c>
      <c r="F324" s="33">
        <f>IF('STATS 17-18'!G326&lt;400,IF(E324&gt;66,66,E324),E324)</f>
        <v>89</v>
      </c>
      <c r="G324" s="33">
        <f>IF('STATS 17-18'!G326&lt;200,IF(F324&gt;60,60,F324),F324)</f>
        <v>89</v>
      </c>
      <c r="H324" s="116">
        <f>(D324+G324)/2</f>
        <v>76.5</v>
      </c>
      <c r="I324" s="116">
        <f>IF('STATS 17-18'!H326&lt;13.4,IF(H324&gt;73,73,H324),H324)</f>
        <v>76.5</v>
      </c>
      <c r="J324" s="134">
        <f>IF('STATS 17-18'!H326&lt;11,IF(I324&gt;66,66,I324),I324)</f>
        <v>76.5</v>
      </c>
    </row>
    <row r="325" ht="20.35" customHeight="1">
      <c r="A325" t="s" s="38">
        <v>408</v>
      </c>
      <c r="B325" s="90">
        <f>VLOOKUP('STATS 17-18'!Y327,'DF - Tableau 2'!$A$3:$B$55,2)</f>
        <v>90</v>
      </c>
      <c r="C325" s="33">
        <f>IF('STATS 17-18'!G327&lt;400,IF(B325&gt;66,66,B325),B325)</f>
        <v>66</v>
      </c>
      <c r="D325" s="33">
        <f>IF('STATS 17-18'!G327&lt;200,IF(C325&gt;60,60,C325),C325)</f>
        <v>60</v>
      </c>
      <c r="E325" s="33">
        <f>VLOOKUP('STATS 17-18'!AE327,'DF - Tableau 4'!$A$3:$B$55,2)</f>
        <v>51</v>
      </c>
      <c r="F325" s="33">
        <f>IF('STATS 17-18'!G327&lt;400,IF(E325&gt;66,66,E325),E325)</f>
        <v>51</v>
      </c>
      <c r="G325" s="33">
        <f>IF('STATS 17-18'!G327&lt;200,IF(F325&gt;60,60,F325),F325)</f>
        <v>51</v>
      </c>
      <c r="H325" s="116">
        <f>(D325+G325)/2</f>
        <v>55.5</v>
      </c>
      <c r="I325" s="116">
        <f>IF('STATS 17-18'!H327&lt;13.4,IF(H325&gt;73,73,H325),H325)</f>
        <v>55.5</v>
      </c>
      <c r="J325" s="134">
        <f>IF('STATS 17-18'!H327&lt;11,IF(I325&gt;66,66,I325),I325)</f>
        <v>55.5</v>
      </c>
    </row>
    <row r="326" ht="20.35" customHeight="1">
      <c r="A326" t="s" s="38">
        <v>409</v>
      </c>
      <c r="B326" s="90">
        <f>VLOOKUP('STATS 17-18'!Y328,'DF - Tableau 2'!$A$3:$B$55,2)</f>
        <v>47</v>
      </c>
      <c r="C326" s="116">
        <f>IF('STATS 17-18'!G328&lt;400,IF(B326&gt;66,66,B326),B326)</f>
        <v>47</v>
      </c>
      <c r="D326" s="116">
        <f>IF('STATS 17-18'!G328&lt;200,IF(C326&gt;60,60,C326),C326)</f>
        <v>47</v>
      </c>
      <c r="E326" s="33">
        <f>VLOOKUP('STATS 17-18'!AE328,'DF - Tableau 4'!$A$3:$B$55,2)</f>
        <v>69</v>
      </c>
      <c r="F326" s="33">
        <f>IF('STATS 17-18'!G328&lt;400,IF(E326&gt;66,66,E326),E326)</f>
        <v>66</v>
      </c>
      <c r="G326" s="33">
        <f>IF('STATS 17-18'!G328&lt;200,IF(F326&gt;60,60,F326),F326)</f>
        <v>60</v>
      </c>
      <c r="H326" s="116">
        <f>(D326+G326)/2</f>
        <v>53.5</v>
      </c>
      <c r="I326" s="116">
        <f>IF('STATS 17-18'!H328&lt;13.4,IF(H326&gt;73,73,H326),H326)</f>
        <v>53.5</v>
      </c>
      <c r="J326" s="134">
        <f>IF('STATS 17-18'!H328&lt;11,IF(I326&gt;66,66,I326),I326)</f>
        <v>53.5</v>
      </c>
    </row>
    <row r="327" ht="20.35" customHeight="1">
      <c r="A327" t="s" s="38">
        <v>410</v>
      </c>
      <c r="B327" s="90">
        <f>VLOOKUP('STATS 17-18'!Y329,'DF - Tableau 2'!$A$3:$B$55,2)</f>
        <v>50</v>
      </c>
      <c r="C327" s="116">
        <f>IF('STATS 17-18'!G329&lt;400,IF(B327&gt;66,66,B327),B327)</f>
        <v>50</v>
      </c>
      <c r="D327" s="116">
        <f>IF('STATS 17-18'!G329&lt;200,IF(C327&gt;60,60,C327),C327)</f>
        <v>50</v>
      </c>
      <c r="E327" s="33">
        <f>VLOOKUP('STATS 17-18'!AE329,'DF - Tableau 4'!$A$3:$B$55,2)</f>
        <v>49</v>
      </c>
      <c r="F327" s="33">
        <f>IF('STATS 17-18'!G329&lt;400,IF(E327&gt;66,66,E327),E327)</f>
        <v>49</v>
      </c>
      <c r="G327" s="33">
        <f>IF('STATS 17-18'!G329&lt;200,IF(F327&gt;60,60,F327),F327)</f>
        <v>49</v>
      </c>
      <c r="H327" s="116">
        <f>(D327+G327)/2</f>
        <v>49.5</v>
      </c>
      <c r="I327" s="116">
        <f>IF('STATS 17-18'!H329&lt;13.4,IF(H327&gt;73,73,H327),H327)</f>
        <v>49.5</v>
      </c>
      <c r="J327" s="134">
        <f>IF('STATS 17-18'!H329&lt;11,IF(I327&gt;66,66,I327),I327)</f>
        <v>49.5</v>
      </c>
    </row>
    <row r="328" ht="20.35" customHeight="1">
      <c r="A328" t="s" s="38">
        <v>411</v>
      </c>
      <c r="B328" s="90">
        <f>VLOOKUP('STATS 17-18'!Y330,'DF - Tableau 2'!$A$3:$B$55,2)</f>
        <v>83</v>
      </c>
      <c r="C328" s="116">
        <f>IF('STATS 17-18'!G330&lt;400,IF(B328&gt;66,66,B328),B328)</f>
        <v>83</v>
      </c>
      <c r="D328" s="116">
        <f>IF('STATS 17-18'!G330&lt;200,IF(C328&gt;60,60,C328),C328)</f>
        <v>83</v>
      </c>
      <c r="E328" s="33">
        <f>VLOOKUP('STATS 17-18'!AE330,'DF - Tableau 4'!$A$3:$B$55,2)</f>
        <v>52</v>
      </c>
      <c r="F328" s="33">
        <f>IF('STATS 17-18'!G330&lt;400,IF(E328&gt;66,66,E328),E328)</f>
        <v>52</v>
      </c>
      <c r="G328" s="33">
        <f>IF('STATS 17-18'!G330&lt;200,IF(F328&gt;60,60,F328),F328)</f>
        <v>52</v>
      </c>
      <c r="H328" s="116">
        <f>(D328+G328)/2</f>
        <v>67.5</v>
      </c>
      <c r="I328" s="116">
        <f>IF('STATS 17-18'!H330&lt;13.4,IF(H328&gt;73,73,H328),H328)</f>
        <v>67.5</v>
      </c>
      <c r="J328" s="134">
        <f>IF('STATS 17-18'!H330&lt;11,IF(I328&gt;66,66,I328),I328)</f>
        <v>67.5</v>
      </c>
    </row>
    <row r="329" ht="20.35" customHeight="1">
      <c r="A329" t="s" s="38">
        <v>412</v>
      </c>
      <c r="B329" s="90">
        <f>VLOOKUP('STATS 17-18'!Y331,'DF - Tableau 2'!$A$3:$B$55,2)</f>
        <v>47</v>
      </c>
      <c r="C329" s="116">
        <f>IF('STATS 17-18'!G331&lt;400,IF(B329&gt;66,66,B329),B329)</f>
        <v>47</v>
      </c>
      <c r="D329" s="116">
        <f>IF('STATS 17-18'!G331&lt;200,IF(C329&gt;60,60,C329),C329)</f>
        <v>47</v>
      </c>
      <c r="E329" s="33">
        <f>VLOOKUP('STATS 17-18'!AE331,'DF - Tableau 4'!$A$3:$B$55,2)</f>
        <v>67</v>
      </c>
      <c r="F329" s="33">
        <f>IF('STATS 17-18'!G331&lt;400,IF(E329&gt;66,66,E329),E329)</f>
        <v>66</v>
      </c>
      <c r="G329" s="33">
        <f>IF('STATS 17-18'!G331&lt;200,IF(F329&gt;60,60,F329),F329)</f>
        <v>60</v>
      </c>
      <c r="H329" s="116">
        <f>(D329+G329)/2</f>
        <v>53.5</v>
      </c>
      <c r="I329" s="116">
        <f>IF('STATS 17-18'!H331&lt;13.4,IF(H329&gt;73,73,H329),H329)</f>
        <v>53.5</v>
      </c>
      <c r="J329" s="134">
        <f>IF('STATS 17-18'!H331&lt;11,IF(I329&gt;66,66,I329),I329)</f>
        <v>53.5</v>
      </c>
    </row>
    <row r="330" ht="20.35" customHeight="1">
      <c r="A330" t="s" s="38">
        <v>413</v>
      </c>
      <c r="B330" s="90">
        <f>VLOOKUP('STATS 17-18'!Y332,'DF - Tableau 2'!$A$3:$B$55,2)</f>
        <v>63</v>
      </c>
      <c r="C330" s="116">
        <f>IF('STATS 17-18'!G332&lt;400,IF(B330&gt;66,66,B330),B330)</f>
        <v>63</v>
      </c>
      <c r="D330" s="116">
        <f>IF('STATS 17-18'!G332&lt;200,IF(C330&gt;60,60,C330),C330)</f>
        <v>63</v>
      </c>
      <c r="E330" s="33">
        <f>VLOOKUP('STATS 17-18'!AE332,'DF - Tableau 4'!$A$3:$B$55,2)</f>
        <v>94</v>
      </c>
      <c r="F330" s="33">
        <f>IF('STATS 17-18'!G332&lt;400,IF(E330&gt;66,66,E330),E330)</f>
        <v>94</v>
      </c>
      <c r="G330" s="33">
        <f>IF('STATS 17-18'!G332&lt;200,IF(F330&gt;60,60,F330),F330)</f>
        <v>94</v>
      </c>
      <c r="H330" s="116">
        <f>(D330+G330)/2</f>
        <v>78.5</v>
      </c>
      <c r="I330" s="116">
        <f>IF('STATS 17-18'!H332&lt;13.4,IF(H330&gt;73,73,H330),H330)</f>
        <v>78.5</v>
      </c>
      <c r="J330" s="134">
        <f>IF('STATS 17-18'!H332&lt;11,IF(I330&gt;66,66,I330),I330)</f>
        <v>78.5</v>
      </c>
    </row>
    <row r="331" ht="20.35" customHeight="1">
      <c r="A331" t="s" s="38">
        <v>415</v>
      </c>
      <c r="B331" s="90">
        <f>VLOOKUP('STATS 17-18'!Y333,'DF - Tableau 2'!$A$3:$B$55,2)</f>
        <v>47</v>
      </c>
      <c r="C331" s="116">
        <f>IF('STATS 17-18'!G333&lt;400,IF(B331&gt;66,66,B331),B331)</f>
        <v>47</v>
      </c>
      <c r="D331" s="116">
        <f>IF('STATS 17-18'!G333&lt;200,IF(C331&gt;60,60,C331),C331)</f>
        <v>47</v>
      </c>
      <c r="E331" s="33">
        <f>VLOOKUP('STATS 17-18'!AE333,'DF - Tableau 4'!$A$3:$B$55,2)</f>
        <v>86</v>
      </c>
      <c r="F331" s="33">
        <f>IF('STATS 17-18'!G333&lt;400,IF(E331&gt;66,66,E331),E331)</f>
        <v>86</v>
      </c>
      <c r="G331" s="33">
        <f>IF('STATS 17-18'!G333&lt;200,IF(F331&gt;60,60,F331),F331)</f>
        <v>86</v>
      </c>
      <c r="H331" s="116">
        <f>(D331+G331)/2</f>
        <v>66.5</v>
      </c>
      <c r="I331" s="116">
        <f>IF('STATS 17-18'!H333&lt;13.4,IF(H331&gt;73,73,H331),H331)</f>
        <v>66.5</v>
      </c>
      <c r="J331" s="134">
        <f>IF('STATS 17-18'!H333&lt;11,IF(I331&gt;66,66,I331),I331)</f>
        <v>66.5</v>
      </c>
    </row>
    <row r="332" ht="20.35" customHeight="1">
      <c r="A332" t="s" s="38">
        <v>416</v>
      </c>
      <c r="B332" s="90">
        <f>VLOOKUP('STATS 17-18'!Y334,'DF - Tableau 2'!$A$3:$B$55,2)</f>
        <v>83</v>
      </c>
      <c r="C332" s="116">
        <f>IF('STATS 17-18'!G334&lt;400,IF(B332&gt;66,66,B332),B332)</f>
        <v>83</v>
      </c>
      <c r="D332" s="116">
        <f>IF('STATS 17-18'!G334&lt;200,IF(C332&gt;60,60,C332),C332)</f>
        <v>83</v>
      </c>
      <c r="E332" s="33">
        <f>VLOOKUP('STATS 17-18'!AE334,'DF - Tableau 4'!$A$3:$B$55,2)</f>
        <v>67</v>
      </c>
      <c r="F332" s="33">
        <f>IF('STATS 17-18'!G334&lt;400,IF(E332&gt;66,66,E332),E332)</f>
        <v>67</v>
      </c>
      <c r="G332" s="33">
        <f>IF('STATS 17-18'!G334&lt;200,IF(F332&gt;60,60,F332),F332)</f>
        <v>67</v>
      </c>
      <c r="H332" s="116">
        <f>(D332+G332)/2</f>
        <v>75</v>
      </c>
      <c r="I332" s="116">
        <f>IF('STATS 17-18'!H334&lt;13.4,IF(H332&gt;73,73,H332),H332)</f>
        <v>73</v>
      </c>
      <c r="J332" s="134">
        <f>IF('STATS 17-18'!H334&lt;11,IF(I332&gt;66,66,I332),I332)</f>
        <v>66</v>
      </c>
    </row>
    <row r="333" ht="20.35" customHeight="1">
      <c r="A333" t="s" s="38">
        <v>417</v>
      </c>
      <c r="B333" s="90">
        <f>VLOOKUP('STATS 17-18'!Y335,'DF - Tableau 2'!$A$3:$B$55,2)</f>
        <v>84</v>
      </c>
      <c r="C333" s="116">
        <f>IF('STATS 17-18'!G335&lt;400,IF(B333&gt;66,66,B333),B333)</f>
        <v>84</v>
      </c>
      <c r="D333" s="116">
        <f>IF('STATS 17-18'!G335&lt;200,IF(C333&gt;60,60,C333),C333)</f>
        <v>84</v>
      </c>
      <c r="E333" s="33">
        <f>VLOOKUP('STATS 17-18'!AE335,'DF - Tableau 4'!$A$3:$B$55,2)</f>
        <v>65</v>
      </c>
      <c r="F333" s="33">
        <f>IF('STATS 17-18'!G335&lt;400,IF(E333&gt;66,66,E333),E333)</f>
        <v>65</v>
      </c>
      <c r="G333" s="33">
        <f>IF('STATS 17-18'!G335&lt;200,IF(F333&gt;60,60,F333),F333)</f>
        <v>65</v>
      </c>
      <c r="H333" s="116">
        <f>(D333+G333)/2</f>
        <v>74.5</v>
      </c>
      <c r="I333" s="116">
        <f>IF('STATS 17-18'!H335&lt;13.4,IF(H333&gt;73,73,H333),H333)</f>
        <v>73</v>
      </c>
      <c r="J333" s="134">
        <f>IF('STATS 17-18'!H335&lt;11,IF(I333&gt;66,66,I333),I333)</f>
        <v>73</v>
      </c>
    </row>
    <row r="334" ht="20.35" customHeight="1">
      <c r="A334" t="s" s="38">
        <v>418</v>
      </c>
      <c r="B334" s="90">
        <f>VLOOKUP('STATS 17-18'!Y336,'DF - Tableau 2'!$A$3:$B$55,2)</f>
        <v>56</v>
      </c>
      <c r="C334" s="116">
        <f>IF('STATS 17-18'!G336&lt;400,IF(B334&gt;66,66,B334),B334)</f>
        <v>56</v>
      </c>
      <c r="D334" s="116">
        <f>IF('STATS 17-18'!G336&lt;200,IF(C334&gt;60,60,C334),C334)</f>
        <v>56</v>
      </c>
      <c r="E334" s="33">
        <f>VLOOKUP('STATS 17-18'!AE336,'DF - Tableau 4'!$A$3:$B$55,2)</f>
        <v>90</v>
      </c>
      <c r="F334" s="33">
        <f>IF('STATS 17-18'!G336&lt;400,IF(E334&gt;66,66,E334),E334)</f>
        <v>90</v>
      </c>
      <c r="G334" s="33">
        <f>IF('STATS 17-18'!G336&lt;200,IF(F334&gt;60,60,F334),F334)</f>
        <v>90</v>
      </c>
      <c r="H334" s="116">
        <f>(D334+G334)/2</f>
        <v>73</v>
      </c>
      <c r="I334" s="116">
        <f>IF('STATS 17-18'!H336&lt;13.4,IF(H334&gt;73,73,H334),H334)</f>
        <v>73</v>
      </c>
      <c r="J334" s="134">
        <f>IF('STATS 17-18'!H336&lt;11,IF(I334&gt;66,66,I334),I334)</f>
        <v>73</v>
      </c>
    </row>
    <row r="335" ht="20.35" customHeight="1">
      <c r="A335" t="s" s="38">
        <v>419</v>
      </c>
      <c r="B335" s="90">
        <f>VLOOKUP('STATS 17-18'!Y337,'DF - Tableau 2'!$A$3:$B$55,2)</f>
        <v>75</v>
      </c>
      <c r="C335" s="116">
        <f>IF('STATS 17-18'!G337&lt;400,IF(B335&gt;66,66,B335),B335)</f>
        <v>75</v>
      </c>
      <c r="D335" s="116">
        <f>IF('STATS 17-18'!G337&lt;200,IF(C335&gt;60,60,C335),C335)</f>
        <v>75</v>
      </c>
      <c r="E335" s="33">
        <f>VLOOKUP('STATS 17-18'!AE337,'DF - Tableau 4'!$A$3:$B$55,2)</f>
        <v>75</v>
      </c>
      <c r="F335" s="33">
        <f>IF('STATS 17-18'!G337&lt;400,IF(E335&gt;66,66,E335),E335)</f>
        <v>75</v>
      </c>
      <c r="G335" s="33">
        <f>IF('STATS 17-18'!G337&lt;200,IF(F335&gt;60,60,F335),F335)</f>
        <v>75</v>
      </c>
      <c r="H335" s="116">
        <f>(D335+G335)/2</f>
        <v>75</v>
      </c>
      <c r="I335" s="116">
        <f>IF('STATS 17-18'!H337&lt;13.4,IF(H335&gt;73,73,H335),H335)</f>
        <v>73</v>
      </c>
      <c r="J335" s="134">
        <f>IF('STATS 17-18'!H337&lt;11,IF(I335&gt;66,66,I335),I335)</f>
        <v>66</v>
      </c>
    </row>
    <row r="336" ht="20.35" customHeight="1">
      <c r="A336" t="s" s="38">
        <v>421</v>
      </c>
      <c r="B336" s="90">
        <f>VLOOKUP('STATS 17-18'!Y338,'DF - Tableau 2'!$A$3:$B$55,2)</f>
        <v>58</v>
      </c>
      <c r="C336" s="116">
        <f>IF('STATS 17-18'!G338&lt;400,IF(B336&gt;66,66,B336),B336)</f>
        <v>58</v>
      </c>
      <c r="D336" s="116">
        <f>IF('STATS 17-18'!G338&lt;200,IF(C336&gt;60,60,C336),C336)</f>
        <v>58</v>
      </c>
      <c r="E336" s="33">
        <f>VLOOKUP('STATS 17-18'!AE338,'DF - Tableau 4'!$A$3:$B$55,2)</f>
        <v>78</v>
      </c>
      <c r="F336" s="33">
        <f>IF('STATS 17-18'!G338&lt;400,IF(E336&gt;66,66,E336),E336)</f>
        <v>78</v>
      </c>
      <c r="G336" s="33">
        <f>IF('STATS 17-18'!G338&lt;200,IF(F336&gt;60,60,F336),F336)</f>
        <v>78</v>
      </c>
      <c r="H336" s="116">
        <f>(D336+G336)/2</f>
        <v>68</v>
      </c>
      <c r="I336" s="116">
        <f>IF('STATS 17-18'!H338&lt;13.4,IF(H336&gt;73,73,H336),H336)</f>
        <v>68</v>
      </c>
      <c r="J336" s="134">
        <f>IF('STATS 17-18'!H338&lt;11,IF(I336&gt;66,66,I336),I336)</f>
        <v>68</v>
      </c>
    </row>
    <row r="337" ht="20.35" customHeight="1">
      <c r="A337" t="s" s="38">
        <v>422</v>
      </c>
      <c r="B337" s="90">
        <f>VLOOKUP('STATS 17-18'!Y339,'DF - Tableau 2'!$A$3:$B$55,2)</f>
        <v>82</v>
      </c>
      <c r="C337" s="116">
        <f>IF('STATS 17-18'!G339&lt;400,IF(B337&gt;66,66,B337),B337)</f>
        <v>82</v>
      </c>
      <c r="D337" s="116">
        <f>IF('STATS 17-18'!G339&lt;200,IF(C337&gt;60,60,C337),C337)</f>
        <v>82</v>
      </c>
      <c r="E337" s="33">
        <f>VLOOKUP('STATS 17-18'!AE339,'DF - Tableau 4'!$A$3:$B$55,2)</f>
        <v>51</v>
      </c>
      <c r="F337" s="33">
        <f>IF('STATS 17-18'!G339&lt;400,IF(E337&gt;66,66,E337),E337)</f>
        <v>51</v>
      </c>
      <c r="G337" s="33">
        <f>IF('STATS 17-18'!G339&lt;200,IF(F337&gt;60,60,F337),F337)</f>
        <v>51</v>
      </c>
      <c r="H337" s="116">
        <f>(D337+G337)/2</f>
        <v>66.5</v>
      </c>
      <c r="I337" s="116">
        <f>IF('STATS 17-18'!H339&lt;13.4,IF(H337&gt;73,73,H337),H337)</f>
        <v>66.5</v>
      </c>
      <c r="J337" s="134">
        <f>IF('STATS 17-18'!H339&lt;11,IF(I337&gt;66,66,I337),I337)</f>
        <v>66.5</v>
      </c>
    </row>
    <row r="338" ht="20.35" customHeight="1">
      <c r="A338" t="s" s="38">
        <v>424</v>
      </c>
      <c r="B338" s="90">
        <f>VLOOKUP('STATS 17-18'!Y340,'DF - Tableau 2'!$A$3:$B$55,2)</f>
        <v>92</v>
      </c>
      <c r="C338" s="116">
        <f>IF('STATS 17-18'!G340&lt;400,IF(B338&gt;66,66,B338),B338)</f>
        <v>92</v>
      </c>
      <c r="D338" s="116">
        <f>IF('STATS 17-18'!G340&lt;200,IF(C338&gt;60,60,C338),C338)</f>
        <v>92</v>
      </c>
      <c r="E338" s="33">
        <f>VLOOKUP('STATS 17-18'!AE340,'DF - Tableau 4'!$A$3:$B$55,2)</f>
        <v>89</v>
      </c>
      <c r="F338" s="33">
        <f>IF('STATS 17-18'!G340&lt;400,IF(E338&gt;66,66,E338),E338)</f>
        <v>89</v>
      </c>
      <c r="G338" s="33">
        <f>IF('STATS 17-18'!G340&lt;200,IF(F338&gt;60,60,F338),F338)</f>
        <v>89</v>
      </c>
      <c r="H338" s="116">
        <f>(D338+G338)/2</f>
        <v>90.5</v>
      </c>
      <c r="I338" s="116">
        <f>IF('STATS 17-18'!H340&lt;13.4,IF(H338&gt;73,73,H338),H338)</f>
        <v>90.5</v>
      </c>
      <c r="J338" s="134">
        <f>IF('STATS 17-18'!H340&lt;11,IF(I338&gt;66,66,I338),I338)</f>
        <v>90.5</v>
      </c>
    </row>
    <row r="339" ht="20.35" customHeight="1">
      <c r="A339" t="s" s="38">
        <v>425</v>
      </c>
      <c r="B339" s="90">
        <f>VLOOKUP('STATS 17-18'!Y341,'DF - Tableau 2'!$A$3:$B$55,2)</f>
        <v>78</v>
      </c>
      <c r="C339" s="116">
        <f>IF('STATS 17-18'!G341&lt;400,IF(B339&gt;66,66,B339),B339)</f>
        <v>78</v>
      </c>
      <c r="D339" s="116">
        <f>IF('STATS 17-18'!G341&lt;200,IF(C339&gt;60,60,C339),C339)</f>
        <v>78</v>
      </c>
      <c r="E339" s="33">
        <f>VLOOKUP('STATS 17-18'!AE341,'DF - Tableau 4'!$A$3:$B$55,2)</f>
        <v>56</v>
      </c>
      <c r="F339" s="33">
        <f>IF('STATS 17-18'!G341&lt;400,IF(E339&gt;66,66,E339),E339)</f>
        <v>56</v>
      </c>
      <c r="G339" s="33">
        <f>IF('STATS 17-18'!G341&lt;200,IF(F339&gt;60,60,F339),F339)</f>
        <v>56</v>
      </c>
      <c r="H339" s="116">
        <f>(D339+G339)/2</f>
        <v>67</v>
      </c>
      <c r="I339" s="116">
        <f>IF('STATS 17-18'!H341&lt;13.4,IF(H339&gt;73,73,H339),H339)</f>
        <v>67</v>
      </c>
      <c r="J339" s="134">
        <f>IF('STATS 17-18'!H341&lt;11,IF(I339&gt;66,66,I339),I339)</f>
        <v>67</v>
      </c>
    </row>
    <row r="340" ht="20.35" customHeight="1">
      <c r="A340" t="s" s="38">
        <v>426</v>
      </c>
      <c r="B340" s="90">
        <f>VLOOKUP('STATS 17-18'!Y342,'DF - Tableau 2'!$A$3:$B$55,2)</f>
        <v>56</v>
      </c>
      <c r="C340" s="116">
        <f>IF('STATS 17-18'!G342&lt;400,IF(B340&gt;66,66,B340),B340)</f>
        <v>56</v>
      </c>
      <c r="D340" s="116">
        <f>IF('STATS 17-18'!G342&lt;200,IF(C340&gt;60,60,C340),C340)</f>
        <v>56</v>
      </c>
      <c r="E340" s="33">
        <f>VLOOKUP('STATS 17-18'!AE342,'DF - Tableau 4'!$A$3:$B$55,2)</f>
        <v>92</v>
      </c>
      <c r="F340" s="33">
        <f>IF('STATS 17-18'!G342&lt;400,IF(E340&gt;66,66,E340),E340)</f>
        <v>92</v>
      </c>
      <c r="G340" s="33">
        <f>IF('STATS 17-18'!G342&lt;200,IF(F340&gt;60,60,F340),F340)</f>
        <v>92</v>
      </c>
      <c r="H340" s="116">
        <f>(D340+G340)/2</f>
        <v>74</v>
      </c>
      <c r="I340" s="116">
        <f>IF('STATS 17-18'!H342&lt;13.4,IF(H340&gt;73,73,H340),H340)</f>
        <v>74</v>
      </c>
      <c r="J340" s="134">
        <f>IF('STATS 17-18'!H342&lt;11,IF(I340&gt;66,66,I340),I340)</f>
        <v>74</v>
      </c>
    </row>
    <row r="341" ht="20.35" customHeight="1">
      <c r="A341" t="s" s="38">
        <v>427</v>
      </c>
      <c r="B341" s="90">
        <f>VLOOKUP('STATS 17-18'!Y343,'DF - Tableau 2'!$A$3:$B$55,2)</f>
        <v>99</v>
      </c>
      <c r="C341" s="33">
        <f>IF('STATS 17-18'!G343&lt;400,IF(B341&gt;66,66,B341),B341)</f>
        <v>66</v>
      </c>
      <c r="D341" s="33">
        <f>IF('STATS 17-18'!G343&lt;200,IF(C341&gt;60,60,C341),C341)</f>
        <v>60</v>
      </c>
      <c r="E341" s="33">
        <f>VLOOKUP('STATS 17-18'!AE343,'DF - Tableau 4'!$A$3:$B$55,2)</f>
        <v>82</v>
      </c>
      <c r="F341" s="33">
        <f>IF('STATS 17-18'!G343&lt;400,IF(E341&gt;66,66,E341),E341)</f>
        <v>66</v>
      </c>
      <c r="G341" s="33">
        <f>IF('STATS 17-18'!G343&lt;200,IF(F341&gt;60,60,F341),F341)</f>
        <v>60</v>
      </c>
      <c r="H341" s="116">
        <f>(D341+G341)/2</f>
        <v>60</v>
      </c>
      <c r="I341" s="116">
        <f>IF('STATS 17-18'!H343&lt;13.4,IF(H341&gt;73,73,H341),H341)</f>
        <v>60</v>
      </c>
      <c r="J341" s="134">
        <f>IF('STATS 17-18'!H343&lt;11,IF(I341&gt;66,66,I341),I341)</f>
        <v>60</v>
      </c>
    </row>
    <row r="342" ht="20.35" customHeight="1">
      <c r="A342" t="s" s="38">
        <v>428</v>
      </c>
      <c r="B342" s="90">
        <f>VLOOKUP('STATS 17-18'!Y344,'DF - Tableau 2'!$A$3:$B$55,2)</f>
        <v>88</v>
      </c>
      <c r="C342" s="33">
        <f>IF('STATS 17-18'!G344&lt;400,IF(B342&gt;66,66,B342),B342)</f>
        <v>66</v>
      </c>
      <c r="D342" s="33">
        <f>IF('STATS 17-18'!G344&lt;200,IF(C342&gt;60,60,C342),C342)</f>
        <v>66</v>
      </c>
      <c r="E342" s="33">
        <f>VLOOKUP('STATS 17-18'!AE344,'DF - Tableau 4'!$A$3:$B$55,2)</f>
        <v>54</v>
      </c>
      <c r="F342" s="33">
        <f>IF('STATS 17-18'!G344&lt;400,IF(E342&gt;66,66,E342),E342)</f>
        <v>54</v>
      </c>
      <c r="G342" s="33">
        <f>IF('STATS 17-18'!G344&lt;200,IF(F342&gt;60,60,F342),F342)</f>
        <v>54</v>
      </c>
      <c r="H342" s="116">
        <f>(D342+G342)/2</f>
        <v>60</v>
      </c>
      <c r="I342" s="116">
        <f>IF('STATS 17-18'!H344&lt;13.4,IF(H342&gt;73,73,H342),H342)</f>
        <v>60</v>
      </c>
      <c r="J342" s="134">
        <f>IF('STATS 17-18'!H344&lt;11,IF(I342&gt;66,66,I342),I342)</f>
        <v>60</v>
      </c>
    </row>
    <row r="343" ht="20.35" customHeight="1">
      <c r="A343" t="s" s="38">
        <v>429</v>
      </c>
      <c r="B343" s="90">
        <f>VLOOKUP('STATS 17-18'!Y345,'DF - Tableau 2'!$A$3:$B$55,2)</f>
        <v>82</v>
      </c>
      <c r="C343" s="116">
        <f>IF('STATS 17-18'!G345&lt;400,IF(B343&gt;66,66,B343),B343)</f>
        <v>82</v>
      </c>
      <c r="D343" s="116">
        <f>IF('STATS 17-18'!G345&lt;200,IF(C343&gt;60,60,C343),C343)</f>
        <v>82</v>
      </c>
      <c r="E343" s="33">
        <f>VLOOKUP('STATS 17-18'!AE345,'DF - Tableau 4'!$A$3:$B$55,2)</f>
        <v>75</v>
      </c>
      <c r="F343" s="33">
        <f>IF('STATS 17-18'!G345&lt;400,IF(E343&gt;66,66,E343),E343)</f>
        <v>75</v>
      </c>
      <c r="G343" s="33">
        <f>IF('STATS 17-18'!G345&lt;200,IF(F343&gt;60,60,F343),F343)</f>
        <v>75</v>
      </c>
      <c r="H343" s="116">
        <f>(D343+G343)/2</f>
        <v>78.5</v>
      </c>
      <c r="I343" s="116">
        <f>IF('STATS 17-18'!H345&lt;13.4,IF(H343&gt;73,73,H343),H343)</f>
        <v>73</v>
      </c>
      <c r="J343" s="134">
        <f>IF('STATS 17-18'!H345&lt;11,IF(I343&gt;66,66,I343),I343)</f>
        <v>73</v>
      </c>
    </row>
    <row r="344" ht="20.35" customHeight="1">
      <c r="A344" t="s" s="38">
        <v>430</v>
      </c>
      <c r="B344" s="90">
        <f>VLOOKUP('STATS 17-18'!Y346,'DF - Tableau 2'!$A$3:$B$55,2)</f>
        <v>60</v>
      </c>
      <c r="C344" s="116">
        <f>IF('STATS 17-18'!G346&lt;400,IF(B344&gt;66,66,B344),B344)</f>
        <v>60</v>
      </c>
      <c r="D344" s="116">
        <f>IF('STATS 17-18'!G346&lt;200,IF(C344&gt;60,60,C344),C344)</f>
        <v>60</v>
      </c>
      <c r="E344" s="33">
        <f>VLOOKUP('STATS 17-18'!AE346,'DF - Tableau 4'!$A$3:$B$55,2)</f>
        <v>85</v>
      </c>
      <c r="F344" s="33">
        <f>IF('STATS 17-18'!G346&lt;400,IF(E344&gt;66,66,E344),E344)</f>
        <v>85</v>
      </c>
      <c r="G344" s="33">
        <f>IF('STATS 17-18'!G346&lt;200,IF(F344&gt;60,60,F344),F344)</f>
        <v>85</v>
      </c>
      <c r="H344" s="116">
        <f>(D344+G344)/2</f>
        <v>72.5</v>
      </c>
      <c r="I344" s="116">
        <f>IF('STATS 17-18'!H346&lt;13.4,IF(H344&gt;73,73,H344),H344)</f>
        <v>72.5</v>
      </c>
      <c r="J344" s="134">
        <f>IF('STATS 17-18'!H346&lt;11,IF(I344&gt;66,66,I344),I344)</f>
        <v>72.5</v>
      </c>
    </row>
    <row r="345" ht="20.35" customHeight="1">
      <c r="A345" t="s" s="38">
        <v>431</v>
      </c>
      <c r="B345" s="90">
        <f>VLOOKUP('STATS 17-18'!Y347,'DF - Tableau 2'!$A$3:$B$55,2)</f>
        <v>71</v>
      </c>
      <c r="C345" s="116">
        <f>IF('STATS 17-18'!G347&lt;400,IF(B345&gt;66,66,B345),B345)</f>
        <v>71</v>
      </c>
      <c r="D345" s="116">
        <f>IF('STATS 17-18'!G347&lt;200,IF(C345&gt;60,60,C345),C345)</f>
        <v>71</v>
      </c>
      <c r="E345" s="33">
        <f>VLOOKUP('STATS 17-18'!AE347,'DF - Tableau 4'!$A$3:$B$55,2)</f>
        <v>89</v>
      </c>
      <c r="F345" s="33">
        <f>IF('STATS 17-18'!G347&lt;400,IF(E345&gt;66,66,E345),E345)</f>
        <v>89</v>
      </c>
      <c r="G345" s="33">
        <f>IF('STATS 17-18'!G347&lt;200,IF(F345&gt;60,60,F345),F345)</f>
        <v>89</v>
      </c>
      <c r="H345" s="116">
        <f>(D345+G345)/2</f>
        <v>80</v>
      </c>
      <c r="I345" s="116">
        <f>IF('STATS 17-18'!H347&lt;13.4,IF(H345&gt;73,73,H345),H345)</f>
        <v>80</v>
      </c>
      <c r="J345" s="134">
        <f>IF('STATS 17-18'!H347&lt;11,IF(I345&gt;66,66,I345),I345)</f>
        <v>80</v>
      </c>
    </row>
    <row r="346" ht="20.35" customHeight="1">
      <c r="A346" t="s" s="38">
        <v>432</v>
      </c>
      <c r="B346" s="90">
        <f>VLOOKUP('STATS 17-18'!Y348,'DF - Tableau 2'!$A$3:$B$55,2)</f>
        <v>88</v>
      </c>
      <c r="C346" s="116">
        <f>IF('STATS 17-18'!G348&lt;400,IF(B346&gt;66,66,B346),B346)</f>
        <v>88</v>
      </c>
      <c r="D346" s="116">
        <f>IF('STATS 17-18'!G348&lt;200,IF(C346&gt;60,60,C346),C346)</f>
        <v>88</v>
      </c>
      <c r="E346" s="33">
        <f>VLOOKUP('STATS 17-18'!AE348,'DF - Tableau 4'!$A$3:$B$55,2)</f>
        <v>55</v>
      </c>
      <c r="F346" s="33">
        <f>IF('STATS 17-18'!G348&lt;400,IF(E346&gt;66,66,E346),E346)</f>
        <v>55</v>
      </c>
      <c r="G346" s="33">
        <f>IF('STATS 17-18'!G348&lt;200,IF(F346&gt;60,60,F346),F346)</f>
        <v>55</v>
      </c>
      <c r="H346" s="116">
        <f>(D346+G346)/2</f>
        <v>71.5</v>
      </c>
      <c r="I346" s="116">
        <f>IF('STATS 17-18'!H348&lt;13.4,IF(H346&gt;73,73,H346),H346)</f>
        <v>71.5</v>
      </c>
      <c r="J346" s="134">
        <f>IF('STATS 17-18'!H348&lt;11,IF(I346&gt;66,66,I346),I346)</f>
        <v>71.5</v>
      </c>
    </row>
    <row r="347" ht="20.35" customHeight="1">
      <c r="A347" t="s" s="38">
        <v>433</v>
      </c>
      <c r="B347" s="90">
        <f>VLOOKUP('STATS 17-18'!Y349,'DF - Tableau 2'!$A$3:$B$55,2)</f>
        <v>82</v>
      </c>
      <c r="C347" s="116">
        <f>IF('STATS 17-18'!G349&lt;400,IF(B347&gt;66,66,B347),B347)</f>
        <v>82</v>
      </c>
      <c r="D347" s="116">
        <f>IF('STATS 17-18'!G349&lt;200,IF(C347&gt;60,60,C347),C347)</f>
        <v>82</v>
      </c>
      <c r="E347" s="33">
        <f>VLOOKUP('STATS 17-18'!AE349,'DF - Tableau 4'!$A$3:$B$55,2)</f>
        <v>56</v>
      </c>
      <c r="F347" s="33">
        <f>IF('STATS 17-18'!G349&lt;400,IF(E347&gt;66,66,E347),E347)</f>
        <v>56</v>
      </c>
      <c r="G347" s="33">
        <f>IF('STATS 17-18'!G349&lt;200,IF(F347&gt;60,60,F347),F347)</f>
        <v>56</v>
      </c>
      <c r="H347" s="116">
        <f>(D347+G347)/2</f>
        <v>69</v>
      </c>
      <c r="I347" s="116">
        <f>IF('STATS 17-18'!H349&lt;13.4,IF(H347&gt;73,73,H347),H347)</f>
        <v>69</v>
      </c>
      <c r="J347" s="134">
        <f>IF('STATS 17-18'!H349&lt;11,IF(I347&gt;66,66,I347),I347)</f>
        <v>69</v>
      </c>
    </row>
    <row r="348" ht="20.35" customHeight="1">
      <c r="A348" t="s" s="38">
        <v>434</v>
      </c>
      <c r="B348" s="90">
        <f>VLOOKUP('STATS 17-18'!Y350,'DF - Tableau 2'!$A$3:$B$55,2)</f>
        <v>47</v>
      </c>
      <c r="C348" s="116">
        <f>IF('STATS 17-18'!G350&lt;400,IF(B348&gt;66,66,B348),B348)</f>
        <v>47</v>
      </c>
      <c r="D348" s="116">
        <f>IF('STATS 17-18'!G350&lt;200,IF(C348&gt;60,60,C348),C348)</f>
        <v>47</v>
      </c>
      <c r="E348" s="33">
        <f>VLOOKUP('STATS 17-18'!AE350,'DF - Tableau 4'!$A$3:$B$55,2)</f>
        <v>86</v>
      </c>
      <c r="F348" s="33">
        <f>IF('STATS 17-18'!G350&lt;400,IF(E348&gt;66,66,E348),E348)</f>
        <v>86</v>
      </c>
      <c r="G348" s="33">
        <f>IF('STATS 17-18'!G350&lt;200,IF(F348&gt;60,60,F348),F348)</f>
        <v>86</v>
      </c>
      <c r="H348" s="116">
        <f>(D348+G348)/2</f>
        <v>66.5</v>
      </c>
      <c r="I348" s="116">
        <f>IF('STATS 17-18'!H350&lt;13.4,IF(H348&gt;73,73,H348),H348)</f>
        <v>66.5</v>
      </c>
      <c r="J348" s="134">
        <f>IF('STATS 17-18'!H350&lt;11,IF(I348&gt;66,66,I348),I348)</f>
        <v>66.5</v>
      </c>
    </row>
    <row r="349" ht="20.35" customHeight="1">
      <c r="A349" t="s" s="38">
        <v>435</v>
      </c>
      <c r="B349" s="90">
        <f>VLOOKUP('STATS 17-18'!Y351,'DF - Tableau 2'!$A$3:$B$55,2)</f>
        <v>68</v>
      </c>
      <c r="C349" s="116">
        <f>IF('STATS 17-18'!G351&lt;400,IF(B349&gt;66,66,B349),B349)</f>
        <v>68</v>
      </c>
      <c r="D349" s="116">
        <f>IF('STATS 17-18'!G351&lt;200,IF(C349&gt;60,60,C349),C349)</f>
        <v>68</v>
      </c>
      <c r="E349" s="33">
        <f>VLOOKUP('STATS 17-18'!AE351,'DF - Tableau 4'!$A$3:$B$55,2)</f>
        <v>76</v>
      </c>
      <c r="F349" s="33">
        <f>IF('STATS 17-18'!G351&lt;400,IF(E349&gt;66,66,E349),E349)</f>
        <v>76</v>
      </c>
      <c r="G349" s="33">
        <f>IF('STATS 17-18'!G351&lt;200,IF(F349&gt;60,60,F349),F349)</f>
        <v>76</v>
      </c>
      <c r="H349" s="116">
        <f>(D349+G349)/2</f>
        <v>72</v>
      </c>
      <c r="I349" s="116">
        <f>IF('STATS 17-18'!H351&lt;13.4,IF(H349&gt;73,73,H349),H349)</f>
        <v>72</v>
      </c>
      <c r="J349" s="134">
        <f>IF('STATS 17-18'!H351&lt;11,IF(I349&gt;66,66,I349),I349)</f>
        <v>72</v>
      </c>
    </row>
    <row r="350" ht="20.35" customHeight="1">
      <c r="A350" t="s" s="38">
        <v>436</v>
      </c>
      <c r="B350" s="90">
        <f>VLOOKUP('STATS 17-18'!Y352,'DF - Tableau 2'!$A$3:$B$55,2)</f>
        <v>75</v>
      </c>
      <c r="C350" s="116">
        <f>IF('STATS 17-18'!G352&lt;400,IF(B350&gt;66,66,B350),B350)</f>
        <v>75</v>
      </c>
      <c r="D350" s="116">
        <f>IF('STATS 17-18'!G352&lt;200,IF(C350&gt;60,60,C350),C350)</f>
        <v>75</v>
      </c>
      <c r="E350" s="33">
        <f>VLOOKUP('STATS 17-18'!AE352,'DF - Tableau 4'!$A$3:$B$55,2)</f>
        <v>62</v>
      </c>
      <c r="F350" s="33">
        <f>IF('STATS 17-18'!G352&lt;400,IF(E350&gt;66,66,E350),E350)</f>
        <v>62</v>
      </c>
      <c r="G350" s="33">
        <f>IF('STATS 17-18'!G352&lt;200,IF(F350&gt;60,60,F350),F350)</f>
        <v>62</v>
      </c>
      <c r="H350" s="116">
        <f>(D350+G350)/2</f>
        <v>68.5</v>
      </c>
      <c r="I350" s="116">
        <f>IF('STATS 17-18'!H352&lt;13.4,IF(H350&gt;73,73,H350),H350)</f>
        <v>68.5</v>
      </c>
      <c r="J350" s="134">
        <f>IF('STATS 17-18'!H352&lt;11,IF(I350&gt;66,66,I350),I350)</f>
        <v>68.5</v>
      </c>
    </row>
    <row r="351" ht="20.35" customHeight="1">
      <c r="A351" t="s" s="38">
        <v>437</v>
      </c>
      <c r="B351" s="90">
        <f>VLOOKUP('STATS 17-18'!Y353,'DF - Tableau 2'!$A$3:$B$55,2)</f>
        <v>56</v>
      </c>
      <c r="C351" s="116">
        <f>IF('STATS 17-18'!G353&lt;400,IF(B351&gt;66,66,B351),B351)</f>
        <v>56</v>
      </c>
      <c r="D351" s="116">
        <f>IF('STATS 17-18'!G353&lt;200,IF(C351&gt;60,60,C351),C351)</f>
        <v>56</v>
      </c>
      <c r="E351" s="33">
        <f>VLOOKUP('STATS 17-18'!AE353,'DF - Tableau 4'!$A$3:$B$55,2)</f>
        <v>86</v>
      </c>
      <c r="F351" s="33">
        <f>IF('STATS 17-18'!G353&lt;400,IF(E351&gt;66,66,E351),E351)</f>
        <v>86</v>
      </c>
      <c r="G351" s="33">
        <f>IF('STATS 17-18'!G353&lt;200,IF(F351&gt;60,60,F351),F351)</f>
        <v>86</v>
      </c>
      <c r="H351" s="116">
        <f>(D351+G351)/2</f>
        <v>71</v>
      </c>
      <c r="I351" s="116">
        <f>IF('STATS 17-18'!H353&lt;13.4,IF(H351&gt;73,73,H351),H351)</f>
        <v>71</v>
      </c>
      <c r="J351" s="134">
        <f>IF('STATS 17-18'!H353&lt;11,IF(I351&gt;66,66,I351),I351)</f>
        <v>71</v>
      </c>
    </row>
    <row r="352" ht="20.35" customHeight="1">
      <c r="A352" t="s" s="38">
        <v>438</v>
      </c>
      <c r="B352" s="90">
        <f>VLOOKUP('STATS 17-18'!Y354,'DF - Tableau 2'!$A$3:$B$55,2)</f>
        <v>52</v>
      </c>
      <c r="C352" s="116">
        <f>IF('STATS 17-18'!G354&lt;400,IF(B352&gt;66,66,B352),B352)</f>
        <v>52</v>
      </c>
      <c r="D352" s="116">
        <f>IF('STATS 17-18'!G354&lt;200,IF(C352&gt;60,60,C352),C352)</f>
        <v>52</v>
      </c>
      <c r="E352" s="33">
        <f>VLOOKUP('STATS 17-18'!AE354,'DF - Tableau 4'!$A$3:$B$55,2)</f>
        <v>86</v>
      </c>
      <c r="F352" s="33">
        <f>IF('STATS 17-18'!G354&lt;400,IF(E352&gt;66,66,E352),E352)</f>
        <v>86</v>
      </c>
      <c r="G352" s="33">
        <f>IF('STATS 17-18'!G354&lt;200,IF(F352&gt;60,60,F352),F352)</f>
        <v>86</v>
      </c>
      <c r="H352" s="116">
        <f>(D352+G352)/2</f>
        <v>69</v>
      </c>
      <c r="I352" s="116">
        <f>IF('STATS 17-18'!H354&lt;13.4,IF(H352&gt;73,73,H352),H352)</f>
        <v>69</v>
      </c>
      <c r="J352" s="134">
        <f>IF('STATS 17-18'!H354&lt;11,IF(I352&gt;66,66,I352),I352)</f>
        <v>69</v>
      </c>
    </row>
    <row r="353" ht="20.35" customHeight="1">
      <c r="A353" t="s" s="38">
        <v>439</v>
      </c>
      <c r="B353" s="90">
        <f>VLOOKUP('STATS 17-18'!Y355,'DF - Tableau 2'!$A$3:$B$55,2)</f>
        <v>98</v>
      </c>
      <c r="C353" s="116">
        <f>IF('STATS 17-18'!G355&lt;400,IF(B353&gt;66,66,B353),B353)</f>
        <v>98</v>
      </c>
      <c r="D353" s="116">
        <f>IF('STATS 17-18'!G355&lt;200,IF(C353&gt;60,60,C353),C353)</f>
        <v>98</v>
      </c>
      <c r="E353" s="33">
        <f>VLOOKUP('STATS 17-18'!AE355,'DF - Tableau 4'!$A$3:$B$55,2)</f>
        <v>61</v>
      </c>
      <c r="F353" s="33">
        <f>IF('STATS 17-18'!G355&lt;400,IF(E353&gt;66,66,E353),E353)</f>
        <v>61</v>
      </c>
      <c r="G353" s="33">
        <f>IF('STATS 17-18'!G355&lt;200,IF(F353&gt;60,60,F353),F353)</f>
        <v>61</v>
      </c>
      <c r="H353" s="116">
        <f>(D353+G353)/2</f>
        <v>79.5</v>
      </c>
      <c r="I353" s="116">
        <f>IF('STATS 17-18'!H355&lt;13.4,IF(H353&gt;73,73,H353),H353)</f>
        <v>73</v>
      </c>
      <c r="J353" s="134">
        <f>IF('STATS 17-18'!H355&lt;11,IF(I353&gt;66,66,I353),I353)</f>
        <v>73</v>
      </c>
    </row>
    <row r="354" ht="20.35" customHeight="1">
      <c r="A354" t="s" s="38">
        <v>440</v>
      </c>
      <c r="B354" s="90">
        <f>VLOOKUP('STATS 17-18'!Y356,'DF - Tableau 2'!$A$3:$B$55,2)</f>
        <v>64</v>
      </c>
      <c r="C354" s="116">
        <f>IF('STATS 17-18'!G356&lt;400,IF(B354&gt;66,66,B354),B354)</f>
        <v>64</v>
      </c>
      <c r="D354" s="116">
        <f>IF('STATS 17-18'!G356&lt;200,IF(C354&gt;60,60,C354),C354)</f>
        <v>64</v>
      </c>
      <c r="E354" s="33">
        <f>VLOOKUP('STATS 17-18'!AE356,'DF - Tableau 4'!$A$3:$B$55,2)</f>
        <v>84</v>
      </c>
      <c r="F354" s="33">
        <f>IF('STATS 17-18'!G356&lt;400,IF(E354&gt;66,66,E354),E354)</f>
        <v>84</v>
      </c>
      <c r="G354" s="33">
        <f>IF('STATS 17-18'!G356&lt;200,IF(F354&gt;60,60,F354),F354)</f>
        <v>84</v>
      </c>
      <c r="H354" s="116">
        <f>(D354+G354)/2</f>
        <v>74</v>
      </c>
      <c r="I354" s="116">
        <f>IF('STATS 17-18'!H356&lt;13.4,IF(H354&gt;73,73,H354),H354)</f>
        <v>74</v>
      </c>
      <c r="J354" s="134">
        <f>IF('STATS 17-18'!H356&lt;11,IF(I354&gt;66,66,I354),I354)</f>
        <v>74</v>
      </c>
    </row>
    <row r="355" ht="20.35" customHeight="1">
      <c r="A355" t="s" s="38">
        <v>441</v>
      </c>
      <c r="B355" s="90">
        <f>VLOOKUP('STATS 17-18'!Y357,'DF - Tableau 2'!$A$3:$B$55,2)</f>
        <v>80</v>
      </c>
      <c r="C355" s="116">
        <f>IF('STATS 17-18'!G357&lt;400,IF(B355&gt;66,66,B355),B355)</f>
        <v>80</v>
      </c>
      <c r="D355" s="116">
        <f>IF('STATS 17-18'!G357&lt;200,IF(C355&gt;60,60,C355),C355)</f>
        <v>80</v>
      </c>
      <c r="E355" s="33">
        <f>VLOOKUP('STATS 17-18'!AE357,'DF - Tableau 4'!$A$3:$B$55,2)</f>
        <v>69</v>
      </c>
      <c r="F355" s="33">
        <f>IF('STATS 17-18'!G357&lt;400,IF(E355&gt;66,66,E355),E355)</f>
        <v>69</v>
      </c>
      <c r="G355" s="33">
        <f>IF('STATS 17-18'!G357&lt;200,IF(F355&gt;60,60,F355),F355)</f>
        <v>69</v>
      </c>
      <c r="H355" s="116">
        <f>(D355+G355)/2</f>
        <v>74.5</v>
      </c>
      <c r="I355" s="116">
        <f>IF('STATS 17-18'!H357&lt;13.4,IF(H355&gt;73,73,H355),H355)</f>
        <v>74.5</v>
      </c>
      <c r="J355" s="134">
        <f>IF('STATS 17-18'!H357&lt;11,IF(I355&gt;66,66,I355),I355)</f>
        <v>74.5</v>
      </c>
    </row>
    <row r="356" ht="20.35" customHeight="1">
      <c r="A356" t="s" s="38">
        <v>442</v>
      </c>
      <c r="B356" s="90">
        <f>VLOOKUP('STATS 17-18'!Y358,'DF - Tableau 2'!$A$3:$B$55,2)</f>
        <v>49</v>
      </c>
      <c r="C356" s="116">
        <f>IF('STATS 17-18'!G358&lt;400,IF(B356&gt;66,66,B356),B356)</f>
        <v>49</v>
      </c>
      <c r="D356" s="116">
        <f>IF('STATS 17-18'!G358&lt;200,IF(C356&gt;60,60,C356),C356)</f>
        <v>49</v>
      </c>
      <c r="E356" s="33">
        <f>VLOOKUP('STATS 17-18'!AE358,'DF - Tableau 4'!$A$3:$B$55,2)</f>
        <v>88</v>
      </c>
      <c r="F356" s="33">
        <f>IF('STATS 17-18'!G358&lt;400,IF(E356&gt;66,66,E356),E356)</f>
        <v>88</v>
      </c>
      <c r="G356" s="33">
        <f>IF('STATS 17-18'!G358&lt;200,IF(F356&gt;60,60,F356),F356)</f>
        <v>88</v>
      </c>
      <c r="H356" s="116">
        <f>(D356+G356)/2</f>
        <v>68.5</v>
      </c>
      <c r="I356" s="116">
        <f>IF('STATS 17-18'!H358&lt;13.4,IF(H356&gt;73,73,H356),H356)</f>
        <v>68.5</v>
      </c>
      <c r="J356" s="134">
        <f>IF('STATS 17-18'!H358&lt;11,IF(I356&gt;66,66,I356),I356)</f>
        <v>68.5</v>
      </c>
    </row>
    <row r="357" ht="20.35" customHeight="1">
      <c r="A357" t="s" s="38">
        <v>444</v>
      </c>
      <c r="B357" s="90">
        <f>VLOOKUP('STATS 17-18'!Y359,'DF - Tableau 2'!$A$3:$B$55,2)</f>
        <v>67</v>
      </c>
      <c r="C357" s="116">
        <f>IF('STATS 17-18'!G359&lt;400,IF(B357&gt;66,66,B357),B357)</f>
        <v>67</v>
      </c>
      <c r="D357" s="116">
        <f>IF('STATS 17-18'!G359&lt;200,IF(C357&gt;60,60,C357),C357)</f>
        <v>67</v>
      </c>
      <c r="E357" s="33">
        <f>VLOOKUP('STATS 17-18'!AE359,'DF - Tableau 4'!$A$3:$B$55,2)</f>
        <v>51</v>
      </c>
      <c r="F357" s="33">
        <f>IF('STATS 17-18'!G359&lt;400,IF(E357&gt;66,66,E357),E357)</f>
        <v>51</v>
      </c>
      <c r="G357" s="33">
        <f>IF('STATS 17-18'!G359&lt;200,IF(F357&gt;60,60,F357),F357)</f>
        <v>51</v>
      </c>
      <c r="H357" s="116">
        <f>(D357+G357)/2</f>
        <v>59</v>
      </c>
      <c r="I357" s="116">
        <f>IF('STATS 17-18'!H359&lt;13.4,IF(H357&gt;73,73,H357),H357)</f>
        <v>59</v>
      </c>
      <c r="J357" s="134">
        <f>IF('STATS 17-18'!H359&lt;11,IF(I357&gt;66,66,I357),I357)</f>
        <v>59</v>
      </c>
    </row>
    <row r="358" ht="20.35" customHeight="1">
      <c r="A358" t="s" s="38">
        <v>445</v>
      </c>
      <c r="B358" s="90">
        <f>VLOOKUP('STATS 17-18'!Y360,'DF - Tableau 2'!$A$3:$B$55,2)</f>
        <v>82</v>
      </c>
      <c r="C358" s="116">
        <f>IF('STATS 17-18'!G360&lt;400,IF(B358&gt;66,66,B358),B358)</f>
        <v>82</v>
      </c>
      <c r="D358" s="116">
        <f>IF('STATS 17-18'!G360&lt;200,IF(C358&gt;60,60,C358),C358)</f>
        <v>82</v>
      </c>
      <c r="E358" s="33">
        <f>VLOOKUP('STATS 17-18'!AE360,'DF - Tableau 4'!$A$3:$B$55,2)</f>
        <v>50</v>
      </c>
      <c r="F358" s="33">
        <f>IF('STATS 17-18'!G360&lt;400,IF(E358&gt;66,66,E358),E358)</f>
        <v>50</v>
      </c>
      <c r="G358" s="33">
        <f>IF('STATS 17-18'!G360&lt;200,IF(F358&gt;60,60,F358),F358)</f>
        <v>50</v>
      </c>
      <c r="H358" s="116">
        <f>(D358+G358)/2</f>
        <v>66</v>
      </c>
      <c r="I358" s="116">
        <f>IF('STATS 17-18'!H360&lt;13.4,IF(H358&gt;73,73,H358),H358)</f>
        <v>66</v>
      </c>
      <c r="J358" s="134">
        <f>IF('STATS 17-18'!H360&lt;11,IF(I358&gt;66,66,I358),I358)</f>
        <v>66</v>
      </c>
    </row>
    <row r="359" ht="20.35" customHeight="1">
      <c r="A359" t="s" s="38">
        <v>446</v>
      </c>
      <c r="B359" s="90">
        <f>VLOOKUP('STATS 17-18'!Y361,'DF - Tableau 2'!$A$3:$B$55,2)</f>
        <v>91</v>
      </c>
      <c r="C359" s="116">
        <f>IF('STATS 17-18'!G361&lt;400,IF(B359&gt;66,66,B359),B359)</f>
        <v>91</v>
      </c>
      <c r="D359" s="116">
        <f>IF('STATS 17-18'!G361&lt;200,IF(C359&gt;60,60,C359),C359)</f>
        <v>91</v>
      </c>
      <c r="E359" s="33">
        <f>VLOOKUP('STATS 17-18'!AE361,'DF - Tableau 4'!$A$3:$B$55,2)</f>
        <v>55</v>
      </c>
      <c r="F359" s="33">
        <f>IF('STATS 17-18'!G361&lt;400,IF(E359&gt;66,66,E359),E359)</f>
        <v>55</v>
      </c>
      <c r="G359" s="33">
        <f>IF('STATS 17-18'!G361&lt;200,IF(F359&gt;60,60,F359),F359)</f>
        <v>55</v>
      </c>
      <c r="H359" s="116">
        <f>(D359+G359)/2</f>
        <v>73</v>
      </c>
      <c r="I359" s="116">
        <f>IF('STATS 17-18'!H361&lt;13.4,IF(H359&gt;73,73,H359),H359)</f>
        <v>73</v>
      </c>
      <c r="J359" s="134">
        <f>IF('STATS 17-18'!H361&lt;11,IF(I359&gt;66,66,I359),I359)</f>
        <v>73</v>
      </c>
    </row>
    <row r="360" ht="20.35" customHeight="1">
      <c r="A360" t="s" s="38">
        <v>447</v>
      </c>
      <c r="B360" s="90">
        <f>VLOOKUP('STATS 17-18'!Y362,'DF - Tableau 2'!$A$3:$B$55,2)</f>
        <v>73</v>
      </c>
      <c r="C360" s="116">
        <f>IF('STATS 17-18'!G362&lt;400,IF(B360&gt;66,66,B360),B360)</f>
        <v>73</v>
      </c>
      <c r="D360" s="116">
        <f>IF('STATS 17-18'!G362&lt;200,IF(C360&gt;60,60,C360),C360)</f>
        <v>73</v>
      </c>
      <c r="E360" s="33">
        <f>VLOOKUP('STATS 17-18'!AE362,'DF - Tableau 4'!$A$3:$B$55,2)</f>
        <v>51</v>
      </c>
      <c r="F360" s="33">
        <f>IF('STATS 17-18'!G362&lt;400,IF(E360&gt;66,66,E360),E360)</f>
        <v>51</v>
      </c>
      <c r="G360" s="33">
        <f>IF('STATS 17-18'!G362&lt;200,IF(F360&gt;60,60,F360),F360)</f>
        <v>51</v>
      </c>
      <c r="H360" s="116">
        <f>(D360+G360)/2</f>
        <v>62</v>
      </c>
      <c r="I360" s="116">
        <f>IF('STATS 17-18'!H362&lt;13.4,IF(H360&gt;73,73,H360),H360)</f>
        <v>62</v>
      </c>
      <c r="J360" s="134">
        <f>IF('STATS 17-18'!H362&lt;11,IF(I360&gt;66,66,I360),I360)</f>
        <v>62</v>
      </c>
    </row>
    <row r="361" ht="20.35" customHeight="1">
      <c r="A361" t="s" s="38">
        <v>448</v>
      </c>
      <c r="B361" s="90">
        <f>VLOOKUP('STATS 17-18'!Y363,'DF - Tableau 2'!$A$3:$B$55,2)</f>
        <v>90</v>
      </c>
      <c r="C361" s="116">
        <f>IF('STATS 17-18'!G363&lt;400,IF(B361&gt;66,66,B361),B361)</f>
        <v>90</v>
      </c>
      <c r="D361" s="116">
        <f>IF('STATS 17-18'!G363&lt;200,IF(C361&gt;60,60,C361),C361)</f>
        <v>90</v>
      </c>
      <c r="E361" s="33">
        <f>VLOOKUP('STATS 17-18'!AE363,'DF - Tableau 4'!$A$3:$B$55,2)</f>
        <v>65</v>
      </c>
      <c r="F361" s="33">
        <f>IF('STATS 17-18'!G363&lt;400,IF(E361&gt;66,66,E361),E361)</f>
        <v>65</v>
      </c>
      <c r="G361" s="33">
        <f>IF('STATS 17-18'!G363&lt;200,IF(F361&gt;60,60,F361),F361)</f>
        <v>65</v>
      </c>
      <c r="H361" s="116">
        <f>(D361+G361)/2</f>
        <v>77.5</v>
      </c>
      <c r="I361" s="116">
        <f>IF('STATS 17-18'!H363&lt;13.4,IF(H361&gt;73,73,H361),H361)</f>
        <v>77.5</v>
      </c>
      <c r="J361" s="134">
        <f>IF('STATS 17-18'!H363&lt;11,IF(I361&gt;66,66,I361),I361)</f>
        <v>77.5</v>
      </c>
    </row>
    <row r="362" ht="20.35" customHeight="1">
      <c r="A362" t="s" s="38">
        <v>449</v>
      </c>
      <c r="B362" s="90">
        <f>VLOOKUP('STATS 17-18'!Y364,'DF - Tableau 2'!$A$3:$B$55,2)</f>
        <v>65</v>
      </c>
      <c r="C362" s="116">
        <f>IF('STATS 17-18'!G364&lt;400,IF(B362&gt;66,66,B362),B362)</f>
        <v>65</v>
      </c>
      <c r="D362" s="116">
        <f>IF('STATS 17-18'!G364&lt;200,IF(C362&gt;60,60,C362),C362)</f>
        <v>65</v>
      </c>
      <c r="E362" s="33">
        <f>VLOOKUP('STATS 17-18'!AE364,'DF - Tableau 4'!$A$3:$B$55,2)</f>
        <v>52</v>
      </c>
      <c r="F362" s="33">
        <f>IF('STATS 17-18'!G364&lt;400,IF(E362&gt;66,66,E362),E362)</f>
        <v>52</v>
      </c>
      <c r="G362" s="33">
        <f>IF('STATS 17-18'!G364&lt;200,IF(F362&gt;60,60,F362),F362)</f>
        <v>52</v>
      </c>
      <c r="H362" s="116">
        <f>(D362+G362)/2</f>
        <v>58.5</v>
      </c>
      <c r="I362" s="116">
        <f>IF('STATS 17-18'!H364&lt;13.4,IF(H362&gt;73,73,H362),H362)</f>
        <v>58.5</v>
      </c>
      <c r="J362" s="134">
        <f>IF('STATS 17-18'!H364&lt;11,IF(I362&gt;66,66,I362),I362)</f>
        <v>58.5</v>
      </c>
    </row>
    <row r="363" ht="20.35" customHeight="1">
      <c r="A363" t="s" s="38">
        <v>450</v>
      </c>
      <c r="B363" s="90">
        <f>VLOOKUP('STATS 17-18'!Y365,'DF - Tableau 2'!$A$3:$B$55,2)</f>
        <v>61</v>
      </c>
      <c r="C363" s="116">
        <f>IF('STATS 17-18'!G365&lt;400,IF(B363&gt;66,66,B363),B363)</f>
        <v>61</v>
      </c>
      <c r="D363" s="116">
        <f>IF('STATS 17-18'!G365&lt;200,IF(C363&gt;60,60,C363),C363)</f>
        <v>61</v>
      </c>
      <c r="E363" s="33">
        <f>VLOOKUP('STATS 17-18'!AE365,'DF - Tableau 4'!$A$3:$B$55,2)</f>
        <v>82</v>
      </c>
      <c r="F363" s="33">
        <f>IF('STATS 17-18'!G365&lt;400,IF(E363&gt;66,66,E363),E363)</f>
        <v>82</v>
      </c>
      <c r="G363" s="33">
        <f>IF('STATS 17-18'!G365&lt;200,IF(F363&gt;60,60,F363),F363)</f>
        <v>82</v>
      </c>
      <c r="H363" s="116">
        <f>(D363+G363)/2</f>
        <v>71.5</v>
      </c>
      <c r="I363" s="116">
        <f>IF('STATS 17-18'!H365&lt;13.4,IF(H363&gt;73,73,H363),H363)</f>
        <v>71.5</v>
      </c>
      <c r="J363" s="134">
        <f>IF('STATS 17-18'!H365&lt;11,IF(I363&gt;66,66,I363),I363)</f>
        <v>71.5</v>
      </c>
    </row>
    <row r="364" ht="20.35" customHeight="1">
      <c r="A364" t="s" s="38">
        <v>452</v>
      </c>
      <c r="B364" s="90">
        <f>VLOOKUP('STATS 17-18'!Y366,'DF - Tableau 2'!$A$3:$B$55,2)</f>
        <v>53</v>
      </c>
      <c r="C364" s="116">
        <f>IF('STATS 17-18'!G366&lt;400,IF(B364&gt;66,66,B364),B364)</f>
        <v>53</v>
      </c>
      <c r="D364" s="116">
        <f>IF('STATS 17-18'!G366&lt;200,IF(C364&gt;60,60,C364),C364)</f>
        <v>53</v>
      </c>
      <c r="E364" s="33">
        <f>VLOOKUP('STATS 17-18'!AE366,'DF - Tableau 4'!$A$3:$B$55,2)</f>
        <v>77</v>
      </c>
      <c r="F364" s="33">
        <f>IF('STATS 17-18'!G366&lt;400,IF(E364&gt;66,66,E364),E364)</f>
        <v>77</v>
      </c>
      <c r="G364" s="33">
        <f>IF('STATS 17-18'!G366&lt;200,IF(F364&gt;60,60,F364),F364)</f>
        <v>77</v>
      </c>
      <c r="H364" s="116">
        <f>(D364+G364)/2</f>
        <v>65</v>
      </c>
      <c r="I364" s="116">
        <f>IF('STATS 17-18'!H366&lt;13.4,IF(H364&gt;73,73,H364),H364)</f>
        <v>65</v>
      </c>
      <c r="J364" s="134">
        <f>IF('STATS 17-18'!H366&lt;11,IF(I364&gt;66,66,I364),I364)</f>
        <v>65</v>
      </c>
    </row>
    <row r="365" ht="20.35" customHeight="1">
      <c r="A365" t="s" s="38">
        <v>453</v>
      </c>
      <c r="B365" s="90">
        <f>VLOOKUP('STATS 17-18'!Y367,'DF - Tableau 2'!$A$3:$B$55,2)</f>
        <v>99</v>
      </c>
      <c r="C365" s="33">
        <f>IF('STATS 17-18'!G367&lt;400,IF(B365&gt;66,66,B365),B365)</f>
        <v>66</v>
      </c>
      <c r="D365" s="33">
        <f>IF('STATS 17-18'!G367&lt;200,IF(C365&gt;60,60,C365),C365)</f>
        <v>60</v>
      </c>
      <c r="E365" s="33">
        <f>VLOOKUP('STATS 17-18'!AE367,'DF - Tableau 4'!$A$3:$B$55,2)</f>
        <v>53</v>
      </c>
      <c r="F365" s="33">
        <f>IF('STATS 17-18'!G367&lt;400,IF(E365&gt;66,66,E365),E365)</f>
        <v>53</v>
      </c>
      <c r="G365" s="33">
        <f>IF('STATS 17-18'!G367&lt;200,IF(F365&gt;60,60,F365),F365)</f>
        <v>53</v>
      </c>
      <c r="H365" s="116">
        <f>(D365+G365)/2</f>
        <v>56.5</v>
      </c>
      <c r="I365" s="116">
        <f>IF('STATS 17-18'!H367&lt;13.4,IF(H365&gt;73,73,H365),H365)</f>
        <v>56.5</v>
      </c>
      <c r="J365" s="134">
        <f>IF('STATS 17-18'!H367&lt;11,IF(I365&gt;66,66,I365),I365)</f>
        <v>56.5</v>
      </c>
    </row>
    <row r="366" ht="20.35" customHeight="1">
      <c r="A366" t="s" s="38">
        <v>454</v>
      </c>
      <c r="B366" s="90">
        <f>VLOOKUP('STATS 17-18'!Y368,'DF - Tableau 2'!$A$3:$B$55,2)</f>
        <v>94</v>
      </c>
      <c r="C366" s="116">
        <f>IF('STATS 17-18'!G368&lt;400,IF(B366&gt;66,66,B366),B366)</f>
        <v>94</v>
      </c>
      <c r="D366" s="116">
        <f>IF('STATS 17-18'!G368&lt;200,IF(C366&gt;60,60,C366),C366)</f>
        <v>94</v>
      </c>
      <c r="E366" s="33">
        <f>VLOOKUP('STATS 17-18'!AE368,'DF - Tableau 4'!$A$3:$B$55,2)</f>
        <v>62</v>
      </c>
      <c r="F366" s="33">
        <f>IF('STATS 17-18'!G368&lt;400,IF(E366&gt;66,66,E366),E366)</f>
        <v>62</v>
      </c>
      <c r="G366" s="33">
        <f>IF('STATS 17-18'!G368&lt;200,IF(F366&gt;60,60,F366),F366)</f>
        <v>62</v>
      </c>
      <c r="H366" s="116">
        <f>(D366+G366)/2</f>
        <v>78</v>
      </c>
      <c r="I366" s="116">
        <f>IF('STATS 17-18'!H368&lt;13.4,IF(H366&gt;73,73,H366),H366)</f>
        <v>73</v>
      </c>
      <c r="J366" s="134">
        <f>IF('STATS 17-18'!H368&lt;11,IF(I366&gt;66,66,I366),I366)</f>
        <v>73</v>
      </c>
    </row>
    <row r="367" ht="20.35" customHeight="1">
      <c r="A367" t="s" s="38">
        <v>455</v>
      </c>
      <c r="B367" s="90">
        <f>VLOOKUP('STATS 17-18'!Y369,'DF - Tableau 2'!$A$3:$B$55,2)</f>
        <v>47</v>
      </c>
      <c r="C367" s="116">
        <f>IF('STATS 17-18'!G369&lt;400,IF(B367&gt;66,66,B367),B367)</f>
        <v>47</v>
      </c>
      <c r="D367" s="116">
        <f>IF('STATS 17-18'!G369&lt;200,IF(C367&gt;60,60,C367),C367)</f>
        <v>47</v>
      </c>
      <c r="E367" s="33">
        <f>VLOOKUP('STATS 17-18'!AE369,'DF - Tableau 4'!$A$3:$B$55,2)</f>
        <v>47</v>
      </c>
      <c r="F367" s="33">
        <f>IF('STATS 17-18'!G369&lt;400,IF(E367&gt;66,66,E367),E367)</f>
        <v>47</v>
      </c>
      <c r="G367" s="33">
        <f>IF('STATS 17-18'!G369&lt;200,IF(F367&gt;60,60,F367),F367)</f>
        <v>47</v>
      </c>
      <c r="H367" s="116">
        <f>(D367+G367)/2</f>
        <v>47</v>
      </c>
      <c r="I367" s="116">
        <f>IF('STATS 17-18'!H369&lt;13.4,IF(H367&gt;73,73,H367),H367)</f>
        <v>47</v>
      </c>
      <c r="J367" s="134">
        <f>IF('STATS 17-18'!H369&lt;11,IF(I367&gt;66,66,I367),I367)</f>
        <v>47</v>
      </c>
    </row>
    <row r="368" ht="20.35" customHeight="1">
      <c r="A368" t="s" s="38">
        <v>456</v>
      </c>
      <c r="B368" s="90">
        <f>VLOOKUP('STATS 17-18'!Y370,'DF - Tableau 2'!$A$3:$B$55,2)</f>
        <v>93</v>
      </c>
      <c r="C368" s="116">
        <f>IF('STATS 17-18'!G370&lt;400,IF(B368&gt;66,66,B368),B368)</f>
        <v>93</v>
      </c>
      <c r="D368" s="116">
        <f>IF('STATS 17-18'!G370&lt;200,IF(C368&gt;60,60,C368),C368)</f>
        <v>93</v>
      </c>
      <c r="E368" s="33">
        <f>VLOOKUP('STATS 17-18'!AE370,'DF - Tableau 4'!$A$3:$B$55,2)</f>
        <v>63</v>
      </c>
      <c r="F368" s="33">
        <f>IF('STATS 17-18'!G370&lt;400,IF(E368&gt;66,66,E368),E368)</f>
        <v>63</v>
      </c>
      <c r="G368" s="33">
        <f>IF('STATS 17-18'!G370&lt;200,IF(F368&gt;60,60,F368),F368)</f>
        <v>63</v>
      </c>
      <c r="H368" s="116">
        <f>(D368+G368)/2</f>
        <v>78</v>
      </c>
      <c r="I368" s="116">
        <f>IF('STATS 17-18'!H370&lt;13.4,IF(H368&gt;73,73,H368),H368)</f>
        <v>73</v>
      </c>
      <c r="J368" s="134">
        <f>IF('STATS 17-18'!H370&lt;11,IF(I368&gt;66,66,I368),I368)</f>
        <v>73</v>
      </c>
    </row>
    <row r="369" ht="20.35" customHeight="1">
      <c r="A369" t="s" s="38">
        <v>457</v>
      </c>
      <c r="B369" s="90">
        <f>VLOOKUP('STATS 17-18'!Y371,'DF - Tableau 2'!$A$3:$B$55,2)</f>
        <v>59</v>
      </c>
      <c r="C369" s="116">
        <f>IF('STATS 17-18'!G371&lt;400,IF(B369&gt;66,66,B369),B369)</f>
        <v>59</v>
      </c>
      <c r="D369" s="116">
        <f>IF('STATS 17-18'!G371&lt;200,IF(C369&gt;60,60,C369),C369)</f>
        <v>59</v>
      </c>
      <c r="E369" s="33">
        <f>VLOOKUP('STATS 17-18'!AE371,'DF - Tableau 4'!$A$3:$B$55,2)</f>
        <v>90</v>
      </c>
      <c r="F369" s="33">
        <f>IF('STATS 17-18'!G371&lt;400,IF(E369&gt;66,66,E369),E369)</f>
        <v>90</v>
      </c>
      <c r="G369" s="33">
        <f>IF('STATS 17-18'!G371&lt;200,IF(F369&gt;60,60,F369),F369)</f>
        <v>90</v>
      </c>
      <c r="H369" s="116">
        <f>(D369+G369)/2</f>
        <v>74.5</v>
      </c>
      <c r="I369" s="116">
        <f>IF('STATS 17-18'!H371&lt;13.4,IF(H369&gt;73,73,H369),H369)</f>
        <v>74.5</v>
      </c>
      <c r="J369" s="134">
        <f>IF('STATS 17-18'!H371&lt;11,IF(I369&gt;66,66,I369),I369)</f>
        <v>74.5</v>
      </c>
    </row>
    <row r="370" ht="20.35" customHeight="1">
      <c r="A370" t="s" s="38">
        <v>458</v>
      </c>
      <c r="B370" s="90">
        <f>VLOOKUP('STATS 17-18'!Y372,'DF - Tableau 2'!$A$3:$B$55,2)</f>
        <v>89</v>
      </c>
      <c r="C370" s="33">
        <f>IF('STATS 17-18'!G372&lt;400,IF(B370&gt;66,66,B370),B370)</f>
        <v>66</v>
      </c>
      <c r="D370" s="33">
        <f>IF('STATS 17-18'!G372&lt;200,IF(C370&gt;60,60,C370),C370)</f>
        <v>66</v>
      </c>
      <c r="E370" s="33">
        <f>VLOOKUP('STATS 17-18'!AE372,'DF - Tableau 4'!$A$3:$B$55,2)</f>
        <v>58</v>
      </c>
      <c r="F370" s="33">
        <f>IF('STATS 17-18'!G372&lt;400,IF(E370&gt;66,66,E370),E370)</f>
        <v>58</v>
      </c>
      <c r="G370" s="33">
        <f>IF('STATS 17-18'!G372&lt;200,IF(F370&gt;60,60,F370),F370)</f>
        <v>58</v>
      </c>
      <c r="H370" s="116">
        <f>(D370+G370)/2</f>
        <v>62</v>
      </c>
      <c r="I370" s="116">
        <f>IF('STATS 17-18'!H372&lt;13.4,IF(H370&gt;73,73,H370),H370)</f>
        <v>62</v>
      </c>
      <c r="J370" s="134">
        <f>IF('STATS 17-18'!H372&lt;11,IF(I370&gt;66,66,I370),I370)</f>
        <v>62</v>
      </c>
    </row>
    <row r="371" ht="20.35" customHeight="1">
      <c r="A371" t="s" s="38">
        <v>459</v>
      </c>
      <c r="B371" s="90">
        <f>VLOOKUP('STATS 17-18'!Y373,'DF - Tableau 2'!$A$3:$B$55,2)</f>
        <v>60</v>
      </c>
      <c r="C371" s="116">
        <f>IF('STATS 17-18'!G373&lt;400,IF(B371&gt;66,66,B371),B371)</f>
        <v>60</v>
      </c>
      <c r="D371" s="116">
        <f>IF('STATS 17-18'!G373&lt;200,IF(C371&gt;60,60,C371),C371)</f>
        <v>60</v>
      </c>
      <c r="E371" s="33">
        <f>VLOOKUP('STATS 17-18'!AE373,'DF - Tableau 4'!$A$3:$B$55,2)</f>
        <v>53</v>
      </c>
      <c r="F371" s="33">
        <f>IF('STATS 17-18'!G373&lt;400,IF(E371&gt;66,66,E371),E371)</f>
        <v>53</v>
      </c>
      <c r="G371" s="33">
        <f>IF('STATS 17-18'!G373&lt;200,IF(F371&gt;60,60,F371),F371)</f>
        <v>53</v>
      </c>
      <c r="H371" s="116">
        <f>(D371+G371)/2</f>
        <v>56.5</v>
      </c>
      <c r="I371" s="116">
        <f>IF('STATS 17-18'!H373&lt;13.4,IF(H371&gt;73,73,H371),H371)</f>
        <v>56.5</v>
      </c>
      <c r="J371" s="134">
        <f>IF('STATS 17-18'!H373&lt;11,IF(I371&gt;66,66,I371),I371)</f>
        <v>56.5</v>
      </c>
    </row>
    <row r="372" ht="20.35" customHeight="1">
      <c r="A372" t="s" s="38">
        <v>461</v>
      </c>
      <c r="B372" s="90">
        <f>VLOOKUP('STATS 17-18'!Y374,'DF - Tableau 2'!$A$3:$B$55,2)</f>
        <v>57</v>
      </c>
      <c r="C372" s="116">
        <f>IF('STATS 17-18'!G374&lt;400,IF(B372&gt;66,66,B372),B372)</f>
        <v>57</v>
      </c>
      <c r="D372" s="116">
        <f>IF('STATS 17-18'!G374&lt;200,IF(C372&gt;60,60,C372),C372)</f>
        <v>57</v>
      </c>
      <c r="E372" s="33">
        <f>VLOOKUP('STATS 17-18'!AE374,'DF - Tableau 4'!$A$3:$B$55,2)</f>
        <v>75</v>
      </c>
      <c r="F372" s="33">
        <f>IF('STATS 17-18'!G374&lt;400,IF(E372&gt;66,66,E372),E372)</f>
        <v>75</v>
      </c>
      <c r="G372" s="33">
        <f>IF('STATS 17-18'!G374&lt;200,IF(F372&gt;60,60,F372),F372)</f>
        <v>75</v>
      </c>
      <c r="H372" s="116">
        <f>(D372+G372)/2</f>
        <v>66</v>
      </c>
      <c r="I372" s="116">
        <f>IF('STATS 17-18'!H374&lt;13.4,IF(H372&gt;73,73,H372),H372)</f>
        <v>66</v>
      </c>
      <c r="J372" s="134">
        <f>IF('STATS 17-18'!H374&lt;11,IF(I372&gt;66,66,I372),I372)</f>
        <v>66</v>
      </c>
    </row>
    <row r="373" ht="20.35" customHeight="1">
      <c r="A373" t="s" s="38">
        <v>462</v>
      </c>
      <c r="B373" s="90">
        <f>VLOOKUP('STATS 17-18'!Y375,'DF - Tableau 2'!$A$3:$B$55,2)</f>
        <v>69</v>
      </c>
      <c r="C373" s="33">
        <f>IF('STATS 17-18'!G375&lt;400,IF(B373&gt;66,66,B373),B373)</f>
        <v>66</v>
      </c>
      <c r="D373" s="33">
        <f>IF('STATS 17-18'!G375&lt;200,IF(C373&gt;60,60,C373),C373)</f>
        <v>66</v>
      </c>
      <c r="E373" s="33">
        <f>VLOOKUP('STATS 17-18'!AE375,'DF - Tableau 4'!$A$3:$B$55,2)</f>
        <v>52</v>
      </c>
      <c r="F373" s="33">
        <f>IF('STATS 17-18'!G375&lt;400,IF(E373&gt;66,66,E373),E373)</f>
        <v>52</v>
      </c>
      <c r="G373" s="33">
        <f>IF('STATS 17-18'!G375&lt;200,IF(F373&gt;60,60,F373),F373)</f>
        <v>52</v>
      </c>
      <c r="H373" s="116">
        <f>(D373+G373)/2</f>
        <v>59</v>
      </c>
      <c r="I373" s="116">
        <f>IF('STATS 17-18'!H375&lt;13.4,IF(H373&gt;73,73,H373),H373)</f>
        <v>59</v>
      </c>
      <c r="J373" s="134">
        <f>IF('STATS 17-18'!H375&lt;11,IF(I373&gt;66,66,I373),I373)</f>
        <v>59</v>
      </c>
    </row>
    <row r="374" ht="20.35" customHeight="1">
      <c r="A374" t="s" s="38">
        <v>463</v>
      </c>
      <c r="B374" s="90">
        <f>VLOOKUP('STATS 17-18'!Y376,'DF - Tableau 2'!$A$3:$B$55,2)</f>
        <v>66</v>
      </c>
      <c r="C374" s="116">
        <f>IF('STATS 17-18'!G376&lt;400,IF(B374&gt;66,66,B374),B374)</f>
        <v>66</v>
      </c>
      <c r="D374" s="33">
        <f>IF('STATS 17-18'!G376&lt;200,IF(C374&gt;60,60,C374),C374)</f>
        <v>60</v>
      </c>
      <c r="E374" s="33">
        <f>VLOOKUP('STATS 17-18'!AE376,'DF - Tableau 4'!$A$3:$B$55,2)</f>
        <v>99</v>
      </c>
      <c r="F374" s="33">
        <f>IF('STATS 17-18'!G376&lt;400,IF(E374&gt;66,66,E374),E374)</f>
        <v>66</v>
      </c>
      <c r="G374" s="33">
        <f>IF('STATS 17-18'!G376&lt;200,IF(F374&gt;60,60,F374),F374)</f>
        <v>60</v>
      </c>
      <c r="H374" s="116">
        <f>(D374+G374)/2</f>
        <v>60</v>
      </c>
      <c r="I374" s="116">
        <f>IF('STATS 17-18'!H376&lt;13.4,IF(H374&gt;73,73,H374),H374)</f>
        <v>60</v>
      </c>
      <c r="J374" s="134">
        <f>IF('STATS 17-18'!H376&lt;11,IF(I374&gt;66,66,I374),I374)</f>
        <v>60</v>
      </c>
    </row>
    <row r="375" ht="20.35" customHeight="1">
      <c r="A375" t="s" s="38">
        <v>464</v>
      </c>
      <c r="B375" s="90">
        <f>VLOOKUP('STATS 17-18'!Y377,'DF - Tableau 2'!$A$3:$B$55,2)</f>
        <v>63</v>
      </c>
      <c r="C375" s="116">
        <f>IF('STATS 17-18'!G377&lt;400,IF(B375&gt;66,66,B375),B375)</f>
        <v>63</v>
      </c>
      <c r="D375" s="116">
        <f>IF('STATS 17-18'!G377&lt;200,IF(C375&gt;60,60,C375),C375)</f>
        <v>63</v>
      </c>
      <c r="E375" s="33">
        <f>VLOOKUP('STATS 17-18'!AE377,'DF - Tableau 4'!$A$3:$B$55,2)</f>
        <v>58</v>
      </c>
      <c r="F375" s="33">
        <f>IF('STATS 17-18'!G377&lt;400,IF(E375&gt;66,66,E375),E375)</f>
        <v>58</v>
      </c>
      <c r="G375" s="33">
        <f>IF('STATS 17-18'!G377&lt;200,IF(F375&gt;60,60,F375),F375)</f>
        <v>58</v>
      </c>
      <c r="H375" s="116">
        <f>(D375+G375)/2</f>
        <v>60.5</v>
      </c>
      <c r="I375" s="116">
        <f>IF('STATS 17-18'!H377&lt;13.4,IF(H375&gt;73,73,H375),H375)</f>
        <v>60.5</v>
      </c>
      <c r="J375" s="134">
        <f>IF('STATS 17-18'!H377&lt;11,IF(I375&gt;66,66,I375),I375)</f>
        <v>60.5</v>
      </c>
    </row>
    <row r="376" ht="20.35" customHeight="1">
      <c r="A376" t="s" s="38">
        <v>465</v>
      </c>
      <c r="B376" s="90">
        <f>VLOOKUP('STATS 17-18'!Y378,'DF - Tableau 2'!$A$3:$B$55,2)</f>
        <v>54</v>
      </c>
      <c r="C376" s="116">
        <f>IF('STATS 17-18'!G378&lt;400,IF(B376&gt;66,66,B376),B376)</f>
        <v>54</v>
      </c>
      <c r="D376" s="116">
        <f>IF('STATS 17-18'!G378&lt;200,IF(C376&gt;60,60,C376),C376)</f>
        <v>54</v>
      </c>
      <c r="E376" s="33">
        <f>VLOOKUP('STATS 17-18'!AE378,'DF - Tableau 4'!$A$3:$B$55,2)</f>
        <v>56</v>
      </c>
      <c r="F376" s="33">
        <f>IF('STATS 17-18'!G378&lt;400,IF(E376&gt;66,66,E376),E376)</f>
        <v>56</v>
      </c>
      <c r="G376" s="33">
        <f>IF('STATS 17-18'!G378&lt;200,IF(F376&gt;60,60,F376),F376)</f>
        <v>56</v>
      </c>
      <c r="H376" s="116">
        <f>(D376+G376)/2</f>
        <v>55</v>
      </c>
      <c r="I376" s="116">
        <f>IF('STATS 17-18'!H378&lt;13.4,IF(H376&gt;73,73,H376),H376)</f>
        <v>55</v>
      </c>
      <c r="J376" s="134">
        <f>IF('STATS 17-18'!H378&lt;11,IF(I376&gt;66,66,I376),I376)</f>
        <v>55</v>
      </c>
    </row>
    <row r="377" ht="20.35" customHeight="1">
      <c r="A377" t="s" s="38">
        <v>466</v>
      </c>
      <c r="B377" s="90">
        <f>VLOOKUP('STATS 17-18'!Y379,'DF - Tableau 2'!$A$3:$B$55,2)</f>
        <v>90</v>
      </c>
      <c r="C377" s="116">
        <f>IF('STATS 17-18'!G379&lt;400,IF(B377&gt;66,66,B377),B377)</f>
        <v>90</v>
      </c>
      <c r="D377" s="116">
        <f>IF('STATS 17-18'!G379&lt;200,IF(C377&gt;60,60,C377),C377)</f>
        <v>90</v>
      </c>
      <c r="E377" s="33">
        <f>VLOOKUP('STATS 17-18'!AE379,'DF - Tableau 4'!$A$3:$B$55,2)</f>
        <v>62</v>
      </c>
      <c r="F377" s="33">
        <f>IF('STATS 17-18'!G379&lt;400,IF(E377&gt;66,66,E377),E377)</f>
        <v>62</v>
      </c>
      <c r="G377" s="33">
        <f>IF('STATS 17-18'!G379&lt;200,IF(F377&gt;60,60,F377),F377)</f>
        <v>62</v>
      </c>
      <c r="H377" s="116">
        <f>(D377+G377)/2</f>
        <v>76</v>
      </c>
      <c r="I377" s="116">
        <f>IF('STATS 17-18'!H379&lt;13.4,IF(H377&gt;73,73,H377),H377)</f>
        <v>76</v>
      </c>
      <c r="J377" s="134">
        <f>IF('STATS 17-18'!H379&lt;11,IF(I377&gt;66,66,I377),I377)</f>
        <v>76</v>
      </c>
    </row>
    <row r="378" ht="20.35" customHeight="1">
      <c r="A378" t="s" s="38">
        <v>467</v>
      </c>
      <c r="B378" s="90">
        <f>VLOOKUP('STATS 17-18'!Y380,'DF - Tableau 2'!$A$3:$B$55,2)</f>
        <v>74</v>
      </c>
      <c r="C378" s="116">
        <f>IF('STATS 17-18'!G380&lt;400,IF(B378&gt;66,66,B378),B378)</f>
        <v>74</v>
      </c>
      <c r="D378" s="116">
        <f>IF('STATS 17-18'!G380&lt;200,IF(C378&gt;60,60,C378),C378)</f>
        <v>74</v>
      </c>
      <c r="E378" s="33">
        <f>VLOOKUP('STATS 17-18'!AE380,'DF - Tableau 4'!$A$3:$B$55,2)</f>
        <v>69</v>
      </c>
      <c r="F378" s="33">
        <f>IF('STATS 17-18'!G380&lt;400,IF(E378&gt;66,66,E378),E378)</f>
        <v>69</v>
      </c>
      <c r="G378" s="33">
        <f>IF('STATS 17-18'!G380&lt;200,IF(F378&gt;60,60,F378),F378)</f>
        <v>69</v>
      </c>
      <c r="H378" s="116">
        <f>(D378+G378)/2</f>
        <v>71.5</v>
      </c>
      <c r="I378" s="116">
        <f>IF('STATS 17-18'!H380&lt;13.4,IF(H378&gt;73,73,H378),H378)</f>
        <v>71.5</v>
      </c>
      <c r="J378" s="134">
        <f>IF('STATS 17-18'!H380&lt;11,IF(I378&gt;66,66,I378),I378)</f>
        <v>71.5</v>
      </c>
    </row>
    <row r="379" ht="20.35" customHeight="1">
      <c r="A379" t="s" s="38">
        <v>468</v>
      </c>
      <c r="B379" s="90">
        <f>VLOOKUP('STATS 17-18'!Y381,'DF - Tableau 2'!$A$3:$B$55,2)</f>
        <v>49</v>
      </c>
      <c r="C379" s="116">
        <f>IF('STATS 17-18'!G381&lt;400,IF(B379&gt;66,66,B379),B379)</f>
        <v>49</v>
      </c>
      <c r="D379" s="116">
        <f>IF('STATS 17-18'!G381&lt;200,IF(C379&gt;60,60,C379),C379)</f>
        <v>49</v>
      </c>
      <c r="E379" s="33">
        <f>VLOOKUP('STATS 17-18'!AE381,'DF - Tableau 4'!$A$3:$B$55,2)</f>
        <v>89</v>
      </c>
      <c r="F379" s="33">
        <f>IF('STATS 17-18'!G381&lt;400,IF(E379&gt;66,66,E379),E379)</f>
        <v>89</v>
      </c>
      <c r="G379" s="33">
        <f>IF('STATS 17-18'!G381&lt;200,IF(F379&gt;60,60,F379),F379)</f>
        <v>89</v>
      </c>
      <c r="H379" s="116">
        <f>(D379+G379)/2</f>
        <v>69</v>
      </c>
      <c r="I379" s="116">
        <f>IF('STATS 17-18'!H381&lt;13.4,IF(H379&gt;73,73,H379),H379)</f>
        <v>69</v>
      </c>
      <c r="J379" s="134">
        <f>IF('STATS 17-18'!H381&lt;11,IF(I379&gt;66,66,I379),I379)</f>
        <v>69</v>
      </c>
    </row>
    <row r="380" ht="20.35" customHeight="1">
      <c r="A380" t="s" s="38">
        <v>469</v>
      </c>
      <c r="B380" s="90">
        <f>VLOOKUP('STATS 17-18'!Y382,'DF - Tableau 2'!$A$3:$B$55,2)</f>
        <v>63</v>
      </c>
      <c r="C380" s="116">
        <f>IF('STATS 17-18'!G382&lt;400,IF(B380&gt;66,66,B380),B380)</f>
        <v>63</v>
      </c>
      <c r="D380" s="116">
        <f>IF('STATS 17-18'!G382&lt;200,IF(C380&gt;60,60,C380),C380)</f>
        <v>63</v>
      </c>
      <c r="E380" s="33">
        <f>VLOOKUP('STATS 17-18'!AE382,'DF - Tableau 4'!$A$3:$B$55,2)</f>
        <v>99</v>
      </c>
      <c r="F380" s="33">
        <f>IF('STATS 17-18'!G382&lt;400,IF(E380&gt;66,66,E380),E380)</f>
        <v>66</v>
      </c>
      <c r="G380" s="33">
        <f>IF('STATS 17-18'!G382&lt;200,IF(F380&gt;60,60,F380),F380)</f>
        <v>66</v>
      </c>
      <c r="H380" s="116">
        <f>(D380+G380)/2</f>
        <v>64.5</v>
      </c>
      <c r="I380" s="116">
        <f>IF('STATS 17-18'!H382&lt;13.4,IF(H380&gt;73,73,H380),H380)</f>
        <v>64.5</v>
      </c>
      <c r="J380" s="134">
        <f>IF('STATS 17-18'!H382&lt;11,IF(I380&gt;66,66,I380),I380)</f>
        <v>64.5</v>
      </c>
    </row>
    <row r="381" ht="20.35" customHeight="1">
      <c r="A381" t="s" s="38">
        <v>470</v>
      </c>
      <c r="B381" s="90">
        <f>VLOOKUP('STATS 17-18'!Y383,'DF - Tableau 2'!$A$3:$B$55,2)</f>
        <v>47</v>
      </c>
      <c r="C381" s="116">
        <f>IF('STATS 17-18'!G383&lt;400,IF(B381&gt;66,66,B381),B381)</f>
        <v>47</v>
      </c>
      <c r="D381" s="116">
        <f>IF('STATS 17-18'!G383&lt;200,IF(C381&gt;60,60,C381),C381)</f>
        <v>47</v>
      </c>
      <c r="E381" s="33">
        <f>VLOOKUP('STATS 17-18'!AE383,'DF - Tableau 4'!$A$3:$B$55,2)</f>
        <v>47</v>
      </c>
      <c r="F381" s="33">
        <f>IF('STATS 17-18'!G383&lt;400,IF(E381&gt;66,66,E381),E381)</f>
        <v>47</v>
      </c>
      <c r="G381" s="33">
        <f>IF('STATS 17-18'!G383&lt;200,IF(F381&gt;60,60,F381),F381)</f>
        <v>47</v>
      </c>
      <c r="H381" s="116">
        <f>(D381+G381)/2</f>
        <v>47</v>
      </c>
      <c r="I381" s="116">
        <f>IF('STATS 17-18'!H383&lt;13.4,IF(H381&gt;73,73,H381),H381)</f>
        <v>47</v>
      </c>
      <c r="J381" s="134">
        <f>IF('STATS 17-18'!H383&lt;11,IF(I381&gt;66,66,I381),I381)</f>
        <v>47</v>
      </c>
    </row>
    <row r="382" ht="20.35" customHeight="1">
      <c r="A382" t="s" s="38">
        <v>471</v>
      </c>
      <c r="B382" s="90">
        <f>VLOOKUP('STATS 17-18'!Y384,'DF - Tableau 2'!$A$3:$B$55,2)</f>
        <v>71</v>
      </c>
      <c r="C382" s="116">
        <f>IF('STATS 17-18'!G384&lt;400,IF(B382&gt;66,66,B382),B382)</f>
        <v>71</v>
      </c>
      <c r="D382" s="116">
        <f>IF('STATS 17-18'!G384&lt;200,IF(C382&gt;60,60,C382),C382)</f>
        <v>71</v>
      </c>
      <c r="E382" s="33">
        <f>VLOOKUP('STATS 17-18'!AE384,'DF - Tableau 4'!$A$3:$B$55,2)</f>
        <v>74</v>
      </c>
      <c r="F382" s="33">
        <f>IF('STATS 17-18'!G384&lt;400,IF(E382&gt;66,66,E382),E382)</f>
        <v>74</v>
      </c>
      <c r="G382" s="33">
        <f>IF('STATS 17-18'!G384&lt;200,IF(F382&gt;60,60,F382),F382)</f>
        <v>74</v>
      </c>
      <c r="H382" s="116">
        <f>(D382+G382)/2</f>
        <v>72.5</v>
      </c>
      <c r="I382" s="116">
        <f>IF('STATS 17-18'!H384&lt;13.4,IF(H382&gt;73,73,H382),H382)</f>
        <v>72.5</v>
      </c>
      <c r="J382" s="134">
        <f>IF('STATS 17-18'!H384&lt;11,IF(I382&gt;66,66,I382),I382)</f>
        <v>72.5</v>
      </c>
    </row>
    <row r="383" ht="20.35" customHeight="1">
      <c r="A383" t="s" s="38">
        <v>472</v>
      </c>
      <c r="B383" s="90">
        <f>VLOOKUP('STATS 17-18'!Y385,'DF - Tableau 2'!$A$3:$B$55,2)</f>
        <v>47</v>
      </c>
      <c r="C383" s="116">
        <f>IF('STATS 17-18'!G385&lt;400,IF(B383&gt;66,66,B383),B383)</f>
        <v>47</v>
      </c>
      <c r="D383" s="116">
        <f>IF('STATS 17-18'!G385&lt;200,IF(C383&gt;60,60,C383),C383)</f>
        <v>47</v>
      </c>
      <c r="E383" s="33">
        <f>VLOOKUP('STATS 17-18'!AE385,'DF - Tableau 4'!$A$3:$B$55,2)</f>
        <v>64</v>
      </c>
      <c r="F383" s="33">
        <f>IF('STATS 17-18'!G385&lt;400,IF(E383&gt;66,66,E383),E383)</f>
        <v>64</v>
      </c>
      <c r="G383" s="33">
        <f>IF('STATS 17-18'!G385&lt;200,IF(F383&gt;60,60,F383),F383)</f>
        <v>60</v>
      </c>
      <c r="H383" s="116">
        <f>(D383+G383)/2</f>
        <v>53.5</v>
      </c>
      <c r="I383" s="116">
        <f>IF('STATS 17-18'!H385&lt;13.4,IF(H383&gt;73,73,H383),H383)</f>
        <v>53.5</v>
      </c>
      <c r="J383" s="134">
        <f>IF('STATS 17-18'!H385&lt;11,IF(I383&gt;66,66,I383),I383)</f>
        <v>53.5</v>
      </c>
    </row>
    <row r="384" ht="20.35" customHeight="1">
      <c r="A384" t="s" s="38">
        <v>473</v>
      </c>
      <c r="B384" s="90">
        <f>VLOOKUP('STATS 17-18'!Y386,'DF - Tableau 2'!$A$3:$B$55,2)</f>
        <v>58</v>
      </c>
      <c r="C384" s="116">
        <f>IF('STATS 17-18'!G386&lt;400,IF(B384&gt;66,66,B384),B384)</f>
        <v>58</v>
      </c>
      <c r="D384" s="116">
        <f>IF('STATS 17-18'!G386&lt;200,IF(C384&gt;60,60,C384),C384)</f>
        <v>58</v>
      </c>
      <c r="E384" s="33">
        <f>VLOOKUP('STATS 17-18'!AE386,'DF - Tableau 4'!$A$3:$B$55,2)</f>
        <v>53</v>
      </c>
      <c r="F384" s="33">
        <f>IF('STATS 17-18'!G386&lt;400,IF(E384&gt;66,66,E384),E384)</f>
        <v>53</v>
      </c>
      <c r="G384" s="33">
        <f>IF('STATS 17-18'!G386&lt;200,IF(F384&gt;60,60,F384),F384)</f>
        <v>53</v>
      </c>
      <c r="H384" s="116">
        <f>(D384+G384)/2</f>
        <v>55.5</v>
      </c>
      <c r="I384" s="116">
        <f>IF('STATS 17-18'!H386&lt;13.4,IF(H384&gt;73,73,H384),H384)</f>
        <v>55.5</v>
      </c>
      <c r="J384" s="134">
        <f>IF('STATS 17-18'!H386&lt;11,IF(I384&gt;66,66,I384),I384)</f>
        <v>55.5</v>
      </c>
    </row>
    <row r="385" ht="20.35" customHeight="1">
      <c r="A385" t="s" s="38">
        <v>474</v>
      </c>
      <c r="B385" s="90">
        <f>VLOOKUP('STATS 17-18'!Y387,'DF - Tableau 2'!$A$3:$B$55,2)</f>
        <v>68</v>
      </c>
      <c r="C385" s="116">
        <f>IF('STATS 17-18'!G387&lt;400,IF(B385&gt;66,66,B385),B385)</f>
        <v>68</v>
      </c>
      <c r="D385" s="116">
        <f>IF('STATS 17-18'!G387&lt;200,IF(C385&gt;60,60,C385),C385)</f>
        <v>68</v>
      </c>
      <c r="E385" s="33">
        <f>VLOOKUP('STATS 17-18'!AE387,'DF - Tableau 4'!$A$3:$B$55,2)</f>
        <v>84</v>
      </c>
      <c r="F385" s="33">
        <f>IF('STATS 17-18'!G387&lt;400,IF(E385&gt;66,66,E385),E385)</f>
        <v>84</v>
      </c>
      <c r="G385" s="33">
        <f>IF('STATS 17-18'!G387&lt;200,IF(F385&gt;60,60,F385),F385)</f>
        <v>84</v>
      </c>
      <c r="H385" s="116">
        <f>(D385+G385)/2</f>
        <v>76</v>
      </c>
      <c r="I385" s="116">
        <f>IF('STATS 17-18'!H387&lt;13.4,IF(H385&gt;73,73,H385),H385)</f>
        <v>76</v>
      </c>
      <c r="J385" s="134">
        <f>IF('STATS 17-18'!H387&lt;11,IF(I385&gt;66,66,I385),I385)</f>
        <v>76</v>
      </c>
    </row>
    <row r="386" ht="20.35" customHeight="1">
      <c r="A386" t="s" s="38">
        <v>475</v>
      </c>
      <c r="B386" s="90">
        <f>VLOOKUP('STATS 17-18'!Y388,'DF - Tableau 2'!$A$3:$B$55,2)</f>
        <v>99</v>
      </c>
      <c r="C386" s="116">
        <f>IF('STATS 17-18'!G388&lt;400,IF(B386&gt;66,66,B386),B386)</f>
        <v>99</v>
      </c>
      <c r="D386" s="116">
        <f>IF('STATS 17-18'!G388&lt;200,IF(C386&gt;60,60,C386),C386)</f>
        <v>99</v>
      </c>
      <c r="E386" s="33">
        <f>VLOOKUP('STATS 17-18'!AE388,'DF - Tableau 4'!$A$3:$B$55,2)</f>
        <v>50</v>
      </c>
      <c r="F386" s="33">
        <f>IF('STATS 17-18'!G388&lt;400,IF(E386&gt;66,66,E386),E386)</f>
        <v>50</v>
      </c>
      <c r="G386" s="33">
        <f>IF('STATS 17-18'!G388&lt;200,IF(F386&gt;60,60,F386),F386)</f>
        <v>50</v>
      </c>
      <c r="H386" s="116">
        <f>(D386+G386)/2</f>
        <v>74.5</v>
      </c>
      <c r="I386" s="116">
        <f>IF('STATS 17-18'!H388&lt;13.4,IF(H386&gt;73,73,H386),H386)</f>
        <v>74.5</v>
      </c>
      <c r="J386" s="134">
        <f>IF('STATS 17-18'!H388&lt;11,IF(I386&gt;66,66,I386),I386)</f>
        <v>74.5</v>
      </c>
    </row>
    <row r="387" ht="20.35" customHeight="1">
      <c r="A387" t="s" s="38">
        <v>476</v>
      </c>
      <c r="B387" s="90">
        <f>VLOOKUP('STATS 17-18'!Y389,'DF - Tableau 2'!$A$3:$B$55,2)</f>
        <v>69</v>
      </c>
      <c r="C387" s="116">
        <f>IF('STATS 17-18'!G389&lt;400,IF(B387&gt;66,66,B387),B387)</f>
        <v>69</v>
      </c>
      <c r="D387" s="116">
        <f>IF('STATS 17-18'!G389&lt;200,IF(C387&gt;60,60,C387),C387)</f>
        <v>69</v>
      </c>
      <c r="E387" s="33">
        <f>VLOOKUP('STATS 17-18'!AE389,'DF - Tableau 4'!$A$3:$B$55,2)</f>
        <v>51</v>
      </c>
      <c r="F387" s="33">
        <f>IF('STATS 17-18'!G389&lt;400,IF(E387&gt;66,66,E387),E387)</f>
        <v>51</v>
      </c>
      <c r="G387" s="33">
        <f>IF('STATS 17-18'!G389&lt;200,IF(F387&gt;60,60,F387),F387)</f>
        <v>51</v>
      </c>
      <c r="H387" s="116">
        <f>(D387+G387)/2</f>
        <v>60</v>
      </c>
      <c r="I387" s="116">
        <f>IF('STATS 17-18'!H389&lt;13.4,IF(H387&gt;73,73,H387),H387)</f>
        <v>60</v>
      </c>
      <c r="J387" s="134">
        <f>IF('STATS 17-18'!H389&lt;11,IF(I387&gt;66,66,I387),I387)</f>
        <v>60</v>
      </c>
    </row>
    <row r="388" ht="20.35" customHeight="1">
      <c r="A388" t="s" s="38">
        <v>477</v>
      </c>
      <c r="B388" s="90">
        <f>VLOOKUP('STATS 17-18'!Y390,'DF - Tableau 2'!$A$3:$B$55,2)</f>
        <v>67</v>
      </c>
      <c r="C388" s="116">
        <f>IF('STATS 17-18'!G390&lt;400,IF(B388&gt;66,66,B388),B388)</f>
        <v>67</v>
      </c>
      <c r="D388" s="116">
        <f>IF('STATS 17-18'!G390&lt;200,IF(C388&gt;60,60,C388),C388)</f>
        <v>67</v>
      </c>
      <c r="E388" s="33">
        <f>VLOOKUP('STATS 17-18'!AE390,'DF - Tableau 4'!$A$3:$B$55,2)</f>
        <v>67</v>
      </c>
      <c r="F388" s="33">
        <f>IF('STATS 17-18'!G390&lt;400,IF(E388&gt;66,66,E388),E388)</f>
        <v>67</v>
      </c>
      <c r="G388" s="33">
        <f>IF('STATS 17-18'!G390&lt;200,IF(F388&gt;60,60,F388),F388)</f>
        <v>67</v>
      </c>
      <c r="H388" s="116">
        <f>(D388+G388)/2</f>
        <v>67</v>
      </c>
      <c r="I388" s="116">
        <f>IF('STATS 17-18'!H390&lt;13.4,IF(H388&gt;73,73,H388),H388)</f>
        <v>67</v>
      </c>
      <c r="J388" s="134">
        <f>IF('STATS 17-18'!H390&lt;11,IF(I388&gt;66,66,I388),I388)</f>
        <v>67</v>
      </c>
    </row>
    <row r="389" ht="20.35" customHeight="1">
      <c r="A389" t="s" s="38">
        <v>478</v>
      </c>
      <c r="B389" s="90">
        <f>VLOOKUP('STATS 17-18'!Y391,'DF - Tableau 2'!$A$3:$B$55,2)</f>
        <v>82</v>
      </c>
      <c r="C389" s="116">
        <f>IF('STATS 17-18'!G391&lt;400,IF(B389&gt;66,66,B389),B389)</f>
        <v>82</v>
      </c>
      <c r="D389" s="116">
        <f>IF('STATS 17-18'!G391&lt;200,IF(C389&gt;60,60,C389),C389)</f>
        <v>82</v>
      </c>
      <c r="E389" s="33">
        <f>VLOOKUP('STATS 17-18'!AE391,'DF - Tableau 4'!$A$3:$B$55,2)</f>
        <v>57</v>
      </c>
      <c r="F389" s="33">
        <f>IF('STATS 17-18'!G391&lt;400,IF(E389&gt;66,66,E389),E389)</f>
        <v>57</v>
      </c>
      <c r="G389" s="33">
        <f>IF('STATS 17-18'!G391&lt;200,IF(F389&gt;60,60,F389),F389)</f>
        <v>57</v>
      </c>
      <c r="H389" s="116">
        <f>(D389+G389)/2</f>
        <v>69.5</v>
      </c>
      <c r="I389" s="116">
        <f>IF('STATS 17-18'!H391&lt;13.4,IF(H389&gt;73,73,H389),H389)</f>
        <v>69.5</v>
      </c>
      <c r="J389" s="134">
        <f>IF('STATS 17-18'!H391&lt;11,IF(I389&gt;66,66,I389),I389)</f>
        <v>69.5</v>
      </c>
    </row>
    <row r="390" ht="20.35" customHeight="1">
      <c r="A390" t="s" s="38">
        <v>479</v>
      </c>
      <c r="B390" s="90">
        <f>VLOOKUP('STATS 17-18'!Y392,'DF - Tableau 2'!$A$3:$B$55,2)</f>
        <v>70</v>
      </c>
      <c r="C390" s="33">
        <f>IF('STATS 17-18'!G392&lt;400,IF(B390&gt;66,66,B390),B390)</f>
        <v>66</v>
      </c>
      <c r="D390" s="33">
        <f>IF('STATS 17-18'!G392&lt;200,IF(C390&gt;60,60,C390),C390)</f>
        <v>60</v>
      </c>
      <c r="E390" s="33">
        <f>VLOOKUP('STATS 17-18'!AE392,'DF - Tableau 4'!$A$3:$B$55,2)</f>
        <v>77</v>
      </c>
      <c r="F390" s="33">
        <f>IF('STATS 17-18'!G392&lt;400,IF(E390&gt;66,66,E390),E390)</f>
        <v>66</v>
      </c>
      <c r="G390" s="33">
        <f>IF('STATS 17-18'!G392&lt;200,IF(F390&gt;60,60,F390),F390)</f>
        <v>60</v>
      </c>
      <c r="H390" s="116">
        <f>(D390+G390)/2</f>
        <v>60</v>
      </c>
      <c r="I390" s="116">
        <f>IF('STATS 17-18'!H392&lt;13.4,IF(H390&gt;73,73,H390),H390)</f>
        <v>60</v>
      </c>
      <c r="J390" s="134">
        <f>IF('STATS 17-18'!H392&lt;11,IF(I390&gt;66,66,I390),I390)</f>
        <v>60</v>
      </c>
    </row>
    <row r="391" ht="20.35" customHeight="1">
      <c r="A391" t="s" s="38">
        <v>480</v>
      </c>
      <c r="B391" s="90">
        <f>VLOOKUP('STATS 17-18'!Y393,'DF - Tableau 2'!$A$3:$B$55,2)</f>
        <v>89</v>
      </c>
      <c r="C391" s="33">
        <f>IF('STATS 17-18'!G393&lt;400,IF(B391&gt;66,66,B391),B391)</f>
        <v>66</v>
      </c>
      <c r="D391" s="33">
        <f>IF('STATS 17-18'!G393&lt;200,IF(C391&gt;60,60,C391),C391)</f>
        <v>66</v>
      </c>
      <c r="E391" s="33">
        <f>VLOOKUP('STATS 17-18'!AE393,'DF - Tableau 4'!$A$3:$B$55,2)</f>
        <v>49</v>
      </c>
      <c r="F391" s="33">
        <f>IF('STATS 17-18'!G393&lt;400,IF(E391&gt;66,66,E391),E391)</f>
        <v>49</v>
      </c>
      <c r="G391" s="33">
        <f>IF('STATS 17-18'!G393&lt;200,IF(F391&gt;60,60,F391),F391)</f>
        <v>49</v>
      </c>
      <c r="H391" s="116">
        <f>(D391+G391)/2</f>
        <v>57.5</v>
      </c>
      <c r="I391" s="116">
        <f>IF('STATS 17-18'!H393&lt;13.4,IF(H391&gt;73,73,H391),H391)</f>
        <v>57.5</v>
      </c>
      <c r="J391" s="134">
        <f>IF('STATS 17-18'!H393&lt;11,IF(I391&gt;66,66,I391),I391)</f>
        <v>57.5</v>
      </c>
    </row>
    <row r="392" ht="20.35" customHeight="1">
      <c r="A392" t="s" s="38">
        <v>481</v>
      </c>
      <c r="B392" s="90">
        <f>VLOOKUP('STATS 17-18'!Y394,'DF - Tableau 2'!$A$3:$B$55,2)</f>
        <v>91</v>
      </c>
      <c r="C392" s="116">
        <f>IF('STATS 17-18'!G394&lt;400,IF(B392&gt;66,66,B392),B392)</f>
        <v>91</v>
      </c>
      <c r="D392" s="116">
        <f>IF('STATS 17-18'!G394&lt;200,IF(C392&gt;60,60,C392),C392)</f>
        <v>91</v>
      </c>
      <c r="E392" s="33">
        <f>VLOOKUP('STATS 17-18'!AE394,'DF - Tableau 4'!$A$3:$B$55,2)</f>
        <v>60</v>
      </c>
      <c r="F392" s="33">
        <f>IF('STATS 17-18'!G394&lt;400,IF(E392&gt;66,66,E392),E392)</f>
        <v>60</v>
      </c>
      <c r="G392" s="33">
        <f>IF('STATS 17-18'!G394&lt;200,IF(F392&gt;60,60,F392),F392)</f>
        <v>60</v>
      </c>
      <c r="H392" s="116">
        <f>(D392+G392)/2</f>
        <v>75.5</v>
      </c>
      <c r="I392" s="116">
        <f>IF('STATS 17-18'!H394&lt;13.4,IF(H392&gt;73,73,H392),H392)</f>
        <v>75.5</v>
      </c>
      <c r="J392" s="134">
        <f>IF('STATS 17-18'!H394&lt;11,IF(I392&gt;66,66,I392),I392)</f>
        <v>75.5</v>
      </c>
    </row>
    <row r="393" ht="20.35" customHeight="1">
      <c r="A393" t="s" s="38">
        <v>482</v>
      </c>
      <c r="B393" s="90">
        <f>VLOOKUP('STATS 17-18'!Y395,'DF - Tableau 2'!$A$3:$B$55,2)</f>
        <v>86</v>
      </c>
      <c r="C393" s="116">
        <f>IF('STATS 17-18'!G395&lt;400,IF(B393&gt;66,66,B393),B393)</f>
        <v>86</v>
      </c>
      <c r="D393" s="116">
        <f>IF('STATS 17-18'!G395&lt;200,IF(C393&gt;60,60,C393),C393)</f>
        <v>86</v>
      </c>
      <c r="E393" s="33">
        <f>VLOOKUP('STATS 17-18'!AE395,'DF - Tableau 4'!$A$3:$B$55,2)</f>
        <v>74</v>
      </c>
      <c r="F393" s="33">
        <f>IF('STATS 17-18'!G395&lt;400,IF(E393&gt;66,66,E393),E393)</f>
        <v>74</v>
      </c>
      <c r="G393" s="33">
        <f>IF('STATS 17-18'!G395&lt;200,IF(F393&gt;60,60,F393),F393)</f>
        <v>74</v>
      </c>
      <c r="H393" s="116">
        <f>(D393+G393)/2</f>
        <v>80</v>
      </c>
      <c r="I393" s="116">
        <f>IF('STATS 17-18'!H395&lt;13.4,IF(H393&gt;73,73,H393),H393)</f>
        <v>73</v>
      </c>
      <c r="J393" s="134">
        <f>IF('STATS 17-18'!H395&lt;11,IF(I393&gt;66,66,I393),I393)</f>
        <v>66</v>
      </c>
    </row>
    <row r="394" ht="20.35" customHeight="1">
      <c r="A394" t="s" s="38">
        <v>483</v>
      </c>
      <c r="B394" s="90">
        <f>VLOOKUP('STATS 17-18'!Y396,'DF - Tableau 2'!$A$3:$B$55,2)</f>
        <v>56</v>
      </c>
      <c r="C394" s="116">
        <f>IF('STATS 17-18'!G396&lt;400,IF(B394&gt;66,66,B394),B394)</f>
        <v>56</v>
      </c>
      <c r="D394" s="116">
        <f>IF('STATS 17-18'!G396&lt;200,IF(C394&gt;60,60,C394),C394)</f>
        <v>56</v>
      </c>
      <c r="E394" s="33">
        <f>VLOOKUP('STATS 17-18'!AE396,'DF - Tableau 4'!$A$3:$B$55,2)</f>
        <v>93</v>
      </c>
      <c r="F394" s="33">
        <f>IF('STATS 17-18'!G396&lt;400,IF(E394&gt;66,66,E394),E394)</f>
        <v>93</v>
      </c>
      <c r="G394" s="33">
        <f>IF('STATS 17-18'!G396&lt;200,IF(F394&gt;60,60,F394),F394)</f>
        <v>93</v>
      </c>
      <c r="H394" s="116">
        <f>(D394+G394)/2</f>
        <v>74.5</v>
      </c>
      <c r="I394" s="116">
        <f>IF('STATS 17-18'!H396&lt;13.4,IF(H394&gt;73,73,H394),H394)</f>
        <v>74.5</v>
      </c>
      <c r="J394" s="134">
        <f>IF('STATS 17-18'!H396&lt;11,IF(I394&gt;66,66,I394),I394)</f>
        <v>74.5</v>
      </c>
    </row>
    <row r="395" ht="20.35" customHeight="1">
      <c r="A395" t="s" s="38">
        <v>484</v>
      </c>
      <c r="B395" s="90">
        <f>VLOOKUP('STATS 17-18'!Y397,'DF - Tableau 2'!$A$3:$B$55,2)</f>
        <v>53</v>
      </c>
      <c r="C395" s="116">
        <f>IF('STATS 17-18'!G397&lt;400,IF(B395&gt;66,66,B395),B395)</f>
        <v>53</v>
      </c>
      <c r="D395" s="116">
        <f>IF('STATS 17-18'!G397&lt;200,IF(C395&gt;60,60,C395),C395)</f>
        <v>53</v>
      </c>
      <c r="E395" s="33">
        <f>VLOOKUP('STATS 17-18'!AE397,'DF - Tableau 4'!$A$3:$B$55,2)</f>
        <v>99</v>
      </c>
      <c r="F395" s="33">
        <f>IF('STATS 17-18'!G397&lt;400,IF(E395&gt;66,66,E395),E395)</f>
        <v>66</v>
      </c>
      <c r="G395" s="33">
        <f>IF('STATS 17-18'!G397&lt;200,IF(F395&gt;60,60,F395),F395)</f>
        <v>60</v>
      </c>
      <c r="H395" s="116">
        <f>(D395+G395)/2</f>
        <v>56.5</v>
      </c>
      <c r="I395" s="116">
        <f>IF('STATS 17-18'!H397&lt;13.4,IF(H395&gt;73,73,H395),H395)</f>
        <v>56.5</v>
      </c>
      <c r="J395" s="134">
        <f>IF('STATS 17-18'!H397&lt;11,IF(I395&gt;66,66,I395),I395)</f>
        <v>56.5</v>
      </c>
    </row>
    <row r="396" ht="20.35" customHeight="1">
      <c r="A396" t="s" s="38">
        <v>485</v>
      </c>
      <c r="B396" s="90">
        <f>VLOOKUP('STATS 17-18'!Y398,'DF - Tableau 2'!$A$3:$B$55,2)</f>
        <v>57</v>
      </c>
      <c r="C396" s="116">
        <f>IF('STATS 17-18'!G398&lt;400,IF(B396&gt;66,66,B396),B396)</f>
        <v>57</v>
      </c>
      <c r="D396" s="116">
        <f>IF('STATS 17-18'!G398&lt;200,IF(C396&gt;60,60,C396),C396)</f>
        <v>57</v>
      </c>
      <c r="E396" s="33">
        <f>VLOOKUP('STATS 17-18'!AE398,'DF - Tableau 4'!$A$3:$B$55,2)</f>
        <v>84</v>
      </c>
      <c r="F396" s="33">
        <f>IF('STATS 17-18'!G398&lt;400,IF(E396&gt;66,66,E396),E396)</f>
        <v>84</v>
      </c>
      <c r="G396" s="33">
        <f>IF('STATS 17-18'!G398&lt;200,IF(F396&gt;60,60,F396),F396)</f>
        <v>84</v>
      </c>
      <c r="H396" s="116">
        <f>(D396+G396)/2</f>
        <v>70.5</v>
      </c>
      <c r="I396" s="116">
        <f>IF('STATS 17-18'!H398&lt;13.4,IF(H396&gt;73,73,H396),H396)</f>
        <v>70.5</v>
      </c>
      <c r="J396" s="134">
        <f>IF('STATS 17-18'!H398&lt;11,IF(I396&gt;66,66,I396),I396)</f>
        <v>70.5</v>
      </c>
    </row>
    <row r="397" ht="20.35" customHeight="1">
      <c r="A397" t="s" s="38">
        <v>487</v>
      </c>
      <c r="B397" s="90">
        <f>VLOOKUP('STATS 17-18'!Y399,'DF - Tableau 2'!$A$3:$B$55,2)</f>
        <v>78</v>
      </c>
      <c r="C397" s="116">
        <f>IF('STATS 17-18'!G399&lt;400,IF(B397&gt;66,66,B397),B397)</f>
        <v>78</v>
      </c>
      <c r="D397" s="116">
        <f>IF('STATS 17-18'!G399&lt;200,IF(C397&gt;60,60,C397),C397)</f>
        <v>78</v>
      </c>
      <c r="E397" s="33">
        <f>VLOOKUP('STATS 17-18'!AE399,'DF - Tableau 4'!$A$3:$B$55,2)</f>
        <v>69</v>
      </c>
      <c r="F397" s="33">
        <f>IF('STATS 17-18'!G399&lt;400,IF(E397&gt;66,66,E397),E397)</f>
        <v>69</v>
      </c>
      <c r="G397" s="33">
        <f>IF('STATS 17-18'!G399&lt;200,IF(F397&gt;60,60,F397),F397)</f>
        <v>69</v>
      </c>
      <c r="H397" s="116">
        <f>(D397+G397)/2</f>
        <v>73.5</v>
      </c>
      <c r="I397" s="116">
        <f>IF('STATS 17-18'!H399&lt;13.4,IF(H397&gt;73,73,H397),H397)</f>
        <v>73.5</v>
      </c>
      <c r="J397" s="134">
        <f>IF('STATS 17-18'!H399&lt;11,IF(I397&gt;66,66,I397),I397)</f>
        <v>73.5</v>
      </c>
    </row>
    <row r="398" ht="20.35" customHeight="1">
      <c r="A398" t="s" s="38">
        <v>488</v>
      </c>
      <c r="B398" s="90">
        <f>VLOOKUP('STATS 17-18'!Y400,'DF - Tableau 2'!$A$3:$B$55,2)</f>
        <v>89</v>
      </c>
      <c r="C398" s="116">
        <f>IF('STATS 17-18'!G400&lt;400,IF(B398&gt;66,66,B398),B398)</f>
        <v>89</v>
      </c>
      <c r="D398" s="116">
        <f>IF('STATS 17-18'!G400&lt;200,IF(C398&gt;60,60,C398),C398)</f>
        <v>89</v>
      </c>
      <c r="E398" s="33">
        <f>VLOOKUP('STATS 17-18'!AE400,'DF - Tableau 4'!$A$3:$B$55,2)</f>
        <v>52</v>
      </c>
      <c r="F398" s="33">
        <f>IF('STATS 17-18'!G400&lt;400,IF(E398&gt;66,66,E398),E398)</f>
        <v>52</v>
      </c>
      <c r="G398" s="33">
        <f>IF('STATS 17-18'!G400&lt;200,IF(F398&gt;60,60,F398),F398)</f>
        <v>52</v>
      </c>
      <c r="H398" s="116">
        <f>(D398+G398)/2</f>
        <v>70.5</v>
      </c>
      <c r="I398" s="116">
        <f>IF('STATS 17-18'!H400&lt;13.4,IF(H398&gt;73,73,H398),H398)</f>
        <v>70.5</v>
      </c>
      <c r="J398" s="134">
        <f>IF('STATS 17-18'!H400&lt;11,IF(I398&gt;66,66,I398),I398)</f>
        <v>70.5</v>
      </c>
    </row>
    <row r="399" ht="20.35" customHeight="1">
      <c r="A399" t="s" s="38">
        <v>489</v>
      </c>
      <c r="B399" s="90">
        <f>VLOOKUP('STATS 17-18'!Y401,'DF - Tableau 2'!$A$3:$B$55,2)</f>
        <v>95</v>
      </c>
      <c r="C399" s="116">
        <f>IF('STATS 17-18'!G401&lt;400,IF(B399&gt;66,66,B399),B399)</f>
        <v>95</v>
      </c>
      <c r="D399" s="116">
        <f>IF('STATS 17-18'!G401&lt;200,IF(C399&gt;60,60,C399),C399)</f>
        <v>95</v>
      </c>
      <c r="E399" s="33">
        <f>VLOOKUP('STATS 17-18'!AE401,'DF - Tableau 4'!$A$3:$B$55,2)</f>
        <v>66</v>
      </c>
      <c r="F399" s="33">
        <f>IF('STATS 17-18'!G401&lt;400,IF(E399&gt;66,66,E399),E399)</f>
        <v>66</v>
      </c>
      <c r="G399" s="33">
        <f>IF('STATS 17-18'!G401&lt;200,IF(F399&gt;60,60,F399),F399)</f>
        <v>66</v>
      </c>
      <c r="H399" s="116">
        <f>(D399+G399)/2</f>
        <v>80.5</v>
      </c>
      <c r="I399" s="116">
        <f>IF('STATS 17-18'!H401&lt;13.4,IF(H399&gt;73,73,H399),H399)</f>
        <v>73</v>
      </c>
      <c r="J399" s="134">
        <f>IF('STATS 17-18'!H401&lt;11,IF(I399&gt;66,66,I399),I399)</f>
        <v>73</v>
      </c>
    </row>
    <row r="400" ht="20.35" customHeight="1">
      <c r="A400" t="s" s="38">
        <v>490</v>
      </c>
      <c r="B400" s="90">
        <f>VLOOKUP('STATS 17-18'!Y402,'DF - Tableau 2'!$A$3:$B$55,2)</f>
        <v>54</v>
      </c>
      <c r="C400" s="116">
        <f>IF('STATS 17-18'!G402&lt;400,IF(B400&gt;66,66,B400),B400)</f>
        <v>54</v>
      </c>
      <c r="D400" s="116">
        <f>IF('STATS 17-18'!G402&lt;200,IF(C400&gt;60,60,C400),C400)</f>
        <v>54</v>
      </c>
      <c r="E400" s="33">
        <f>VLOOKUP('STATS 17-18'!AE402,'DF - Tableau 4'!$A$3:$B$55,2)</f>
        <v>96</v>
      </c>
      <c r="F400" s="33">
        <f>IF('STATS 17-18'!G402&lt;400,IF(E400&gt;66,66,E400),E400)</f>
        <v>96</v>
      </c>
      <c r="G400" s="33">
        <f>IF('STATS 17-18'!G402&lt;200,IF(F400&gt;60,60,F400),F400)</f>
        <v>96</v>
      </c>
      <c r="H400" s="116">
        <f>(D400+G400)/2</f>
        <v>75</v>
      </c>
      <c r="I400" s="116">
        <f>IF('STATS 17-18'!H402&lt;13.4,IF(H400&gt;73,73,H400),H400)</f>
        <v>75</v>
      </c>
      <c r="J400" s="134">
        <f>IF('STATS 17-18'!H402&lt;11,IF(I400&gt;66,66,I400),I400)</f>
        <v>75</v>
      </c>
    </row>
    <row r="401" ht="20.35" customHeight="1">
      <c r="A401" t="s" s="38">
        <v>491</v>
      </c>
      <c r="B401" s="90">
        <f>VLOOKUP('STATS 17-18'!Y403,'DF - Tableau 2'!$A$3:$B$55,2)</f>
        <v>63</v>
      </c>
      <c r="C401" s="116">
        <f>IF('STATS 17-18'!G403&lt;400,IF(B401&gt;66,66,B401),B401)</f>
        <v>63</v>
      </c>
      <c r="D401" s="116">
        <f>IF('STATS 17-18'!G403&lt;200,IF(C401&gt;60,60,C401),C401)</f>
        <v>63</v>
      </c>
      <c r="E401" s="33">
        <f>VLOOKUP('STATS 17-18'!AE403,'DF - Tableau 4'!$A$3:$B$55,2)</f>
        <v>71</v>
      </c>
      <c r="F401" s="33">
        <f>IF('STATS 17-18'!G403&lt;400,IF(E401&gt;66,66,E401),E401)</f>
        <v>71</v>
      </c>
      <c r="G401" s="33">
        <f>IF('STATS 17-18'!G403&lt;200,IF(F401&gt;60,60,F401),F401)</f>
        <v>71</v>
      </c>
      <c r="H401" s="116">
        <f>(D401+G401)/2</f>
        <v>67</v>
      </c>
      <c r="I401" s="116">
        <f>IF('STATS 17-18'!H403&lt;13.4,IF(H401&gt;73,73,H401),H401)</f>
        <v>67</v>
      </c>
      <c r="J401" s="134">
        <f>IF('STATS 17-18'!H403&lt;11,IF(I401&gt;66,66,I401),I401)</f>
        <v>67</v>
      </c>
    </row>
    <row r="402" ht="20.35" customHeight="1">
      <c r="A402" t="s" s="38">
        <v>492</v>
      </c>
      <c r="B402" s="90">
        <f>VLOOKUP('STATS 17-18'!Y404,'DF - Tableau 2'!$A$3:$B$55,2)</f>
        <v>47</v>
      </c>
      <c r="C402" s="116">
        <f>IF('STATS 17-18'!G404&lt;400,IF(B402&gt;66,66,B402),B402)</f>
        <v>47</v>
      </c>
      <c r="D402" s="116">
        <f>IF('STATS 17-18'!G404&lt;200,IF(C402&gt;60,60,C402),C402)</f>
        <v>47</v>
      </c>
      <c r="E402" s="33">
        <f>VLOOKUP('STATS 17-18'!AE404,'DF - Tableau 4'!$A$3:$B$55,2)</f>
        <v>84</v>
      </c>
      <c r="F402" s="33">
        <f>IF('STATS 17-18'!G404&lt;400,IF(E402&gt;66,66,E402),E402)</f>
        <v>66</v>
      </c>
      <c r="G402" s="33">
        <f>IF('STATS 17-18'!G404&lt;200,IF(F402&gt;60,60,F402),F402)</f>
        <v>60</v>
      </c>
      <c r="H402" s="116">
        <f>(D402+G402)/2</f>
        <v>53.5</v>
      </c>
      <c r="I402" s="116">
        <f>IF('STATS 17-18'!H404&lt;13.4,IF(H402&gt;73,73,H402),H402)</f>
        <v>53.5</v>
      </c>
      <c r="J402" s="134">
        <f>IF('STATS 17-18'!H404&lt;11,IF(I402&gt;66,66,I402),I402)</f>
        <v>53.5</v>
      </c>
    </row>
    <row r="403" ht="20.35" customHeight="1">
      <c r="A403" t="s" s="38">
        <v>493</v>
      </c>
      <c r="B403" s="90">
        <f>VLOOKUP('STATS 17-18'!Y405,'DF - Tableau 2'!$A$3:$B$55,2)</f>
        <v>86</v>
      </c>
      <c r="C403" s="116">
        <f>IF('STATS 17-18'!G405&lt;400,IF(B403&gt;66,66,B403),B403)</f>
        <v>86</v>
      </c>
      <c r="D403" s="116">
        <f>IF('STATS 17-18'!G405&lt;200,IF(C403&gt;60,60,C403),C403)</f>
        <v>86</v>
      </c>
      <c r="E403" s="33">
        <f>VLOOKUP('STATS 17-18'!AE405,'DF - Tableau 4'!$A$3:$B$55,2)</f>
        <v>68</v>
      </c>
      <c r="F403" s="33">
        <f>IF('STATS 17-18'!G405&lt;400,IF(E403&gt;66,66,E403),E403)</f>
        <v>68</v>
      </c>
      <c r="G403" s="33">
        <f>IF('STATS 17-18'!G405&lt;200,IF(F403&gt;60,60,F403),F403)</f>
        <v>68</v>
      </c>
      <c r="H403" s="116">
        <f>(D403+G403)/2</f>
        <v>77</v>
      </c>
      <c r="I403" s="116">
        <f>IF('STATS 17-18'!H405&lt;13.4,IF(H403&gt;73,73,H403),H403)</f>
        <v>73</v>
      </c>
      <c r="J403" s="134">
        <f>IF('STATS 17-18'!H405&lt;11,IF(I403&gt;66,66,I403),I403)</f>
        <v>73</v>
      </c>
    </row>
    <row r="404" ht="20.35" customHeight="1">
      <c r="A404" t="s" s="38">
        <v>494</v>
      </c>
      <c r="B404" s="90">
        <f>VLOOKUP('STATS 17-18'!Y406,'DF - Tableau 2'!$A$3:$B$55,2)</f>
        <v>88</v>
      </c>
      <c r="C404" s="116">
        <f>IF('STATS 17-18'!G406&lt;400,IF(B404&gt;66,66,B404),B404)</f>
        <v>88</v>
      </c>
      <c r="D404" s="116">
        <f>IF('STATS 17-18'!G406&lt;200,IF(C404&gt;60,60,C404),C404)</f>
        <v>88</v>
      </c>
      <c r="E404" s="33">
        <f>VLOOKUP('STATS 17-18'!AE406,'DF - Tableau 4'!$A$3:$B$55,2)</f>
        <v>67</v>
      </c>
      <c r="F404" s="33">
        <f>IF('STATS 17-18'!G406&lt;400,IF(E404&gt;66,66,E404),E404)</f>
        <v>67</v>
      </c>
      <c r="G404" s="33">
        <f>IF('STATS 17-18'!G406&lt;200,IF(F404&gt;60,60,F404),F404)</f>
        <v>67</v>
      </c>
      <c r="H404" s="116">
        <f>(D404+G404)/2</f>
        <v>77.5</v>
      </c>
      <c r="I404" s="116">
        <f>IF('STATS 17-18'!H406&lt;13.4,IF(H404&gt;73,73,H404),H404)</f>
        <v>77.5</v>
      </c>
      <c r="J404" s="134">
        <f>IF('STATS 17-18'!H406&lt;11,IF(I404&gt;66,66,I404),I404)</f>
        <v>77.5</v>
      </c>
    </row>
    <row r="405" ht="20.35" customHeight="1">
      <c r="A405" t="s" s="38">
        <v>495</v>
      </c>
      <c r="B405" s="90">
        <f>VLOOKUP('STATS 17-18'!Y407,'DF - Tableau 2'!$A$3:$B$55,2)</f>
        <v>79</v>
      </c>
      <c r="C405" s="116">
        <f>IF('STATS 17-18'!G407&lt;400,IF(B405&gt;66,66,B405),B405)</f>
        <v>79</v>
      </c>
      <c r="D405" s="116">
        <f>IF('STATS 17-18'!G407&lt;200,IF(C405&gt;60,60,C405),C405)</f>
        <v>79</v>
      </c>
      <c r="E405" s="33">
        <f>VLOOKUP('STATS 17-18'!AE407,'DF - Tableau 4'!$A$3:$B$55,2)</f>
        <v>84</v>
      </c>
      <c r="F405" s="33">
        <f>IF('STATS 17-18'!G407&lt;400,IF(E405&gt;66,66,E405),E405)</f>
        <v>84</v>
      </c>
      <c r="G405" s="33">
        <f>IF('STATS 17-18'!G407&lt;200,IF(F405&gt;60,60,F405),F405)</f>
        <v>84</v>
      </c>
      <c r="H405" s="116">
        <f>(D405+G405)/2</f>
        <v>81.5</v>
      </c>
      <c r="I405" s="116">
        <f>IF('STATS 17-18'!H407&lt;13.4,IF(H405&gt;73,73,H405),H405)</f>
        <v>81.5</v>
      </c>
      <c r="J405" s="134">
        <f>IF('STATS 17-18'!H407&lt;11,IF(I405&gt;66,66,I405),I405)</f>
        <v>81.5</v>
      </c>
    </row>
    <row r="406" ht="20.35" customHeight="1">
      <c r="A406" t="s" s="38">
        <v>496</v>
      </c>
      <c r="B406" s="90">
        <f>VLOOKUP('STATS 17-18'!Y408,'DF - Tableau 2'!$A$3:$B$55,2)</f>
        <v>70</v>
      </c>
      <c r="C406" s="116">
        <f>IF('STATS 17-18'!G408&lt;400,IF(B406&gt;66,66,B406),B406)</f>
        <v>70</v>
      </c>
      <c r="D406" s="116">
        <f>IF('STATS 17-18'!G408&lt;200,IF(C406&gt;60,60,C406),C406)</f>
        <v>70</v>
      </c>
      <c r="E406" s="33">
        <f>VLOOKUP('STATS 17-18'!AE408,'DF - Tableau 4'!$A$3:$B$55,2)</f>
        <v>76</v>
      </c>
      <c r="F406" s="33">
        <f>IF('STATS 17-18'!G408&lt;400,IF(E406&gt;66,66,E406),E406)</f>
        <v>76</v>
      </c>
      <c r="G406" s="33">
        <f>IF('STATS 17-18'!G408&lt;200,IF(F406&gt;60,60,F406),F406)</f>
        <v>76</v>
      </c>
      <c r="H406" s="116">
        <f>(D406+G406)/2</f>
        <v>73</v>
      </c>
      <c r="I406" s="116">
        <f>IF('STATS 17-18'!H408&lt;13.4,IF(H406&gt;73,73,H406),H406)</f>
        <v>73</v>
      </c>
      <c r="J406" s="134">
        <f>IF('STATS 17-18'!H408&lt;11,IF(I406&gt;66,66,I406),I406)</f>
        <v>73</v>
      </c>
    </row>
    <row r="407" ht="20.35" customHeight="1">
      <c r="A407" t="s" s="38">
        <v>497</v>
      </c>
      <c r="B407" s="90">
        <f>VLOOKUP('STATS 17-18'!Y409,'DF - Tableau 2'!$A$3:$B$55,2)</f>
        <v>87</v>
      </c>
      <c r="C407" s="116">
        <f>IF('STATS 17-18'!G409&lt;400,IF(B407&gt;66,66,B407),B407)</f>
        <v>87</v>
      </c>
      <c r="D407" s="116">
        <f>IF('STATS 17-18'!G409&lt;200,IF(C407&gt;60,60,C407),C407)</f>
        <v>87</v>
      </c>
      <c r="E407" s="33">
        <f>VLOOKUP('STATS 17-18'!AE409,'DF - Tableau 4'!$A$3:$B$55,2)</f>
        <v>69</v>
      </c>
      <c r="F407" s="33">
        <f>IF('STATS 17-18'!G409&lt;400,IF(E407&gt;66,66,E407),E407)</f>
        <v>69</v>
      </c>
      <c r="G407" s="33">
        <f>IF('STATS 17-18'!G409&lt;200,IF(F407&gt;60,60,F407),F407)</f>
        <v>69</v>
      </c>
      <c r="H407" s="116">
        <f>(D407+G407)/2</f>
        <v>78</v>
      </c>
      <c r="I407" s="116">
        <f>IF('STATS 17-18'!H409&lt;13.4,IF(H407&gt;73,73,H407),H407)</f>
        <v>73</v>
      </c>
      <c r="J407" s="134">
        <f>IF('STATS 17-18'!H409&lt;11,IF(I407&gt;66,66,I407),I407)</f>
        <v>66</v>
      </c>
    </row>
    <row r="408" ht="20.35" customHeight="1">
      <c r="A408" t="s" s="38">
        <v>498</v>
      </c>
      <c r="B408" s="90">
        <f>VLOOKUP('STATS 17-18'!Y410,'DF - Tableau 2'!$A$3:$B$55,2)</f>
        <v>60</v>
      </c>
      <c r="C408" s="116">
        <f>IF('STATS 17-18'!G410&lt;400,IF(B408&gt;66,66,B408),B408)</f>
        <v>60</v>
      </c>
      <c r="D408" s="116">
        <f>IF('STATS 17-18'!G410&lt;200,IF(C408&gt;60,60,C408),C408)</f>
        <v>60</v>
      </c>
      <c r="E408" s="33">
        <f>VLOOKUP('STATS 17-18'!AE410,'DF - Tableau 4'!$A$3:$B$55,2)</f>
        <v>76</v>
      </c>
      <c r="F408" s="33">
        <f>IF('STATS 17-18'!G410&lt;400,IF(E408&gt;66,66,E408),E408)</f>
        <v>76</v>
      </c>
      <c r="G408" s="33">
        <f>IF('STATS 17-18'!G410&lt;200,IF(F408&gt;60,60,F408),F408)</f>
        <v>76</v>
      </c>
      <c r="H408" s="116">
        <f>(D408+G408)/2</f>
        <v>68</v>
      </c>
      <c r="I408" s="116">
        <f>IF('STATS 17-18'!H410&lt;13.4,IF(H408&gt;73,73,H408),H408)</f>
        <v>68</v>
      </c>
      <c r="J408" s="134">
        <f>IF('STATS 17-18'!H410&lt;11,IF(I408&gt;66,66,I408),I408)</f>
        <v>68</v>
      </c>
    </row>
    <row r="409" ht="20.35" customHeight="1">
      <c r="A409" t="s" s="38">
        <v>499</v>
      </c>
      <c r="B409" s="90">
        <f>VLOOKUP('STATS 17-18'!Y411,'DF - Tableau 2'!$A$3:$B$55,2)</f>
        <v>52</v>
      </c>
      <c r="C409" s="116">
        <f>IF('STATS 17-18'!G411&lt;400,IF(B409&gt;66,66,B409),B409)</f>
        <v>52</v>
      </c>
      <c r="D409" s="116">
        <f>IF('STATS 17-18'!G411&lt;200,IF(C409&gt;60,60,C409),C409)</f>
        <v>52</v>
      </c>
      <c r="E409" s="33">
        <f>VLOOKUP('STATS 17-18'!AE411,'DF - Tableau 4'!$A$3:$B$55,2)</f>
        <v>80</v>
      </c>
      <c r="F409" s="33">
        <f>IF('STATS 17-18'!G411&lt;400,IF(E409&gt;66,66,E409),E409)</f>
        <v>80</v>
      </c>
      <c r="G409" s="33">
        <f>IF('STATS 17-18'!G411&lt;200,IF(F409&gt;60,60,F409),F409)</f>
        <v>80</v>
      </c>
      <c r="H409" s="116">
        <f>(D409+G409)/2</f>
        <v>66</v>
      </c>
      <c r="I409" s="116">
        <f>IF('STATS 17-18'!H411&lt;13.4,IF(H409&gt;73,73,H409),H409)</f>
        <v>66</v>
      </c>
      <c r="J409" s="134">
        <f>IF('STATS 17-18'!H411&lt;11,IF(I409&gt;66,66,I409),I409)</f>
        <v>66</v>
      </c>
    </row>
    <row r="410" ht="20.35" customHeight="1">
      <c r="A410" t="s" s="38">
        <v>500</v>
      </c>
      <c r="B410" s="90">
        <f>VLOOKUP('STATS 17-18'!Y412,'DF - Tableau 2'!$A$3:$B$55,2)</f>
        <v>47</v>
      </c>
      <c r="C410" s="116">
        <f>IF('STATS 17-18'!G412&lt;400,IF(B410&gt;66,66,B410),B410)</f>
        <v>47</v>
      </c>
      <c r="D410" s="116">
        <f>IF('STATS 17-18'!G412&lt;200,IF(C410&gt;60,60,C410),C410)</f>
        <v>47</v>
      </c>
      <c r="E410" s="33">
        <f>VLOOKUP('STATS 17-18'!AE412,'DF - Tableau 4'!$A$3:$B$55,2)</f>
        <v>47</v>
      </c>
      <c r="F410" s="33">
        <f>IF('STATS 17-18'!G412&lt;400,IF(E410&gt;66,66,E410),E410)</f>
        <v>47</v>
      </c>
      <c r="G410" s="33">
        <f>IF('STATS 17-18'!G412&lt;200,IF(F410&gt;60,60,F410),F410)</f>
        <v>47</v>
      </c>
      <c r="H410" s="116">
        <f>(D410+G410)/2</f>
        <v>47</v>
      </c>
      <c r="I410" s="116">
        <f>IF('STATS 17-18'!H412&lt;13.4,IF(H410&gt;73,73,H410),H410)</f>
        <v>47</v>
      </c>
      <c r="J410" s="134">
        <f>IF('STATS 17-18'!H412&lt;11,IF(I410&gt;66,66,I410),I410)</f>
        <v>47</v>
      </c>
    </row>
    <row r="411" ht="20.35" customHeight="1">
      <c r="A411" t="s" s="38">
        <v>501</v>
      </c>
      <c r="B411" s="90">
        <f>VLOOKUP('STATS 17-18'!Y413,'DF - Tableau 2'!$A$3:$B$55,2)</f>
        <v>80</v>
      </c>
      <c r="C411" s="116">
        <f>IF('STATS 17-18'!G413&lt;400,IF(B411&gt;66,66,B411),B411)</f>
        <v>80</v>
      </c>
      <c r="D411" s="116">
        <f>IF('STATS 17-18'!G413&lt;200,IF(C411&gt;60,60,C411),C411)</f>
        <v>80</v>
      </c>
      <c r="E411" s="33">
        <f>VLOOKUP('STATS 17-18'!AE413,'DF - Tableau 4'!$A$3:$B$55,2)</f>
        <v>52</v>
      </c>
      <c r="F411" s="33">
        <f>IF('STATS 17-18'!G413&lt;400,IF(E411&gt;66,66,E411),E411)</f>
        <v>52</v>
      </c>
      <c r="G411" s="33">
        <f>IF('STATS 17-18'!G413&lt;200,IF(F411&gt;60,60,F411),F411)</f>
        <v>52</v>
      </c>
      <c r="H411" s="116">
        <f>(D411+G411)/2</f>
        <v>66</v>
      </c>
      <c r="I411" s="116">
        <f>IF('STATS 17-18'!H413&lt;13.4,IF(H411&gt;73,73,H411),H411)</f>
        <v>66</v>
      </c>
      <c r="J411" s="134">
        <f>IF('STATS 17-18'!H413&lt;11,IF(I411&gt;66,66,I411),I411)</f>
        <v>66</v>
      </c>
    </row>
    <row r="412" ht="20.35" customHeight="1">
      <c r="A412" t="s" s="38">
        <v>502</v>
      </c>
      <c r="B412" s="90">
        <f>VLOOKUP('STATS 17-18'!Y414,'DF - Tableau 2'!$A$3:$B$55,2)</f>
        <v>55</v>
      </c>
      <c r="C412" s="116">
        <f>IF('STATS 17-18'!G414&lt;400,IF(B412&gt;66,66,B412),B412)</f>
        <v>55</v>
      </c>
      <c r="D412" s="116">
        <f>IF('STATS 17-18'!G414&lt;200,IF(C412&gt;60,60,C412),C412)</f>
        <v>55</v>
      </c>
      <c r="E412" s="33">
        <f>VLOOKUP('STATS 17-18'!AE414,'DF - Tableau 4'!$A$3:$B$55,2)</f>
        <v>93</v>
      </c>
      <c r="F412" s="33">
        <f>IF('STATS 17-18'!G414&lt;400,IF(E412&gt;66,66,E412),E412)</f>
        <v>93</v>
      </c>
      <c r="G412" s="33">
        <f>IF('STATS 17-18'!G414&lt;200,IF(F412&gt;60,60,F412),F412)</f>
        <v>93</v>
      </c>
      <c r="H412" s="116">
        <f>(D412+G412)/2</f>
        <v>74</v>
      </c>
      <c r="I412" s="116">
        <f>IF('STATS 17-18'!H414&lt;13.4,IF(H412&gt;73,73,H412),H412)</f>
        <v>74</v>
      </c>
      <c r="J412" s="134">
        <f>IF('STATS 17-18'!H414&lt;11,IF(I412&gt;66,66,I412),I412)</f>
        <v>74</v>
      </c>
    </row>
    <row r="413" ht="20.35" customHeight="1">
      <c r="A413" t="s" s="38">
        <v>503</v>
      </c>
      <c r="B413" s="90">
        <f>VLOOKUP('STATS 17-18'!Y415,'DF - Tableau 2'!$A$3:$B$55,2)</f>
        <v>79</v>
      </c>
      <c r="C413" s="116">
        <f>IF('STATS 17-18'!G415&lt;400,IF(B413&gt;66,66,B413),B413)</f>
        <v>79</v>
      </c>
      <c r="D413" s="116">
        <f>IF('STATS 17-18'!G415&lt;200,IF(C413&gt;60,60,C413),C413)</f>
        <v>79</v>
      </c>
      <c r="E413" s="33">
        <f>VLOOKUP('STATS 17-18'!AE415,'DF - Tableau 4'!$A$3:$B$55,2)</f>
        <v>47</v>
      </c>
      <c r="F413" s="33">
        <f>IF('STATS 17-18'!G415&lt;400,IF(E413&gt;66,66,E413),E413)</f>
        <v>47</v>
      </c>
      <c r="G413" s="33">
        <f>IF('STATS 17-18'!G415&lt;200,IF(F413&gt;60,60,F413),F413)</f>
        <v>47</v>
      </c>
      <c r="H413" s="116">
        <f>(D413+G413)/2</f>
        <v>63</v>
      </c>
      <c r="I413" s="116">
        <f>IF('STATS 17-18'!H415&lt;13.4,IF(H413&gt;73,73,H413),H413)</f>
        <v>63</v>
      </c>
      <c r="J413" s="134">
        <f>IF('STATS 17-18'!H415&lt;11,IF(I413&gt;66,66,I413),I413)</f>
        <v>63</v>
      </c>
    </row>
    <row r="414" ht="20.35" customHeight="1">
      <c r="A414" t="s" s="38">
        <v>504</v>
      </c>
      <c r="B414" s="90">
        <f>VLOOKUP('STATS 17-18'!Y416,'DF - Tableau 2'!$A$3:$B$55,2)</f>
        <v>63</v>
      </c>
      <c r="C414" s="116">
        <f>IF('STATS 17-18'!G416&lt;400,IF(B414&gt;66,66,B414),B414)</f>
        <v>63</v>
      </c>
      <c r="D414" s="116">
        <f>IF('STATS 17-18'!G416&lt;200,IF(C414&gt;60,60,C414),C414)</f>
        <v>63</v>
      </c>
      <c r="E414" s="33">
        <f>VLOOKUP('STATS 17-18'!AE416,'DF - Tableau 4'!$A$3:$B$55,2)</f>
        <v>90</v>
      </c>
      <c r="F414" s="33">
        <f>IF('STATS 17-18'!G416&lt;400,IF(E414&gt;66,66,E414),E414)</f>
        <v>90</v>
      </c>
      <c r="G414" s="33">
        <f>IF('STATS 17-18'!G416&lt;200,IF(F414&gt;60,60,F414),F414)</f>
        <v>90</v>
      </c>
      <c r="H414" s="116">
        <f>(D414+G414)/2</f>
        <v>76.5</v>
      </c>
      <c r="I414" s="116">
        <f>IF('STATS 17-18'!H416&lt;13.4,IF(H414&gt;73,73,H414),H414)</f>
        <v>76.5</v>
      </c>
      <c r="J414" s="134">
        <f>IF('STATS 17-18'!H416&lt;11,IF(I414&gt;66,66,I414),I414)</f>
        <v>76.5</v>
      </c>
    </row>
    <row r="415" ht="20.35" customHeight="1">
      <c r="A415" t="s" s="38">
        <v>506</v>
      </c>
      <c r="B415" s="90">
        <f>VLOOKUP('STATS 17-18'!Y417,'DF - Tableau 2'!$A$3:$B$55,2)</f>
        <v>55</v>
      </c>
      <c r="C415" s="116">
        <f>IF('STATS 17-18'!G417&lt;400,IF(B415&gt;66,66,B415),B415)</f>
        <v>55</v>
      </c>
      <c r="D415" s="116">
        <f>IF('STATS 17-18'!G417&lt;200,IF(C415&gt;60,60,C415),C415)</f>
        <v>55</v>
      </c>
      <c r="E415" s="33">
        <f>VLOOKUP('STATS 17-18'!AE417,'DF - Tableau 4'!$A$3:$B$55,2)</f>
        <v>86</v>
      </c>
      <c r="F415" s="33">
        <f>IF('STATS 17-18'!G417&lt;400,IF(E415&gt;66,66,E415),E415)</f>
        <v>86</v>
      </c>
      <c r="G415" s="33">
        <f>IF('STATS 17-18'!G417&lt;200,IF(F415&gt;60,60,F415),F415)</f>
        <v>86</v>
      </c>
      <c r="H415" s="116">
        <f>(D415+G415)/2</f>
        <v>70.5</v>
      </c>
      <c r="I415" s="116">
        <f>IF('STATS 17-18'!H417&lt;13.4,IF(H415&gt;73,73,H415),H415)</f>
        <v>70.5</v>
      </c>
      <c r="J415" s="134">
        <f>IF('STATS 17-18'!H417&lt;11,IF(I415&gt;66,66,I415),I415)</f>
        <v>70.5</v>
      </c>
    </row>
    <row r="416" ht="20.35" customHeight="1">
      <c r="A416" t="s" s="38">
        <v>507</v>
      </c>
      <c r="B416" s="90">
        <f>VLOOKUP('STATS 17-18'!Y418,'DF - Tableau 2'!$A$3:$B$55,2)</f>
        <v>52</v>
      </c>
      <c r="C416" s="116">
        <f>IF('STATS 17-18'!G418&lt;400,IF(B416&gt;66,66,B416),B416)</f>
        <v>52</v>
      </c>
      <c r="D416" s="116">
        <f>IF('STATS 17-18'!G418&lt;200,IF(C416&gt;60,60,C416),C416)</f>
        <v>52</v>
      </c>
      <c r="E416" s="33">
        <f>VLOOKUP('STATS 17-18'!AE418,'DF - Tableau 4'!$A$3:$B$55,2)</f>
        <v>91</v>
      </c>
      <c r="F416" s="33">
        <f>IF('STATS 17-18'!G418&lt;400,IF(E416&gt;66,66,E416),E416)</f>
        <v>91</v>
      </c>
      <c r="G416" s="33">
        <f>IF('STATS 17-18'!G418&lt;200,IF(F416&gt;60,60,F416),F416)</f>
        <v>91</v>
      </c>
      <c r="H416" s="116">
        <f>(D416+G416)/2</f>
        <v>71.5</v>
      </c>
      <c r="I416" s="116">
        <f>IF('STATS 17-18'!H418&lt;13.4,IF(H416&gt;73,73,H416),H416)</f>
        <v>71.5</v>
      </c>
      <c r="J416" s="134">
        <f>IF('STATS 17-18'!H418&lt;11,IF(I416&gt;66,66,I416),I416)</f>
        <v>71.5</v>
      </c>
    </row>
    <row r="417" ht="20.35" customHeight="1">
      <c r="A417" t="s" s="38">
        <v>508</v>
      </c>
      <c r="B417" s="90">
        <f>VLOOKUP('STATS 17-18'!Y419,'DF - Tableau 2'!$A$3:$B$55,2)</f>
        <v>92</v>
      </c>
      <c r="C417" s="116">
        <f>IF('STATS 17-18'!G419&lt;400,IF(B417&gt;66,66,B417),B417)</f>
        <v>92</v>
      </c>
      <c r="D417" s="116">
        <f>IF('STATS 17-18'!G419&lt;200,IF(C417&gt;60,60,C417),C417)</f>
        <v>92</v>
      </c>
      <c r="E417" s="33">
        <f>VLOOKUP('STATS 17-18'!AE419,'DF - Tableau 4'!$A$3:$B$55,2)</f>
        <v>51</v>
      </c>
      <c r="F417" s="33">
        <f>IF('STATS 17-18'!G419&lt;400,IF(E417&gt;66,66,E417),E417)</f>
        <v>51</v>
      </c>
      <c r="G417" s="33">
        <f>IF('STATS 17-18'!G419&lt;200,IF(F417&gt;60,60,F417),F417)</f>
        <v>51</v>
      </c>
      <c r="H417" s="116">
        <f>(D417+G417)/2</f>
        <v>71.5</v>
      </c>
      <c r="I417" s="116">
        <f>IF('STATS 17-18'!H419&lt;13.4,IF(H417&gt;73,73,H417),H417)</f>
        <v>71.5</v>
      </c>
      <c r="J417" s="134">
        <f>IF('STATS 17-18'!H419&lt;11,IF(I417&gt;66,66,I417),I417)</f>
        <v>71.5</v>
      </c>
    </row>
    <row r="418" ht="20.35" customHeight="1">
      <c r="A418" t="s" s="38">
        <v>509</v>
      </c>
      <c r="B418" s="90">
        <f>VLOOKUP('STATS 17-18'!Y420,'DF - Tableau 2'!$A$3:$B$55,2)</f>
        <v>50</v>
      </c>
      <c r="C418" s="116">
        <f>IF('STATS 17-18'!G420&lt;400,IF(B418&gt;66,66,B418),B418)</f>
        <v>50</v>
      </c>
      <c r="D418" s="116">
        <f>IF('STATS 17-18'!G420&lt;200,IF(C418&gt;60,60,C418),C418)</f>
        <v>50</v>
      </c>
      <c r="E418" s="33">
        <f>VLOOKUP('STATS 17-18'!AE420,'DF - Tableau 4'!$A$3:$B$55,2)</f>
        <v>75</v>
      </c>
      <c r="F418" s="33">
        <f>IF('STATS 17-18'!G420&lt;400,IF(E418&gt;66,66,E418),E418)</f>
        <v>75</v>
      </c>
      <c r="G418" s="33">
        <f>IF('STATS 17-18'!G420&lt;200,IF(F418&gt;60,60,F418),F418)</f>
        <v>75</v>
      </c>
      <c r="H418" s="116">
        <f>(D418+G418)/2</f>
        <v>62.5</v>
      </c>
      <c r="I418" s="116">
        <f>IF('STATS 17-18'!H420&lt;13.4,IF(H418&gt;73,73,H418),H418)</f>
        <v>62.5</v>
      </c>
      <c r="J418" s="134">
        <f>IF('STATS 17-18'!H420&lt;11,IF(I418&gt;66,66,I418),I418)</f>
        <v>62.5</v>
      </c>
    </row>
    <row r="419" ht="20.35" customHeight="1">
      <c r="A419" t="s" s="38">
        <v>510</v>
      </c>
      <c r="B419" s="90">
        <f>VLOOKUP('STATS 17-18'!Y421,'DF - Tableau 2'!$A$3:$B$55,2)</f>
        <v>86</v>
      </c>
      <c r="C419" s="116">
        <f>IF('STATS 17-18'!G421&lt;400,IF(B419&gt;66,66,B419),B419)</f>
        <v>86</v>
      </c>
      <c r="D419" s="116">
        <f>IF('STATS 17-18'!G421&lt;200,IF(C419&gt;60,60,C419),C419)</f>
        <v>86</v>
      </c>
      <c r="E419" s="33">
        <f>VLOOKUP('STATS 17-18'!AE421,'DF - Tableau 4'!$A$3:$B$55,2)</f>
        <v>57</v>
      </c>
      <c r="F419" s="33">
        <f>IF('STATS 17-18'!G421&lt;400,IF(E419&gt;66,66,E419),E419)</f>
        <v>57</v>
      </c>
      <c r="G419" s="33">
        <f>IF('STATS 17-18'!G421&lt;200,IF(F419&gt;60,60,F419),F419)</f>
        <v>57</v>
      </c>
      <c r="H419" s="116">
        <f>(D419+G419)/2</f>
        <v>71.5</v>
      </c>
      <c r="I419" s="116">
        <f>IF('STATS 17-18'!H421&lt;13.4,IF(H419&gt;73,73,H419),H419)</f>
        <v>71.5</v>
      </c>
      <c r="J419" s="134">
        <f>IF('STATS 17-18'!H421&lt;11,IF(I419&gt;66,66,I419),I419)</f>
        <v>71.5</v>
      </c>
    </row>
    <row r="420" ht="20.35" customHeight="1">
      <c r="A420" t="s" s="38">
        <v>511</v>
      </c>
      <c r="B420" s="90">
        <f>VLOOKUP('STATS 17-18'!Y422,'DF - Tableau 2'!$A$3:$B$55,2)</f>
        <v>93</v>
      </c>
      <c r="C420" s="116">
        <f>IF('STATS 17-18'!G422&lt;400,IF(B420&gt;66,66,B420),B420)</f>
        <v>93</v>
      </c>
      <c r="D420" s="116">
        <f>IF('STATS 17-18'!G422&lt;200,IF(C420&gt;60,60,C420),C420)</f>
        <v>93</v>
      </c>
      <c r="E420" s="33">
        <f>VLOOKUP('STATS 17-18'!AE422,'DF - Tableau 4'!$A$3:$B$55,2)</f>
        <v>51</v>
      </c>
      <c r="F420" s="33">
        <f>IF('STATS 17-18'!G422&lt;400,IF(E420&gt;66,66,E420),E420)</f>
        <v>51</v>
      </c>
      <c r="G420" s="33">
        <f>IF('STATS 17-18'!G422&lt;200,IF(F420&gt;60,60,F420),F420)</f>
        <v>51</v>
      </c>
      <c r="H420" s="116">
        <f>(D420+G420)/2</f>
        <v>72</v>
      </c>
      <c r="I420" s="116">
        <f>IF('STATS 17-18'!H422&lt;13.4,IF(H420&gt;73,73,H420),H420)</f>
        <v>72</v>
      </c>
      <c r="J420" s="134">
        <f>IF('STATS 17-18'!H422&lt;11,IF(I420&gt;66,66,I420),I420)</f>
        <v>72</v>
      </c>
    </row>
    <row r="421" ht="20.35" customHeight="1">
      <c r="A421" t="s" s="38">
        <v>512</v>
      </c>
      <c r="B421" s="90">
        <f>VLOOKUP('STATS 17-18'!Y423,'DF - Tableau 2'!$A$3:$B$55,2)</f>
        <v>88</v>
      </c>
      <c r="C421" s="116">
        <f>IF('STATS 17-18'!G423&lt;400,IF(B421&gt;66,66,B421),B421)</f>
        <v>88</v>
      </c>
      <c r="D421" s="116">
        <f>IF('STATS 17-18'!G423&lt;200,IF(C421&gt;60,60,C421),C421)</f>
        <v>88</v>
      </c>
      <c r="E421" s="33">
        <f>VLOOKUP('STATS 17-18'!AE423,'DF - Tableau 4'!$A$3:$B$55,2)</f>
        <v>49</v>
      </c>
      <c r="F421" s="33">
        <f>IF('STATS 17-18'!G423&lt;400,IF(E421&gt;66,66,E421),E421)</f>
        <v>49</v>
      </c>
      <c r="G421" s="33">
        <f>IF('STATS 17-18'!G423&lt;200,IF(F421&gt;60,60,F421),F421)</f>
        <v>49</v>
      </c>
      <c r="H421" s="116">
        <f>(D421+G421)/2</f>
        <v>68.5</v>
      </c>
      <c r="I421" s="116">
        <f>IF('STATS 17-18'!H423&lt;13.4,IF(H421&gt;73,73,H421),H421)</f>
        <v>68.5</v>
      </c>
      <c r="J421" s="134">
        <f>IF('STATS 17-18'!H423&lt;11,IF(I421&gt;66,66,I421),I421)</f>
        <v>68.5</v>
      </c>
    </row>
    <row r="422" ht="20.35" customHeight="1">
      <c r="A422" t="s" s="38">
        <v>513</v>
      </c>
      <c r="B422" s="90">
        <f>VLOOKUP('STATS 17-18'!Y424,'DF - Tableau 2'!$A$3:$B$55,2)</f>
        <v>59</v>
      </c>
      <c r="C422" s="116">
        <f>IF('STATS 17-18'!G424&lt;400,IF(B422&gt;66,66,B422),B422)</f>
        <v>59</v>
      </c>
      <c r="D422" s="116">
        <f>IF('STATS 17-18'!G424&lt;200,IF(C422&gt;60,60,C422),C422)</f>
        <v>59</v>
      </c>
      <c r="E422" s="33">
        <f>VLOOKUP('STATS 17-18'!AE424,'DF - Tableau 4'!$A$3:$B$55,2)</f>
        <v>57</v>
      </c>
      <c r="F422" s="33">
        <f>IF('STATS 17-18'!G424&lt;400,IF(E422&gt;66,66,E422),E422)</f>
        <v>57</v>
      </c>
      <c r="G422" s="33">
        <f>IF('STATS 17-18'!G424&lt;200,IF(F422&gt;60,60,F422),F422)</f>
        <v>57</v>
      </c>
      <c r="H422" s="116">
        <f>(D422+G422)/2</f>
        <v>58</v>
      </c>
      <c r="I422" s="116">
        <f>IF('STATS 17-18'!H424&lt;13.4,IF(H422&gt;73,73,H422),H422)</f>
        <v>58</v>
      </c>
      <c r="J422" s="134">
        <f>IF('STATS 17-18'!H424&lt;11,IF(I422&gt;66,66,I422),I422)</f>
        <v>58</v>
      </c>
    </row>
    <row r="423" ht="20.35" customHeight="1">
      <c r="A423" t="s" s="38">
        <v>514</v>
      </c>
      <c r="B423" s="90">
        <f>VLOOKUP('STATS 17-18'!Y425,'DF - Tableau 2'!$A$3:$B$55,2)</f>
        <v>94</v>
      </c>
      <c r="C423" s="116">
        <f>IF('STATS 17-18'!G425&lt;400,IF(B423&gt;66,66,B423),B423)</f>
        <v>94</v>
      </c>
      <c r="D423" s="116">
        <f>IF('STATS 17-18'!G425&lt;200,IF(C423&gt;60,60,C423),C423)</f>
        <v>94</v>
      </c>
      <c r="E423" s="33">
        <f>VLOOKUP('STATS 17-18'!AE425,'DF - Tableau 4'!$A$3:$B$55,2)</f>
        <v>58</v>
      </c>
      <c r="F423" s="33">
        <f>IF('STATS 17-18'!G425&lt;400,IF(E423&gt;66,66,E423),E423)</f>
        <v>58</v>
      </c>
      <c r="G423" s="33">
        <f>IF('STATS 17-18'!G425&lt;200,IF(F423&gt;60,60,F423),F423)</f>
        <v>58</v>
      </c>
      <c r="H423" s="116">
        <f>(D423+G423)/2</f>
        <v>76</v>
      </c>
      <c r="I423" s="116">
        <f>IF('STATS 17-18'!H425&lt;13.4,IF(H423&gt;73,73,H423),H423)</f>
        <v>76</v>
      </c>
      <c r="J423" s="134">
        <f>IF('STATS 17-18'!H425&lt;11,IF(I423&gt;66,66,I423),I423)</f>
        <v>76</v>
      </c>
    </row>
    <row r="424" ht="20.35" customHeight="1">
      <c r="A424" t="s" s="38">
        <v>515</v>
      </c>
      <c r="B424" s="90">
        <f>VLOOKUP('STATS 17-18'!Y426,'DF - Tableau 2'!$A$3:$B$55,2)</f>
        <v>80</v>
      </c>
      <c r="C424" s="116">
        <f>IF('STATS 17-18'!G426&lt;400,IF(B424&gt;66,66,B424),B424)</f>
        <v>80</v>
      </c>
      <c r="D424" s="116">
        <f>IF('STATS 17-18'!G426&lt;200,IF(C424&gt;60,60,C424),C424)</f>
        <v>80</v>
      </c>
      <c r="E424" s="33">
        <f>VLOOKUP('STATS 17-18'!AE426,'DF - Tableau 4'!$A$3:$B$55,2)</f>
        <v>54</v>
      </c>
      <c r="F424" s="33">
        <f>IF('STATS 17-18'!G426&lt;400,IF(E424&gt;66,66,E424),E424)</f>
        <v>54</v>
      </c>
      <c r="G424" s="33">
        <f>IF('STATS 17-18'!G426&lt;200,IF(F424&gt;60,60,F424),F424)</f>
        <v>54</v>
      </c>
      <c r="H424" s="116">
        <f>(D424+G424)/2</f>
        <v>67</v>
      </c>
      <c r="I424" s="116">
        <f>IF('STATS 17-18'!H426&lt;13.4,IF(H424&gt;73,73,H424),H424)</f>
        <v>67</v>
      </c>
      <c r="J424" s="134">
        <f>IF('STATS 17-18'!H426&lt;11,IF(I424&gt;66,66,I424),I424)</f>
        <v>67</v>
      </c>
    </row>
    <row r="425" ht="20.35" customHeight="1">
      <c r="A425" t="s" s="38">
        <v>516</v>
      </c>
      <c r="B425" s="90">
        <f>VLOOKUP('STATS 17-18'!Y427,'DF - Tableau 2'!$A$3:$B$55,2)</f>
        <v>80</v>
      </c>
      <c r="C425" s="33">
        <f>IF('STATS 17-18'!G427&lt;400,IF(B425&gt;66,66,B425),B425)</f>
        <v>66</v>
      </c>
      <c r="D425" s="33">
        <f>IF('STATS 17-18'!G427&lt;200,IF(C425&gt;60,60,C425),C425)</f>
        <v>60</v>
      </c>
      <c r="E425" s="33">
        <f>VLOOKUP('STATS 17-18'!AE427,'DF - Tableau 4'!$A$3:$B$55,2)</f>
        <v>68</v>
      </c>
      <c r="F425" s="33">
        <f>IF('STATS 17-18'!G427&lt;400,IF(E425&gt;66,66,E425),E425)</f>
        <v>66</v>
      </c>
      <c r="G425" s="33">
        <f>IF('STATS 17-18'!G427&lt;200,IF(F425&gt;60,60,F425),F425)</f>
        <v>60</v>
      </c>
      <c r="H425" s="116">
        <f>(D425+G425)/2</f>
        <v>60</v>
      </c>
      <c r="I425" s="116">
        <f>IF('STATS 17-18'!H427&lt;13.4,IF(H425&gt;73,73,H425),H425)</f>
        <v>60</v>
      </c>
      <c r="J425" s="134">
        <f>IF('STATS 17-18'!H427&lt;11,IF(I425&gt;66,66,I425),I425)</f>
        <v>60</v>
      </c>
    </row>
    <row r="426" ht="20.35" customHeight="1">
      <c r="A426" t="s" s="38">
        <v>517</v>
      </c>
      <c r="B426" s="90">
        <f>VLOOKUP('STATS 17-18'!Y428,'DF - Tableau 2'!$A$3:$B$55,2)</f>
        <v>78</v>
      </c>
      <c r="C426" s="116">
        <f>IF('STATS 17-18'!G428&lt;400,IF(B426&gt;66,66,B426),B426)</f>
        <v>78</v>
      </c>
      <c r="D426" s="116">
        <f>IF('STATS 17-18'!G428&lt;200,IF(C426&gt;60,60,C426),C426)</f>
        <v>78</v>
      </c>
      <c r="E426" s="33">
        <f>VLOOKUP('STATS 17-18'!AE428,'DF - Tableau 4'!$A$3:$B$55,2)</f>
        <v>64</v>
      </c>
      <c r="F426" s="33">
        <f>IF('STATS 17-18'!G428&lt;400,IF(E426&gt;66,66,E426),E426)</f>
        <v>64</v>
      </c>
      <c r="G426" s="33">
        <f>IF('STATS 17-18'!G428&lt;200,IF(F426&gt;60,60,F426),F426)</f>
        <v>64</v>
      </c>
      <c r="H426" s="116">
        <f>(D426+G426)/2</f>
        <v>71</v>
      </c>
      <c r="I426" s="116">
        <f>IF('STATS 17-18'!H428&lt;13.4,IF(H426&gt;73,73,H426),H426)</f>
        <v>71</v>
      </c>
      <c r="J426" s="134">
        <f>IF('STATS 17-18'!H428&lt;11,IF(I426&gt;66,66,I426),I426)</f>
        <v>71</v>
      </c>
    </row>
    <row r="427" ht="20.35" customHeight="1">
      <c r="A427" t="s" s="38">
        <v>518</v>
      </c>
      <c r="B427" s="90">
        <f>VLOOKUP('STATS 17-18'!Y429,'DF - Tableau 2'!$A$3:$B$55,2)</f>
        <v>58</v>
      </c>
      <c r="C427" s="116">
        <f>IF('STATS 17-18'!G429&lt;400,IF(B427&gt;66,66,B427),B427)</f>
        <v>58</v>
      </c>
      <c r="D427" s="116">
        <f>IF('STATS 17-18'!G429&lt;200,IF(C427&gt;60,60,C427),C427)</f>
        <v>58</v>
      </c>
      <c r="E427" s="33">
        <f>VLOOKUP('STATS 17-18'!AE429,'DF - Tableau 4'!$A$3:$B$55,2)</f>
        <v>55</v>
      </c>
      <c r="F427" s="33">
        <f>IF('STATS 17-18'!G429&lt;400,IF(E427&gt;66,66,E427),E427)</f>
        <v>55</v>
      </c>
      <c r="G427" s="33">
        <f>IF('STATS 17-18'!G429&lt;200,IF(F427&gt;60,60,F427),F427)</f>
        <v>55</v>
      </c>
      <c r="H427" s="116">
        <f>(D427+G427)/2</f>
        <v>56.5</v>
      </c>
      <c r="I427" s="116">
        <f>IF('STATS 17-18'!H429&lt;13.4,IF(H427&gt;73,73,H427),H427)</f>
        <v>56.5</v>
      </c>
      <c r="J427" s="134">
        <f>IF('STATS 17-18'!H429&lt;11,IF(I427&gt;66,66,I427),I427)</f>
        <v>56.5</v>
      </c>
    </row>
    <row r="428" ht="20.35" customHeight="1">
      <c r="A428" t="s" s="38">
        <v>519</v>
      </c>
      <c r="B428" s="90">
        <f>VLOOKUP('STATS 17-18'!Y430,'DF - Tableau 2'!$A$3:$B$55,2)</f>
        <v>56</v>
      </c>
      <c r="C428" s="116">
        <f>IF('STATS 17-18'!G430&lt;400,IF(B428&gt;66,66,B428),B428)</f>
        <v>56</v>
      </c>
      <c r="D428" s="116">
        <f>IF('STATS 17-18'!G430&lt;200,IF(C428&gt;60,60,C428),C428)</f>
        <v>56</v>
      </c>
      <c r="E428" s="33">
        <f>VLOOKUP('STATS 17-18'!AE430,'DF - Tableau 4'!$A$3:$B$55,2)</f>
        <v>90</v>
      </c>
      <c r="F428" s="33">
        <f>IF('STATS 17-18'!G430&lt;400,IF(E428&gt;66,66,E428),E428)</f>
        <v>90</v>
      </c>
      <c r="G428" s="33">
        <f>IF('STATS 17-18'!G430&lt;200,IF(F428&gt;60,60,F428),F428)</f>
        <v>90</v>
      </c>
      <c r="H428" s="116">
        <f>(D428+G428)/2</f>
        <v>73</v>
      </c>
      <c r="I428" s="116">
        <f>IF('STATS 17-18'!H430&lt;13.4,IF(H428&gt;73,73,H428),H428)</f>
        <v>73</v>
      </c>
      <c r="J428" s="134">
        <f>IF('STATS 17-18'!H430&lt;11,IF(I428&gt;66,66,I428),I428)</f>
        <v>73</v>
      </c>
    </row>
    <row r="429" ht="20.35" customHeight="1">
      <c r="A429" t="s" s="38">
        <v>520</v>
      </c>
      <c r="B429" s="90">
        <f>VLOOKUP('STATS 17-18'!Y431,'DF - Tableau 2'!$A$3:$B$55,2)</f>
        <v>47</v>
      </c>
      <c r="C429" s="116">
        <f>IF('STATS 17-18'!G431&lt;400,IF(B429&gt;66,66,B429),B429)</f>
        <v>47</v>
      </c>
      <c r="D429" s="116">
        <f>IF('STATS 17-18'!G431&lt;200,IF(C429&gt;60,60,C429),C429)</f>
        <v>47</v>
      </c>
      <c r="E429" s="33">
        <f>VLOOKUP('STATS 17-18'!AE431,'DF - Tableau 4'!$A$3:$B$55,2)</f>
        <v>89</v>
      </c>
      <c r="F429" s="33">
        <f>IF('STATS 17-18'!G431&lt;400,IF(E429&gt;66,66,E429),E429)</f>
        <v>66</v>
      </c>
      <c r="G429" s="33">
        <f>IF('STATS 17-18'!G431&lt;200,IF(F429&gt;60,60,F429),F429)</f>
        <v>60</v>
      </c>
      <c r="H429" s="116">
        <f>(D429+G429)/2</f>
        <v>53.5</v>
      </c>
      <c r="I429" s="116">
        <f>IF('STATS 17-18'!H431&lt;13.4,IF(H429&gt;73,73,H429),H429)</f>
        <v>53.5</v>
      </c>
      <c r="J429" s="134">
        <f>IF('STATS 17-18'!H431&lt;11,IF(I429&gt;66,66,I429),I429)</f>
        <v>53.5</v>
      </c>
    </row>
    <row r="430" ht="20.35" customHeight="1">
      <c r="A430" t="s" s="38">
        <v>521</v>
      </c>
      <c r="B430" s="90">
        <f>VLOOKUP('STATS 17-18'!Y432,'DF - Tableau 2'!$A$3:$B$55,2)</f>
        <v>83</v>
      </c>
      <c r="C430" s="33">
        <f>IF('STATS 17-18'!G432&lt;400,IF(B430&gt;66,66,B430),B430)</f>
        <v>66</v>
      </c>
      <c r="D430" s="33">
        <f>IF('STATS 17-18'!G432&lt;200,IF(C430&gt;60,60,C430),C430)</f>
        <v>60</v>
      </c>
      <c r="E430" s="33">
        <f>VLOOKUP('STATS 17-18'!AE432,'DF - Tableau 4'!$A$3:$B$55,2)</f>
        <v>47</v>
      </c>
      <c r="F430" s="33">
        <f>IF('STATS 17-18'!G432&lt;400,IF(E430&gt;66,66,E430),E430)</f>
        <v>47</v>
      </c>
      <c r="G430" s="33">
        <f>IF('STATS 17-18'!G432&lt;200,IF(F430&gt;60,60,F430),F430)</f>
        <v>47</v>
      </c>
      <c r="H430" s="116">
        <f>(D430+G430)/2</f>
        <v>53.5</v>
      </c>
      <c r="I430" s="116">
        <f>IF('STATS 17-18'!H432&lt;13.4,IF(H430&gt;73,73,H430),H430)</f>
        <v>53.5</v>
      </c>
      <c r="J430" s="134">
        <f>IF('STATS 17-18'!H432&lt;11,IF(I430&gt;66,66,I430),I430)</f>
        <v>53.5</v>
      </c>
    </row>
    <row r="431" ht="20.35" customHeight="1">
      <c r="A431" t="s" s="38">
        <v>522</v>
      </c>
      <c r="B431" s="90">
        <f>VLOOKUP('STATS 17-18'!Y433,'DF - Tableau 2'!$A$3:$B$55,2)</f>
        <v>89</v>
      </c>
      <c r="C431" s="116">
        <f>IF('STATS 17-18'!G433&lt;400,IF(B431&gt;66,66,B431),B431)</f>
        <v>89</v>
      </c>
      <c r="D431" s="116">
        <f>IF('STATS 17-18'!G433&lt;200,IF(C431&gt;60,60,C431),C431)</f>
        <v>89</v>
      </c>
      <c r="E431" s="33">
        <f>VLOOKUP('STATS 17-18'!AE433,'DF - Tableau 4'!$A$3:$B$55,2)</f>
        <v>52</v>
      </c>
      <c r="F431" s="33">
        <f>IF('STATS 17-18'!G433&lt;400,IF(E431&gt;66,66,E431),E431)</f>
        <v>52</v>
      </c>
      <c r="G431" s="33">
        <f>IF('STATS 17-18'!G433&lt;200,IF(F431&gt;60,60,F431),F431)</f>
        <v>52</v>
      </c>
      <c r="H431" s="116">
        <f>(D431+G431)/2</f>
        <v>70.5</v>
      </c>
      <c r="I431" s="116">
        <f>IF('STATS 17-18'!H433&lt;13.4,IF(H431&gt;73,73,H431),H431)</f>
        <v>70.5</v>
      </c>
      <c r="J431" s="134">
        <f>IF('STATS 17-18'!H433&lt;11,IF(I431&gt;66,66,I431),I431)</f>
        <v>70.5</v>
      </c>
    </row>
    <row r="432" ht="20.35" customHeight="1">
      <c r="A432" t="s" s="38">
        <v>523</v>
      </c>
      <c r="B432" s="90">
        <f>VLOOKUP('STATS 17-18'!Y434,'DF - Tableau 2'!$A$3:$B$55,2)</f>
        <v>69</v>
      </c>
      <c r="C432" s="33">
        <f>IF('STATS 17-18'!G434&lt;400,IF(B432&gt;66,66,B432),B432)</f>
        <v>66</v>
      </c>
      <c r="D432" s="33">
        <f>IF('STATS 17-18'!G434&lt;200,IF(C432&gt;60,60,C432),C432)</f>
        <v>60</v>
      </c>
      <c r="E432" s="33">
        <f>VLOOKUP('STATS 17-18'!AE434,'DF - Tableau 4'!$A$3:$B$55,2)</f>
        <v>77</v>
      </c>
      <c r="F432" s="33">
        <f>IF('STATS 17-18'!G434&lt;400,IF(E432&gt;66,66,E432),E432)</f>
        <v>66</v>
      </c>
      <c r="G432" s="33">
        <f>IF('STATS 17-18'!G434&lt;200,IF(F432&gt;60,60,F432),F432)</f>
        <v>60</v>
      </c>
      <c r="H432" s="116">
        <f>(D432+G432)/2</f>
        <v>60</v>
      </c>
      <c r="I432" s="116">
        <f>IF('STATS 17-18'!H434&lt;13.4,IF(H432&gt;73,73,H432),H432)</f>
        <v>60</v>
      </c>
      <c r="J432" s="134">
        <f>IF('STATS 17-18'!H434&lt;11,IF(I432&gt;66,66,I432),I432)</f>
        <v>60</v>
      </c>
    </row>
    <row r="433" ht="20.35" customHeight="1">
      <c r="A433" t="s" s="38">
        <v>524</v>
      </c>
      <c r="B433" s="90">
        <f>VLOOKUP('STATS 17-18'!Y435,'DF - Tableau 2'!$A$3:$B$55,2)</f>
        <v>68</v>
      </c>
      <c r="C433" s="116">
        <f>IF('STATS 17-18'!G435&lt;400,IF(B433&gt;66,66,B433),B433)</f>
        <v>68</v>
      </c>
      <c r="D433" s="116">
        <f>IF('STATS 17-18'!G435&lt;200,IF(C433&gt;60,60,C433),C433)</f>
        <v>68</v>
      </c>
      <c r="E433" s="33">
        <f>VLOOKUP('STATS 17-18'!AE435,'DF - Tableau 4'!$A$3:$B$55,2)</f>
        <v>58</v>
      </c>
      <c r="F433" s="33">
        <f>IF('STATS 17-18'!G435&lt;400,IF(E433&gt;66,66,E433),E433)</f>
        <v>58</v>
      </c>
      <c r="G433" s="33">
        <f>IF('STATS 17-18'!G435&lt;200,IF(F433&gt;60,60,F433),F433)</f>
        <v>58</v>
      </c>
      <c r="H433" s="116">
        <f>(D433+G433)/2</f>
        <v>63</v>
      </c>
      <c r="I433" s="116">
        <f>IF('STATS 17-18'!H435&lt;13.4,IF(H433&gt;73,73,H433),H433)</f>
        <v>63</v>
      </c>
      <c r="J433" s="134">
        <f>IF('STATS 17-18'!H435&lt;11,IF(I433&gt;66,66,I433),I433)</f>
        <v>63</v>
      </c>
    </row>
    <row r="434" ht="20.35" customHeight="1">
      <c r="A434" t="s" s="38">
        <v>525</v>
      </c>
      <c r="B434" s="90">
        <f>VLOOKUP('STATS 17-18'!Y436,'DF - Tableau 2'!$A$3:$B$55,2)</f>
        <v>57</v>
      </c>
      <c r="C434" s="116">
        <f>IF('STATS 17-18'!G436&lt;400,IF(B434&gt;66,66,B434),B434)</f>
        <v>57</v>
      </c>
      <c r="D434" s="116">
        <f>IF('STATS 17-18'!G436&lt;200,IF(C434&gt;60,60,C434),C434)</f>
        <v>57</v>
      </c>
      <c r="E434" s="33">
        <f>VLOOKUP('STATS 17-18'!AE436,'DF - Tableau 4'!$A$3:$B$55,2)</f>
        <v>96</v>
      </c>
      <c r="F434" s="33">
        <f>IF('STATS 17-18'!G436&lt;400,IF(E434&gt;66,66,E434),E434)</f>
        <v>96</v>
      </c>
      <c r="G434" s="33">
        <f>IF('STATS 17-18'!G436&lt;200,IF(F434&gt;60,60,F434),F434)</f>
        <v>96</v>
      </c>
      <c r="H434" s="116">
        <f>(D434+G434)/2</f>
        <v>76.5</v>
      </c>
      <c r="I434" s="116">
        <f>IF('STATS 17-18'!H436&lt;13.4,IF(H434&gt;73,73,H434),H434)</f>
        <v>76.5</v>
      </c>
      <c r="J434" s="134">
        <f>IF('STATS 17-18'!H436&lt;11,IF(I434&gt;66,66,I434),I434)</f>
        <v>76.5</v>
      </c>
    </row>
    <row r="435" ht="20.35" customHeight="1">
      <c r="A435" t="s" s="38">
        <v>526</v>
      </c>
      <c r="B435" s="90">
        <f>VLOOKUP('STATS 17-18'!Y437,'DF - Tableau 2'!$A$3:$B$55,2)</f>
        <v>68</v>
      </c>
      <c r="C435" s="116">
        <f>IF('STATS 17-18'!G437&lt;400,IF(B435&gt;66,66,B435),B435)</f>
        <v>68</v>
      </c>
      <c r="D435" s="116">
        <f>IF('STATS 17-18'!G437&lt;200,IF(C435&gt;60,60,C435),C435)</f>
        <v>68</v>
      </c>
      <c r="E435" s="33">
        <f>VLOOKUP('STATS 17-18'!AE437,'DF - Tableau 4'!$A$3:$B$55,2)</f>
        <v>61</v>
      </c>
      <c r="F435" s="33">
        <f>IF('STATS 17-18'!G437&lt;400,IF(E435&gt;66,66,E435),E435)</f>
        <v>61</v>
      </c>
      <c r="G435" s="33">
        <f>IF('STATS 17-18'!G437&lt;200,IF(F435&gt;60,60,F435),F435)</f>
        <v>61</v>
      </c>
      <c r="H435" s="116">
        <f>(D435+G435)/2</f>
        <v>64.5</v>
      </c>
      <c r="I435" s="116">
        <f>IF('STATS 17-18'!H437&lt;13.4,IF(H435&gt;73,73,H435),H435)</f>
        <v>64.5</v>
      </c>
      <c r="J435" s="134">
        <f>IF('STATS 17-18'!H437&lt;11,IF(I435&gt;66,66,I435),I435)</f>
        <v>64.5</v>
      </c>
    </row>
    <row r="436" ht="20.35" customHeight="1">
      <c r="A436" t="s" s="38">
        <v>527</v>
      </c>
      <c r="B436" s="90">
        <f>VLOOKUP('STATS 17-18'!Y438,'DF - Tableau 2'!$A$3:$B$55,2)</f>
        <v>79</v>
      </c>
      <c r="C436" s="33">
        <f>IF('STATS 17-18'!G438&lt;400,IF(B436&gt;66,66,B436),B436)</f>
        <v>66</v>
      </c>
      <c r="D436" s="33">
        <f>IF('STATS 17-18'!G438&lt;200,IF(C436&gt;60,60,C436),C436)</f>
        <v>60</v>
      </c>
      <c r="E436" s="33">
        <f>VLOOKUP('STATS 17-18'!AE438,'DF - Tableau 4'!$A$3:$B$55,2)</f>
        <v>77</v>
      </c>
      <c r="F436" s="33">
        <f>IF('STATS 17-18'!G438&lt;400,IF(E436&gt;66,66,E436),E436)</f>
        <v>66</v>
      </c>
      <c r="G436" s="33">
        <f>IF('STATS 17-18'!G438&lt;200,IF(F436&gt;60,60,F436),F436)</f>
        <v>60</v>
      </c>
      <c r="H436" s="116">
        <f>(D436+G436)/2</f>
        <v>60</v>
      </c>
      <c r="I436" s="116">
        <f>IF('STATS 17-18'!H438&lt;13.4,IF(H436&gt;73,73,H436),H436)</f>
        <v>60</v>
      </c>
      <c r="J436" s="134">
        <f>IF('STATS 17-18'!H438&lt;11,IF(I436&gt;66,66,I436),I436)</f>
        <v>60</v>
      </c>
    </row>
    <row r="437" ht="20.35" customHeight="1">
      <c r="A437" t="s" s="38">
        <v>528</v>
      </c>
      <c r="B437" s="90">
        <f>VLOOKUP('STATS 17-18'!Y439,'DF - Tableau 2'!$A$3:$B$55,2)</f>
        <v>87</v>
      </c>
      <c r="C437" s="116">
        <f>IF('STATS 17-18'!G439&lt;400,IF(B437&gt;66,66,B437),B437)</f>
        <v>87</v>
      </c>
      <c r="D437" s="116">
        <f>IF('STATS 17-18'!G439&lt;200,IF(C437&gt;60,60,C437),C437)</f>
        <v>87</v>
      </c>
      <c r="E437" s="33">
        <f>VLOOKUP('STATS 17-18'!AE439,'DF - Tableau 4'!$A$3:$B$55,2)</f>
        <v>52</v>
      </c>
      <c r="F437" s="33">
        <f>IF('STATS 17-18'!G439&lt;400,IF(E437&gt;66,66,E437),E437)</f>
        <v>52</v>
      </c>
      <c r="G437" s="33">
        <f>IF('STATS 17-18'!G439&lt;200,IF(F437&gt;60,60,F437),F437)</f>
        <v>52</v>
      </c>
      <c r="H437" s="116">
        <f>(D437+G437)/2</f>
        <v>69.5</v>
      </c>
      <c r="I437" s="116">
        <f>IF('STATS 17-18'!H439&lt;13.4,IF(H437&gt;73,73,H437),H437)</f>
        <v>69.5</v>
      </c>
      <c r="J437" s="134">
        <f>IF('STATS 17-18'!H439&lt;11,IF(I437&gt;66,66,I437),I437)</f>
        <v>69.5</v>
      </c>
    </row>
    <row r="438" ht="20.35" customHeight="1">
      <c r="A438" t="s" s="38">
        <v>529</v>
      </c>
      <c r="B438" s="90">
        <f>VLOOKUP('STATS 17-18'!Y440,'DF - Tableau 2'!$A$3:$B$55,2)</f>
        <v>57</v>
      </c>
      <c r="C438" s="116">
        <f>IF('STATS 17-18'!G440&lt;400,IF(B438&gt;66,66,B438),B438)</f>
        <v>57</v>
      </c>
      <c r="D438" s="116">
        <f>IF('STATS 17-18'!G440&lt;200,IF(C438&gt;60,60,C438),C438)</f>
        <v>57</v>
      </c>
      <c r="E438" s="33">
        <f>VLOOKUP('STATS 17-18'!AE440,'DF - Tableau 4'!$A$3:$B$55,2)</f>
        <v>61</v>
      </c>
      <c r="F438" s="33">
        <f>IF('STATS 17-18'!G440&lt;400,IF(E438&gt;66,66,E438),E438)</f>
        <v>61</v>
      </c>
      <c r="G438" s="33">
        <f>IF('STATS 17-18'!G440&lt;200,IF(F438&gt;60,60,F438),F438)</f>
        <v>61</v>
      </c>
      <c r="H438" s="116">
        <f>(D438+G438)/2</f>
        <v>59</v>
      </c>
      <c r="I438" s="116">
        <f>IF('STATS 17-18'!H440&lt;13.4,IF(H438&gt;73,73,H438),H438)</f>
        <v>59</v>
      </c>
      <c r="J438" s="134">
        <f>IF('STATS 17-18'!H440&lt;11,IF(I438&gt;66,66,I438),I438)</f>
        <v>59</v>
      </c>
    </row>
    <row r="439" ht="20.35" customHeight="1">
      <c r="A439" t="s" s="38">
        <v>531</v>
      </c>
      <c r="B439" s="90">
        <f>VLOOKUP('STATS 17-18'!Y441,'DF - Tableau 2'!$A$3:$B$55,2)</f>
        <v>85</v>
      </c>
      <c r="C439" s="116">
        <f>IF('STATS 17-18'!G441&lt;400,IF(B439&gt;66,66,B439),B439)</f>
        <v>85</v>
      </c>
      <c r="D439" s="116">
        <f>IF('STATS 17-18'!G441&lt;200,IF(C439&gt;60,60,C439),C439)</f>
        <v>85</v>
      </c>
      <c r="E439" s="33">
        <f>VLOOKUP('STATS 17-18'!AE441,'DF - Tableau 4'!$A$3:$B$55,2)</f>
        <v>55</v>
      </c>
      <c r="F439" s="33">
        <f>IF('STATS 17-18'!G441&lt;400,IF(E439&gt;66,66,E439),E439)</f>
        <v>55</v>
      </c>
      <c r="G439" s="33">
        <f>IF('STATS 17-18'!G441&lt;200,IF(F439&gt;60,60,F439),F439)</f>
        <v>55</v>
      </c>
      <c r="H439" s="116">
        <f>(D439+G439)/2</f>
        <v>70</v>
      </c>
      <c r="I439" s="116">
        <f>IF('STATS 17-18'!H441&lt;13.4,IF(H439&gt;73,73,H439),H439)</f>
        <v>70</v>
      </c>
      <c r="J439" s="134">
        <f>IF('STATS 17-18'!H441&lt;11,IF(I439&gt;66,66,I439),I439)</f>
        <v>70</v>
      </c>
    </row>
    <row r="440" ht="20.35" customHeight="1">
      <c r="A440" t="s" s="38">
        <v>532</v>
      </c>
      <c r="B440" s="90">
        <f>VLOOKUP('STATS 17-18'!Y442,'DF - Tableau 2'!$A$3:$B$55,2)</f>
        <v>48</v>
      </c>
      <c r="C440" s="116">
        <f>IF('STATS 17-18'!G442&lt;400,IF(B440&gt;66,66,B440),B440)</f>
        <v>48</v>
      </c>
      <c r="D440" s="116">
        <f>IF('STATS 17-18'!G442&lt;200,IF(C440&gt;60,60,C440),C440)</f>
        <v>48</v>
      </c>
      <c r="E440" s="33">
        <f>VLOOKUP('STATS 17-18'!AE442,'DF - Tableau 4'!$A$3:$B$55,2)</f>
        <v>96</v>
      </c>
      <c r="F440" s="33">
        <f>IF('STATS 17-18'!G442&lt;400,IF(E440&gt;66,66,E440),E440)</f>
        <v>96</v>
      </c>
      <c r="G440" s="33">
        <f>IF('STATS 17-18'!G442&lt;200,IF(F440&gt;60,60,F440),F440)</f>
        <v>96</v>
      </c>
      <c r="H440" s="116">
        <f>(D440+G440)/2</f>
        <v>72</v>
      </c>
      <c r="I440" s="116">
        <f>IF('STATS 17-18'!H442&lt;13.4,IF(H440&gt;73,73,H440),H440)</f>
        <v>72</v>
      </c>
      <c r="J440" s="134">
        <f>IF('STATS 17-18'!H442&lt;11,IF(I440&gt;66,66,I440),I440)</f>
        <v>72</v>
      </c>
    </row>
    <row r="441" ht="20.35" customHeight="1">
      <c r="A441" t="s" s="38">
        <v>533</v>
      </c>
      <c r="B441" s="90">
        <f>VLOOKUP('STATS 17-18'!Y443,'DF - Tableau 2'!$A$3:$B$55,2)</f>
        <v>82</v>
      </c>
      <c r="C441" s="33">
        <f>IF('STATS 17-18'!G443&lt;400,IF(B441&gt;66,66,B441),B441)</f>
        <v>66</v>
      </c>
      <c r="D441" s="33">
        <f>IF('STATS 17-18'!G443&lt;200,IF(C441&gt;60,60,C441),C441)</f>
        <v>66</v>
      </c>
      <c r="E441" s="33">
        <f>VLOOKUP('STATS 17-18'!AE443,'DF - Tableau 4'!$A$3:$B$55,2)</f>
        <v>58</v>
      </c>
      <c r="F441" s="33">
        <f>IF('STATS 17-18'!G443&lt;400,IF(E441&gt;66,66,E441),E441)</f>
        <v>58</v>
      </c>
      <c r="G441" s="33">
        <f>IF('STATS 17-18'!G443&lt;200,IF(F441&gt;60,60,F441),F441)</f>
        <v>58</v>
      </c>
      <c r="H441" s="116">
        <f>(D441+G441)/2</f>
        <v>62</v>
      </c>
      <c r="I441" s="116">
        <f>IF('STATS 17-18'!H443&lt;13.4,IF(H441&gt;73,73,H441),H441)</f>
        <v>62</v>
      </c>
      <c r="J441" s="134">
        <f>IF('STATS 17-18'!H443&lt;11,IF(I441&gt;66,66,I441),I441)</f>
        <v>62</v>
      </c>
    </row>
    <row r="442" ht="20.35" customHeight="1">
      <c r="A442" t="s" s="38">
        <v>535</v>
      </c>
      <c r="B442" s="90">
        <f>VLOOKUP('STATS 17-18'!Y444,'DF - Tableau 2'!$A$3:$B$55,2)</f>
        <v>97</v>
      </c>
      <c r="C442" s="33">
        <f>IF('STATS 17-18'!G444&lt;400,IF(B442&gt;66,66,B442),B442)</f>
        <v>66</v>
      </c>
      <c r="D442" s="33">
        <f>IF('STATS 17-18'!G444&lt;200,IF(C442&gt;60,60,C442),C442)</f>
        <v>60</v>
      </c>
      <c r="E442" s="33">
        <f>VLOOKUP('STATS 17-18'!AE444,'DF - Tableau 4'!$A$3:$B$55,2)</f>
        <v>59</v>
      </c>
      <c r="F442" s="33">
        <f>IF('STATS 17-18'!G444&lt;400,IF(E442&gt;66,66,E442),E442)</f>
        <v>59</v>
      </c>
      <c r="G442" s="33">
        <f>IF('STATS 17-18'!G444&lt;200,IF(F442&gt;60,60,F442),F442)</f>
        <v>59</v>
      </c>
      <c r="H442" s="116">
        <f>(D442+G442)/2</f>
        <v>59.5</v>
      </c>
      <c r="I442" s="116">
        <f>IF('STATS 17-18'!H444&lt;13.4,IF(H442&gt;73,73,H442),H442)</f>
        <v>59.5</v>
      </c>
      <c r="J442" s="134">
        <f>IF('STATS 17-18'!H444&lt;11,IF(I442&gt;66,66,I442),I442)</f>
        <v>59.5</v>
      </c>
    </row>
    <row r="443" ht="20.35" customHeight="1">
      <c r="A443" t="s" s="38">
        <v>536</v>
      </c>
      <c r="B443" s="90">
        <f>VLOOKUP('STATS 17-18'!Y445,'DF - Tableau 2'!$A$3:$B$55,2)</f>
        <v>80</v>
      </c>
      <c r="C443" s="116">
        <f>IF('STATS 17-18'!G445&lt;400,IF(B443&gt;66,66,B443),B443)</f>
        <v>80</v>
      </c>
      <c r="D443" s="116">
        <f>IF('STATS 17-18'!G445&lt;200,IF(C443&gt;60,60,C443),C443)</f>
        <v>80</v>
      </c>
      <c r="E443" s="33">
        <f>VLOOKUP('STATS 17-18'!AE445,'DF - Tableau 4'!$A$3:$B$55,2)</f>
        <v>79</v>
      </c>
      <c r="F443" s="33">
        <f>IF('STATS 17-18'!G445&lt;400,IF(E443&gt;66,66,E443),E443)</f>
        <v>79</v>
      </c>
      <c r="G443" s="33">
        <f>IF('STATS 17-18'!G445&lt;200,IF(F443&gt;60,60,F443),F443)</f>
        <v>79</v>
      </c>
      <c r="H443" s="116">
        <f>(D443+G443)/2</f>
        <v>79.5</v>
      </c>
      <c r="I443" s="116">
        <f>IF('STATS 17-18'!H445&lt;13.4,IF(H443&gt;73,73,H443),H443)</f>
        <v>79.5</v>
      </c>
      <c r="J443" s="134">
        <f>IF('STATS 17-18'!H445&lt;11,IF(I443&gt;66,66,I443),I443)</f>
        <v>79.5</v>
      </c>
    </row>
    <row r="444" ht="20.35" customHeight="1">
      <c r="A444" t="s" s="38">
        <v>537</v>
      </c>
      <c r="B444" s="90">
        <f>VLOOKUP('STATS 17-18'!Y446,'DF - Tableau 2'!$A$3:$B$55,2)</f>
        <v>56</v>
      </c>
      <c r="C444" s="116">
        <f>IF('STATS 17-18'!G446&lt;400,IF(B444&gt;66,66,B444),B444)</f>
        <v>56</v>
      </c>
      <c r="D444" s="116">
        <f>IF('STATS 17-18'!G446&lt;200,IF(C444&gt;60,60,C444),C444)</f>
        <v>56</v>
      </c>
      <c r="E444" s="33">
        <f>VLOOKUP('STATS 17-18'!AE446,'DF - Tableau 4'!$A$3:$B$55,2)</f>
        <v>95</v>
      </c>
      <c r="F444" s="33">
        <f>IF('STATS 17-18'!G446&lt;400,IF(E444&gt;66,66,E444),E444)</f>
        <v>95</v>
      </c>
      <c r="G444" s="33">
        <f>IF('STATS 17-18'!G446&lt;200,IF(F444&gt;60,60,F444),F444)</f>
        <v>95</v>
      </c>
      <c r="H444" s="116">
        <f>(D444+G444)/2</f>
        <v>75.5</v>
      </c>
      <c r="I444" s="116">
        <f>IF('STATS 17-18'!H446&lt;13.4,IF(H444&gt;73,73,H444),H444)</f>
        <v>75.5</v>
      </c>
      <c r="J444" s="134">
        <f>IF('STATS 17-18'!H446&lt;11,IF(I444&gt;66,66,I444),I444)</f>
        <v>75.5</v>
      </c>
    </row>
    <row r="445" ht="20.35" customHeight="1">
      <c r="A445" t="s" s="38">
        <v>538</v>
      </c>
      <c r="B445" s="90">
        <f>VLOOKUP('STATS 17-18'!Y447,'DF - Tableau 2'!$A$3:$B$55,2)</f>
        <v>83</v>
      </c>
      <c r="C445" s="33">
        <f>IF('STATS 17-18'!G447&lt;400,IF(B445&gt;66,66,B445),B445)</f>
        <v>66</v>
      </c>
      <c r="D445" s="33">
        <f>IF('STATS 17-18'!G447&lt;200,IF(C445&gt;60,60,C445),C445)</f>
        <v>66</v>
      </c>
      <c r="E445" s="33">
        <f>VLOOKUP('STATS 17-18'!AE447,'DF - Tableau 4'!$A$3:$B$55,2)</f>
        <v>47</v>
      </c>
      <c r="F445" s="33">
        <f>IF('STATS 17-18'!G447&lt;400,IF(E445&gt;66,66,E445),E445)</f>
        <v>47</v>
      </c>
      <c r="G445" s="33">
        <f>IF('STATS 17-18'!G447&lt;200,IF(F445&gt;60,60,F445),F445)</f>
        <v>47</v>
      </c>
      <c r="H445" s="116">
        <f>(D445+G445)/2</f>
        <v>56.5</v>
      </c>
      <c r="I445" s="116">
        <f>IF('STATS 17-18'!H447&lt;13.4,IF(H445&gt;73,73,H445),H445)</f>
        <v>56.5</v>
      </c>
      <c r="J445" s="134">
        <f>IF('STATS 17-18'!H447&lt;11,IF(I445&gt;66,66,I445),I445)</f>
        <v>56.5</v>
      </c>
    </row>
    <row r="446" ht="20.35" customHeight="1">
      <c r="A446" t="s" s="38">
        <v>539</v>
      </c>
      <c r="B446" s="90">
        <f>VLOOKUP('STATS 17-18'!Y448,'DF - Tableau 2'!$A$3:$B$55,2)</f>
        <v>80</v>
      </c>
      <c r="C446" s="116">
        <f>IF('STATS 17-18'!G448&lt;400,IF(B446&gt;66,66,B446),B446)</f>
        <v>80</v>
      </c>
      <c r="D446" s="116">
        <f>IF('STATS 17-18'!G448&lt;200,IF(C446&gt;60,60,C446),C446)</f>
        <v>80</v>
      </c>
      <c r="E446" s="33">
        <f>VLOOKUP('STATS 17-18'!AE448,'DF - Tableau 4'!$A$3:$B$55,2)</f>
        <v>69</v>
      </c>
      <c r="F446" s="33">
        <f>IF('STATS 17-18'!G448&lt;400,IF(E446&gt;66,66,E446),E446)</f>
        <v>69</v>
      </c>
      <c r="G446" s="33">
        <f>IF('STATS 17-18'!G448&lt;200,IF(F446&gt;60,60,F446),F446)</f>
        <v>69</v>
      </c>
      <c r="H446" s="116">
        <f>(D446+G446)/2</f>
        <v>74.5</v>
      </c>
      <c r="I446" s="116">
        <f>IF('STATS 17-18'!H448&lt;13.4,IF(H446&gt;73,73,H446),H446)</f>
        <v>73</v>
      </c>
      <c r="J446" s="134">
        <f>IF('STATS 17-18'!H448&lt;11,IF(I446&gt;66,66,I446),I446)</f>
        <v>73</v>
      </c>
    </row>
    <row r="447" ht="20.35" customHeight="1">
      <c r="A447" t="s" s="38">
        <v>540</v>
      </c>
      <c r="B447" s="90">
        <f>VLOOKUP('STATS 17-18'!Y449,'DF - Tableau 2'!$A$3:$B$55,2)</f>
        <v>47</v>
      </c>
      <c r="C447" s="116">
        <f>IF('STATS 17-18'!G449&lt;400,IF(B447&gt;66,66,B447),B447)</f>
        <v>47</v>
      </c>
      <c r="D447" s="116">
        <f>IF('STATS 17-18'!G449&lt;200,IF(C447&gt;60,60,C447),C447)</f>
        <v>47</v>
      </c>
      <c r="E447" s="33">
        <f>VLOOKUP('STATS 17-18'!AE449,'DF - Tableau 4'!$A$3:$B$55,2)</f>
        <v>74</v>
      </c>
      <c r="F447" s="33">
        <f>IF('STATS 17-18'!G449&lt;400,IF(E447&gt;66,66,E447),E447)</f>
        <v>74</v>
      </c>
      <c r="G447" s="33">
        <f>IF('STATS 17-18'!G449&lt;200,IF(F447&gt;60,60,F447),F447)</f>
        <v>74</v>
      </c>
      <c r="H447" s="116">
        <f>(D447+G447)/2</f>
        <v>60.5</v>
      </c>
      <c r="I447" s="116">
        <f>IF('STATS 17-18'!H449&lt;13.4,IF(H447&gt;73,73,H447),H447)</f>
        <v>60.5</v>
      </c>
      <c r="J447" s="134">
        <f>IF('STATS 17-18'!H449&lt;11,IF(I447&gt;66,66,I447),I447)</f>
        <v>60.5</v>
      </c>
    </row>
    <row r="448" ht="20.35" customHeight="1">
      <c r="A448" t="s" s="38">
        <v>541</v>
      </c>
      <c r="B448" s="90">
        <f>VLOOKUP('STATS 17-18'!Y450,'DF - Tableau 2'!$A$3:$B$55,2)</f>
        <v>75</v>
      </c>
      <c r="C448" s="116">
        <f>IF('STATS 17-18'!G450&lt;400,IF(B448&gt;66,66,B448),B448)</f>
        <v>75</v>
      </c>
      <c r="D448" s="116">
        <f>IF('STATS 17-18'!G450&lt;200,IF(C448&gt;60,60,C448),C448)</f>
        <v>75</v>
      </c>
      <c r="E448" s="33">
        <f>VLOOKUP('STATS 17-18'!AE450,'DF - Tableau 4'!$A$3:$B$55,2)</f>
        <v>61</v>
      </c>
      <c r="F448" s="33">
        <f>IF('STATS 17-18'!G450&lt;400,IF(E448&gt;66,66,E448),E448)</f>
        <v>61</v>
      </c>
      <c r="G448" s="33">
        <f>IF('STATS 17-18'!G450&lt;200,IF(F448&gt;60,60,F448),F448)</f>
        <v>61</v>
      </c>
      <c r="H448" s="116">
        <f>(D448+G448)/2</f>
        <v>68</v>
      </c>
      <c r="I448" s="116">
        <f>IF('STATS 17-18'!H450&lt;13.4,IF(H448&gt;73,73,H448),H448)</f>
        <v>68</v>
      </c>
      <c r="J448" s="134">
        <f>IF('STATS 17-18'!H450&lt;11,IF(I448&gt;66,66,I448),I448)</f>
        <v>68</v>
      </c>
    </row>
    <row r="449" ht="20.35" customHeight="1">
      <c r="A449" t="s" s="38">
        <v>543</v>
      </c>
      <c r="B449" s="90">
        <f>VLOOKUP('STATS 17-18'!Y451,'DF - Tableau 2'!$A$3:$B$55,2)</f>
        <v>62</v>
      </c>
      <c r="C449" s="116">
        <f>IF('STATS 17-18'!G451&lt;400,IF(B449&gt;66,66,B449),B449)</f>
        <v>62</v>
      </c>
      <c r="D449" s="116">
        <f>IF('STATS 17-18'!G451&lt;200,IF(C449&gt;60,60,C449),C449)</f>
        <v>62</v>
      </c>
      <c r="E449" s="33">
        <f>VLOOKUP('STATS 17-18'!AE451,'DF - Tableau 4'!$A$3:$B$55,2)</f>
        <v>60</v>
      </c>
      <c r="F449" s="33">
        <f>IF('STATS 17-18'!G451&lt;400,IF(E449&gt;66,66,E449),E449)</f>
        <v>60</v>
      </c>
      <c r="G449" s="33">
        <f>IF('STATS 17-18'!G451&lt;200,IF(F449&gt;60,60,F449),F449)</f>
        <v>60</v>
      </c>
      <c r="H449" s="116">
        <f>(D449+G449)/2</f>
        <v>61</v>
      </c>
      <c r="I449" s="116">
        <f>IF('STATS 17-18'!H451&lt;13.4,IF(H449&gt;73,73,H449),H449)</f>
        <v>61</v>
      </c>
      <c r="J449" s="134">
        <f>IF('STATS 17-18'!H451&lt;11,IF(I449&gt;66,66,I449),I449)</f>
        <v>61</v>
      </c>
    </row>
    <row r="450" ht="20.35" customHeight="1">
      <c r="A450" t="s" s="38">
        <v>544</v>
      </c>
      <c r="B450" s="90">
        <f>VLOOKUP('STATS 17-18'!Y452,'DF - Tableau 2'!$A$3:$B$55,2)</f>
        <v>47</v>
      </c>
      <c r="C450" s="116">
        <f>IF('STATS 17-18'!G452&lt;400,IF(B450&gt;66,66,B450),B450)</f>
        <v>47</v>
      </c>
      <c r="D450" s="116">
        <f>IF('STATS 17-18'!G452&lt;200,IF(C450&gt;60,60,C450),C450)</f>
        <v>47</v>
      </c>
      <c r="E450" s="33">
        <f>VLOOKUP('STATS 17-18'!AE452,'DF - Tableau 4'!$A$3:$B$55,2)</f>
        <v>99</v>
      </c>
      <c r="F450" s="33">
        <f>IF('STATS 17-18'!G452&lt;400,IF(E450&gt;66,66,E450),E450)</f>
        <v>66</v>
      </c>
      <c r="G450" s="33">
        <f>IF('STATS 17-18'!G452&lt;200,IF(F450&gt;60,60,F450),F450)</f>
        <v>60</v>
      </c>
      <c r="H450" s="116">
        <f>(D450+G450)/2</f>
        <v>53.5</v>
      </c>
      <c r="I450" s="116">
        <f>IF('STATS 17-18'!H452&lt;13.4,IF(H450&gt;73,73,H450),H450)</f>
        <v>53.5</v>
      </c>
      <c r="J450" s="134">
        <f>IF('STATS 17-18'!H452&lt;11,IF(I450&gt;66,66,I450),I450)</f>
        <v>53.5</v>
      </c>
    </row>
    <row r="451" ht="20.35" customHeight="1">
      <c r="A451" t="s" s="38">
        <v>545</v>
      </c>
      <c r="B451" s="90">
        <f>VLOOKUP('STATS 17-18'!Y453,'DF - Tableau 2'!$A$3:$B$55,2)</f>
        <v>80</v>
      </c>
      <c r="C451" s="33">
        <f>IF('STATS 17-18'!G453&lt;400,IF(B451&gt;66,66,B451),B451)</f>
        <v>66</v>
      </c>
      <c r="D451" s="33">
        <f>IF('STATS 17-18'!G453&lt;200,IF(C451&gt;60,60,C451),C451)</f>
        <v>60</v>
      </c>
      <c r="E451" s="33">
        <f>VLOOKUP('STATS 17-18'!AE453,'DF - Tableau 4'!$A$3:$B$55,2)</f>
        <v>81</v>
      </c>
      <c r="F451" s="33">
        <f>IF('STATS 17-18'!G453&lt;400,IF(E451&gt;66,66,E451),E451)</f>
        <v>66</v>
      </c>
      <c r="G451" s="33">
        <f>IF('STATS 17-18'!G453&lt;200,IF(F451&gt;60,60,F451),F451)</f>
        <v>60</v>
      </c>
      <c r="H451" s="116">
        <f>(D451+G451)/2</f>
        <v>60</v>
      </c>
      <c r="I451" s="116">
        <f>IF('STATS 17-18'!H453&lt;13.4,IF(H451&gt;73,73,H451),H451)</f>
        <v>60</v>
      </c>
      <c r="J451" s="134">
        <f>IF('STATS 17-18'!H453&lt;11,IF(I451&gt;66,66,I451),I451)</f>
        <v>60</v>
      </c>
    </row>
    <row r="452" ht="20.35" customHeight="1">
      <c r="A452" t="s" s="38">
        <v>546</v>
      </c>
      <c r="B452" s="90">
        <f>VLOOKUP('STATS 17-18'!Y454,'DF - Tableau 2'!$A$3:$B$55,2)</f>
        <v>64</v>
      </c>
      <c r="C452" s="116">
        <f>IF('STATS 17-18'!G454&lt;400,IF(B452&gt;66,66,B452),B452)</f>
        <v>64</v>
      </c>
      <c r="D452" s="116">
        <f>IF('STATS 17-18'!G454&lt;200,IF(C452&gt;60,60,C452),C452)</f>
        <v>64</v>
      </c>
      <c r="E452" s="33">
        <f>VLOOKUP('STATS 17-18'!AE454,'DF - Tableau 4'!$A$3:$B$55,2)</f>
        <v>91</v>
      </c>
      <c r="F452" s="33">
        <f>IF('STATS 17-18'!G454&lt;400,IF(E452&gt;66,66,E452),E452)</f>
        <v>91</v>
      </c>
      <c r="G452" s="33">
        <f>IF('STATS 17-18'!G454&lt;200,IF(F452&gt;60,60,F452),F452)</f>
        <v>91</v>
      </c>
      <c r="H452" s="116">
        <f>(D452+G452)/2</f>
        <v>77.5</v>
      </c>
      <c r="I452" s="116">
        <f>IF('STATS 17-18'!H454&lt;13.4,IF(H452&gt;73,73,H452),H452)</f>
        <v>77.5</v>
      </c>
      <c r="J452" s="134">
        <f>IF('STATS 17-18'!H454&lt;11,IF(I452&gt;66,66,I452),I452)</f>
        <v>77.5</v>
      </c>
    </row>
    <row r="453" ht="20.35" customHeight="1">
      <c r="A453" t="s" s="38">
        <v>547</v>
      </c>
      <c r="B453" s="90">
        <f>VLOOKUP('STATS 17-18'!Y455,'DF - Tableau 2'!$A$3:$B$55,2)</f>
        <v>47</v>
      </c>
      <c r="C453" s="116">
        <f>IF('STATS 17-18'!G455&lt;400,IF(B453&gt;66,66,B453),B453)</f>
        <v>47</v>
      </c>
      <c r="D453" s="116">
        <f>IF('STATS 17-18'!G455&lt;200,IF(C453&gt;60,60,C453),C453)</f>
        <v>47</v>
      </c>
      <c r="E453" s="33">
        <f>VLOOKUP('STATS 17-18'!AE455,'DF - Tableau 4'!$A$3:$B$55,2)</f>
        <v>89</v>
      </c>
      <c r="F453" s="33">
        <f>IF('STATS 17-18'!G455&lt;400,IF(E453&gt;66,66,E453),E453)</f>
        <v>89</v>
      </c>
      <c r="G453" s="33">
        <f>IF('STATS 17-18'!G455&lt;200,IF(F453&gt;60,60,F453),F453)</f>
        <v>89</v>
      </c>
      <c r="H453" s="116">
        <f>(D453+G453)/2</f>
        <v>68</v>
      </c>
      <c r="I453" s="116">
        <f>IF('STATS 17-18'!H455&lt;13.4,IF(H453&gt;73,73,H453),H453)</f>
        <v>68</v>
      </c>
      <c r="J453" s="134">
        <f>IF('STATS 17-18'!H455&lt;11,IF(I453&gt;66,66,I453),I453)</f>
        <v>68</v>
      </c>
    </row>
    <row r="454" ht="20.35" customHeight="1">
      <c r="A454" t="s" s="38">
        <v>548</v>
      </c>
      <c r="B454" s="90">
        <f>VLOOKUP('STATS 17-18'!Y456,'DF - Tableau 2'!$A$3:$B$55,2)</f>
        <v>88</v>
      </c>
      <c r="C454" s="116">
        <f>IF('STATS 17-18'!G456&lt;400,IF(B454&gt;66,66,B454),B454)</f>
        <v>88</v>
      </c>
      <c r="D454" s="116">
        <f>IF('STATS 17-18'!G456&lt;200,IF(C454&gt;60,60,C454),C454)</f>
        <v>88</v>
      </c>
      <c r="E454" s="33">
        <f>VLOOKUP('STATS 17-18'!AE456,'DF - Tableau 4'!$A$3:$B$55,2)</f>
        <v>75</v>
      </c>
      <c r="F454" s="33">
        <f>IF('STATS 17-18'!G456&lt;400,IF(E454&gt;66,66,E454),E454)</f>
        <v>75</v>
      </c>
      <c r="G454" s="33">
        <f>IF('STATS 17-18'!G456&lt;200,IF(F454&gt;60,60,F454),F454)</f>
        <v>75</v>
      </c>
      <c r="H454" s="116">
        <f>(D454+G454)/2</f>
        <v>81.5</v>
      </c>
      <c r="I454" s="116">
        <f>IF('STATS 17-18'!H456&lt;13.4,IF(H454&gt;73,73,H454),H454)</f>
        <v>81.5</v>
      </c>
      <c r="J454" s="134">
        <f>IF('STATS 17-18'!H456&lt;11,IF(I454&gt;66,66,I454),I454)</f>
        <v>81.5</v>
      </c>
    </row>
    <row r="455" ht="20.35" customHeight="1">
      <c r="A455" t="s" s="38">
        <v>549</v>
      </c>
      <c r="B455" s="90">
        <f>VLOOKUP('STATS 17-18'!Y457,'DF - Tableau 2'!$A$3:$B$55,2)</f>
        <v>47</v>
      </c>
      <c r="C455" s="116">
        <f>IF('STATS 17-18'!G457&lt;400,IF(B455&gt;66,66,B455),B455)</f>
        <v>47</v>
      </c>
      <c r="D455" s="116">
        <f>IF('STATS 17-18'!G457&lt;200,IF(C455&gt;60,60,C455),C455)</f>
        <v>47</v>
      </c>
      <c r="E455" s="33">
        <f>VLOOKUP('STATS 17-18'!AE457,'DF - Tableau 4'!$A$3:$B$55,2)</f>
        <v>90</v>
      </c>
      <c r="F455" s="33">
        <f>IF('STATS 17-18'!G457&lt;400,IF(E455&gt;66,66,E455),E455)</f>
        <v>66</v>
      </c>
      <c r="G455" s="33">
        <f>IF('STATS 17-18'!G457&lt;200,IF(F455&gt;60,60,F455),F455)</f>
        <v>60</v>
      </c>
      <c r="H455" s="116">
        <f>(D455+G455)/2</f>
        <v>53.5</v>
      </c>
      <c r="I455" s="116">
        <f>IF('STATS 17-18'!H457&lt;13.4,IF(H455&gt;73,73,H455),H455)</f>
        <v>53.5</v>
      </c>
      <c r="J455" s="134">
        <f>IF('STATS 17-18'!H457&lt;11,IF(I455&gt;66,66,I455),I455)</f>
        <v>53.5</v>
      </c>
    </row>
    <row r="456" ht="20.35" customHeight="1">
      <c r="A456" t="s" s="38">
        <v>550</v>
      </c>
      <c r="B456" s="90">
        <f>VLOOKUP('STATS 17-18'!Y458,'DF - Tableau 2'!$A$3:$B$55,2)</f>
        <v>47</v>
      </c>
      <c r="C456" s="116">
        <f>IF('STATS 17-18'!G458&lt;400,IF(B456&gt;66,66,B456),B456)</f>
        <v>47</v>
      </c>
      <c r="D456" s="116">
        <f>IF('STATS 17-18'!G458&lt;200,IF(C456&gt;60,60,C456),C456)</f>
        <v>47</v>
      </c>
      <c r="E456" s="33">
        <f>VLOOKUP('STATS 17-18'!AE458,'DF - Tableau 4'!$A$3:$B$55,2)</f>
        <v>47</v>
      </c>
      <c r="F456" s="33">
        <f>IF('STATS 17-18'!G458&lt;400,IF(E456&gt;66,66,E456),E456)</f>
        <v>47</v>
      </c>
      <c r="G456" s="33">
        <f>IF('STATS 17-18'!G458&lt;200,IF(F456&gt;60,60,F456),F456)</f>
        <v>47</v>
      </c>
      <c r="H456" s="116">
        <f>(D456+G456)/2</f>
        <v>47</v>
      </c>
      <c r="I456" s="116">
        <f>IF('STATS 17-18'!H458&lt;13.4,IF(H456&gt;73,73,H456),H456)</f>
        <v>47</v>
      </c>
      <c r="J456" s="134">
        <f>IF('STATS 17-18'!H458&lt;11,IF(I456&gt;66,66,I456),I456)</f>
        <v>47</v>
      </c>
    </row>
    <row r="457" ht="20.35" customHeight="1">
      <c r="A457" t="s" s="38">
        <v>551</v>
      </c>
      <c r="B457" s="90">
        <f>VLOOKUP('STATS 17-18'!Y459,'DF - Tableau 2'!$A$3:$B$55,2)</f>
        <v>57</v>
      </c>
      <c r="C457" s="116">
        <f>IF('STATS 17-18'!G459&lt;400,IF(B457&gt;66,66,B457),B457)</f>
        <v>57</v>
      </c>
      <c r="D457" s="116">
        <f>IF('STATS 17-18'!G459&lt;200,IF(C457&gt;60,60,C457),C457)</f>
        <v>57</v>
      </c>
      <c r="E457" s="33">
        <f>VLOOKUP('STATS 17-18'!AE459,'DF - Tableau 4'!$A$3:$B$55,2)</f>
        <v>86</v>
      </c>
      <c r="F457" s="33">
        <f>IF('STATS 17-18'!G459&lt;400,IF(E457&gt;66,66,E457),E457)</f>
        <v>86</v>
      </c>
      <c r="G457" s="33">
        <f>IF('STATS 17-18'!G459&lt;200,IF(F457&gt;60,60,F457),F457)</f>
        <v>86</v>
      </c>
      <c r="H457" s="116">
        <f>(D457+G457)/2</f>
        <v>71.5</v>
      </c>
      <c r="I457" s="116">
        <f>IF('STATS 17-18'!H459&lt;13.4,IF(H457&gt;73,73,H457),H457)</f>
        <v>71.5</v>
      </c>
      <c r="J457" s="134">
        <f>IF('STATS 17-18'!H459&lt;11,IF(I457&gt;66,66,I457),I457)</f>
        <v>71.5</v>
      </c>
    </row>
    <row r="458" ht="20.35" customHeight="1">
      <c r="A458" t="s" s="38">
        <v>552</v>
      </c>
      <c r="B458" s="90">
        <f>VLOOKUP('STATS 17-18'!Y460,'DF - Tableau 2'!$A$3:$B$55,2)</f>
        <v>85</v>
      </c>
      <c r="C458" s="116">
        <f>IF('STATS 17-18'!G460&lt;400,IF(B458&gt;66,66,B458),B458)</f>
        <v>85</v>
      </c>
      <c r="D458" s="116">
        <f>IF('STATS 17-18'!G460&lt;200,IF(C458&gt;60,60,C458),C458)</f>
        <v>85</v>
      </c>
      <c r="E458" s="33">
        <f>VLOOKUP('STATS 17-18'!AE460,'DF - Tableau 4'!$A$3:$B$55,2)</f>
        <v>60</v>
      </c>
      <c r="F458" s="33">
        <f>IF('STATS 17-18'!G460&lt;400,IF(E458&gt;66,66,E458),E458)</f>
        <v>60</v>
      </c>
      <c r="G458" s="33">
        <f>IF('STATS 17-18'!G460&lt;200,IF(F458&gt;60,60,F458),F458)</f>
        <v>60</v>
      </c>
      <c r="H458" s="116">
        <f>(D458+G458)/2</f>
        <v>72.5</v>
      </c>
      <c r="I458" s="116">
        <f>IF('STATS 17-18'!H460&lt;13.4,IF(H458&gt;73,73,H458),H458)</f>
        <v>72.5</v>
      </c>
      <c r="J458" s="134">
        <f>IF('STATS 17-18'!H460&lt;11,IF(I458&gt;66,66,I458),I458)</f>
        <v>72.5</v>
      </c>
    </row>
    <row r="459" ht="20.35" customHeight="1">
      <c r="A459" t="s" s="38">
        <v>553</v>
      </c>
      <c r="B459" s="90">
        <f>VLOOKUP('STATS 17-18'!Y461,'DF - Tableau 2'!$A$3:$B$55,2)</f>
        <v>88</v>
      </c>
      <c r="C459" s="33">
        <f>IF('STATS 17-18'!G461&lt;400,IF(B459&gt;66,66,B459),B459)</f>
        <v>66</v>
      </c>
      <c r="D459" s="33">
        <f>IF('STATS 17-18'!G461&lt;200,IF(C459&gt;60,60,C459),C459)</f>
        <v>60</v>
      </c>
      <c r="E459" s="33">
        <f>VLOOKUP('STATS 17-18'!AE461,'DF - Tableau 4'!$A$3:$B$55,2)</f>
        <v>53</v>
      </c>
      <c r="F459" s="33">
        <f>IF('STATS 17-18'!G461&lt;400,IF(E459&gt;66,66,E459),E459)</f>
        <v>53</v>
      </c>
      <c r="G459" s="33">
        <f>IF('STATS 17-18'!G461&lt;200,IF(F459&gt;60,60,F459),F459)</f>
        <v>53</v>
      </c>
      <c r="H459" s="116">
        <f>(D459+G459)/2</f>
        <v>56.5</v>
      </c>
      <c r="I459" s="116">
        <f>IF('STATS 17-18'!H461&lt;13.4,IF(H459&gt;73,73,H459),H459)</f>
        <v>56.5</v>
      </c>
      <c r="J459" s="134">
        <f>IF('STATS 17-18'!H461&lt;11,IF(I459&gt;66,66,I459),I459)</f>
        <v>56.5</v>
      </c>
    </row>
    <row r="460" ht="20.35" customHeight="1">
      <c r="A460" t="s" s="38">
        <v>554</v>
      </c>
      <c r="B460" s="90">
        <f>VLOOKUP('STATS 17-18'!Y462,'DF - Tableau 2'!$A$3:$B$55,2)</f>
        <v>93</v>
      </c>
      <c r="C460" s="33">
        <f>IF('STATS 17-18'!G462&lt;400,IF(B460&gt;66,66,B460),B460)</f>
        <v>66</v>
      </c>
      <c r="D460" s="33">
        <f>IF('STATS 17-18'!G462&lt;200,IF(C460&gt;60,60,C460),C460)</f>
        <v>60</v>
      </c>
      <c r="E460" s="33">
        <f>VLOOKUP('STATS 17-18'!AE462,'DF - Tableau 4'!$A$3:$B$55,2)</f>
        <v>69</v>
      </c>
      <c r="F460" s="33">
        <f>IF('STATS 17-18'!G462&lt;400,IF(E460&gt;66,66,E460),E460)</f>
        <v>66</v>
      </c>
      <c r="G460" s="33">
        <f>IF('STATS 17-18'!G462&lt;200,IF(F460&gt;60,60,F460),F460)</f>
        <v>60</v>
      </c>
      <c r="H460" s="116">
        <f>(D460+G460)/2</f>
        <v>60</v>
      </c>
      <c r="I460" s="116">
        <f>IF('STATS 17-18'!H462&lt;13.4,IF(H460&gt;73,73,H460),H460)</f>
        <v>60</v>
      </c>
      <c r="J460" s="134">
        <f>IF('STATS 17-18'!H462&lt;11,IF(I460&gt;66,66,I460),I460)</f>
        <v>60</v>
      </c>
    </row>
    <row r="461" ht="20.35" customHeight="1">
      <c r="A461" t="s" s="38">
        <v>555</v>
      </c>
      <c r="B461" s="90">
        <f>VLOOKUP('STATS 17-18'!Y463,'DF - Tableau 2'!$A$3:$B$55,2)</f>
        <v>56</v>
      </c>
      <c r="C461" s="116">
        <f>IF('STATS 17-18'!G463&lt;400,IF(B461&gt;66,66,B461),B461)</f>
        <v>56</v>
      </c>
      <c r="D461" s="116">
        <f>IF('STATS 17-18'!G463&lt;200,IF(C461&gt;60,60,C461),C461)</f>
        <v>56</v>
      </c>
      <c r="E461" s="33">
        <f>VLOOKUP('STATS 17-18'!AE463,'DF - Tableau 4'!$A$3:$B$55,2)</f>
        <v>91</v>
      </c>
      <c r="F461" s="33">
        <f>IF('STATS 17-18'!G463&lt;400,IF(E461&gt;66,66,E461),E461)</f>
        <v>91</v>
      </c>
      <c r="G461" s="33">
        <f>IF('STATS 17-18'!G463&lt;200,IF(F461&gt;60,60,F461),F461)</f>
        <v>91</v>
      </c>
      <c r="H461" s="116">
        <f>(D461+G461)/2</f>
        <v>73.5</v>
      </c>
      <c r="I461" s="116">
        <f>IF('STATS 17-18'!H463&lt;13.4,IF(H461&gt;73,73,H461),H461)</f>
        <v>73.5</v>
      </c>
      <c r="J461" s="134">
        <f>IF('STATS 17-18'!H463&lt;11,IF(I461&gt;66,66,I461),I461)</f>
        <v>73.5</v>
      </c>
    </row>
    <row r="462" ht="20.35" customHeight="1">
      <c r="A462" t="s" s="38">
        <v>556</v>
      </c>
      <c r="B462" s="90">
        <f>VLOOKUP('STATS 17-18'!Y464,'DF - Tableau 2'!$A$3:$B$55,2)</f>
        <v>78</v>
      </c>
      <c r="C462" s="116">
        <f>IF('STATS 17-18'!G464&lt;400,IF(B462&gt;66,66,B462),B462)</f>
        <v>78</v>
      </c>
      <c r="D462" s="116">
        <f>IF('STATS 17-18'!G464&lt;200,IF(C462&gt;60,60,C462),C462)</f>
        <v>78</v>
      </c>
      <c r="E462" s="33">
        <f>VLOOKUP('STATS 17-18'!AE464,'DF - Tableau 4'!$A$3:$B$55,2)</f>
        <v>52</v>
      </c>
      <c r="F462" s="33">
        <f>IF('STATS 17-18'!G464&lt;400,IF(E462&gt;66,66,E462),E462)</f>
        <v>52</v>
      </c>
      <c r="G462" s="33">
        <f>IF('STATS 17-18'!G464&lt;200,IF(F462&gt;60,60,F462),F462)</f>
        <v>52</v>
      </c>
      <c r="H462" s="116">
        <f>(D462+G462)/2</f>
        <v>65</v>
      </c>
      <c r="I462" s="116">
        <f>IF('STATS 17-18'!H464&lt;13.4,IF(H462&gt;73,73,H462),H462)</f>
        <v>65</v>
      </c>
      <c r="J462" s="134">
        <f>IF('STATS 17-18'!H464&lt;11,IF(I462&gt;66,66,I462),I462)</f>
        <v>65</v>
      </c>
    </row>
    <row r="463" ht="20.35" customHeight="1">
      <c r="A463" t="s" s="38">
        <v>557</v>
      </c>
      <c r="B463" s="90">
        <f>VLOOKUP('STATS 17-18'!Y465,'DF - Tableau 2'!$A$3:$B$55,2)</f>
        <v>87</v>
      </c>
      <c r="C463" s="33">
        <f>IF('STATS 17-18'!G465&lt;400,IF(B463&gt;66,66,B463),B463)</f>
        <v>66</v>
      </c>
      <c r="D463" s="33">
        <f>IF('STATS 17-18'!G465&lt;200,IF(C463&gt;60,60,C463),C463)</f>
        <v>60</v>
      </c>
      <c r="E463" s="33">
        <f>VLOOKUP('STATS 17-18'!AE465,'DF - Tableau 4'!$A$3:$B$55,2)</f>
        <v>64</v>
      </c>
      <c r="F463" s="33">
        <f>IF('STATS 17-18'!G465&lt;400,IF(E463&gt;66,66,E463),E463)</f>
        <v>64</v>
      </c>
      <c r="G463" s="33">
        <f>IF('STATS 17-18'!G465&lt;200,IF(F463&gt;60,60,F463),F463)</f>
        <v>60</v>
      </c>
      <c r="H463" s="116">
        <f>(D463+G463)/2</f>
        <v>60</v>
      </c>
      <c r="I463" s="116">
        <f>IF('STATS 17-18'!H465&lt;13.4,IF(H463&gt;73,73,H463),H463)</f>
        <v>60</v>
      </c>
      <c r="J463" s="134">
        <f>IF('STATS 17-18'!H465&lt;11,IF(I463&gt;66,66,I463),I463)</f>
        <v>60</v>
      </c>
    </row>
    <row r="464" ht="20.35" customHeight="1">
      <c r="A464" t="s" s="38">
        <v>558</v>
      </c>
      <c r="B464" s="90">
        <f>VLOOKUP('STATS 17-18'!Y466,'DF - Tableau 2'!$A$3:$B$55,2)</f>
        <v>67</v>
      </c>
      <c r="C464" s="116">
        <f>IF('STATS 17-18'!G466&lt;400,IF(B464&gt;66,66,B464),B464)</f>
        <v>67</v>
      </c>
      <c r="D464" s="116">
        <f>IF('STATS 17-18'!G466&lt;200,IF(C464&gt;60,60,C464),C464)</f>
        <v>67</v>
      </c>
      <c r="E464" s="33">
        <f>VLOOKUP('STATS 17-18'!AE466,'DF - Tableau 4'!$A$3:$B$55,2)</f>
        <v>73</v>
      </c>
      <c r="F464" s="33">
        <f>IF('STATS 17-18'!G466&lt;400,IF(E464&gt;66,66,E464),E464)</f>
        <v>73</v>
      </c>
      <c r="G464" s="33">
        <f>IF('STATS 17-18'!G466&lt;200,IF(F464&gt;60,60,F464),F464)</f>
        <v>73</v>
      </c>
      <c r="H464" s="116">
        <f>(D464+G464)/2</f>
        <v>70</v>
      </c>
      <c r="I464" s="116">
        <f>IF('STATS 17-18'!H466&lt;13.4,IF(H464&gt;73,73,H464),H464)</f>
        <v>70</v>
      </c>
      <c r="J464" s="134">
        <f>IF('STATS 17-18'!H466&lt;11,IF(I464&gt;66,66,I464),I464)</f>
        <v>70</v>
      </c>
    </row>
    <row r="465" ht="20.35" customHeight="1">
      <c r="A465" t="s" s="38">
        <v>559</v>
      </c>
      <c r="B465" s="90">
        <f>VLOOKUP('STATS 17-18'!Y467,'DF - Tableau 2'!$A$3:$B$55,2)</f>
        <v>61</v>
      </c>
      <c r="C465" s="116">
        <f>IF('STATS 17-18'!G467&lt;400,IF(B465&gt;66,66,B465),B465)</f>
        <v>61</v>
      </c>
      <c r="D465" s="33">
        <f>IF('STATS 17-18'!G467&lt;200,IF(C465&gt;60,60,C465),C465)</f>
        <v>60</v>
      </c>
      <c r="E465" s="33">
        <f>VLOOKUP('STATS 17-18'!AE467,'DF - Tableau 4'!$A$3:$B$55,2)</f>
        <v>49</v>
      </c>
      <c r="F465" s="33">
        <f>IF('STATS 17-18'!G467&lt;400,IF(E465&gt;66,66,E465),E465)</f>
        <v>49</v>
      </c>
      <c r="G465" s="33">
        <f>IF('STATS 17-18'!G467&lt;200,IF(F465&gt;60,60,F465),F465)</f>
        <v>49</v>
      </c>
      <c r="H465" s="116">
        <f>(D465+G465)/2</f>
        <v>54.5</v>
      </c>
      <c r="I465" s="116">
        <f>IF('STATS 17-18'!H467&lt;13.4,IF(H465&gt;73,73,H465),H465)</f>
        <v>54.5</v>
      </c>
      <c r="J465" s="134">
        <f>IF('STATS 17-18'!H467&lt;11,IF(I465&gt;66,66,I465),I465)</f>
        <v>54.5</v>
      </c>
    </row>
    <row r="466" ht="20.35" customHeight="1">
      <c r="A466" t="s" s="38">
        <v>560</v>
      </c>
      <c r="B466" s="90">
        <f>VLOOKUP('STATS 17-18'!Y468,'DF - Tableau 2'!$A$3:$B$55,2)</f>
        <v>70</v>
      </c>
      <c r="C466" s="33">
        <f>IF('STATS 17-18'!G468&lt;400,IF(B466&gt;66,66,B466),B466)</f>
        <v>66</v>
      </c>
      <c r="D466" s="33">
        <f>IF('STATS 17-18'!G468&lt;200,IF(C466&gt;60,60,C466),C466)</f>
        <v>60</v>
      </c>
      <c r="E466" s="33">
        <f>VLOOKUP('STATS 17-18'!AE468,'DF - Tableau 4'!$A$3:$B$55,2)</f>
        <v>70</v>
      </c>
      <c r="F466" s="33">
        <f>IF('STATS 17-18'!G468&lt;400,IF(E466&gt;66,66,E466),E466)</f>
        <v>66</v>
      </c>
      <c r="G466" s="33">
        <f>IF('STATS 17-18'!G468&lt;200,IF(F466&gt;60,60,F466),F466)</f>
        <v>60</v>
      </c>
      <c r="H466" s="116">
        <f>(D466+G466)/2</f>
        <v>60</v>
      </c>
      <c r="I466" s="116">
        <f>IF('STATS 17-18'!H468&lt;13.4,IF(H466&gt;73,73,H466),H466)</f>
        <v>60</v>
      </c>
      <c r="J466" s="134">
        <f>IF('STATS 17-18'!H468&lt;11,IF(I466&gt;66,66,I466),I466)</f>
        <v>60</v>
      </c>
    </row>
    <row r="467" ht="20.35" customHeight="1">
      <c r="A467" t="s" s="38">
        <v>561</v>
      </c>
      <c r="B467" s="90">
        <f>VLOOKUP('STATS 17-18'!Y469,'DF - Tableau 2'!$A$3:$B$55,2)</f>
        <v>66</v>
      </c>
      <c r="C467" s="116">
        <f>IF('STATS 17-18'!G469&lt;400,IF(B467&gt;66,66,B467),B467)</f>
        <v>66</v>
      </c>
      <c r="D467" s="116">
        <f>IF('STATS 17-18'!G469&lt;200,IF(C467&gt;60,60,C467),C467)</f>
        <v>66</v>
      </c>
      <c r="E467" s="33">
        <f>VLOOKUP('STATS 17-18'!AE469,'DF - Tableau 4'!$A$3:$B$55,2)</f>
        <v>89</v>
      </c>
      <c r="F467" s="33">
        <f>IF('STATS 17-18'!G469&lt;400,IF(E467&gt;66,66,E467),E467)</f>
        <v>89</v>
      </c>
      <c r="G467" s="33">
        <f>IF('STATS 17-18'!G469&lt;200,IF(F467&gt;60,60,F467),F467)</f>
        <v>89</v>
      </c>
      <c r="H467" s="116">
        <f>(D467+G467)/2</f>
        <v>77.5</v>
      </c>
      <c r="I467" s="116">
        <f>IF('STATS 17-18'!H469&lt;13.4,IF(H467&gt;73,73,H467),H467)</f>
        <v>77.5</v>
      </c>
      <c r="J467" s="134">
        <f>IF('STATS 17-18'!H469&lt;11,IF(I467&gt;66,66,I467),I467)</f>
        <v>77.5</v>
      </c>
    </row>
    <row r="468" ht="20.35" customHeight="1">
      <c r="A468" t="s" s="38">
        <v>562</v>
      </c>
      <c r="B468" s="90">
        <f>VLOOKUP('STATS 17-18'!Y470,'DF - Tableau 2'!$A$3:$B$55,2)</f>
        <v>53</v>
      </c>
      <c r="C468" s="116">
        <f>IF('STATS 17-18'!G470&lt;400,IF(B468&gt;66,66,B468),B468)</f>
        <v>53</v>
      </c>
      <c r="D468" s="116">
        <f>IF('STATS 17-18'!G470&lt;200,IF(C468&gt;60,60,C468),C468)</f>
        <v>53</v>
      </c>
      <c r="E468" s="33">
        <f>VLOOKUP('STATS 17-18'!AE470,'DF - Tableau 4'!$A$3:$B$55,2)</f>
        <v>86</v>
      </c>
      <c r="F468" s="33">
        <f>IF('STATS 17-18'!G470&lt;400,IF(E468&gt;66,66,E468),E468)</f>
        <v>86</v>
      </c>
      <c r="G468" s="33">
        <f>IF('STATS 17-18'!G470&lt;200,IF(F468&gt;60,60,F468),F468)</f>
        <v>86</v>
      </c>
      <c r="H468" s="116">
        <f>(D468+G468)/2</f>
        <v>69.5</v>
      </c>
      <c r="I468" s="116">
        <f>IF('STATS 17-18'!H470&lt;13.4,IF(H468&gt;73,73,H468),H468)</f>
        <v>69.5</v>
      </c>
      <c r="J468" s="134">
        <f>IF('STATS 17-18'!H470&lt;11,IF(I468&gt;66,66,I468),I468)</f>
        <v>69.5</v>
      </c>
    </row>
    <row r="469" ht="20.35" customHeight="1">
      <c r="A469" t="s" s="38">
        <v>563</v>
      </c>
      <c r="B469" s="90">
        <f>VLOOKUP('STATS 17-18'!Y471,'DF - Tableau 2'!$A$3:$B$55,2)</f>
        <v>54</v>
      </c>
      <c r="C469" s="116">
        <f>IF('STATS 17-18'!G471&lt;400,IF(B469&gt;66,66,B469),B469)</f>
        <v>54</v>
      </c>
      <c r="D469" s="116">
        <f>IF('STATS 17-18'!G471&lt;200,IF(C469&gt;60,60,C469),C469)</f>
        <v>54</v>
      </c>
      <c r="E469" s="33">
        <f>VLOOKUP('STATS 17-18'!AE471,'DF - Tableau 4'!$A$3:$B$55,2)</f>
        <v>81</v>
      </c>
      <c r="F469" s="33">
        <f>IF('STATS 17-18'!G471&lt;400,IF(E469&gt;66,66,E469),E469)</f>
        <v>81</v>
      </c>
      <c r="G469" s="33">
        <f>IF('STATS 17-18'!G471&lt;200,IF(F469&gt;60,60,F469),F469)</f>
        <v>81</v>
      </c>
      <c r="H469" s="116">
        <f>(D469+G469)/2</f>
        <v>67.5</v>
      </c>
      <c r="I469" s="116">
        <f>IF('STATS 17-18'!H471&lt;13.4,IF(H469&gt;73,73,H469),H469)</f>
        <v>67.5</v>
      </c>
      <c r="J469" s="134">
        <f>IF('STATS 17-18'!H471&lt;11,IF(I469&gt;66,66,I469),I469)</f>
        <v>67.5</v>
      </c>
    </row>
    <row r="470" ht="20.35" customHeight="1">
      <c r="A470" t="s" s="38">
        <v>564</v>
      </c>
      <c r="B470" s="90">
        <f>VLOOKUP('STATS 17-18'!Y472,'DF - Tableau 2'!$A$3:$B$55,2)</f>
        <v>86</v>
      </c>
      <c r="C470" s="116">
        <f>IF('STATS 17-18'!G472&lt;400,IF(B470&gt;66,66,B470),B470)</f>
        <v>86</v>
      </c>
      <c r="D470" s="116">
        <f>IF('STATS 17-18'!G472&lt;200,IF(C470&gt;60,60,C470),C470)</f>
        <v>86</v>
      </c>
      <c r="E470" s="33">
        <f>VLOOKUP('STATS 17-18'!AE472,'DF - Tableau 4'!$A$3:$B$55,2)</f>
        <v>53</v>
      </c>
      <c r="F470" s="33">
        <f>IF('STATS 17-18'!G472&lt;400,IF(E470&gt;66,66,E470),E470)</f>
        <v>53</v>
      </c>
      <c r="G470" s="33">
        <f>IF('STATS 17-18'!G472&lt;200,IF(F470&gt;60,60,F470),F470)</f>
        <v>53</v>
      </c>
      <c r="H470" s="116">
        <f>(D470+G470)/2</f>
        <v>69.5</v>
      </c>
      <c r="I470" s="116">
        <f>IF('STATS 17-18'!H472&lt;13.4,IF(H470&gt;73,73,H470),H470)</f>
        <v>69.5</v>
      </c>
      <c r="J470" s="134">
        <f>IF('STATS 17-18'!H472&lt;11,IF(I470&gt;66,66,I470),I470)</f>
        <v>69.5</v>
      </c>
    </row>
    <row r="471" ht="20.35" customHeight="1">
      <c r="A471" t="s" s="38">
        <v>565</v>
      </c>
      <c r="B471" s="90">
        <f>VLOOKUP('STATS 17-18'!Y473,'DF - Tableau 2'!$A$3:$B$55,2)</f>
        <v>47</v>
      </c>
      <c r="C471" s="116">
        <f>IF('STATS 17-18'!G473&lt;400,IF(B471&gt;66,66,B471),B471)</f>
        <v>47</v>
      </c>
      <c r="D471" s="116">
        <f>IF('STATS 17-18'!G473&lt;200,IF(C471&gt;60,60,C471),C471)</f>
        <v>47</v>
      </c>
      <c r="E471" s="33">
        <f>VLOOKUP('STATS 17-18'!AE473,'DF - Tableau 4'!$A$3:$B$55,2)</f>
        <v>82</v>
      </c>
      <c r="F471" s="33">
        <f>IF('STATS 17-18'!G473&lt;400,IF(E471&gt;66,66,E471),E471)</f>
        <v>66</v>
      </c>
      <c r="G471" s="33">
        <f>IF('STATS 17-18'!G473&lt;200,IF(F471&gt;60,60,F471),F471)</f>
        <v>66</v>
      </c>
      <c r="H471" s="116">
        <f>(D471+G471)/2</f>
        <v>56.5</v>
      </c>
      <c r="I471" s="116">
        <f>IF('STATS 17-18'!H473&lt;13.4,IF(H471&gt;73,73,H471),H471)</f>
        <v>56.5</v>
      </c>
      <c r="J471" s="134">
        <f>IF('STATS 17-18'!H473&lt;11,IF(I471&gt;66,66,I471),I471)</f>
        <v>56.5</v>
      </c>
    </row>
    <row r="472" ht="20.35" customHeight="1">
      <c r="A472" t="s" s="38">
        <v>566</v>
      </c>
      <c r="B472" s="90">
        <f>VLOOKUP('STATS 17-18'!Y474,'DF - Tableau 2'!$A$3:$B$55,2)</f>
        <v>90</v>
      </c>
      <c r="C472" s="116">
        <f>IF('STATS 17-18'!G474&lt;400,IF(B472&gt;66,66,B472),B472)</f>
        <v>90</v>
      </c>
      <c r="D472" s="116">
        <f>IF('STATS 17-18'!G474&lt;200,IF(C472&gt;60,60,C472),C472)</f>
        <v>90</v>
      </c>
      <c r="E472" s="33">
        <f>VLOOKUP('STATS 17-18'!AE474,'DF - Tableau 4'!$A$3:$B$55,2)</f>
        <v>57</v>
      </c>
      <c r="F472" s="33">
        <f>IF('STATS 17-18'!G474&lt;400,IF(E472&gt;66,66,E472),E472)</f>
        <v>57</v>
      </c>
      <c r="G472" s="33">
        <f>IF('STATS 17-18'!G474&lt;200,IF(F472&gt;60,60,F472),F472)</f>
        <v>57</v>
      </c>
      <c r="H472" s="116">
        <f>(D472+G472)/2</f>
        <v>73.5</v>
      </c>
      <c r="I472" s="116">
        <f>IF('STATS 17-18'!H474&lt;13.4,IF(H472&gt;73,73,H472),H472)</f>
        <v>73.5</v>
      </c>
      <c r="J472" s="134">
        <f>IF('STATS 17-18'!H474&lt;11,IF(I472&gt;66,66,I472),I472)</f>
        <v>73.5</v>
      </c>
    </row>
    <row r="473" ht="20.35" customHeight="1">
      <c r="A473" t="s" s="38">
        <v>567</v>
      </c>
      <c r="B473" s="90">
        <f>VLOOKUP('STATS 17-18'!Y475,'DF - Tableau 2'!$A$3:$B$55,2)</f>
        <v>74</v>
      </c>
      <c r="C473" s="116">
        <f>IF('STATS 17-18'!G475&lt;400,IF(B473&gt;66,66,B473),B473)</f>
        <v>74</v>
      </c>
      <c r="D473" s="116">
        <f>IF('STATS 17-18'!G475&lt;200,IF(C473&gt;60,60,C473),C473)</f>
        <v>74</v>
      </c>
      <c r="E473" s="33">
        <f>VLOOKUP('STATS 17-18'!AE475,'DF - Tableau 4'!$A$3:$B$55,2)</f>
        <v>52</v>
      </c>
      <c r="F473" s="33">
        <f>IF('STATS 17-18'!G475&lt;400,IF(E473&gt;66,66,E473),E473)</f>
        <v>52</v>
      </c>
      <c r="G473" s="33">
        <f>IF('STATS 17-18'!G475&lt;200,IF(F473&gt;60,60,F473),F473)</f>
        <v>52</v>
      </c>
      <c r="H473" s="116">
        <f>(D473+G473)/2</f>
        <v>63</v>
      </c>
      <c r="I473" s="116">
        <f>IF('STATS 17-18'!H475&lt;13.4,IF(H473&gt;73,73,H473),H473)</f>
        <v>63</v>
      </c>
      <c r="J473" s="134">
        <f>IF('STATS 17-18'!H475&lt;11,IF(I473&gt;66,66,I473),I473)</f>
        <v>63</v>
      </c>
    </row>
    <row r="474" ht="20.35" customHeight="1">
      <c r="A474" t="s" s="38">
        <v>568</v>
      </c>
      <c r="B474" s="90">
        <f>VLOOKUP('STATS 17-18'!Y476,'DF - Tableau 2'!$A$3:$B$55,2)</f>
        <v>99</v>
      </c>
      <c r="C474" s="33">
        <f>IF('STATS 17-18'!G476&lt;400,IF(B474&gt;66,66,B474),B474)</f>
        <v>66</v>
      </c>
      <c r="D474" s="33">
        <f>IF('STATS 17-18'!G476&lt;200,IF(C474&gt;60,60,C474),C474)</f>
        <v>60</v>
      </c>
      <c r="E474" s="33">
        <f>VLOOKUP('STATS 17-18'!AE476,'DF - Tableau 4'!$A$3:$B$55,2)</f>
        <v>47</v>
      </c>
      <c r="F474" s="33">
        <f>IF('STATS 17-18'!G476&lt;400,IF(E474&gt;66,66,E474),E474)</f>
        <v>47</v>
      </c>
      <c r="G474" s="33">
        <f>IF('STATS 17-18'!G476&lt;200,IF(F474&gt;60,60,F474),F474)</f>
        <v>47</v>
      </c>
      <c r="H474" s="116">
        <f>(D474+G474)/2</f>
        <v>53.5</v>
      </c>
      <c r="I474" s="116">
        <f>IF('STATS 17-18'!H476&lt;13.4,IF(H474&gt;73,73,H474),H474)</f>
        <v>53.5</v>
      </c>
      <c r="J474" s="134">
        <f>IF('STATS 17-18'!H476&lt;11,IF(I474&gt;66,66,I474),I474)</f>
        <v>53.5</v>
      </c>
    </row>
    <row r="475" ht="20.35" customHeight="1">
      <c r="A475" t="s" s="38">
        <v>569</v>
      </c>
      <c r="B475" s="90">
        <f>VLOOKUP('STATS 17-18'!Y477,'DF - Tableau 2'!$A$3:$B$55,2)</f>
        <v>89</v>
      </c>
      <c r="C475" s="33">
        <f>IF('STATS 17-18'!G477&lt;400,IF(B475&gt;66,66,B475),B475)</f>
        <v>66</v>
      </c>
      <c r="D475" s="33">
        <f>IF('STATS 17-18'!G477&lt;200,IF(C475&gt;60,60,C475),C475)</f>
        <v>66</v>
      </c>
      <c r="E475" s="33">
        <f>VLOOKUP('STATS 17-18'!AE477,'DF - Tableau 4'!$A$3:$B$55,2)</f>
        <v>52</v>
      </c>
      <c r="F475" s="33">
        <f>IF('STATS 17-18'!G477&lt;400,IF(E475&gt;66,66,E475),E475)</f>
        <v>52</v>
      </c>
      <c r="G475" s="33">
        <f>IF('STATS 17-18'!G477&lt;200,IF(F475&gt;60,60,F475),F475)</f>
        <v>52</v>
      </c>
      <c r="H475" s="116">
        <f>(D475+G475)/2</f>
        <v>59</v>
      </c>
      <c r="I475" s="116">
        <f>IF('STATS 17-18'!H477&lt;13.4,IF(H475&gt;73,73,H475),H475)</f>
        <v>59</v>
      </c>
      <c r="J475" s="134">
        <f>IF('STATS 17-18'!H477&lt;11,IF(I475&gt;66,66,I475),I475)</f>
        <v>59</v>
      </c>
    </row>
    <row r="476" ht="20.35" customHeight="1">
      <c r="A476" t="s" s="38">
        <v>570</v>
      </c>
      <c r="B476" s="90">
        <f>VLOOKUP('STATS 17-18'!Y478,'DF - Tableau 2'!$A$3:$B$55,2)</f>
        <v>75</v>
      </c>
      <c r="C476" s="116">
        <f>IF('STATS 17-18'!G478&lt;400,IF(B476&gt;66,66,B476),B476)</f>
        <v>75</v>
      </c>
      <c r="D476" s="116">
        <f>IF('STATS 17-18'!G478&lt;200,IF(C476&gt;60,60,C476),C476)</f>
        <v>75</v>
      </c>
      <c r="E476" s="33">
        <f>VLOOKUP('STATS 17-18'!AE478,'DF - Tableau 4'!$A$3:$B$55,2)</f>
        <v>83</v>
      </c>
      <c r="F476" s="33">
        <f>IF('STATS 17-18'!G478&lt;400,IF(E476&gt;66,66,E476),E476)</f>
        <v>83</v>
      </c>
      <c r="G476" s="33">
        <f>IF('STATS 17-18'!G478&lt;200,IF(F476&gt;60,60,F476),F476)</f>
        <v>83</v>
      </c>
      <c r="H476" s="116">
        <f>(D476+G476)/2</f>
        <v>79</v>
      </c>
      <c r="I476" s="116">
        <f>IF('STATS 17-18'!H478&lt;13.4,IF(H476&gt;73,73,H476),H476)</f>
        <v>79</v>
      </c>
      <c r="J476" s="134">
        <f>IF('STATS 17-18'!H478&lt;11,IF(I476&gt;66,66,I476),I476)</f>
        <v>79</v>
      </c>
    </row>
    <row r="477" ht="20.35" customHeight="1">
      <c r="A477" t="s" s="38">
        <v>571</v>
      </c>
      <c r="B477" s="90">
        <f>VLOOKUP('STATS 17-18'!Y479,'DF - Tableau 2'!$A$3:$B$55,2)</f>
        <v>56</v>
      </c>
      <c r="C477" s="116">
        <f>IF('STATS 17-18'!G479&lt;400,IF(B477&gt;66,66,B477),B477)</f>
        <v>56</v>
      </c>
      <c r="D477" s="116">
        <f>IF('STATS 17-18'!G479&lt;200,IF(C477&gt;60,60,C477),C477)</f>
        <v>56</v>
      </c>
      <c r="E477" s="33">
        <f>VLOOKUP('STATS 17-18'!AE479,'DF - Tableau 4'!$A$3:$B$55,2)</f>
        <v>80</v>
      </c>
      <c r="F477" s="33">
        <f>IF('STATS 17-18'!G479&lt;400,IF(E477&gt;66,66,E477),E477)</f>
        <v>80</v>
      </c>
      <c r="G477" s="33">
        <f>IF('STATS 17-18'!G479&lt;200,IF(F477&gt;60,60,F477),F477)</f>
        <v>80</v>
      </c>
      <c r="H477" s="116">
        <f>(D477+G477)/2</f>
        <v>68</v>
      </c>
      <c r="I477" s="116">
        <f>IF('STATS 17-18'!H479&lt;13.4,IF(H477&gt;73,73,H477),H477)</f>
        <v>68</v>
      </c>
      <c r="J477" s="134">
        <f>IF('STATS 17-18'!H479&lt;11,IF(I477&gt;66,66,I477),I477)</f>
        <v>68</v>
      </c>
    </row>
    <row r="478" ht="20.35" customHeight="1">
      <c r="A478" t="s" s="38">
        <v>572</v>
      </c>
      <c r="B478" s="90">
        <f>VLOOKUP('STATS 17-18'!Y480,'DF - Tableau 2'!$A$3:$B$55,2)</f>
        <v>47</v>
      </c>
      <c r="C478" s="116">
        <f>IF('STATS 17-18'!G480&lt;400,IF(B478&gt;66,66,B478),B478)</f>
        <v>47</v>
      </c>
      <c r="D478" s="116">
        <f>IF('STATS 17-18'!G480&lt;200,IF(C478&gt;60,60,C478),C478)</f>
        <v>47</v>
      </c>
      <c r="E478" s="33">
        <f>VLOOKUP('STATS 17-18'!AE480,'DF - Tableau 4'!$A$3:$B$55,2)</f>
        <v>86</v>
      </c>
      <c r="F478" s="33">
        <f>IF('STATS 17-18'!G480&lt;400,IF(E478&gt;66,66,E478),E478)</f>
        <v>66</v>
      </c>
      <c r="G478" s="33">
        <f>IF('STATS 17-18'!G480&lt;200,IF(F478&gt;60,60,F478),F478)</f>
        <v>60</v>
      </c>
      <c r="H478" s="116">
        <f>(D478+G478)/2</f>
        <v>53.5</v>
      </c>
      <c r="I478" s="116">
        <f>IF('STATS 17-18'!H480&lt;13.4,IF(H478&gt;73,73,H478),H478)</f>
        <v>53.5</v>
      </c>
      <c r="J478" s="134">
        <f>IF('STATS 17-18'!H480&lt;11,IF(I478&gt;66,66,I478),I478)</f>
        <v>53.5</v>
      </c>
    </row>
    <row r="479" ht="20.35" customHeight="1">
      <c r="A479" t="s" s="38">
        <v>573</v>
      </c>
      <c r="B479" s="90">
        <f>VLOOKUP('STATS 17-18'!Y481,'DF - Tableau 2'!$A$3:$B$55,2)</f>
        <v>76</v>
      </c>
      <c r="C479" s="116">
        <f>IF('STATS 17-18'!G481&lt;400,IF(B479&gt;66,66,B479),B479)</f>
        <v>76</v>
      </c>
      <c r="D479" s="116">
        <f>IF('STATS 17-18'!G481&lt;200,IF(C479&gt;60,60,C479),C479)</f>
        <v>76</v>
      </c>
      <c r="E479" s="33">
        <f>VLOOKUP('STATS 17-18'!AE481,'DF - Tableau 4'!$A$3:$B$55,2)</f>
        <v>75</v>
      </c>
      <c r="F479" s="33">
        <f>IF('STATS 17-18'!G481&lt;400,IF(E479&gt;66,66,E479),E479)</f>
        <v>75</v>
      </c>
      <c r="G479" s="33">
        <f>IF('STATS 17-18'!G481&lt;200,IF(F479&gt;60,60,F479),F479)</f>
        <v>75</v>
      </c>
      <c r="H479" s="116">
        <f>(D479+G479)/2</f>
        <v>75.5</v>
      </c>
      <c r="I479" s="116">
        <f>IF('STATS 17-18'!H481&lt;13.4,IF(H479&gt;73,73,H479),H479)</f>
        <v>75.5</v>
      </c>
      <c r="J479" s="134">
        <f>IF('STATS 17-18'!H481&lt;11,IF(I479&gt;66,66,I479),I479)</f>
        <v>75.5</v>
      </c>
    </row>
    <row r="480" ht="20.35" customHeight="1">
      <c r="A480" t="s" s="38">
        <v>574</v>
      </c>
      <c r="B480" s="90">
        <f>VLOOKUP('STATS 17-18'!Y482,'DF - Tableau 2'!$A$3:$B$55,2)</f>
        <v>56</v>
      </c>
      <c r="C480" s="116">
        <f>IF('STATS 17-18'!G482&lt;400,IF(B480&gt;66,66,B480),B480)</f>
        <v>56</v>
      </c>
      <c r="D480" s="116">
        <f>IF('STATS 17-18'!G482&lt;200,IF(C480&gt;60,60,C480),C480)</f>
        <v>56</v>
      </c>
      <c r="E480" s="33">
        <f>VLOOKUP('STATS 17-18'!AE482,'DF - Tableau 4'!$A$3:$B$55,2)</f>
        <v>99</v>
      </c>
      <c r="F480" s="33">
        <f>IF('STATS 17-18'!G482&lt;400,IF(E480&gt;66,66,E480),E480)</f>
        <v>99</v>
      </c>
      <c r="G480" s="33">
        <f>IF('STATS 17-18'!G482&lt;200,IF(F480&gt;60,60,F480),F480)</f>
        <v>99</v>
      </c>
      <c r="H480" s="116">
        <f>(D480+G480)/2</f>
        <v>77.5</v>
      </c>
      <c r="I480" s="116">
        <f>IF('STATS 17-18'!H482&lt;13.4,IF(H480&gt;73,73,H480),H480)</f>
        <v>77.5</v>
      </c>
      <c r="J480" s="134">
        <f>IF('STATS 17-18'!H482&lt;11,IF(I480&gt;66,66,I480),I480)</f>
        <v>77.5</v>
      </c>
    </row>
    <row r="481" ht="20.35" customHeight="1">
      <c r="A481" t="s" s="38">
        <v>575</v>
      </c>
      <c r="B481" s="90">
        <f>VLOOKUP('STATS 17-18'!Y483,'DF - Tableau 2'!$A$3:$B$55,2)</f>
        <v>93</v>
      </c>
      <c r="C481" s="33">
        <f>IF('STATS 17-18'!G483&lt;400,IF(B481&gt;66,66,B481),B481)</f>
        <v>66</v>
      </c>
      <c r="D481" s="33">
        <f>IF('STATS 17-18'!G483&lt;200,IF(C481&gt;60,60,C481),C481)</f>
        <v>66</v>
      </c>
      <c r="E481" s="33">
        <f>VLOOKUP('STATS 17-18'!AE483,'DF - Tableau 4'!$A$3:$B$55,2)</f>
        <v>51</v>
      </c>
      <c r="F481" s="33">
        <f>IF('STATS 17-18'!G483&lt;400,IF(E481&gt;66,66,E481),E481)</f>
        <v>51</v>
      </c>
      <c r="G481" s="33">
        <f>IF('STATS 17-18'!G483&lt;200,IF(F481&gt;60,60,F481),F481)</f>
        <v>51</v>
      </c>
      <c r="H481" s="116">
        <f>(D481+G481)/2</f>
        <v>58.5</v>
      </c>
      <c r="I481" s="116">
        <f>IF('STATS 17-18'!H483&lt;13.4,IF(H481&gt;73,73,H481),H481)</f>
        <v>58.5</v>
      </c>
      <c r="J481" s="134">
        <f>IF('STATS 17-18'!H483&lt;11,IF(I481&gt;66,66,I481),I481)</f>
        <v>58.5</v>
      </c>
    </row>
    <row r="482" ht="20.35" customHeight="1">
      <c r="A482" t="s" s="38">
        <v>576</v>
      </c>
      <c r="B482" s="90">
        <f>VLOOKUP('STATS 17-18'!Y484,'DF - Tableau 2'!$A$3:$B$55,2)</f>
        <v>49</v>
      </c>
      <c r="C482" s="116">
        <f>IF('STATS 17-18'!G484&lt;400,IF(B482&gt;66,66,B482),B482)</f>
        <v>49</v>
      </c>
      <c r="D482" s="116">
        <f>IF('STATS 17-18'!G484&lt;200,IF(C482&gt;60,60,C482),C482)</f>
        <v>49</v>
      </c>
      <c r="E482" s="33">
        <f>VLOOKUP('STATS 17-18'!AE484,'DF - Tableau 4'!$A$3:$B$55,2)</f>
        <v>82</v>
      </c>
      <c r="F482" s="33">
        <f>IF('STATS 17-18'!G484&lt;400,IF(E482&gt;66,66,E482),E482)</f>
        <v>66</v>
      </c>
      <c r="G482" s="33">
        <f>IF('STATS 17-18'!G484&lt;200,IF(F482&gt;60,60,F482),F482)</f>
        <v>66</v>
      </c>
      <c r="H482" s="116">
        <f>(D482+G482)/2</f>
        <v>57.5</v>
      </c>
      <c r="I482" s="116">
        <f>IF('STATS 17-18'!H484&lt;13.4,IF(H482&gt;73,73,H482),H482)</f>
        <v>57.5</v>
      </c>
      <c r="J482" s="134">
        <f>IF('STATS 17-18'!H484&lt;11,IF(I482&gt;66,66,I482),I482)</f>
        <v>57.5</v>
      </c>
    </row>
    <row r="483" ht="20.35" customHeight="1">
      <c r="A483" t="s" s="38">
        <v>577</v>
      </c>
      <c r="B483" s="90">
        <f>VLOOKUP('STATS 17-18'!Y485,'DF - Tableau 2'!$A$3:$B$55,2)</f>
        <v>95</v>
      </c>
      <c r="C483" s="116">
        <f>IF('STATS 17-18'!G485&lt;400,IF(B483&gt;66,66,B483),B483)</f>
        <v>95</v>
      </c>
      <c r="D483" s="116">
        <f>IF('STATS 17-18'!G485&lt;200,IF(C483&gt;60,60,C483),C483)</f>
        <v>95</v>
      </c>
      <c r="E483" s="33">
        <f>VLOOKUP('STATS 17-18'!AE485,'DF - Tableau 4'!$A$3:$B$55,2)</f>
        <v>73</v>
      </c>
      <c r="F483" s="33">
        <f>IF('STATS 17-18'!G485&lt;400,IF(E483&gt;66,66,E483),E483)</f>
        <v>73</v>
      </c>
      <c r="G483" s="33">
        <f>IF('STATS 17-18'!G485&lt;200,IF(F483&gt;60,60,F483),F483)</f>
        <v>73</v>
      </c>
      <c r="H483" s="116">
        <f>(D483+G483)/2</f>
        <v>84</v>
      </c>
      <c r="I483" s="116">
        <f>IF('STATS 17-18'!H485&lt;13.4,IF(H483&gt;73,73,H483),H483)</f>
        <v>84</v>
      </c>
      <c r="J483" s="134">
        <f>IF('STATS 17-18'!H485&lt;11,IF(I483&gt;66,66,I483),I483)</f>
        <v>84</v>
      </c>
    </row>
    <row r="484" ht="20.35" customHeight="1">
      <c r="A484" t="s" s="38">
        <v>578</v>
      </c>
      <c r="B484" s="90">
        <f>VLOOKUP('STATS 17-18'!Y486,'DF - Tableau 2'!$A$3:$B$55,2)</f>
        <v>99</v>
      </c>
      <c r="C484" s="33">
        <f>IF('STATS 17-18'!G486&lt;400,IF(B484&gt;66,66,B484),B484)</f>
        <v>66</v>
      </c>
      <c r="D484" s="33">
        <f>IF('STATS 17-18'!G486&lt;200,IF(C484&gt;60,60,C484),C484)</f>
        <v>60</v>
      </c>
      <c r="E484" s="33">
        <f>VLOOKUP('STATS 17-18'!AE486,'DF - Tableau 4'!$A$3:$B$55,2)</f>
        <v>85</v>
      </c>
      <c r="F484" s="33">
        <f>IF('STATS 17-18'!G486&lt;400,IF(E484&gt;66,66,E484),E484)</f>
        <v>66</v>
      </c>
      <c r="G484" s="33">
        <f>IF('STATS 17-18'!G486&lt;200,IF(F484&gt;60,60,F484),F484)</f>
        <v>60</v>
      </c>
      <c r="H484" s="116">
        <f>(D484+G484)/2</f>
        <v>60</v>
      </c>
      <c r="I484" s="116">
        <f>IF('STATS 17-18'!H486&lt;13.4,IF(H484&gt;73,73,H484),H484)</f>
        <v>60</v>
      </c>
      <c r="J484" s="134">
        <f>IF('STATS 17-18'!H486&lt;11,IF(I484&gt;66,66,I484),I484)</f>
        <v>60</v>
      </c>
    </row>
    <row r="485" ht="20.35" customHeight="1">
      <c r="A485" t="s" s="38">
        <v>579</v>
      </c>
      <c r="B485" s="90">
        <f>VLOOKUP('STATS 17-18'!Y487,'DF - Tableau 2'!$A$3:$B$55,2)</f>
        <v>59</v>
      </c>
      <c r="C485" s="116">
        <f>IF('STATS 17-18'!G487&lt;400,IF(B485&gt;66,66,B485),B485)</f>
        <v>59</v>
      </c>
      <c r="D485" s="116">
        <f>IF('STATS 17-18'!G487&lt;200,IF(C485&gt;60,60,C485),C485)</f>
        <v>59</v>
      </c>
      <c r="E485" s="33">
        <f>VLOOKUP('STATS 17-18'!AE487,'DF - Tableau 4'!$A$3:$B$55,2)</f>
        <v>49</v>
      </c>
      <c r="F485" s="33">
        <f>IF('STATS 17-18'!G487&lt;400,IF(E485&gt;66,66,E485),E485)</f>
        <v>49</v>
      </c>
      <c r="G485" s="33">
        <f>IF('STATS 17-18'!G487&lt;200,IF(F485&gt;60,60,F485),F485)</f>
        <v>49</v>
      </c>
      <c r="H485" s="116">
        <f>(D485+G485)/2</f>
        <v>54</v>
      </c>
      <c r="I485" s="116">
        <f>IF('STATS 17-18'!H487&lt;13.4,IF(H485&gt;73,73,H485),H485)</f>
        <v>54</v>
      </c>
      <c r="J485" s="134">
        <f>IF('STATS 17-18'!H487&lt;11,IF(I485&gt;66,66,I485),I485)</f>
        <v>54</v>
      </c>
    </row>
    <row r="486" ht="20.35" customHeight="1">
      <c r="A486" t="s" s="38">
        <v>580</v>
      </c>
      <c r="B486" s="90">
        <f>VLOOKUP('STATS 17-18'!Y488,'DF - Tableau 2'!$A$3:$B$55,2)</f>
        <v>81</v>
      </c>
      <c r="C486" s="116">
        <f>IF('STATS 17-18'!G488&lt;400,IF(B486&gt;66,66,B486),B486)</f>
        <v>81</v>
      </c>
      <c r="D486" s="116">
        <f>IF('STATS 17-18'!G488&lt;200,IF(C486&gt;60,60,C486),C486)</f>
        <v>81</v>
      </c>
      <c r="E486" s="33">
        <f>VLOOKUP('STATS 17-18'!AE488,'DF - Tableau 4'!$A$3:$B$55,2)</f>
        <v>52</v>
      </c>
      <c r="F486" s="33">
        <f>IF('STATS 17-18'!G488&lt;400,IF(E486&gt;66,66,E486),E486)</f>
        <v>52</v>
      </c>
      <c r="G486" s="33">
        <f>IF('STATS 17-18'!G488&lt;200,IF(F486&gt;60,60,F486),F486)</f>
        <v>52</v>
      </c>
      <c r="H486" s="116">
        <f>(D486+G486)/2</f>
        <v>66.5</v>
      </c>
      <c r="I486" s="116">
        <f>IF('STATS 17-18'!H488&lt;13.4,IF(H486&gt;73,73,H486),H486)</f>
        <v>66.5</v>
      </c>
      <c r="J486" s="134">
        <f>IF('STATS 17-18'!H488&lt;11,IF(I486&gt;66,66,I486),I486)</f>
        <v>66.5</v>
      </c>
    </row>
    <row r="487" ht="20.35" customHeight="1">
      <c r="A487" t="s" s="38">
        <v>581</v>
      </c>
      <c r="B487" s="90">
        <f>VLOOKUP('STATS 17-18'!Y489,'DF - Tableau 2'!$A$3:$B$55,2)</f>
        <v>92</v>
      </c>
      <c r="C487" s="33">
        <f>IF('STATS 17-18'!G489&lt;400,IF(B487&gt;66,66,B487),B487)</f>
        <v>66</v>
      </c>
      <c r="D487" s="33">
        <f>IF('STATS 17-18'!G489&lt;200,IF(C487&gt;60,60,C487),C487)</f>
        <v>60</v>
      </c>
      <c r="E487" s="33">
        <f>VLOOKUP('STATS 17-18'!AE489,'DF - Tableau 4'!$A$3:$B$55,2)</f>
        <v>67</v>
      </c>
      <c r="F487" s="33">
        <f>IF('STATS 17-18'!G489&lt;400,IF(E487&gt;66,66,E487),E487)</f>
        <v>66</v>
      </c>
      <c r="G487" s="33">
        <f>IF('STATS 17-18'!G489&lt;200,IF(F487&gt;60,60,F487),F487)</f>
        <v>60</v>
      </c>
      <c r="H487" s="116">
        <f>(D487+G487)/2</f>
        <v>60</v>
      </c>
      <c r="I487" s="116">
        <f>IF('STATS 17-18'!H489&lt;13.4,IF(H487&gt;73,73,H487),H487)</f>
        <v>60</v>
      </c>
      <c r="J487" s="134">
        <f>IF('STATS 17-18'!H489&lt;11,IF(I487&gt;66,66,I487),I487)</f>
        <v>60</v>
      </c>
    </row>
    <row r="488" ht="20.35" customHeight="1">
      <c r="A488" t="s" s="38">
        <v>582</v>
      </c>
      <c r="B488" s="90">
        <f>VLOOKUP('STATS 17-18'!Y490,'DF - Tableau 2'!$A$3:$B$55,2)</f>
        <v>64</v>
      </c>
      <c r="C488" s="116">
        <f>IF('STATS 17-18'!G490&lt;400,IF(B488&gt;66,66,B488),B488)</f>
        <v>64</v>
      </c>
      <c r="D488" s="116">
        <f>IF('STATS 17-18'!G490&lt;200,IF(C488&gt;60,60,C488),C488)</f>
        <v>64</v>
      </c>
      <c r="E488" s="33">
        <f>VLOOKUP('STATS 17-18'!AE490,'DF - Tableau 4'!$A$3:$B$55,2)</f>
        <v>56</v>
      </c>
      <c r="F488" s="33">
        <f>IF('STATS 17-18'!G490&lt;400,IF(E488&gt;66,66,E488),E488)</f>
        <v>56</v>
      </c>
      <c r="G488" s="33">
        <f>IF('STATS 17-18'!G490&lt;200,IF(F488&gt;60,60,F488),F488)</f>
        <v>56</v>
      </c>
      <c r="H488" s="116">
        <f>(D488+G488)/2</f>
        <v>60</v>
      </c>
      <c r="I488" s="116">
        <f>IF('STATS 17-18'!H490&lt;13.4,IF(H488&gt;73,73,H488),H488)</f>
        <v>60</v>
      </c>
      <c r="J488" s="134">
        <f>IF('STATS 17-18'!H490&lt;11,IF(I488&gt;66,66,I488),I488)</f>
        <v>60</v>
      </c>
    </row>
    <row r="489" ht="20.35" customHeight="1">
      <c r="A489" t="s" s="38">
        <v>583</v>
      </c>
      <c r="B489" s="90">
        <f>VLOOKUP('STATS 17-18'!Y491,'DF - Tableau 2'!$A$3:$B$55,2)</f>
        <v>82</v>
      </c>
      <c r="C489" s="116">
        <f>IF('STATS 17-18'!G491&lt;400,IF(B489&gt;66,66,B489),B489)</f>
        <v>82</v>
      </c>
      <c r="D489" s="116">
        <f>IF('STATS 17-18'!G491&lt;200,IF(C489&gt;60,60,C489),C489)</f>
        <v>82</v>
      </c>
      <c r="E489" s="33">
        <f>VLOOKUP('STATS 17-18'!AE491,'DF - Tableau 4'!$A$3:$B$55,2)</f>
        <v>70</v>
      </c>
      <c r="F489" s="33">
        <f>IF('STATS 17-18'!G491&lt;400,IF(E489&gt;66,66,E489),E489)</f>
        <v>70</v>
      </c>
      <c r="G489" s="33">
        <f>IF('STATS 17-18'!G491&lt;200,IF(F489&gt;60,60,F489),F489)</f>
        <v>70</v>
      </c>
      <c r="H489" s="116">
        <f>(D489+G489)/2</f>
        <v>76</v>
      </c>
      <c r="I489" s="116">
        <f>IF('STATS 17-18'!H491&lt;13.4,IF(H489&gt;73,73,H489),H489)</f>
        <v>76</v>
      </c>
      <c r="J489" s="134">
        <f>IF('STATS 17-18'!H491&lt;11,IF(I489&gt;66,66,I489),I489)</f>
        <v>76</v>
      </c>
    </row>
    <row r="490" ht="20.35" customHeight="1">
      <c r="A490" t="s" s="38">
        <v>584</v>
      </c>
      <c r="B490" s="90">
        <f>VLOOKUP('STATS 17-18'!Y492,'DF - Tableau 2'!$A$3:$B$55,2)</f>
        <v>71</v>
      </c>
      <c r="C490" s="33">
        <f>IF('STATS 17-18'!G492&lt;400,IF(B490&gt;66,66,B490),B490)</f>
        <v>66</v>
      </c>
      <c r="D490" s="33">
        <f>IF('STATS 17-18'!G492&lt;200,IF(C490&gt;60,60,C490),C490)</f>
        <v>66</v>
      </c>
      <c r="E490" s="33">
        <f>VLOOKUP('STATS 17-18'!AE492,'DF - Tableau 4'!$A$3:$B$55,2)</f>
        <v>83</v>
      </c>
      <c r="F490" s="33">
        <f>IF('STATS 17-18'!G492&lt;400,IF(E490&gt;66,66,E490),E490)</f>
        <v>66</v>
      </c>
      <c r="G490" s="33">
        <f>IF('STATS 17-18'!G492&lt;200,IF(F490&gt;60,60,F490),F490)</f>
        <v>66</v>
      </c>
      <c r="H490" s="116">
        <f>(D490+G490)/2</f>
        <v>66</v>
      </c>
      <c r="I490" s="116">
        <f>IF('STATS 17-18'!H492&lt;13.4,IF(H490&gt;73,73,H490),H490)</f>
        <v>66</v>
      </c>
      <c r="J490" s="134">
        <f>IF('STATS 17-18'!H492&lt;11,IF(I490&gt;66,66,I490),I490)</f>
        <v>66</v>
      </c>
    </row>
    <row r="491" ht="20.35" customHeight="1">
      <c r="A491" t="s" s="38">
        <v>585</v>
      </c>
      <c r="B491" s="90">
        <f>VLOOKUP('STATS 17-18'!Y493,'DF - Tableau 2'!$A$3:$B$55,2)</f>
        <v>81</v>
      </c>
      <c r="C491" s="33">
        <f>IF('STATS 17-18'!G493&lt;400,IF(B491&gt;66,66,B491),B491)</f>
        <v>66</v>
      </c>
      <c r="D491" s="33">
        <f>IF('STATS 17-18'!G493&lt;200,IF(C491&gt;60,60,C491),C491)</f>
        <v>60</v>
      </c>
      <c r="E491" s="33">
        <f>VLOOKUP('STATS 17-18'!AE493,'DF - Tableau 4'!$A$3:$B$55,2)</f>
        <v>47</v>
      </c>
      <c r="F491" s="33">
        <f>IF('STATS 17-18'!G493&lt;400,IF(E491&gt;66,66,E491),E491)</f>
        <v>47</v>
      </c>
      <c r="G491" s="33">
        <f>IF('STATS 17-18'!G493&lt;200,IF(F491&gt;60,60,F491),F491)</f>
        <v>47</v>
      </c>
      <c r="H491" s="116">
        <f>(D491+G491)/2</f>
        <v>53.5</v>
      </c>
      <c r="I491" s="116">
        <f>IF('STATS 17-18'!H493&lt;13.4,IF(H491&gt;73,73,H491),H491)</f>
        <v>53.5</v>
      </c>
      <c r="J491" s="134">
        <f>IF('STATS 17-18'!H493&lt;11,IF(I491&gt;66,66,I491),I491)</f>
        <v>53.5</v>
      </c>
    </row>
    <row r="492" ht="20.35" customHeight="1">
      <c r="A492" t="s" s="38">
        <v>586</v>
      </c>
      <c r="B492" s="90">
        <f>VLOOKUP('STATS 17-18'!Y494,'DF - Tableau 2'!$A$3:$B$55,2)</f>
        <v>81</v>
      </c>
      <c r="C492" s="116">
        <f>IF('STATS 17-18'!G494&lt;400,IF(B492&gt;66,66,B492),B492)</f>
        <v>81</v>
      </c>
      <c r="D492" s="116">
        <f>IF('STATS 17-18'!G494&lt;200,IF(C492&gt;60,60,C492),C492)</f>
        <v>81</v>
      </c>
      <c r="E492" s="33">
        <f>VLOOKUP('STATS 17-18'!AE494,'DF - Tableau 4'!$A$3:$B$55,2)</f>
        <v>58</v>
      </c>
      <c r="F492" s="33">
        <f>IF('STATS 17-18'!G494&lt;400,IF(E492&gt;66,66,E492),E492)</f>
        <v>58</v>
      </c>
      <c r="G492" s="33">
        <f>IF('STATS 17-18'!G494&lt;200,IF(F492&gt;60,60,F492),F492)</f>
        <v>58</v>
      </c>
      <c r="H492" s="116">
        <f>(D492+G492)/2</f>
        <v>69.5</v>
      </c>
      <c r="I492" s="116">
        <f>IF('STATS 17-18'!H494&lt;13.4,IF(H492&gt;73,73,H492),H492)</f>
        <v>69.5</v>
      </c>
      <c r="J492" s="134">
        <f>IF('STATS 17-18'!H494&lt;11,IF(I492&gt;66,66,I492),I492)</f>
        <v>69.5</v>
      </c>
    </row>
    <row r="493" ht="20.35" customHeight="1">
      <c r="A493" t="s" s="38">
        <v>588</v>
      </c>
      <c r="B493" s="90">
        <f>VLOOKUP('STATS 17-18'!Y495,'DF - Tableau 2'!$A$3:$B$55,2)</f>
        <v>51</v>
      </c>
      <c r="C493" s="116">
        <f>IF('STATS 17-18'!G495&lt;400,IF(B493&gt;66,66,B493),B493)</f>
        <v>51</v>
      </c>
      <c r="D493" s="116">
        <f>IF('STATS 17-18'!G495&lt;200,IF(C493&gt;60,60,C493),C493)</f>
        <v>51</v>
      </c>
      <c r="E493" s="33">
        <f>VLOOKUP('STATS 17-18'!AE495,'DF - Tableau 4'!$A$3:$B$55,2)</f>
        <v>71</v>
      </c>
      <c r="F493" s="33">
        <f>IF('STATS 17-18'!G495&lt;400,IF(E493&gt;66,66,E493),E493)</f>
        <v>71</v>
      </c>
      <c r="G493" s="33">
        <f>IF('STATS 17-18'!G495&lt;200,IF(F493&gt;60,60,F493),F493)</f>
        <v>71</v>
      </c>
      <c r="H493" s="116">
        <f>(D493+G493)/2</f>
        <v>61</v>
      </c>
      <c r="I493" s="116">
        <f>IF('STATS 17-18'!H495&lt;13.4,IF(H493&gt;73,73,H493),H493)</f>
        <v>61</v>
      </c>
      <c r="J493" s="134">
        <f>IF('STATS 17-18'!H495&lt;11,IF(I493&gt;66,66,I493),I493)</f>
        <v>61</v>
      </c>
    </row>
    <row r="494" ht="20.35" customHeight="1">
      <c r="A494" t="s" s="38">
        <v>589</v>
      </c>
      <c r="B494" s="90">
        <f>VLOOKUP('STATS 17-18'!Y496,'DF - Tableau 2'!$A$3:$B$55,2)</f>
        <v>47</v>
      </c>
      <c r="C494" s="116">
        <f>IF('STATS 17-18'!G496&lt;400,IF(B494&gt;66,66,B494),B494)</f>
        <v>47</v>
      </c>
      <c r="D494" s="116">
        <f>IF('STATS 17-18'!G496&lt;200,IF(C494&gt;60,60,C494),C494)</f>
        <v>47</v>
      </c>
      <c r="E494" s="33">
        <f>VLOOKUP('STATS 17-18'!AE496,'DF - Tableau 4'!$A$3:$B$55,2)</f>
        <v>47</v>
      </c>
      <c r="F494" s="33">
        <f>IF('STATS 17-18'!G496&lt;400,IF(E494&gt;66,66,E494),E494)</f>
        <v>47</v>
      </c>
      <c r="G494" s="33">
        <f>IF('STATS 17-18'!G496&lt;200,IF(F494&gt;60,60,F494),F494)</f>
        <v>47</v>
      </c>
      <c r="H494" s="116">
        <f>(D494+G494)/2</f>
        <v>47</v>
      </c>
      <c r="I494" s="116">
        <f>IF('STATS 17-18'!H496&lt;13.4,IF(H494&gt;73,73,H494),H494)</f>
        <v>47</v>
      </c>
      <c r="J494" s="134">
        <f>IF('STATS 17-18'!H496&lt;11,IF(I494&gt;66,66,I494),I494)</f>
        <v>47</v>
      </c>
    </row>
    <row r="495" ht="20.35" customHeight="1">
      <c r="A495" t="s" s="38">
        <v>590</v>
      </c>
      <c r="B495" s="90">
        <f>VLOOKUP('STATS 17-18'!Y497,'DF - Tableau 2'!$A$3:$B$55,2)</f>
        <v>83</v>
      </c>
      <c r="C495" s="116">
        <f>IF('STATS 17-18'!G497&lt;400,IF(B495&gt;66,66,B495),B495)</f>
        <v>83</v>
      </c>
      <c r="D495" s="116">
        <f>IF('STATS 17-18'!G497&lt;200,IF(C495&gt;60,60,C495),C495)</f>
        <v>83</v>
      </c>
      <c r="E495" s="33">
        <f>VLOOKUP('STATS 17-18'!AE497,'DF - Tableau 4'!$A$3:$B$55,2)</f>
        <v>76</v>
      </c>
      <c r="F495" s="33">
        <f>IF('STATS 17-18'!G497&lt;400,IF(E495&gt;66,66,E495),E495)</f>
        <v>76</v>
      </c>
      <c r="G495" s="33">
        <f>IF('STATS 17-18'!G497&lt;200,IF(F495&gt;60,60,F495),F495)</f>
        <v>76</v>
      </c>
      <c r="H495" s="116">
        <f>(D495+G495)/2</f>
        <v>79.5</v>
      </c>
      <c r="I495" s="116">
        <f>IF('STATS 17-18'!H497&lt;13.4,IF(H495&gt;73,73,H495),H495)</f>
        <v>79.5</v>
      </c>
      <c r="J495" s="134">
        <f>IF('STATS 17-18'!H497&lt;11,IF(I495&gt;66,66,I495),I495)</f>
        <v>79.5</v>
      </c>
    </row>
    <row r="496" ht="20.35" customHeight="1">
      <c r="A496" t="s" s="38">
        <v>591</v>
      </c>
      <c r="B496" s="90">
        <f>VLOOKUP('STATS 17-18'!Y498,'DF - Tableau 2'!$A$3:$B$55,2)</f>
        <v>47</v>
      </c>
      <c r="C496" s="116">
        <f>IF('STATS 17-18'!G498&lt;400,IF(B496&gt;66,66,B496),B496)</f>
        <v>47</v>
      </c>
      <c r="D496" s="116">
        <f>IF('STATS 17-18'!G498&lt;200,IF(C496&gt;60,60,C496),C496)</f>
        <v>47</v>
      </c>
      <c r="E496" s="33">
        <f>VLOOKUP('STATS 17-18'!AE498,'DF - Tableau 4'!$A$3:$B$55,2)</f>
        <v>99</v>
      </c>
      <c r="F496" s="33">
        <f>IF('STATS 17-18'!G498&lt;400,IF(E496&gt;66,66,E496),E496)</f>
        <v>66</v>
      </c>
      <c r="G496" s="33">
        <f>IF('STATS 17-18'!G498&lt;200,IF(F496&gt;60,60,F496),F496)</f>
        <v>60</v>
      </c>
      <c r="H496" s="116">
        <f>(D496+G496)/2</f>
        <v>53.5</v>
      </c>
      <c r="I496" s="116">
        <f>IF('STATS 17-18'!H498&lt;13.4,IF(H496&gt;73,73,H496),H496)</f>
        <v>53.5</v>
      </c>
      <c r="J496" s="134">
        <f>IF('STATS 17-18'!H498&lt;11,IF(I496&gt;66,66,I496),I496)</f>
        <v>53.5</v>
      </c>
    </row>
    <row r="497" ht="20.35" customHeight="1">
      <c r="A497" t="s" s="38">
        <v>592</v>
      </c>
      <c r="B497" s="90">
        <f>VLOOKUP('STATS 17-18'!Y499,'DF - Tableau 2'!$A$3:$B$55,2)</f>
        <v>61</v>
      </c>
      <c r="C497" s="116">
        <f>IF('STATS 17-18'!G499&lt;400,IF(B497&gt;66,66,B497),B497)</f>
        <v>61</v>
      </c>
      <c r="D497" s="33">
        <f>IF('STATS 17-18'!G499&lt;200,IF(C497&gt;60,60,C497),C497)</f>
        <v>60</v>
      </c>
      <c r="E497" s="33">
        <f>VLOOKUP('STATS 17-18'!AE499,'DF - Tableau 4'!$A$3:$B$55,2)</f>
        <v>73</v>
      </c>
      <c r="F497" s="33">
        <f>IF('STATS 17-18'!G499&lt;400,IF(E497&gt;66,66,E497),E497)</f>
        <v>66</v>
      </c>
      <c r="G497" s="33">
        <f>IF('STATS 17-18'!G499&lt;200,IF(F497&gt;60,60,F497),F497)</f>
        <v>60</v>
      </c>
      <c r="H497" s="116">
        <f>(D497+G497)/2</f>
        <v>60</v>
      </c>
      <c r="I497" s="116">
        <f>IF('STATS 17-18'!H499&lt;13.4,IF(H497&gt;73,73,H497),H497)</f>
        <v>60</v>
      </c>
      <c r="J497" s="134">
        <f>IF('STATS 17-18'!H499&lt;11,IF(I497&gt;66,66,I497),I497)</f>
        <v>60</v>
      </c>
    </row>
    <row r="498" ht="20.35" customHeight="1">
      <c r="A498" t="s" s="38">
        <v>593</v>
      </c>
      <c r="B498" s="90">
        <f>VLOOKUP('STATS 17-18'!Y500,'DF - Tableau 2'!$A$3:$B$55,2)</f>
        <v>88</v>
      </c>
      <c r="C498" s="116">
        <f>IF('STATS 17-18'!G500&lt;400,IF(B498&gt;66,66,B498),B498)</f>
        <v>88</v>
      </c>
      <c r="D498" s="116">
        <f>IF('STATS 17-18'!G500&lt;200,IF(C498&gt;60,60,C498),C498)</f>
        <v>88</v>
      </c>
      <c r="E498" s="33">
        <f>VLOOKUP('STATS 17-18'!AE500,'DF - Tableau 4'!$A$3:$B$55,2)</f>
        <v>54</v>
      </c>
      <c r="F498" s="33">
        <f>IF('STATS 17-18'!G500&lt;400,IF(E498&gt;66,66,E498),E498)</f>
        <v>54</v>
      </c>
      <c r="G498" s="33">
        <f>IF('STATS 17-18'!G500&lt;200,IF(F498&gt;60,60,F498),F498)</f>
        <v>54</v>
      </c>
      <c r="H498" s="116">
        <f>(D498+G498)/2</f>
        <v>71</v>
      </c>
      <c r="I498" s="116">
        <f>IF('STATS 17-18'!H500&lt;13.4,IF(H498&gt;73,73,H498),H498)</f>
        <v>71</v>
      </c>
      <c r="J498" s="134">
        <f>IF('STATS 17-18'!H500&lt;11,IF(I498&gt;66,66,I498),I498)</f>
        <v>71</v>
      </c>
    </row>
    <row r="499" ht="20.35" customHeight="1">
      <c r="A499" t="s" s="38">
        <v>594</v>
      </c>
      <c r="B499" s="90">
        <f>VLOOKUP('STATS 17-18'!Y501,'DF - Tableau 2'!$A$3:$B$55,2)</f>
        <v>91</v>
      </c>
      <c r="C499" s="116">
        <f>IF('STATS 17-18'!G501&lt;400,IF(B499&gt;66,66,B499),B499)</f>
        <v>91</v>
      </c>
      <c r="D499" s="116">
        <f>IF('STATS 17-18'!G501&lt;200,IF(C499&gt;60,60,C499),C499)</f>
        <v>91</v>
      </c>
      <c r="E499" s="33">
        <f>VLOOKUP('STATS 17-18'!AE501,'DF - Tableau 4'!$A$3:$B$55,2)</f>
        <v>67</v>
      </c>
      <c r="F499" s="33">
        <f>IF('STATS 17-18'!G501&lt;400,IF(E499&gt;66,66,E499),E499)</f>
        <v>67</v>
      </c>
      <c r="G499" s="33">
        <f>IF('STATS 17-18'!G501&lt;200,IF(F499&gt;60,60,F499),F499)</f>
        <v>67</v>
      </c>
      <c r="H499" s="116">
        <f>(D499+G499)/2</f>
        <v>79</v>
      </c>
      <c r="I499" s="116">
        <f>IF('STATS 17-18'!H501&lt;13.4,IF(H499&gt;73,73,H499),H499)</f>
        <v>79</v>
      </c>
      <c r="J499" s="134">
        <f>IF('STATS 17-18'!H501&lt;11,IF(I499&gt;66,66,I499),I499)</f>
        <v>79</v>
      </c>
    </row>
    <row r="500" ht="20.35" customHeight="1">
      <c r="A500" t="s" s="38">
        <v>595</v>
      </c>
      <c r="B500" s="90">
        <f>VLOOKUP('STATS 17-18'!Y502,'DF - Tableau 2'!$A$3:$B$55,2)</f>
        <v>96</v>
      </c>
      <c r="C500" s="116">
        <f>IF('STATS 17-18'!G502&lt;400,IF(B500&gt;66,66,B500),B500)</f>
        <v>96</v>
      </c>
      <c r="D500" s="116">
        <f>IF('STATS 17-18'!G502&lt;200,IF(C500&gt;60,60,C500),C500)</f>
        <v>96</v>
      </c>
      <c r="E500" s="33">
        <f>VLOOKUP('STATS 17-18'!AE502,'DF - Tableau 4'!$A$3:$B$55,2)</f>
        <v>49</v>
      </c>
      <c r="F500" s="33">
        <f>IF('STATS 17-18'!G502&lt;400,IF(E500&gt;66,66,E500),E500)</f>
        <v>49</v>
      </c>
      <c r="G500" s="33">
        <f>IF('STATS 17-18'!G502&lt;200,IF(F500&gt;60,60,F500),F500)</f>
        <v>49</v>
      </c>
      <c r="H500" s="116">
        <f>(D500+G500)/2</f>
        <v>72.5</v>
      </c>
      <c r="I500" s="116">
        <f>IF('STATS 17-18'!H502&lt;13.4,IF(H500&gt;73,73,H500),H500)</f>
        <v>72.5</v>
      </c>
      <c r="J500" s="134">
        <f>IF('STATS 17-18'!H502&lt;11,IF(I500&gt;66,66,I500),I500)</f>
        <v>72.5</v>
      </c>
    </row>
    <row r="501" ht="20.35" customHeight="1">
      <c r="A501" t="s" s="38">
        <v>596</v>
      </c>
      <c r="B501" s="90">
        <f>VLOOKUP('STATS 17-18'!Y503,'DF - Tableau 2'!$A$3:$B$55,2)</f>
        <v>95</v>
      </c>
      <c r="C501" s="33">
        <f>IF('STATS 17-18'!G503&lt;400,IF(B501&gt;66,66,B501),B501)</f>
        <v>66</v>
      </c>
      <c r="D501" s="33">
        <f>IF('STATS 17-18'!G503&lt;200,IF(C501&gt;60,60,C501),C501)</f>
        <v>60</v>
      </c>
      <c r="E501" s="33">
        <f>VLOOKUP('STATS 17-18'!AE503,'DF - Tableau 4'!$A$3:$B$55,2)</f>
        <v>47</v>
      </c>
      <c r="F501" s="33">
        <f>IF('STATS 17-18'!G503&lt;400,IF(E501&gt;66,66,E501),E501)</f>
        <v>47</v>
      </c>
      <c r="G501" s="33">
        <f>IF('STATS 17-18'!G503&lt;200,IF(F501&gt;60,60,F501),F501)</f>
        <v>47</v>
      </c>
      <c r="H501" s="116">
        <f>(D501+G501)/2</f>
        <v>53.5</v>
      </c>
      <c r="I501" s="116">
        <f>IF('STATS 17-18'!H503&lt;13.4,IF(H501&gt;73,73,H501),H501)</f>
        <v>53.5</v>
      </c>
      <c r="J501" s="134">
        <f>IF('STATS 17-18'!H503&lt;11,IF(I501&gt;66,66,I501),I501)</f>
        <v>53.5</v>
      </c>
    </row>
    <row r="502" ht="20.35" customHeight="1">
      <c r="A502" t="s" s="38">
        <v>597</v>
      </c>
      <c r="B502" s="90">
        <f>VLOOKUP('STATS 17-18'!Y504,'DF - Tableau 2'!$A$3:$B$55,2)</f>
        <v>95</v>
      </c>
      <c r="C502" s="33">
        <f>IF('STATS 17-18'!G504&lt;400,IF(B502&gt;66,66,B502),B502)</f>
        <v>66</v>
      </c>
      <c r="D502" s="33">
        <f>IF('STATS 17-18'!G504&lt;200,IF(C502&gt;60,60,C502),C502)</f>
        <v>60</v>
      </c>
      <c r="E502" s="33">
        <f>VLOOKUP('STATS 17-18'!AE504,'DF - Tableau 4'!$A$3:$B$55,2)</f>
        <v>63</v>
      </c>
      <c r="F502" s="33">
        <f>IF('STATS 17-18'!G504&lt;400,IF(E502&gt;66,66,E502),E502)</f>
        <v>63</v>
      </c>
      <c r="G502" s="33">
        <f>IF('STATS 17-18'!G504&lt;200,IF(F502&gt;60,60,F502),F502)</f>
        <v>60</v>
      </c>
      <c r="H502" s="116">
        <f>(D502+G502)/2</f>
        <v>60</v>
      </c>
      <c r="I502" s="116">
        <f>IF('STATS 17-18'!H504&lt;13.4,IF(H502&gt;73,73,H502),H502)</f>
        <v>60</v>
      </c>
      <c r="J502" s="134">
        <f>IF('STATS 17-18'!H504&lt;11,IF(I502&gt;66,66,I502),I502)</f>
        <v>60</v>
      </c>
    </row>
    <row r="503" ht="20.35" customHeight="1">
      <c r="A503" t="s" s="38">
        <v>598</v>
      </c>
      <c r="B503" s="90">
        <f>VLOOKUP('STATS 17-18'!Y505,'DF - Tableau 2'!$A$3:$B$55,2)</f>
        <v>99</v>
      </c>
      <c r="C503" s="33">
        <f>IF('STATS 17-18'!G505&lt;400,IF(B503&gt;66,66,B503),B503)</f>
        <v>66</v>
      </c>
      <c r="D503" s="33">
        <f>IF('STATS 17-18'!G505&lt;200,IF(C503&gt;60,60,C503),C503)</f>
        <v>60</v>
      </c>
      <c r="E503" s="33">
        <f>VLOOKUP('STATS 17-18'!AE505,'DF - Tableau 4'!$A$3:$B$55,2)</f>
        <v>60</v>
      </c>
      <c r="F503" s="33">
        <f>IF('STATS 17-18'!G505&lt;400,IF(E503&gt;66,66,E503),E503)</f>
        <v>60</v>
      </c>
      <c r="G503" s="33">
        <f>IF('STATS 17-18'!G505&lt;200,IF(F503&gt;60,60,F503),F503)</f>
        <v>60</v>
      </c>
      <c r="H503" s="116">
        <f>(D503+G503)/2</f>
        <v>60</v>
      </c>
      <c r="I503" s="116">
        <f>IF('STATS 17-18'!H505&lt;13.4,IF(H503&gt;73,73,H503),H503)</f>
        <v>60</v>
      </c>
      <c r="J503" s="134">
        <f>IF('STATS 17-18'!H505&lt;11,IF(I503&gt;66,66,I503),I503)</f>
        <v>60</v>
      </c>
    </row>
    <row r="504" ht="20.35" customHeight="1">
      <c r="A504" t="s" s="38">
        <v>599</v>
      </c>
      <c r="B504" s="90">
        <f>VLOOKUP('STATS 17-18'!Y506,'DF - Tableau 2'!$A$3:$B$55,2)</f>
        <v>89</v>
      </c>
      <c r="C504" s="116">
        <f>IF('STATS 17-18'!G506&lt;400,IF(B504&gt;66,66,B504),B504)</f>
        <v>89</v>
      </c>
      <c r="D504" s="116">
        <f>IF('STATS 17-18'!G506&lt;200,IF(C504&gt;60,60,C504),C504)</f>
        <v>89</v>
      </c>
      <c r="E504" s="33">
        <f>VLOOKUP('STATS 17-18'!AE506,'DF - Tableau 4'!$A$3:$B$55,2)</f>
        <v>73</v>
      </c>
      <c r="F504" s="33">
        <f>IF('STATS 17-18'!G506&lt;400,IF(E504&gt;66,66,E504),E504)</f>
        <v>73</v>
      </c>
      <c r="G504" s="33">
        <f>IF('STATS 17-18'!G506&lt;200,IF(F504&gt;60,60,F504),F504)</f>
        <v>73</v>
      </c>
      <c r="H504" s="116">
        <f>(D504+G504)/2</f>
        <v>81</v>
      </c>
      <c r="I504" s="116">
        <f>IF('STATS 17-18'!H506&lt;13.4,IF(H504&gt;73,73,H504),H504)</f>
        <v>81</v>
      </c>
      <c r="J504" s="134">
        <f>IF('STATS 17-18'!H506&lt;11,IF(I504&gt;66,66,I504),I504)</f>
        <v>81</v>
      </c>
    </row>
    <row r="505" ht="20.35" customHeight="1">
      <c r="A505" t="s" s="38">
        <v>600</v>
      </c>
      <c r="B505" s="90">
        <f>VLOOKUP('STATS 17-18'!Y507,'DF - Tableau 2'!$A$3:$B$55,2)</f>
        <v>78</v>
      </c>
      <c r="C505" s="116">
        <f>IF('STATS 17-18'!G507&lt;400,IF(B505&gt;66,66,B505),B505)</f>
        <v>78</v>
      </c>
      <c r="D505" s="116">
        <f>IF('STATS 17-18'!G507&lt;200,IF(C505&gt;60,60,C505),C505)</f>
        <v>78</v>
      </c>
      <c r="E505" s="33">
        <f>VLOOKUP('STATS 17-18'!AE507,'DF - Tableau 4'!$A$3:$B$55,2)</f>
        <v>75</v>
      </c>
      <c r="F505" s="33">
        <f>IF('STATS 17-18'!G507&lt;400,IF(E505&gt;66,66,E505),E505)</f>
        <v>75</v>
      </c>
      <c r="G505" s="33">
        <f>IF('STATS 17-18'!G507&lt;200,IF(F505&gt;60,60,F505),F505)</f>
        <v>75</v>
      </c>
      <c r="H505" s="116">
        <f>(D505+G505)/2</f>
        <v>76.5</v>
      </c>
      <c r="I505" s="116">
        <f>IF('STATS 17-18'!H507&lt;13.4,IF(H505&gt;73,73,H505),H505)</f>
        <v>73</v>
      </c>
      <c r="J505" s="134">
        <f>IF('STATS 17-18'!H507&lt;11,IF(I505&gt;66,66,I505),I505)</f>
        <v>73</v>
      </c>
    </row>
    <row r="506" ht="20.35" customHeight="1">
      <c r="A506" t="s" s="38">
        <v>602</v>
      </c>
      <c r="B506" s="90">
        <f>VLOOKUP('STATS 17-18'!Y508,'DF - Tableau 2'!$A$3:$B$55,2)</f>
        <v>82</v>
      </c>
      <c r="C506" s="116">
        <f>IF('STATS 17-18'!G508&lt;400,IF(B506&gt;66,66,B506),B506)</f>
        <v>82</v>
      </c>
      <c r="D506" s="116">
        <f>IF('STATS 17-18'!G508&lt;200,IF(C506&gt;60,60,C506),C506)</f>
        <v>82</v>
      </c>
      <c r="E506" s="33">
        <f>VLOOKUP('STATS 17-18'!AE508,'DF - Tableau 4'!$A$3:$B$55,2)</f>
        <v>64</v>
      </c>
      <c r="F506" s="33">
        <f>IF('STATS 17-18'!G508&lt;400,IF(E506&gt;66,66,E506),E506)</f>
        <v>64</v>
      </c>
      <c r="G506" s="33">
        <f>IF('STATS 17-18'!G508&lt;200,IF(F506&gt;60,60,F506),F506)</f>
        <v>64</v>
      </c>
      <c r="H506" s="116">
        <f>(D506+G506)/2</f>
        <v>73</v>
      </c>
      <c r="I506" s="116">
        <f>IF('STATS 17-18'!H508&lt;13.4,IF(H506&gt;73,73,H506),H506)</f>
        <v>73</v>
      </c>
      <c r="J506" s="134">
        <f>IF('STATS 17-18'!H508&lt;11,IF(I506&gt;66,66,I506),I506)</f>
        <v>73</v>
      </c>
    </row>
    <row r="507" ht="20.35" customHeight="1">
      <c r="A507" t="s" s="38">
        <v>603</v>
      </c>
      <c r="B507" s="90">
        <f>VLOOKUP('STATS 17-18'!Y509,'DF - Tableau 2'!$A$3:$B$55,2)</f>
        <v>47</v>
      </c>
      <c r="C507" s="116">
        <f>IF('STATS 17-18'!G509&lt;400,IF(B507&gt;66,66,B507),B507)</f>
        <v>47</v>
      </c>
      <c r="D507" s="116">
        <f>IF('STATS 17-18'!G509&lt;200,IF(C507&gt;60,60,C507),C507)</f>
        <v>47</v>
      </c>
      <c r="E507" s="33">
        <f>VLOOKUP('STATS 17-18'!AE509,'DF - Tableau 4'!$A$3:$B$55,2)</f>
        <v>80</v>
      </c>
      <c r="F507" s="33">
        <f>IF('STATS 17-18'!G509&lt;400,IF(E507&gt;66,66,E507),E507)</f>
        <v>66</v>
      </c>
      <c r="G507" s="33">
        <f>IF('STATS 17-18'!G509&lt;200,IF(F507&gt;60,60,F507),F507)</f>
        <v>60</v>
      </c>
      <c r="H507" s="116">
        <f>(D507+G507)/2</f>
        <v>53.5</v>
      </c>
      <c r="I507" s="116">
        <f>IF('STATS 17-18'!H509&lt;13.4,IF(H507&gt;73,73,H507),H507)</f>
        <v>53.5</v>
      </c>
      <c r="J507" s="134">
        <f>IF('STATS 17-18'!H509&lt;11,IF(I507&gt;66,66,I507),I507)</f>
        <v>53.5</v>
      </c>
    </row>
    <row r="508" ht="20.35" customHeight="1">
      <c r="A508" t="s" s="38">
        <v>604</v>
      </c>
      <c r="B508" s="90">
        <f>VLOOKUP('STATS 17-18'!Y510,'DF - Tableau 2'!$A$3:$B$55,2)</f>
        <v>67</v>
      </c>
      <c r="C508" s="116">
        <f>IF('STATS 17-18'!G510&lt;400,IF(B508&gt;66,66,B508),B508)</f>
        <v>67</v>
      </c>
      <c r="D508" s="116">
        <f>IF('STATS 17-18'!G510&lt;200,IF(C508&gt;60,60,C508),C508)</f>
        <v>67</v>
      </c>
      <c r="E508" s="33">
        <f>VLOOKUP('STATS 17-18'!AE510,'DF - Tableau 4'!$A$3:$B$55,2)</f>
        <v>93</v>
      </c>
      <c r="F508" s="33">
        <f>IF('STATS 17-18'!G510&lt;400,IF(E508&gt;66,66,E508),E508)</f>
        <v>93</v>
      </c>
      <c r="G508" s="33">
        <f>IF('STATS 17-18'!G510&lt;200,IF(F508&gt;60,60,F508),F508)</f>
        <v>93</v>
      </c>
      <c r="H508" s="116">
        <f>(D508+G508)/2</f>
        <v>80</v>
      </c>
      <c r="I508" s="116">
        <f>IF('STATS 17-18'!H510&lt;13.4,IF(H508&gt;73,73,H508),H508)</f>
        <v>80</v>
      </c>
      <c r="J508" s="134">
        <f>IF('STATS 17-18'!H510&lt;11,IF(I508&gt;66,66,I508),I508)</f>
        <v>80</v>
      </c>
    </row>
    <row r="509" ht="20.35" customHeight="1">
      <c r="A509" t="s" s="38">
        <v>605</v>
      </c>
      <c r="B509" s="90">
        <f>VLOOKUP('STATS 17-18'!Y511,'DF - Tableau 2'!$A$3:$B$55,2)</f>
        <v>89</v>
      </c>
      <c r="C509" s="33">
        <f>IF('STATS 17-18'!G511&lt;400,IF(B509&gt;66,66,B509),B509)</f>
        <v>66</v>
      </c>
      <c r="D509" s="33">
        <f>IF('STATS 17-18'!G511&lt;200,IF(C509&gt;60,60,C509),C509)</f>
        <v>60</v>
      </c>
      <c r="E509" s="33">
        <f>VLOOKUP('STATS 17-18'!AE511,'DF - Tableau 4'!$A$3:$B$55,2)</f>
        <v>47</v>
      </c>
      <c r="F509" s="33">
        <f>IF('STATS 17-18'!G511&lt;400,IF(E509&gt;66,66,E509),E509)</f>
        <v>47</v>
      </c>
      <c r="G509" s="33">
        <f>IF('STATS 17-18'!G511&lt;200,IF(F509&gt;60,60,F509),F509)</f>
        <v>47</v>
      </c>
      <c r="H509" s="116">
        <f>(D509+G509)/2</f>
        <v>53.5</v>
      </c>
      <c r="I509" s="116">
        <f>IF('STATS 17-18'!H511&lt;13.4,IF(H509&gt;73,73,H509),H509)</f>
        <v>53.5</v>
      </c>
      <c r="J509" s="134">
        <f>IF('STATS 17-18'!H511&lt;11,IF(I509&gt;66,66,I509),I509)</f>
        <v>53.5</v>
      </c>
    </row>
    <row r="510" ht="20.35" customHeight="1">
      <c r="A510" t="s" s="38">
        <v>606</v>
      </c>
      <c r="B510" s="90">
        <f>VLOOKUP('STATS 17-18'!Y512,'DF - Tableau 2'!$A$3:$B$55,2)</f>
        <v>75</v>
      </c>
      <c r="C510" s="116">
        <f>IF('STATS 17-18'!G512&lt;400,IF(B510&gt;66,66,B510),B510)</f>
        <v>75</v>
      </c>
      <c r="D510" s="116">
        <f>IF('STATS 17-18'!G512&lt;200,IF(C510&gt;60,60,C510),C510)</f>
        <v>75</v>
      </c>
      <c r="E510" s="33">
        <f>VLOOKUP('STATS 17-18'!AE512,'DF - Tableau 4'!$A$3:$B$55,2)</f>
        <v>74</v>
      </c>
      <c r="F510" s="33">
        <f>IF('STATS 17-18'!G512&lt;400,IF(E510&gt;66,66,E510),E510)</f>
        <v>74</v>
      </c>
      <c r="G510" s="33">
        <f>IF('STATS 17-18'!G512&lt;200,IF(F510&gt;60,60,F510),F510)</f>
        <v>74</v>
      </c>
      <c r="H510" s="116">
        <f>(D510+G510)/2</f>
        <v>74.5</v>
      </c>
      <c r="I510" s="116">
        <f>IF('STATS 17-18'!H512&lt;13.4,IF(H510&gt;73,73,H510),H510)</f>
        <v>73</v>
      </c>
      <c r="J510" s="134">
        <f>IF('STATS 17-18'!H512&lt;11,IF(I510&gt;66,66,I510),I510)</f>
        <v>66</v>
      </c>
    </row>
    <row r="511" ht="20.35" customHeight="1">
      <c r="A511" t="s" s="38">
        <v>607</v>
      </c>
      <c r="B511" s="90">
        <f>VLOOKUP('STATS 17-18'!Y513,'DF - Tableau 2'!$A$3:$B$55,2)</f>
        <v>63</v>
      </c>
      <c r="C511" s="116">
        <f>IF('STATS 17-18'!G513&lt;400,IF(B511&gt;66,66,B511),B511)</f>
        <v>63</v>
      </c>
      <c r="D511" s="116">
        <f>IF('STATS 17-18'!G513&lt;200,IF(C511&gt;60,60,C511),C511)</f>
        <v>63</v>
      </c>
      <c r="E511" s="33">
        <f>VLOOKUP('STATS 17-18'!AE513,'DF - Tableau 4'!$A$3:$B$55,2)</f>
        <v>92</v>
      </c>
      <c r="F511" s="33">
        <f>IF('STATS 17-18'!G513&lt;400,IF(E511&gt;66,66,E511),E511)</f>
        <v>92</v>
      </c>
      <c r="G511" s="33">
        <f>IF('STATS 17-18'!G513&lt;200,IF(F511&gt;60,60,F511),F511)</f>
        <v>92</v>
      </c>
      <c r="H511" s="116">
        <f>(D511+G511)/2</f>
        <v>77.5</v>
      </c>
      <c r="I511" s="116">
        <f>IF('STATS 17-18'!H513&lt;13.4,IF(H511&gt;73,73,H511),H511)</f>
        <v>73</v>
      </c>
      <c r="J511" s="134">
        <f>IF('STATS 17-18'!H513&lt;11,IF(I511&gt;66,66,I511),I511)</f>
        <v>73</v>
      </c>
    </row>
    <row r="512" ht="20.35" customHeight="1">
      <c r="A512" t="s" s="38">
        <v>608</v>
      </c>
      <c r="B512" s="90">
        <f>VLOOKUP('STATS 17-18'!Y514,'DF - Tableau 2'!$A$3:$B$55,2)</f>
        <v>50</v>
      </c>
      <c r="C512" s="116">
        <f>IF('STATS 17-18'!G514&lt;400,IF(B512&gt;66,66,B512),B512)</f>
        <v>50</v>
      </c>
      <c r="D512" s="116">
        <f>IF('STATS 17-18'!G514&lt;200,IF(C512&gt;60,60,C512),C512)</f>
        <v>50</v>
      </c>
      <c r="E512" s="33">
        <f>VLOOKUP('STATS 17-18'!AE514,'DF - Tableau 4'!$A$3:$B$55,2)</f>
        <v>61</v>
      </c>
      <c r="F512" s="33">
        <f>IF('STATS 17-18'!G514&lt;400,IF(E512&gt;66,66,E512),E512)</f>
        <v>61</v>
      </c>
      <c r="G512" s="33">
        <f>IF('STATS 17-18'!G514&lt;200,IF(F512&gt;60,60,F512),F512)</f>
        <v>61</v>
      </c>
      <c r="H512" s="116">
        <f>(D512+G512)/2</f>
        <v>55.5</v>
      </c>
      <c r="I512" s="116">
        <f>IF('STATS 17-18'!H514&lt;13.4,IF(H512&gt;73,73,H512),H512)</f>
        <v>55.5</v>
      </c>
      <c r="J512" s="134">
        <f>IF('STATS 17-18'!H514&lt;11,IF(I512&gt;66,66,I512),I512)</f>
        <v>55.5</v>
      </c>
    </row>
    <row r="513" ht="20.35" customHeight="1">
      <c r="A513" t="s" s="38">
        <v>609</v>
      </c>
      <c r="B513" s="90">
        <f>VLOOKUP('STATS 17-18'!Y515,'DF - Tableau 2'!$A$3:$B$55,2)</f>
        <v>56</v>
      </c>
      <c r="C513" s="116">
        <f>IF('STATS 17-18'!G515&lt;400,IF(B513&gt;66,66,B513),B513)</f>
        <v>56</v>
      </c>
      <c r="D513" s="116">
        <f>IF('STATS 17-18'!G515&lt;200,IF(C513&gt;60,60,C513),C513)</f>
        <v>56</v>
      </c>
      <c r="E513" s="33">
        <f>VLOOKUP('STATS 17-18'!AE515,'DF - Tableau 4'!$A$3:$B$55,2)</f>
        <v>95</v>
      </c>
      <c r="F513" s="33">
        <f>IF('STATS 17-18'!G515&lt;400,IF(E513&gt;66,66,E513),E513)</f>
        <v>95</v>
      </c>
      <c r="G513" s="33">
        <f>IF('STATS 17-18'!G515&lt;200,IF(F513&gt;60,60,F513),F513)</f>
        <v>95</v>
      </c>
      <c r="H513" s="116">
        <f>(D513+G513)/2</f>
        <v>75.5</v>
      </c>
      <c r="I513" s="116">
        <f>IF('STATS 17-18'!H515&lt;13.4,IF(H513&gt;73,73,H513),H513)</f>
        <v>75.5</v>
      </c>
      <c r="J513" s="134">
        <f>IF('STATS 17-18'!H515&lt;11,IF(I513&gt;66,66,I513),I513)</f>
        <v>75.5</v>
      </c>
    </row>
    <row r="514" ht="20.35" customHeight="1">
      <c r="A514" t="s" s="38">
        <v>610</v>
      </c>
      <c r="B514" s="90">
        <f>VLOOKUP('STATS 17-18'!Y516,'DF - Tableau 2'!$A$3:$B$55,2)</f>
        <v>51</v>
      </c>
      <c r="C514" s="116">
        <f>IF('STATS 17-18'!G516&lt;400,IF(B514&gt;66,66,B514),B514)</f>
        <v>51</v>
      </c>
      <c r="D514" s="116">
        <f>IF('STATS 17-18'!G516&lt;200,IF(C514&gt;60,60,C514),C514)</f>
        <v>51</v>
      </c>
      <c r="E514" s="33">
        <f>VLOOKUP('STATS 17-18'!AE516,'DF - Tableau 4'!$A$3:$B$55,2)</f>
        <v>74</v>
      </c>
      <c r="F514" s="33">
        <f>IF('STATS 17-18'!G516&lt;400,IF(E514&gt;66,66,E514),E514)</f>
        <v>66</v>
      </c>
      <c r="G514" s="33">
        <f>IF('STATS 17-18'!G516&lt;200,IF(F514&gt;60,60,F514),F514)</f>
        <v>66</v>
      </c>
      <c r="H514" s="116">
        <f>(D514+G514)/2</f>
        <v>58.5</v>
      </c>
      <c r="I514" s="116">
        <f>IF('STATS 17-18'!H516&lt;13.4,IF(H514&gt;73,73,H514),H514)</f>
        <v>58.5</v>
      </c>
      <c r="J514" s="134">
        <f>IF('STATS 17-18'!H516&lt;11,IF(I514&gt;66,66,I514),I514)</f>
        <v>58.5</v>
      </c>
    </row>
    <row r="515" ht="20.35" customHeight="1">
      <c r="A515" t="s" s="38">
        <v>611</v>
      </c>
      <c r="B515" s="90">
        <f>VLOOKUP('STATS 17-18'!Y517,'DF - Tableau 2'!$A$3:$B$55,2)</f>
        <v>79</v>
      </c>
      <c r="C515" s="116">
        <f>IF('STATS 17-18'!G517&lt;400,IF(B515&gt;66,66,B515),B515)</f>
        <v>79</v>
      </c>
      <c r="D515" s="116">
        <f>IF('STATS 17-18'!G517&lt;200,IF(C515&gt;60,60,C515),C515)</f>
        <v>79</v>
      </c>
      <c r="E515" s="33">
        <f>VLOOKUP('STATS 17-18'!AE517,'DF - Tableau 4'!$A$3:$B$55,2)</f>
        <v>87</v>
      </c>
      <c r="F515" s="33">
        <f>IF('STATS 17-18'!G517&lt;400,IF(E515&gt;66,66,E515),E515)</f>
        <v>87</v>
      </c>
      <c r="G515" s="33">
        <f>IF('STATS 17-18'!G517&lt;200,IF(F515&gt;60,60,F515),F515)</f>
        <v>87</v>
      </c>
      <c r="H515" s="116">
        <f>(D515+G515)/2</f>
        <v>83</v>
      </c>
      <c r="I515" s="116">
        <f>IF('STATS 17-18'!H517&lt;13.4,IF(H515&gt;73,73,H515),H515)</f>
        <v>83</v>
      </c>
      <c r="J515" s="134">
        <f>IF('STATS 17-18'!H517&lt;11,IF(I515&gt;66,66,I515),I515)</f>
        <v>83</v>
      </c>
    </row>
    <row r="516" ht="20.35" customHeight="1">
      <c r="A516" t="s" s="38">
        <v>612</v>
      </c>
      <c r="B516" s="90">
        <f>VLOOKUP('STATS 17-18'!Y518,'DF - Tableau 2'!$A$3:$B$55,2)</f>
        <v>60</v>
      </c>
      <c r="C516" s="116">
        <f>IF('STATS 17-18'!G518&lt;400,IF(B516&gt;66,66,B516),B516)</f>
        <v>60</v>
      </c>
      <c r="D516" s="116">
        <f>IF('STATS 17-18'!G518&lt;200,IF(C516&gt;60,60,C516),C516)</f>
        <v>60</v>
      </c>
      <c r="E516" s="33">
        <f>VLOOKUP('STATS 17-18'!AE518,'DF - Tableau 4'!$A$3:$B$55,2)</f>
        <v>78</v>
      </c>
      <c r="F516" s="33">
        <f>IF('STATS 17-18'!G518&lt;400,IF(E516&gt;66,66,E516),E516)</f>
        <v>78</v>
      </c>
      <c r="G516" s="33">
        <f>IF('STATS 17-18'!G518&lt;200,IF(F516&gt;60,60,F516),F516)</f>
        <v>78</v>
      </c>
      <c r="H516" s="116">
        <f>(D516+G516)/2</f>
        <v>69</v>
      </c>
      <c r="I516" s="116">
        <f>IF('STATS 17-18'!H518&lt;13.4,IF(H516&gt;73,73,H516),H516)</f>
        <v>69</v>
      </c>
      <c r="J516" s="134">
        <f>IF('STATS 17-18'!H518&lt;11,IF(I516&gt;66,66,I516),I516)</f>
        <v>69</v>
      </c>
    </row>
    <row r="517" ht="20.35" customHeight="1">
      <c r="A517" t="s" s="38">
        <v>613</v>
      </c>
      <c r="B517" s="90">
        <f>VLOOKUP('STATS 17-18'!Y519,'DF - Tableau 2'!$A$3:$B$55,2)</f>
        <v>74</v>
      </c>
      <c r="C517" s="116">
        <f>IF('STATS 17-18'!G519&lt;400,IF(B517&gt;66,66,B517),B517)</f>
        <v>74</v>
      </c>
      <c r="D517" s="116">
        <f>IF('STATS 17-18'!G519&lt;200,IF(C517&gt;60,60,C517),C517)</f>
        <v>74</v>
      </c>
      <c r="E517" s="33">
        <f>VLOOKUP('STATS 17-18'!AE519,'DF - Tableau 4'!$A$3:$B$55,2)</f>
        <v>68</v>
      </c>
      <c r="F517" s="33">
        <f>IF('STATS 17-18'!G519&lt;400,IF(E517&gt;66,66,E517),E517)</f>
        <v>68</v>
      </c>
      <c r="G517" s="33">
        <f>IF('STATS 17-18'!G519&lt;200,IF(F517&gt;60,60,F517),F517)</f>
        <v>68</v>
      </c>
      <c r="H517" s="116">
        <f>(D517+G517)/2</f>
        <v>71</v>
      </c>
      <c r="I517" s="116">
        <f>IF('STATS 17-18'!H519&lt;13.4,IF(H517&gt;73,73,H517),H517)</f>
        <v>71</v>
      </c>
      <c r="J517" s="134">
        <f>IF('STATS 17-18'!H519&lt;11,IF(I517&gt;66,66,I517),I517)</f>
        <v>71</v>
      </c>
    </row>
    <row r="518" ht="20.35" customHeight="1">
      <c r="A518" t="s" s="38">
        <v>615</v>
      </c>
      <c r="B518" s="90">
        <f>VLOOKUP('STATS 17-18'!Y520,'DF - Tableau 2'!$A$3:$B$55,2)</f>
        <v>53</v>
      </c>
      <c r="C518" s="116">
        <f>IF('STATS 17-18'!G520&lt;400,IF(B518&gt;66,66,B518),B518)</f>
        <v>53</v>
      </c>
      <c r="D518" s="116">
        <f>IF('STATS 17-18'!G520&lt;200,IF(C518&gt;60,60,C518),C518)</f>
        <v>53</v>
      </c>
      <c r="E518" s="33">
        <f>VLOOKUP('STATS 17-18'!AE520,'DF - Tableau 4'!$A$3:$B$55,2)</f>
        <v>93</v>
      </c>
      <c r="F518" s="33">
        <f>IF('STATS 17-18'!G520&lt;400,IF(E518&gt;66,66,E518),E518)</f>
        <v>93</v>
      </c>
      <c r="G518" s="33">
        <f>IF('STATS 17-18'!G520&lt;200,IF(F518&gt;60,60,F518),F518)</f>
        <v>93</v>
      </c>
      <c r="H518" s="116">
        <f>(D518+G518)/2</f>
        <v>73</v>
      </c>
      <c r="I518" s="116">
        <f>IF('STATS 17-18'!H520&lt;13.4,IF(H518&gt;73,73,H518),H518)</f>
        <v>73</v>
      </c>
      <c r="J518" s="134">
        <f>IF('STATS 17-18'!H520&lt;11,IF(I518&gt;66,66,I518),I518)</f>
        <v>73</v>
      </c>
    </row>
    <row r="519" ht="20.35" customHeight="1">
      <c r="A519" t="s" s="38">
        <v>616</v>
      </c>
      <c r="B519" s="90">
        <f>VLOOKUP('STATS 17-18'!Y521,'DF - Tableau 2'!$A$3:$B$55,2)</f>
        <v>47</v>
      </c>
      <c r="C519" s="116">
        <f>IF('STATS 17-18'!G521&lt;400,IF(B519&gt;66,66,B519),B519)</f>
        <v>47</v>
      </c>
      <c r="D519" s="116">
        <f>IF('STATS 17-18'!G521&lt;200,IF(C519&gt;60,60,C519),C519)</f>
        <v>47</v>
      </c>
      <c r="E519" s="33">
        <f>VLOOKUP('STATS 17-18'!AE521,'DF - Tableau 4'!$A$3:$B$55,2)</f>
        <v>88</v>
      </c>
      <c r="F519" s="33">
        <f>IF('STATS 17-18'!G521&lt;400,IF(E519&gt;66,66,E519),E519)</f>
        <v>88</v>
      </c>
      <c r="G519" s="33">
        <f>IF('STATS 17-18'!G521&lt;200,IF(F519&gt;60,60,F519),F519)</f>
        <v>88</v>
      </c>
      <c r="H519" s="116">
        <f>(D519+G519)/2</f>
        <v>67.5</v>
      </c>
      <c r="I519" s="116">
        <f>IF('STATS 17-18'!H521&lt;13.4,IF(H519&gt;73,73,H519),H519)</f>
        <v>67.5</v>
      </c>
      <c r="J519" s="134">
        <f>IF('STATS 17-18'!H521&lt;11,IF(I519&gt;66,66,I519),I519)</f>
        <v>67.5</v>
      </c>
    </row>
    <row r="520" ht="20.35" customHeight="1">
      <c r="A520" t="s" s="38">
        <v>617</v>
      </c>
      <c r="B520" s="90">
        <f>VLOOKUP('STATS 17-18'!Y522,'DF - Tableau 2'!$A$3:$B$55,2)</f>
        <v>72</v>
      </c>
      <c r="C520" s="116">
        <f>IF('STATS 17-18'!G522&lt;400,IF(B520&gt;66,66,B520),B520)</f>
        <v>72</v>
      </c>
      <c r="D520" s="116">
        <f>IF('STATS 17-18'!G522&lt;200,IF(C520&gt;60,60,C520),C520)</f>
        <v>72</v>
      </c>
      <c r="E520" s="33">
        <f>VLOOKUP('STATS 17-18'!AE522,'DF - Tableau 4'!$A$3:$B$55,2)</f>
        <v>84</v>
      </c>
      <c r="F520" s="33">
        <f>IF('STATS 17-18'!G522&lt;400,IF(E520&gt;66,66,E520),E520)</f>
        <v>84</v>
      </c>
      <c r="G520" s="33">
        <f>IF('STATS 17-18'!G522&lt;200,IF(F520&gt;60,60,F520),F520)</f>
        <v>84</v>
      </c>
      <c r="H520" s="116">
        <f>(D520+G520)/2</f>
        <v>78</v>
      </c>
      <c r="I520" s="116">
        <f>IF('STATS 17-18'!H522&lt;13.4,IF(H520&gt;73,73,H520),H520)</f>
        <v>78</v>
      </c>
      <c r="J520" s="134">
        <f>IF('STATS 17-18'!H522&lt;11,IF(I520&gt;66,66,I520),I520)</f>
        <v>78</v>
      </c>
    </row>
    <row r="521" ht="20.35" customHeight="1">
      <c r="A521" t="s" s="38">
        <v>618</v>
      </c>
      <c r="B521" s="90">
        <f>VLOOKUP('STATS 17-18'!Y523,'DF - Tableau 2'!$A$3:$B$55,2)</f>
        <v>55</v>
      </c>
      <c r="C521" s="116">
        <f>IF('STATS 17-18'!G523&lt;400,IF(B521&gt;66,66,B521),B521)</f>
        <v>55</v>
      </c>
      <c r="D521" s="116">
        <f>IF('STATS 17-18'!G523&lt;200,IF(C521&gt;60,60,C521),C521)</f>
        <v>55</v>
      </c>
      <c r="E521" s="33">
        <f>VLOOKUP('STATS 17-18'!AE523,'DF - Tableau 4'!$A$3:$B$55,2)</f>
        <v>78</v>
      </c>
      <c r="F521" s="33">
        <f>IF('STATS 17-18'!G523&lt;400,IF(E521&gt;66,66,E521),E521)</f>
        <v>78</v>
      </c>
      <c r="G521" s="33">
        <f>IF('STATS 17-18'!G523&lt;200,IF(F521&gt;60,60,F521),F521)</f>
        <v>78</v>
      </c>
      <c r="H521" s="116">
        <f>(D521+G521)/2</f>
        <v>66.5</v>
      </c>
      <c r="I521" s="116">
        <f>IF('STATS 17-18'!H523&lt;13.4,IF(H521&gt;73,73,H521),H521)</f>
        <v>66.5</v>
      </c>
      <c r="J521" s="134">
        <f>IF('STATS 17-18'!H523&lt;11,IF(I521&gt;66,66,I521),I521)</f>
        <v>66.5</v>
      </c>
    </row>
    <row r="522" ht="20.35" customHeight="1">
      <c r="A522" t="s" s="38">
        <v>619</v>
      </c>
      <c r="B522" s="90">
        <f>VLOOKUP('STATS 17-18'!Y524,'DF - Tableau 2'!$A$3:$B$55,2)</f>
        <v>72</v>
      </c>
      <c r="C522" s="116">
        <f>IF('STATS 17-18'!G524&lt;400,IF(B522&gt;66,66,B522),B522)</f>
        <v>72</v>
      </c>
      <c r="D522" s="116">
        <f>IF('STATS 17-18'!G524&lt;200,IF(C522&gt;60,60,C522),C522)</f>
        <v>72</v>
      </c>
      <c r="E522" s="33">
        <f>VLOOKUP('STATS 17-18'!AE524,'DF - Tableau 4'!$A$3:$B$55,2)</f>
        <v>74</v>
      </c>
      <c r="F522" s="33">
        <f>IF('STATS 17-18'!G524&lt;400,IF(E522&gt;66,66,E522),E522)</f>
        <v>74</v>
      </c>
      <c r="G522" s="33">
        <f>IF('STATS 17-18'!G524&lt;200,IF(F522&gt;60,60,F522),F522)</f>
        <v>74</v>
      </c>
      <c r="H522" s="116">
        <f>(D522+G522)/2</f>
        <v>73</v>
      </c>
      <c r="I522" s="116">
        <f>IF('STATS 17-18'!H524&lt;13.4,IF(H522&gt;73,73,H522),H522)</f>
        <v>73</v>
      </c>
      <c r="J522" s="134">
        <f>IF('STATS 17-18'!H524&lt;11,IF(I522&gt;66,66,I522),I522)</f>
        <v>66</v>
      </c>
    </row>
    <row r="523" ht="20.35" customHeight="1">
      <c r="A523" t="s" s="38">
        <v>620</v>
      </c>
      <c r="B523" s="90">
        <f>VLOOKUP('STATS 17-18'!Y525,'DF - Tableau 2'!$A$3:$B$55,2)</f>
        <v>84</v>
      </c>
      <c r="C523" s="116">
        <f>IF('STATS 17-18'!G525&lt;400,IF(B523&gt;66,66,B523),B523)</f>
        <v>84</v>
      </c>
      <c r="D523" s="116">
        <f>IF('STATS 17-18'!G525&lt;200,IF(C523&gt;60,60,C523),C523)</f>
        <v>84</v>
      </c>
      <c r="E523" s="33">
        <f>VLOOKUP('STATS 17-18'!AE525,'DF - Tableau 4'!$A$3:$B$55,2)</f>
        <v>51</v>
      </c>
      <c r="F523" s="33">
        <f>IF('STATS 17-18'!G525&lt;400,IF(E523&gt;66,66,E523),E523)</f>
        <v>51</v>
      </c>
      <c r="G523" s="33">
        <f>IF('STATS 17-18'!G525&lt;200,IF(F523&gt;60,60,F523),F523)</f>
        <v>51</v>
      </c>
      <c r="H523" s="116">
        <f>(D523+G523)/2</f>
        <v>67.5</v>
      </c>
      <c r="I523" s="116">
        <f>IF('STATS 17-18'!H525&lt;13.4,IF(H523&gt;73,73,H523),H523)</f>
        <v>67.5</v>
      </c>
      <c r="J523" s="134">
        <f>IF('STATS 17-18'!H525&lt;11,IF(I523&gt;66,66,I523),I523)</f>
        <v>67.5</v>
      </c>
    </row>
    <row r="524" ht="20.35" customHeight="1">
      <c r="A524" t="s" s="38">
        <v>621</v>
      </c>
      <c r="B524" s="90">
        <f>VLOOKUP('STATS 17-18'!Y526,'DF - Tableau 2'!$A$3:$B$55,2)</f>
        <v>65</v>
      </c>
      <c r="C524" s="116">
        <f>IF('STATS 17-18'!G526&lt;400,IF(B524&gt;66,66,B524),B524)</f>
        <v>65</v>
      </c>
      <c r="D524" s="116">
        <f>IF('STATS 17-18'!G526&lt;200,IF(C524&gt;60,60,C524),C524)</f>
        <v>65</v>
      </c>
      <c r="E524" s="33">
        <f>VLOOKUP('STATS 17-18'!AE526,'DF - Tableau 4'!$A$3:$B$55,2)</f>
        <v>60</v>
      </c>
      <c r="F524" s="33">
        <f>IF('STATS 17-18'!G526&lt;400,IF(E524&gt;66,66,E524),E524)</f>
        <v>60</v>
      </c>
      <c r="G524" s="33">
        <f>IF('STATS 17-18'!G526&lt;200,IF(F524&gt;60,60,F524),F524)</f>
        <v>60</v>
      </c>
      <c r="H524" s="116">
        <f>(D524+G524)/2</f>
        <v>62.5</v>
      </c>
      <c r="I524" s="116">
        <f>IF('STATS 17-18'!H526&lt;13.4,IF(H524&gt;73,73,H524),H524)</f>
        <v>62.5</v>
      </c>
      <c r="J524" s="134">
        <f>IF('STATS 17-18'!H526&lt;11,IF(I524&gt;66,66,I524),I524)</f>
        <v>62.5</v>
      </c>
    </row>
    <row r="525" ht="20.35" customHeight="1">
      <c r="A525" t="s" s="38">
        <v>622</v>
      </c>
      <c r="B525" s="90">
        <f>VLOOKUP('STATS 17-18'!Y527,'DF - Tableau 2'!$A$3:$B$55,2)</f>
        <v>49</v>
      </c>
      <c r="C525" s="116">
        <f>IF('STATS 17-18'!G527&lt;400,IF(B525&gt;66,66,B525),B525)</f>
        <v>49</v>
      </c>
      <c r="D525" s="116">
        <f>IF('STATS 17-18'!G527&lt;200,IF(C525&gt;60,60,C525),C525)</f>
        <v>49</v>
      </c>
      <c r="E525" s="33">
        <f>VLOOKUP('STATS 17-18'!AE527,'DF - Tableau 4'!$A$3:$B$55,2)</f>
        <v>92</v>
      </c>
      <c r="F525" s="33">
        <f>IF('STATS 17-18'!G527&lt;400,IF(E525&gt;66,66,E525),E525)</f>
        <v>66</v>
      </c>
      <c r="G525" s="33">
        <f>IF('STATS 17-18'!G527&lt;200,IF(F525&gt;60,60,F525),F525)</f>
        <v>66</v>
      </c>
      <c r="H525" s="116">
        <f>(D525+G525)/2</f>
        <v>57.5</v>
      </c>
      <c r="I525" s="116">
        <f>IF('STATS 17-18'!H527&lt;13.4,IF(H525&gt;73,73,H525),H525)</f>
        <v>57.5</v>
      </c>
      <c r="J525" s="134">
        <f>IF('STATS 17-18'!H527&lt;11,IF(I525&gt;66,66,I525),I525)</f>
        <v>57.5</v>
      </c>
    </row>
    <row r="526" ht="20.35" customHeight="1">
      <c r="A526" t="s" s="38">
        <v>623</v>
      </c>
      <c r="B526" s="90">
        <f>VLOOKUP('STATS 17-18'!Y528,'DF - Tableau 2'!$A$3:$B$55,2)</f>
        <v>85</v>
      </c>
      <c r="C526" s="33">
        <f>IF('STATS 17-18'!G528&lt;400,IF(B526&gt;66,66,B526),B526)</f>
        <v>66</v>
      </c>
      <c r="D526" s="33">
        <f>IF('STATS 17-18'!G528&lt;200,IF(C526&gt;60,60,C526),C526)</f>
        <v>66</v>
      </c>
      <c r="E526" s="33">
        <f>VLOOKUP('STATS 17-18'!AE528,'DF - Tableau 4'!$A$3:$B$55,2)</f>
        <v>70</v>
      </c>
      <c r="F526" s="33">
        <f>IF('STATS 17-18'!G528&lt;400,IF(E526&gt;66,66,E526),E526)</f>
        <v>66</v>
      </c>
      <c r="G526" s="33">
        <f>IF('STATS 17-18'!G528&lt;200,IF(F526&gt;60,60,F526),F526)</f>
        <v>66</v>
      </c>
      <c r="H526" s="116">
        <f>(D526+G526)/2</f>
        <v>66</v>
      </c>
      <c r="I526" s="116">
        <f>IF('STATS 17-18'!H528&lt;13.4,IF(H526&gt;73,73,H526),H526)</f>
        <v>66</v>
      </c>
      <c r="J526" s="134">
        <f>IF('STATS 17-18'!H528&lt;11,IF(I526&gt;66,66,I526),I526)</f>
        <v>66</v>
      </c>
    </row>
    <row r="527" ht="20.35" customHeight="1">
      <c r="A527" t="s" s="38">
        <v>624</v>
      </c>
      <c r="B527" s="90">
        <f>VLOOKUP('STATS 17-18'!Y529,'DF - Tableau 2'!$A$3:$B$55,2)</f>
        <v>90</v>
      </c>
      <c r="C527" s="33">
        <f>IF('STATS 17-18'!G529&lt;400,IF(B527&gt;66,66,B527),B527)</f>
        <v>66</v>
      </c>
      <c r="D527" s="33">
        <f>IF('STATS 17-18'!G529&lt;200,IF(C527&gt;60,60,C527),C527)</f>
        <v>60</v>
      </c>
      <c r="E527" s="33">
        <f>VLOOKUP('STATS 17-18'!AE529,'DF - Tableau 4'!$A$3:$B$55,2)</f>
        <v>66</v>
      </c>
      <c r="F527" s="33">
        <f>IF('STATS 17-18'!G529&lt;400,IF(E527&gt;66,66,E527),E527)</f>
        <v>66</v>
      </c>
      <c r="G527" s="33">
        <f>IF('STATS 17-18'!G529&lt;200,IF(F527&gt;60,60,F527),F527)</f>
        <v>60</v>
      </c>
      <c r="H527" s="116">
        <f>(D527+G527)/2</f>
        <v>60</v>
      </c>
      <c r="I527" s="116">
        <f>IF('STATS 17-18'!H529&lt;13.4,IF(H527&gt;73,73,H527),H527)</f>
        <v>60</v>
      </c>
      <c r="J527" s="134">
        <f>IF('STATS 17-18'!H529&lt;11,IF(I527&gt;66,66,I527),I527)</f>
        <v>60</v>
      </c>
    </row>
    <row r="528" ht="20.35" customHeight="1">
      <c r="A528" t="s" s="38">
        <v>625</v>
      </c>
      <c r="B528" s="90">
        <f>VLOOKUP('STATS 17-18'!Y530,'DF - Tableau 2'!$A$3:$B$55,2)</f>
        <v>66</v>
      </c>
      <c r="C528" s="116">
        <f>IF('STATS 17-18'!G530&lt;400,IF(B528&gt;66,66,B528),B528)</f>
        <v>66</v>
      </c>
      <c r="D528" s="116">
        <f>IF('STATS 17-18'!G530&lt;200,IF(C528&gt;60,60,C528),C528)</f>
        <v>66</v>
      </c>
      <c r="E528" s="33">
        <f>VLOOKUP('STATS 17-18'!AE530,'DF - Tableau 4'!$A$3:$B$55,2)</f>
        <v>48</v>
      </c>
      <c r="F528" s="33">
        <f>IF('STATS 17-18'!G530&lt;400,IF(E528&gt;66,66,E528),E528)</f>
        <v>48</v>
      </c>
      <c r="G528" s="33">
        <f>IF('STATS 17-18'!G530&lt;200,IF(F528&gt;60,60,F528),F528)</f>
        <v>48</v>
      </c>
      <c r="H528" s="116">
        <f>(D528+G528)/2</f>
        <v>57</v>
      </c>
      <c r="I528" s="116">
        <f>IF('STATS 17-18'!H530&lt;13.4,IF(H528&gt;73,73,H528),H528)</f>
        <v>57</v>
      </c>
      <c r="J528" s="134">
        <f>IF('STATS 17-18'!H530&lt;11,IF(I528&gt;66,66,I528),I528)</f>
        <v>57</v>
      </c>
    </row>
    <row r="529" ht="20.35" customHeight="1">
      <c r="A529" t="s" s="38">
        <v>627</v>
      </c>
      <c r="B529" s="90">
        <f>VLOOKUP('STATS 17-18'!Y531,'DF - Tableau 2'!$A$3:$B$55,2)</f>
        <v>59</v>
      </c>
      <c r="C529" s="116">
        <f>IF('STATS 17-18'!G531&lt;400,IF(B529&gt;66,66,B529),B529)</f>
        <v>59</v>
      </c>
      <c r="D529" s="116">
        <f>IF('STATS 17-18'!G531&lt;200,IF(C529&gt;60,60,C529),C529)</f>
        <v>59</v>
      </c>
      <c r="E529" s="33">
        <f>VLOOKUP('STATS 17-18'!AE531,'DF - Tableau 4'!$A$3:$B$55,2)</f>
        <v>76</v>
      </c>
      <c r="F529" s="33">
        <f>IF('STATS 17-18'!G531&lt;400,IF(E529&gt;66,66,E529),E529)</f>
        <v>66</v>
      </c>
      <c r="G529" s="33">
        <f>IF('STATS 17-18'!G531&lt;200,IF(F529&gt;60,60,F529),F529)</f>
        <v>60</v>
      </c>
      <c r="H529" s="116">
        <f>(D529+G529)/2</f>
        <v>59.5</v>
      </c>
      <c r="I529" s="116">
        <f>IF('STATS 17-18'!H531&lt;13.4,IF(H529&gt;73,73,H529),H529)</f>
        <v>59.5</v>
      </c>
      <c r="J529" s="134">
        <f>IF('STATS 17-18'!H531&lt;11,IF(I529&gt;66,66,I529),I529)</f>
        <v>59.5</v>
      </c>
    </row>
    <row r="530" ht="20.35" customHeight="1">
      <c r="A530" t="s" s="38">
        <v>628</v>
      </c>
      <c r="B530" s="90">
        <f>VLOOKUP('STATS 17-18'!Y532,'DF - Tableau 2'!$A$3:$B$55,2)</f>
        <v>60</v>
      </c>
      <c r="C530" s="116">
        <f>IF('STATS 17-18'!G532&lt;400,IF(B530&gt;66,66,B530),B530)</f>
        <v>60</v>
      </c>
      <c r="D530" s="116">
        <f>IF('STATS 17-18'!G532&lt;200,IF(C530&gt;60,60,C530),C530)</f>
        <v>60</v>
      </c>
      <c r="E530" s="33">
        <f>VLOOKUP('STATS 17-18'!AE532,'DF - Tableau 4'!$A$3:$B$55,2)</f>
        <v>94</v>
      </c>
      <c r="F530" s="33">
        <f>IF('STATS 17-18'!G532&lt;400,IF(E530&gt;66,66,E530),E530)</f>
        <v>66</v>
      </c>
      <c r="G530" s="33">
        <f>IF('STATS 17-18'!G532&lt;200,IF(F530&gt;60,60,F530),F530)</f>
        <v>60</v>
      </c>
      <c r="H530" s="116">
        <f>(D530+G530)/2</f>
        <v>60</v>
      </c>
      <c r="I530" s="116">
        <f>IF('STATS 17-18'!H532&lt;13.4,IF(H530&gt;73,73,H530),H530)</f>
        <v>60</v>
      </c>
      <c r="J530" s="134">
        <f>IF('STATS 17-18'!H532&lt;11,IF(I530&gt;66,66,I530),I530)</f>
        <v>60</v>
      </c>
    </row>
    <row r="531" ht="20.35" customHeight="1">
      <c r="A531" t="s" s="38">
        <v>630</v>
      </c>
      <c r="B531" s="90">
        <f>VLOOKUP('STATS 17-18'!Y533,'DF - Tableau 2'!$A$3:$B$55,2)</f>
        <v>52</v>
      </c>
      <c r="C531" s="116">
        <f>IF('STATS 17-18'!G533&lt;400,IF(B531&gt;66,66,B531),B531)</f>
        <v>52</v>
      </c>
      <c r="D531" s="116">
        <f>IF('STATS 17-18'!G533&lt;200,IF(C531&gt;60,60,C531),C531)</f>
        <v>52</v>
      </c>
      <c r="E531" s="33">
        <f>VLOOKUP('STATS 17-18'!AE533,'DF - Tableau 4'!$A$3:$B$55,2)</f>
        <v>87</v>
      </c>
      <c r="F531" s="33">
        <f>IF('STATS 17-18'!G533&lt;400,IF(E531&gt;66,66,E531),E531)</f>
        <v>87</v>
      </c>
      <c r="G531" s="33">
        <f>IF('STATS 17-18'!G533&lt;200,IF(F531&gt;60,60,F531),F531)</f>
        <v>87</v>
      </c>
      <c r="H531" s="116">
        <f>(D531+G531)/2</f>
        <v>69.5</v>
      </c>
      <c r="I531" s="116">
        <f>IF('STATS 17-18'!H533&lt;13.4,IF(H531&gt;73,73,H531),H531)</f>
        <v>69.5</v>
      </c>
      <c r="J531" s="134">
        <f>IF('STATS 17-18'!H533&lt;11,IF(I531&gt;66,66,I531),I531)</f>
        <v>69.5</v>
      </c>
    </row>
    <row r="532" ht="20.35" customHeight="1">
      <c r="A532" t="s" s="38">
        <v>631</v>
      </c>
      <c r="B532" s="90">
        <f>VLOOKUP('STATS 17-18'!Y534,'DF - Tableau 2'!$A$3:$B$55,2)</f>
        <v>58</v>
      </c>
      <c r="C532" s="116">
        <f>IF('STATS 17-18'!G534&lt;400,IF(B532&gt;66,66,B532),B532)</f>
        <v>58</v>
      </c>
      <c r="D532" s="116">
        <f>IF('STATS 17-18'!G534&lt;200,IF(C532&gt;60,60,C532),C532)</f>
        <v>58</v>
      </c>
      <c r="E532" s="33">
        <f>VLOOKUP('STATS 17-18'!AE534,'DF - Tableau 4'!$A$3:$B$55,2)</f>
        <v>96</v>
      </c>
      <c r="F532" s="33">
        <f>IF('STATS 17-18'!G534&lt;400,IF(E532&gt;66,66,E532),E532)</f>
        <v>96</v>
      </c>
      <c r="G532" s="33">
        <f>IF('STATS 17-18'!G534&lt;200,IF(F532&gt;60,60,F532),F532)</f>
        <v>96</v>
      </c>
      <c r="H532" s="116">
        <f>(D532+G532)/2</f>
        <v>77</v>
      </c>
      <c r="I532" s="116">
        <f>IF('STATS 17-18'!H534&lt;13.4,IF(H532&gt;73,73,H532),H532)</f>
        <v>77</v>
      </c>
      <c r="J532" s="134">
        <f>IF('STATS 17-18'!H534&lt;11,IF(I532&gt;66,66,I532),I532)</f>
        <v>77</v>
      </c>
    </row>
    <row r="533" ht="20.35" customHeight="1">
      <c r="A533" t="s" s="38">
        <v>632</v>
      </c>
      <c r="B533" s="90">
        <f>VLOOKUP('STATS 17-18'!Y535,'DF - Tableau 2'!$A$3:$B$55,2)</f>
        <v>73</v>
      </c>
      <c r="C533" s="116">
        <f>IF('STATS 17-18'!G535&lt;400,IF(B533&gt;66,66,B533),B533)</f>
        <v>73</v>
      </c>
      <c r="D533" s="116">
        <f>IF('STATS 17-18'!G535&lt;200,IF(C533&gt;60,60,C533),C533)</f>
        <v>73</v>
      </c>
      <c r="E533" s="33">
        <f>VLOOKUP('STATS 17-18'!AE535,'DF - Tableau 4'!$A$3:$B$55,2)</f>
        <v>87</v>
      </c>
      <c r="F533" s="33">
        <f>IF('STATS 17-18'!G535&lt;400,IF(E533&gt;66,66,E533),E533)</f>
        <v>87</v>
      </c>
      <c r="G533" s="33">
        <f>IF('STATS 17-18'!G535&lt;200,IF(F533&gt;60,60,F533),F533)</f>
        <v>87</v>
      </c>
      <c r="H533" s="116">
        <f>(D533+G533)/2</f>
        <v>80</v>
      </c>
      <c r="I533" s="116">
        <f>IF('STATS 17-18'!H535&lt;13.4,IF(H533&gt;73,73,H533),H533)</f>
        <v>80</v>
      </c>
      <c r="J533" s="134">
        <f>IF('STATS 17-18'!H535&lt;11,IF(I533&gt;66,66,I533),I533)</f>
        <v>80</v>
      </c>
    </row>
    <row r="534" ht="20.35" customHeight="1">
      <c r="A534" t="s" s="38">
        <v>633</v>
      </c>
      <c r="B534" s="90">
        <f>VLOOKUP('STATS 17-18'!Y536,'DF - Tableau 2'!$A$3:$B$55,2)</f>
        <v>86</v>
      </c>
      <c r="C534" s="116">
        <f>IF('STATS 17-18'!G536&lt;400,IF(B534&gt;66,66,B534),B534)</f>
        <v>86</v>
      </c>
      <c r="D534" s="116">
        <f>IF('STATS 17-18'!G536&lt;200,IF(C534&gt;60,60,C534),C534)</f>
        <v>86</v>
      </c>
      <c r="E534" s="33">
        <f>VLOOKUP('STATS 17-18'!AE536,'DF - Tableau 4'!$A$3:$B$55,2)</f>
        <v>75</v>
      </c>
      <c r="F534" s="33">
        <f>IF('STATS 17-18'!G536&lt;400,IF(E534&gt;66,66,E534),E534)</f>
        <v>75</v>
      </c>
      <c r="G534" s="33">
        <f>IF('STATS 17-18'!G536&lt;200,IF(F534&gt;60,60,F534),F534)</f>
        <v>75</v>
      </c>
      <c r="H534" s="116">
        <f>(D534+G534)/2</f>
        <v>80.5</v>
      </c>
      <c r="I534" s="116">
        <f>IF('STATS 17-18'!H536&lt;13.4,IF(H534&gt;73,73,H534),H534)</f>
        <v>73</v>
      </c>
      <c r="J534" s="134">
        <f>IF('STATS 17-18'!H536&lt;11,IF(I534&gt;66,66,I534),I534)</f>
        <v>73</v>
      </c>
    </row>
    <row r="535" ht="20.35" customHeight="1">
      <c r="A535" t="s" s="38">
        <v>634</v>
      </c>
      <c r="B535" s="90">
        <f>VLOOKUP('STATS 17-18'!Y537,'DF - Tableau 2'!$A$3:$B$55,2)</f>
        <v>64</v>
      </c>
      <c r="C535" s="116">
        <f>IF('STATS 17-18'!G537&lt;400,IF(B535&gt;66,66,B535),B535)</f>
        <v>64</v>
      </c>
      <c r="D535" s="116">
        <f>IF('STATS 17-18'!G537&lt;200,IF(C535&gt;60,60,C535),C535)</f>
        <v>64</v>
      </c>
      <c r="E535" s="33">
        <f>VLOOKUP('STATS 17-18'!AE537,'DF - Tableau 4'!$A$3:$B$55,2)</f>
        <v>60</v>
      </c>
      <c r="F535" s="33">
        <f>IF('STATS 17-18'!G537&lt;400,IF(E535&gt;66,66,E535),E535)</f>
        <v>60</v>
      </c>
      <c r="G535" s="33">
        <f>IF('STATS 17-18'!G537&lt;200,IF(F535&gt;60,60,F535),F535)</f>
        <v>60</v>
      </c>
      <c r="H535" s="116">
        <f>(D535+G535)/2</f>
        <v>62</v>
      </c>
      <c r="I535" s="116">
        <f>IF('STATS 17-18'!H537&lt;13.4,IF(H535&gt;73,73,H535),H535)</f>
        <v>62</v>
      </c>
      <c r="J535" s="134">
        <f>IF('STATS 17-18'!H537&lt;11,IF(I535&gt;66,66,I535),I535)</f>
        <v>62</v>
      </c>
    </row>
    <row r="536" ht="20.35" customHeight="1">
      <c r="A536" t="s" s="38">
        <v>636</v>
      </c>
      <c r="B536" s="90">
        <f>VLOOKUP('STATS 17-18'!Y538,'DF - Tableau 2'!$A$3:$B$55,2)</f>
        <v>70</v>
      </c>
      <c r="C536" s="116">
        <f>IF('STATS 17-18'!G538&lt;400,IF(B536&gt;66,66,B536),B536)</f>
        <v>70</v>
      </c>
      <c r="D536" s="116">
        <f>IF('STATS 17-18'!G538&lt;200,IF(C536&gt;60,60,C536),C536)</f>
        <v>70</v>
      </c>
      <c r="E536" s="33">
        <f>VLOOKUP('STATS 17-18'!AE538,'DF - Tableau 4'!$A$3:$B$55,2)</f>
        <v>88</v>
      </c>
      <c r="F536" s="33">
        <f>IF('STATS 17-18'!G538&lt;400,IF(E536&gt;66,66,E536),E536)</f>
        <v>88</v>
      </c>
      <c r="G536" s="33">
        <f>IF('STATS 17-18'!G538&lt;200,IF(F536&gt;60,60,F536),F536)</f>
        <v>88</v>
      </c>
      <c r="H536" s="116">
        <f>(D536+G536)/2</f>
        <v>79</v>
      </c>
      <c r="I536" s="116">
        <f>IF('STATS 17-18'!H538&lt;13.4,IF(H536&gt;73,73,H536),H536)</f>
        <v>79</v>
      </c>
      <c r="J536" s="134">
        <f>IF('STATS 17-18'!H538&lt;11,IF(I536&gt;66,66,I536),I536)</f>
        <v>79</v>
      </c>
    </row>
    <row r="537" ht="20.35" customHeight="1">
      <c r="A537" t="s" s="38">
        <v>637</v>
      </c>
      <c r="B537" s="90">
        <f>VLOOKUP('STATS 17-18'!Y539,'DF - Tableau 2'!$A$3:$B$55,2)</f>
        <v>89</v>
      </c>
      <c r="C537" s="116">
        <f>IF('STATS 17-18'!G539&lt;400,IF(B537&gt;66,66,B537),B537)</f>
        <v>89</v>
      </c>
      <c r="D537" s="116">
        <f>IF('STATS 17-18'!G539&lt;200,IF(C537&gt;60,60,C537),C537)</f>
        <v>89</v>
      </c>
      <c r="E537" s="33">
        <f>VLOOKUP('STATS 17-18'!AE539,'DF - Tableau 4'!$A$3:$B$55,2)</f>
        <v>55</v>
      </c>
      <c r="F537" s="33">
        <f>IF('STATS 17-18'!G539&lt;400,IF(E537&gt;66,66,E537),E537)</f>
        <v>55</v>
      </c>
      <c r="G537" s="33">
        <f>IF('STATS 17-18'!G539&lt;200,IF(F537&gt;60,60,F537),F537)</f>
        <v>55</v>
      </c>
      <c r="H537" s="116">
        <f>(D537+G537)/2</f>
        <v>72</v>
      </c>
      <c r="I537" s="116">
        <f>IF('STATS 17-18'!H539&lt;13.4,IF(H537&gt;73,73,H537),H537)</f>
        <v>72</v>
      </c>
      <c r="J537" s="134">
        <f>IF('STATS 17-18'!H539&lt;11,IF(I537&gt;66,66,I537),I537)</f>
        <v>72</v>
      </c>
    </row>
    <row r="538" ht="20.35" customHeight="1">
      <c r="A538" t="s" s="38">
        <v>638</v>
      </c>
      <c r="B538" s="90">
        <f>VLOOKUP('STATS 17-18'!Y540,'DF - Tableau 2'!$A$3:$B$55,2)</f>
        <v>95</v>
      </c>
      <c r="C538" s="116">
        <f>IF('STATS 17-18'!G540&lt;400,IF(B538&gt;66,66,B538),B538)</f>
        <v>95</v>
      </c>
      <c r="D538" s="116">
        <f>IF('STATS 17-18'!G540&lt;200,IF(C538&gt;60,60,C538),C538)</f>
        <v>95</v>
      </c>
      <c r="E538" s="33">
        <f>VLOOKUP('STATS 17-18'!AE540,'DF - Tableau 4'!$A$3:$B$55,2)</f>
        <v>61</v>
      </c>
      <c r="F538" s="33">
        <f>IF('STATS 17-18'!G540&lt;400,IF(E538&gt;66,66,E538),E538)</f>
        <v>61</v>
      </c>
      <c r="G538" s="33">
        <f>IF('STATS 17-18'!G540&lt;200,IF(F538&gt;60,60,F538),F538)</f>
        <v>61</v>
      </c>
      <c r="H538" s="116">
        <f>(D538+G538)/2</f>
        <v>78</v>
      </c>
      <c r="I538" s="116">
        <f>IF('STATS 17-18'!H540&lt;13.4,IF(H538&gt;73,73,H538),H538)</f>
        <v>78</v>
      </c>
      <c r="J538" s="134">
        <f>IF('STATS 17-18'!H540&lt;11,IF(I538&gt;66,66,I538),I538)</f>
        <v>78</v>
      </c>
    </row>
    <row r="539" ht="20.35" customHeight="1">
      <c r="A539" t="s" s="38">
        <v>639</v>
      </c>
      <c r="B539" s="90">
        <f>VLOOKUP('STATS 17-18'!Y541,'DF - Tableau 2'!$A$3:$B$55,2)</f>
        <v>47</v>
      </c>
      <c r="C539" s="116">
        <f>IF('STATS 17-18'!G541&lt;400,IF(B539&gt;66,66,B539),B539)</f>
        <v>47</v>
      </c>
      <c r="D539" s="116">
        <f>IF('STATS 17-18'!G541&lt;200,IF(C539&gt;60,60,C539),C539)</f>
        <v>47</v>
      </c>
      <c r="E539" s="33">
        <f>VLOOKUP('STATS 17-18'!AE541,'DF - Tableau 4'!$A$3:$B$55,2)</f>
        <v>47</v>
      </c>
      <c r="F539" s="33">
        <f>IF('STATS 17-18'!G541&lt;400,IF(E539&gt;66,66,E539),E539)</f>
        <v>47</v>
      </c>
      <c r="G539" s="33">
        <f>IF('STATS 17-18'!G541&lt;200,IF(F539&gt;60,60,F539),F539)</f>
        <v>47</v>
      </c>
      <c r="H539" s="116">
        <f>(D539+G539)/2</f>
        <v>47</v>
      </c>
      <c r="I539" s="116">
        <f>IF('STATS 17-18'!H541&lt;13.4,IF(H539&gt;73,73,H539),H539)</f>
        <v>47</v>
      </c>
      <c r="J539" s="134">
        <f>IF('STATS 17-18'!H541&lt;11,IF(I539&gt;66,66,I539),I539)</f>
        <v>47</v>
      </c>
    </row>
    <row r="540" ht="20.35" customHeight="1">
      <c r="A540" t="s" s="38">
        <v>640</v>
      </c>
      <c r="B540" s="90">
        <f>VLOOKUP('STATS 17-18'!Y542,'DF - Tableau 2'!$A$3:$B$55,2)</f>
        <v>63</v>
      </c>
      <c r="C540" s="116">
        <f>IF('STATS 17-18'!G542&lt;400,IF(B540&gt;66,66,B540),B540)</f>
        <v>63</v>
      </c>
      <c r="D540" s="33">
        <f>IF('STATS 17-18'!G542&lt;200,IF(C540&gt;60,60,C540),C540)</f>
        <v>60</v>
      </c>
      <c r="E540" s="33">
        <f>VLOOKUP('STATS 17-18'!AE542,'DF - Tableau 4'!$A$3:$B$55,2)</f>
        <v>68</v>
      </c>
      <c r="F540" s="33">
        <f>IF('STATS 17-18'!G542&lt;400,IF(E540&gt;66,66,E540),E540)</f>
        <v>66</v>
      </c>
      <c r="G540" s="33">
        <f>IF('STATS 17-18'!G542&lt;200,IF(F540&gt;60,60,F540),F540)</f>
        <v>60</v>
      </c>
      <c r="H540" s="116">
        <f>(D540+G540)/2</f>
        <v>60</v>
      </c>
      <c r="I540" s="116">
        <f>IF('STATS 17-18'!H542&lt;13.4,IF(H540&gt;73,73,H540),H540)</f>
        <v>60</v>
      </c>
      <c r="J540" s="134">
        <f>IF('STATS 17-18'!H542&lt;11,IF(I540&gt;66,66,I540),I540)</f>
        <v>60</v>
      </c>
    </row>
    <row r="541" ht="20.35" customHeight="1">
      <c r="A541" t="s" s="38">
        <v>641</v>
      </c>
      <c r="B541" s="90">
        <f>VLOOKUP('STATS 17-18'!Y543,'DF - Tableau 2'!$A$3:$B$55,2)</f>
        <v>72</v>
      </c>
      <c r="C541" s="116">
        <f>IF('STATS 17-18'!G543&lt;400,IF(B541&gt;66,66,B541),B541)</f>
        <v>72</v>
      </c>
      <c r="D541" s="116">
        <f>IF('STATS 17-18'!G543&lt;200,IF(C541&gt;60,60,C541),C541)</f>
        <v>72</v>
      </c>
      <c r="E541" s="33">
        <f>VLOOKUP('STATS 17-18'!AE543,'DF - Tableau 4'!$A$3:$B$55,2)</f>
        <v>47</v>
      </c>
      <c r="F541" s="33">
        <f>IF('STATS 17-18'!G543&lt;400,IF(E541&gt;66,66,E541),E541)</f>
        <v>47</v>
      </c>
      <c r="G541" s="33">
        <f>IF('STATS 17-18'!G543&lt;200,IF(F541&gt;60,60,F541),F541)</f>
        <v>47</v>
      </c>
      <c r="H541" s="116">
        <f>(D541+G541)/2</f>
        <v>59.5</v>
      </c>
      <c r="I541" s="116">
        <f>IF('STATS 17-18'!H543&lt;13.4,IF(H541&gt;73,73,H541),H541)</f>
        <v>59.5</v>
      </c>
      <c r="J541" s="134">
        <f>IF('STATS 17-18'!H543&lt;11,IF(I541&gt;66,66,I541),I541)</f>
        <v>59.5</v>
      </c>
    </row>
    <row r="542" ht="20.35" customHeight="1">
      <c r="A542" t="s" s="38">
        <v>642</v>
      </c>
      <c r="B542" s="90">
        <f>VLOOKUP('STATS 17-18'!Y544,'DF - Tableau 2'!$A$3:$B$55,2)</f>
        <v>88</v>
      </c>
      <c r="C542" s="33">
        <f>IF('STATS 17-18'!G544&lt;400,IF(B542&gt;66,66,B542),B542)</f>
        <v>66</v>
      </c>
      <c r="D542" s="33">
        <f>IF('STATS 17-18'!G544&lt;200,IF(C542&gt;60,60,C542),C542)</f>
        <v>66</v>
      </c>
      <c r="E542" s="33">
        <f>VLOOKUP('STATS 17-18'!AE544,'DF - Tableau 4'!$A$3:$B$55,2)</f>
        <v>75</v>
      </c>
      <c r="F542" s="33">
        <f>IF('STATS 17-18'!G544&lt;400,IF(E542&gt;66,66,E542),E542)</f>
        <v>66</v>
      </c>
      <c r="G542" s="33">
        <f>IF('STATS 17-18'!G544&lt;200,IF(F542&gt;60,60,F542),F542)</f>
        <v>66</v>
      </c>
      <c r="H542" s="116">
        <f>(D542+G542)/2</f>
        <v>66</v>
      </c>
      <c r="I542" s="116">
        <f>IF('STATS 17-18'!H544&lt;13.4,IF(H542&gt;73,73,H542),H542)</f>
        <v>66</v>
      </c>
      <c r="J542" s="134">
        <f>IF('STATS 17-18'!H544&lt;11,IF(I542&gt;66,66,I542),I542)</f>
        <v>66</v>
      </c>
    </row>
    <row r="543" ht="20.35" customHeight="1">
      <c r="A543" t="s" s="38">
        <v>643</v>
      </c>
      <c r="B543" s="90">
        <f>VLOOKUP('STATS 17-18'!Y545,'DF - Tableau 2'!$A$3:$B$55,2)</f>
        <v>51</v>
      </c>
      <c r="C543" s="116">
        <f>IF('STATS 17-18'!G545&lt;400,IF(B543&gt;66,66,B543),B543)</f>
        <v>51</v>
      </c>
      <c r="D543" s="116">
        <f>IF('STATS 17-18'!G545&lt;200,IF(C543&gt;60,60,C543),C543)</f>
        <v>51</v>
      </c>
      <c r="E543" s="33">
        <f>VLOOKUP('STATS 17-18'!AE545,'DF - Tableau 4'!$A$3:$B$55,2)</f>
        <v>67</v>
      </c>
      <c r="F543" s="33">
        <f>IF('STATS 17-18'!G545&lt;400,IF(E543&gt;66,66,E543),E543)</f>
        <v>67</v>
      </c>
      <c r="G543" s="33">
        <f>IF('STATS 17-18'!G545&lt;200,IF(F543&gt;60,60,F543),F543)</f>
        <v>67</v>
      </c>
      <c r="H543" s="116">
        <f>(D543+G543)/2</f>
        <v>59</v>
      </c>
      <c r="I543" s="116">
        <f>IF('STATS 17-18'!H545&lt;13.4,IF(H543&gt;73,73,H543),H543)</f>
        <v>59</v>
      </c>
      <c r="J543" s="134">
        <f>IF('STATS 17-18'!H545&lt;11,IF(I543&gt;66,66,I543),I543)</f>
        <v>59</v>
      </c>
    </row>
    <row r="544" ht="20.35" customHeight="1">
      <c r="A544" t="s" s="38">
        <v>644</v>
      </c>
      <c r="B544" s="90">
        <f>VLOOKUP('STATS 17-18'!Y546,'DF - Tableau 2'!$A$3:$B$55,2)</f>
        <v>56</v>
      </c>
      <c r="C544" s="116">
        <f>IF('STATS 17-18'!G546&lt;400,IF(B544&gt;66,66,B544),B544)</f>
        <v>56</v>
      </c>
      <c r="D544" s="116">
        <f>IF('STATS 17-18'!G546&lt;200,IF(C544&gt;60,60,C544),C544)</f>
        <v>56</v>
      </c>
      <c r="E544" s="33">
        <f>VLOOKUP('STATS 17-18'!AE546,'DF - Tableau 4'!$A$3:$B$55,2)</f>
        <v>48</v>
      </c>
      <c r="F544" s="33">
        <f>IF('STATS 17-18'!G546&lt;400,IF(E544&gt;66,66,E544),E544)</f>
        <v>48</v>
      </c>
      <c r="G544" s="33">
        <f>IF('STATS 17-18'!G546&lt;200,IF(F544&gt;60,60,F544),F544)</f>
        <v>48</v>
      </c>
      <c r="H544" s="116">
        <f>(D544+G544)/2</f>
        <v>52</v>
      </c>
      <c r="I544" s="116">
        <f>IF('STATS 17-18'!H546&lt;13.4,IF(H544&gt;73,73,H544),H544)</f>
        <v>52</v>
      </c>
      <c r="J544" s="134">
        <f>IF('STATS 17-18'!H546&lt;11,IF(I544&gt;66,66,I544),I544)</f>
        <v>52</v>
      </c>
    </row>
    <row r="545" ht="20.35" customHeight="1">
      <c r="A545" t="s" s="38">
        <v>645</v>
      </c>
      <c r="B545" s="90">
        <f>VLOOKUP('STATS 17-18'!Y547,'DF - Tableau 2'!$A$3:$B$55,2)</f>
        <v>64</v>
      </c>
      <c r="C545" s="116">
        <f>IF('STATS 17-18'!G547&lt;400,IF(B545&gt;66,66,B545),B545)</f>
        <v>64</v>
      </c>
      <c r="D545" s="116">
        <f>IF('STATS 17-18'!G547&lt;200,IF(C545&gt;60,60,C545),C545)</f>
        <v>64</v>
      </c>
      <c r="E545" s="33">
        <f>VLOOKUP('STATS 17-18'!AE547,'DF - Tableau 4'!$A$3:$B$55,2)</f>
        <v>66</v>
      </c>
      <c r="F545" s="33">
        <f>IF('STATS 17-18'!G547&lt;400,IF(E545&gt;66,66,E545),E545)</f>
        <v>66</v>
      </c>
      <c r="G545" s="33">
        <f>IF('STATS 17-18'!G547&lt;200,IF(F545&gt;60,60,F545),F545)</f>
        <v>66</v>
      </c>
      <c r="H545" s="116">
        <f>(D545+G545)/2</f>
        <v>65</v>
      </c>
      <c r="I545" s="116">
        <f>IF('STATS 17-18'!H547&lt;13.4,IF(H545&gt;73,73,H545),H545)</f>
        <v>65</v>
      </c>
      <c r="J545" s="134">
        <f>IF('STATS 17-18'!H547&lt;11,IF(I545&gt;66,66,I545),I545)</f>
        <v>65</v>
      </c>
    </row>
    <row r="546" ht="20.35" customHeight="1">
      <c r="A546" t="s" s="38">
        <v>646</v>
      </c>
      <c r="B546" s="90">
        <f>VLOOKUP('STATS 17-18'!Y548,'DF - Tableau 2'!$A$3:$B$55,2)</f>
        <v>81</v>
      </c>
      <c r="C546" s="33">
        <f>IF('STATS 17-18'!G548&lt;400,IF(B546&gt;66,66,B546),B546)</f>
        <v>66</v>
      </c>
      <c r="D546" s="33">
        <f>IF('STATS 17-18'!G548&lt;200,IF(C546&gt;60,60,C546),C546)</f>
        <v>60</v>
      </c>
      <c r="E546" s="33">
        <f>VLOOKUP('STATS 17-18'!AE548,'DF - Tableau 4'!$A$3:$B$55,2)</f>
        <v>98</v>
      </c>
      <c r="F546" s="33">
        <f>IF('STATS 17-18'!G548&lt;400,IF(E546&gt;66,66,E546),E546)</f>
        <v>66</v>
      </c>
      <c r="G546" s="33">
        <f>IF('STATS 17-18'!G548&lt;200,IF(F546&gt;60,60,F546),F546)</f>
        <v>60</v>
      </c>
      <c r="H546" s="116">
        <f>(D546+G546)/2</f>
        <v>60</v>
      </c>
      <c r="I546" s="116">
        <f>IF('STATS 17-18'!H548&lt;13.4,IF(H546&gt;73,73,H546),H546)</f>
        <v>60</v>
      </c>
      <c r="J546" s="134">
        <f>IF('STATS 17-18'!H548&lt;11,IF(I546&gt;66,66,I546),I546)</f>
        <v>60</v>
      </c>
    </row>
    <row r="547" ht="20.35" customHeight="1">
      <c r="A547" t="s" s="38">
        <v>647</v>
      </c>
      <c r="B547" s="90">
        <f>VLOOKUP('STATS 17-18'!Y549,'DF - Tableau 2'!$A$3:$B$55,2)</f>
        <v>99</v>
      </c>
      <c r="C547" s="33">
        <f>IF('STATS 17-18'!G549&lt;400,IF(B547&gt;66,66,B547),B547)</f>
        <v>66</v>
      </c>
      <c r="D547" s="33">
        <f>IF('STATS 17-18'!G549&lt;200,IF(C547&gt;60,60,C547),C547)</f>
        <v>60</v>
      </c>
      <c r="E547" s="33">
        <f>VLOOKUP('STATS 17-18'!AE549,'DF - Tableau 4'!$A$3:$B$55,2)</f>
        <v>47</v>
      </c>
      <c r="F547" s="33">
        <f>IF('STATS 17-18'!G549&lt;400,IF(E547&gt;66,66,E547),E547)</f>
        <v>47</v>
      </c>
      <c r="G547" s="33">
        <f>IF('STATS 17-18'!G549&lt;200,IF(F547&gt;60,60,F547),F547)</f>
        <v>47</v>
      </c>
      <c r="H547" s="116">
        <f>(D547+G547)/2</f>
        <v>53.5</v>
      </c>
      <c r="I547" s="116">
        <f>IF('STATS 17-18'!H549&lt;13.4,IF(H547&gt;73,73,H547),H547)</f>
        <v>53.5</v>
      </c>
      <c r="J547" s="134">
        <f>IF('STATS 17-18'!H549&lt;11,IF(I547&gt;66,66,I547),I547)</f>
        <v>53.5</v>
      </c>
    </row>
    <row r="548" ht="20.35" customHeight="1">
      <c r="A548" t="s" s="38">
        <v>648</v>
      </c>
      <c r="B548" s="90">
        <f>VLOOKUP('STATS 17-18'!Y550,'DF - Tableau 2'!$A$3:$B$55,2)</f>
        <v>94</v>
      </c>
      <c r="C548" s="116">
        <f>IF('STATS 17-18'!G550&lt;400,IF(B548&gt;66,66,B548),B548)</f>
        <v>94</v>
      </c>
      <c r="D548" s="116">
        <f>IF('STATS 17-18'!G550&lt;200,IF(C548&gt;60,60,C548),C548)</f>
        <v>94</v>
      </c>
      <c r="E548" s="33">
        <f>VLOOKUP('STATS 17-18'!AE550,'DF - Tableau 4'!$A$3:$B$55,2)</f>
        <v>52</v>
      </c>
      <c r="F548" s="33">
        <f>IF('STATS 17-18'!G550&lt;400,IF(E548&gt;66,66,E548),E548)</f>
        <v>52</v>
      </c>
      <c r="G548" s="33">
        <f>IF('STATS 17-18'!G550&lt;200,IF(F548&gt;60,60,F548),F548)</f>
        <v>52</v>
      </c>
      <c r="H548" s="116">
        <f>(D548+G548)/2</f>
        <v>73</v>
      </c>
      <c r="I548" s="116">
        <f>IF('STATS 17-18'!H550&lt;13.4,IF(H548&gt;73,73,H548),H548)</f>
        <v>73</v>
      </c>
      <c r="J548" s="134">
        <f>IF('STATS 17-18'!H550&lt;11,IF(I548&gt;66,66,I548),I548)</f>
        <v>73</v>
      </c>
    </row>
    <row r="549" ht="20.35" customHeight="1">
      <c r="A549" t="s" s="38">
        <v>649</v>
      </c>
      <c r="B549" s="90">
        <f>VLOOKUP('STATS 17-18'!Y551,'DF - Tableau 2'!$A$3:$B$55,2)</f>
        <v>92</v>
      </c>
      <c r="C549" s="116">
        <f>IF('STATS 17-18'!G551&lt;400,IF(B549&gt;66,66,B549),B549)</f>
        <v>92</v>
      </c>
      <c r="D549" s="116">
        <f>IF('STATS 17-18'!G551&lt;200,IF(C549&gt;60,60,C549),C549)</f>
        <v>92</v>
      </c>
      <c r="E549" s="33">
        <f>VLOOKUP('STATS 17-18'!AE551,'DF - Tableau 4'!$A$3:$B$55,2)</f>
        <v>55</v>
      </c>
      <c r="F549" s="33">
        <f>IF('STATS 17-18'!G551&lt;400,IF(E549&gt;66,66,E549),E549)</f>
        <v>55</v>
      </c>
      <c r="G549" s="33">
        <f>IF('STATS 17-18'!G551&lt;200,IF(F549&gt;60,60,F549),F549)</f>
        <v>55</v>
      </c>
      <c r="H549" s="116">
        <f>(D549+G549)/2</f>
        <v>73.5</v>
      </c>
      <c r="I549" s="116">
        <f>IF('STATS 17-18'!H551&lt;13.4,IF(H549&gt;73,73,H549),H549)</f>
        <v>73.5</v>
      </c>
      <c r="J549" s="134">
        <f>IF('STATS 17-18'!H551&lt;11,IF(I549&gt;66,66,I549),I549)</f>
        <v>73.5</v>
      </c>
    </row>
    <row r="550" ht="20.35" customHeight="1">
      <c r="A550" t="s" s="38">
        <v>650</v>
      </c>
      <c r="B550" s="90">
        <f>VLOOKUP('STATS 17-18'!Y552,'DF - Tableau 2'!$A$3:$B$55,2)</f>
        <v>94</v>
      </c>
      <c r="C550" s="116">
        <f>IF('STATS 17-18'!G552&lt;400,IF(B550&gt;66,66,B550),B550)</f>
        <v>94</v>
      </c>
      <c r="D550" s="116">
        <f>IF('STATS 17-18'!G552&lt;200,IF(C550&gt;60,60,C550),C550)</f>
        <v>94</v>
      </c>
      <c r="E550" s="33">
        <f>VLOOKUP('STATS 17-18'!AE552,'DF - Tableau 4'!$A$3:$B$55,2)</f>
        <v>68</v>
      </c>
      <c r="F550" s="33">
        <f>IF('STATS 17-18'!G552&lt;400,IF(E550&gt;66,66,E550),E550)</f>
        <v>68</v>
      </c>
      <c r="G550" s="33">
        <f>IF('STATS 17-18'!G552&lt;200,IF(F550&gt;60,60,F550),F550)</f>
        <v>68</v>
      </c>
      <c r="H550" s="116">
        <f>(D550+G550)/2</f>
        <v>81</v>
      </c>
      <c r="I550" s="116">
        <f>IF('STATS 17-18'!H552&lt;13.4,IF(H550&gt;73,73,H550),H550)</f>
        <v>81</v>
      </c>
      <c r="J550" s="134">
        <f>IF('STATS 17-18'!H552&lt;11,IF(I550&gt;66,66,I550),I550)</f>
        <v>81</v>
      </c>
    </row>
    <row r="551" ht="20.35" customHeight="1">
      <c r="A551" t="s" s="38">
        <v>651</v>
      </c>
      <c r="B551" s="90">
        <f>VLOOKUP('STATS 17-18'!Y553,'DF - Tableau 2'!$A$3:$B$55,2)</f>
        <v>55</v>
      </c>
      <c r="C551" s="116">
        <f>IF('STATS 17-18'!G553&lt;400,IF(B551&gt;66,66,B551),B551)</f>
        <v>55</v>
      </c>
      <c r="D551" s="116">
        <f>IF('STATS 17-18'!G553&lt;200,IF(C551&gt;60,60,C551),C551)</f>
        <v>55</v>
      </c>
      <c r="E551" s="33">
        <f>VLOOKUP('STATS 17-18'!AE553,'DF - Tableau 4'!$A$3:$B$55,2)</f>
        <v>75</v>
      </c>
      <c r="F551" s="33">
        <f>IF('STATS 17-18'!G553&lt;400,IF(E551&gt;66,66,E551),E551)</f>
        <v>66</v>
      </c>
      <c r="G551" s="33">
        <f>IF('STATS 17-18'!G553&lt;200,IF(F551&gt;60,60,F551),F551)</f>
        <v>66</v>
      </c>
      <c r="H551" s="116">
        <f>(D551+G551)/2</f>
        <v>60.5</v>
      </c>
      <c r="I551" s="116">
        <f>IF('STATS 17-18'!H553&lt;13.4,IF(H551&gt;73,73,H551),H551)</f>
        <v>60.5</v>
      </c>
      <c r="J551" s="134">
        <f>IF('STATS 17-18'!H553&lt;11,IF(I551&gt;66,66,I551),I551)</f>
        <v>60.5</v>
      </c>
    </row>
    <row r="552" ht="20.35" customHeight="1">
      <c r="A552" t="s" s="38">
        <v>652</v>
      </c>
      <c r="B552" s="90">
        <f>VLOOKUP('STATS 17-18'!Y554,'DF - Tableau 2'!$A$3:$B$55,2)</f>
        <v>81</v>
      </c>
      <c r="C552" s="33">
        <f>IF('STATS 17-18'!G554&lt;400,IF(B552&gt;66,66,B552),B552)</f>
        <v>66</v>
      </c>
      <c r="D552" s="33">
        <f>IF('STATS 17-18'!G554&lt;200,IF(C552&gt;60,60,C552),C552)</f>
        <v>60</v>
      </c>
      <c r="E552" s="33">
        <f>VLOOKUP('STATS 17-18'!AE554,'DF - Tableau 4'!$A$3:$B$55,2)</f>
        <v>60</v>
      </c>
      <c r="F552" s="33">
        <f>IF('STATS 17-18'!G554&lt;400,IF(E552&gt;66,66,E552),E552)</f>
        <v>60</v>
      </c>
      <c r="G552" s="33">
        <f>IF('STATS 17-18'!G554&lt;200,IF(F552&gt;60,60,F552),F552)</f>
        <v>60</v>
      </c>
      <c r="H552" s="116">
        <f>(D552+G552)/2</f>
        <v>60</v>
      </c>
      <c r="I552" s="116">
        <f>IF('STATS 17-18'!H554&lt;13.4,IF(H552&gt;73,73,H552),H552)</f>
        <v>60</v>
      </c>
      <c r="J552" s="134">
        <f>IF('STATS 17-18'!H554&lt;11,IF(I552&gt;66,66,I552),I552)</f>
        <v>60</v>
      </c>
    </row>
    <row r="553" ht="20.35" customHeight="1">
      <c r="A553" t="s" s="38">
        <v>654</v>
      </c>
      <c r="B553" s="90">
        <f>VLOOKUP('STATS 17-18'!Y555,'DF - Tableau 2'!$A$3:$B$55,2)</f>
        <v>58</v>
      </c>
      <c r="C553" s="116">
        <f>IF('STATS 17-18'!G555&lt;400,IF(B553&gt;66,66,B553),B553)</f>
        <v>58</v>
      </c>
      <c r="D553" s="116">
        <f>IF('STATS 17-18'!G555&lt;200,IF(C553&gt;60,60,C553),C553)</f>
        <v>58</v>
      </c>
      <c r="E553" s="33">
        <f>VLOOKUP('STATS 17-18'!AE555,'DF - Tableau 4'!$A$3:$B$55,2)</f>
        <v>81</v>
      </c>
      <c r="F553" s="33">
        <f>IF('STATS 17-18'!G555&lt;400,IF(E553&gt;66,66,E553),E553)</f>
        <v>81</v>
      </c>
      <c r="G553" s="33">
        <f>IF('STATS 17-18'!G555&lt;200,IF(F553&gt;60,60,F553),F553)</f>
        <v>81</v>
      </c>
      <c r="H553" s="116">
        <f>(D553+G553)/2</f>
        <v>69.5</v>
      </c>
      <c r="I553" s="116">
        <f>IF('STATS 17-18'!H555&lt;13.4,IF(H553&gt;73,73,H553),H553)</f>
        <v>69.5</v>
      </c>
      <c r="J553" s="134">
        <f>IF('STATS 17-18'!H555&lt;11,IF(I553&gt;66,66,I553),I553)</f>
        <v>69.5</v>
      </c>
    </row>
    <row r="554" ht="20.35" customHeight="1">
      <c r="A554" t="s" s="38">
        <v>655</v>
      </c>
      <c r="B554" s="90">
        <f>VLOOKUP('STATS 17-18'!Y556,'DF - Tableau 2'!$A$3:$B$55,2)</f>
        <v>80</v>
      </c>
      <c r="C554" s="116">
        <f>IF('STATS 17-18'!G556&lt;400,IF(B554&gt;66,66,B554),B554)</f>
        <v>80</v>
      </c>
      <c r="D554" s="116">
        <f>IF('STATS 17-18'!G556&lt;200,IF(C554&gt;60,60,C554),C554)</f>
        <v>80</v>
      </c>
      <c r="E554" s="33">
        <f>VLOOKUP('STATS 17-18'!AE556,'DF - Tableau 4'!$A$3:$B$55,2)</f>
        <v>65</v>
      </c>
      <c r="F554" s="33">
        <f>IF('STATS 17-18'!G556&lt;400,IF(E554&gt;66,66,E554),E554)</f>
        <v>65</v>
      </c>
      <c r="G554" s="33">
        <f>IF('STATS 17-18'!G556&lt;200,IF(F554&gt;60,60,F554),F554)</f>
        <v>65</v>
      </c>
      <c r="H554" s="116">
        <f>(D554+G554)/2</f>
        <v>72.5</v>
      </c>
      <c r="I554" s="116">
        <f>IF('STATS 17-18'!H556&lt;13.4,IF(H554&gt;73,73,H554),H554)</f>
        <v>72.5</v>
      </c>
      <c r="J554" s="134">
        <f>IF('STATS 17-18'!H556&lt;11,IF(I554&gt;66,66,I554),I554)</f>
        <v>72.5</v>
      </c>
    </row>
    <row r="555" ht="20.35" customHeight="1">
      <c r="A555" t="s" s="38">
        <v>656</v>
      </c>
      <c r="B555" s="90">
        <f>VLOOKUP('STATS 17-18'!Y557,'DF - Tableau 2'!$A$3:$B$55,2)</f>
        <v>58</v>
      </c>
      <c r="C555" s="116">
        <f>IF('STATS 17-18'!G557&lt;400,IF(B555&gt;66,66,B555),B555)</f>
        <v>58</v>
      </c>
      <c r="D555" s="116">
        <f>IF('STATS 17-18'!G557&lt;200,IF(C555&gt;60,60,C555),C555)</f>
        <v>58</v>
      </c>
      <c r="E555" s="33">
        <f>VLOOKUP('STATS 17-18'!AE557,'DF - Tableau 4'!$A$3:$B$55,2)</f>
        <v>69</v>
      </c>
      <c r="F555" s="33">
        <f>IF('STATS 17-18'!G557&lt;400,IF(E555&gt;66,66,E555),E555)</f>
        <v>69</v>
      </c>
      <c r="G555" s="33">
        <f>IF('STATS 17-18'!G557&lt;200,IF(F555&gt;60,60,F555),F555)</f>
        <v>69</v>
      </c>
      <c r="H555" s="116">
        <f>(D555+G555)/2</f>
        <v>63.5</v>
      </c>
      <c r="I555" s="116">
        <f>IF('STATS 17-18'!H557&lt;13.4,IF(H555&gt;73,73,H555),H555)</f>
        <v>63.5</v>
      </c>
      <c r="J555" s="134">
        <f>IF('STATS 17-18'!H557&lt;11,IF(I555&gt;66,66,I555),I555)</f>
        <v>63.5</v>
      </c>
    </row>
    <row r="556" ht="20.35" customHeight="1">
      <c r="A556" t="s" s="38">
        <v>657</v>
      </c>
      <c r="B556" s="90">
        <f>VLOOKUP('STATS 17-18'!Y558,'DF - Tableau 2'!$A$3:$B$55,2)</f>
        <v>82</v>
      </c>
      <c r="C556" s="116">
        <f>IF('STATS 17-18'!G558&lt;400,IF(B556&gt;66,66,B556),B556)</f>
        <v>82</v>
      </c>
      <c r="D556" s="116">
        <f>IF('STATS 17-18'!G558&lt;200,IF(C556&gt;60,60,C556),C556)</f>
        <v>82</v>
      </c>
      <c r="E556" s="33">
        <f>VLOOKUP('STATS 17-18'!AE558,'DF - Tableau 4'!$A$3:$B$55,2)</f>
        <v>61</v>
      </c>
      <c r="F556" s="33">
        <f>IF('STATS 17-18'!G558&lt;400,IF(E556&gt;66,66,E556),E556)</f>
        <v>61</v>
      </c>
      <c r="G556" s="33">
        <f>IF('STATS 17-18'!G558&lt;200,IF(F556&gt;60,60,F556),F556)</f>
        <v>61</v>
      </c>
      <c r="H556" s="116">
        <f>(D556+G556)/2</f>
        <v>71.5</v>
      </c>
      <c r="I556" s="116">
        <f>IF('STATS 17-18'!H558&lt;13.4,IF(H556&gt;73,73,H556),H556)</f>
        <v>71.5</v>
      </c>
      <c r="J556" s="134">
        <f>IF('STATS 17-18'!H558&lt;11,IF(I556&gt;66,66,I556),I556)</f>
        <v>71.5</v>
      </c>
    </row>
    <row r="557" ht="20.35" customHeight="1">
      <c r="A557" t="s" s="38">
        <v>659</v>
      </c>
      <c r="B557" s="90">
        <f>VLOOKUP('STATS 17-18'!Y559,'DF - Tableau 2'!$A$3:$B$55,2)</f>
        <v>53</v>
      </c>
      <c r="C557" s="116">
        <f>IF('STATS 17-18'!G559&lt;400,IF(B557&gt;66,66,B557),B557)</f>
        <v>53</v>
      </c>
      <c r="D557" s="116">
        <f>IF('STATS 17-18'!G559&lt;200,IF(C557&gt;60,60,C557),C557)</f>
        <v>53</v>
      </c>
      <c r="E557" s="33">
        <f>VLOOKUP('STATS 17-18'!AE559,'DF - Tableau 4'!$A$3:$B$55,2)</f>
        <v>77</v>
      </c>
      <c r="F557" s="33">
        <f>IF('STATS 17-18'!G559&lt;400,IF(E557&gt;66,66,E557),E557)</f>
        <v>77</v>
      </c>
      <c r="G557" s="33">
        <f>IF('STATS 17-18'!G559&lt;200,IF(F557&gt;60,60,F557),F557)</f>
        <v>77</v>
      </c>
      <c r="H557" s="116">
        <f>(D557+G557)/2</f>
        <v>65</v>
      </c>
      <c r="I557" s="116">
        <f>IF('STATS 17-18'!H559&lt;13.4,IF(H557&gt;73,73,H557),H557)</f>
        <v>65</v>
      </c>
      <c r="J557" s="134">
        <f>IF('STATS 17-18'!H559&lt;11,IF(I557&gt;66,66,I557),I557)</f>
        <v>65</v>
      </c>
    </row>
    <row r="558" ht="20.35" customHeight="1">
      <c r="A558" t="s" s="38">
        <v>660</v>
      </c>
      <c r="B558" s="90">
        <f>VLOOKUP('STATS 17-18'!Y560,'DF - Tableau 2'!$A$3:$B$55,2)</f>
        <v>74</v>
      </c>
      <c r="C558" s="116">
        <f>IF('STATS 17-18'!G560&lt;400,IF(B558&gt;66,66,B558),B558)</f>
        <v>74</v>
      </c>
      <c r="D558" s="116">
        <f>IF('STATS 17-18'!G560&lt;200,IF(C558&gt;60,60,C558),C558)</f>
        <v>74</v>
      </c>
      <c r="E558" s="33">
        <f>VLOOKUP('STATS 17-18'!AE560,'DF - Tableau 4'!$A$3:$B$55,2)</f>
        <v>67</v>
      </c>
      <c r="F558" s="33">
        <f>IF('STATS 17-18'!G560&lt;400,IF(E558&gt;66,66,E558),E558)</f>
        <v>67</v>
      </c>
      <c r="G558" s="33">
        <f>IF('STATS 17-18'!G560&lt;200,IF(F558&gt;60,60,F558),F558)</f>
        <v>67</v>
      </c>
      <c r="H558" s="116">
        <f>(D558+G558)/2</f>
        <v>70.5</v>
      </c>
      <c r="I558" s="116">
        <f>IF('STATS 17-18'!H560&lt;13.4,IF(H558&gt;73,73,H558),H558)</f>
        <v>70.5</v>
      </c>
      <c r="J558" s="134">
        <f>IF('STATS 17-18'!H560&lt;11,IF(I558&gt;66,66,I558),I558)</f>
        <v>70.5</v>
      </c>
    </row>
    <row r="559" ht="20.35" customHeight="1">
      <c r="A559" t="s" s="38">
        <v>661</v>
      </c>
      <c r="B559" s="90">
        <f>VLOOKUP('STATS 17-18'!Y561,'DF - Tableau 2'!$A$3:$B$55,2)</f>
        <v>79</v>
      </c>
      <c r="C559" s="116">
        <f>IF('STATS 17-18'!G561&lt;400,IF(B559&gt;66,66,B559),B559)</f>
        <v>79</v>
      </c>
      <c r="D559" s="116">
        <f>IF('STATS 17-18'!G561&lt;200,IF(C559&gt;60,60,C559),C559)</f>
        <v>79</v>
      </c>
      <c r="E559" s="33">
        <f>VLOOKUP('STATS 17-18'!AE561,'DF - Tableau 4'!$A$3:$B$55,2)</f>
        <v>85</v>
      </c>
      <c r="F559" s="33">
        <f>IF('STATS 17-18'!G561&lt;400,IF(E559&gt;66,66,E559),E559)</f>
        <v>85</v>
      </c>
      <c r="G559" s="33">
        <f>IF('STATS 17-18'!G561&lt;200,IF(F559&gt;60,60,F559),F559)</f>
        <v>85</v>
      </c>
      <c r="H559" s="116">
        <f>(D559+G559)/2</f>
        <v>82</v>
      </c>
      <c r="I559" s="116">
        <f>IF('STATS 17-18'!H561&lt;13.4,IF(H559&gt;73,73,H559),H559)</f>
        <v>73</v>
      </c>
      <c r="J559" s="134">
        <f>IF('STATS 17-18'!H561&lt;11,IF(I559&gt;66,66,I559),I559)</f>
        <v>66</v>
      </c>
    </row>
    <row r="560" ht="20.35" customHeight="1">
      <c r="A560" t="s" s="38">
        <v>662</v>
      </c>
      <c r="B560" s="90">
        <f>VLOOKUP('STATS 17-18'!Y562,'DF - Tableau 2'!$A$3:$B$55,2)</f>
        <v>65</v>
      </c>
      <c r="C560" s="116">
        <f>IF('STATS 17-18'!G562&lt;400,IF(B560&gt;66,66,B560),B560)</f>
        <v>65</v>
      </c>
      <c r="D560" s="116">
        <f>IF('STATS 17-18'!G562&lt;200,IF(C560&gt;60,60,C560),C560)</f>
        <v>65</v>
      </c>
      <c r="E560" s="33">
        <f>VLOOKUP('STATS 17-18'!AE562,'DF - Tableau 4'!$A$3:$B$55,2)</f>
        <v>84</v>
      </c>
      <c r="F560" s="33">
        <f>IF('STATS 17-18'!G562&lt;400,IF(E560&gt;66,66,E560),E560)</f>
        <v>84</v>
      </c>
      <c r="G560" s="33">
        <f>IF('STATS 17-18'!G562&lt;200,IF(F560&gt;60,60,F560),F560)</f>
        <v>84</v>
      </c>
      <c r="H560" s="116">
        <f>(D560+G560)/2</f>
        <v>74.5</v>
      </c>
      <c r="I560" s="116">
        <f>IF('STATS 17-18'!H562&lt;13.4,IF(H560&gt;73,73,H560),H560)</f>
        <v>74.5</v>
      </c>
      <c r="J560" s="134">
        <f>IF('STATS 17-18'!H562&lt;11,IF(I560&gt;66,66,I560),I560)</f>
        <v>74.5</v>
      </c>
    </row>
    <row r="561" ht="20.35" customHeight="1">
      <c r="A561" t="s" s="38">
        <v>663</v>
      </c>
      <c r="B561" s="90">
        <f>VLOOKUP('STATS 17-18'!Y563,'DF - Tableau 2'!$A$3:$B$55,2)</f>
        <v>58</v>
      </c>
      <c r="C561" s="116">
        <f>IF('STATS 17-18'!G563&lt;400,IF(B561&gt;66,66,B561),B561)</f>
        <v>58</v>
      </c>
      <c r="D561" s="116">
        <f>IF('STATS 17-18'!G563&lt;200,IF(C561&gt;60,60,C561),C561)</f>
        <v>58</v>
      </c>
      <c r="E561" s="33">
        <f>VLOOKUP('STATS 17-18'!AE563,'DF - Tableau 4'!$A$3:$B$55,2)</f>
        <v>88</v>
      </c>
      <c r="F561" s="33">
        <f>IF('STATS 17-18'!G563&lt;400,IF(E561&gt;66,66,E561),E561)</f>
        <v>88</v>
      </c>
      <c r="G561" s="33">
        <f>IF('STATS 17-18'!G563&lt;200,IF(F561&gt;60,60,F561),F561)</f>
        <v>88</v>
      </c>
      <c r="H561" s="116">
        <f>(D561+G561)/2</f>
        <v>73</v>
      </c>
      <c r="I561" s="116">
        <f>IF('STATS 17-18'!H563&lt;13.4,IF(H561&gt;73,73,H561),H561)</f>
        <v>73</v>
      </c>
      <c r="J561" s="134">
        <f>IF('STATS 17-18'!H563&lt;11,IF(I561&gt;66,66,I561),I561)</f>
        <v>73</v>
      </c>
    </row>
    <row r="562" ht="20.35" customHeight="1">
      <c r="A562" t="s" s="38">
        <v>664</v>
      </c>
      <c r="B562" s="90">
        <f>VLOOKUP('STATS 17-18'!Y564,'DF - Tableau 2'!$A$3:$B$55,2)</f>
        <v>59</v>
      </c>
      <c r="C562" s="116">
        <f>IF('STATS 17-18'!G564&lt;400,IF(B562&gt;66,66,B562),B562)</f>
        <v>59</v>
      </c>
      <c r="D562" s="116">
        <f>IF('STATS 17-18'!G564&lt;200,IF(C562&gt;60,60,C562),C562)</f>
        <v>59</v>
      </c>
      <c r="E562" s="33">
        <f>VLOOKUP('STATS 17-18'!AE564,'DF - Tableau 4'!$A$3:$B$55,2)</f>
        <v>53</v>
      </c>
      <c r="F562" s="33">
        <f>IF('STATS 17-18'!G564&lt;400,IF(E562&gt;66,66,E562),E562)</f>
        <v>53</v>
      </c>
      <c r="G562" s="33">
        <f>IF('STATS 17-18'!G564&lt;200,IF(F562&gt;60,60,F562),F562)</f>
        <v>53</v>
      </c>
      <c r="H562" s="116">
        <f>(D562+G562)/2</f>
        <v>56</v>
      </c>
      <c r="I562" s="116">
        <f>IF('STATS 17-18'!H564&lt;13.4,IF(H562&gt;73,73,H562),H562)</f>
        <v>56</v>
      </c>
      <c r="J562" s="134">
        <f>IF('STATS 17-18'!H564&lt;11,IF(I562&gt;66,66,I562),I562)</f>
        <v>56</v>
      </c>
    </row>
    <row r="563" ht="20.35" customHeight="1">
      <c r="A563" t="s" s="38">
        <v>665</v>
      </c>
      <c r="B563" s="90">
        <f>VLOOKUP('STATS 17-18'!Y565,'DF - Tableau 2'!$A$3:$B$55,2)</f>
        <v>49</v>
      </c>
      <c r="C563" s="116">
        <f>IF('STATS 17-18'!G565&lt;400,IF(B563&gt;66,66,B563),B563)</f>
        <v>49</v>
      </c>
      <c r="D563" s="116">
        <f>IF('STATS 17-18'!G565&lt;200,IF(C563&gt;60,60,C563),C563)</f>
        <v>49</v>
      </c>
      <c r="E563" s="33">
        <f>VLOOKUP('STATS 17-18'!AE565,'DF - Tableau 4'!$A$3:$B$55,2)</f>
        <v>76</v>
      </c>
      <c r="F563" s="33">
        <f>IF('STATS 17-18'!G565&lt;400,IF(E563&gt;66,66,E563),E563)</f>
        <v>66</v>
      </c>
      <c r="G563" s="33">
        <f>IF('STATS 17-18'!G565&lt;200,IF(F563&gt;60,60,F563),F563)</f>
        <v>60</v>
      </c>
      <c r="H563" s="116">
        <f>(D563+G563)/2</f>
        <v>54.5</v>
      </c>
      <c r="I563" s="116">
        <f>IF('STATS 17-18'!H565&lt;13.4,IF(H563&gt;73,73,H563),H563)</f>
        <v>54.5</v>
      </c>
      <c r="J563" s="134">
        <f>IF('STATS 17-18'!H565&lt;11,IF(I563&gt;66,66,I563),I563)</f>
        <v>54.5</v>
      </c>
    </row>
    <row r="564" ht="20.35" customHeight="1">
      <c r="A564" t="s" s="38">
        <v>666</v>
      </c>
      <c r="B564" s="90">
        <f>VLOOKUP('STATS 17-18'!Y566,'DF - Tableau 2'!$A$3:$B$55,2)</f>
        <v>65</v>
      </c>
      <c r="C564" s="116">
        <f>IF('STATS 17-18'!G566&lt;400,IF(B564&gt;66,66,B564),B564)</f>
        <v>65</v>
      </c>
      <c r="D564" s="116">
        <f>IF('STATS 17-18'!G566&lt;200,IF(C564&gt;60,60,C564),C564)</f>
        <v>65</v>
      </c>
      <c r="E564" s="33">
        <f>VLOOKUP('STATS 17-18'!AE566,'DF - Tableau 4'!$A$3:$B$55,2)</f>
        <v>73</v>
      </c>
      <c r="F564" s="33">
        <f>IF('STATS 17-18'!G566&lt;400,IF(E564&gt;66,66,E564),E564)</f>
        <v>73</v>
      </c>
      <c r="G564" s="33">
        <f>IF('STATS 17-18'!G566&lt;200,IF(F564&gt;60,60,F564),F564)</f>
        <v>73</v>
      </c>
      <c r="H564" s="116">
        <f>(D564+G564)/2</f>
        <v>69</v>
      </c>
      <c r="I564" s="116">
        <f>IF('STATS 17-18'!H566&lt;13.4,IF(H564&gt;73,73,H564),H564)</f>
        <v>69</v>
      </c>
      <c r="J564" s="134">
        <f>IF('STATS 17-18'!H566&lt;11,IF(I564&gt;66,66,I564),I564)</f>
        <v>69</v>
      </c>
    </row>
    <row r="565" ht="20.35" customHeight="1">
      <c r="A565" t="s" s="38">
        <v>667</v>
      </c>
      <c r="B565" s="90">
        <f>VLOOKUP('STATS 17-18'!Y567,'DF - Tableau 2'!$A$3:$B$55,2)</f>
        <v>54</v>
      </c>
      <c r="C565" s="116">
        <f>IF('STATS 17-18'!G567&lt;400,IF(B565&gt;66,66,B565),B565)</f>
        <v>54</v>
      </c>
      <c r="D565" s="116">
        <f>IF('STATS 17-18'!G567&lt;200,IF(C565&gt;60,60,C565),C565)</f>
        <v>54</v>
      </c>
      <c r="E565" s="33">
        <f>VLOOKUP('STATS 17-18'!AE567,'DF - Tableau 4'!$A$3:$B$55,2)</f>
        <v>80</v>
      </c>
      <c r="F565" s="33">
        <f>IF('STATS 17-18'!G567&lt;400,IF(E565&gt;66,66,E565),E565)</f>
        <v>80</v>
      </c>
      <c r="G565" s="33">
        <f>IF('STATS 17-18'!G567&lt;200,IF(F565&gt;60,60,F565),F565)</f>
        <v>80</v>
      </c>
      <c r="H565" s="116">
        <f>(D565+G565)/2</f>
        <v>67</v>
      </c>
      <c r="I565" s="116">
        <f>IF('STATS 17-18'!H567&lt;13.4,IF(H565&gt;73,73,H565),H565)</f>
        <v>67</v>
      </c>
      <c r="J565" s="134">
        <f>IF('STATS 17-18'!H567&lt;11,IF(I565&gt;66,66,I565),I565)</f>
        <v>67</v>
      </c>
    </row>
    <row r="566" ht="20.35" customHeight="1">
      <c r="A566" t="s" s="38">
        <v>668</v>
      </c>
      <c r="B566" s="90">
        <f>VLOOKUP('STATS 17-18'!Y568,'DF - Tableau 2'!$A$3:$B$55,2)</f>
        <v>72</v>
      </c>
      <c r="C566" s="33">
        <f>IF('STATS 17-18'!G568&lt;400,IF(B566&gt;66,66,B566),B566)</f>
        <v>66</v>
      </c>
      <c r="D566" s="33">
        <f>IF('STATS 17-18'!G568&lt;200,IF(C566&gt;60,60,C566),C566)</f>
        <v>66</v>
      </c>
      <c r="E566" s="33">
        <f>VLOOKUP('STATS 17-18'!AE568,'DF - Tableau 4'!$A$3:$B$55,2)</f>
        <v>75</v>
      </c>
      <c r="F566" s="33">
        <f>IF('STATS 17-18'!G568&lt;400,IF(E566&gt;66,66,E566),E566)</f>
        <v>66</v>
      </c>
      <c r="G566" s="33">
        <f>IF('STATS 17-18'!G568&lt;200,IF(F566&gt;60,60,F566),F566)</f>
        <v>66</v>
      </c>
      <c r="H566" s="116">
        <f>(D566+G566)/2</f>
        <v>66</v>
      </c>
      <c r="I566" s="116">
        <f>IF('STATS 17-18'!H568&lt;13.4,IF(H566&gt;73,73,H566),H566)</f>
        <v>66</v>
      </c>
      <c r="J566" s="134">
        <f>IF('STATS 17-18'!H568&lt;11,IF(I566&gt;66,66,I566),I566)</f>
        <v>66</v>
      </c>
    </row>
    <row r="567" ht="20.35" customHeight="1">
      <c r="A567" t="s" s="38">
        <v>669</v>
      </c>
      <c r="B567" s="90">
        <f>VLOOKUP('STATS 17-18'!Y569,'DF - Tableau 2'!$A$3:$B$55,2)</f>
        <v>76</v>
      </c>
      <c r="C567" s="116">
        <f>IF('STATS 17-18'!G569&lt;400,IF(B567&gt;66,66,B567),B567)</f>
        <v>76</v>
      </c>
      <c r="D567" s="116">
        <f>IF('STATS 17-18'!G569&lt;200,IF(C567&gt;60,60,C567),C567)</f>
        <v>76</v>
      </c>
      <c r="E567" s="33">
        <f>VLOOKUP('STATS 17-18'!AE569,'DF - Tableau 4'!$A$3:$B$55,2)</f>
        <v>67</v>
      </c>
      <c r="F567" s="33">
        <f>IF('STATS 17-18'!G569&lt;400,IF(E567&gt;66,66,E567),E567)</f>
        <v>67</v>
      </c>
      <c r="G567" s="33">
        <f>IF('STATS 17-18'!G569&lt;200,IF(F567&gt;60,60,F567),F567)</f>
        <v>67</v>
      </c>
      <c r="H567" s="116">
        <f>(D567+G567)/2</f>
        <v>71.5</v>
      </c>
      <c r="I567" s="116">
        <f>IF('STATS 17-18'!H569&lt;13.4,IF(H567&gt;73,73,H567),H567)</f>
        <v>71.5</v>
      </c>
      <c r="J567" s="134">
        <f>IF('STATS 17-18'!H569&lt;11,IF(I567&gt;66,66,I567),I567)</f>
        <v>66</v>
      </c>
    </row>
    <row r="568" ht="20.35" customHeight="1">
      <c r="A568" t="s" s="38">
        <v>670</v>
      </c>
      <c r="B568" s="90">
        <f>VLOOKUP('STATS 17-18'!Y570,'DF - Tableau 2'!$A$3:$B$55,2)</f>
        <v>47</v>
      </c>
      <c r="C568" s="116">
        <f>IF('STATS 17-18'!G570&lt;400,IF(B568&gt;66,66,B568),B568)</f>
        <v>47</v>
      </c>
      <c r="D568" s="116">
        <f>IF('STATS 17-18'!G570&lt;200,IF(C568&gt;60,60,C568),C568)</f>
        <v>47</v>
      </c>
      <c r="E568" s="33">
        <f>VLOOKUP('STATS 17-18'!AE570,'DF - Tableau 4'!$A$3:$B$55,2)</f>
        <v>67</v>
      </c>
      <c r="F568" s="33">
        <f>IF('STATS 17-18'!G570&lt;400,IF(E568&gt;66,66,E568),E568)</f>
        <v>66</v>
      </c>
      <c r="G568" s="33">
        <f>IF('STATS 17-18'!G570&lt;200,IF(F568&gt;60,60,F568),F568)</f>
        <v>66</v>
      </c>
      <c r="H568" s="116">
        <f>(D568+G568)/2</f>
        <v>56.5</v>
      </c>
      <c r="I568" s="116">
        <f>IF('STATS 17-18'!H570&lt;13.4,IF(H568&gt;73,73,H568),H568)</f>
        <v>56.5</v>
      </c>
      <c r="J568" s="134">
        <f>IF('STATS 17-18'!H570&lt;11,IF(I568&gt;66,66,I568),I568)</f>
        <v>56.5</v>
      </c>
    </row>
    <row r="569" ht="20.35" customHeight="1">
      <c r="A569" t="s" s="38">
        <v>671</v>
      </c>
      <c r="B569" s="90">
        <f>VLOOKUP('STATS 17-18'!Y571,'DF - Tableau 2'!$A$3:$B$55,2)</f>
        <v>48</v>
      </c>
      <c r="C569" s="116">
        <f>IF('STATS 17-18'!G571&lt;400,IF(B569&gt;66,66,B569),B569)</f>
        <v>48</v>
      </c>
      <c r="D569" s="116">
        <f>IF('STATS 17-18'!G571&lt;200,IF(C569&gt;60,60,C569),C569)</f>
        <v>48</v>
      </c>
      <c r="E569" s="33">
        <f>VLOOKUP('STATS 17-18'!AE571,'DF - Tableau 4'!$A$3:$B$55,2)</f>
        <v>69</v>
      </c>
      <c r="F569" s="33">
        <f>IF('STATS 17-18'!G571&lt;400,IF(E569&gt;66,66,E569),E569)</f>
        <v>66</v>
      </c>
      <c r="G569" s="33">
        <f>IF('STATS 17-18'!G571&lt;200,IF(F569&gt;60,60,F569),F569)</f>
        <v>60</v>
      </c>
      <c r="H569" s="116">
        <f>(D569+G569)/2</f>
        <v>54</v>
      </c>
      <c r="I569" s="116">
        <f>IF('STATS 17-18'!H571&lt;13.4,IF(H569&gt;73,73,H569),H569)</f>
        <v>54</v>
      </c>
      <c r="J569" s="134">
        <f>IF('STATS 17-18'!H571&lt;11,IF(I569&gt;66,66,I569),I569)</f>
        <v>54</v>
      </c>
    </row>
    <row r="570" ht="20.35" customHeight="1">
      <c r="A570" t="s" s="38">
        <v>672</v>
      </c>
      <c r="B570" s="90">
        <f>VLOOKUP('STATS 17-18'!Y572,'DF - Tableau 2'!$A$3:$B$55,2)</f>
        <v>49</v>
      </c>
      <c r="C570" s="116">
        <f>IF('STATS 17-18'!G572&lt;400,IF(B570&gt;66,66,B570),B570)</f>
        <v>49</v>
      </c>
      <c r="D570" s="116">
        <f>IF('STATS 17-18'!G572&lt;200,IF(C570&gt;60,60,C570),C570)</f>
        <v>49</v>
      </c>
      <c r="E570" s="33">
        <f>VLOOKUP('STATS 17-18'!AE572,'DF - Tableau 4'!$A$3:$B$55,2)</f>
        <v>77</v>
      </c>
      <c r="F570" s="33">
        <f>IF('STATS 17-18'!G572&lt;400,IF(E570&gt;66,66,E570),E570)</f>
        <v>66</v>
      </c>
      <c r="G570" s="33">
        <f>IF('STATS 17-18'!G572&lt;200,IF(F570&gt;60,60,F570),F570)</f>
        <v>60</v>
      </c>
      <c r="H570" s="116">
        <f>(D570+G570)/2</f>
        <v>54.5</v>
      </c>
      <c r="I570" s="116">
        <f>IF('STATS 17-18'!H572&lt;13.4,IF(H570&gt;73,73,H570),H570)</f>
        <v>54.5</v>
      </c>
      <c r="J570" s="134">
        <f>IF('STATS 17-18'!H572&lt;11,IF(I570&gt;66,66,I570),I570)</f>
        <v>54.5</v>
      </c>
    </row>
    <row r="571" ht="20.35" customHeight="1">
      <c r="A571" t="s" s="38">
        <v>673</v>
      </c>
      <c r="B571" s="90">
        <f>VLOOKUP('STATS 17-18'!Y573,'DF - Tableau 2'!$A$3:$B$55,2)</f>
        <v>77</v>
      </c>
      <c r="C571" s="116">
        <f>IF('STATS 17-18'!G573&lt;400,IF(B571&gt;66,66,B571),B571)</f>
        <v>77</v>
      </c>
      <c r="D571" s="116">
        <f>IF('STATS 17-18'!G573&lt;200,IF(C571&gt;60,60,C571),C571)</f>
        <v>77</v>
      </c>
      <c r="E571" s="33">
        <f>VLOOKUP('STATS 17-18'!AE573,'DF - Tableau 4'!$A$3:$B$55,2)</f>
        <v>48</v>
      </c>
      <c r="F571" s="33">
        <f>IF('STATS 17-18'!G573&lt;400,IF(E571&gt;66,66,E571),E571)</f>
        <v>48</v>
      </c>
      <c r="G571" s="33">
        <f>IF('STATS 17-18'!G573&lt;200,IF(F571&gt;60,60,F571),F571)</f>
        <v>48</v>
      </c>
      <c r="H571" s="116">
        <f>(D571+G571)/2</f>
        <v>62.5</v>
      </c>
      <c r="I571" s="116">
        <f>IF('STATS 17-18'!H573&lt;13.4,IF(H571&gt;73,73,H571),H571)</f>
        <v>62.5</v>
      </c>
      <c r="J571" s="134">
        <f>IF('STATS 17-18'!H573&lt;11,IF(I571&gt;66,66,I571),I571)</f>
        <v>62.5</v>
      </c>
    </row>
    <row r="572" ht="20.35" customHeight="1">
      <c r="A572" t="s" s="38">
        <v>674</v>
      </c>
      <c r="B572" s="90">
        <f>VLOOKUP('STATS 17-18'!Y574,'DF - Tableau 2'!$A$3:$B$55,2)</f>
        <v>66</v>
      </c>
      <c r="C572" s="116">
        <f>IF('STATS 17-18'!G574&lt;400,IF(B572&gt;66,66,B572),B572)</f>
        <v>66</v>
      </c>
      <c r="D572" s="116">
        <f>IF('STATS 17-18'!G574&lt;200,IF(C572&gt;60,60,C572),C572)</f>
        <v>66</v>
      </c>
      <c r="E572" s="33">
        <f>VLOOKUP('STATS 17-18'!AE574,'DF - Tableau 4'!$A$3:$B$55,2)</f>
        <v>79</v>
      </c>
      <c r="F572" s="33">
        <f>IF('STATS 17-18'!G574&lt;400,IF(E572&gt;66,66,E572),E572)</f>
        <v>79</v>
      </c>
      <c r="G572" s="33">
        <f>IF('STATS 17-18'!G574&lt;200,IF(F572&gt;60,60,F572),F572)</f>
        <v>79</v>
      </c>
      <c r="H572" s="116">
        <f>(D572+G572)/2</f>
        <v>72.5</v>
      </c>
      <c r="I572" s="116">
        <f>IF('STATS 17-18'!H574&lt;13.4,IF(H572&gt;73,73,H572),H572)</f>
        <v>72.5</v>
      </c>
      <c r="J572" s="134">
        <f>IF('STATS 17-18'!H574&lt;11,IF(I572&gt;66,66,I572),I572)</f>
        <v>72.5</v>
      </c>
    </row>
    <row r="573" ht="20.35" customHeight="1">
      <c r="A573" t="s" s="38">
        <v>675</v>
      </c>
      <c r="B573" s="90">
        <f>VLOOKUP('STATS 17-18'!Y575,'DF - Tableau 2'!$A$3:$B$55,2)</f>
        <v>71</v>
      </c>
      <c r="C573" s="116">
        <f>IF('STATS 17-18'!G575&lt;400,IF(B573&gt;66,66,B573),B573)</f>
        <v>71</v>
      </c>
      <c r="D573" s="116">
        <f>IF('STATS 17-18'!G575&lt;200,IF(C573&gt;60,60,C573),C573)</f>
        <v>71</v>
      </c>
      <c r="E573" s="33">
        <f>VLOOKUP('STATS 17-18'!AE575,'DF - Tableau 4'!$A$3:$B$55,2)</f>
        <v>59</v>
      </c>
      <c r="F573" s="33">
        <f>IF('STATS 17-18'!G575&lt;400,IF(E573&gt;66,66,E573),E573)</f>
        <v>59</v>
      </c>
      <c r="G573" s="33">
        <f>IF('STATS 17-18'!G575&lt;200,IF(F573&gt;60,60,F573),F573)</f>
        <v>59</v>
      </c>
      <c r="H573" s="116">
        <f>(D573+G573)/2</f>
        <v>65</v>
      </c>
      <c r="I573" s="116">
        <f>IF('STATS 17-18'!H575&lt;13.4,IF(H573&gt;73,73,H573),H573)</f>
        <v>65</v>
      </c>
      <c r="J573" s="134">
        <f>IF('STATS 17-18'!H575&lt;11,IF(I573&gt;66,66,I573),I573)</f>
        <v>65</v>
      </c>
    </row>
    <row r="574" ht="20.35" customHeight="1">
      <c r="A574" t="s" s="38">
        <v>676</v>
      </c>
      <c r="B574" s="90">
        <f>VLOOKUP('STATS 17-18'!Y576,'DF - Tableau 2'!$A$3:$B$55,2)</f>
        <v>80</v>
      </c>
      <c r="C574" s="116">
        <f>IF('STATS 17-18'!G576&lt;400,IF(B574&gt;66,66,B574),B574)</f>
        <v>80</v>
      </c>
      <c r="D574" s="116">
        <f>IF('STATS 17-18'!G576&lt;200,IF(C574&gt;60,60,C574),C574)</f>
        <v>80</v>
      </c>
      <c r="E574" s="33">
        <f>VLOOKUP('STATS 17-18'!AE576,'DF - Tableau 4'!$A$3:$B$55,2)</f>
        <v>52</v>
      </c>
      <c r="F574" s="33">
        <f>IF('STATS 17-18'!G576&lt;400,IF(E574&gt;66,66,E574),E574)</f>
        <v>52</v>
      </c>
      <c r="G574" s="33">
        <f>IF('STATS 17-18'!G576&lt;200,IF(F574&gt;60,60,F574),F574)</f>
        <v>52</v>
      </c>
      <c r="H574" s="116">
        <f>(D574+G574)/2</f>
        <v>66</v>
      </c>
      <c r="I574" s="116">
        <f>IF('STATS 17-18'!H576&lt;13.4,IF(H574&gt;73,73,H574),H574)</f>
        <v>66</v>
      </c>
      <c r="J574" s="134">
        <f>IF('STATS 17-18'!H576&lt;11,IF(I574&gt;66,66,I574),I574)</f>
        <v>66</v>
      </c>
    </row>
    <row r="575" ht="20.35" customHeight="1">
      <c r="A575" t="s" s="38">
        <v>677</v>
      </c>
      <c r="B575" s="90">
        <f>VLOOKUP('STATS 17-18'!Y577,'DF - Tableau 2'!$A$3:$B$55,2)</f>
        <v>66</v>
      </c>
      <c r="C575" s="116">
        <f>IF('STATS 17-18'!G577&lt;400,IF(B575&gt;66,66,B575),B575)</f>
        <v>66</v>
      </c>
      <c r="D575" s="116">
        <f>IF('STATS 17-18'!G577&lt;200,IF(C575&gt;60,60,C575),C575)</f>
        <v>66</v>
      </c>
      <c r="E575" s="33">
        <f>VLOOKUP('STATS 17-18'!AE577,'DF - Tableau 4'!$A$3:$B$55,2)</f>
        <v>61</v>
      </c>
      <c r="F575" s="33">
        <f>IF('STATS 17-18'!G577&lt;400,IF(E575&gt;66,66,E575),E575)</f>
        <v>61</v>
      </c>
      <c r="G575" s="33">
        <f>IF('STATS 17-18'!G577&lt;200,IF(F575&gt;60,60,F575),F575)</f>
        <v>61</v>
      </c>
      <c r="H575" s="116">
        <f>(D575+G575)/2</f>
        <v>63.5</v>
      </c>
      <c r="I575" s="116">
        <f>IF('STATS 17-18'!H577&lt;13.4,IF(H575&gt;73,73,H575),H575)</f>
        <v>63.5</v>
      </c>
      <c r="J575" s="134">
        <f>IF('STATS 17-18'!H577&lt;11,IF(I575&gt;66,66,I575),I575)</f>
        <v>63.5</v>
      </c>
    </row>
    <row r="576" ht="20.35" customHeight="1">
      <c r="A576" t="s" s="38">
        <v>678</v>
      </c>
      <c r="B576" s="90">
        <f>VLOOKUP('STATS 17-18'!Y578,'DF - Tableau 2'!$A$3:$B$55,2)</f>
        <v>66</v>
      </c>
      <c r="C576" s="116">
        <f>IF('STATS 17-18'!G578&lt;400,IF(B576&gt;66,66,B576),B576)</f>
        <v>66</v>
      </c>
      <c r="D576" s="116">
        <f>IF('STATS 17-18'!G578&lt;200,IF(C576&gt;60,60,C576),C576)</f>
        <v>66</v>
      </c>
      <c r="E576" s="33">
        <f>VLOOKUP('STATS 17-18'!AE578,'DF - Tableau 4'!$A$3:$B$55,2)</f>
        <v>53</v>
      </c>
      <c r="F576" s="33">
        <f>IF('STATS 17-18'!G578&lt;400,IF(E576&gt;66,66,E576),E576)</f>
        <v>53</v>
      </c>
      <c r="G576" s="33">
        <f>IF('STATS 17-18'!G578&lt;200,IF(F576&gt;60,60,F576),F576)</f>
        <v>53</v>
      </c>
      <c r="H576" s="116">
        <f>(D576+G576)/2</f>
        <v>59.5</v>
      </c>
      <c r="I576" s="116">
        <f>IF('STATS 17-18'!H578&lt;13.4,IF(H576&gt;73,73,H576),H576)</f>
        <v>59.5</v>
      </c>
      <c r="J576" s="134">
        <f>IF('STATS 17-18'!H578&lt;11,IF(I576&gt;66,66,I576),I576)</f>
        <v>59.5</v>
      </c>
    </row>
    <row r="577" ht="20.35" customHeight="1">
      <c r="A577" t="s" s="38">
        <v>679</v>
      </c>
      <c r="B577" s="90">
        <f>VLOOKUP('STATS 17-18'!Y579,'DF - Tableau 2'!$A$3:$B$55,2)</f>
        <v>96</v>
      </c>
      <c r="C577" s="33">
        <f>IF('STATS 17-18'!G579&lt;400,IF(B577&gt;66,66,B577),B577)</f>
        <v>66</v>
      </c>
      <c r="D577" s="33">
        <f>IF('STATS 17-18'!G579&lt;200,IF(C577&gt;60,60,C577),C577)</f>
        <v>66</v>
      </c>
      <c r="E577" s="33">
        <f>VLOOKUP('STATS 17-18'!AE579,'DF - Tableau 4'!$A$3:$B$55,2)</f>
        <v>61</v>
      </c>
      <c r="F577" s="33">
        <f>IF('STATS 17-18'!G579&lt;400,IF(E577&gt;66,66,E577),E577)</f>
        <v>61</v>
      </c>
      <c r="G577" s="33">
        <f>IF('STATS 17-18'!G579&lt;200,IF(F577&gt;60,60,F577),F577)</f>
        <v>61</v>
      </c>
      <c r="H577" s="116">
        <f>(D577+G577)/2</f>
        <v>63.5</v>
      </c>
      <c r="I577" s="116">
        <f>IF('STATS 17-18'!H579&lt;13.4,IF(H577&gt;73,73,H577),H577)</f>
        <v>63.5</v>
      </c>
      <c r="J577" s="134">
        <f>IF('STATS 17-18'!H579&lt;11,IF(I577&gt;66,66,I577),I577)</f>
        <v>63.5</v>
      </c>
    </row>
    <row r="578" ht="20.35" customHeight="1">
      <c r="A578" t="s" s="38">
        <v>680</v>
      </c>
      <c r="B578" s="90">
        <f>VLOOKUP('STATS 17-18'!Y580,'DF - Tableau 2'!$A$3:$B$55,2)</f>
        <v>74</v>
      </c>
      <c r="C578" s="116">
        <f>IF('STATS 17-18'!G580&lt;400,IF(B578&gt;66,66,B578),B578)</f>
        <v>74</v>
      </c>
      <c r="D578" s="116">
        <f>IF('STATS 17-18'!G580&lt;200,IF(C578&gt;60,60,C578),C578)</f>
        <v>74</v>
      </c>
      <c r="E578" s="33">
        <f>VLOOKUP('STATS 17-18'!AE580,'DF - Tableau 4'!$A$3:$B$55,2)</f>
        <v>85</v>
      </c>
      <c r="F578" s="33">
        <f>IF('STATS 17-18'!G580&lt;400,IF(E578&gt;66,66,E578),E578)</f>
        <v>85</v>
      </c>
      <c r="G578" s="33">
        <f>IF('STATS 17-18'!G580&lt;200,IF(F578&gt;60,60,F578),F578)</f>
        <v>85</v>
      </c>
      <c r="H578" s="116">
        <f>(D578+G578)/2</f>
        <v>79.5</v>
      </c>
      <c r="I578" s="116">
        <f>IF('STATS 17-18'!H580&lt;13.4,IF(H578&gt;73,73,H578),H578)</f>
        <v>73</v>
      </c>
      <c r="J578" s="134">
        <f>IF('STATS 17-18'!H580&lt;11,IF(I578&gt;66,66,I578),I578)</f>
        <v>73</v>
      </c>
    </row>
    <row r="579" ht="20.35" customHeight="1">
      <c r="A579" t="s" s="38">
        <v>681</v>
      </c>
      <c r="B579" s="90">
        <f>VLOOKUP('STATS 17-18'!Y581,'DF - Tableau 2'!$A$3:$B$55,2)</f>
        <v>83</v>
      </c>
      <c r="C579" s="33">
        <f>IF('STATS 17-18'!G581&lt;400,IF(B579&gt;66,66,B579),B579)</f>
        <v>66</v>
      </c>
      <c r="D579" s="33">
        <f>IF('STATS 17-18'!G581&lt;200,IF(C579&gt;60,60,C579),C579)</f>
        <v>66</v>
      </c>
      <c r="E579" s="33">
        <f>VLOOKUP('STATS 17-18'!AE581,'DF - Tableau 4'!$A$3:$B$55,2)</f>
        <v>56</v>
      </c>
      <c r="F579" s="33">
        <f>IF('STATS 17-18'!G581&lt;400,IF(E579&gt;66,66,E579),E579)</f>
        <v>56</v>
      </c>
      <c r="G579" s="33">
        <f>IF('STATS 17-18'!G581&lt;200,IF(F579&gt;60,60,F579),F579)</f>
        <v>56</v>
      </c>
      <c r="H579" s="116">
        <f>(D579+G579)/2</f>
        <v>61</v>
      </c>
      <c r="I579" s="116">
        <f>IF('STATS 17-18'!H581&lt;13.4,IF(H579&gt;73,73,H579),H579)</f>
        <v>61</v>
      </c>
      <c r="J579" s="134">
        <f>IF('STATS 17-18'!H581&lt;11,IF(I579&gt;66,66,I579),I579)</f>
        <v>61</v>
      </c>
    </row>
    <row r="580" ht="20.35" customHeight="1">
      <c r="A580" t="s" s="38">
        <v>682</v>
      </c>
      <c r="B580" s="90">
        <f>VLOOKUP('STATS 17-18'!Y582,'DF - Tableau 2'!$A$3:$B$55,2)</f>
        <v>68</v>
      </c>
      <c r="C580" s="33">
        <f>IF('STATS 17-18'!G582&lt;400,IF(B580&gt;66,66,B580),B580)</f>
        <v>66</v>
      </c>
      <c r="D580" s="33">
        <f>IF('STATS 17-18'!G582&lt;200,IF(C580&gt;60,60,C580),C580)</f>
        <v>60</v>
      </c>
      <c r="E580" s="33">
        <f>VLOOKUP('STATS 17-18'!AE582,'DF - Tableau 4'!$A$3:$B$55,2)</f>
        <v>96</v>
      </c>
      <c r="F580" s="33">
        <f>IF('STATS 17-18'!G582&lt;400,IF(E580&gt;66,66,E580),E580)</f>
        <v>66</v>
      </c>
      <c r="G580" s="33">
        <f>IF('STATS 17-18'!G582&lt;200,IF(F580&gt;60,60,F580),F580)</f>
        <v>60</v>
      </c>
      <c r="H580" s="116">
        <f>(D580+G580)/2</f>
        <v>60</v>
      </c>
      <c r="I580" s="116">
        <f>IF('STATS 17-18'!H582&lt;13.4,IF(H580&gt;73,73,H580),H580)</f>
        <v>60</v>
      </c>
      <c r="J580" s="134">
        <f>IF('STATS 17-18'!H582&lt;11,IF(I580&gt;66,66,I580),I580)</f>
        <v>60</v>
      </c>
    </row>
    <row r="581" ht="20.35" customHeight="1">
      <c r="A581" t="s" s="38">
        <v>683</v>
      </c>
      <c r="B581" s="90">
        <f>VLOOKUP('STATS 17-18'!Y583,'DF - Tableau 2'!$A$3:$B$55,2)</f>
        <v>70</v>
      </c>
      <c r="C581" s="33">
        <f>IF('STATS 17-18'!G583&lt;400,IF(B581&gt;66,66,B581),B581)</f>
        <v>66</v>
      </c>
      <c r="D581" s="33">
        <f>IF('STATS 17-18'!G583&lt;200,IF(C581&gt;60,60,C581),C581)</f>
        <v>60</v>
      </c>
      <c r="E581" s="33">
        <f>VLOOKUP('STATS 17-18'!AE583,'DF - Tableau 4'!$A$3:$B$55,2)</f>
        <v>53</v>
      </c>
      <c r="F581" s="33">
        <f>IF('STATS 17-18'!G583&lt;400,IF(E581&gt;66,66,E581),E581)</f>
        <v>53</v>
      </c>
      <c r="G581" s="33">
        <f>IF('STATS 17-18'!G583&lt;200,IF(F581&gt;60,60,F581),F581)</f>
        <v>53</v>
      </c>
      <c r="H581" s="116">
        <f>(D581+G581)/2</f>
        <v>56.5</v>
      </c>
      <c r="I581" s="116">
        <f>IF('STATS 17-18'!H583&lt;13.4,IF(H581&gt;73,73,H581),H581)</f>
        <v>56.5</v>
      </c>
      <c r="J581" s="134">
        <f>IF('STATS 17-18'!H583&lt;11,IF(I581&gt;66,66,I581),I581)</f>
        <v>56.5</v>
      </c>
    </row>
    <row r="582" ht="20.35" customHeight="1">
      <c r="A582" t="s" s="38">
        <v>684</v>
      </c>
      <c r="B582" s="90">
        <f>VLOOKUP('STATS 17-18'!Y584,'DF - Tableau 2'!$A$3:$B$55,2)</f>
        <v>64</v>
      </c>
      <c r="C582" s="116">
        <f>IF('STATS 17-18'!G584&lt;400,IF(B582&gt;66,66,B582),B582)</f>
        <v>64</v>
      </c>
      <c r="D582" s="33">
        <f>IF('STATS 17-18'!G584&lt;200,IF(C582&gt;60,60,C582),C582)</f>
        <v>60</v>
      </c>
      <c r="E582" s="33">
        <f>VLOOKUP('STATS 17-18'!AE584,'DF - Tableau 4'!$A$3:$B$55,2)</f>
        <v>51</v>
      </c>
      <c r="F582" s="33">
        <f>IF('STATS 17-18'!G584&lt;400,IF(E582&gt;66,66,E582),E582)</f>
        <v>51</v>
      </c>
      <c r="G582" s="33">
        <f>IF('STATS 17-18'!G584&lt;200,IF(F582&gt;60,60,F582),F582)</f>
        <v>51</v>
      </c>
      <c r="H582" s="116">
        <f>(D582+G582)/2</f>
        <v>55.5</v>
      </c>
      <c r="I582" s="116">
        <f>IF('STATS 17-18'!H584&lt;13.4,IF(H582&gt;73,73,H582),H582)</f>
        <v>55.5</v>
      </c>
      <c r="J582" s="134">
        <f>IF('STATS 17-18'!H584&lt;11,IF(I582&gt;66,66,I582),I582)</f>
        <v>55.5</v>
      </c>
    </row>
    <row r="583" ht="20.35" customHeight="1">
      <c r="A583" t="s" s="38">
        <v>685</v>
      </c>
      <c r="B583" s="90">
        <f>VLOOKUP('STATS 17-18'!Y585,'DF - Tableau 2'!$A$3:$B$55,2)</f>
        <v>56</v>
      </c>
      <c r="C583" s="116">
        <f>IF('STATS 17-18'!G585&lt;400,IF(B583&gt;66,66,B583),B583)</f>
        <v>56</v>
      </c>
      <c r="D583" s="116">
        <f>IF('STATS 17-18'!G585&lt;200,IF(C583&gt;60,60,C583),C583)</f>
        <v>56</v>
      </c>
      <c r="E583" s="33">
        <f>VLOOKUP('STATS 17-18'!AE585,'DF - Tableau 4'!$A$3:$B$55,2)</f>
        <v>85</v>
      </c>
      <c r="F583" s="33">
        <f>IF('STATS 17-18'!G585&lt;400,IF(E583&gt;66,66,E583),E583)</f>
        <v>85</v>
      </c>
      <c r="G583" s="33">
        <f>IF('STATS 17-18'!G585&lt;200,IF(F583&gt;60,60,F583),F583)</f>
        <v>85</v>
      </c>
      <c r="H583" s="116">
        <f>(D583+G583)/2</f>
        <v>70.5</v>
      </c>
      <c r="I583" s="116">
        <f>IF('STATS 17-18'!H585&lt;13.4,IF(H583&gt;73,73,H583),H583)</f>
        <v>70.5</v>
      </c>
      <c r="J583" s="134">
        <f>IF('STATS 17-18'!H585&lt;11,IF(I583&gt;66,66,I583),I583)</f>
        <v>70.5</v>
      </c>
    </row>
    <row r="584" ht="20.35" customHeight="1">
      <c r="A584" t="s" s="38">
        <v>686</v>
      </c>
      <c r="B584" s="90">
        <f>VLOOKUP('STATS 17-18'!Y586,'DF - Tableau 2'!$A$3:$B$55,2)</f>
        <v>88</v>
      </c>
      <c r="C584" s="116">
        <f>IF('STATS 17-18'!G586&lt;400,IF(B584&gt;66,66,B584),B584)</f>
        <v>88</v>
      </c>
      <c r="D584" s="116">
        <f>IF('STATS 17-18'!G586&lt;200,IF(C584&gt;60,60,C584),C584)</f>
        <v>88</v>
      </c>
      <c r="E584" s="33">
        <f>VLOOKUP('STATS 17-18'!AE586,'DF - Tableau 4'!$A$3:$B$55,2)</f>
        <v>59</v>
      </c>
      <c r="F584" s="33">
        <f>IF('STATS 17-18'!G586&lt;400,IF(E584&gt;66,66,E584),E584)</f>
        <v>59</v>
      </c>
      <c r="G584" s="33">
        <f>IF('STATS 17-18'!G586&lt;200,IF(F584&gt;60,60,F584),F584)</f>
        <v>59</v>
      </c>
      <c r="H584" s="116">
        <f>(D584+G584)/2</f>
        <v>73.5</v>
      </c>
      <c r="I584" s="116">
        <f>IF('STATS 17-18'!H586&lt;13.4,IF(H584&gt;73,73,H584),H584)</f>
        <v>73.5</v>
      </c>
      <c r="J584" s="134">
        <f>IF('STATS 17-18'!H586&lt;11,IF(I584&gt;66,66,I584),I584)</f>
        <v>73.5</v>
      </c>
    </row>
    <row r="585" ht="20.35" customHeight="1">
      <c r="A585" t="s" s="38">
        <v>687</v>
      </c>
      <c r="B585" s="90">
        <f>VLOOKUP('STATS 17-18'!Y587,'DF - Tableau 2'!$A$3:$B$55,2)</f>
        <v>90</v>
      </c>
      <c r="C585" s="116">
        <f>IF('STATS 17-18'!G587&lt;400,IF(B585&gt;66,66,B585),B585)</f>
        <v>90</v>
      </c>
      <c r="D585" s="116">
        <f>IF('STATS 17-18'!G587&lt;200,IF(C585&gt;60,60,C585),C585)</f>
        <v>90</v>
      </c>
      <c r="E585" s="33">
        <f>VLOOKUP('STATS 17-18'!AE587,'DF - Tableau 4'!$A$3:$B$55,2)</f>
        <v>60</v>
      </c>
      <c r="F585" s="33">
        <f>IF('STATS 17-18'!G587&lt;400,IF(E585&gt;66,66,E585),E585)</f>
        <v>60</v>
      </c>
      <c r="G585" s="33">
        <f>IF('STATS 17-18'!G587&lt;200,IF(F585&gt;60,60,F585),F585)</f>
        <v>60</v>
      </c>
      <c r="H585" s="116">
        <f>(D585+G585)/2</f>
        <v>75</v>
      </c>
      <c r="I585" s="116">
        <f>IF('STATS 17-18'!H587&lt;13.4,IF(H585&gt;73,73,H585),H585)</f>
        <v>75</v>
      </c>
      <c r="J585" s="134">
        <f>IF('STATS 17-18'!H587&lt;11,IF(I585&gt;66,66,I585),I585)</f>
        <v>75</v>
      </c>
    </row>
    <row r="586" ht="20.35" customHeight="1">
      <c r="A586" t="s" s="38">
        <v>689</v>
      </c>
      <c r="B586" s="90">
        <f>VLOOKUP('STATS 17-18'!Y588,'DF - Tableau 2'!$A$3:$B$55,2)</f>
        <v>65</v>
      </c>
      <c r="C586" s="116">
        <f>IF('STATS 17-18'!G588&lt;400,IF(B586&gt;66,66,B586),B586)</f>
        <v>65</v>
      </c>
      <c r="D586" s="33">
        <f>IF('STATS 17-18'!G588&lt;200,IF(C586&gt;60,60,C586),C586)</f>
        <v>60</v>
      </c>
      <c r="E586" s="33">
        <f>VLOOKUP('STATS 17-18'!AE588,'DF - Tableau 4'!$A$3:$B$55,2)</f>
        <v>91</v>
      </c>
      <c r="F586" s="33">
        <f>IF('STATS 17-18'!G588&lt;400,IF(E586&gt;66,66,E586),E586)</f>
        <v>66</v>
      </c>
      <c r="G586" s="33">
        <f>IF('STATS 17-18'!G588&lt;200,IF(F586&gt;60,60,F586),F586)</f>
        <v>60</v>
      </c>
      <c r="H586" s="116">
        <f>(D586+G586)/2</f>
        <v>60</v>
      </c>
      <c r="I586" s="116">
        <f>IF('STATS 17-18'!H588&lt;13.4,IF(H586&gt;73,73,H586),H586)</f>
        <v>60</v>
      </c>
      <c r="J586" s="134">
        <f>IF('STATS 17-18'!H588&lt;11,IF(I586&gt;66,66,I586),I586)</f>
        <v>60</v>
      </c>
    </row>
    <row r="587" ht="20.35" customHeight="1">
      <c r="A587" t="s" s="38">
        <v>690</v>
      </c>
      <c r="B587" s="90">
        <f>VLOOKUP('STATS 17-18'!Y589,'DF - Tableau 2'!$A$3:$B$55,2)</f>
        <v>78</v>
      </c>
      <c r="C587" s="116">
        <f>IF('STATS 17-18'!G589&lt;400,IF(B587&gt;66,66,B587),B587)</f>
        <v>78</v>
      </c>
      <c r="D587" s="116">
        <f>IF('STATS 17-18'!G589&lt;200,IF(C587&gt;60,60,C587),C587)</f>
        <v>78</v>
      </c>
      <c r="E587" s="33">
        <f>VLOOKUP('STATS 17-18'!AE589,'DF - Tableau 4'!$A$3:$B$55,2)</f>
        <v>73</v>
      </c>
      <c r="F587" s="33">
        <f>IF('STATS 17-18'!G589&lt;400,IF(E587&gt;66,66,E587),E587)</f>
        <v>73</v>
      </c>
      <c r="G587" s="33">
        <f>IF('STATS 17-18'!G589&lt;200,IF(F587&gt;60,60,F587),F587)</f>
        <v>73</v>
      </c>
      <c r="H587" s="116">
        <f>(D587+G587)/2</f>
        <v>75.5</v>
      </c>
      <c r="I587" s="116">
        <f>IF('STATS 17-18'!H589&lt;13.4,IF(H587&gt;73,73,H587),H587)</f>
        <v>73</v>
      </c>
      <c r="J587" s="134">
        <f>IF('STATS 17-18'!H589&lt;11,IF(I587&gt;66,66,I587),I587)</f>
        <v>73</v>
      </c>
    </row>
    <row r="588" ht="20.35" customHeight="1">
      <c r="A588" t="s" s="38">
        <v>691</v>
      </c>
      <c r="B588" s="90">
        <f>VLOOKUP('STATS 17-18'!Y590,'DF - Tableau 2'!$A$3:$B$55,2)</f>
        <v>53</v>
      </c>
      <c r="C588" s="116">
        <f>IF('STATS 17-18'!G590&lt;400,IF(B588&gt;66,66,B588),B588)</f>
        <v>53</v>
      </c>
      <c r="D588" s="116">
        <f>IF('STATS 17-18'!G590&lt;200,IF(C588&gt;60,60,C588),C588)</f>
        <v>53</v>
      </c>
      <c r="E588" s="33">
        <f>VLOOKUP('STATS 17-18'!AE590,'DF - Tableau 4'!$A$3:$B$55,2)</f>
        <v>98</v>
      </c>
      <c r="F588" s="33">
        <f>IF('STATS 17-18'!G590&lt;400,IF(E588&gt;66,66,E588),E588)</f>
        <v>98</v>
      </c>
      <c r="G588" s="33">
        <f>IF('STATS 17-18'!G590&lt;200,IF(F588&gt;60,60,F588),F588)</f>
        <v>98</v>
      </c>
      <c r="H588" s="116">
        <f>(D588+G588)/2</f>
        <v>75.5</v>
      </c>
      <c r="I588" s="116">
        <f>IF('STATS 17-18'!H590&lt;13.4,IF(H588&gt;73,73,H588),H588)</f>
        <v>75.5</v>
      </c>
      <c r="J588" s="134">
        <f>IF('STATS 17-18'!H590&lt;11,IF(I588&gt;66,66,I588),I588)</f>
        <v>75.5</v>
      </c>
    </row>
    <row r="589" ht="20.35" customHeight="1">
      <c r="A589" t="s" s="38">
        <v>692</v>
      </c>
      <c r="B589" s="90">
        <f>VLOOKUP('STATS 17-18'!Y591,'DF - Tableau 2'!$A$3:$B$55,2)</f>
        <v>52</v>
      </c>
      <c r="C589" s="116">
        <f>IF('STATS 17-18'!G591&lt;400,IF(B589&gt;66,66,B589),B589)</f>
        <v>52</v>
      </c>
      <c r="D589" s="116">
        <f>IF('STATS 17-18'!G591&lt;200,IF(C589&gt;60,60,C589),C589)</f>
        <v>52</v>
      </c>
      <c r="E589" s="33">
        <f>VLOOKUP('STATS 17-18'!AE591,'DF - Tableau 4'!$A$3:$B$55,2)</f>
        <v>94</v>
      </c>
      <c r="F589" s="33">
        <f>IF('STATS 17-18'!G591&lt;400,IF(E589&gt;66,66,E589),E589)</f>
        <v>94</v>
      </c>
      <c r="G589" s="33">
        <f>IF('STATS 17-18'!G591&lt;200,IF(F589&gt;60,60,F589),F589)</f>
        <v>94</v>
      </c>
      <c r="H589" s="116">
        <f>(D589+G589)/2</f>
        <v>73</v>
      </c>
      <c r="I589" s="116">
        <f>IF('STATS 17-18'!H591&lt;13.4,IF(H589&gt;73,73,H589),H589)</f>
        <v>73</v>
      </c>
      <c r="J589" s="134">
        <f>IF('STATS 17-18'!H591&lt;11,IF(I589&gt;66,66,I589),I589)</f>
        <v>73</v>
      </c>
    </row>
    <row r="590" ht="20.35" customHeight="1">
      <c r="A590" t="s" s="38">
        <v>694</v>
      </c>
      <c r="B590" s="90">
        <f>VLOOKUP('STATS 17-18'!Y592,'DF - Tableau 2'!$A$3:$B$55,2)</f>
        <v>81</v>
      </c>
      <c r="C590" s="116">
        <f>IF('STATS 17-18'!G592&lt;400,IF(B590&gt;66,66,B590),B590)</f>
        <v>81</v>
      </c>
      <c r="D590" s="116">
        <f>IF('STATS 17-18'!G592&lt;200,IF(C590&gt;60,60,C590),C590)</f>
        <v>81</v>
      </c>
      <c r="E590" s="33">
        <f>VLOOKUP('STATS 17-18'!AE592,'DF - Tableau 4'!$A$3:$B$55,2)</f>
        <v>56</v>
      </c>
      <c r="F590" s="33">
        <f>IF('STATS 17-18'!G592&lt;400,IF(E590&gt;66,66,E590),E590)</f>
        <v>56</v>
      </c>
      <c r="G590" s="33">
        <f>IF('STATS 17-18'!G592&lt;200,IF(F590&gt;60,60,F590),F590)</f>
        <v>56</v>
      </c>
      <c r="H590" s="116">
        <f>(D590+G590)/2</f>
        <v>68.5</v>
      </c>
      <c r="I590" s="116">
        <f>IF('STATS 17-18'!H592&lt;13.4,IF(H590&gt;73,73,H590),H590)</f>
        <v>68.5</v>
      </c>
      <c r="J590" s="134">
        <f>IF('STATS 17-18'!H592&lt;11,IF(I590&gt;66,66,I590),I590)</f>
        <v>68.5</v>
      </c>
    </row>
    <row r="591" ht="20.35" customHeight="1">
      <c r="A591" t="s" s="38">
        <v>695</v>
      </c>
      <c r="B591" s="90">
        <f>VLOOKUP('STATS 17-18'!Y593,'DF - Tableau 2'!$A$3:$B$55,2)</f>
        <v>57</v>
      </c>
      <c r="C591" s="116">
        <f>IF('STATS 17-18'!G593&lt;400,IF(B591&gt;66,66,B591),B591)</f>
        <v>57</v>
      </c>
      <c r="D591" s="116">
        <f>IF('STATS 17-18'!G593&lt;200,IF(C591&gt;60,60,C591),C591)</f>
        <v>57</v>
      </c>
      <c r="E591" s="33">
        <f>VLOOKUP('STATS 17-18'!AE593,'DF - Tableau 4'!$A$3:$B$55,2)</f>
        <v>66</v>
      </c>
      <c r="F591" s="33">
        <f>IF('STATS 17-18'!G593&lt;400,IF(E591&gt;66,66,E591),E591)</f>
        <v>66</v>
      </c>
      <c r="G591" s="33">
        <f>IF('STATS 17-18'!G593&lt;200,IF(F591&gt;60,60,F591),F591)</f>
        <v>66</v>
      </c>
      <c r="H591" s="116">
        <f>(D591+G591)/2</f>
        <v>61.5</v>
      </c>
      <c r="I591" s="116">
        <f>IF('STATS 17-18'!H593&lt;13.4,IF(H591&gt;73,73,H591),H591)</f>
        <v>61.5</v>
      </c>
      <c r="J591" s="134">
        <f>IF('STATS 17-18'!H593&lt;11,IF(I591&gt;66,66,I591),I591)</f>
        <v>61.5</v>
      </c>
    </row>
    <row r="592" ht="20.35" customHeight="1">
      <c r="A592" t="s" s="38">
        <v>696</v>
      </c>
      <c r="B592" s="90">
        <f>VLOOKUP('STATS 17-18'!Y594,'DF - Tableau 2'!$A$3:$B$55,2)</f>
        <v>71</v>
      </c>
      <c r="C592" s="116">
        <f>IF('STATS 17-18'!G594&lt;400,IF(B592&gt;66,66,B592),B592)</f>
        <v>71</v>
      </c>
      <c r="D592" s="116">
        <f>IF('STATS 17-18'!G594&lt;200,IF(C592&gt;60,60,C592),C592)</f>
        <v>71</v>
      </c>
      <c r="E592" s="33">
        <f>VLOOKUP('STATS 17-18'!AE594,'DF - Tableau 4'!$A$3:$B$55,2)</f>
        <v>77</v>
      </c>
      <c r="F592" s="33">
        <f>IF('STATS 17-18'!G594&lt;400,IF(E592&gt;66,66,E592),E592)</f>
        <v>77</v>
      </c>
      <c r="G592" s="33">
        <f>IF('STATS 17-18'!G594&lt;200,IF(F592&gt;60,60,F592),F592)</f>
        <v>77</v>
      </c>
      <c r="H592" s="116">
        <f>(D592+G592)/2</f>
        <v>74</v>
      </c>
      <c r="I592" s="116">
        <f>IF('STATS 17-18'!H594&lt;13.4,IF(H592&gt;73,73,H592),H592)</f>
        <v>73</v>
      </c>
      <c r="J592" s="134">
        <f>IF('STATS 17-18'!H594&lt;11,IF(I592&gt;66,66,I592),I592)</f>
        <v>66</v>
      </c>
    </row>
    <row r="593" ht="20.35" customHeight="1">
      <c r="A593" t="s" s="38">
        <v>697</v>
      </c>
      <c r="B593" s="90">
        <f>VLOOKUP('STATS 17-18'!Y595,'DF - Tableau 2'!$A$3:$B$55,2)</f>
        <v>89</v>
      </c>
      <c r="C593" s="116">
        <f>IF('STATS 17-18'!G595&lt;400,IF(B593&gt;66,66,B593),B593)</f>
        <v>89</v>
      </c>
      <c r="D593" s="116">
        <f>IF('STATS 17-18'!G595&lt;200,IF(C593&gt;60,60,C593),C593)</f>
        <v>89</v>
      </c>
      <c r="E593" s="33">
        <f>VLOOKUP('STATS 17-18'!AE595,'DF - Tableau 4'!$A$3:$B$55,2)</f>
        <v>73</v>
      </c>
      <c r="F593" s="33">
        <f>IF('STATS 17-18'!G595&lt;400,IF(E593&gt;66,66,E593),E593)</f>
        <v>73</v>
      </c>
      <c r="G593" s="33">
        <f>IF('STATS 17-18'!G595&lt;200,IF(F593&gt;60,60,F593),F593)</f>
        <v>73</v>
      </c>
      <c r="H593" s="116">
        <f>(D593+G593)/2</f>
        <v>81</v>
      </c>
      <c r="I593" s="116">
        <f>IF('STATS 17-18'!H595&lt;13.4,IF(H593&gt;73,73,H593),H593)</f>
        <v>81</v>
      </c>
      <c r="J593" s="134">
        <f>IF('STATS 17-18'!H595&lt;11,IF(I593&gt;66,66,I593),I593)</f>
        <v>81</v>
      </c>
    </row>
    <row r="594" ht="20.35" customHeight="1">
      <c r="A594" t="s" s="38">
        <v>698</v>
      </c>
      <c r="B594" s="90">
        <f>VLOOKUP('STATS 17-18'!Y596,'DF - Tableau 2'!$A$3:$B$55,2)</f>
        <v>96</v>
      </c>
      <c r="C594" s="116">
        <f>IF('STATS 17-18'!G596&lt;400,IF(B594&gt;66,66,B594),B594)</f>
        <v>96</v>
      </c>
      <c r="D594" s="116">
        <f>IF('STATS 17-18'!G596&lt;200,IF(C594&gt;60,60,C594),C594)</f>
        <v>96</v>
      </c>
      <c r="E594" s="33">
        <f>VLOOKUP('STATS 17-18'!AE596,'DF - Tableau 4'!$A$3:$B$55,2)</f>
        <v>56</v>
      </c>
      <c r="F594" s="33">
        <f>IF('STATS 17-18'!G596&lt;400,IF(E594&gt;66,66,E594),E594)</f>
        <v>56</v>
      </c>
      <c r="G594" s="33">
        <f>IF('STATS 17-18'!G596&lt;200,IF(F594&gt;60,60,F594),F594)</f>
        <v>56</v>
      </c>
      <c r="H594" s="116">
        <f>(D594+G594)/2</f>
        <v>76</v>
      </c>
      <c r="I594" s="116">
        <f>IF('STATS 17-18'!H596&lt;13.4,IF(H594&gt;73,73,H594),H594)</f>
        <v>76</v>
      </c>
      <c r="J594" s="134">
        <f>IF('STATS 17-18'!H596&lt;11,IF(I594&gt;66,66,I594),I594)</f>
        <v>76</v>
      </c>
    </row>
    <row r="595" ht="20.35" customHeight="1">
      <c r="A595" t="s" s="38">
        <v>699</v>
      </c>
      <c r="B595" s="90">
        <f>VLOOKUP('STATS 17-18'!Y597,'DF - Tableau 2'!$A$3:$B$55,2)</f>
        <v>70</v>
      </c>
      <c r="C595" s="116">
        <f>IF('STATS 17-18'!G597&lt;400,IF(B595&gt;66,66,B595),B595)</f>
        <v>70</v>
      </c>
      <c r="D595" s="116">
        <f>IF('STATS 17-18'!G597&lt;200,IF(C595&gt;60,60,C595),C595)</f>
        <v>70</v>
      </c>
      <c r="E595" s="33">
        <f>VLOOKUP('STATS 17-18'!AE597,'DF - Tableau 4'!$A$3:$B$55,2)</f>
        <v>60</v>
      </c>
      <c r="F595" s="33">
        <f>IF('STATS 17-18'!G597&lt;400,IF(E595&gt;66,66,E595),E595)</f>
        <v>60</v>
      </c>
      <c r="G595" s="33">
        <f>IF('STATS 17-18'!G597&lt;200,IF(F595&gt;60,60,F595),F595)</f>
        <v>60</v>
      </c>
      <c r="H595" s="116">
        <f>(D595+G595)/2</f>
        <v>65</v>
      </c>
      <c r="I595" s="116">
        <f>IF('STATS 17-18'!H597&lt;13.4,IF(H595&gt;73,73,H595),H595)</f>
        <v>65</v>
      </c>
      <c r="J595" s="134">
        <f>IF('STATS 17-18'!H597&lt;11,IF(I595&gt;66,66,I595),I595)</f>
        <v>65</v>
      </c>
    </row>
    <row r="596" ht="20.35" customHeight="1">
      <c r="A596" t="s" s="38">
        <v>700</v>
      </c>
      <c r="B596" s="90">
        <f>VLOOKUP('STATS 17-18'!Y598,'DF - Tableau 2'!$A$3:$B$55,2)</f>
        <v>47</v>
      </c>
      <c r="C596" s="116">
        <f>IF('STATS 17-18'!G598&lt;400,IF(B596&gt;66,66,B596),B596)</f>
        <v>47</v>
      </c>
      <c r="D596" s="116">
        <f>IF('STATS 17-18'!G598&lt;200,IF(C596&gt;60,60,C596),C596)</f>
        <v>47</v>
      </c>
      <c r="E596" s="33">
        <f>VLOOKUP('STATS 17-18'!AE598,'DF - Tableau 4'!$A$3:$B$55,2)</f>
        <v>47</v>
      </c>
      <c r="F596" s="33">
        <f>IF('STATS 17-18'!G598&lt;400,IF(E596&gt;66,66,E596),E596)</f>
        <v>47</v>
      </c>
      <c r="G596" s="33">
        <f>IF('STATS 17-18'!G598&lt;200,IF(F596&gt;60,60,F596),F596)</f>
        <v>47</v>
      </c>
      <c r="H596" s="116">
        <f>(D596+G596)/2</f>
        <v>47</v>
      </c>
      <c r="I596" s="116">
        <f>IF('STATS 17-18'!H598&lt;13.4,IF(H596&gt;73,73,H596),H596)</f>
        <v>47</v>
      </c>
      <c r="J596" s="134">
        <f>IF('STATS 17-18'!H598&lt;11,IF(I596&gt;66,66,I596),I596)</f>
        <v>47</v>
      </c>
    </row>
    <row r="597" ht="20.35" customHeight="1">
      <c r="A597" t="s" s="38">
        <v>701</v>
      </c>
      <c r="B597" s="90">
        <f>VLOOKUP('STATS 17-18'!Y599,'DF - Tableau 2'!$A$3:$B$55,2)</f>
        <v>72</v>
      </c>
      <c r="C597" s="116">
        <f>IF('STATS 17-18'!G599&lt;400,IF(B597&gt;66,66,B597),B597)</f>
        <v>72</v>
      </c>
      <c r="D597" s="116">
        <f>IF('STATS 17-18'!G599&lt;200,IF(C597&gt;60,60,C597),C597)</f>
        <v>72</v>
      </c>
      <c r="E597" s="33">
        <f>VLOOKUP('STATS 17-18'!AE599,'DF - Tableau 4'!$A$3:$B$55,2)</f>
        <v>63</v>
      </c>
      <c r="F597" s="33">
        <f>IF('STATS 17-18'!G599&lt;400,IF(E597&gt;66,66,E597),E597)</f>
        <v>63</v>
      </c>
      <c r="G597" s="33">
        <f>IF('STATS 17-18'!G599&lt;200,IF(F597&gt;60,60,F597),F597)</f>
        <v>63</v>
      </c>
      <c r="H597" s="116">
        <f>(D597+G597)/2</f>
        <v>67.5</v>
      </c>
      <c r="I597" s="116">
        <f>IF('STATS 17-18'!H599&lt;13.4,IF(H597&gt;73,73,H597),H597)</f>
        <v>67.5</v>
      </c>
      <c r="J597" s="134">
        <f>IF('STATS 17-18'!H599&lt;11,IF(I597&gt;66,66,I597),I597)</f>
        <v>67.5</v>
      </c>
    </row>
    <row r="598" ht="20.35" customHeight="1">
      <c r="A598" t="s" s="38">
        <v>703</v>
      </c>
      <c r="B598" s="90">
        <f>VLOOKUP('STATS 17-18'!Y600,'DF - Tableau 2'!$A$3:$B$55,2)</f>
        <v>91</v>
      </c>
      <c r="C598" s="33">
        <f>IF('STATS 17-18'!G600&lt;400,IF(B598&gt;66,66,B598),B598)</f>
        <v>66</v>
      </c>
      <c r="D598" s="33">
        <f>IF('STATS 17-18'!G600&lt;200,IF(C598&gt;60,60,C598),C598)</f>
        <v>60</v>
      </c>
      <c r="E598" s="33">
        <f>VLOOKUP('STATS 17-18'!AE600,'DF - Tableau 4'!$A$3:$B$55,2)</f>
        <v>84</v>
      </c>
      <c r="F598" s="33">
        <f>IF('STATS 17-18'!G600&lt;400,IF(E598&gt;66,66,E598),E598)</f>
        <v>66</v>
      </c>
      <c r="G598" s="33">
        <f>IF('STATS 17-18'!G600&lt;200,IF(F598&gt;60,60,F598),F598)</f>
        <v>60</v>
      </c>
      <c r="H598" s="116">
        <f>(D598+G598)/2</f>
        <v>60</v>
      </c>
      <c r="I598" s="116">
        <f>IF('STATS 17-18'!H600&lt;13.4,IF(H598&gt;73,73,H598),H598)</f>
        <v>60</v>
      </c>
      <c r="J598" s="134">
        <f>IF('STATS 17-18'!H600&lt;11,IF(I598&gt;66,66,I598),I598)</f>
        <v>60</v>
      </c>
    </row>
    <row r="599" ht="20.35" customHeight="1">
      <c r="A599" t="s" s="38">
        <v>704</v>
      </c>
      <c r="B599" s="90">
        <f>VLOOKUP('STATS 17-18'!Y601,'DF - Tableau 2'!$A$3:$B$55,2)</f>
        <v>66</v>
      </c>
      <c r="C599" s="116">
        <f>IF('STATS 17-18'!G601&lt;400,IF(B599&gt;66,66,B599),B599)</f>
        <v>66</v>
      </c>
      <c r="D599" s="116">
        <f>IF('STATS 17-18'!G601&lt;200,IF(C599&gt;60,60,C599),C599)</f>
        <v>66</v>
      </c>
      <c r="E599" s="33">
        <f>VLOOKUP('STATS 17-18'!AE601,'DF - Tableau 4'!$A$3:$B$55,2)</f>
        <v>73</v>
      </c>
      <c r="F599" s="33">
        <f>IF('STATS 17-18'!G601&lt;400,IF(E599&gt;66,66,E599),E599)</f>
        <v>73</v>
      </c>
      <c r="G599" s="33">
        <f>IF('STATS 17-18'!G601&lt;200,IF(F599&gt;60,60,F599),F599)</f>
        <v>73</v>
      </c>
      <c r="H599" s="116">
        <f>(D599+G599)/2</f>
        <v>69.5</v>
      </c>
      <c r="I599" s="116">
        <f>IF('STATS 17-18'!H601&lt;13.4,IF(H599&gt;73,73,H599),H599)</f>
        <v>69.5</v>
      </c>
      <c r="J599" s="134">
        <f>IF('STATS 17-18'!H601&lt;11,IF(I599&gt;66,66,I599),I599)</f>
        <v>69.5</v>
      </c>
    </row>
    <row r="600" ht="20.35" customHeight="1">
      <c r="A600" t="s" s="38">
        <v>705</v>
      </c>
      <c r="B600" s="90">
        <f>VLOOKUP('STATS 17-18'!Y602,'DF - Tableau 2'!$A$3:$B$55,2)</f>
        <v>85</v>
      </c>
      <c r="C600" s="116">
        <f>IF('STATS 17-18'!G602&lt;400,IF(B600&gt;66,66,B600),B600)</f>
        <v>85</v>
      </c>
      <c r="D600" s="116">
        <f>IF('STATS 17-18'!G602&lt;200,IF(C600&gt;60,60,C600),C600)</f>
        <v>85</v>
      </c>
      <c r="E600" s="33">
        <f>VLOOKUP('STATS 17-18'!AE602,'DF - Tableau 4'!$A$3:$B$55,2)</f>
        <v>53</v>
      </c>
      <c r="F600" s="33">
        <f>IF('STATS 17-18'!G602&lt;400,IF(E600&gt;66,66,E600),E600)</f>
        <v>53</v>
      </c>
      <c r="G600" s="33">
        <f>IF('STATS 17-18'!G602&lt;200,IF(F600&gt;60,60,F600),F600)</f>
        <v>53</v>
      </c>
      <c r="H600" s="116">
        <f>(D600+G600)/2</f>
        <v>69</v>
      </c>
      <c r="I600" s="116">
        <f>IF('STATS 17-18'!H602&lt;13.4,IF(H600&gt;73,73,H600),H600)</f>
        <v>69</v>
      </c>
      <c r="J600" s="134">
        <f>IF('STATS 17-18'!H602&lt;11,IF(I600&gt;66,66,I600),I600)</f>
        <v>69</v>
      </c>
    </row>
    <row r="601" ht="20.35" customHeight="1">
      <c r="A601" t="s" s="38">
        <v>706</v>
      </c>
      <c r="B601" s="90">
        <f>VLOOKUP('STATS 17-18'!Y603,'DF - Tableau 2'!$A$3:$B$55,2)</f>
        <v>77</v>
      </c>
      <c r="C601" s="33">
        <f>IF('STATS 17-18'!G603&lt;400,IF(B601&gt;66,66,B601),B601)</f>
        <v>66</v>
      </c>
      <c r="D601" s="33">
        <f>IF('STATS 17-18'!G603&lt;200,IF(C601&gt;60,60,C601),C601)</f>
        <v>60</v>
      </c>
      <c r="E601" s="33">
        <f>VLOOKUP('STATS 17-18'!AE603,'DF - Tableau 4'!$A$3:$B$55,2)</f>
        <v>57</v>
      </c>
      <c r="F601" s="33">
        <f>IF('STATS 17-18'!G603&lt;400,IF(E601&gt;66,66,E601),E601)</f>
        <v>57</v>
      </c>
      <c r="G601" s="33">
        <f>IF('STATS 17-18'!G603&lt;200,IF(F601&gt;60,60,F601),F601)</f>
        <v>57</v>
      </c>
      <c r="H601" s="116">
        <f>(D601+G601)/2</f>
        <v>58.5</v>
      </c>
      <c r="I601" s="116">
        <f>IF('STATS 17-18'!H603&lt;13.4,IF(H601&gt;73,73,H601),H601)</f>
        <v>58.5</v>
      </c>
      <c r="J601" s="134">
        <f>IF('STATS 17-18'!H603&lt;11,IF(I601&gt;66,66,I601),I601)</f>
        <v>58.5</v>
      </c>
    </row>
    <row r="602" ht="20.35" customHeight="1">
      <c r="A602" t="s" s="38">
        <v>707</v>
      </c>
      <c r="B602" s="90">
        <f>VLOOKUP('STATS 17-18'!Y604,'DF - Tableau 2'!$A$3:$B$55,2)</f>
        <v>90</v>
      </c>
      <c r="C602" s="116">
        <f>IF('STATS 17-18'!G604&lt;400,IF(B602&gt;66,66,B602),B602)</f>
        <v>90</v>
      </c>
      <c r="D602" s="116">
        <f>IF('STATS 17-18'!G604&lt;200,IF(C602&gt;60,60,C602),C602)</f>
        <v>90</v>
      </c>
      <c r="E602" s="33">
        <f>VLOOKUP('STATS 17-18'!AE604,'DF - Tableau 4'!$A$3:$B$55,2)</f>
        <v>87</v>
      </c>
      <c r="F602" s="33">
        <f>IF('STATS 17-18'!G604&lt;400,IF(E602&gt;66,66,E602),E602)</f>
        <v>87</v>
      </c>
      <c r="G602" s="33">
        <f>IF('STATS 17-18'!G604&lt;200,IF(F602&gt;60,60,F602),F602)</f>
        <v>87</v>
      </c>
      <c r="H602" s="116">
        <f>(D602+G602)/2</f>
        <v>88.5</v>
      </c>
      <c r="I602" s="116">
        <f>IF('STATS 17-18'!H604&lt;13.4,IF(H602&gt;73,73,H602),H602)</f>
        <v>88.5</v>
      </c>
      <c r="J602" s="134">
        <f>IF('STATS 17-18'!H604&lt;11,IF(I602&gt;66,66,I602),I602)</f>
        <v>88.5</v>
      </c>
    </row>
    <row r="603" ht="20.35" customHeight="1">
      <c r="A603" t="s" s="38">
        <v>708</v>
      </c>
      <c r="B603" s="90">
        <f>VLOOKUP('STATS 17-18'!Y605,'DF - Tableau 2'!$A$3:$B$55,2)</f>
        <v>51</v>
      </c>
      <c r="C603" s="116">
        <f>IF('STATS 17-18'!G605&lt;400,IF(B603&gt;66,66,B603),B603)</f>
        <v>51</v>
      </c>
      <c r="D603" s="116">
        <f>IF('STATS 17-18'!G605&lt;200,IF(C603&gt;60,60,C603),C603)</f>
        <v>51</v>
      </c>
      <c r="E603" s="33">
        <f>VLOOKUP('STATS 17-18'!AE605,'DF - Tableau 4'!$A$3:$B$55,2)</f>
        <v>68</v>
      </c>
      <c r="F603" s="33">
        <f>IF('STATS 17-18'!G605&lt;400,IF(E603&gt;66,66,E603),E603)</f>
        <v>68</v>
      </c>
      <c r="G603" s="33">
        <f>IF('STATS 17-18'!G605&lt;200,IF(F603&gt;60,60,F603),F603)</f>
        <v>68</v>
      </c>
      <c r="H603" s="116">
        <f>(D603+G603)/2</f>
        <v>59.5</v>
      </c>
      <c r="I603" s="116">
        <f>IF('STATS 17-18'!H605&lt;13.4,IF(H603&gt;73,73,H603),H603)</f>
        <v>59.5</v>
      </c>
      <c r="J603" s="134">
        <f>IF('STATS 17-18'!H605&lt;11,IF(I603&gt;66,66,I603),I603)</f>
        <v>59.5</v>
      </c>
    </row>
    <row r="604" ht="20.35" customHeight="1">
      <c r="A604" t="s" s="38">
        <v>710</v>
      </c>
      <c r="B604" s="90">
        <f>VLOOKUP('STATS 17-18'!Y606,'DF - Tableau 2'!$A$3:$B$55,2)</f>
        <v>62</v>
      </c>
      <c r="C604" s="116">
        <f>IF('STATS 17-18'!G606&lt;400,IF(B604&gt;66,66,B604),B604)</f>
        <v>62</v>
      </c>
      <c r="D604" s="116">
        <f>IF('STATS 17-18'!G606&lt;200,IF(C604&gt;60,60,C604),C604)</f>
        <v>62</v>
      </c>
      <c r="E604" s="33">
        <f>VLOOKUP('STATS 17-18'!AE606,'DF - Tableau 4'!$A$3:$B$55,2)</f>
        <v>74</v>
      </c>
      <c r="F604" s="33">
        <f>IF('STATS 17-18'!G606&lt;400,IF(E604&gt;66,66,E604),E604)</f>
        <v>74</v>
      </c>
      <c r="G604" s="33">
        <f>IF('STATS 17-18'!G606&lt;200,IF(F604&gt;60,60,F604),F604)</f>
        <v>74</v>
      </c>
      <c r="H604" s="116">
        <f>(D604+G604)/2</f>
        <v>68</v>
      </c>
      <c r="I604" s="116">
        <f>IF('STATS 17-18'!H606&lt;13.4,IF(H604&gt;73,73,H604),H604)</f>
        <v>68</v>
      </c>
      <c r="J604" s="134">
        <f>IF('STATS 17-18'!H606&lt;11,IF(I604&gt;66,66,I604),I604)</f>
        <v>68</v>
      </c>
    </row>
    <row r="605" ht="20.35" customHeight="1">
      <c r="A605" t="s" s="38">
        <v>711</v>
      </c>
      <c r="B605" s="90">
        <f>VLOOKUP('STATS 17-18'!Y607,'DF - Tableau 2'!$A$3:$B$55,2)</f>
        <v>80</v>
      </c>
      <c r="C605" s="116">
        <f>IF('STATS 17-18'!G607&lt;400,IF(B605&gt;66,66,B605),B605)</f>
        <v>80</v>
      </c>
      <c r="D605" s="116">
        <f>IF('STATS 17-18'!G607&lt;200,IF(C605&gt;60,60,C605),C605)</f>
        <v>80</v>
      </c>
      <c r="E605" s="33">
        <f>VLOOKUP('STATS 17-18'!AE607,'DF - Tableau 4'!$A$3:$B$55,2)</f>
        <v>55</v>
      </c>
      <c r="F605" s="33">
        <f>IF('STATS 17-18'!G607&lt;400,IF(E605&gt;66,66,E605),E605)</f>
        <v>55</v>
      </c>
      <c r="G605" s="33">
        <f>IF('STATS 17-18'!G607&lt;200,IF(F605&gt;60,60,F605),F605)</f>
        <v>55</v>
      </c>
      <c r="H605" s="116">
        <f>(D605+G605)/2</f>
        <v>67.5</v>
      </c>
      <c r="I605" s="116">
        <f>IF('STATS 17-18'!H607&lt;13.4,IF(H605&gt;73,73,H605),H605)</f>
        <v>67.5</v>
      </c>
      <c r="J605" s="134">
        <f>IF('STATS 17-18'!H607&lt;11,IF(I605&gt;66,66,I605),I605)</f>
        <v>67.5</v>
      </c>
    </row>
    <row r="606" ht="20.35" customHeight="1">
      <c r="A606" t="s" s="38">
        <v>712</v>
      </c>
      <c r="B606" s="90">
        <f>VLOOKUP('STATS 17-18'!Y608,'DF - Tableau 2'!$A$3:$B$55,2)</f>
        <v>80</v>
      </c>
      <c r="C606" s="116">
        <f>IF('STATS 17-18'!G608&lt;400,IF(B606&gt;66,66,B606),B606)</f>
        <v>80</v>
      </c>
      <c r="D606" s="116">
        <f>IF('STATS 17-18'!G608&lt;200,IF(C606&gt;60,60,C606),C606)</f>
        <v>80</v>
      </c>
      <c r="E606" s="33">
        <f>VLOOKUP('STATS 17-18'!AE608,'DF - Tableau 4'!$A$3:$B$55,2)</f>
        <v>63</v>
      </c>
      <c r="F606" s="33">
        <f>IF('STATS 17-18'!G608&lt;400,IF(E606&gt;66,66,E606),E606)</f>
        <v>63</v>
      </c>
      <c r="G606" s="33">
        <f>IF('STATS 17-18'!G608&lt;200,IF(F606&gt;60,60,F606),F606)</f>
        <v>63</v>
      </c>
      <c r="H606" s="116">
        <f>(D606+G606)/2</f>
        <v>71.5</v>
      </c>
      <c r="I606" s="116">
        <f>IF('STATS 17-18'!H608&lt;13.4,IF(H606&gt;73,73,H606),H606)</f>
        <v>71.5</v>
      </c>
      <c r="J606" s="134">
        <f>IF('STATS 17-18'!H608&lt;11,IF(I606&gt;66,66,I606),I606)</f>
        <v>71.5</v>
      </c>
    </row>
    <row r="607" ht="20.35" customHeight="1">
      <c r="A607" t="s" s="38">
        <v>713</v>
      </c>
      <c r="B607" s="90">
        <f>VLOOKUP('STATS 17-18'!Y609,'DF - Tableau 2'!$A$3:$B$55,2)</f>
        <v>80</v>
      </c>
      <c r="C607" s="116">
        <f>IF('STATS 17-18'!G609&lt;400,IF(B607&gt;66,66,B607),B607)</f>
        <v>80</v>
      </c>
      <c r="D607" s="116">
        <f>IF('STATS 17-18'!G609&lt;200,IF(C607&gt;60,60,C607),C607)</f>
        <v>80</v>
      </c>
      <c r="E607" s="33">
        <f>VLOOKUP('STATS 17-18'!AE609,'DF - Tableau 4'!$A$3:$B$55,2)</f>
        <v>56</v>
      </c>
      <c r="F607" s="33">
        <f>IF('STATS 17-18'!G609&lt;400,IF(E607&gt;66,66,E607),E607)</f>
        <v>56</v>
      </c>
      <c r="G607" s="33">
        <f>IF('STATS 17-18'!G609&lt;200,IF(F607&gt;60,60,F607),F607)</f>
        <v>56</v>
      </c>
      <c r="H607" s="116">
        <f>(D607+G607)/2</f>
        <v>68</v>
      </c>
      <c r="I607" s="116">
        <f>IF('STATS 17-18'!H609&lt;13.4,IF(H607&gt;73,73,H607),H607)</f>
        <v>68</v>
      </c>
      <c r="J607" s="134">
        <f>IF('STATS 17-18'!H609&lt;11,IF(I607&gt;66,66,I607),I607)</f>
        <v>68</v>
      </c>
    </row>
    <row r="608" ht="20.35" customHeight="1">
      <c r="A608" t="s" s="38">
        <v>714</v>
      </c>
      <c r="B608" s="90">
        <f>VLOOKUP('STATS 17-18'!Y610,'DF - Tableau 2'!$A$3:$B$55,2)</f>
        <v>69</v>
      </c>
      <c r="C608" s="116">
        <f>IF('STATS 17-18'!G610&lt;400,IF(B608&gt;66,66,B608),B608)</f>
        <v>69</v>
      </c>
      <c r="D608" s="116">
        <f>IF('STATS 17-18'!G610&lt;200,IF(C608&gt;60,60,C608),C608)</f>
        <v>69</v>
      </c>
      <c r="E608" s="33">
        <f>VLOOKUP('STATS 17-18'!AE610,'DF - Tableau 4'!$A$3:$B$55,2)</f>
        <v>51</v>
      </c>
      <c r="F608" s="33">
        <f>IF('STATS 17-18'!G610&lt;400,IF(E608&gt;66,66,E608),E608)</f>
        <v>51</v>
      </c>
      <c r="G608" s="33">
        <f>IF('STATS 17-18'!G610&lt;200,IF(F608&gt;60,60,F608),F608)</f>
        <v>51</v>
      </c>
      <c r="H608" s="116">
        <f>(D608+G608)/2</f>
        <v>60</v>
      </c>
      <c r="I608" s="116">
        <f>IF('STATS 17-18'!H610&lt;13.4,IF(H608&gt;73,73,H608),H608)</f>
        <v>60</v>
      </c>
      <c r="J608" s="134">
        <f>IF('STATS 17-18'!H610&lt;11,IF(I608&gt;66,66,I608),I608)</f>
        <v>60</v>
      </c>
    </row>
    <row r="609" ht="20.35" customHeight="1">
      <c r="A609" t="s" s="38">
        <v>715</v>
      </c>
      <c r="B609" s="90">
        <f>VLOOKUP('STATS 17-18'!Y611,'DF - Tableau 2'!$A$3:$B$55,2)</f>
        <v>74</v>
      </c>
      <c r="C609" s="116">
        <f>IF('STATS 17-18'!G611&lt;400,IF(B609&gt;66,66,B609),B609)</f>
        <v>74</v>
      </c>
      <c r="D609" s="116">
        <f>IF('STATS 17-18'!G611&lt;200,IF(C609&gt;60,60,C609),C609)</f>
        <v>74</v>
      </c>
      <c r="E609" s="33">
        <f>VLOOKUP('STATS 17-18'!AE611,'DF - Tableau 4'!$A$3:$B$55,2)</f>
        <v>54</v>
      </c>
      <c r="F609" s="33">
        <f>IF('STATS 17-18'!G611&lt;400,IF(E609&gt;66,66,E609),E609)</f>
        <v>54</v>
      </c>
      <c r="G609" s="33">
        <f>IF('STATS 17-18'!G611&lt;200,IF(F609&gt;60,60,F609),F609)</f>
        <v>54</v>
      </c>
      <c r="H609" s="116">
        <f>(D609+G609)/2</f>
        <v>64</v>
      </c>
      <c r="I609" s="116">
        <f>IF('STATS 17-18'!H611&lt;13.4,IF(H609&gt;73,73,H609),H609)</f>
        <v>64</v>
      </c>
      <c r="J609" s="134">
        <f>IF('STATS 17-18'!H611&lt;11,IF(I609&gt;66,66,I609),I609)</f>
        <v>64</v>
      </c>
    </row>
    <row r="610" ht="20.35" customHeight="1">
      <c r="A610" t="s" s="38">
        <v>716</v>
      </c>
      <c r="B610" s="90">
        <f>VLOOKUP('STATS 17-18'!Y612,'DF - Tableau 2'!$A$3:$B$55,2)</f>
        <v>78</v>
      </c>
      <c r="C610" s="116">
        <f>IF('STATS 17-18'!G612&lt;400,IF(B610&gt;66,66,B610),B610)</f>
        <v>78</v>
      </c>
      <c r="D610" s="116">
        <f>IF('STATS 17-18'!G612&lt;200,IF(C610&gt;60,60,C610),C610)</f>
        <v>78</v>
      </c>
      <c r="E610" s="33">
        <f>VLOOKUP('STATS 17-18'!AE612,'DF - Tableau 4'!$A$3:$B$55,2)</f>
        <v>92</v>
      </c>
      <c r="F610" s="33">
        <f>IF('STATS 17-18'!G612&lt;400,IF(E610&gt;66,66,E610),E610)</f>
        <v>92</v>
      </c>
      <c r="G610" s="33">
        <f>IF('STATS 17-18'!G612&lt;200,IF(F610&gt;60,60,F610),F610)</f>
        <v>92</v>
      </c>
      <c r="H610" s="116">
        <f>(D610+G610)/2</f>
        <v>85</v>
      </c>
      <c r="I610" s="116">
        <f>IF('STATS 17-18'!H612&lt;13.4,IF(H610&gt;73,73,H610),H610)</f>
        <v>85</v>
      </c>
      <c r="J610" s="134">
        <f>IF('STATS 17-18'!H612&lt;11,IF(I610&gt;66,66,I610),I610)</f>
        <v>85</v>
      </c>
    </row>
    <row r="611" ht="20.35" customHeight="1">
      <c r="A611" t="s" s="38">
        <v>717</v>
      </c>
      <c r="B611" s="90">
        <f>VLOOKUP('STATS 17-18'!Y613,'DF - Tableau 2'!$A$3:$B$55,2)</f>
        <v>99</v>
      </c>
      <c r="C611" s="116">
        <f>IF('STATS 17-18'!G613&lt;400,IF(B611&gt;66,66,B611),B611)</f>
        <v>99</v>
      </c>
      <c r="D611" s="116">
        <f>IF('STATS 17-18'!G613&lt;200,IF(C611&gt;60,60,C611),C611)</f>
        <v>99</v>
      </c>
      <c r="E611" s="33">
        <f>VLOOKUP('STATS 17-18'!AE613,'DF - Tableau 4'!$A$3:$B$55,2)</f>
        <v>51</v>
      </c>
      <c r="F611" s="33">
        <f>IF('STATS 17-18'!G613&lt;400,IF(E611&gt;66,66,E611),E611)</f>
        <v>51</v>
      </c>
      <c r="G611" s="33">
        <f>IF('STATS 17-18'!G613&lt;200,IF(F611&gt;60,60,F611),F611)</f>
        <v>51</v>
      </c>
      <c r="H611" s="116">
        <f>(D611+G611)/2</f>
        <v>75</v>
      </c>
      <c r="I611" s="116">
        <f>IF('STATS 17-18'!H613&lt;13.4,IF(H611&gt;73,73,H611),H611)</f>
        <v>75</v>
      </c>
      <c r="J611" s="134">
        <f>IF('STATS 17-18'!H613&lt;11,IF(I611&gt;66,66,I611),I611)</f>
        <v>75</v>
      </c>
    </row>
    <row r="612" ht="20.35" customHeight="1">
      <c r="A612" t="s" s="38">
        <v>718</v>
      </c>
      <c r="B612" s="90">
        <f>VLOOKUP('STATS 17-18'!Y614,'DF - Tableau 2'!$A$3:$B$55,2)</f>
        <v>47</v>
      </c>
      <c r="C612" s="116">
        <f>IF('STATS 17-18'!G614&lt;400,IF(B612&gt;66,66,B612),B612)</f>
        <v>47</v>
      </c>
      <c r="D612" s="116">
        <f>IF('STATS 17-18'!G614&lt;200,IF(C612&gt;60,60,C612),C612)</f>
        <v>47</v>
      </c>
      <c r="E612" s="33">
        <f>VLOOKUP('STATS 17-18'!AE614,'DF - Tableau 4'!$A$3:$B$55,2)</f>
        <v>99</v>
      </c>
      <c r="F612" s="33">
        <f>IF('STATS 17-18'!G614&lt;400,IF(E612&gt;66,66,E612),E612)</f>
        <v>66</v>
      </c>
      <c r="G612" s="33">
        <f>IF('STATS 17-18'!G614&lt;200,IF(F612&gt;60,60,F612),F612)</f>
        <v>60</v>
      </c>
      <c r="H612" s="116">
        <f>(D612+G612)/2</f>
        <v>53.5</v>
      </c>
      <c r="I612" s="116">
        <f>IF('STATS 17-18'!H614&lt;13.4,IF(H612&gt;73,73,H612),H612)</f>
        <v>53.5</v>
      </c>
      <c r="J612" s="134">
        <f>IF('STATS 17-18'!H614&lt;11,IF(I612&gt;66,66,I612),I612)</f>
        <v>53.5</v>
      </c>
    </row>
    <row r="613" ht="20.35" customHeight="1">
      <c r="A613" t="s" s="38">
        <v>719</v>
      </c>
      <c r="B613" s="90">
        <f>VLOOKUP('STATS 17-18'!Y615,'DF - Tableau 2'!$A$3:$B$55,2)</f>
        <v>99</v>
      </c>
      <c r="C613" s="33">
        <f>IF('STATS 17-18'!G615&lt;400,IF(B613&gt;66,66,B613),B613)</f>
        <v>66</v>
      </c>
      <c r="D613" s="33">
        <f>IF('STATS 17-18'!G615&lt;200,IF(C613&gt;60,60,C613),C613)</f>
        <v>60</v>
      </c>
      <c r="E613" s="33">
        <f>VLOOKUP('STATS 17-18'!AE615,'DF - Tableau 4'!$A$3:$B$55,2)</f>
        <v>47</v>
      </c>
      <c r="F613" s="33">
        <f>IF('STATS 17-18'!G615&lt;400,IF(E613&gt;66,66,E613),E613)</f>
        <v>47</v>
      </c>
      <c r="G613" s="33">
        <f>IF('STATS 17-18'!G615&lt;200,IF(F613&gt;60,60,F613),F613)</f>
        <v>47</v>
      </c>
      <c r="H613" s="116">
        <f>(D613+G613)/2</f>
        <v>53.5</v>
      </c>
      <c r="I613" s="116">
        <f>IF('STATS 17-18'!H615&lt;13.4,IF(H613&gt;73,73,H613),H613)</f>
        <v>53.5</v>
      </c>
      <c r="J613" s="134">
        <f>IF('STATS 17-18'!H615&lt;11,IF(I613&gt;66,66,I613),I613)</f>
        <v>53.5</v>
      </c>
    </row>
    <row r="614" ht="20.35" customHeight="1">
      <c r="A614" t="s" s="38">
        <v>720</v>
      </c>
      <c r="B614" s="90">
        <f>VLOOKUP('STATS 17-18'!Y616,'DF - Tableau 2'!$A$3:$B$55,2)</f>
        <v>67</v>
      </c>
      <c r="C614" s="116">
        <f>IF('STATS 17-18'!G616&lt;400,IF(B614&gt;66,66,B614),B614)</f>
        <v>67</v>
      </c>
      <c r="D614" s="116">
        <f>IF('STATS 17-18'!G616&lt;200,IF(C614&gt;60,60,C614),C614)</f>
        <v>67</v>
      </c>
      <c r="E614" s="33">
        <f>VLOOKUP('STATS 17-18'!AE616,'DF - Tableau 4'!$A$3:$B$55,2)</f>
        <v>74</v>
      </c>
      <c r="F614" s="33">
        <f>IF('STATS 17-18'!G616&lt;400,IF(E614&gt;66,66,E614),E614)</f>
        <v>74</v>
      </c>
      <c r="G614" s="33">
        <f>IF('STATS 17-18'!G616&lt;200,IF(F614&gt;60,60,F614),F614)</f>
        <v>74</v>
      </c>
      <c r="H614" s="116">
        <f>(D614+G614)/2</f>
        <v>70.5</v>
      </c>
      <c r="I614" s="116">
        <f>IF('STATS 17-18'!H616&lt;13.4,IF(H614&gt;73,73,H614),H614)</f>
        <v>70.5</v>
      </c>
      <c r="J614" s="134">
        <f>IF('STATS 17-18'!H616&lt;11,IF(I614&gt;66,66,I614),I614)</f>
        <v>70.5</v>
      </c>
    </row>
    <row r="615" ht="20.35" customHeight="1">
      <c r="A615" t="s" s="38">
        <v>721</v>
      </c>
      <c r="B615" s="90">
        <f>VLOOKUP('STATS 17-18'!Y617,'DF - Tableau 2'!$A$3:$B$55,2)</f>
        <v>77</v>
      </c>
      <c r="C615" s="116">
        <f>IF('STATS 17-18'!G617&lt;400,IF(B615&gt;66,66,B615),B615)</f>
        <v>77</v>
      </c>
      <c r="D615" s="116">
        <f>IF('STATS 17-18'!G617&lt;200,IF(C615&gt;60,60,C615),C615)</f>
        <v>77</v>
      </c>
      <c r="E615" s="33">
        <f>VLOOKUP('STATS 17-18'!AE617,'DF - Tableau 4'!$A$3:$B$55,2)</f>
        <v>48</v>
      </c>
      <c r="F615" s="33">
        <f>IF('STATS 17-18'!G617&lt;400,IF(E615&gt;66,66,E615),E615)</f>
        <v>48</v>
      </c>
      <c r="G615" s="33">
        <f>IF('STATS 17-18'!G617&lt;200,IF(F615&gt;60,60,F615),F615)</f>
        <v>48</v>
      </c>
      <c r="H615" s="116">
        <f>(D615+G615)/2</f>
        <v>62.5</v>
      </c>
      <c r="I615" s="116">
        <f>IF('STATS 17-18'!H617&lt;13.4,IF(H615&gt;73,73,H615),H615)</f>
        <v>62.5</v>
      </c>
      <c r="J615" s="134">
        <f>IF('STATS 17-18'!H617&lt;11,IF(I615&gt;66,66,I615),I615)</f>
        <v>62.5</v>
      </c>
    </row>
    <row r="616" ht="20.35" customHeight="1">
      <c r="A616" t="s" s="38">
        <v>722</v>
      </c>
      <c r="B616" s="90">
        <f>VLOOKUP('STATS 17-18'!Y618,'DF - Tableau 2'!$A$3:$B$55,2)</f>
        <v>58</v>
      </c>
      <c r="C616" s="116">
        <f>IF('STATS 17-18'!G618&lt;400,IF(B616&gt;66,66,B616),B616)</f>
        <v>58</v>
      </c>
      <c r="D616" s="116">
        <f>IF('STATS 17-18'!G618&lt;200,IF(C616&gt;60,60,C616),C616)</f>
        <v>58</v>
      </c>
      <c r="E616" s="33">
        <f>VLOOKUP('STATS 17-18'!AE618,'DF - Tableau 4'!$A$3:$B$55,2)</f>
        <v>97</v>
      </c>
      <c r="F616" s="33">
        <f>IF('STATS 17-18'!G618&lt;400,IF(E616&gt;66,66,E616),E616)</f>
        <v>97</v>
      </c>
      <c r="G616" s="33">
        <f>IF('STATS 17-18'!G618&lt;200,IF(F616&gt;60,60,F616),F616)</f>
        <v>97</v>
      </c>
      <c r="H616" s="116">
        <f>(D616+G616)/2</f>
        <v>77.5</v>
      </c>
      <c r="I616" s="116">
        <f>IF('STATS 17-18'!H618&lt;13.4,IF(H616&gt;73,73,H616),H616)</f>
        <v>77.5</v>
      </c>
      <c r="J616" s="134">
        <f>IF('STATS 17-18'!H618&lt;11,IF(I616&gt;66,66,I616),I616)</f>
        <v>77.5</v>
      </c>
    </row>
    <row r="617" ht="20.35" customHeight="1">
      <c r="A617" t="s" s="38">
        <v>724</v>
      </c>
      <c r="B617" s="90">
        <f>VLOOKUP('STATS 17-18'!Y619,'DF - Tableau 2'!$A$3:$B$55,2)</f>
        <v>85</v>
      </c>
      <c r="C617" s="116">
        <f>IF('STATS 17-18'!G619&lt;400,IF(B617&gt;66,66,B617),B617)</f>
        <v>85</v>
      </c>
      <c r="D617" s="116">
        <f>IF('STATS 17-18'!G619&lt;200,IF(C617&gt;60,60,C617),C617)</f>
        <v>85</v>
      </c>
      <c r="E617" s="33">
        <f>VLOOKUP('STATS 17-18'!AE619,'DF - Tableau 4'!$A$3:$B$55,2)</f>
        <v>84</v>
      </c>
      <c r="F617" s="33">
        <f>IF('STATS 17-18'!G619&lt;400,IF(E617&gt;66,66,E617),E617)</f>
        <v>84</v>
      </c>
      <c r="G617" s="33">
        <f>IF('STATS 17-18'!G619&lt;200,IF(F617&gt;60,60,F617),F617)</f>
        <v>84</v>
      </c>
      <c r="H617" s="116">
        <f>(D617+G617)/2</f>
        <v>84.5</v>
      </c>
      <c r="I617" s="116">
        <f>IF('STATS 17-18'!H619&lt;13.4,IF(H617&gt;73,73,H617),H617)</f>
        <v>84.5</v>
      </c>
      <c r="J617" s="134">
        <f>IF('STATS 17-18'!H619&lt;11,IF(I617&gt;66,66,I617),I617)</f>
        <v>84.5</v>
      </c>
    </row>
    <row r="618" ht="20.35" customHeight="1">
      <c r="A618" t="s" s="38">
        <v>725</v>
      </c>
      <c r="B618" s="90">
        <f>VLOOKUP('STATS 17-18'!Y620,'DF - Tableau 2'!$A$3:$B$55,2)</f>
        <v>72</v>
      </c>
      <c r="C618" s="116">
        <f>IF('STATS 17-18'!G620&lt;400,IF(B618&gt;66,66,B618),B618)</f>
        <v>72</v>
      </c>
      <c r="D618" s="116">
        <f>IF('STATS 17-18'!G620&lt;200,IF(C618&gt;60,60,C618),C618)</f>
        <v>72</v>
      </c>
      <c r="E618" s="33">
        <f>VLOOKUP('STATS 17-18'!AE620,'DF - Tableau 4'!$A$3:$B$55,2)</f>
        <v>69</v>
      </c>
      <c r="F618" s="33">
        <f>IF('STATS 17-18'!G620&lt;400,IF(E618&gt;66,66,E618),E618)</f>
        <v>69</v>
      </c>
      <c r="G618" s="33">
        <f>IF('STATS 17-18'!G620&lt;200,IF(F618&gt;60,60,F618),F618)</f>
        <v>69</v>
      </c>
      <c r="H618" s="116">
        <f>(D618+G618)/2</f>
        <v>70.5</v>
      </c>
      <c r="I618" s="116">
        <f>IF('STATS 17-18'!H620&lt;13.4,IF(H618&gt;73,73,H618),H618)</f>
        <v>70.5</v>
      </c>
      <c r="J618" s="134">
        <f>IF('STATS 17-18'!H620&lt;11,IF(I618&gt;66,66,I618),I618)</f>
        <v>70.5</v>
      </c>
    </row>
    <row r="619" ht="20.35" customHeight="1">
      <c r="A619" t="s" s="38">
        <v>726</v>
      </c>
      <c r="B619" s="90">
        <f>VLOOKUP('STATS 17-18'!Y621,'DF - Tableau 2'!$A$3:$B$55,2)</f>
        <v>48</v>
      </c>
      <c r="C619" s="116">
        <f>IF('STATS 17-18'!G621&lt;400,IF(B619&gt;66,66,B619),B619)</f>
        <v>48</v>
      </c>
      <c r="D619" s="116">
        <f>IF('STATS 17-18'!G621&lt;200,IF(C619&gt;60,60,C619),C619)</f>
        <v>48</v>
      </c>
      <c r="E619" s="33">
        <f>VLOOKUP('STATS 17-18'!AE621,'DF - Tableau 4'!$A$3:$B$55,2)</f>
        <v>83</v>
      </c>
      <c r="F619" s="33">
        <f>IF('STATS 17-18'!G621&lt;400,IF(E619&gt;66,66,E619),E619)</f>
        <v>83</v>
      </c>
      <c r="G619" s="33">
        <f>IF('STATS 17-18'!G621&lt;200,IF(F619&gt;60,60,F619),F619)</f>
        <v>83</v>
      </c>
      <c r="H619" s="116">
        <f>(D619+G619)/2</f>
        <v>65.5</v>
      </c>
      <c r="I619" s="116">
        <f>IF('STATS 17-18'!H621&lt;13.4,IF(H619&gt;73,73,H619),H619)</f>
        <v>65.5</v>
      </c>
      <c r="J619" s="134">
        <f>IF('STATS 17-18'!H621&lt;11,IF(I619&gt;66,66,I619),I619)</f>
        <v>65.5</v>
      </c>
    </row>
    <row r="620" ht="20.35" customHeight="1">
      <c r="A620" t="s" s="38">
        <v>727</v>
      </c>
      <c r="B620" s="90">
        <f>VLOOKUP('STATS 17-18'!Y622,'DF - Tableau 2'!$A$3:$B$55,2)</f>
        <v>47</v>
      </c>
      <c r="C620" s="116">
        <f>IF('STATS 17-18'!G622&lt;400,IF(B620&gt;66,66,B620),B620)</f>
        <v>47</v>
      </c>
      <c r="D620" s="116">
        <f>IF('STATS 17-18'!G622&lt;200,IF(C620&gt;60,60,C620),C620)</f>
        <v>47</v>
      </c>
      <c r="E620" s="33">
        <f>VLOOKUP('STATS 17-18'!AE622,'DF - Tableau 4'!$A$3:$B$55,2)</f>
        <v>47</v>
      </c>
      <c r="F620" s="33">
        <f>IF('STATS 17-18'!G622&lt;400,IF(E620&gt;66,66,E620),E620)</f>
        <v>47</v>
      </c>
      <c r="G620" s="33">
        <f>IF('STATS 17-18'!G622&lt;200,IF(F620&gt;60,60,F620),F620)</f>
        <v>47</v>
      </c>
      <c r="H620" s="116">
        <f>(D620+G620)/2</f>
        <v>47</v>
      </c>
      <c r="I620" s="116">
        <f>IF('STATS 17-18'!H622&lt;13.4,IF(H620&gt;73,73,H620),H620)</f>
        <v>47</v>
      </c>
      <c r="J620" s="134">
        <f>IF('STATS 17-18'!H622&lt;11,IF(I620&gt;66,66,I620),I620)</f>
        <v>47</v>
      </c>
    </row>
    <row r="621" ht="20.35" customHeight="1">
      <c r="A621" t="s" s="38">
        <v>728</v>
      </c>
      <c r="B621" s="90">
        <f>VLOOKUP('STATS 17-18'!Y623,'DF - Tableau 2'!$A$3:$B$55,2)</f>
        <v>73</v>
      </c>
      <c r="C621" s="116">
        <f>IF('STATS 17-18'!G623&lt;400,IF(B621&gt;66,66,B621),B621)</f>
        <v>73</v>
      </c>
      <c r="D621" s="116">
        <f>IF('STATS 17-18'!G623&lt;200,IF(C621&gt;60,60,C621),C621)</f>
        <v>73</v>
      </c>
      <c r="E621" s="33">
        <f>VLOOKUP('STATS 17-18'!AE623,'DF - Tableau 4'!$A$3:$B$55,2)</f>
        <v>49</v>
      </c>
      <c r="F621" s="33">
        <f>IF('STATS 17-18'!G623&lt;400,IF(E621&gt;66,66,E621),E621)</f>
        <v>49</v>
      </c>
      <c r="G621" s="33">
        <f>IF('STATS 17-18'!G623&lt;200,IF(F621&gt;60,60,F621),F621)</f>
        <v>49</v>
      </c>
      <c r="H621" s="116">
        <f>(D621+G621)/2</f>
        <v>61</v>
      </c>
      <c r="I621" s="116">
        <f>IF('STATS 17-18'!H623&lt;13.4,IF(H621&gt;73,73,H621),H621)</f>
        <v>61</v>
      </c>
      <c r="J621" s="134">
        <f>IF('STATS 17-18'!H623&lt;11,IF(I621&gt;66,66,I621),I621)</f>
        <v>61</v>
      </c>
    </row>
    <row r="622" ht="20.35" customHeight="1">
      <c r="A622" t="s" s="38">
        <v>729</v>
      </c>
      <c r="B622" s="90">
        <f>VLOOKUP('STATS 17-18'!Y624,'DF - Tableau 2'!$A$3:$B$55,2)</f>
        <v>47</v>
      </c>
      <c r="C622" s="116">
        <f>IF('STATS 17-18'!G624&lt;400,IF(B622&gt;66,66,B622),B622)</f>
        <v>47</v>
      </c>
      <c r="D622" s="116">
        <f>IF('STATS 17-18'!G624&lt;200,IF(C622&gt;60,60,C622),C622)</f>
        <v>47</v>
      </c>
      <c r="E622" s="33">
        <f>VLOOKUP('STATS 17-18'!AE624,'DF - Tableau 4'!$A$3:$B$55,2)</f>
        <v>47</v>
      </c>
      <c r="F622" s="33">
        <f>IF('STATS 17-18'!G624&lt;400,IF(E622&gt;66,66,E622),E622)</f>
        <v>47</v>
      </c>
      <c r="G622" s="33">
        <f>IF('STATS 17-18'!G624&lt;200,IF(F622&gt;60,60,F622),F622)</f>
        <v>47</v>
      </c>
      <c r="H622" s="116">
        <f>(D622+G622)/2</f>
        <v>47</v>
      </c>
      <c r="I622" s="116">
        <f>IF('STATS 17-18'!H624&lt;13.4,IF(H622&gt;73,73,H622),H622)</f>
        <v>47</v>
      </c>
      <c r="J622" s="134">
        <f>IF('STATS 17-18'!H624&lt;11,IF(I622&gt;66,66,I622),I622)</f>
        <v>47</v>
      </c>
    </row>
    <row r="623" ht="20.35" customHeight="1">
      <c r="A623" t="s" s="38">
        <v>731</v>
      </c>
      <c r="B623" s="90">
        <f>VLOOKUP('STATS 17-18'!Y625,'DF - Tableau 2'!$A$3:$B$55,2)</f>
        <v>82</v>
      </c>
      <c r="C623" s="116">
        <f>IF('STATS 17-18'!G625&lt;400,IF(B623&gt;66,66,B623),B623)</f>
        <v>82</v>
      </c>
      <c r="D623" s="116">
        <f>IF('STATS 17-18'!G625&lt;200,IF(C623&gt;60,60,C623),C623)</f>
        <v>82</v>
      </c>
      <c r="E623" s="33">
        <f>VLOOKUP('STATS 17-18'!AE625,'DF - Tableau 4'!$A$3:$B$55,2)</f>
        <v>51</v>
      </c>
      <c r="F623" s="33">
        <f>IF('STATS 17-18'!G625&lt;400,IF(E623&gt;66,66,E623),E623)</f>
        <v>51</v>
      </c>
      <c r="G623" s="33">
        <f>IF('STATS 17-18'!G625&lt;200,IF(F623&gt;60,60,F623),F623)</f>
        <v>51</v>
      </c>
      <c r="H623" s="116">
        <f>(D623+G623)/2</f>
        <v>66.5</v>
      </c>
      <c r="I623" s="116">
        <f>IF('STATS 17-18'!H625&lt;13.4,IF(H623&gt;73,73,H623),H623)</f>
        <v>66.5</v>
      </c>
      <c r="J623" s="134">
        <f>IF('STATS 17-18'!H625&lt;11,IF(I623&gt;66,66,I623),I623)</f>
        <v>66.5</v>
      </c>
    </row>
    <row r="624" ht="20.35" customHeight="1">
      <c r="A624" t="s" s="38">
        <v>732</v>
      </c>
      <c r="B624" s="90">
        <f>VLOOKUP('STATS 17-18'!Y626,'DF - Tableau 2'!$A$3:$B$55,2)</f>
        <v>67</v>
      </c>
      <c r="C624" s="116">
        <f>IF('STATS 17-18'!G626&lt;400,IF(B624&gt;66,66,B624),B624)</f>
        <v>67</v>
      </c>
      <c r="D624" s="116">
        <f>IF('STATS 17-18'!G626&lt;200,IF(C624&gt;60,60,C624),C624)</f>
        <v>67</v>
      </c>
      <c r="E624" s="33">
        <f>VLOOKUP('STATS 17-18'!AE626,'DF - Tableau 4'!$A$3:$B$55,2)</f>
        <v>81</v>
      </c>
      <c r="F624" s="33">
        <f>IF('STATS 17-18'!G626&lt;400,IF(E624&gt;66,66,E624),E624)</f>
        <v>81</v>
      </c>
      <c r="G624" s="33">
        <f>IF('STATS 17-18'!G626&lt;200,IF(F624&gt;60,60,F624),F624)</f>
        <v>81</v>
      </c>
      <c r="H624" s="116">
        <f>(D624+G624)/2</f>
        <v>74</v>
      </c>
      <c r="I624" s="116">
        <f>IF('STATS 17-18'!H626&lt;13.4,IF(H624&gt;73,73,H624),H624)</f>
        <v>74</v>
      </c>
      <c r="J624" s="134">
        <f>IF('STATS 17-18'!H626&lt;11,IF(I624&gt;66,66,I624),I624)</f>
        <v>74</v>
      </c>
    </row>
    <row r="625" ht="20.35" customHeight="1">
      <c r="A625" t="s" s="38">
        <v>733</v>
      </c>
      <c r="B625" s="90">
        <f>VLOOKUP('STATS 17-18'!Y627,'DF - Tableau 2'!$A$3:$B$55,2)</f>
        <v>77</v>
      </c>
      <c r="C625" s="116">
        <f>IF('STATS 17-18'!G627&lt;400,IF(B625&gt;66,66,B625),B625)</f>
        <v>77</v>
      </c>
      <c r="D625" s="116">
        <f>IF('STATS 17-18'!G627&lt;200,IF(C625&gt;60,60,C625),C625)</f>
        <v>77</v>
      </c>
      <c r="E625" s="33">
        <f>VLOOKUP('STATS 17-18'!AE627,'DF - Tableau 4'!$A$3:$B$55,2)</f>
        <v>73</v>
      </c>
      <c r="F625" s="33">
        <f>IF('STATS 17-18'!G627&lt;400,IF(E625&gt;66,66,E625),E625)</f>
        <v>73</v>
      </c>
      <c r="G625" s="33">
        <f>IF('STATS 17-18'!G627&lt;200,IF(F625&gt;60,60,F625),F625)</f>
        <v>73</v>
      </c>
      <c r="H625" s="116">
        <f>(D625+G625)/2</f>
        <v>75</v>
      </c>
      <c r="I625" s="116">
        <f>IF('STATS 17-18'!H627&lt;13.4,IF(H625&gt;73,73,H625),H625)</f>
        <v>73</v>
      </c>
      <c r="J625" s="134">
        <f>IF('STATS 17-18'!H627&lt;11,IF(I625&gt;66,66,I625),I625)</f>
        <v>66</v>
      </c>
    </row>
    <row r="626" ht="20.35" customHeight="1">
      <c r="A626" t="s" s="38">
        <v>735</v>
      </c>
      <c r="B626" s="90">
        <f>VLOOKUP('STATS 17-18'!Y628,'DF - Tableau 2'!$A$3:$B$55,2)</f>
        <v>95</v>
      </c>
      <c r="C626" s="33">
        <f>IF('STATS 17-18'!G628&lt;400,IF(B626&gt;66,66,B626),B626)</f>
        <v>66</v>
      </c>
      <c r="D626" s="33">
        <f>IF('STATS 17-18'!G628&lt;200,IF(C626&gt;60,60,C626),C626)</f>
        <v>60</v>
      </c>
      <c r="E626" s="33">
        <f>VLOOKUP('STATS 17-18'!AE628,'DF - Tableau 4'!$A$3:$B$55,2)</f>
        <v>61</v>
      </c>
      <c r="F626" s="33">
        <f>IF('STATS 17-18'!G628&lt;400,IF(E626&gt;66,66,E626),E626)</f>
        <v>61</v>
      </c>
      <c r="G626" s="33">
        <f>IF('STATS 17-18'!G628&lt;200,IF(F626&gt;60,60,F626),F626)</f>
        <v>60</v>
      </c>
      <c r="H626" s="116">
        <f>(D626+G626)/2</f>
        <v>60</v>
      </c>
      <c r="I626" s="116">
        <f>IF('STATS 17-18'!H628&lt;13.4,IF(H626&gt;73,73,H626),H626)</f>
        <v>60</v>
      </c>
      <c r="J626" s="134">
        <f>IF('STATS 17-18'!H628&lt;11,IF(I626&gt;66,66,I626),I626)</f>
        <v>60</v>
      </c>
    </row>
    <row r="627" ht="20.35" customHeight="1">
      <c r="A627" t="s" s="38">
        <v>736</v>
      </c>
      <c r="B627" s="90">
        <f>VLOOKUP('STATS 17-18'!Y629,'DF - Tableau 2'!$A$3:$B$55,2)</f>
        <v>54</v>
      </c>
      <c r="C627" s="116">
        <f>IF('STATS 17-18'!G629&lt;400,IF(B627&gt;66,66,B627),B627)</f>
        <v>54</v>
      </c>
      <c r="D627" s="116">
        <f>IF('STATS 17-18'!G629&lt;200,IF(C627&gt;60,60,C627),C627)</f>
        <v>54</v>
      </c>
      <c r="E627" s="33">
        <f>VLOOKUP('STATS 17-18'!AE629,'DF - Tableau 4'!$A$3:$B$55,2)</f>
        <v>47</v>
      </c>
      <c r="F627" s="33">
        <f>IF('STATS 17-18'!G629&lt;400,IF(E627&gt;66,66,E627),E627)</f>
        <v>47</v>
      </c>
      <c r="G627" s="33">
        <f>IF('STATS 17-18'!G629&lt;200,IF(F627&gt;60,60,F627),F627)</f>
        <v>47</v>
      </c>
      <c r="H627" s="116">
        <f>(D627+G627)/2</f>
        <v>50.5</v>
      </c>
      <c r="I627" s="116">
        <f>IF('STATS 17-18'!H629&lt;13.4,IF(H627&gt;73,73,H627),H627)</f>
        <v>50.5</v>
      </c>
      <c r="J627" s="134">
        <f>IF('STATS 17-18'!H629&lt;11,IF(I627&gt;66,66,I627),I627)</f>
        <v>50.5</v>
      </c>
    </row>
    <row r="628" ht="20.35" customHeight="1">
      <c r="A628" t="s" s="38">
        <v>737</v>
      </c>
      <c r="B628" s="90">
        <f>VLOOKUP('STATS 17-18'!Y630,'DF - Tableau 2'!$A$3:$B$55,2)</f>
        <v>99</v>
      </c>
      <c r="C628" s="33">
        <f>IF('STATS 17-18'!G630&lt;400,IF(B628&gt;66,66,B628),B628)</f>
        <v>66</v>
      </c>
      <c r="D628" s="33">
        <f>IF('STATS 17-18'!G630&lt;200,IF(C628&gt;60,60,C628),C628)</f>
        <v>60</v>
      </c>
      <c r="E628" s="33">
        <f>VLOOKUP('STATS 17-18'!AE630,'DF - Tableau 4'!$A$3:$B$55,2)</f>
        <v>47</v>
      </c>
      <c r="F628" s="33">
        <f>IF('STATS 17-18'!G630&lt;400,IF(E628&gt;66,66,E628),E628)</f>
        <v>47</v>
      </c>
      <c r="G628" s="33">
        <f>IF('STATS 17-18'!G630&lt;200,IF(F628&gt;60,60,F628),F628)</f>
        <v>47</v>
      </c>
      <c r="H628" s="116">
        <f>(D628+G628)/2</f>
        <v>53.5</v>
      </c>
      <c r="I628" s="116">
        <f>IF('STATS 17-18'!H630&lt;13.4,IF(H628&gt;73,73,H628),H628)</f>
        <v>53.5</v>
      </c>
      <c r="J628" s="134">
        <f>IF('STATS 17-18'!H630&lt;11,IF(I628&gt;66,66,I628),I628)</f>
        <v>53.5</v>
      </c>
    </row>
    <row r="629" ht="20.35" customHeight="1">
      <c r="A629" t="s" s="38">
        <v>738</v>
      </c>
      <c r="B629" s="90">
        <f>VLOOKUP('STATS 17-18'!Y631,'DF - Tableau 2'!$A$3:$B$55,2)</f>
        <v>93</v>
      </c>
      <c r="C629" s="116">
        <f>IF('STATS 17-18'!G631&lt;400,IF(B629&gt;66,66,B629),B629)</f>
        <v>93</v>
      </c>
      <c r="D629" s="116">
        <f>IF('STATS 17-18'!G631&lt;200,IF(C629&gt;60,60,C629),C629)</f>
        <v>93</v>
      </c>
      <c r="E629" s="33">
        <f>VLOOKUP('STATS 17-18'!AE631,'DF - Tableau 4'!$A$3:$B$55,2)</f>
        <v>49</v>
      </c>
      <c r="F629" s="33">
        <f>IF('STATS 17-18'!G631&lt;400,IF(E629&gt;66,66,E629),E629)</f>
        <v>49</v>
      </c>
      <c r="G629" s="33">
        <f>IF('STATS 17-18'!G631&lt;200,IF(F629&gt;60,60,F629),F629)</f>
        <v>49</v>
      </c>
      <c r="H629" s="116">
        <f>(D629+G629)/2</f>
        <v>71</v>
      </c>
      <c r="I629" s="116">
        <f>IF('STATS 17-18'!H631&lt;13.4,IF(H629&gt;73,73,H629),H629)</f>
        <v>71</v>
      </c>
      <c r="J629" s="134">
        <f>IF('STATS 17-18'!H631&lt;11,IF(I629&gt;66,66,I629),I629)</f>
        <v>71</v>
      </c>
    </row>
    <row r="630" ht="20.35" customHeight="1">
      <c r="A630" t="s" s="38">
        <v>739</v>
      </c>
      <c r="B630" s="90">
        <f>VLOOKUP('STATS 17-18'!Y632,'DF - Tableau 2'!$A$3:$B$55,2)</f>
        <v>98</v>
      </c>
      <c r="C630" s="116">
        <f>IF('STATS 17-18'!G632&lt;400,IF(B630&gt;66,66,B630),B630)</f>
        <v>98</v>
      </c>
      <c r="D630" s="116">
        <f>IF('STATS 17-18'!G632&lt;200,IF(C630&gt;60,60,C630),C630)</f>
        <v>98</v>
      </c>
      <c r="E630" s="33">
        <f>VLOOKUP('STATS 17-18'!AE632,'DF - Tableau 4'!$A$3:$B$55,2)</f>
        <v>81</v>
      </c>
      <c r="F630" s="33">
        <f>IF('STATS 17-18'!G632&lt;400,IF(E630&gt;66,66,E630),E630)</f>
        <v>81</v>
      </c>
      <c r="G630" s="33">
        <f>IF('STATS 17-18'!G632&lt;200,IF(F630&gt;60,60,F630),F630)</f>
        <v>81</v>
      </c>
      <c r="H630" s="116">
        <f>(D630+G630)/2</f>
        <v>89.5</v>
      </c>
      <c r="I630" s="116">
        <f>IF('STATS 17-18'!H632&lt;13.4,IF(H630&gt;73,73,H630),H630)</f>
        <v>89.5</v>
      </c>
      <c r="J630" s="134">
        <f>IF('STATS 17-18'!H632&lt;11,IF(I630&gt;66,66,I630),I630)</f>
        <v>89.5</v>
      </c>
    </row>
    <row r="631" ht="20.35" customHeight="1">
      <c r="A631" t="s" s="38">
        <v>740</v>
      </c>
      <c r="B631" s="90">
        <f>VLOOKUP('STATS 17-18'!Y633,'DF - Tableau 2'!$A$3:$B$55,2)</f>
        <v>66</v>
      </c>
      <c r="C631" s="116">
        <f>IF('STATS 17-18'!G633&lt;400,IF(B631&gt;66,66,B631),B631)</f>
        <v>66</v>
      </c>
      <c r="D631" s="116">
        <f>IF('STATS 17-18'!G633&lt;200,IF(C631&gt;60,60,C631),C631)</f>
        <v>66</v>
      </c>
      <c r="E631" s="33">
        <f>VLOOKUP('STATS 17-18'!AE633,'DF - Tableau 4'!$A$3:$B$55,2)</f>
        <v>68</v>
      </c>
      <c r="F631" s="33">
        <f>IF('STATS 17-18'!G633&lt;400,IF(E631&gt;66,66,E631),E631)</f>
        <v>68</v>
      </c>
      <c r="G631" s="33">
        <f>IF('STATS 17-18'!G633&lt;200,IF(F631&gt;60,60,F631),F631)</f>
        <v>68</v>
      </c>
      <c r="H631" s="116">
        <f>(D631+G631)/2</f>
        <v>67</v>
      </c>
      <c r="I631" s="116">
        <f>IF('STATS 17-18'!H633&lt;13.4,IF(H631&gt;73,73,H631),H631)</f>
        <v>67</v>
      </c>
      <c r="J631" s="134">
        <f>IF('STATS 17-18'!H633&lt;11,IF(I631&gt;66,66,I631),I631)</f>
        <v>67</v>
      </c>
    </row>
    <row r="632" ht="20.35" customHeight="1">
      <c r="A632" t="s" s="38">
        <v>741</v>
      </c>
      <c r="B632" s="90">
        <f>VLOOKUP('STATS 17-18'!Y634,'DF - Tableau 2'!$A$3:$B$55,2)</f>
        <v>75</v>
      </c>
      <c r="C632" s="116">
        <f>IF('STATS 17-18'!G634&lt;400,IF(B632&gt;66,66,B632),B632)</f>
        <v>75</v>
      </c>
      <c r="D632" s="116">
        <f>IF('STATS 17-18'!G634&lt;200,IF(C632&gt;60,60,C632),C632)</f>
        <v>75</v>
      </c>
      <c r="E632" s="33">
        <f>VLOOKUP('STATS 17-18'!AE634,'DF - Tableau 4'!$A$3:$B$55,2)</f>
        <v>70</v>
      </c>
      <c r="F632" s="33">
        <f>IF('STATS 17-18'!G634&lt;400,IF(E632&gt;66,66,E632),E632)</f>
        <v>70</v>
      </c>
      <c r="G632" s="33">
        <f>IF('STATS 17-18'!G634&lt;200,IF(F632&gt;60,60,F632),F632)</f>
        <v>70</v>
      </c>
      <c r="H632" s="116">
        <f>(D632+G632)/2</f>
        <v>72.5</v>
      </c>
      <c r="I632" s="116">
        <f>IF('STATS 17-18'!H634&lt;13.4,IF(H632&gt;73,73,H632),H632)</f>
        <v>72.5</v>
      </c>
      <c r="J632" s="134">
        <f>IF('STATS 17-18'!H634&lt;11,IF(I632&gt;66,66,I632),I632)</f>
        <v>72.5</v>
      </c>
    </row>
    <row r="633" ht="20.35" customHeight="1">
      <c r="A633" t="s" s="38">
        <v>742</v>
      </c>
      <c r="B633" s="90">
        <f>VLOOKUP('STATS 17-18'!Y635,'DF - Tableau 2'!$A$3:$B$55,2)</f>
        <v>64</v>
      </c>
      <c r="C633" s="116">
        <f>IF('STATS 17-18'!G635&lt;400,IF(B633&gt;66,66,B633),B633)</f>
        <v>64</v>
      </c>
      <c r="D633" s="116">
        <f>IF('STATS 17-18'!G635&lt;200,IF(C633&gt;60,60,C633),C633)</f>
        <v>64</v>
      </c>
      <c r="E633" s="33">
        <f>VLOOKUP('STATS 17-18'!AE635,'DF - Tableau 4'!$A$3:$B$55,2)</f>
        <v>78</v>
      </c>
      <c r="F633" s="33">
        <f>IF('STATS 17-18'!G635&lt;400,IF(E633&gt;66,66,E633),E633)</f>
        <v>78</v>
      </c>
      <c r="G633" s="33">
        <f>IF('STATS 17-18'!G635&lt;200,IF(F633&gt;60,60,F633),F633)</f>
        <v>78</v>
      </c>
      <c r="H633" s="116">
        <f>(D633+G633)/2</f>
        <v>71</v>
      </c>
      <c r="I633" s="116">
        <f>IF('STATS 17-18'!H635&lt;13.4,IF(H633&gt;73,73,H633),H633)</f>
        <v>71</v>
      </c>
      <c r="J633" s="134">
        <f>IF('STATS 17-18'!H635&lt;11,IF(I633&gt;66,66,I633),I633)</f>
        <v>71</v>
      </c>
    </row>
    <row r="634" ht="20.35" customHeight="1">
      <c r="A634" t="s" s="38">
        <v>744</v>
      </c>
      <c r="B634" s="90">
        <f>VLOOKUP('STATS 17-18'!Y636,'DF - Tableau 2'!$A$3:$B$55,2)</f>
        <v>65</v>
      </c>
      <c r="C634" s="116">
        <f>IF('STATS 17-18'!G636&lt;400,IF(B634&gt;66,66,B634),B634)</f>
        <v>65</v>
      </c>
      <c r="D634" s="116">
        <f>IF('STATS 17-18'!G636&lt;200,IF(C634&gt;60,60,C634),C634)</f>
        <v>65</v>
      </c>
      <c r="E634" s="33">
        <f>VLOOKUP('STATS 17-18'!AE636,'DF - Tableau 4'!$A$3:$B$55,2)</f>
        <v>81</v>
      </c>
      <c r="F634" s="33">
        <f>IF('STATS 17-18'!G636&lt;400,IF(E634&gt;66,66,E634),E634)</f>
        <v>81</v>
      </c>
      <c r="G634" s="33">
        <f>IF('STATS 17-18'!G636&lt;200,IF(F634&gt;60,60,F634),F634)</f>
        <v>81</v>
      </c>
      <c r="H634" s="116">
        <f>(D634+G634)/2</f>
        <v>73</v>
      </c>
      <c r="I634" s="116">
        <f>IF('STATS 17-18'!H636&lt;13.4,IF(H634&gt;73,73,H634),H634)</f>
        <v>73</v>
      </c>
      <c r="J634" s="134">
        <f>IF('STATS 17-18'!H636&lt;11,IF(I634&gt;66,66,I634),I634)</f>
        <v>73</v>
      </c>
    </row>
    <row r="635" ht="20.35" customHeight="1">
      <c r="A635" t="s" s="38">
        <v>745</v>
      </c>
      <c r="B635" s="90">
        <f>VLOOKUP('STATS 17-18'!Y637,'DF - Tableau 2'!$A$3:$B$55,2)</f>
        <v>62</v>
      </c>
      <c r="C635" s="116">
        <f>IF('STATS 17-18'!G637&lt;400,IF(B635&gt;66,66,B635),B635)</f>
        <v>62</v>
      </c>
      <c r="D635" s="33">
        <f>IF('STATS 17-18'!G637&lt;200,IF(C635&gt;60,60,C635),C635)</f>
        <v>60</v>
      </c>
      <c r="E635" s="33">
        <f>VLOOKUP('STATS 17-18'!AE637,'DF - Tableau 4'!$A$3:$B$55,2)</f>
        <v>62</v>
      </c>
      <c r="F635" s="33">
        <f>IF('STATS 17-18'!G637&lt;400,IF(E635&gt;66,66,E635),E635)</f>
        <v>62</v>
      </c>
      <c r="G635" s="33">
        <f>IF('STATS 17-18'!G637&lt;200,IF(F635&gt;60,60,F635),F635)</f>
        <v>60</v>
      </c>
      <c r="H635" s="116">
        <f>(D635+G635)/2</f>
        <v>60</v>
      </c>
      <c r="I635" s="116">
        <f>IF('STATS 17-18'!H637&lt;13.4,IF(H635&gt;73,73,H635),H635)</f>
        <v>60</v>
      </c>
      <c r="J635" s="134">
        <f>IF('STATS 17-18'!H637&lt;11,IF(I635&gt;66,66,I635),I635)</f>
        <v>60</v>
      </c>
    </row>
    <row r="636" ht="20.35" customHeight="1">
      <c r="A636" t="s" s="38">
        <v>746</v>
      </c>
      <c r="B636" s="90">
        <f>VLOOKUP('STATS 17-18'!Y638,'DF - Tableau 2'!$A$3:$B$55,2)</f>
        <v>54</v>
      </c>
      <c r="C636" s="116">
        <f>IF('STATS 17-18'!G638&lt;400,IF(B636&gt;66,66,B636),B636)</f>
        <v>54</v>
      </c>
      <c r="D636" s="116">
        <f>IF('STATS 17-18'!G638&lt;200,IF(C636&gt;60,60,C636),C636)</f>
        <v>54</v>
      </c>
      <c r="E636" s="33">
        <f>VLOOKUP('STATS 17-18'!AE638,'DF - Tableau 4'!$A$3:$B$55,2)</f>
        <v>77</v>
      </c>
      <c r="F636" s="33">
        <f>IF('STATS 17-18'!G638&lt;400,IF(E636&gt;66,66,E636),E636)</f>
        <v>77</v>
      </c>
      <c r="G636" s="33">
        <f>IF('STATS 17-18'!G638&lt;200,IF(F636&gt;60,60,F636),F636)</f>
        <v>77</v>
      </c>
      <c r="H636" s="116">
        <f>(D636+G636)/2</f>
        <v>65.5</v>
      </c>
      <c r="I636" s="116">
        <f>IF('STATS 17-18'!H638&lt;13.4,IF(H636&gt;73,73,H636),H636)</f>
        <v>65.5</v>
      </c>
      <c r="J636" s="134">
        <f>IF('STATS 17-18'!H638&lt;11,IF(I636&gt;66,66,I636),I636)</f>
        <v>65.5</v>
      </c>
    </row>
    <row r="637" ht="20.35" customHeight="1">
      <c r="A637" t="s" s="38">
        <v>747</v>
      </c>
      <c r="B637" s="90">
        <f>VLOOKUP('STATS 17-18'!Y639,'DF - Tableau 2'!$A$3:$B$55,2)</f>
        <v>71</v>
      </c>
      <c r="C637" s="33">
        <f>IF('STATS 17-18'!G639&lt;400,IF(B637&gt;66,66,B637),B637)</f>
        <v>66</v>
      </c>
      <c r="D637" s="33">
        <f>IF('STATS 17-18'!G639&lt;200,IF(C637&gt;60,60,C637),C637)</f>
        <v>60</v>
      </c>
      <c r="E637" s="33">
        <f>VLOOKUP('STATS 17-18'!AE639,'DF - Tableau 4'!$A$3:$B$55,2)</f>
        <v>70</v>
      </c>
      <c r="F637" s="33">
        <f>IF('STATS 17-18'!G639&lt;400,IF(E637&gt;66,66,E637),E637)</f>
        <v>66</v>
      </c>
      <c r="G637" s="33">
        <f>IF('STATS 17-18'!G639&lt;200,IF(F637&gt;60,60,F637),F637)</f>
        <v>60</v>
      </c>
      <c r="H637" s="116">
        <f>(D637+G637)/2</f>
        <v>60</v>
      </c>
      <c r="I637" s="116">
        <f>IF('STATS 17-18'!H639&lt;13.4,IF(H637&gt;73,73,H637),H637)</f>
        <v>60</v>
      </c>
      <c r="J637" s="134">
        <f>IF('STATS 17-18'!H639&lt;11,IF(I637&gt;66,66,I637),I637)</f>
        <v>60</v>
      </c>
    </row>
    <row r="638" ht="20.35" customHeight="1">
      <c r="A638" t="s" s="38">
        <v>748</v>
      </c>
      <c r="B638" s="90">
        <f>VLOOKUP('STATS 17-18'!Y640,'DF - Tableau 2'!$A$3:$B$55,2)</f>
        <v>52</v>
      </c>
      <c r="C638" s="116">
        <f>IF('STATS 17-18'!G640&lt;400,IF(B638&gt;66,66,B638),B638)</f>
        <v>52</v>
      </c>
      <c r="D638" s="116">
        <f>IF('STATS 17-18'!G640&lt;200,IF(C638&gt;60,60,C638),C638)</f>
        <v>52</v>
      </c>
      <c r="E638" s="33">
        <f>VLOOKUP('STATS 17-18'!AE640,'DF - Tableau 4'!$A$3:$B$55,2)</f>
        <v>57</v>
      </c>
      <c r="F638" s="33">
        <f>IF('STATS 17-18'!G640&lt;400,IF(E638&gt;66,66,E638),E638)</f>
        <v>57</v>
      </c>
      <c r="G638" s="33">
        <f>IF('STATS 17-18'!G640&lt;200,IF(F638&gt;60,60,F638),F638)</f>
        <v>57</v>
      </c>
      <c r="H638" s="116">
        <f>(D638+G638)/2</f>
        <v>54.5</v>
      </c>
      <c r="I638" s="116">
        <f>IF('STATS 17-18'!H640&lt;13.4,IF(H638&gt;73,73,H638),H638)</f>
        <v>54.5</v>
      </c>
      <c r="J638" s="134">
        <f>IF('STATS 17-18'!H640&lt;11,IF(I638&gt;66,66,I638),I638)</f>
        <v>54.5</v>
      </c>
    </row>
    <row r="639" ht="20.35" customHeight="1">
      <c r="A639" t="s" s="38">
        <v>749</v>
      </c>
      <c r="B639" s="90">
        <f>VLOOKUP('STATS 17-18'!Y641,'DF - Tableau 2'!$A$3:$B$55,2)</f>
        <v>99</v>
      </c>
      <c r="C639" s="116">
        <f>IF('STATS 17-18'!G641&lt;400,IF(B639&gt;66,66,B639),B639)</f>
        <v>99</v>
      </c>
      <c r="D639" s="116">
        <f>IF('STATS 17-18'!G641&lt;200,IF(C639&gt;60,60,C639),C639)</f>
        <v>99</v>
      </c>
      <c r="E639" s="33">
        <f>VLOOKUP('STATS 17-18'!AE641,'DF - Tableau 4'!$A$3:$B$55,2)</f>
        <v>57</v>
      </c>
      <c r="F639" s="33">
        <f>IF('STATS 17-18'!G641&lt;400,IF(E639&gt;66,66,E639),E639)</f>
        <v>57</v>
      </c>
      <c r="G639" s="33">
        <f>IF('STATS 17-18'!G641&lt;200,IF(F639&gt;60,60,F639),F639)</f>
        <v>57</v>
      </c>
      <c r="H639" s="116">
        <f>(D639+G639)/2</f>
        <v>78</v>
      </c>
      <c r="I639" s="116">
        <f>IF('STATS 17-18'!H641&lt;13.4,IF(H639&gt;73,73,H639),H639)</f>
        <v>78</v>
      </c>
      <c r="J639" s="134">
        <f>IF('STATS 17-18'!H641&lt;11,IF(I639&gt;66,66,I639),I639)</f>
        <v>78</v>
      </c>
    </row>
    <row r="640" ht="20.35" customHeight="1">
      <c r="A640" t="s" s="38">
        <v>750</v>
      </c>
      <c r="B640" s="90">
        <f>VLOOKUP('STATS 17-18'!Y642,'DF - Tableau 2'!$A$3:$B$55,2)</f>
        <v>48</v>
      </c>
      <c r="C640" s="116">
        <f>IF('STATS 17-18'!G642&lt;400,IF(B640&gt;66,66,B640),B640)</f>
        <v>48</v>
      </c>
      <c r="D640" s="116">
        <f>IF('STATS 17-18'!G642&lt;200,IF(C640&gt;60,60,C640),C640)</f>
        <v>48</v>
      </c>
      <c r="E640" s="33">
        <f>VLOOKUP('STATS 17-18'!AE642,'DF - Tableau 4'!$A$3:$B$55,2)</f>
        <v>87</v>
      </c>
      <c r="F640" s="33">
        <f>IF('STATS 17-18'!G642&lt;400,IF(E640&gt;66,66,E640),E640)</f>
        <v>66</v>
      </c>
      <c r="G640" s="33">
        <f>IF('STATS 17-18'!G642&lt;200,IF(F640&gt;60,60,F640),F640)</f>
        <v>66</v>
      </c>
      <c r="H640" s="116">
        <f>(D640+G640)/2</f>
        <v>57</v>
      </c>
      <c r="I640" s="116">
        <f>IF('STATS 17-18'!H642&lt;13.4,IF(H640&gt;73,73,H640),H640)</f>
        <v>57</v>
      </c>
      <c r="J640" s="134">
        <f>IF('STATS 17-18'!H642&lt;11,IF(I640&gt;66,66,I640),I640)</f>
        <v>57</v>
      </c>
    </row>
    <row r="641" ht="20.35" customHeight="1">
      <c r="A641" t="s" s="38">
        <v>751</v>
      </c>
      <c r="B641" s="90">
        <f>VLOOKUP('STATS 17-18'!Y643,'DF - Tableau 2'!$A$3:$B$55,2)</f>
        <v>74</v>
      </c>
      <c r="C641" s="116">
        <f>IF('STATS 17-18'!G643&lt;400,IF(B641&gt;66,66,B641),B641)</f>
        <v>74</v>
      </c>
      <c r="D641" s="116">
        <f>IF('STATS 17-18'!G643&lt;200,IF(C641&gt;60,60,C641),C641)</f>
        <v>74</v>
      </c>
      <c r="E641" s="33">
        <f>VLOOKUP('STATS 17-18'!AE643,'DF - Tableau 4'!$A$3:$B$55,2)</f>
        <v>53</v>
      </c>
      <c r="F641" s="33">
        <f>IF('STATS 17-18'!G643&lt;400,IF(E641&gt;66,66,E641),E641)</f>
        <v>53</v>
      </c>
      <c r="G641" s="33">
        <f>IF('STATS 17-18'!G643&lt;200,IF(F641&gt;60,60,F641),F641)</f>
        <v>53</v>
      </c>
      <c r="H641" s="116">
        <f>(D641+G641)/2</f>
        <v>63.5</v>
      </c>
      <c r="I641" s="116">
        <f>IF('STATS 17-18'!H643&lt;13.4,IF(H641&gt;73,73,H641),H641)</f>
        <v>63.5</v>
      </c>
      <c r="J641" s="134">
        <f>IF('STATS 17-18'!H643&lt;11,IF(I641&gt;66,66,I641),I641)</f>
        <v>63.5</v>
      </c>
    </row>
    <row r="642" ht="20.35" customHeight="1">
      <c r="A642" t="s" s="38">
        <v>753</v>
      </c>
      <c r="B642" s="90">
        <f>VLOOKUP('STATS 17-18'!Y644,'DF - Tableau 2'!$A$3:$B$55,2)</f>
        <v>78</v>
      </c>
      <c r="C642" s="116">
        <f>IF('STATS 17-18'!G644&lt;400,IF(B642&gt;66,66,B642),B642)</f>
        <v>78</v>
      </c>
      <c r="D642" s="116">
        <f>IF('STATS 17-18'!G644&lt;200,IF(C642&gt;60,60,C642),C642)</f>
        <v>78</v>
      </c>
      <c r="E642" s="33">
        <f>VLOOKUP('STATS 17-18'!AE644,'DF - Tableau 4'!$A$3:$B$55,2)</f>
        <v>61</v>
      </c>
      <c r="F642" s="33">
        <f>IF('STATS 17-18'!G644&lt;400,IF(E642&gt;66,66,E642),E642)</f>
        <v>61</v>
      </c>
      <c r="G642" s="33">
        <f>IF('STATS 17-18'!G644&lt;200,IF(F642&gt;60,60,F642),F642)</f>
        <v>61</v>
      </c>
      <c r="H642" s="116">
        <f>(D642+G642)/2</f>
        <v>69.5</v>
      </c>
      <c r="I642" s="116">
        <f>IF('STATS 17-18'!H644&lt;13.4,IF(H642&gt;73,73,H642),H642)</f>
        <v>69.5</v>
      </c>
      <c r="J642" s="134">
        <f>IF('STATS 17-18'!H644&lt;11,IF(I642&gt;66,66,I642),I642)</f>
        <v>69.5</v>
      </c>
    </row>
    <row r="643" ht="20.35" customHeight="1">
      <c r="A643" t="s" s="38">
        <v>754</v>
      </c>
      <c r="B643" s="90">
        <f>VLOOKUP('STATS 17-18'!Y645,'DF - Tableau 2'!$A$3:$B$55,2)</f>
        <v>92</v>
      </c>
      <c r="C643" s="116">
        <f>IF('STATS 17-18'!G645&lt;400,IF(B643&gt;66,66,B643),B643)</f>
        <v>92</v>
      </c>
      <c r="D643" s="116">
        <f>IF('STATS 17-18'!G645&lt;200,IF(C643&gt;60,60,C643),C643)</f>
        <v>92</v>
      </c>
      <c r="E643" s="33">
        <f>VLOOKUP('STATS 17-18'!AE645,'DF - Tableau 4'!$A$3:$B$55,2)</f>
        <v>58</v>
      </c>
      <c r="F643" s="33">
        <f>IF('STATS 17-18'!G645&lt;400,IF(E643&gt;66,66,E643),E643)</f>
        <v>58</v>
      </c>
      <c r="G643" s="33">
        <f>IF('STATS 17-18'!G645&lt;200,IF(F643&gt;60,60,F643),F643)</f>
        <v>58</v>
      </c>
      <c r="H643" s="116">
        <f>(D643+G643)/2</f>
        <v>75</v>
      </c>
      <c r="I643" s="116">
        <f>IF('STATS 17-18'!H645&lt;13.4,IF(H643&gt;73,73,H643),H643)</f>
        <v>75</v>
      </c>
      <c r="J643" s="134">
        <f>IF('STATS 17-18'!H645&lt;11,IF(I643&gt;66,66,I643),I643)</f>
        <v>75</v>
      </c>
    </row>
    <row r="644" ht="20.35" customHeight="1">
      <c r="A644" t="s" s="38">
        <v>755</v>
      </c>
      <c r="B644" s="90">
        <f>VLOOKUP('STATS 17-18'!Y646,'DF - Tableau 2'!$A$3:$B$55,2)</f>
        <v>67</v>
      </c>
      <c r="C644" s="116">
        <f>IF('STATS 17-18'!G646&lt;400,IF(B644&gt;66,66,B644),B644)</f>
        <v>67</v>
      </c>
      <c r="D644" s="116">
        <f>IF('STATS 17-18'!G646&lt;200,IF(C644&gt;60,60,C644),C644)</f>
        <v>67</v>
      </c>
      <c r="E644" s="33">
        <f>VLOOKUP('STATS 17-18'!AE646,'DF - Tableau 4'!$A$3:$B$55,2)</f>
        <v>69</v>
      </c>
      <c r="F644" s="33">
        <f>IF('STATS 17-18'!G646&lt;400,IF(E644&gt;66,66,E644),E644)</f>
        <v>69</v>
      </c>
      <c r="G644" s="33">
        <f>IF('STATS 17-18'!G646&lt;200,IF(F644&gt;60,60,F644),F644)</f>
        <v>69</v>
      </c>
      <c r="H644" s="116">
        <f>(D644+G644)/2</f>
        <v>68</v>
      </c>
      <c r="I644" s="116">
        <f>IF('STATS 17-18'!H646&lt;13.4,IF(H644&gt;73,73,H644),H644)</f>
        <v>68</v>
      </c>
      <c r="J644" s="134">
        <f>IF('STATS 17-18'!H646&lt;11,IF(I644&gt;66,66,I644),I644)</f>
        <v>68</v>
      </c>
    </row>
    <row r="645" ht="20.35" customHeight="1">
      <c r="A645" t="s" s="38">
        <v>756</v>
      </c>
      <c r="B645" s="90">
        <f>VLOOKUP('STATS 17-18'!Y647,'DF - Tableau 2'!$A$3:$B$55,2)</f>
        <v>47</v>
      </c>
      <c r="C645" s="116">
        <f>IF('STATS 17-18'!G647&lt;400,IF(B645&gt;66,66,B645),B645)</f>
        <v>47</v>
      </c>
      <c r="D645" s="116">
        <f>IF('STATS 17-18'!G647&lt;200,IF(C645&gt;60,60,C645),C645)</f>
        <v>47</v>
      </c>
      <c r="E645" s="33">
        <f>VLOOKUP('STATS 17-18'!AE647,'DF - Tableau 4'!$A$3:$B$55,2)</f>
        <v>47</v>
      </c>
      <c r="F645" s="33">
        <f>IF('STATS 17-18'!G647&lt;400,IF(E645&gt;66,66,E645),E645)</f>
        <v>47</v>
      </c>
      <c r="G645" s="33">
        <f>IF('STATS 17-18'!G647&lt;200,IF(F645&gt;60,60,F645),F645)</f>
        <v>47</v>
      </c>
      <c r="H645" s="116">
        <f>(D645+G645)/2</f>
        <v>47</v>
      </c>
      <c r="I645" s="116">
        <f>IF('STATS 17-18'!H647&lt;13.4,IF(H645&gt;73,73,H645),H645)</f>
        <v>47</v>
      </c>
      <c r="J645" s="134">
        <f>IF('STATS 17-18'!H647&lt;11,IF(I645&gt;66,66,I645),I645)</f>
        <v>47</v>
      </c>
    </row>
    <row r="646" ht="20.35" customHeight="1">
      <c r="A646" t="s" s="38">
        <v>757</v>
      </c>
      <c r="B646" s="90">
        <f>VLOOKUP('STATS 17-18'!Y648,'DF - Tableau 2'!$A$3:$B$55,2)</f>
        <v>99</v>
      </c>
      <c r="C646" s="33">
        <f>IF('STATS 17-18'!G648&lt;400,IF(B646&gt;66,66,B646),B646)</f>
        <v>66</v>
      </c>
      <c r="D646" s="33">
        <f>IF('STATS 17-18'!G648&lt;200,IF(C646&gt;60,60,C646),C646)</f>
        <v>60</v>
      </c>
      <c r="E646" s="33">
        <f>VLOOKUP('STATS 17-18'!AE648,'DF - Tableau 4'!$A$3:$B$55,2)</f>
        <v>47</v>
      </c>
      <c r="F646" s="33">
        <f>IF('STATS 17-18'!G648&lt;400,IF(E646&gt;66,66,E646),E646)</f>
        <v>47</v>
      </c>
      <c r="G646" s="33">
        <f>IF('STATS 17-18'!G648&lt;200,IF(F646&gt;60,60,F646),F646)</f>
        <v>47</v>
      </c>
      <c r="H646" s="116">
        <f>(D646+G646)/2</f>
        <v>53.5</v>
      </c>
      <c r="I646" s="116">
        <f>IF('STATS 17-18'!H648&lt;13.4,IF(H646&gt;73,73,H646),H646)</f>
        <v>53.5</v>
      </c>
      <c r="J646" s="134">
        <f>IF('STATS 17-18'!H648&lt;11,IF(I646&gt;66,66,I646),I646)</f>
        <v>53.5</v>
      </c>
    </row>
    <row r="647" ht="20.35" customHeight="1">
      <c r="A647" t="s" s="38">
        <v>758</v>
      </c>
      <c r="B647" s="90">
        <f>VLOOKUP('STATS 17-18'!Y649,'DF - Tableau 2'!$A$3:$B$55,2)</f>
        <v>92</v>
      </c>
      <c r="C647" s="116">
        <f>IF('STATS 17-18'!G649&lt;400,IF(B647&gt;66,66,B647),B647)</f>
        <v>92</v>
      </c>
      <c r="D647" s="116">
        <f>IF('STATS 17-18'!G649&lt;200,IF(C647&gt;60,60,C647),C647)</f>
        <v>92</v>
      </c>
      <c r="E647" s="33">
        <f>VLOOKUP('STATS 17-18'!AE649,'DF - Tableau 4'!$A$3:$B$55,2)</f>
        <v>47</v>
      </c>
      <c r="F647" s="33">
        <f>IF('STATS 17-18'!G649&lt;400,IF(E647&gt;66,66,E647),E647)</f>
        <v>47</v>
      </c>
      <c r="G647" s="33">
        <f>IF('STATS 17-18'!G649&lt;200,IF(F647&gt;60,60,F647),F647)</f>
        <v>47</v>
      </c>
      <c r="H647" s="116">
        <f>(D647+G647)/2</f>
        <v>69.5</v>
      </c>
      <c r="I647" s="116">
        <f>IF('STATS 17-18'!H649&lt;13.4,IF(H647&gt;73,73,H647),H647)</f>
        <v>69.5</v>
      </c>
      <c r="J647" s="134">
        <f>IF('STATS 17-18'!H649&lt;11,IF(I647&gt;66,66,I647),I647)</f>
        <v>69.5</v>
      </c>
    </row>
    <row r="648" ht="20.35" customHeight="1">
      <c r="A648" t="s" s="38">
        <v>759</v>
      </c>
      <c r="B648" s="90">
        <f>VLOOKUP('STATS 17-18'!Y650,'DF - Tableau 2'!$A$3:$B$55,2)</f>
        <v>89</v>
      </c>
      <c r="C648" s="33">
        <f>IF('STATS 17-18'!G650&lt;400,IF(B648&gt;66,66,B648),B648)</f>
        <v>66</v>
      </c>
      <c r="D648" s="33">
        <f>IF('STATS 17-18'!G650&lt;200,IF(C648&gt;60,60,C648),C648)</f>
        <v>66</v>
      </c>
      <c r="E648" s="33">
        <f>VLOOKUP('STATS 17-18'!AE650,'DF - Tableau 4'!$A$3:$B$55,2)</f>
        <v>68</v>
      </c>
      <c r="F648" s="33">
        <f>IF('STATS 17-18'!G650&lt;400,IF(E648&gt;66,66,E648),E648)</f>
        <v>66</v>
      </c>
      <c r="G648" s="33">
        <f>IF('STATS 17-18'!G650&lt;200,IF(F648&gt;60,60,F648),F648)</f>
        <v>66</v>
      </c>
      <c r="H648" s="116">
        <f>(D648+G648)/2</f>
        <v>66</v>
      </c>
      <c r="I648" s="116">
        <f>IF('STATS 17-18'!H650&lt;13.4,IF(H648&gt;73,73,H648),H648)</f>
        <v>66</v>
      </c>
      <c r="J648" s="134">
        <f>IF('STATS 17-18'!H650&lt;11,IF(I648&gt;66,66,I648),I648)</f>
        <v>66</v>
      </c>
    </row>
    <row r="649" ht="20.35" customHeight="1">
      <c r="A649" t="s" s="38">
        <v>760</v>
      </c>
      <c r="B649" s="90">
        <f>VLOOKUP('STATS 17-18'!Y651,'DF - Tableau 2'!$A$3:$B$55,2)</f>
        <v>63</v>
      </c>
      <c r="C649" s="116">
        <f>IF('STATS 17-18'!G651&lt;400,IF(B649&gt;66,66,B649),B649)</f>
        <v>63</v>
      </c>
      <c r="D649" s="33">
        <f>IF('STATS 17-18'!G651&lt;200,IF(C649&gt;60,60,C649),C649)</f>
        <v>60</v>
      </c>
      <c r="E649" s="33">
        <f>VLOOKUP('STATS 17-18'!AE651,'DF - Tableau 4'!$A$3:$B$55,2)</f>
        <v>47</v>
      </c>
      <c r="F649" s="33">
        <f>IF('STATS 17-18'!G651&lt;400,IF(E649&gt;66,66,E649),E649)</f>
        <v>47</v>
      </c>
      <c r="G649" s="33">
        <f>IF('STATS 17-18'!G651&lt;200,IF(F649&gt;60,60,F649),F649)</f>
        <v>47</v>
      </c>
      <c r="H649" s="116">
        <f>(D649+G649)/2</f>
        <v>53.5</v>
      </c>
      <c r="I649" s="116">
        <f>IF('STATS 17-18'!H651&lt;13.4,IF(H649&gt;73,73,H649),H649)</f>
        <v>53.5</v>
      </c>
      <c r="J649" s="134">
        <f>IF('STATS 17-18'!H651&lt;11,IF(I649&gt;66,66,I649),I649)</f>
        <v>53.5</v>
      </c>
    </row>
    <row r="650" ht="20.35" customHeight="1">
      <c r="A650" t="s" s="38">
        <v>762</v>
      </c>
      <c r="B650" s="90">
        <f>VLOOKUP('STATS 17-18'!Y652,'DF - Tableau 2'!$A$3:$B$55,2)</f>
        <v>50</v>
      </c>
      <c r="C650" s="116">
        <f>IF('STATS 17-18'!G652&lt;400,IF(B650&gt;66,66,B650),B650)</f>
        <v>50</v>
      </c>
      <c r="D650" s="116">
        <f>IF('STATS 17-18'!G652&lt;200,IF(C650&gt;60,60,C650),C650)</f>
        <v>50</v>
      </c>
      <c r="E650" s="33">
        <f>VLOOKUP('STATS 17-18'!AE652,'DF - Tableau 4'!$A$3:$B$55,2)</f>
        <v>83</v>
      </c>
      <c r="F650" s="33">
        <f>IF('STATS 17-18'!G652&lt;400,IF(E650&gt;66,66,E650),E650)</f>
        <v>83</v>
      </c>
      <c r="G650" s="33">
        <f>IF('STATS 17-18'!G652&lt;200,IF(F650&gt;60,60,F650),F650)</f>
        <v>83</v>
      </c>
      <c r="H650" s="116">
        <f>(D650+G650)/2</f>
        <v>66.5</v>
      </c>
      <c r="I650" s="116">
        <f>IF('STATS 17-18'!H652&lt;13.4,IF(H650&gt;73,73,H650),H650)</f>
        <v>66.5</v>
      </c>
      <c r="J650" s="134">
        <f>IF('STATS 17-18'!H652&lt;11,IF(I650&gt;66,66,I650),I650)</f>
        <v>66.5</v>
      </c>
    </row>
    <row r="651" ht="20.35" customHeight="1">
      <c r="A651" t="s" s="38">
        <v>763</v>
      </c>
      <c r="B651" s="90">
        <f>VLOOKUP('STATS 17-18'!Y653,'DF - Tableau 2'!$A$3:$B$55,2)</f>
        <v>60</v>
      </c>
      <c r="C651" s="116">
        <f>IF('STATS 17-18'!G653&lt;400,IF(B651&gt;66,66,B651),B651)</f>
        <v>60</v>
      </c>
      <c r="D651" s="116">
        <f>IF('STATS 17-18'!G653&lt;200,IF(C651&gt;60,60,C651),C651)</f>
        <v>60</v>
      </c>
      <c r="E651" s="33">
        <f>VLOOKUP('STATS 17-18'!AE653,'DF - Tableau 4'!$A$3:$B$55,2)</f>
        <v>95</v>
      </c>
      <c r="F651" s="33">
        <f>IF('STATS 17-18'!G653&lt;400,IF(E651&gt;66,66,E651),E651)</f>
        <v>95</v>
      </c>
      <c r="G651" s="33">
        <f>IF('STATS 17-18'!G653&lt;200,IF(F651&gt;60,60,F651),F651)</f>
        <v>95</v>
      </c>
      <c r="H651" s="116">
        <f>(D651+G651)/2</f>
        <v>77.5</v>
      </c>
      <c r="I651" s="116">
        <f>IF('STATS 17-18'!H653&lt;13.4,IF(H651&gt;73,73,H651),H651)</f>
        <v>77.5</v>
      </c>
      <c r="J651" s="134">
        <f>IF('STATS 17-18'!H653&lt;11,IF(I651&gt;66,66,I651),I651)</f>
        <v>77.5</v>
      </c>
    </row>
    <row r="652" ht="20.35" customHeight="1">
      <c r="A652" t="s" s="38">
        <v>764</v>
      </c>
      <c r="B652" s="90">
        <f>VLOOKUP('STATS 17-18'!Y654,'DF - Tableau 2'!$A$3:$B$55,2)</f>
        <v>60</v>
      </c>
      <c r="C652" s="116">
        <f>IF('STATS 17-18'!G654&lt;400,IF(B652&gt;66,66,B652),B652)</f>
        <v>60</v>
      </c>
      <c r="D652" s="116">
        <f>IF('STATS 17-18'!G654&lt;200,IF(C652&gt;60,60,C652),C652)</f>
        <v>60</v>
      </c>
      <c r="E652" s="33">
        <f>VLOOKUP('STATS 17-18'!AE654,'DF - Tableau 4'!$A$3:$B$55,2)</f>
        <v>98</v>
      </c>
      <c r="F652" s="33">
        <f>IF('STATS 17-18'!G654&lt;400,IF(E652&gt;66,66,E652),E652)</f>
        <v>98</v>
      </c>
      <c r="G652" s="33">
        <f>IF('STATS 17-18'!G654&lt;200,IF(F652&gt;60,60,F652),F652)</f>
        <v>98</v>
      </c>
      <c r="H652" s="116">
        <f>(D652+G652)/2</f>
        <v>79</v>
      </c>
      <c r="I652" s="116">
        <f>IF('STATS 17-18'!H654&lt;13.4,IF(H652&gt;73,73,H652),H652)</f>
        <v>79</v>
      </c>
      <c r="J652" s="134">
        <f>IF('STATS 17-18'!H654&lt;11,IF(I652&gt;66,66,I652),I652)</f>
        <v>79</v>
      </c>
    </row>
    <row r="653" ht="20.35" customHeight="1">
      <c r="A653" t="s" s="38">
        <v>765</v>
      </c>
      <c r="B653" s="90">
        <f>VLOOKUP('STATS 17-18'!Y655,'DF - Tableau 2'!$A$3:$B$55,2)</f>
        <v>51</v>
      </c>
      <c r="C653" s="116">
        <f>IF('STATS 17-18'!G655&lt;400,IF(B653&gt;66,66,B653),B653)</f>
        <v>51</v>
      </c>
      <c r="D653" s="116">
        <f>IF('STATS 17-18'!G655&lt;200,IF(C653&gt;60,60,C653),C653)</f>
        <v>51</v>
      </c>
      <c r="E653" s="33">
        <f>VLOOKUP('STATS 17-18'!AE655,'DF - Tableau 4'!$A$3:$B$55,2)</f>
        <v>85</v>
      </c>
      <c r="F653" s="33">
        <f>IF('STATS 17-18'!G655&lt;400,IF(E653&gt;66,66,E653),E653)</f>
        <v>85</v>
      </c>
      <c r="G653" s="33">
        <f>IF('STATS 17-18'!G655&lt;200,IF(F653&gt;60,60,F653),F653)</f>
        <v>85</v>
      </c>
      <c r="H653" s="116">
        <f>(D653+G653)/2</f>
        <v>68</v>
      </c>
      <c r="I653" s="116">
        <f>IF('STATS 17-18'!H655&lt;13.4,IF(H653&gt;73,73,H653),H653)</f>
        <v>68</v>
      </c>
      <c r="J653" s="134">
        <f>IF('STATS 17-18'!H655&lt;11,IF(I653&gt;66,66,I653),I653)</f>
        <v>68</v>
      </c>
    </row>
    <row r="654" ht="20.35" customHeight="1">
      <c r="A654" t="s" s="38">
        <v>766</v>
      </c>
      <c r="B654" s="90">
        <f>VLOOKUP('STATS 17-18'!Y656,'DF - Tableau 2'!$A$3:$B$55,2)</f>
        <v>79</v>
      </c>
      <c r="C654" s="116">
        <f>IF('STATS 17-18'!G656&lt;400,IF(B654&gt;66,66,B654),B654)</f>
        <v>79</v>
      </c>
      <c r="D654" s="116">
        <f>IF('STATS 17-18'!G656&lt;200,IF(C654&gt;60,60,C654),C654)</f>
        <v>79</v>
      </c>
      <c r="E654" s="33">
        <f>VLOOKUP('STATS 17-18'!AE656,'DF - Tableau 4'!$A$3:$B$55,2)</f>
        <v>52</v>
      </c>
      <c r="F654" s="33">
        <f>IF('STATS 17-18'!G656&lt;400,IF(E654&gt;66,66,E654),E654)</f>
        <v>52</v>
      </c>
      <c r="G654" s="33">
        <f>IF('STATS 17-18'!G656&lt;200,IF(F654&gt;60,60,F654),F654)</f>
        <v>52</v>
      </c>
      <c r="H654" s="116">
        <f>(D654+G654)/2</f>
        <v>65.5</v>
      </c>
      <c r="I654" s="116">
        <f>IF('STATS 17-18'!H656&lt;13.4,IF(H654&gt;73,73,H654),H654)</f>
        <v>65.5</v>
      </c>
      <c r="J654" s="134">
        <f>IF('STATS 17-18'!H656&lt;11,IF(I654&gt;66,66,I654),I654)</f>
        <v>65.5</v>
      </c>
    </row>
    <row r="655" ht="20.35" customHeight="1">
      <c r="A655" t="s" s="38">
        <v>767</v>
      </c>
      <c r="B655" s="90">
        <f>VLOOKUP('STATS 17-18'!Y657,'DF - Tableau 2'!$A$3:$B$55,2)</f>
        <v>68</v>
      </c>
      <c r="C655" s="116">
        <f>IF('STATS 17-18'!G657&lt;400,IF(B655&gt;66,66,B655),B655)</f>
        <v>68</v>
      </c>
      <c r="D655" s="116">
        <f>IF('STATS 17-18'!G657&lt;200,IF(C655&gt;60,60,C655),C655)</f>
        <v>68</v>
      </c>
      <c r="E655" s="33">
        <f>VLOOKUP('STATS 17-18'!AE657,'DF - Tableau 4'!$A$3:$B$55,2)</f>
        <v>49</v>
      </c>
      <c r="F655" s="33">
        <f>IF('STATS 17-18'!G657&lt;400,IF(E655&gt;66,66,E655),E655)</f>
        <v>49</v>
      </c>
      <c r="G655" s="33">
        <f>IF('STATS 17-18'!G657&lt;200,IF(F655&gt;60,60,F655),F655)</f>
        <v>49</v>
      </c>
      <c r="H655" s="116">
        <f>(D655+G655)/2</f>
        <v>58.5</v>
      </c>
      <c r="I655" s="116">
        <f>IF('STATS 17-18'!H657&lt;13.4,IF(H655&gt;73,73,H655),H655)</f>
        <v>58.5</v>
      </c>
      <c r="J655" s="134">
        <f>IF('STATS 17-18'!H657&lt;11,IF(I655&gt;66,66,I655),I655)</f>
        <v>58.5</v>
      </c>
    </row>
    <row r="656" ht="20.35" customHeight="1">
      <c r="A656" t="s" s="38">
        <v>768</v>
      </c>
      <c r="B656" s="90">
        <f>VLOOKUP('STATS 17-18'!Y658,'DF - Tableau 2'!$A$3:$B$55,2)</f>
        <v>48</v>
      </c>
      <c r="C656" s="116">
        <f>IF('STATS 17-18'!G658&lt;400,IF(B656&gt;66,66,B656),B656)</f>
        <v>48</v>
      </c>
      <c r="D656" s="116">
        <f>IF('STATS 17-18'!G658&lt;200,IF(C656&gt;60,60,C656),C656)</f>
        <v>48</v>
      </c>
      <c r="E656" s="33">
        <f>VLOOKUP('STATS 17-18'!AE658,'DF - Tableau 4'!$A$3:$B$55,2)</f>
        <v>94</v>
      </c>
      <c r="F656" s="33">
        <f>IF('STATS 17-18'!G658&lt;400,IF(E656&gt;66,66,E656),E656)</f>
        <v>66</v>
      </c>
      <c r="G656" s="33">
        <f>IF('STATS 17-18'!G658&lt;200,IF(F656&gt;60,60,F656),F656)</f>
        <v>60</v>
      </c>
      <c r="H656" s="116">
        <f>(D656+G656)/2</f>
        <v>54</v>
      </c>
      <c r="I656" s="116">
        <f>IF('STATS 17-18'!H658&lt;13.4,IF(H656&gt;73,73,H656),H656)</f>
        <v>54</v>
      </c>
      <c r="J656" s="134">
        <f>IF('STATS 17-18'!H658&lt;11,IF(I656&gt;66,66,I656),I656)</f>
        <v>54</v>
      </c>
    </row>
    <row r="657" ht="20.35" customHeight="1">
      <c r="A657" t="s" s="38">
        <v>769</v>
      </c>
      <c r="B657" s="90">
        <f>VLOOKUP('STATS 17-18'!Y659,'DF - Tableau 2'!$A$3:$B$55,2)</f>
        <v>77</v>
      </c>
      <c r="C657" s="116">
        <f>IF('STATS 17-18'!G659&lt;400,IF(B657&gt;66,66,B657),B657)</f>
        <v>77</v>
      </c>
      <c r="D657" s="116">
        <f>IF('STATS 17-18'!G659&lt;200,IF(C657&gt;60,60,C657),C657)</f>
        <v>77</v>
      </c>
      <c r="E657" s="33">
        <f>VLOOKUP('STATS 17-18'!AE659,'DF - Tableau 4'!$A$3:$B$55,2)</f>
        <v>52</v>
      </c>
      <c r="F657" s="33">
        <f>IF('STATS 17-18'!G659&lt;400,IF(E657&gt;66,66,E657),E657)</f>
        <v>52</v>
      </c>
      <c r="G657" s="33">
        <f>IF('STATS 17-18'!G659&lt;200,IF(F657&gt;60,60,F657),F657)</f>
        <v>52</v>
      </c>
      <c r="H657" s="116">
        <f>(D657+G657)/2</f>
        <v>64.5</v>
      </c>
      <c r="I657" s="116">
        <f>IF('STATS 17-18'!H659&lt;13.4,IF(H657&gt;73,73,H657),H657)</f>
        <v>64.5</v>
      </c>
      <c r="J657" s="134">
        <f>IF('STATS 17-18'!H659&lt;11,IF(I657&gt;66,66,I657),I657)</f>
        <v>64.5</v>
      </c>
    </row>
    <row r="658" ht="20.35" customHeight="1">
      <c r="A658" t="s" s="38">
        <v>770</v>
      </c>
      <c r="B658" s="90">
        <f>VLOOKUP('STATS 17-18'!Y660,'DF - Tableau 2'!$A$3:$B$55,2)</f>
        <v>85</v>
      </c>
      <c r="C658" s="116">
        <f>IF('STATS 17-18'!G660&lt;400,IF(B658&gt;66,66,B658),B658)</f>
        <v>85</v>
      </c>
      <c r="D658" s="116">
        <f>IF('STATS 17-18'!G660&lt;200,IF(C658&gt;60,60,C658),C658)</f>
        <v>85</v>
      </c>
      <c r="E658" s="33">
        <f>VLOOKUP('STATS 17-18'!AE660,'DF - Tableau 4'!$A$3:$B$55,2)</f>
        <v>70</v>
      </c>
      <c r="F658" s="33">
        <f>IF('STATS 17-18'!G660&lt;400,IF(E658&gt;66,66,E658),E658)</f>
        <v>70</v>
      </c>
      <c r="G658" s="33">
        <f>IF('STATS 17-18'!G660&lt;200,IF(F658&gt;60,60,F658),F658)</f>
        <v>70</v>
      </c>
      <c r="H658" s="116">
        <f>(D658+G658)/2</f>
        <v>77.5</v>
      </c>
      <c r="I658" s="116">
        <f>IF('STATS 17-18'!H660&lt;13.4,IF(H658&gt;73,73,H658),H658)</f>
        <v>77.5</v>
      </c>
      <c r="J658" s="134">
        <f>IF('STATS 17-18'!H660&lt;11,IF(I658&gt;66,66,I658),I658)</f>
        <v>77.5</v>
      </c>
    </row>
    <row r="659" ht="20.35" customHeight="1">
      <c r="A659" t="s" s="38">
        <v>771</v>
      </c>
      <c r="B659" s="90">
        <f>VLOOKUP('STATS 17-18'!Y661,'DF - Tableau 2'!$A$3:$B$55,2)</f>
        <v>56</v>
      </c>
      <c r="C659" s="116">
        <f>IF('STATS 17-18'!G661&lt;400,IF(B659&gt;66,66,B659),B659)</f>
        <v>56</v>
      </c>
      <c r="D659" s="116">
        <f>IF('STATS 17-18'!G661&lt;200,IF(C659&gt;60,60,C659),C659)</f>
        <v>56</v>
      </c>
      <c r="E659" s="33">
        <f>VLOOKUP('STATS 17-18'!AE661,'DF - Tableau 4'!$A$3:$B$55,2)</f>
        <v>86</v>
      </c>
      <c r="F659" s="33">
        <f>IF('STATS 17-18'!G661&lt;400,IF(E659&gt;66,66,E659),E659)</f>
        <v>86</v>
      </c>
      <c r="G659" s="33">
        <f>IF('STATS 17-18'!G661&lt;200,IF(F659&gt;60,60,F659),F659)</f>
        <v>86</v>
      </c>
      <c r="H659" s="116">
        <f>(D659+G659)/2</f>
        <v>71</v>
      </c>
      <c r="I659" s="116">
        <f>IF('STATS 17-18'!H661&lt;13.4,IF(H659&gt;73,73,H659),H659)</f>
        <v>71</v>
      </c>
      <c r="J659" s="134">
        <f>IF('STATS 17-18'!H661&lt;11,IF(I659&gt;66,66,I659),I659)</f>
        <v>71</v>
      </c>
    </row>
    <row r="660" ht="20.35" customHeight="1">
      <c r="A660" t="s" s="38">
        <v>772</v>
      </c>
      <c r="B660" s="90">
        <f>VLOOKUP('STATS 17-18'!Y662,'DF - Tableau 2'!$A$3:$B$55,2)</f>
        <v>75</v>
      </c>
      <c r="C660" s="116">
        <f>IF('STATS 17-18'!G662&lt;400,IF(B660&gt;66,66,B660),B660)</f>
        <v>75</v>
      </c>
      <c r="D660" s="116">
        <f>IF('STATS 17-18'!G662&lt;200,IF(C660&gt;60,60,C660),C660)</f>
        <v>75</v>
      </c>
      <c r="E660" s="33">
        <f>VLOOKUP('STATS 17-18'!AE662,'DF - Tableau 4'!$A$3:$B$55,2)</f>
        <v>75</v>
      </c>
      <c r="F660" s="33">
        <f>IF('STATS 17-18'!G662&lt;400,IF(E660&gt;66,66,E660),E660)</f>
        <v>75</v>
      </c>
      <c r="G660" s="33">
        <f>IF('STATS 17-18'!G662&lt;200,IF(F660&gt;60,60,F660),F660)</f>
        <v>75</v>
      </c>
      <c r="H660" s="116">
        <f>(D660+G660)/2</f>
        <v>75</v>
      </c>
      <c r="I660" s="116">
        <f>IF('STATS 17-18'!H662&lt;13.4,IF(H660&gt;73,73,H660),H660)</f>
        <v>73</v>
      </c>
      <c r="J660" s="134">
        <f>IF('STATS 17-18'!H662&lt;11,IF(I660&gt;66,66,I660),I660)</f>
        <v>73</v>
      </c>
    </row>
    <row r="661" ht="20.35" customHeight="1">
      <c r="A661" t="s" s="38">
        <v>773</v>
      </c>
      <c r="B661" s="90">
        <f>VLOOKUP('STATS 17-18'!Y663,'DF - Tableau 2'!$A$3:$B$55,2)</f>
        <v>83</v>
      </c>
      <c r="C661" s="116">
        <f>IF('STATS 17-18'!G663&lt;400,IF(B661&gt;66,66,B661),B661)</f>
        <v>83</v>
      </c>
      <c r="D661" s="116">
        <f>IF('STATS 17-18'!G663&lt;200,IF(C661&gt;60,60,C661),C661)</f>
        <v>83</v>
      </c>
      <c r="E661" s="33">
        <f>VLOOKUP('STATS 17-18'!AE663,'DF - Tableau 4'!$A$3:$B$55,2)</f>
        <v>51</v>
      </c>
      <c r="F661" s="33">
        <f>IF('STATS 17-18'!G663&lt;400,IF(E661&gt;66,66,E661),E661)</f>
        <v>51</v>
      </c>
      <c r="G661" s="33">
        <f>IF('STATS 17-18'!G663&lt;200,IF(F661&gt;60,60,F661),F661)</f>
        <v>51</v>
      </c>
      <c r="H661" s="116">
        <f>(D661+G661)/2</f>
        <v>67</v>
      </c>
      <c r="I661" s="116">
        <f>IF('STATS 17-18'!H663&lt;13.4,IF(H661&gt;73,73,H661),H661)</f>
        <v>67</v>
      </c>
      <c r="J661" s="134">
        <f>IF('STATS 17-18'!H663&lt;11,IF(I661&gt;66,66,I661),I661)</f>
        <v>67</v>
      </c>
    </row>
    <row r="662" ht="20.35" customHeight="1">
      <c r="A662" t="s" s="38">
        <v>774</v>
      </c>
      <c r="B662" s="90">
        <f>VLOOKUP('STATS 17-18'!Y664,'DF - Tableau 2'!$A$3:$B$55,2)</f>
        <v>69</v>
      </c>
      <c r="C662" s="116">
        <f>IF('STATS 17-18'!G664&lt;400,IF(B662&gt;66,66,B662),B662)</f>
        <v>69</v>
      </c>
      <c r="D662" s="116">
        <f>IF('STATS 17-18'!G664&lt;200,IF(C662&gt;60,60,C662),C662)</f>
        <v>69</v>
      </c>
      <c r="E662" s="33">
        <f>VLOOKUP('STATS 17-18'!AE664,'DF - Tableau 4'!$A$3:$B$55,2)</f>
        <v>64</v>
      </c>
      <c r="F662" s="33">
        <f>IF('STATS 17-18'!G664&lt;400,IF(E662&gt;66,66,E662),E662)</f>
        <v>64</v>
      </c>
      <c r="G662" s="33">
        <f>IF('STATS 17-18'!G664&lt;200,IF(F662&gt;60,60,F662),F662)</f>
        <v>64</v>
      </c>
      <c r="H662" s="116">
        <f>(D662+G662)/2</f>
        <v>66.5</v>
      </c>
      <c r="I662" s="116">
        <f>IF('STATS 17-18'!H664&lt;13.4,IF(H662&gt;73,73,H662),H662)</f>
        <v>66.5</v>
      </c>
      <c r="J662" s="134">
        <f>IF('STATS 17-18'!H664&lt;11,IF(I662&gt;66,66,I662),I662)</f>
        <v>66.5</v>
      </c>
    </row>
    <row r="663" ht="20.35" customHeight="1">
      <c r="A663" t="s" s="38">
        <v>775</v>
      </c>
      <c r="B663" s="90">
        <f>VLOOKUP('STATS 17-18'!Y665,'DF - Tableau 2'!$A$3:$B$55,2)</f>
        <v>59</v>
      </c>
      <c r="C663" s="116">
        <f>IF('STATS 17-18'!G665&lt;400,IF(B663&gt;66,66,B663),B663)</f>
        <v>59</v>
      </c>
      <c r="D663" s="116">
        <f>IF('STATS 17-18'!G665&lt;200,IF(C663&gt;60,60,C663),C663)</f>
        <v>59</v>
      </c>
      <c r="E663" s="33">
        <f>VLOOKUP('STATS 17-18'!AE665,'DF - Tableau 4'!$A$3:$B$55,2)</f>
        <v>67</v>
      </c>
      <c r="F663" s="33">
        <f>IF('STATS 17-18'!G665&lt;400,IF(E663&gt;66,66,E663),E663)</f>
        <v>67</v>
      </c>
      <c r="G663" s="33">
        <f>IF('STATS 17-18'!G665&lt;200,IF(F663&gt;60,60,F663),F663)</f>
        <v>67</v>
      </c>
      <c r="H663" s="116">
        <f>(D663+G663)/2</f>
        <v>63</v>
      </c>
      <c r="I663" s="116">
        <f>IF('STATS 17-18'!H665&lt;13.4,IF(H663&gt;73,73,H663),H663)</f>
        <v>63</v>
      </c>
      <c r="J663" s="134">
        <f>IF('STATS 17-18'!H665&lt;11,IF(I663&gt;66,66,I663),I663)</f>
        <v>63</v>
      </c>
    </row>
    <row r="664" ht="20.35" customHeight="1">
      <c r="A664" t="s" s="38">
        <v>776</v>
      </c>
      <c r="B664" s="90">
        <f>VLOOKUP('STATS 17-18'!Y666,'DF - Tableau 2'!$A$3:$B$55,2)</f>
        <v>53</v>
      </c>
      <c r="C664" s="116">
        <f>IF('STATS 17-18'!G666&lt;400,IF(B664&gt;66,66,B664),B664)</f>
        <v>53</v>
      </c>
      <c r="D664" s="116">
        <f>IF('STATS 17-18'!G666&lt;200,IF(C664&gt;60,60,C664),C664)</f>
        <v>53</v>
      </c>
      <c r="E664" s="33">
        <f>VLOOKUP('STATS 17-18'!AE666,'DF - Tableau 4'!$A$3:$B$55,2)</f>
        <v>86</v>
      </c>
      <c r="F664" s="33">
        <f>IF('STATS 17-18'!G666&lt;400,IF(E664&gt;66,66,E664),E664)</f>
        <v>86</v>
      </c>
      <c r="G664" s="33">
        <f>IF('STATS 17-18'!G666&lt;200,IF(F664&gt;60,60,F664),F664)</f>
        <v>86</v>
      </c>
      <c r="H664" s="116">
        <f>(D664+G664)/2</f>
        <v>69.5</v>
      </c>
      <c r="I664" s="116">
        <f>IF('STATS 17-18'!H666&lt;13.4,IF(H664&gt;73,73,H664),H664)</f>
        <v>69.5</v>
      </c>
      <c r="J664" s="134">
        <f>IF('STATS 17-18'!H666&lt;11,IF(I664&gt;66,66,I664),I664)</f>
        <v>69.5</v>
      </c>
    </row>
    <row r="665" ht="20.35" customHeight="1">
      <c r="A665" t="s" s="38">
        <v>777</v>
      </c>
      <c r="B665" s="90">
        <f>VLOOKUP('STATS 17-18'!Y667,'DF - Tableau 2'!$A$3:$B$55,2)</f>
        <v>83</v>
      </c>
      <c r="C665" s="116">
        <f>IF('STATS 17-18'!G667&lt;400,IF(B665&gt;66,66,B665),B665)</f>
        <v>83</v>
      </c>
      <c r="D665" s="116">
        <f>IF('STATS 17-18'!G667&lt;200,IF(C665&gt;60,60,C665),C665)</f>
        <v>83</v>
      </c>
      <c r="E665" s="33">
        <f>VLOOKUP('STATS 17-18'!AE667,'DF - Tableau 4'!$A$3:$B$55,2)</f>
        <v>58</v>
      </c>
      <c r="F665" s="33">
        <f>IF('STATS 17-18'!G667&lt;400,IF(E665&gt;66,66,E665),E665)</f>
        <v>58</v>
      </c>
      <c r="G665" s="33">
        <f>IF('STATS 17-18'!G667&lt;200,IF(F665&gt;60,60,F665),F665)</f>
        <v>58</v>
      </c>
      <c r="H665" s="116">
        <f>(D665+G665)/2</f>
        <v>70.5</v>
      </c>
      <c r="I665" s="116">
        <f>IF('STATS 17-18'!H667&lt;13.4,IF(H665&gt;73,73,H665),H665)</f>
        <v>70.5</v>
      </c>
      <c r="J665" s="134">
        <f>IF('STATS 17-18'!H667&lt;11,IF(I665&gt;66,66,I665),I665)</f>
        <v>70.5</v>
      </c>
    </row>
    <row r="666" ht="20.35" customHeight="1">
      <c r="A666" t="s" s="38">
        <v>778</v>
      </c>
      <c r="B666" s="90">
        <f>VLOOKUP('STATS 17-18'!Y668,'DF - Tableau 2'!$A$3:$B$55,2)</f>
        <v>87</v>
      </c>
      <c r="C666" s="116">
        <f>IF('STATS 17-18'!G668&lt;400,IF(B666&gt;66,66,B666),B666)</f>
        <v>87</v>
      </c>
      <c r="D666" s="116">
        <f>IF('STATS 17-18'!G668&lt;200,IF(C666&gt;60,60,C666),C666)</f>
        <v>87</v>
      </c>
      <c r="E666" s="33">
        <f>VLOOKUP('STATS 17-18'!AE668,'DF - Tableau 4'!$A$3:$B$55,2)</f>
        <v>73</v>
      </c>
      <c r="F666" s="33">
        <f>IF('STATS 17-18'!G668&lt;400,IF(E666&gt;66,66,E666),E666)</f>
        <v>73</v>
      </c>
      <c r="G666" s="33">
        <f>IF('STATS 17-18'!G668&lt;200,IF(F666&gt;60,60,F666),F666)</f>
        <v>73</v>
      </c>
      <c r="H666" s="116">
        <f>(D666+G666)/2</f>
        <v>80</v>
      </c>
      <c r="I666" s="116">
        <f>IF('STATS 17-18'!H668&lt;13.4,IF(H666&gt;73,73,H666),H666)</f>
        <v>80</v>
      </c>
      <c r="J666" s="134">
        <f>IF('STATS 17-18'!H668&lt;11,IF(I666&gt;66,66,I666),I666)</f>
        <v>80</v>
      </c>
    </row>
    <row r="667" ht="20.35" customHeight="1">
      <c r="A667" t="s" s="38">
        <v>779</v>
      </c>
      <c r="B667" s="90">
        <f>VLOOKUP('STATS 17-18'!Y669,'DF - Tableau 2'!$A$3:$B$55,2)</f>
        <v>50</v>
      </c>
      <c r="C667" s="116">
        <f>IF('STATS 17-18'!G669&lt;400,IF(B667&gt;66,66,B667),B667)</f>
        <v>50</v>
      </c>
      <c r="D667" s="116">
        <f>IF('STATS 17-18'!G669&lt;200,IF(C667&gt;60,60,C667),C667)</f>
        <v>50</v>
      </c>
      <c r="E667" s="33">
        <f>VLOOKUP('STATS 17-18'!AE669,'DF - Tableau 4'!$A$3:$B$55,2)</f>
        <v>69</v>
      </c>
      <c r="F667" s="33">
        <f>IF('STATS 17-18'!G669&lt;400,IF(E667&gt;66,66,E667),E667)</f>
        <v>66</v>
      </c>
      <c r="G667" s="33">
        <f>IF('STATS 17-18'!G669&lt;200,IF(F667&gt;60,60,F667),F667)</f>
        <v>66</v>
      </c>
      <c r="H667" s="116">
        <f>(D667+G667)/2</f>
        <v>58</v>
      </c>
      <c r="I667" s="116">
        <f>IF('STATS 17-18'!H669&lt;13.4,IF(H667&gt;73,73,H667),H667)</f>
        <v>58</v>
      </c>
      <c r="J667" s="134">
        <f>IF('STATS 17-18'!H669&lt;11,IF(I667&gt;66,66,I667),I667)</f>
        <v>58</v>
      </c>
    </row>
    <row r="668" ht="20.35" customHeight="1">
      <c r="A668" t="s" s="38">
        <v>780</v>
      </c>
      <c r="B668" s="90">
        <f>VLOOKUP('STATS 17-18'!Y670,'DF - Tableau 2'!$A$3:$B$55,2)</f>
        <v>63</v>
      </c>
      <c r="C668" s="116">
        <f>IF('STATS 17-18'!G670&lt;400,IF(B668&gt;66,66,B668),B668)</f>
        <v>63</v>
      </c>
      <c r="D668" s="116">
        <f>IF('STATS 17-18'!G670&lt;200,IF(C668&gt;60,60,C668),C668)</f>
        <v>63</v>
      </c>
      <c r="E668" s="33">
        <f>VLOOKUP('STATS 17-18'!AE670,'DF - Tableau 4'!$A$3:$B$55,2)</f>
        <v>92</v>
      </c>
      <c r="F668" s="33">
        <f>IF('STATS 17-18'!G670&lt;400,IF(E668&gt;66,66,E668),E668)</f>
        <v>92</v>
      </c>
      <c r="G668" s="33">
        <f>IF('STATS 17-18'!G670&lt;200,IF(F668&gt;60,60,F668),F668)</f>
        <v>92</v>
      </c>
      <c r="H668" s="116">
        <f>(D668+G668)/2</f>
        <v>77.5</v>
      </c>
      <c r="I668" s="116">
        <f>IF('STATS 17-18'!H670&lt;13.4,IF(H668&gt;73,73,H668),H668)</f>
        <v>77.5</v>
      </c>
      <c r="J668" s="134">
        <f>IF('STATS 17-18'!H670&lt;11,IF(I668&gt;66,66,I668),I668)</f>
        <v>77.5</v>
      </c>
    </row>
    <row r="669" ht="20.35" customHeight="1">
      <c r="A669" t="s" s="38">
        <v>781</v>
      </c>
      <c r="B669" s="90">
        <f>VLOOKUP('STATS 17-18'!Y671,'DF - Tableau 2'!$A$3:$B$55,2)</f>
        <v>82</v>
      </c>
      <c r="C669" s="116">
        <f>IF('STATS 17-18'!G671&lt;400,IF(B669&gt;66,66,B669),B669)</f>
        <v>82</v>
      </c>
      <c r="D669" s="116">
        <f>IF('STATS 17-18'!G671&lt;200,IF(C669&gt;60,60,C669),C669)</f>
        <v>82</v>
      </c>
      <c r="E669" s="33">
        <f>VLOOKUP('STATS 17-18'!AE671,'DF - Tableau 4'!$A$3:$B$55,2)</f>
        <v>64</v>
      </c>
      <c r="F669" s="33">
        <f>IF('STATS 17-18'!G671&lt;400,IF(E669&gt;66,66,E669),E669)</f>
        <v>64</v>
      </c>
      <c r="G669" s="33">
        <f>IF('STATS 17-18'!G671&lt;200,IF(F669&gt;60,60,F669),F669)</f>
        <v>64</v>
      </c>
      <c r="H669" s="116">
        <f>(D669+G669)/2</f>
        <v>73</v>
      </c>
      <c r="I669" s="116">
        <f>IF('STATS 17-18'!H671&lt;13.4,IF(H669&gt;73,73,H669),H669)</f>
        <v>73</v>
      </c>
      <c r="J669" s="134">
        <f>IF('STATS 17-18'!H671&lt;11,IF(I669&gt;66,66,I669),I669)</f>
        <v>73</v>
      </c>
    </row>
    <row r="670" ht="20.35" customHeight="1">
      <c r="A670" t="s" s="38">
        <v>782</v>
      </c>
      <c r="B670" s="90">
        <f>VLOOKUP('STATS 17-18'!Y672,'DF - Tableau 2'!$A$3:$B$55,2)</f>
        <v>54</v>
      </c>
      <c r="C670" s="116">
        <f>IF('STATS 17-18'!G672&lt;400,IF(B670&gt;66,66,B670),B670)</f>
        <v>54</v>
      </c>
      <c r="D670" s="116">
        <f>IF('STATS 17-18'!G672&lt;200,IF(C670&gt;60,60,C670),C670)</f>
        <v>54</v>
      </c>
      <c r="E670" s="33">
        <f>VLOOKUP('STATS 17-18'!AE672,'DF - Tableau 4'!$A$3:$B$55,2)</f>
        <v>65</v>
      </c>
      <c r="F670" s="33">
        <f>IF('STATS 17-18'!G672&lt;400,IF(E670&gt;66,66,E670),E670)</f>
        <v>65</v>
      </c>
      <c r="G670" s="33">
        <f>IF('STATS 17-18'!G672&lt;200,IF(F670&gt;60,60,F670),F670)</f>
        <v>65</v>
      </c>
      <c r="H670" s="116">
        <f>(D670+G670)/2</f>
        <v>59.5</v>
      </c>
      <c r="I670" s="116">
        <f>IF('STATS 17-18'!H672&lt;13.4,IF(H670&gt;73,73,H670),H670)</f>
        <v>59.5</v>
      </c>
      <c r="J670" s="134">
        <f>IF('STATS 17-18'!H672&lt;11,IF(I670&gt;66,66,I670),I670)</f>
        <v>59.5</v>
      </c>
    </row>
    <row r="671" ht="20.35" customHeight="1">
      <c r="A671" t="s" s="38">
        <v>783</v>
      </c>
      <c r="B671" s="90">
        <f>VLOOKUP('STATS 17-18'!Y673,'DF - Tableau 2'!$A$3:$B$55,2)</f>
        <v>94</v>
      </c>
      <c r="C671" s="116">
        <f>IF('STATS 17-18'!G673&lt;400,IF(B671&gt;66,66,B671),B671)</f>
        <v>94</v>
      </c>
      <c r="D671" s="116">
        <f>IF('STATS 17-18'!G673&lt;200,IF(C671&gt;60,60,C671),C671)</f>
        <v>94</v>
      </c>
      <c r="E671" s="33">
        <f>VLOOKUP('STATS 17-18'!AE673,'DF - Tableau 4'!$A$3:$B$55,2)</f>
        <v>61</v>
      </c>
      <c r="F671" s="33">
        <f>IF('STATS 17-18'!G673&lt;400,IF(E671&gt;66,66,E671),E671)</f>
        <v>61</v>
      </c>
      <c r="G671" s="33">
        <f>IF('STATS 17-18'!G673&lt;200,IF(F671&gt;60,60,F671),F671)</f>
        <v>61</v>
      </c>
      <c r="H671" s="116">
        <f>(D671+G671)/2</f>
        <v>77.5</v>
      </c>
      <c r="I671" s="116">
        <f>IF('STATS 17-18'!H673&lt;13.4,IF(H671&gt;73,73,H671),H671)</f>
        <v>73</v>
      </c>
      <c r="J671" s="134">
        <f>IF('STATS 17-18'!H673&lt;11,IF(I671&gt;66,66,I671),I671)</f>
        <v>66</v>
      </c>
    </row>
    <row r="672" ht="20.35" customHeight="1">
      <c r="A672" t="s" s="38">
        <v>784</v>
      </c>
      <c r="B672" s="90">
        <f>VLOOKUP('STATS 17-18'!Y674,'DF - Tableau 2'!$A$3:$B$55,2)</f>
        <v>75</v>
      </c>
      <c r="C672" s="33">
        <f>IF('STATS 17-18'!G674&lt;400,IF(B672&gt;66,66,B672),B672)</f>
        <v>66</v>
      </c>
      <c r="D672" s="33">
        <f>IF('STATS 17-18'!G674&lt;200,IF(C672&gt;60,60,C672),C672)</f>
        <v>60</v>
      </c>
      <c r="E672" s="33">
        <f>VLOOKUP('STATS 17-18'!AE674,'DF - Tableau 4'!$A$3:$B$55,2)</f>
        <v>74</v>
      </c>
      <c r="F672" s="33">
        <f>IF('STATS 17-18'!G674&lt;400,IF(E672&gt;66,66,E672),E672)</f>
        <v>66</v>
      </c>
      <c r="G672" s="33">
        <f>IF('STATS 17-18'!G674&lt;200,IF(F672&gt;60,60,F672),F672)</f>
        <v>60</v>
      </c>
      <c r="H672" s="116">
        <f>(D672+G672)/2</f>
        <v>60</v>
      </c>
      <c r="I672" s="116">
        <f>IF('STATS 17-18'!H674&lt;13.4,IF(H672&gt;73,73,H672),H672)</f>
        <v>60</v>
      </c>
      <c r="J672" s="134">
        <f>IF('STATS 17-18'!H674&lt;11,IF(I672&gt;66,66,I672),I672)</f>
        <v>60</v>
      </c>
    </row>
    <row r="673" ht="20.35" customHeight="1">
      <c r="A673" t="s" s="38">
        <v>785</v>
      </c>
      <c r="B673" s="90">
        <f>VLOOKUP('STATS 17-18'!Y675,'DF - Tableau 2'!$A$3:$B$55,2)</f>
        <v>70</v>
      </c>
      <c r="C673" s="116">
        <f>IF('STATS 17-18'!G675&lt;400,IF(B673&gt;66,66,B673),B673)</f>
        <v>70</v>
      </c>
      <c r="D673" s="116">
        <f>IF('STATS 17-18'!G675&lt;200,IF(C673&gt;60,60,C673),C673)</f>
        <v>70</v>
      </c>
      <c r="E673" s="33">
        <f>VLOOKUP('STATS 17-18'!AE675,'DF - Tableau 4'!$A$3:$B$55,2)</f>
        <v>70</v>
      </c>
      <c r="F673" s="33">
        <f>IF('STATS 17-18'!G675&lt;400,IF(E673&gt;66,66,E673),E673)</f>
        <v>70</v>
      </c>
      <c r="G673" s="33">
        <f>IF('STATS 17-18'!G675&lt;200,IF(F673&gt;60,60,F673),F673)</f>
        <v>70</v>
      </c>
      <c r="H673" s="116">
        <f>(D673+G673)/2</f>
        <v>70</v>
      </c>
      <c r="I673" s="116">
        <f>IF('STATS 17-18'!H675&lt;13.4,IF(H673&gt;73,73,H673),H673)</f>
        <v>70</v>
      </c>
      <c r="J673" s="134">
        <f>IF('STATS 17-18'!H675&lt;11,IF(I673&gt;66,66,I673),I673)</f>
        <v>70</v>
      </c>
    </row>
    <row r="674" ht="20.35" customHeight="1">
      <c r="A674" t="s" s="38">
        <v>786</v>
      </c>
      <c r="B674" s="90">
        <f>VLOOKUP('STATS 17-18'!Y676,'DF - Tableau 2'!$A$3:$B$55,2)</f>
        <v>66</v>
      </c>
      <c r="C674" s="116">
        <f>IF('STATS 17-18'!G676&lt;400,IF(B674&gt;66,66,B674),B674)</f>
        <v>66</v>
      </c>
      <c r="D674" s="116">
        <f>IF('STATS 17-18'!G676&lt;200,IF(C674&gt;60,60,C674),C674)</f>
        <v>66</v>
      </c>
      <c r="E674" s="33">
        <f>VLOOKUP('STATS 17-18'!AE676,'DF - Tableau 4'!$A$3:$B$55,2)</f>
        <v>74</v>
      </c>
      <c r="F674" s="33">
        <f>IF('STATS 17-18'!G676&lt;400,IF(E674&gt;66,66,E674),E674)</f>
        <v>74</v>
      </c>
      <c r="G674" s="33">
        <f>IF('STATS 17-18'!G676&lt;200,IF(F674&gt;60,60,F674),F674)</f>
        <v>74</v>
      </c>
      <c r="H674" s="116">
        <f>(D674+G674)/2</f>
        <v>70</v>
      </c>
      <c r="I674" s="116">
        <f>IF('STATS 17-18'!H676&lt;13.4,IF(H674&gt;73,73,H674),H674)</f>
        <v>70</v>
      </c>
      <c r="J674" s="134">
        <f>IF('STATS 17-18'!H676&lt;11,IF(I674&gt;66,66,I674),I674)</f>
        <v>70</v>
      </c>
    </row>
    <row r="675" ht="20.35" customHeight="1">
      <c r="A675" t="s" s="38">
        <v>787</v>
      </c>
      <c r="B675" s="90">
        <f>VLOOKUP('STATS 17-18'!Y677,'DF - Tableau 2'!$A$3:$B$55,2)</f>
        <v>93</v>
      </c>
      <c r="C675" s="116">
        <f>IF('STATS 17-18'!G677&lt;400,IF(B675&gt;66,66,B675),B675)</f>
        <v>93</v>
      </c>
      <c r="D675" s="116">
        <f>IF('STATS 17-18'!G677&lt;200,IF(C675&gt;60,60,C675),C675)</f>
        <v>93</v>
      </c>
      <c r="E675" s="33">
        <f>VLOOKUP('STATS 17-18'!AE677,'DF - Tableau 4'!$A$3:$B$55,2)</f>
        <v>62</v>
      </c>
      <c r="F675" s="33">
        <f>IF('STATS 17-18'!G677&lt;400,IF(E675&gt;66,66,E675),E675)</f>
        <v>62</v>
      </c>
      <c r="G675" s="33">
        <f>IF('STATS 17-18'!G677&lt;200,IF(F675&gt;60,60,F675),F675)</f>
        <v>62</v>
      </c>
      <c r="H675" s="116">
        <f>(D675+G675)/2</f>
        <v>77.5</v>
      </c>
      <c r="I675" s="116">
        <f>IF('STATS 17-18'!H677&lt;13.4,IF(H675&gt;73,73,H675),H675)</f>
        <v>77.5</v>
      </c>
      <c r="J675" s="134">
        <f>IF('STATS 17-18'!H677&lt;11,IF(I675&gt;66,66,I675),I675)</f>
        <v>77.5</v>
      </c>
    </row>
    <row r="676" ht="20.35" customHeight="1">
      <c r="A676" t="s" s="38">
        <v>788</v>
      </c>
      <c r="B676" s="90">
        <f>VLOOKUP('STATS 17-18'!Y678,'DF - Tableau 2'!$A$3:$B$55,2)</f>
        <v>47</v>
      </c>
      <c r="C676" s="116">
        <f>IF('STATS 17-18'!G678&lt;400,IF(B676&gt;66,66,B676),B676)</f>
        <v>47</v>
      </c>
      <c r="D676" s="116">
        <f>IF('STATS 17-18'!G678&lt;200,IF(C676&gt;60,60,C676),C676)</f>
        <v>47</v>
      </c>
      <c r="E676" s="33">
        <f>VLOOKUP('STATS 17-18'!AE678,'DF - Tableau 4'!$A$3:$B$55,2)</f>
        <v>60</v>
      </c>
      <c r="F676" s="33">
        <f>IF('STATS 17-18'!G678&lt;400,IF(E676&gt;66,66,E676),E676)</f>
        <v>60</v>
      </c>
      <c r="G676" s="33">
        <f>IF('STATS 17-18'!G678&lt;200,IF(F676&gt;60,60,F676),F676)</f>
        <v>60</v>
      </c>
      <c r="H676" s="116">
        <f>(D676+G676)/2</f>
        <v>53.5</v>
      </c>
      <c r="I676" s="116">
        <f>IF('STATS 17-18'!H678&lt;13.4,IF(H676&gt;73,73,H676),H676)</f>
        <v>53.5</v>
      </c>
      <c r="J676" s="134">
        <f>IF('STATS 17-18'!H678&lt;11,IF(I676&gt;66,66,I676),I676)</f>
        <v>53.5</v>
      </c>
    </row>
    <row r="677" ht="20.35" customHeight="1">
      <c r="A677" t="s" s="38">
        <v>789</v>
      </c>
      <c r="B677" s="90">
        <f>VLOOKUP('STATS 17-18'!Y679,'DF - Tableau 2'!$A$3:$B$55,2)</f>
        <v>79</v>
      </c>
      <c r="C677" s="116">
        <f>IF('STATS 17-18'!G679&lt;400,IF(B677&gt;66,66,B677),B677)</f>
        <v>79</v>
      </c>
      <c r="D677" s="116">
        <f>IF('STATS 17-18'!G679&lt;200,IF(C677&gt;60,60,C677),C677)</f>
        <v>79</v>
      </c>
      <c r="E677" s="33">
        <f>VLOOKUP('STATS 17-18'!AE679,'DF - Tableau 4'!$A$3:$B$55,2)</f>
        <v>47</v>
      </c>
      <c r="F677" s="33">
        <f>IF('STATS 17-18'!G679&lt;400,IF(E677&gt;66,66,E677),E677)</f>
        <v>47</v>
      </c>
      <c r="G677" s="33">
        <f>IF('STATS 17-18'!G679&lt;200,IF(F677&gt;60,60,F677),F677)</f>
        <v>47</v>
      </c>
      <c r="H677" s="116">
        <f>(D677+G677)/2</f>
        <v>63</v>
      </c>
      <c r="I677" s="116">
        <f>IF('STATS 17-18'!H679&lt;13.4,IF(H677&gt;73,73,H677),H677)</f>
        <v>63</v>
      </c>
      <c r="J677" s="134">
        <f>IF('STATS 17-18'!H679&lt;11,IF(I677&gt;66,66,I677),I677)</f>
        <v>63</v>
      </c>
    </row>
    <row r="678" ht="20.35" customHeight="1">
      <c r="A678" t="s" s="38">
        <v>790</v>
      </c>
      <c r="B678" s="90">
        <f>VLOOKUP('STATS 17-18'!Y680,'DF - Tableau 2'!$A$3:$B$55,2)</f>
        <v>66</v>
      </c>
      <c r="C678" s="116">
        <f>IF('STATS 17-18'!G680&lt;400,IF(B678&gt;66,66,B678),B678)</f>
        <v>66</v>
      </c>
      <c r="D678" s="116">
        <f>IF('STATS 17-18'!G680&lt;200,IF(C678&gt;60,60,C678),C678)</f>
        <v>66</v>
      </c>
      <c r="E678" s="33">
        <f>VLOOKUP('STATS 17-18'!AE680,'DF - Tableau 4'!$A$3:$B$55,2)</f>
        <v>51</v>
      </c>
      <c r="F678" s="33">
        <f>IF('STATS 17-18'!G680&lt;400,IF(E678&gt;66,66,E678),E678)</f>
        <v>51</v>
      </c>
      <c r="G678" s="33">
        <f>IF('STATS 17-18'!G680&lt;200,IF(F678&gt;60,60,F678),F678)</f>
        <v>51</v>
      </c>
      <c r="H678" s="116">
        <f>(D678+G678)/2</f>
        <v>58.5</v>
      </c>
      <c r="I678" s="116">
        <f>IF('STATS 17-18'!H680&lt;13.4,IF(H678&gt;73,73,H678),H678)</f>
        <v>58.5</v>
      </c>
      <c r="J678" s="134">
        <f>IF('STATS 17-18'!H680&lt;11,IF(I678&gt;66,66,I678),I678)</f>
        <v>58.5</v>
      </c>
    </row>
    <row r="679" ht="20.35" customHeight="1">
      <c r="A679" t="s" s="38">
        <v>791</v>
      </c>
      <c r="B679" s="90">
        <f>VLOOKUP('STATS 17-18'!Y681,'DF - Tableau 2'!$A$3:$B$55,2)</f>
        <v>63</v>
      </c>
      <c r="C679" s="116">
        <f>IF('STATS 17-18'!G681&lt;400,IF(B679&gt;66,66,B679),B679)</f>
        <v>63</v>
      </c>
      <c r="D679" s="116">
        <f>IF('STATS 17-18'!G681&lt;200,IF(C679&gt;60,60,C679),C679)</f>
        <v>63</v>
      </c>
      <c r="E679" s="33">
        <f>VLOOKUP('STATS 17-18'!AE681,'DF - Tableau 4'!$A$3:$B$55,2)</f>
        <v>47</v>
      </c>
      <c r="F679" s="33">
        <f>IF('STATS 17-18'!G681&lt;400,IF(E679&gt;66,66,E679),E679)</f>
        <v>47</v>
      </c>
      <c r="G679" s="33">
        <f>IF('STATS 17-18'!G681&lt;200,IF(F679&gt;60,60,F679),F679)</f>
        <v>47</v>
      </c>
      <c r="H679" s="116">
        <f>(D679+G679)/2</f>
        <v>55</v>
      </c>
      <c r="I679" s="116">
        <f>IF('STATS 17-18'!H681&lt;13.4,IF(H679&gt;73,73,H679),H679)</f>
        <v>55</v>
      </c>
      <c r="J679" s="134">
        <f>IF('STATS 17-18'!H681&lt;11,IF(I679&gt;66,66,I679),I679)</f>
        <v>55</v>
      </c>
    </row>
    <row r="680" ht="20.35" customHeight="1">
      <c r="A680" t="s" s="38">
        <v>793</v>
      </c>
      <c r="B680" s="90">
        <f>VLOOKUP('STATS 17-18'!Y682,'DF - Tableau 2'!$A$3:$B$55,2)</f>
        <v>63</v>
      </c>
      <c r="C680" s="116">
        <f>IF('STATS 17-18'!G682&lt;400,IF(B680&gt;66,66,B680),B680)</f>
        <v>63</v>
      </c>
      <c r="D680" s="116">
        <f>IF('STATS 17-18'!G682&lt;200,IF(C680&gt;60,60,C680),C680)</f>
        <v>63</v>
      </c>
      <c r="E680" s="33">
        <f>VLOOKUP('STATS 17-18'!AE682,'DF - Tableau 4'!$A$3:$B$55,2)</f>
        <v>58</v>
      </c>
      <c r="F680" s="33">
        <f>IF('STATS 17-18'!G682&lt;400,IF(E680&gt;66,66,E680),E680)</f>
        <v>58</v>
      </c>
      <c r="G680" s="33">
        <f>IF('STATS 17-18'!G682&lt;200,IF(F680&gt;60,60,F680),F680)</f>
        <v>58</v>
      </c>
      <c r="H680" s="116">
        <f>(D680+G680)/2</f>
        <v>60.5</v>
      </c>
      <c r="I680" s="116">
        <f>IF('STATS 17-18'!H682&lt;13.4,IF(H680&gt;73,73,H680),H680)</f>
        <v>60.5</v>
      </c>
      <c r="J680" s="134">
        <f>IF('STATS 17-18'!H682&lt;11,IF(I680&gt;66,66,I680),I680)</f>
        <v>60.5</v>
      </c>
    </row>
    <row r="681" ht="20.35" customHeight="1">
      <c r="A681" t="s" s="38">
        <v>794</v>
      </c>
      <c r="B681" s="90">
        <f>VLOOKUP('STATS 17-18'!Y683,'DF - Tableau 2'!$A$3:$B$55,2)</f>
        <v>47</v>
      </c>
      <c r="C681" s="116">
        <f>IF('STATS 17-18'!G683&lt;400,IF(B681&gt;66,66,B681),B681)</f>
        <v>47</v>
      </c>
      <c r="D681" s="116">
        <f>IF('STATS 17-18'!G683&lt;200,IF(C681&gt;60,60,C681),C681)</f>
        <v>47</v>
      </c>
      <c r="E681" s="33">
        <f>VLOOKUP('STATS 17-18'!AE683,'DF - Tableau 4'!$A$3:$B$55,2)</f>
        <v>92</v>
      </c>
      <c r="F681" s="33">
        <f>IF('STATS 17-18'!G683&lt;400,IF(E681&gt;66,66,E681),E681)</f>
        <v>66</v>
      </c>
      <c r="G681" s="33">
        <f>IF('STATS 17-18'!G683&lt;200,IF(F681&gt;60,60,F681),F681)</f>
        <v>60</v>
      </c>
      <c r="H681" s="116">
        <f>(D681+G681)/2</f>
        <v>53.5</v>
      </c>
      <c r="I681" s="116">
        <f>IF('STATS 17-18'!H683&lt;13.4,IF(H681&gt;73,73,H681),H681)</f>
        <v>53.5</v>
      </c>
      <c r="J681" s="134">
        <f>IF('STATS 17-18'!H683&lt;11,IF(I681&gt;66,66,I681),I681)</f>
        <v>53.5</v>
      </c>
    </row>
    <row r="682" ht="20.35" customHeight="1">
      <c r="A682" t="s" s="38">
        <v>795</v>
      </c>
      <c r="B682" s="90">
        <f>VLOOKUP('STATS 17-18'!Y684,'DF - Tableau 2'!$A$3:$B$55,2)</f>
        <v>72</v>
      </c>
      <c r="C682" s="116">
        <f>IF('STATS 17-18'!G684&lt;400,IF(B682&gt;66,66,B682),B682)</f>
        <v>72</v>
      </c>
      <c r="D682" s="116">
        <f>IF('STATS 17-18'!G684&lt;200,IF(C682&gt;60,60,C682),C682)</f>
        <v>72</v>
      </c>
      <c r="E682" s="33">
        <f>VLOOKUP('STATS 17-18'!AE684,'DF - Tableau 4'!$A$3:$B$55,2)</f>
        <v>66</v>
      </c>
      <c r="F682" s="33">
        <f>IF('STATS 17-18'!G684&lt;400,IF(E682&gt;66,66,E682),E682)</f>
        <v>66</v>
      </c>
      <c r="G682" s="33">
        <f>IF('STATS 17-18'!G684&lt;200,IF(F682&gt;60,60,F682),F682)</f>
        <v>66</v>
      </c>
      <c r="H682" s="116">
        <f>(D682+G682)/2</f>
        <v>69</v>
      </c>
      <c r="I682" s="116">
        <f>IF('STATS 17-18'!H684&lt;13.4,IF(H682&gt;73,73,H682),H682)</f>
        <v>69</v>
      </c>
      <c r="J682" s="134">
        <f>IF('STATS 17-18'!H684&lt;11,IF(I682&gt;66,66,I682),I682)</f>
        <v>69</v>
      </c>
    </row>
    <row r="683" ht="20.35" customHeight="1">
      <c r="A683" t="s" s="38">
        <v>796</v>
      </c>
      <c r="B683" s="90">
        <f>VLOOKUP('STATS 17-18'!Y685,'DF - Tableau 2'!$A$3:$B$55,2)</f>
        <v>68</v>
      </c>
      <c r="C683" s="116">
        <f>IF('STATS 17-18'!G685&lt;400,IF(B683&gt;66,66,B683),B683)</f>
        <v>68</v>
      </c>
      <c r="D683" s="116">
        <f>IF('STATS 17-18'!G685&lt;200,IF(C683&gt;60,60,C683),C683)</f>
        <v>68</v>
      </c>
      <c r="E683" s="33">
        <f>VLOOKUP('STATS 17-18'!AE685,'DF - Tableau 4'!$A$3:$B$55,2)</f>
        <v>61</v>
      </c>
      <c r="F683" s="33">
        <f>IF('STATS 17-18'!G685&lt;400,IF(E683&gt;66,66,E683),E683)</f>
        <v>61</v>
      </c>
      <c r="G683" s="33">
        <f>IF('STATS 17-18'!G685&lt;200,IF(F683&gt;60,60,F683),F683)</f>
        <v>61</v>
      </c>
      <c r="H683" s="116">
        <f>(D683+G683)/2</f>
        <v>64.5</v>
      </c>
      <c r="I683" s="116">
        <f>IF('STATS 17-18'!H685&lt;13.4,IF(H683&gt;73,73,H683),H683)</f>
        <v>64.5</v>
      </c>
      <c r="J683" s="134">
        <f>IF('STATS 17-18'!H685&lt;11,IF(I683&gt;66,66,I683),I683)</f>
        <v>64.5</v>
      </c>
    </row>
    <row r="684" ht="20.35" customHeight="1">
      <c r="A684" t="s" s="38">
        <v>797</v>
      </c>
      <c r="B684" s="90">
        <f>VLOOKUP('STATS 17-18'!Y686,'DF - Tableau 2'!$A$3:$B$55,2)</f>
        <v>52</v>
      </c>
      <c r="C684" s="116">
        <f>IF('STATS 17-18'!G686&lt;400,IF(B684&gt;66,66,B684),B684)</f>
        <v>52</v>
      </c>
      <c r="D684" s="116">
        <f>IF('STATS 17-18'!G686&lt;200,IF(C684&gt;60,60,C684),C684)</f>
        <v>52</v>
      </c>
      <c r="E684" s="33">
        <f>VLOOKUP('STATS 17-18'!AE686,'DF - Tableau 4'!$A$3:$B$55,2)</f>
        <v>99</v>
      </c>
      <c r="F684" s="33">
        <f>IF('STATS 17-18'!G686&lt;400,IF(E684&gt;66,66,E684),E684)</f>
        <v>99</v>
      </c>
      <c r="G684" s="33">
        <f>IF('STATS 17-18'!G686&lt;200,IF(F684&gt;60,60,F684),F684)</f>
        <v>99</v>
      </c>
      <c r="H684" s="116">
        <f>(D684+G684)/2</f>
        <v>75.5</v>
      </c>
      <c r="I684" s="116">
        <f>IF('STATS 17-18'!H686&lt;13.4,IF(H684&gt;73,73,H684),H684)</f>
        <v>75.5</v>
      </c>
      <c r="J684" s="134">
        <f>IF('STATS 17-18'!H686&lt;11,IF(I684&gt;66,66,I684),I684)</f>
        <v>75.5</v>
      </c>
    </row>
    <row r="685" ht="20.35" customHeight="1">
      <c r="A685" t="s" s="38">
        <v>798</v>
      </c>
      <c r="B685" s="90">
        <f>VLOOKUP('STATS 17-18'!Y687,'DF - Tableau 2'!$A$3:$B$55,2)</f>
        <v>86</v>
      </c>
      <c r="C685" s="116">
        <f>IF('STATS 17-18'!G687&lt;400,IF(B685&gt;66,66,B685),B685)</f>
        <v>86</v>
      </c>
      <c r="D685" s="116">
        <f>IF('STATS 17-18'!G687&lt;200,IF(C685&gt;60,60,C685),C685)</f>
        <v>86</v>
      </c>
      <c r="E685" s="33">
        <f>VLOOKUP('STATS 17-18'!AE687,'DF - Tableau 4'!$A$3:$B$55,2)</f>
        <v>67</v>
      </c>
      <c r="F685" s="33">
        <f>IF('STATS 17-18'!G687&lt;400,IF(E685&gt;66,66,E685),E685)</f>
        <v>67</v>
      </c>
      <c r="G685" s="33">
        <f>IF('STATS 17-18'!G687&lt;200,IF(F685&gt;60,60,F685),F685)</f>
        <v>67</v>
      </c>
      <c r="H685" s="116">
        <f>(D685+G685)/2</f>
        <v>76.5</v>
      </c>
      <c r="I685" s="116">
        <f>IF('STATS 17-18'!H687&lt;13.4,IF(H685&gt;73,73,H685),H685)</f>
        <v>76.5</v>
      </c>
      <c r="J685" s="134">
        <f>IF('STATS 17-18'!H687&lt;11,IF(I685&gt;66,66,I685),I685)</f>
        <v>76.5</v>
      </c>
    </row>
    <row r="686" ht="20.35" customHeight="1">
      <c r="A686" t="s" s="38">
        <v>799</v>
      </c>
      <c r="B686" s="90">
        <f>VLOOKUP('STATS 17-18'!Y688,'DF - Tableau 2'!$A$3:$B$55,2)</f>
        <v>86</v>
      </c>
      <c r="C686" s="116">
        <f>IF('STATS 17-18'!G688&lt;400,IF(B686&gt;66,66,B686),B686)</f>
        <v>86</v>
      </c>
      <c r="D686" s="116">
        <f>IF('STATS 17-18'!G688&lt;200,IF(C686&gt;60,60,C686),C686)</f>
        <v>86</v>
      </c>
      <c r="E686" s="33">
        <f>VLOOKUP('STATS 17-18'!AE688,'DF - Tableau 4'!$A$3:$B$55,2)</f>
        <v>63</v>
      </c>
      <c r="F686" s="33">
        <f>IF('STATS 17-18'!G688&lt;400,IF(E686&gt;66,66,E686),E686)</f>
        <v>63</v>
      </c>
      <c r="G686" s="33">
        <f>IF('STATS 17-18'!G688&lt;200,IF(F686&gt;60,60,F686),F686)</f>
        <v>63</v>
      </c>
      <c r="H686" s="116">
        <f>(D686+G686)/2</f>
        <v>74.5</v>
      </c>
      <c r="I686" s="116">
        <f>IF('STATS 17-18'!H688&lt;13.4,IF(H686&gt;73,73,H686),H686)</f>
        <v>73</v>
      </c>
      <c r="J686" s="134">
        <f>IF('STATS 17-18'!H688&lt;11,IF(I686&gt;66,66,I686),I686)</f>
        <v>66</v>
      </c>
    </row>
    <row r="687" ht="20.35" customHeight="1">
      <c r="A687" t="s" s="38">
        <v>800</v>
      </c>
      <c r="B687" s="90">
        <f>VLOOKUP('STATS 17-18'!Y689,'DF - Tableau 2'!$A$3:$B$55,2)</f>
        <v>48</v>
      </c>
      <c r="C687" s="116">
        <f>IF('STATS 17-18'!G689&lt;400,IF(B687&gt;66,66,B687),B687)</f>
        <v>48</v>
      </c>
      <c r="D687" s="116">
        <f>IF('STATS 17-18'!G689&lt;200,IF(C687&gt;60,60,C687),C687)</f>
        <v>48</v>
      </c>
      <c r="E687" s="33">
        <f>VLOOKUP('STATS 17-18'!AE689,'DF - Tableau 4'!$A$3:$B$55,2)</f>
        <v>81</v>
      </c>
      <c r="F687" s="33">
        <f>IF('STATS 17-18'!G689&lt;400,IF(E687&gt;66,66,E687),E687)</f>
        <v>66</v>
      </c>
      <c r="G687" s="33">
        <f>IF('STATS 17-18'!G689&lt;200,IF(F687&gt;60,60,F687),F687)</f>
        <v>60</v>
      </c>
      <c r="H687" s="116">
        <f>(D687+G687)/2</f>
        <v>54</v>
      </c>
      <c r="I687" s="116">
        <f>IF('STATS 17-18'!H689&lt;13.4,IF(H687&gt;73,73,H687),H687)</f>
        <v>54</v>
      </c>
      <c r="J687" s="134">
        <f>IF('STATS 17-18'!H689&lt;11,IF(I687&gt;66,66,I687),I687)</f>
        <v>54</v>
      </c>
    </row>
    <row r="688" ht="20.35" customHeight="1">
      <c r="A688" t="s" s="38">
        <v>801</v>
      </c>
      <c r="B688" s="90">
        <f>VLOOKUP('STATS 17-18'!Y690,'DF - Tableau 2'!$A$3:$B$55,2)</f>
        <v>93</v>
      </c>
      <c r="C688" s="33">
        <f>IF('STATS 17-18'!G690&lt;400,IF(B688&gt;66,66,B688),B688)</f>
        <v>66</v>
      </c>
      <c r="D688" s="33">
        <f>IF('STATS 17-18'!G690&lt;200,IF(C688&gt;60,60,C688),C688)</f>
        <v>66</v>
      </c>
      <c r="E688" s="33">
        <f>VLOOKUP('STATS 17-18'!AE690,'DF - Tableau 4'!$A$3:$B$55,2)</f>
        <v>89</v>
      </c>
      <c r="F688" s="33">
        <f>IF('STATS 17-18'!G690&lt;400,IF(E688&gt;66,66,E688),E688)</f>
        <v>66</v>
      </c>
      <c r="G688" s="33">
        <f>IF('STATS 17-18'!G690&lt;200,IF(F688&gt;60,60,F688),F688)</f>
        <v>66</v>
      </c>
      <c r="H688" s="116">
        <f>(D688+G688)/2</f>
        <v>66</v>
      </c>
      <c r="I688" s="116">
        <f>IF('STATS 17-18'!H690&lt;13.4,IF(H688&gt;73,73,H688),H688)</f>
        <v>66</v>
      </c>
      <c r="J688" s="134">
        <f>IF('STATS 17-18'!H690&lt;11,IF(I688&gt;66,66,I688),I688)</f>
        <v>66</v>
      </c>
    </row>
    <row r="689" ht="20.35" customHeight="1">
      <c r="A689" t="s" s="38">
        <v>802</v>
      </c>
      <c r="B689" s="90">
        <f>VLOOKUP('STATS 17-18'!Y691,'DF - Tableau 2'!$A$3:$B$55,2)</f>
        <v>49</v>
      </c>
      <c r="C689" s="116">
        <f>IF('STATS 17-18'!G691&lt;400,IF(B689&gt;66,66,B689),B689)</f>
        <v>49</v>
      </c>
      <c r="D689" s="116">
        <f>IF('STATS 17-18'!G691&lt;200,IF(C689&gt;60,60,C689),C689)</f>
        <v>49</v>
      </c>
      <c r="E689" s="33">
        <f>VLOOKUP('STATS 17-18'!AE691,'DF - Tableau 4'!$A$3:$B$55,2)</f>
        <v>83</v>
      </c>
      <c r="F689" s="33">
        <f>IF('STATS 17-18'!G691&lt;400,IF(E689&gt;66,66,E689),E689)</f>
        <v>66</v>
      </c>
      <c r="G689" s="33">
        <f>IF('STATS 17-18'!G691&lt;200,IF(F689&gt;60,60,F689),F689)</f>
        <v>60</v>
      </c>
      <c r="H689" s="116">
        <f>(D689+G689)/2</f>
        <v>54.5</v>
      </c>
      <c r="I689" s="116">
        <f>IF('STATS 17-18'!H691&lt;13.4,IF(H689&gt;73,73,H689),H689)</f>
        <v>54.5</v>
      </c>
      <c r="J689" s="134">
        <f>IF('STATS 17-18'!H691&lt;11,IF(I689&gt;66,66,I689),I689)</f>
        <v>54.5</v>
      </c>
    </row>
    <row r="690" ht="20.35" customHeight="1">
      <c r="A690" t="s" s="38">
        <v>803</v>
      </c>
      <c r="B690" s="90">
        <f>VLOOKUP('STATS 17-18'!Y692,'DF - Tableau 2'!$A$3:$B$55,2)</f>
        <v>79</v>
      </c>
      <c r="C690" s="116">
        <f>IF('STATS 17-18'!G692&lt;400,IF(B690&gt;66,66,B690),B690)</f>
        <v>79</v>
      </c>
      <c r="D690" s="116">
        <f>IF('STATS 17-18'!G692&lt;200,IF(C690&gt;60,60,C690),C690)</f>
        <v>79</v>
      </c>
      <c r="E690" s="33">
        <f>VLOOKUP('STATS 17-18'!AE692,'DF - Tableau 4'!$A$3:$B$55,2)</f>
        <v>56</v>
      </c>
      <c r="F690" s="33">
        <f>IF('STATS 17-18'!G692&lt;400,IF(E690&gt;66,66,E690),E690)</f>
        <v>56</v>
      </c>
      <c r="G690" s="33">
        <f>IF('STATS 17-18'!G692&lt;200,IF(F690&gt;60,60,F690),F690)</f>
        <v>56</v>
      </c>
      <c r="H690" s="116">
        <f>(D690+G690)/2</f>
        <v>67.5</v>
      </c>
      <c r="I690" s="116">
        <f>IF('STATS 17-18'!H692&lt;13.4,IF(H690&gt;73,73,H690),H690)</f>
        <v>67.5</v>
      </c>
      <c r="J690" s="134">
        <f>IF('STATS 17-18'!H692&lt;11,IF(I690&gt;66,66,I690),I690)</f>
        <v>67.5</v>
      </c>
    </row>
    <row r="691" ht="20.35" customHeight="1">
      <c r="A691" t="s" s="38">
        <v>805</v>
      </c>
      <c r="B691" s="90">
        <f>VLOOKUP('STATS 17-18'!Y693,'DF - Tableau 2'!$A$3:$B$55,2)</f>
        <v>86</v>
      </c>
      <c r="C691" s="116">
        <f>IF('STATS 17-18'!G693&lt;400,IF(B691&gt;66,66,B691),B691)</f>
        <v>86</v>
      </c>
      <c r="D691" s="116">
        <f>IF('STATS 17-18'!G693&lt;200,IF(C691&gt;60,60,C691),C691)</f>
        <v>86</v>
      </c>
      <c r="E691" s="33">
        <f>VLOOKUP('STATS 17-18'!AE693,'DF - Tableau 4'!$A$3:$B$55,2)</f>
        <v>61</v>
      </c>
      <c r="F691" s="33">
        <f>IF('STATS 17-18'!G693&lt;400,IF(E691&gt;66,66,E691),E691)</f>
        <v>61</v>
      </c>
      <c r="G691" s="33">
        <f>IF('STATS 17-18'!G693&lt;200,IF(F691&gt;60,60,F691),F691)</f>
        <v>61</v>
      </c>
      <c r="H691" s="116">
        <f>(D691+G691)/2</f>
        <v>73.5</v>
      </c>
      <c r="I691" s="116">
        <f>IF('STATS 17-18'!H693&lt;13.4,IF(H691&gt;73,73,H691),H691)</f>
        <v>73.5</v>
      </c>
      <c r="J691" s="134">
        <f>IF('STATS 17-18'!H693&lt;11,IF(I691&gt;66,66,I691),I691)</f>
        <v>73.5</v>
      </c>
    </row>
    <row r="692" ht="20.35" customHeight="1">
      <c r="A692" t="s" s="38">
        <v>806</v>
      </c>
      <c r="B692" s="90">
        <f>VLOOKUP('STATS 17-18'!Y694,'DF - Tableau 2'!$A$3:$B$55,2)</f>
        <v>89</v>
      </c>
      <c r="C692" s="116">
        <f>IF('STATS 17-18'!G694&lt;400,IF(B692&gt;66,66,B692),B692)</f>
        <v>89</v>
      </c>
      <c r="D692" s="116">
        <f>IF('STATS 17-18'!G694&lt;200,IF(C692&gt;60,60,C692),C692)</f>
        <v>89</v>
      </c>
      <c r="E692" s="33">
        <f>VLOOKUP('STATS 17-18'!AE694,'DF - Tableau 4'!$A$3:$B$55,2)</f>
        <v>53</v>
      </c>
      <c r="F692" s="33">
        <f>IF('STATS 17-18'!G694&lt;400,IF(E692&gt;66,66,E692),E692)</f>
        <v>53</v>
      </c>
      <c r="G692" s="33">
        <f>IF('STATS 17-18'!G694&lt;200,IF(F692&gt;60,60,F692),F692)</f>
        <v>53</v>
      </c>
      <c r="H692" s="116">
        <f>(D692+G692)/2</f>
        <v>71</v>
      </c>
      <c r="I692" s="116">
        <f>IF('STATS 17-18'!H694&lt;13.4,IF(H692&gt;73,73,H692),H692)</f>
        <v>71</v>
      </c>
      <c r="J692" s="134">
        <f>IF('STATS 17-18'!H694&lt;11,IF(I692&gt;66,66,I692),I692)</f>
        <v>71</v>
      </c>
    </row>
    <row r="693" ht="20.35" customHeight="1">
      <c r="A693" t="s" s="38">
        <v>807</v>
      </c>
      <c r="B693" s="90">
        <f>VLOOKUP('STATS 17-18'!Y695,'DF - Tableau 2'!$A$3:$B$55,2)</f>
        <v>47</v>
      </c>
      <c r="C693" s="116">
        <f>IF('STATS 17-18'!G695&lt;400,IF(B693&gt;66,66,B693),B693)</f>
        <v>47</v>
      </c>
      <c r="D693" s="116">
        <f>IF('STATS 17-18'!G695&lt;200,IF(C693&gt;60,60,C693),C693)</f>
        <v>47</v>
      </c>
      <c r="E693" s="33">
        <f>VLOOKUP('STATS 17-18'!AE695,'DF - Tableau 4'!$A$3:$B$55,2)</f>
        <v>63</v>
      </c>
      <c r="F693" s="33">
        <f>IF('STATS 17-18'!G695&lt;400,IF(E693&gt;66,66,E693),E693)</f>
        <v>63</v>
      </c>
      <c r="G693" s="33">
        <f>IF('STATS 17-18'!G695&lt;200,IF(F693&gt;60,60,F693),F693)</f>
        <v>60</v>
      </c>
      <c r="H693" s="116">
        <f>(D693+G693)/2</f>
        <v>53.5</v>
      </c>
      <c r="I693" s="116">
        <f>IF('STATS 17-18'!H695&lt;13.4,IF(H693&gt;73,73,H693),H693)</f>
        <v>53.5</v>
      </c>
      <c r="J693" s="134">
        <f>IF('STATS 17-18'!H695&lt;11,IF(I693&gt;66,66,I693),I693)</f>
        <v>53.5</v>
      </c>
    </row>
    <row r="694" ht="20.35" customHeight="1">
      <c r="A694" t="s" s="38">
        <v>808</v>
      </c>
      <c r="B694" s="90">
        <f>VLOOKUP('STATS 17-18'!Y696,'DF - Tableau 2'!$A$3:$B$55,2)</f>
        <v>73</v>
      </c>
      <c r="C694" s="33">
        <f>IF('STATS 17-18'!G696&lt;400,IF(B694&gt;66,66,B694),B694)</f>
        <v>66</v>
      </c>
      <c r="D694" s="33">
        <f>IF('STATS 17-18'!G696&lt;200,IF(C694&gt;60,60,C694),C694)</f>
        <v>66</v>
      </c>
      <c r="E694" s="33">
        <f>VLOOKUP('STATS 17-18'!AE696,'DF - Tableau 4'!$A$3:$B$55,2)</f>
        <v>67</v>
      </c>
      <c r="F694" s="33">
        <f>IF('STATS 17-18'!G696&lt;400,IF(E694&gt;66,66,E694),E694)</f>
        <v>66</v>
      </c>
      <c r="G694" s="33">
        <f>IF('STATS 17-18'!G696&lt;200,IF(F694&gt;60,60,F694),F694)</f>
        <v>66</v>
      </c>
      <c r="H694" s="116">
        <f>(D694+G694)/2</f>
        <v>66</v>
      </c>
      <c r="I694" s="116">
        <f>IF('STATS 17-18'!H696&lt;13.4,IF(H694&gt;73,73,H694),H694)</f>
        <v>66</v>
      </c>
      <c r="J694" s="134">
        <f>IF('STATS 17-18'!H696&lt;11,IF(I694&gt;66,66,I694),I694)</f>
        <v>66</v>
      </c>
    </row>
    <row r="695" ht="20.35" customHeight="1">
      <c r="A695" t="s" s="38">
        <v>809</v>
      </c>
      <c r="B695" s="90">
        <f>VLOOKUP('STATS 17-18'!Y697,'DF - Tableau 2'!$A$3:$B$55,2)</f>
        <v>62</v>
      </c>
      <c r="C695" s="116">
        <f>IF('STATS 17-18'!G697&lt;400,IF(B695&gt;66,66,B695),B695)</f>
        <v>62</v>
      </c>
      <c r="D695" s="116">
        <f>IF('STATS 17-18'!G697&lt;200,IF(C695&gt;60,60,C695),C695)</f>
        <v>62</v>
      </c>
      <c r="E695" s="33">
        <f>VLOOKUP('STATS 17-18'!AE697,'DF - Tableau 4'!$A$3:$B$55,2)</f>
        <v>47</v>
      </c>
      <c r="F695" s="33">
        <f>IF('STATS 17-18'!G697&lt;400,IF(E695&gt;66,66,E695),E695)</f>
        <v>47</v>
      </c>
      <c r="G695" s="33">
        <f>IF('STATS 17-18'!G697&lt;200,IF(F695&gt;60,60,F695),F695)</f>
        <v>47</v>
      </c>
      <c r="H695" s="116">
        <f>(D695+G695)/2</f>
        <v>54.5</v>
      </c>
      <c r="I695" s="116">
        <f>IF('STATS 17-18'!H697&lt;13.4,IF(H695&gt;73,73,H695),H695)</f>
        <v>54.5</v>
      </c>
      <c r="J695" s="134">
        <f>IF('STATS 17-18'!H697&lt;11,IF(I695&gt;66,66,I695),I695)</f>
        <v>54.5</v>
      </c>
    </row>
    <row r="696" ht="20.35" customHeight="1">
      <c r="A696" t="s" s="38">
        <v>810</v>
      </c>
      <c r="B696" s="90">
        <f>VLOOKUP('STATS 17-18'!Y698,'DF - Tableau 2'!$A$3:$B$55,2)</f>
        <v>47</v>
      </c>
      <c r="C696" s="116">
        <f>IF('STATS 17-18'!G698&lt;400,IF(B696&gt;66,66,B696),B696)</f>
        <v>47</v>
      </c>
      <c r="D696" s="116">
        <f>IF('STATS 17-18'!G698&lt;200,IF(C696&gt;60,60,C696),C696)</f>
        <v>47</v>
      </c>
      <c r="E696" s="33">
        <f>VLOOKUP('STATS 17-18'!AE698,'DF - Tableau 4'!$A$3:$B$55,2)</f>
        <v>47</v>
      </c>
      <c r="F696" s="33">
        <f>IF('STATS 17-18'!G698&lt;400,IF(E696&gt;66,66,E696),E696)</f>
        <v>47</v>
      </c>
      <c r="G696" s="33">
        <f>IF('STATS 17-18'!G698&lt;200,IF(F696&gt;60,60,F696),F696)</f>
        <v>47</v>
      </c>
      <c r="H696" s="116">
        <f>(D696+G696)/2</f>
        <v>47</v>
      </c>
      <c r="I696" s="116">
        <f>IF('STATS 17-18'!H698&lt;13.4,IF(H696&gt;73,73,H696),H696)</f>
        <v>47</v>
      </c>
      <c r="J696" s="134">
        <f>IF('STATS 17-18'!H698&lt;11,IF(I696&gt;66,66,I696),I696)</f>
        <v>47</v>
      </c>
    </row>
    <row r="697" ht="20.35" customHeight="1">
      <c r="A697" t="s" s="38">
        <v>811</v>
      </c>
      <c r="B697" s="90">
        <f>VLOOKUP('STATS 17-18'!Y699,'DF - Tableau 2'!$A$3:$B$55,2)</f>
        <v>93</v>
      </c>
      <c r="C697" s="116">
        <f>IF('STATS 17-18'!G699&lt;400,IF(B697&gt;66,66,B697),B697)</f>
        <v>93</v>
      </c>
      <c r="D697" s="116">
        <f>IF('STATS 17-18'!G699&lt;200,IF(C697&gt;60,60,C697),C697)</f>
        <v>93</v>
      </c>
      <c r="E697" s="33">
        <f>VLOOKUP('STATS 17-18'!AE699,'DF - Tableau 4'!$A$3:$B$55,2)</f>
        <v>69</v>
      </c>
      <c r="F697" s="33">
        <f>IF('STATS 17-18'!G699&lt;400,IF(E697&gt;66,66,E697),E697)</f>
        <v>69</v>
      </c>
      <c r="G697" s="33">
        <f>IF('STATS 17-18'!G699&lt;200,IF(F697&gt;60,60,F697),F697)</f>
        <v>69</v>
      </c>
      <c r="H697" s="116">
        <f>(D697+G697)/2</f>
        <v>81</v>
      </c>
      <c r="I697" s="116">
        <f>IF('STATS 17-18'!H699&lt;13.4,IF(H697&gt;73,73,H697),H697)</f>
        <v>81</v>
      </c>
      <c r="J697" s="134">
        <f>IF('STATS 17-18'!H699&lt;11,IF(I697&gt;66,66,I697),I697)</f>
        <v>81</v>
      </c>
    </row>
    <row r="698" ht="20.35" customHeight="1">
      <c r="A698" t="s" s="38">
        <v>812</v>
      </c>
      <c r="B698" s="90">
        <f>VLOOKUP('STATS 17-18'!Y700,'DF - Tableau 2'!$A$3:$B$55,2)</f>
        <v>82</v>
      </c>
      <c r="C698" s="116">
        <f>IF('STATS 17-18'!G700&lt;400,IF(B698&gt;66,66,B698),B698)</f>
        <v>82</v>
      </c>
      <c r="D698" s="116">
        <f>IF('STATS 17-18'!G700&lt;200,IF(C698&gt;60,60,C698),C698)</f>
        <v>82</v>
      </c>
      <c r="E698" s="33">
        <f>VLOOKUP('STATS 17-18'!AE700,'DF - Tableau 4'!$A$3:$B$55,2)</f>
        <v>57</v>
      </c>
      <c r="F698" s="33">
        <f>IF('STATS 17-18'!G700&lt;400,IF(E698&gt;66,66,E698),E698)</f>
        <v>57</v>
      </c>
      <c r="G698" s="33">
        <f>IF('STATS 17-18'!G700&lt;200,IF(F698&gt;60,60,F698),F698)</f>
        <v>57</v>
      </c>
      <c r="H698" s="116">
        <f>(D698+G698)/2</f>
        <v>69.5</v>
      </c>
      <c r="I698" s="116">
        <f>IF('STATS 17-18'!H700&lt;13.4,IF(H698&gt;73,73,H698),H698)</f>
        <v>69.5</v>
      </c>
      <c r="J698" s="134">
        <f>IF('STATS 17-18'!H700&lt;11,IF(I698&gt;66,66,I698),I698)</f>
        <v>66</v>
      </c>
    </row>
    <row r="699" ht="20.35" customHeight="1">
      <c r="A699" t="s" s="38">
        <v>813</v>
      </c>
      <c r="B699" s="90">
        <f>VLOOKUP('STATS 17-18'!Y701,'DF - Tableau 2'!$A$3:$B$55,2)</f>
        <v>97</v>
      </c>
      <c r="C699" s="116">
        <f>IF('STATS 17-18'!G701&lt;400,IF(B699&gt;66,66,B699),B699)</f>
        <v>97</v>
      </c>
      <c r="D699" s="116">
        <f>IF('STATS 17-18'!G701&lt;200,IF(C699&gt;60,60,C699),C699)</f>
        <v>97</v>
      </c>
      <c r="E699" s="33">
        <f>VLOOKUP('STATS 17-18'!AE701,'DF - Tableau 4'!$A$3:$B$55,2)</f>
        <v>83</v>
      </c>
      <c r="F699" s="33">
        <f>IF('STATS 17-18'!G701&lt;400,IF(E699&gt;66,66,E699),E699)</f>
        <v>83</v>
      </c>
      <c r="G699" s="33">
        <f>IF('STATS 17-18'!G701&lt;200,IF(F699&gt;60,60,F699),F699)</f>
        <v>83</v>
      </c>
      <c r="H699" s="116">
        <f>(D699+G699)/2</f>
        <v>90</v>
      </c>
      <c r="I699" s="116">
        <f>IF('STATS 17-18'!H701&lt;13.4,IF(H699&gt;73,73,H699),H699)</f>
        <v>73</v>
      </c>
      <c r="J699" s="134">
        <f>IF('STATS 17-18'!H701&lt;11,IF(I699&gt;66,66,I699),I699)</f>
        <v>73</v>
      </c>
    </row>
    <row r="700" ht="20.35" customHeight="1">
      <c r="A700" t="s" s="38">
        <v>814</v>
      </c>
      <c r="B700" s="90">
        <f>VLOOKUP('STATS 17-18'!Y702,'DF - Tableau 2'!$A$3:$B$55,2)</f>
        <v>78</v>
      </c>
      <c r="C700" s="116">
        <f>IF('STATS 17-18'!G702&lt;400,IF(B700&gt;66,66,B700),B700)</f>
        <v>78</v>
      </c>
      <c r="D700" s="116">
        <f>IF('STATS 17-18'!G702&lt;200,IF(C700&gt;60,60,C700),C700)</f>
        <v>78</v>
      </c>
      <c r="E700" s="33">
        <f>VLOOKUP('STATS 17-18'!AE702,'DF - Tableau 4'!$A$3:$B$55,2)</f>
        <v>62</v>
      </c>
      <c r="F700" s="33">
        <f>IF('STATS 17-18'!G702&lt;400,IF(E700&gt;66,66,E700),E700)</f>
        <v>62</v>
      </c>
      <c r="G700" s="33">
        <f>IF('STATS 17-18'!G702&lt;200,IF(F700&gt;60,60,F700),F700)</f>
        <v>62</v>
      </c>
      <c r="H700" s="116">
        <f>(D700+G700)/2</f>
        <v>70</v>
      </c>
      <c r="I700" s="116">
        <f>IF('STATS 17-18'!H702&lt;13.4,IF(H700&gt;73,73,H700),H700)</f>
        <v>70</v>
      </c>
      <c r="J700" s="134">
        <f>IF('STATS 17-18'!H702&lt;11,IF(I700&gt;66,66,I700),I700)</f>
        <v>70</v>
      </c>
    </row>
    <row r="701" ht="20.35" customHeight="1">
      <c r="A701" t="s" s="38">
        <v>815</v>
      </c>
      <c r="B701" s="90">
        <f>VLOOKUP('STATS 17-18'!Y703,'DF - Tableau 2'!$A$3:$B$55,2)</f>
        <v>64</v>
      </c>
      <c r="C701" s="116">
        <f>IF('STATS 17-18'!G703&lt;400,IF(B701&gt;66,66,B701),B701)</f>
        <v>64</v>
      </c>
      <c r="D701" s="116">
        <f>IF('STATS 17-18'!G703&lt;200,IF(C701&gt;60,60,C701),C701)</f>
        <v>64</v>
      </c>
      <c r="E701" s="33">
        <f>VLOOKUP('STATS 17-18'!AE703,'DF - Tableau 4'!$A$3:$B$55,2)</f>
        <v>47</v>
      </c>
      <c r="F701" s="33">
        <f>IF('STATS 17-18'!G703&lt;400,IF(E701&gt;66,66,E701),E701)</f>
        <v>47</v>
      </c>
      <c r="G701" s="33">
        <f>IF('STATS 17-18'!G703&lt;200,IF(F701&gt;60,60,F701),F701)</f>
        <v>47</v>
      </c>
      <c r="H701" s="116">
        <f>(D701+G701)/2</f>
        <v>55.5</v>
      </c>
      <c r="I701" s="116">
        <f>IF('STATS 17-18'!H703&lt;13.4,IF(H701&gt;73,73,H701),H701)</f>
        <v>55.5</v>
      </c>
      <c r="J701" s="134">
        <f>IF('STATS 17-18'!H703&lt;11,IF(I701&gt;66,66,I701),I701)</f>
        <v>55.5</v>
      </c>
    </row>
    <row r="702" ht="20.35" customHeight="1">
      <c r="A702" t="s" s="38">
        <v>817</v>
      </c>
      <c r="B702" s="90">
        <f>VLOOKUP('STATS 17-18'!Y704,'DF - Tableau 2'!$A$3:$B$55,2)</f>
        <v>83</v>
      </c>
      <c r="C702" s="116">
        <f>IF('STATS 17-18'!G704&lt;400,IF(B702&gt;66,66,B702),B702)</f>
        <v>83</v>
      </c>
      <c r="D702" s="116">
        <f>IF('STATS 17-18'!G704&lt;200,IF(C702&gt;60,60,C702),C702)</f>
        <v>83</v>
      </c>
      <c r="E702" s="33">
        <f>VLOOKUP('STATS 17-18'!AE704,'DF - Tableau 4'!$A$3:$B$55,2)</f>
        <v>70</v>
      </c>
      <c r="F702" s="33">
        <f>IF('STATS 17-18'!G704&lt;400,IF(E702&gt;66,66,E702),E702)</f>
        <v>70</v>
      </c>
      <c r="G702" s="33">
        <f>IF('STATS 17-18'!G704&lt;200,IF(F702&gt;60,60,F702),F702)</f>
        <v>70</v>
      </c>
      <c r="H702" s="116">
        <f>(D702+G702)/2</f>
        <v>76.5</v>
      </c>
      <c r="I702" s="116">
        <f>IF('STATS 17-18'!H704&lt;13.4,IF(H702&gt;73,73,H702),H702)</f>
        <v>76.5</v>
      </c>
      <c r="J702" s="134">
        <f>IF('STATS 17-18'!H704&lt;11,IF(I702&gt;66,66,I702),I702)</f>
        <v>76.5</v>
      </c>
    </row>
    <row r="703" ht="20.35" customHeight="1">
      <c r="A703" t="s" s="38">
        <v>818</v>
      </c>
      <c r="B703" s="90">
        <f>VLOOKUP('STATS 17-18'!Y705,'DF - Tableau 2'!$A$3:$B$55,2)</f>
        <v>91</v>
      </c>
      <c r="C703" s="116">
        <f>IF('STATS 17-18'!G705&lt;400,IF(B703&gt;66,66,B703),B703)</f>
        <v>91</v>
      </c>
      <c r="D703" s="116">
        <f>IF('STATS 17-18'!G705&lt;200,IF(C703&gt;60,60,C703),C703)</f>
        <v>91</v>
      </c>
      <c r="E703" s="33">
        <f>VLOOKUP('STATS 17-18'!AE705,'DF - Tableau 4'!$A$3:$B$55,2)</f>
        <v>59</v>
      </c>
      <c r="F703" s="33">
        <f>IF('STATS 17-18'!G705&lt;400,IF(E703&gt;66,66,E703),E703)</f>
        <v>59</v>
      </c>
      <c r="G703" s="33">
        <f>IF('STATS 17-18'!G705&lt;200,IF(F703&gt;60,60,F703),F703)</f>
        <v>59</v>
      </c>
      <c r="H703" s="116">
        <f>(D703+G703)/2</f>
        <v>75</v>
      </c>
      <c r="I703" s="116">
        <f>IF('STATS 17-18'!H705&lt;13.4,IF(H703&gt;73,73,H703),H703)</f>
        <v>73</v>
      </c>
      <c r="J703" s="134">
        <f>IF('STATS 17-18'!H705&lt;11,IF(I703&gt;66,66,I703),I703)</f>
        <v>73</v>
      </c>
    </row>
    <row r="704" ht="20.35" customHeight="1">
      <c r="A704" t="s" s="38">
        <v>819</v>
      </c>
      <c r="B704" s="90">
        <f>VLOOKUP('STATS 17-18'!Y706,'DF - Tableau 2'!$A$3:$B$55,2)</f>
        <v>48</v>
      </c>
      <c r="C704" s="116">
        <f>IF('STATS 17-18'!G706&lt;400,IF(B704&gt;66,66,B704),B704)</f>
        <v>48</v>
      </c>
      <c r="D704" s="116">
        <f>IF('STATS 17-18'!G706&lt;200,IF(C704&gt;60,60,C704),C704)</f>
        <v>48</v>
      </c>
      <c r="E704" s="33">
        <f>VLOOKUP('STATS 17-18'!AE706,'DF - Tableau 4'!$A$3:$B$55,2)</f>
        <v>95</v>
      </c>
      <c r="F704" s="33">
        <f>IF('STATS 17-18'!G706&lt;400,IF(E704&gt;66,66,E704),E704)</f>
        <v>95</v>
      </c>
      <c r="G704" s="33">
        <f>IF('STATS 17-18'!G706&lt;200,IF(F704&gt;60,60,F704),F704)</f>
        <v>95</v>
      </c>
      <c r="H704" s="116">
        <f>(D704+G704)/2</f>
        <v>71.5</v>
      </c>
      <c r="I704" s="116">
        <f>IF('STATS 17-18'!H706&lt;13.4,IF(H704&gt;73,73,H704),H704)</f>
        <v>71.5</v>
      </c>
      <c r="J704" s="134">
        <f>IF('STATS 17-18'!H706&lt;11,IF(I704&gt;66,66,I704),I704)</f>
        <v>71.5</v>
      </c>
    </row>
    <row r="705" ht="20.35" customHeight="1">
      <c r="A705" t="s" s="38">
        <v>820</v>
      </c>
      <c r="B705" s="90">
        <f>VLOOKUP('STATS 17-18'!Y707,'DF - Tableau 2'!$A$3:$B$55,2)</f>
        <v>47</v>
      </c>
      <c r="C705" s="116">
        <f>IF('STATS 17-18'!G707&lt;400,IF(B705&gt;66,66,B705),B705)</f>
        <v>47</v>
      </c>
      <c r="D705" s="116">
        <f>IF('STATS 17-18'!G707&lt;200,IF(C705&gt;60,60,C705),C705)</f>
        <v>47</v>
      </c>
      <c r="E705" s="33">
        <f>VLOOKUP('STATS 17-18'!AE707,'DF - Tableau 4'!$A$3:$B$55,2)</f>
        <v>81</v>
      </c>
      <c r="F705" s="33">
        <f>IF('STATS 17-18'!G707&lt;400,IF(E705&gt;66,66,E705),E705)</f>
        <v>66</v>
      </c>
      <c r="G705" s="33">
        <f>IF('STATS 17-18'!G707&lt;200,IF(F705&gt;60,60,F705),F705)</f>
        <v>60</v>
      </c>
      <c r="H705" s="116">
        <f>(D705+G705)/2</f>
        <v>53.5</v>
      </c>
      <c r="I705" s="116">
        <f>IF('STATS 17-18'!H707&lt;13.4,IF(H705&gt;73,73,H705),H705)</f>
        <v>53.5</v>
      </c>
      <c r="J705" s="134">
        <f>IF('STATS 17-18'!H707&lt;11,IF(I705&gt;66,66,I705),I705)</f>
        <v>53.5</v>
      </c>
    </row>
    <row r="706" ht="20.35" customHeight="1">
      <c r="A706" t="s" s="38">
        <v>821</v>
      </c>
      <c r="B706" s="90">
        <f>VLOOKUP('STATS 17-18'!Y708,'DF - Tableau 2'!$A$3:$B$55,2)</f>
        <v>48</v>
      </c>
      <c r="C706" s="116">
        <f>IF('STATS 17-18'!G708&lt;400,IF(B706&gt;66,66,B706),B706)</f>
        <v>48</v>
      </c>
      <c r="D706" s="116">
        <f>IF('STATS 17-18'!G708&lt;200,IF(C706&gt;60,60,C706),C706)</f>
        <v>48</v>
      </c>
      <c r="E706" s="33">
        <f>VLOOKUP('STATS 17-18'!AE708,'DF - Tableau 4'!$A$3:$B$55,2)</f>
        <v>77</v>
      </c>
      <c r="F706" s="33">
        <f>IF('STATS 17-18'!G708&lt;400,IF(E706&gt;66,66,E706),E706)</f>
        <v>77</v>
      </c>
      <c r="G706" s="33">
        <f>IF('STATS 17-18'!G708&lt;200,IF(F706&gt;60,60,F706),F706)</f>
        <v>77</v>
      </c>
      <c r="H706" s="116">
        <f>(D706+G706)/2</f>
        <v>62.5</v>
      </c>
      <c r="I706" s="116">
        <f>IF('STATS 17-18'!H708&lt;13.4,IF(H706&gt;73,73,H706),H706)</f>
        <v>62.5</v>
      </c>
      <c r="J706" s="134">
        <f>IF('STATS 17-18'!H708&lt;11,IF(I706&gt;66,66,I706),I706)</f>
        <v>62.5</v>
      </c>
    </row>
    <row r="707" ht="20.35" customHeight="1">
      <c r="A707" t="s" s="38">
        <v>822</v>
      </c>
      <c r="B707" s="90">
        <f>VLOOKUP('STATS 17-18'!Y709,'DF - Tableau 2'!$A$3:$B$55,2)</f>
        <v>87</v>
      </c>
      <c r="C707" s="33">
        <f>IF('STATS 17-18'!G709&lt;400,IF(B707&gt;66,66,B707),B707)</f>
        <v>66</v>
      </c>
      <c r="D707" s="33">
        <f>IF('STATS 17-18'!G709&lt;200,IF(C707&gt;60,60,C707),C707)</f>
        <v>66</v>
      </c>
      <c r="E707" s="33">
        <f>VLOOKUP('STATS 17-18'!AE709,'DF - Tableau 4'!$A$3:$B$55,2)</f>
        <v>48</v>
      </c>
      <c r="F707" s="33">
        <f>IF('STATS 17-18'!G709&lt;400,IF(E707&gt;66,66,E707),E707)</f>
        <v>48</v>
      </c>
      <c r="G707" s="33">
        <f>IF('STATS 17-18'!G709&lt;200,IF(F707&gt;60,60,F707),F707)</f>
        <v>48</v>
      </c>
      <c r="H707" s="116">
        <f>(D707+G707)/2</f>
        <v>57</v>
      </c>
      <c r="I707" s="116">
        <f>IF('STATS 17-18'!H709&lt;13.4,IF(H707&gt;73,73,H707),H707)</f>
        <v>57</v>
      </c>
      <c r="J707" s="134">
        <f>IF('STATS 17-18'!H709&lt;11,IF(I707&gt;66,66,I707),I707)</f>
        <v>57</v>
      </c>
    </row>
    <row r="708" ht="20.35" customHeight="1">
      <c r="A708" t="s" s="38">
        <v>823</v>
      </c>
      <c r="B708" s="90">
        <f>VLOOKUP('STATS 17-18'!Y710,'DF - Tableau 2'!$A$3:$B$55,2)</f>
        <v>94</v>
      </c>
      <c r="C708" s="116">
        <f>IF('STATS 17-18'!G710&lt;400,IF(B708&gt;66,66,B708),B708)</f>
        <v>94</v>
      </c>
      <c r="D708" s="116">
        <f>IF('STATS 17-18'!G710&lt;200,IF(C708&gt;60,60,C708),C708)</f>
        <v>94</v>
      </c>
      <c r="E708" s="33">
        <f>VLOOKUP('STATS 17-18'!AE710,'DF - Tableau 4'!$A$3:$B$55,2)</f>
        <v>51</v>
      </c>
      <c r="F708" s="33">
        <f>IF('STATS 17-18'!G710&lt;400,IF(E708&gt;66,66,E708),E708)</f>
        <v>51</v>
      </c>
      <c r="G708" s="33">
        <f>IF('STATS 17-18'!G710&lt;200,IF(F708&gt;60,60,F708),F708)</f>
        <v>51</v>
      </c>
      <c r="H708" s="116">
        <f>(D708+G708)/2</f>
        <v>72.5</v>
      </c>
      <c r="I708" s="116">
        <f>IF('STATS 17-18'!H710&lt;13.4,IF(H708&gt;73,73,H708),H708)</f>
        <v>72.5</v>
      </c>
      <c r="J708" s="134">
        <f>IF('STATS 17-18'!H710&lt;11,IF(I708&gt;66,66,I708),I708)</f>
        <v>72.5</v>
      </c>
    </row>
    <row r="709" ht="20.35" customHeight="1">
      <c r="A709" t="s" s="38">
        <v>824</v>
      </c>
      <c r="B709" s="90">
        <f>VLOOKUP('STATS 17-18'!Y711,'DF - Tableau 2'!$A$3:$B$55,2)</f>
        <v>77</v>
      </c>
      <c r="C709" s="116">
        <f>IF('STATS 17-18'!G711&lt;400,IF(B709&gt;66,66,B709),B709)</f>
        <v>77</v>
      </c>
      <c r="D709" s="116">
        <f>IF('STATS 17-18'!G711&lt;200,IF(C709&gt;60,60,C709),C709)</f>
        <v>77</v>
      </c>
      <c r="E709" s="33">
        <f>VLOOKUP('STATS 17-18'!AE711,'DF - Tableau 4'!$A$3:$B$55,2)</f>
        <v>57</v>
      </c>
      <c r="F709" s="33">
        <f>IF('STATS 17-18'!G711&lt;400,IF(E709&gt;66,66,E709),E709)</f>
        <v>57</v>
      </c>
      <c r="G709" s="33">
        <f>IF('STATS 17-18'!G711&lt;200,IF(F709&gt;60,60,F709),F709)</f>
        <v>57</v>
      </c>
      <c r="H709" s="116">
        <f>(D709+G709)/2</f>
        <v>67</v>
      </c>
      <c r="I709" s="116">
        <f>IF('STATS 17-18'!H711&lt;13.4,IF(H709&gt;73,73,H709),H709)</f>
        <v>67</v>
      </c>
      <c r="J709" s="134">
        <f>IF('STATS 17-18'!H711&lt;11,IF(I709&gt;66,66,I709),I709)</f>
        <v>66</v>
      </c>
    </row>
    <row r="710" ht="20.35" customHeight="1">
      <c r="A710" t="s" s="38">
        <v>825</v>
      </c>
      <c r="B710" s="90">
        <f>VLOOKUP('STATS 17-18'!Y712,'DF - Tableau 2'!$A$3:$B$55,2)</f>
        <v>72</v>
      </c>
      <c r="C710" s="116">
        <f>IF('STATS 17-18'!G712&lt;400,IF(B710&gt;66,66,B710),B710)</f>
        <v>72</v>
      </c>
      <c r="D710" s="116">
        <f>IF('STATS 17-18'!G712&lt;200,IF(C710&gt;60,60,C710),C710)</f>
        <v>72</v>
      </c>
      <c r="E710" s="33">
        <f>VLOOKUP('STATS 17-18'!AE712,'DF - Tableau 4'!$A$3:$B$55,2)</f>
        <v>62</v>
      </c>
      <c r="F710" s="33">
        <f>IF('STATS 17-18'!G712&lt;400,IF(E710&gt;66,66,E710),E710)</f>
        <v>62</v>
      </c>
      <c r="G710" s="33">
        <f>IF('STATS 17-18'!G712&lt;200,IF(F710&gt;60,60,F710),F710)</f>
        <v>62</v>
      </c>
      <c r="H710" s="116">
        <f>(D710+G710)/2</f>
        <v>67</v>
      </c>
      <c r="I710" s="116">
        <f>IF('STATS 17-18'!H712&lt;13.4,IF(H710&gt;73,73,H710),H710)</f>
        <v>67</v>
      </c>
      <c r="J710" s="134">
        <f>IF('STATS 17-18'!H712&lt;11,IF(I710&gt;66,66,I710),I710)</f>
        <v>67</v>
      </c>
    </row>
    <row r="711" ht="20.35" customHeight="1">
      <c r="A711" t="s" s="38">
        <v>827</v>
      </c>
      <c r="B711" s="90">
        <f>VLOOKUP('STATS 17-18'!Y713,'DF - Tableau 2'!$A$3:$B$55,2)</f>
        <v>95</v>
      </c>
      <c r="C711" s="116">
        <f>IF('STATS 17-18'!G713&lt;400,IF(B711&gt;66,66,B711),B711)</f>
        <v>95</v>
      </c>
      <c r="D711" s="116">
        <f>IF('STATS 17-18'!G713&lt;200,IF(C711&gt;60,60,C711),C711)</f>
        <v>95</v>
      </c>
      <c r="E711" s="33">
        <f>VLOOKUP('STATS 17-18'!AE713,'DF - Tableau 4'!$A$3:$B$55,2)</f>
        <v>63</v>
      </c>
      <c r="F711" s="33">
        <f>IF('STATS 17-18'!G713&lt;400,IF(E711&gt;66,66,E711),E711)</f>
        <v>63</v>
      </c>
      <c r="G711" s="33">
        <f>IF('STATS 17-18'!G713&lt;200,IF(F711&gt;60,60,F711),F711)</f>
        <v>63</v>
      </c>
      <c r="H711" s="116">
        <f>(D711+G711)/2</f>
        <v>79</v>
      </c>
      <c r="I711" s="116">
        <f>IF('STATS 17-18'!H713&lt;13.4,IF(H711&gt;73,73,H711),H711)</f>
        <v>79</v>
      </c>
      <c r="J711" s="134">
        <f>IF('STATS 17-18'!H713&lt;11,IF(I711&gt;66,66,I711),I711)</f>
        <v>79</v>
      </c>
    </row>
    <row r="712" ht="20.35" customHeight="1">
      <c r="A712" t="s" s="38">
        <v>828</v>
      </c>
      <c r="B712" s="90">
        <f>VLOOKUP('STATS 17-18'!Y714,'DF - Tableau 2'!$A$3:$B$55,2)</f>
        <v>68</v>
      </c>
      <c r="C712" s="116">
        <f>IF('STATS 17-18'!G714&lt;400,IF(B712&gt;66,66,B712),B712)</f>
        <v>68</v>
      </c>
      <c r="D712" s="116">
        <f>IF('STATS 17-18'!G714&lt;200,IF(C712&gt;60,60,C712),C712)</f>
        <v>68</v>
      </c>
      <c r="E712" s="33">
        <f>VLOOKUP('STATS 17-18'!AE714,'DF - Tableau 4'!$A$3:$B$55,2)</f>
        <v>51</v>
      </c>
      <c r="F712" s="33">
        <f>IF('STATS 17-18'!G714&lt;400,IF(E712&gt;66,66,E712),E712)</f>
        <v>51</v>
      </c>
      <c r="G712" s="33">
        <f>IF('STATS 17-18'!G714&lt;200,IF(F712&gt;60,60,F712),F712)</f>
        <v>51</v>
      </c>
      <c r="H712" s="116">
        <f>(D712+G712)/2</f>
        <v>59.5</v>
      </c>
      <c r="I712" s="116">
        <f>IF('STATS 17-18'!H714&lt;13.4,IF(H712&gt;73,73,H712),H712)</f>
        <v>59.5</v>
      </c>
      <c r="J712" s="134">
        <f>IF('STATS 17-18'!H714&lt;11,IF(I712&gt;66,66,I712),I712)</f>
        <v>59.5</v>
      </c>
    </row>
    <row r="713" ht="20.35" customHeight="1">
      <c r="A713" t="s" s="38">
        <v>829</v>
      </c>
      <c r="B713" s="90">
        <f>VLOOKUP('STATS 17-18'!Y715,'DF - Tableau 2'!$A$3:$B$55,2)</f>
        <v>95</v>
      </c>
      <c r="C713" s="116">
        <f>IF('STATS 17-18'!G715&lt;400,IF(B713&gt;66,66,B713),B713)</f>
        <v>95</v>
      </c>
      <c r="D713" s="116">
        <f>IF('STATS 17-18'!G715&lt;200,IF(C713&gt;60,60,C713),C713)</f>
        <v>95</v>
      </c>
      <c r="E713" s="33">
        <f>VLOOKUP('STATS 17-18'!AE715,'DF - Tableau 4'!$A$3:$B$55,2)</f>
        <v>77</v>
      </c>
      <c r="F713" s="33">
        <f>IF('STATS 17-18'!G715&lt;400,IF(E713&gt;66,66,E713),E713)</f>
        <v>77</v>
      </c>
      <c r="G713" s="33">
        <f>IF('STATS 17-18'!G715&lt;200,IF(F713&gt;60,60,F713),F713)</f>
        <v>77</v>
      </c>
      <c r="H713" s="116">
        <f>(D713+G713)/2</f>
        <v>86</v>
      </c>
      <c r="I713" s="116">
        <f>IF('STATS 17-18'!H715&lt;13.4,IF(H713&gt;73,73,H713),H713)</f>
        <v>86</v>
      </c>
      <c r="J713" s="134">
        <f>IF('STATS 17-18'!H715&lt;11,IF(I713&gt;66,66,I713),I713)</f>
        <v>86</v>
      </c>
    </row>
    <row r="714" ht="20.35" customHeight="1">
      <c r="A714" t="s" s="38">
        <v>830</v>
      </c>
      <c r="B714" s="90">
        <f>VLOOKUP('STATS 17-18'!Y716,'DF - Tableau 2'!$A$3:$B$55,2)</f>
        <v>79</v>
      </c>
      <c r="C714" s="116">
        <f>IF('STATS 17-18'!G716&lt;400,IF(B714&gt;66,66,B714),B714)</f>
        <v>79</v>
      </c>
      <c r="D714" s="116">
        <f>IF('STATS 17-18'!G716&lt;200,IF(C714&gt;60,60,C714),C714)</f>
        <v>79</v>
      </c>
      <c r="E714" s="33">
        <f>VLOOKUP('STATS 17-18'!AE716,'DF - Tableau 4'!$A$3:$B$55,2)</f>
        <v>67</v>
      </c>
      <c r="F714" s="33">
        <f>IF('STATS 17-18'!G716&lt;400,IF(E714&gt;66,66,E714),E714)</f>
        <v>67</v>
      </c>
      <c r="G714" s="33">
        <f>IF('STATS 17-18'!G716&lt;200,IF(F714&gt;60,60,F714),F714)</f>
        <v>67</v>
      </c>
      <c r="H714" s="116">
        <f>(D714+G714)/2</f>
        <v>73</v>
      </c>
      <c r="I714" s="116">
        <f>IF('STATS 17-18'!H716&lt;13.4,IF(H714&gt;73,73,H714),H714)</f>
        <v>73</v>
      </c>
      <c r="J714" s="134">
        <f>IF('STATS 17-18'!H716&lt;11,IF(I714&gt;66,66,I714),I714)</f>
        <v>73</v>
      </c>
    </row>
    <row r="715" ht="20.35" customHeight="1">
      <c r="A715" t="s" s="38">
        <v>832</v>
      </c>
      <c r="B715" s="90">
        <f>VLOOKUP('STATS 17-18'!Y717,'DF - Tableau 2'!$A$3:$B$55,2)</f>
        <v>93</v>
      </c>
      <c r="C715" s="33">
        <f>IF('STATS 17-18'!G717&lt;400,IF(B715&gt;66,66,B715),B715)</f>
        <v>66</v>
      </c>
      <c r="D715" s="33">
        <f>IF('STATS 17-18'!G717&lt;200,IF(C715&gt;60,60,C715),C715)</f>
        <v>60</v>
      </c>
      <c r="E715" s="33">
        <f>VLOOKUP('STATS 17-18'!AE717,'DF - Tableau 4'!$A$3:$B$55,2)</f>
        <v>90</v>
      </c>
      <c r="F715" s="33">
        <f>IF('STATS 17-18'!G717&lt;400,IF(E715&gt;66,66,E715),E715)</f>
        <v>66</v>
      </c>
      <c r="G715" s="33">
        <f>IF('STATS 17-18'!G717&lt;200,IF(F715&gt;60,60,F715),F715)</f>
        <v>60</v>
      </c>
      <c r="H715" s="116">
        <f>(D715+G715)/2</f>
        <v>60</v>
      </c>
      <c r="I715" s="116">
        <f>IF('STATS 17-18'!H717&lt;13.4,IF(H715&gt;73,73,H715),H715)</f>
        <v>60</v>
      </c>
      <c r="J715" s="134">
        <f>IF('STATS 17-18'!H717&lt;11,IF(I715&gt;66,66,I715),I715)</f>
        <v>60</v>
      </c>
    </row>
    <row r="716" ht="20.35" customHeight="1">
      <c r="A716" t="s" s="38">
        <v>833</v>
      </c>
      <c r="B716" s="90">
        <f>VLOOKUP('STATS 17-18'!Y718,'DF - Tableau 2'!$A$3:$B$55,2)</f>
        <v>50</v>
      </c>
      <c r="C716" s="116">
        <f>IF('STATS 17-18'!G718&lt;400,IF(B716&gt;66,66,B716),B716)</f>
        <v>50</v>
      </c>
      <c r="D716" s="116">
        <f>IF('STATS 17-18'!G718&lt;200,IF(C716&gt;60,60,C716),C716)</f>
        <v>50</v>
      </c>
      <c r="E716" s="33">
        <f>VLOOKUP('STATS 17-18'!AE718,'DF - Tableau 4'!$A$3:$B$55,2)</f>
        <v>93</v>
      </c>
      <c r="F716" s="33">
        <f>IF('STATS 17-18'!G718&lt;400,IF(E716&gt;66,66,E716),E716)</f>
        <v>93</v>
      </c>
      <c r="G716" s="33">
        <f>IF('STATS 17-18'!G718&lt;200,IF(F716&gt;60,60,F716),F716)</f>
        <v>93</v>
      </c>
      <c r="H716" s="116">
        <f>(D716+G716)/2</f>
        <v>71.5</v>
      </c>
      <c r="I716" s="116">
        <f>IF('STATS 17-18'!H718&lt;13.4,IF(H716&gt;73,73,H716),H716)</f>
        <v>71.5</v>
      </c>
      <c r="J716" s="134">
        <f>IF('STATS 17-18'!H718&lt;11,IF(I716&gt;66,66,I716),I716)</f>
        <v>71.5</v>
      </c>
    </row>
    <row r="717" ht="20.35" customHeight="1">
      <c r="A717" t="s" s="38">
        <v>834</v>
      </c>
      <c r="B717" s="90">
        <f>VLOOKUP('STATS 17-18'!Y719,'DF - Tableau 2'!$A$3:$B$55,2)</f>
        <v>47</v>
      </c>
      <c r="C717" s="116">
        <f>IF('STATS 17-18'!G719&lt;400,IF(B717&gt;66,66,B717),B717)</f>
        <v>47</v>
      </c>
      <c r="D717" s="116">
        <f>IF('STATS 17-18'!G719&lt;200,IF(C717&gt;60,60,C717),C717)</f>
        <v>47</v>
      </c>
      <c r="E717" s="33">
        <f>VLOOKUP('STATS 17-18'!AE719,'DF - Tableau 4'!$A$3:$B$55,2)</f>
        <v>95</v>
      </c>
      <c r="F717" s="33">
        <f>IF('STATS 17-18'!G719&lt;400,IF(E717&gt;66,66,E717),E717)</f>
        <v>95</v>
      </c>
      <c r="G717" s="33">
        <f>IF('STATS 17-18'!G719&lt;200,IF(F717&gt;60,60,F717),F717)</f>
        <v>95</v>
      </c>
      <c r="H717" s="116">
        <f>(D717+G717)/2</f>
        <v>71</v>
      </c>
      <c r="I717" s="116">
        <f>IF('STATS 17-18'!H719&lt;13.4,IF(H717&gt;73,73,H717),H717)</f>
        <v>71</v>
      </c>
      <c r="J717" s="134">
        <f>IF('STATS 17-18'!H719&lt;11,IF(I717&gt;66,66,I717),I717)</f>
        <v>71</v>
      </c>
    </row>
    <row r="718" ht="20.35" customHeight="1">
      <c r="A718" t="s" s="38">
        <v>835</v>
      </c>
      <c r="B718" s="90">
        <f>VLOOKUP('STATS 17-18'!Y720,'DF - Tableau 2'!$A$3:$B$55,2)</f>
        <v>48</v>
      </c>
      <c r="C718" s="116">
        <f>IF('STATS 17-18'!G720&lt;400,IF(B718&gt;66,66,B718),B718)</f>
        <v>48</v>
      </c>
      <c r="D718" s="116">
        <f>IF('STATS 17-18'!G720&lt;200,IF(C718&gt;60,60,C718),C718)</f>
        <v>48</v>
      </c>
      <c r="E718" s="33">
        <f>VLOOKUP('STATS 17-18'!AE720,'DF - Tableau 4'!$A$3:$B$55,2)</f>
        <v>87</v>
      </c>
      <c r="F718" s="33">
        <f>IF('STATS 17-18'!G720&lt;400,IF(E718&gt;66,66,E718),E718)</f>
        <v>87</v>
      </c>
      <c r="G718" s="33">
        <f>IF('STATS 17-18'!G720&lt;200,IF(F718&gt;60,60,F718),F718)</f>
        <v>87</v>
      </c>
      <c r="H718" s="116">
        <f>(D718+G718)/2</f>
        <v>67.5</v>
      </c>
      <c r="I718" s="116">
        <f>IF('STATS 17-18'!H720&lt;13.4,IF(H718&gt;73,73,H718),H718)</f>
        <v>67.5</v>
      </c>
      <c r="J718" s="134">
        <f>IF('STATS 17-18'!H720&lt;11,IF(I718&gt;66,66,I718),I718)</f>
        <v>67.5</v>
      </c>
    </row>
    <row r="719" ht="20.35" customHeight="1">
      <c r="A719" t="s" s="38">
        <v>836</v>
      </c>
      <c r="B719" s="90">
        <f>VLOOKUP('STATS 17-18'!Y721,'DF - Tableau 2'!$A$3:$B$55,2)</f>
        <v>99</v>
      </c>
      <c r="C719" s="33">
        <f>IF('STATS 17-18'!G721&lt;400,IF(B719&gt;66,66,B719),B719)</f>
        <v>66</v>
      </c>
      <c r="D719" s="33">
        <f>IF('STATS 17-18'!G721&lt;200,IF(C719&gt;60,60,C719),C719)</f>
        <v>60</v>
      </c>
      <c r="E719" s="33">
        <f>VLOOKUP('STATS 17-18'!AE721,'DF - Tableau 4'!$A$3:$B$55,2)</f>
        <v>90</v>
      </c>
      <c r="F719" s="33">
        <f>IF('STATS 17-18'!G721&lt;400,IF(E719&gt;66,66,E719),E719)</f>
        <v>66</v>
      </c>
      <c r="G719" s="33">
        <f>IF('STATS 17-18'!G721&lt;200,IF(F719&gt;60,60,F719),F719)</f>
        <v>60</v>
      </c>
      <c r="H719" s="116">
        <f>(D719+G719)/2</f>
        <v>60</v>
      </c>
      <c r="I719" s="116">
        <f>IF('STATS 17-18'!H721&lt;13.4,IF(H719&gt;73,73,H719),H719)</f>
        <v>60</v>
      </c>
      <c r="J719" s="134">
        <f>IF('STATS 17-18'!H721&lt;11,IF(I719&gt;66,66,I719),I719)</f>
        <v>60</v>
      </c>
    </row>
    <row r="720" ht="20.35" customHeight="1">
      <c r="A720" t="s" s="38">
        <v>837</v>
      </c>
      <c r="B720" s="90">
        <f>VLOOKUP('STATS 17-18'!Y722,'DF - Tableau 2'!$A$3:$B$55,2)</f>
        <v>49</v>
      </c>
      <c r="C720" s="116">
        <f>IF('STATS 17-18'!G722&lt;400,IF(B720&gt;66,66,B720),B720)</f>
        <v>49</v>
      </c>
      <c r="D720" s="116">
        <f>IF('STATS 17-18'!G722&lt;200,IF(C720&gt;60,60,C720),C720)</f>
        <v>49</v>
      </c>
      <c r="E720" s="33">
        <f>VLOOKUP('STATS 17-18'!AE722,'DF - Tableau 4'!$A$3:$B$55,2)</f>
        <v>64</v>
      </c>
      <c r="F720" s="33">
        <f>IF('STATS 17-18'!G722&lt;400,IF(E720&gt;66,66,E720),E720)</f>
        <v>64</v>
      </c>
      <c r="G720" s="33">
        <f>IF('STATS 17-18'!G722&lt;200,IF(F720&gt;60,60,F720),F720)</f>
        <v>60</v>
      </c>
      <c r="H720" s="116">
        <f>(D720+G720)/2</f>
        <v>54.5</v>
      </c>
      <c r="I720" s="116">
        <f>IF('STATS 17-18'!H722&lt;13.4,IF(H720&gt;73,73,H720),H720)</f>
        <v>54.5</v>
      </c>
      <c r="J720" s="134">
        <f>IF('STATS 17-18'!H722&lt;11,IF(I720&gt;66,66,I720),I720)</f>
        <v>54.5</v>
      </c>
    </row>
    <row r="721" ht="20.35" customHeight="1">
      <c r="A721" t="s" s="38">
        <v>838</v>
      </c>
      <c r="B721" s="90">
        <f>VLOOKUP('STATS 17-18'!Y723,'DF - Tableau 2'!$A$3:$B$55,2)</f>
        <v>61</v>
      </c>
      <c r="C721" s="116">
        <f>IF('STATS 17-18'!G723&lt;400,IF(B721&gt;66,66,B721),B721)</f>
        <v>61</v>
      </c>
      <c r="D721" s="116">
        <f>IF('STATS 17-18'!G723&lt;200,IF(C721&gt;60,60,C721),C721)</f>
        <v>61</v>
      </c>
      <c r="E721" s="33">
        <f>VLOOKUP('STATS 17-18'!AE723,'DF - Tableau 4'!$A$3:$B$55,2)</f>
        <v>81</v>
      </c>
      <c r="F721" s="33">
        <f>IF('STATS 17-18'!G723&lt;400,IF(E721&gt;66,66,E721),E721)</f>
        <v>81</v>
      </c>
      <c r="G721" s="33">
        <f>IF('STATS 17-18'!G723&lt;200,IF(F721&gt;60,60,F721),F721)</f>
        <v>81</v>
      </c>
      <c r="H721" s="116">
        <f>(D721+G721)/2</f>
        <v>71</v>
      </c>
      <c r="I721" s="116">
        <f>IF('STATS 17-18'!H723&lt;13.4,IF(H721&gt;73,73,H721),H721)</f>
        <v>71</v>
      </c>
      <c r="J721" s="134">
        <f>IF('STATS 17-18'!H723&lt;11,IF(I721&gt;66,66,I721),I721)</f>
        <v>71</v>
      </c>
    </row>
    <row r="722" ht="20.35" customHeight="1">
      <c r="A722" t="s" s="38">
        <v>839</v>
      </c>
      <c r="B722" s="90">
        <f>VLOOKUP('STATS 17-18'!Y724,'DF - Tableau 2'!$A$3:$B$55,2)</f>
        <v>47</v>
      </c>
      <c r="C722" s="116">
        <f>IF('STATS 17-18'!G724&lt;400,IF(B722&gt;66,66,B722),B722)</f>
        <v>47</v>
      </c>
      <c r="D722" s="116">
        <f>IF('STATS 17-18'!G724&lt;200,IF(C722&gt;60,60,C722),C722)</f>
        <v>47</v>
      </c>
      <c r="E722" s="33">
        <f>VLOOKUP('STATS 17-18'!AE724,'DF - Tableau 4'!$A$3:$B$55,2)</f>
        <v>90</v>
      </c>
      <c r="F722" s="33">
        <f>IF('STATS 17-18'!G724&lt;400,IF(E722&gt;66,66,E722),E722)</f>
        <v>90</v>
      </c>
      <c r="G722" s="33">
        <f>IF('STATS 17-18'!G724&lt;200,IF(F722&gt;60,60,F722),F722)</f>
        <v>90</v>
      </c>
      <c r="H722" s="116">
        <f>(D722+G722)/2</f>
        <v>68.5</v>
      </c>
      <c r="I722" s="116">
        <f>IF('STATS 17-18'!H724&lt;13.4,IF(H722&gt;73,73,H722),H722)</f>
        <v>68.5</v>
      </c>
      <c r="J722" s="134">
        <f>IF('STATS 17-18'!H724&lt;11,IF(I722&gt;66,66,I722),I722)</f>
        <v>68.5</v>
      </c>
    </row>
    <row r="723" ht="20.35" customHeight="1">
      <c r="A723" t="s" s="38">
        <v>840</v>
      </c>
      <c r="B723" s="90">
        <f>VLOOKUP('STATS 17-18'!Y725,'DF - Tableau 2'!$A$3:$B$55,2)</f>
        <v>52</v>
      </c>
      <c r="C723" s="116">
        <f>IF('STATS 17-18'!G725&lt;400,IF(B723&gt;66,66,B723),B723)</f>
        <v>52</v>
      </c>
      <c r="D723" s="116">
        <f>IF('STATS 17-18'!G725&lt;200,IF(C723&gt;60,60,C723),C723)</f>
        <v>52</v>
      </c>
      <c r="E723" s="33">
        <f>VLOOKUP('STATS 17-18'!AE725,'DF - Tableau 4'!$A$3:$B$55,2)</f>
        <v>94</v>
      </c>
      <c r="F723" s="33">
        <f>IF('STATS 17-18'!G725&lt;400,IF(E723&gt;66,66,E723),E723)</f>
        <v>94</v>
      </c>
      <c r="G723" s="33">
        <f>IF('STATS 17-18'!G725&lt;200,IF(F723&gt;60,60,F723),F723)</f>
        <v>94</v>
      </c>
      <c r="H723" s="116">
        <f>(D723+G723)/2</f>
        <v>73</v>
      </c>
      <c r="I723" s="116">
        <f>IF('STATS 17-18'!H725&lt;13.4,IF(H723&gt;73,73,H723),H723)</f>
        <v>73</v>
      </c>
      <c r="J723" s="134">
        <f>IF('STATS 17-18'!H725&lt;11,IF(I723&gt;66,66,I723),I723)</f>
        <v>73</v>
      </c>
    </row>
    <row r="724" ht="20.35" customHeight="1">
      <c r="A724" t="s" s="38">
        <v>841</v>
      </c>
      <c r="B724" s="90">
        <f>VLOOKUP('STATS 17-18'!Y726,'DF - Tableau 2'!$A$3:$B$55,2)</f>
        <v>82</v>
      </c>
      <c r="C724" s="33">
        <f>IF('STATS 17-18'!G726&lt;400,IF(B724&gt;66,66,B724),B724)</f>
        <v>66</v>
      </c>
      <c r="D724" s="33">
        <f>IF('STATS 17-18'!G726&lt;200,IF(C724&gt;60,60,C724),C724)</f>
        <v>66</v>
      </c>
      <c r="E724" s="33">
        <f>VLOOKUP('STATS 17-18'!AE726,'DF - Tableau 4'!$A$3:$B$55,2)</f>
        <v>72</v>
      </c>
      <c r="F724" s="33">
        <f>IF('STATS 17-18'!G726&lt;400,IF(E724&gt;66,66,E724),E724)</f>
        <v>66</v>
      </c>
      <c r="G724" s="33">
        <f>IF('STATS 17-18'!G726&lt;200,IF(F724&gt;60,60,F724),F724)</f>
        <v>66</v>
      </c>
      <c r="H724" s="116">
        <f>(D724+G724)/2</f>
        <v>66</v>
      </c>
      <c r="I724" s="116">
        <f>IF('STATS 17-18'!H726&lt;13.4,IF(H724&gt;73,73,H724),H724)</f>
        <v>66</v>
      </c>
      <c r="J724" s="134">
        <f>IF('STATS 17-18'!H726&lt;11,IF(I724&gt;66,66,I724),I724)</f>
        <v>66</v>
      </c>
    </row>
    <row r="725" ht="20.35" customHeight="1">
      <c r="A725" t="s" s="38">
        <v>842</v>
      </c>
      <c r="B725" s="90">
        <f>VLOOKUP('STATS 17-18'!Y727,'DF - Tableau 2'!$A$3:$B$55,2)</f>
        <v>80</v>
      </c>
      <c r="C725" s="116">
        <f>IF('STATS 17-18'!G727&lt;400,IF(B725&gt;66,66,B725),B725)</f>
        <v>80</v>
      </c>
      <c r="D725" s="116">
        <f>IF('STATS 17-18'!G727&lt;200,IF(C725&gt;60,60,C725),C725)</f>
        <v>80</v>
      </c>
      <c r="E725" s="33">
        <f>VLOOKUP('STATS 17-18'!AE727,'DF - Tableau 4'!$A$3:$B$55,2)</f>
        <v>69</v>
      </c>
      <c r="F725" s="33">
        <f>IF('STATS 17-18'!G727&lt;400,IF(E725&gt;66,66,E725),E725)</f>
        <v>69</v>
      </c>
      <c r="G725" s="33">
        <f>IF('STATS 17-18'!G727&lt;200,IF(F725&gt;60,60,F725),F725)</f>
        <v>69</v>
      </c>
      <c r="H725" s="116">
        <f>(D725+G725)/2</f>
        <v>74.5</v>
      </c>
      <c r="I725" s="116">
        <f>IF('STATS 17-18'!H727&lt;13.4,IF(H725&gt;73,73,H725),H725)</f>
        <v>73</v>
      </c>
      <c r="J725" s="134">
        <f>IF('STATS 17-18'!H727&lt;11,IF(I725&gt;66,66,I725),I725)</f>
        <v>73</v>
      </c>
    </row>
    <row r="726" ht="20.35" customHeight="1">
      <c r="A726" t="s" s="38">
        <v>843</v>
      </c>
      <c r="B726" s="90">
        <f>VLOOKUP('STATS 17-18'!Y728,'DF - Tableau 2'!$A$3:$B$55,2)</f>
        <v>75</v>
      </c>
      <c r="C726" s="116">
        <f>IF('STATS 17-18'!G728&lt;400,IF(B726&gt;66,66,B726),B726)</f>
        <v>75</v>
      </c>
      <c r="D726" s="116">
        <f>IF('STATS 17-18'!G728&lt;200,IF(C726&gt;60,60,C726),C726)</f>
        <v>75</v>
      </c>
      <c r="E726" s="33">
        <f>VLOOKUP('STATS 17-18'!AE728,'DF - Tableau 4'!$A$3:$B$55,2)</f>
        <v>56</v>
      </c>
      <c r="F726" s="33">
        <f>IF('STATS 17-18'!G728&lt;400,IF(E726&gt;66,66,E726),E726)</f>
        <v>56</v>
      </c>
      <c r="G726" s="33">
        <f>IF('STATS 17-18'!G728&lt;200,IF(F726&gt;60,60,F726),F726)</f>
        <v>56</v>
      </c>
      <c r="H726" s="116">
        <f>(D726+G726)/2</f>
        <v>65.5</v>
      </c>
      <c r="I726" s="116">
        <f>IF('STATS 17-18'!H728&lt;13.4,IF(H726&gt;73,73,H726),H726)</f>
        <v>65.5</v>
      </c>
      <c r="J726" s="134">
        <f>IF('STATS 17-18'!H728&lt;11,IF(I726&gt;66,66,I726),I726)</f>
        <v>65.5</v>
      </c>
    </row>
    <row r="727" ht="20.35" customHeight="1">
      <c r="A727" t="s" s="38">
        <v>845</v>
      </c>
      <c r="B727" s="90">
        <f>VLOOKUP('STATS 17-18'!Y729,'DF - Tableau 2'!$A$3:$B$55,2)</f>
        <v>62</v>
      </c>
      <c r="C727" s="116">
        <f>IF('STATS 17-18'!G729&lt;400,IF(B727&gt;66,66,B727),B727)</f>
        <v>62</v>
      </c>
      <c r="D727" s="33">
        <f>IF('STATS 17-18'!G729&lt;200,IF(C727&gt;60,60,C727),C727)</f>
        <v>60</v>
      </c>
      <c r="E727" s="33">
        <f>VLOOKUP('STATS 17-18'!AE729,'DF - Tableau 4'!$A$3:$B$55,2)</f>
        <v>47</v>
      </c>
      <c r="F727" s="33">
        <f>IF('STATS 17-18'!G729&lt;400,IF(E727&gt;66,66,E727),E727)</f>
        <v>47</v>
      </c>
      <c r="G727" s="33">
        <f>IF('STATS 17-18'!G729&lt;200,IF(F727&gt;60,60,F727),F727)</f>
        <v>47</v>
      </c>
      <c r="H727" s="116">
        <f>(D727+G727)/2</f>
        <v>53.5</v>
      </c>
      <c r="I727" s="116">
        <f>IF('STATS 17-18'!H729&lt;13.4,IF(H727&gt;73,73,H727),H727)</f>
        <v>53.5</v>
      </c>
      <c r="J727" s="134">
        <f>IF('STATS 17-18'!H729&lt;11,IF(I727&gt;66,66,I727),I727)</f>
        <v>53.5</v>
      </c>
    </row>
    <row r="728" ht="20.35" customHeight="1">
      <c r="A728" t="s" s="38">
        <v>846</v>
      </c>
      <c r="B728" s="90">
        <f>VLOOKUP('STATS 17-18'!Y730,'DF - Tableau 2'!$A$3:$B$55,2)</f>
        <v>67</v>
      </c>
      <c r="C728" s="116">
        <f>IF('STATS 17-18'!G730&lt;400,IF(B728&gt;66,66,B728),B728)</f>
        <v>67</v>
      </c>
      <c r="D728" s="116">
        <f>IF('STATS 17-18'!G730&lt;200,IF(C728&gt;60,60,C728),C728)</f>
        <v>67</v>
      </c>
      <c r="E728" s="33">
        <f>VLOOKUP('STATS 17-18'!AE730,'DF - Tableau 4'!$A$3:$B$55,2)</f>
        <v>48</v>
      </c>
      <c r="F728" s="33">
        <f>IF('STATS 17-18'!G730&lt;400,IF(E728&gt;66,66,E728),E728)</f>
        <v>48</v>
      </c>
      <c r="G728" s="33">
        <f>IF('STATS 17-18'!G730&lt;200,IF(F728&gt;60,60,F728),F728)</f>
        <v>48</v>
      </c>
      <c r="H728" s="116">
        <f>(D728+G728)/2</f>
        <v>57.5</v>
      </c>
      <c r="I728" s="116">
        <f>IF('STATS 17-18'!H730&lt;13.4,IF(H728&gt;73,73,H728),H728)</f>
        <v>57.5</v>
      </c>
      <c r="J728" s="134">
        <f>IF('STATS 17-18'!H730&lt;11,IF(I728&gt;66,66,I728),I728)</f>
        <v>57.5</v>
      </c>
    </row>
    <row r="729" ht="20.35" customHeight="1">
      <c r="A729" t="s" s="38">
        <v>847</v>
      </c>
      <c r="B729" s="90">
        <f>VLOOKUP('STATS 17-18'!Y731,'DF - Tableau 2'!$A$3:$B$55,2)</f>
        <v>83</v>
      </c>
      <c r="C729" s="116">
        <f>IF('STATS 17-18'!G731&lt;400,IF(B729&gt;66,66,B729),B729)</f>
        <v>83</v>
      </c>
      <c r="D729" s="116">
        <f>IF('STATS 17-18'!G731&lt;200,IF(C729&gt;60,60,C729),C729)</f>
        <v>83</v>
      </c>
      <c r="E729" s="33">
        <f>VLOOKUP('STATS 17-18'!AE731,'DF - Tableau 4'!$A$3:$B$55,2)</f>
        <v>88</v>
      </c>
      <c r="F729" s="33">
        <f>IF('STATS 17-18'!G731&lt;400,IF(E729&gt;66,66,E729),E729)</f>
        <v>88</v>
      </c>
      <c r="G729" s="33">
        <f>IF('STATS 17-18'!G731&lt;200,IF(F729&gt;60,60,F729),F729)</f>
        <v>88</v>
      </c>
      <c r="H729" s="116">
        <f>(D729+G729)/2</f>
        <v>85.5</v>
      </c>
      <c r="I729" s="116">
        <f>IF('STATS 17-18'!H731&lt;13.4,IF(H729&gt;73,73,H729),H729)</f>
        <v>85.5</v>
      </c>
      <c r="J729" s="134">
        <f>IF('STATS 17-18'!H731&lt;11,IF(I729&gt;66,66,I729),I729)</f>
        <v>85.5</v>
      </c>
    </row>
    <row r="730" ht="20.35" customHeight="1">
      <c r="A730" t="s" s="38">
        <v>848</v>
      </c>
      <c r="B730" s="90">
        <f>VLOOKUP('STATS 17-18'!Y732,'DF - Tableau 2'!$A$3:$B$55,2)</f>
        <v>89</v>
      </c>
      <c r="C730" s="116">
        <f>IF('STATS 17-18'!G732&lt;400,IF(B730&gt;66,66,B730),B730)</f>
        <v>89</v>
      </c>
      <c r="D730" s="116">
        <f>IF('STATS 17-18'!G732&lt;200,IF(C730&gt;60,60,C730),C730)</f>
        <v>89</v>
      </c>
      <c r="E730" s="33">
        <f>VLOOKUP('STATS 17-18'!AE732,'DF - Tableau 4'!$A$3:$B$55,2)</f>
        <v>71</v>
      </c>
      <c r="F730" s="33">
        <f>IF('STATS 17-18'!G732&lt;400,IF(E730&gt;66,66,E730),E730)</f>
        <v>71</v>
      </c>
      <c r="G730" s="33">
        <f>IF('STATS 17-18'!G732&lt;200,IF(F730&gt;60,60,F730),F730)</f>
        <v>71</v>
      </c>
      <c r="H730" s="116">
        <f>(D730+G730)/2</f>
        <v>80</v>
      </c>
      <c r="I730" s="116">
        <f>IF('STATS 17-18'!H732&lt;13.4,IF(H730&gt;73,73,H730),H730)</f>
        <v>80</v>
      </c>
      <c r="J730" s="134">
        <f>IF('STATS 17-18'!H732&lt;11,IF(I730&gt;66,66,I730),I730)</f>
        <v>80</v>
      </c>
    </row>
    <row r="731" ht="20.35" customHeight="1">
      <c r="A731" t="s" s="38">
        <v>849</v>
      </c>
      <c r="B731" s="90">
        <f>VLOOKUP('STATS 17-18'!Y733,'DF - Tableau 2'!$A$3:$B$55,2)</f>
        <v>74</v>
      </c>
      <c r="C731" s="116">
        <f>IF('STATS 17-18'!G733&lt;400,IF(B731&gt;66,66,B731),B731)</f>
        <v>74</v>
      </c>
      <c r="D731" s="116">
        <f>IF('STATS 17-18'!G733&lt;200,IF(C731&gt;60,60,C731),C731)</f>
        <v>74</v>
      </c>
      <c r="E731" s="33">
        <f>VLOOKUP('STATS 17-18'!AE733,'DF - Tableau 4'!$A$3:$B$55,2)</f>
        <v>64</v>
      </c>
      <c r="F731" s="33">
        <f>IF('STATS 17-18'!G733&lt;400,IF(E731&gt;66,66,E731),E731)</f>
        <v>64</v>
      </c>
      <c r="G731" s="33">
        <f>IF('STATS 17-18'!G733&lt;200,IF(F731&gt;60,60,F731),F731)</f>
        <v>64</v>
      </c>
      <c r="H731" s="116">
        <f>(D731+G731)/2</f>
        <v>69</v>
      </c>
      <c r="I731" s="116">
        <f>IF('STATS 17-18'!H733&lt;13.4,IF(H731&gt;73,73,H731),H731)</f>
        <v>69</v>
      </c>
      <c r="J731" s="134">
        <f>IF('STATS 17-18'!H733&lt;11,IF(I731&gt;66,66,I731),I731)</f>
        <v>69</v>
      </c>
    </row>
    <row r="732" ht="20.35" customHeight="1">
      <c r="A732" t="s" s="38">
        <v>851</v>
      </c>
      <c r="B732" s="90">
        <f>VLOOKUP('STATS 17-18'!Y734,'DF - Tableau 2'!$A$3:$B$55,2)</f>
        <v>82</v>
      </c>
      <c r="C732" s="116">
        <f>IF('STATS 17-18'!G734&lt;400,IF(B732&gt;66,66,B732),B732)</f>
        <v>82</v>
      </c>
      <c r="D732" s="116">
        <f>IF('STATS 17-18'!G734&lt;200,IF(C732&gt;60,60,C732),C732)</f>
        <v>82</v>
      </c>
      <c r="E732" s="33">
        <f>VLOOKUP('STATS 17-18'!AE734,'DF - Tableau 4'!$A$3:$B$55,2)</f>
        <v>54</v>
      </c>
      <c r="F732" s="33">
        <f>IF('STATS 17-18'!G734&lt;400,IF(E732&gt;66,66,E732),E732)</f>
        <v>54</v>
      </c>
      <c r="G732" s="33">
        <f>IF('STATS 17-18'!G734&lt;200,IF(F732&gt;60,60,F732),F732)</f>
        <v>54</v>
      </c>
      <c r="H732" s="116">
        <f>(D732+G732)/2</f>
        <v>68</v>
      </c>
      <c r="I732" s="116">
        <f>IF('STATS 17-18'!H734&lt;13.4,IF(H732&gt;73,73,H732),H732)</f>
        <v>68</v>
      </c>
      <c r="J732" s="134">
        <f>IF('STATS 17-18'!H734&lt;11,IF(I732&gt;66,66,I732),I732)</f>
        <v>68</v>
      </c>
    </row>
    <row r="733" ht="20.35" customHeight="1">
      <c r="A733" t="s" s="38">
        <v>852</v>
      </c>
      <c r="B733" s="90">
        <f>VLOOKUP('STATS 17-18'!Y735,'DF - Tableau 2'!$A$3:$B$55,2)</f>
        <v>61</v>
      </c>
      <c r="C733" s="116">
        <f>IF('STATS 17-18'!G735&lt;400,IF(B733&gt;66,66,B733),B733)</f>
        <v>61</v>
      </c>
      <c r="D733" s="116">
        <f>IF('STATS 17-18'!G735&lt;200,IF(C733&gt;60,60,C733),C733)</f>
        <v>61</v>
      </c>
      <c r="E733" s="33">
        <f>VLOOKUP('STATS 17-18'!AE735,'DF - Tableau 4'!$A$3:$B$55,2)</f>
        <v>71</v>
      </c>
      <c r="F733" s="33">
        <f>IF('STATS 17-18'!G735&lt;400,IF(E733&gt;66,66,E733),E733)</f>
        <v>71</v>
      </c>
      <c r="G733" s="33">
        <f>IF('STATS 17-18'!G735&lt;200,IF(F733&gt;60,60,F733),F733)</f>
        <v>71</v>
      </c>
      <c r="H733" s="116">
        <f>(D733+G733)/2</f>
        <v>66</v>
      </c>
      <c r="I733" s="116">
        <f>IF('STATS 17-18'!H735&lt;13.4,IF(H733&gt;73,73,H733),H733)</f>
        <v>66</v>
      </c>
      <c r="J733" s="134">
        <f>IF('STATS 17-18'!H735&lt;11,IF(I733&gt;66,66,I733),I733)</f>
        <v>66</v>
      </c>
    </row>
    <row r="734" ht="20.35" customHeight="1">
      <c r="A734" t="s" s="38">
        <v>853</v>
      </c>
      <c r="B734" s="90">
        <f>VLOOKUP('STATS 17-18'!Y736,'DF - Tableau 2'!$A$3:$B$55,2)</f>
        <v>47</v>
      </c>
      <c r="C734" s="116">
        <f>IF('STATS 17-18'!G736&lt;400,IF(B734&gt;66,66,B734),B734)</f>
        <v>47</v>
      </c>
      <c r="D734" s="116">
        <f>IF('STATS 17-18'!G736&lt;200,IF(C734&gt;60,60,C734),C734)</f>
        <v>47</v>
      </c>
      <c r="E734" s="33">
        <f>VLOOKUP('STATS 17-18'!AE736,'DF - Tableau 4'!$A$3:$B$55,2)</f>
        <v>53</v>
      </c>
      <c r="F734" s="33">
        <f>IF('STATS 17-18'!G736&lt;400,IF(E734&gt;66,66,E734),E734)</f>
        <v>53</v>
      </c>
      <c r="G734" s="33">
        <f>IF('STATS 17-18'!G736&lt;200,IF(F734&gt;60,60,F734),F734)</f>
        <v>53</v>
      </c>
      <c r="H734" s="116">
        <f>(D734+G734)/2</f>
        <v>50</v>
      </c>
      <c r="I734" s="116">
        <f>IF('STATS 17-18'!H736&lt;13.4,IF(H734&gt;73,73,H734),H734)</f>
        <v>50</v>
      </c>
      <c r="J734" s="134">
        <f>IF('STATS 17-18'!H736&lt;11,IF(I734&gt;66,66,I734),I734)</f>
        <v>50</v>
      </c>
    </row>
    <row r="735" ht="20.35" customHeight="1">
      <c r="A735" t="s" s="38">
        <v>854</v>
      </c>
      <c r="B735" s="90">
        <f>VLOOKUP('STATS 17-18'!Y737,'DF - Tableau 2'!$A$3:$B$55,2)</f>
        <v>81</v>
      </c>
      <c r="C735" s="116">
        <f>IF('STATS 17-18'!G737&lt;400,IF(B735&gt;66,66,B735),B735)</f>
        <v>81</v>
      </c>
      <c r="D735" s="116">
        <f>IF('STATS 17-18'!G737&lt;200,IF(C735&gt;60,60,C735),C735)</f>
        <v>81</v>
      </c>
      <c r="E735" s="33">
        <f>VLOOKUP('STATS 17-18'!AE737,'DF - Tableau 4'!$A$3:$B$55,2)</f>
        <v>97</v>
      </c>
      <c r="F735" s="33">
        <f>IF('STATS 17-18'!G737&lt;400,IF(E735&gt;66,66,E735),E735)</f>
        <v>97</v>
      </c>
      <c r="G735" s="33">
        <f>IF('STATS 17-18'!G737&lt;200,IF(F735&gt;60,60,F735),F735)</f>
        <v>97</v>
      </c>
      <c r="H735" s="116">
        <f>(D735+G735)/2</f>
        <v>89</v>
      </c>
      <c r="I735" s="116">
        <f>IF('STATS 17-18'!H737&lt;13.4,IF(H735&gt;73,73,H735),H735)</f>
        <v>89</v>
      </c>
      <c r="J735" s="134">
        <f>IF('STATS 17-18'!H737&lt;11,IF(I735&gt;66,66,I735),I735)</f>
        <v>89</v>
      </c>
    </row>
    <row r="736" ht="20.35" customHeight="1">
      <c r="A736" t="s" s="38">
        <v>855</v>
      </c>
      <c r="B736" s="90">
        <f>VLOOKUP('STATS 17-18'!Y738,'DF - Tableau 2'!$A$3:$B$55,2)</f>
        <v>47</v>
      </c>
      <c r="C736" s="116">
        <f>IF('STATS 17-18'!G738&lt;400,IF(B736&gt;66,66,B736),B736)</f>
        <v>47</v>
      </c>
      <c r="D736" s="116">
        <f>IF('STATS 17-18'!G738&lt;200,IF(C736&gt;60,60,C736),C736)</f>
        <v>47</v>
      </c>
      <c r="E736" s="33">
        <f>VLOOKUP('STATS 17-18'!AE738,'DF - Tableau 4'!$A$3:$B$55,2)</f>
        <v>71</v>
      </c>
      <c r="F736" s="33">
        <f>IF('STATS 17-18'!G738&lt;400,IF(E736&gt;66,66,E736),E736)</f>
        <v>66</v>
      </c>
      <c r="G736" s="33">
        <f>IF('STATS 17-18'!G738&lt;200,IF(F736&gt;60,60,F736),F736)</f>
        <v>66</v>
      </c>
      <c r="H736" s="116">
        <f>(D736+G736)/2</f>
        <v>56.5</v>
      </c>
      <c r="I736" s="116">
        <f>IF('STATS 17-18'!H738&lt;13.4,IF(H736&gt;73,73,H736),H736)</f>
        <v>56.5</v>
      </c>
      <c r="J736" s="134">
        <f>IF('STATS 17-18'!H738&lt;11,IF(I736&gt;66,66,I736),I736)</f>
        <v>56.5</v>
      </c>
    </row>
    <row r="737" ht="20.35" customHeight="1">
      <c r="A737" t="s" s="38">
        <v>856</v>
      </c>
      <c r="B737" s="90">
        <f>VLOOKUP('STATS 17-18'!Y739,'DF - Tableau 2'!$A$3:$B$55,2)</f>
        <v>56</v>
      </c>
      <c r="C737" s="116">
        <f>IF('STATS 17-18'!G739&lt;400,IF(B737&gt;66,66,B737),B737)</f>
        <v>56</v>
      </c>
      <c r="D737" s="116">
        <f>IF('STATS 17-18'!G739&lt;200,IF(C737&gt;60,60,C737),C737)</f>
        <v>56</v>
      </c>
      <c r="E737" s="33">
        <f>VLOOKUP('STATS 17-18'!AE739,'DF - Tableau 4'!$A$3:$B$55,2)</f>
        <v>93</v>
      </c>
      <c r="F737" s="33">
        <f>IF('STATS 17-18'!G739&lt;400,IF(E737&gt;66,66,E737),E737)</f>
        <v>93</v>
      </c>
      <c r="G737" s="33">
        <f>IF('STATS 17-18'!G739&lt;200,IF(F737&gt;60,60,F737),F737)</f>
        <v>93</v>
      </c>
      <c r="H737" s="116">
        <f>(D737+G737)/2</f>
        <v>74.5</v>
      </c>
      <c r="I737" s="116">
        <f>IF('STATS 17-18'!H739&lt;13.4,IF(H737&gt;73,73,H737),H737)</f>
        <v>74.5</v>
      </c>
      <c r="J737" s="134">
        <f>IF('STATS 17-18'!H739&lt;11,IF(I737&gt;66,66,I737),I737)</f>
        <v>74.5</v>
      </c>
    </row>
    <row r="738" ht="20.35" customHeight="1">
      <c r="A738" t="s" s="38">
        <v>857</v>
      </c>
      <c r="B738" s="90">
        <f>VLOOKUP('STATS 17-18'!Y740,'DF - Tableau 2'!$A$3:$B$55,2)</f>
        <v>92</v>
      </c>
      <c r="C738" s="116">
        <f>IF('STATS 17-18'!G740&lt;400,IF(B738&gt;66,66,B738),B738)</f>
        <v>92</v>
      </c>
      <c r="D738" s="116">
        <f>IF('STATS 17-18'!G740&lt;200,IF(C738&gt;60,60,C738),C738)</f>
        <v>92</v>
      </c>
      <c r="E738" s="33">
        <f>VLOOKUP('STATS 17-18'!AE740,'DF - Tableau 4'!$A$3:$B$55,2)</f>
        <v>63</v>
      </c>
      <c r="F738" s="33">
        <f>IF('STATS 17-18'!G740&lt;400,IF(E738&gt;66,66,E738),E738)</f>
        <v>63</v>
      </c>
      <c r="G738" s="33">
        <f>IF('STATS 17-18'!G740&lt;200,IF(F738&gt;60,60,F738),F738)</f>
        <v>63</v>
      </c>
      <c r="H738" s="116">
        <f>(D738+G738)/2</f>
        <v>77.5</v>
      </c>
      <c r="I738" s="116">
        <f>IF('STATS 17-18'!H740&lt;13.4,IF(H738&gt;73,73,H738),H738)</f>
        <v>77.5</v>
      </c>
      <c r="J738" s="134">
        <f>IF('STATS 17-18'!H740&lt;11,IF(I738&gt;66,66,I738),I738)</f>
        <v>77.5</v>
      </c>
    </row>
    <row r="739" ht="20.35" customHeight="1">
      <c r="A739" t="s" s="38">
        <v>858</v>
      </c>
      <c r="B739" s="90">
        <f>VLOOKUP('STATS 17-18'!Y741,'DF - Tableau 2'!$A$3:$B$55,2)</f>
        <v>90</v>
      </c>
      <c r="C739" s="116">
        <f>IF('STATS 17-18'!G741&lt;400,IF(B739&gt;66,66,B739),B739)</f>
        <v>90</v>
      </c>
      <c r="D739" s="116">
        <f>IF('STATS 17-18'!G741&lt;200,IF(C739&gt;60,60,C739),C739)</f>
        <v>90</v>
      </c>
      <c r="E739" s="33">
        <f>VLOOKUP('STATS 17-18'!AE741,'DF - Tableau 4'!$A$3:$B$55,2)</f>
        <v>58</v>
      </c>
      <c r="F739" s="33">
        <f>IF('STATS 17-18'!G741&lt;400,IF(E739&gt;66,66,E739),E739)</f>
        <v>58</v>
      </c>
      <c r="G739" s="33">
        <f>IF('STATS 17-18'!G741&lt;200,IF(F739&gt;60,60,F739),F739)</f>
        <v>58</v>
      </c>
      <c r="H739" s="116">
        <f>(D739+G739)/2</f>
        <v>74</v>
      </c>
      <c r="I739" s="116">
        <f>IF('STATS 17-18'!H741&lt;13.4,IF(H739&gt;73,73,H739),H739)</f>
        <v>74</v>
      </c>
      <c r="J739" s="134">
        <f>IF('STATS 17-18'!H741&lt;11,IF(I739&gt;66,66,I739),I739)</f>
        <v>74</v>
      </c>
    </row>
    <row r="740" ht="20.35" customHeight="1">
      <c r="A740" t="s" s="38">
        <v>859</v>
      </c>
      <c r="B740" s="90">
        <f>VLOOKUP('STATS 17-18'!Y742,'DF - Tableau 2'!$A$3:$B$55,2)</f>
        <v>66</v>
      </c>
      <c r="C740" s="116">
        <f>IF('STATS 17-18'!G742&lt;400,IF(B740&gt;66,66,B740),B740)</f>
        <v>66</v>
      </c>
      <c r="D740" s="116">
        <f>IF('STATS 17-18'!G742&lt;200,IF(C740&gt;60,60,C740),C740)</f>
        <v>66</v>
      </c>
      <c r="E740" s="33">
        <f>VLOOKUP('STATS 17-18'!AE742,'DF - Tableau 4'!$A$3:$B$55,2)</f>
        <v>82</v>
      </c>
      <c r="F740" s="33">
        <f>IF('STATS 17-18'!G742&lt;400,IF(E740&gt;66,66,E740),E740)</f>
        <v>82</v>
      </c>
      <c r="G740" s="33">
        <f>IF('STATS 17-18'!G742&lt;200,IF(F740&gt;60,60,F740),F740)</f>
        <v>82</v>
      </c>
      <c r="H740" s="116">
        <f>(D740+G740)/2</f>
        <v>74</v>
      </c>
      <c r="I740" s="116">
        <f>IF('STATS 17-18'!H742&lt;13.4,IF(H740&gt;73,73,H740),H740)</f>
        <v>74</v>
      </c>
      <c r="J740" s="134">
        <f>IF('STATS 17-18'!H742&lt;11,IF(I740&gt;66,66,I740),I740)</f>
        <v>74</v>
      </c>
    </row>
    <row r="741" ht="20.35" customHeight="1">
      <c r="A741" t="s" s="38">
        <v>860</v>
      </c>
      <c r="B741" s="90">
        <f>VLOOKUP('STATS 17-18'!Y743,'DF - Tableau 2'!$A$3:$B$55,2)</f>
        <v>66</v>
      </c>
      <c r="C741" s="116">
        <f>IF('STATS 17-18'!G743&lt;400,IF(B741&gt;66,66,B741),B741)</f>
        <v>66</v>
      </c>
      <c r="D741" s="116">
        <f>IF('STATS 17-18'!G743&lt;200,IF(C741&gt;60,60,C741),C741)</f>
        <v>66</v>
      </c>
      <c r="E741" s="33">
        <f>VLOOKUP('STATS 17-18'!AE743,'DF - Tableau 4'!$A$3:$B$55,2)</f>
        <v>69</v>
      </c>
      <c r="F741" s="33">
        <f>IF('STATS 17-18'!G743&lt;400,IF(E741&gt;66,66,E741),E741)</f>
        <v>69</v>
      </c>
      <c r="G741" s="33">
        <f>IF('STATS 17-18'!G743&lt;200,IF(F741&gt;60,60,F741),F741)</f>
        <v>69</v>
      </c>
      <c r="H741" s="116">
        <f>(D741+G741)/2</f>
        <v>67.5</v>
      </c>
      <c r="I741" s="116">
        <f>IF('STATS 17-18'!H743&lt;13.4,IF(H741&gt;73,73,H741),H741)</f>
        <v>67.5</v>
      </c>
      <c r="J741" s="134">
        <f>IF('STATS 17-18'!H743&lt;11,IF(I741&gt;66,66,I741),I741)</f>
        <v>66</v>
      </c>
    </row>
    <row r="742" ht="20.35" customHeight="1">
      <c r="A742" t="s" s="38">
        <v>862</v>
      </c>
      <c r="B742" s="90">
        <f>VLOOKUP('STATS 17-18'!Y744,'DF - Tableau 2'!$A$3:$B$55,2)</f>
        <v>61</v>
      </c>
      <c r="C742" s="116">
        <f>IF('STATS 17-18'!G744&lt;400,IF(B742&gt;66,66,B742),B742)</f>
        <v>61</v>
      </c>
      <c r="D742" s="116">
        <f>IF('STATS 17-18'!G744&lt;200,IF(C742&gt;60,60,C742),C742)</f>
        <v>61</v>
      </c>
      <c r="E742" s="33">
        <f>VLOOKUP('STATS 17-18'!AE744,'DF - Tableau 4'!$A$3:$B$55,2)</f>
        <v>50</v>
      </c>
      <c r="F742" s="33">
        <f>IF('STATS 17-18'!G744&lt;400,IF(E742&gt;66,66,E742),E742)</f>
        <v>50</v>
      </c>
      <c r="G742" s="33">
        <f>IF('STATS 17-18'!G744&lt;200,IF(F742&gt;60,60,F742),F742)</f>
        <v>50</v>
      </c>
      <c r="H742" s="116">
        <f>(D742+G742)/2</f>
        <v>55.5</v>
      </c>
      <c r="I742" s="116">
        <f>IF('STATS 17-18'!H744&lt;13.4,IF(H742&gt;73,73,H742),H742)</f>
        <v>55.5</v>
      </c>
      <c r="J742" s="134">
        <f>IF('STATS 17-18'!H744&lt;11,IF(I742&gt;66,66,I742),I742)</f>
        <v>55.5</v>
      </c>
    </row>
    <row r="743" ht="20.35" customHeight="1">
      <c r="A743" t="s" s="38">
        <v>863</v>
      </c>
      <c r="B743" s="90">
        <f>VLOOKUP('STATS 17-18'!Y745,'DF - Tableau 2'!$A$3:$B$55,2)</f>
        <v>65</v>
      </c>
      <c r="C743" s="116">
        <f>IF('STATS 17-18'!G745&lt;400,IF(B743&gt;66,66,B743),B743)</f>
        <v>65</v>
      </c>
      <c r="D743" s="116">
        <f>IF('STATS 17-18'!G745&lt;200,IF(C743&gt;60,60,C743),C743)</f>
        <v>65</v>
      </c>
      <c r="E743" s="33">
        <f>VLOOKUP('STATS 17-18'!AE745,'DF - Tableau 4'!$A$3:$B$55,2)</f>
        <v>81</v>
      </c>
      <c r="F743" s="33">
        <f>IF('STATS 17-18'!G745&lt;400,IF(E743&gt;66,66,E743),E743)</f>
        <v>66</v>
      </c>
      <c r="G743" s="33">
        <f>IF('STATS 17-18'!G745&lt;200,IF(F743&gt;60,60,F743),F743)</f>
        <v>66</v>
      </c>
      <c r="H743" s="116">
        <f>(D743+G743)/2</f>
        <v>65.5</v>
      </c>
      <c r="I743" s="116">
        <f>IF('STATS 17-18'!H745&lt;13.4,IF(H743&gt;73,73,H743),H743)</f>
        <v>65.5</v>
      </c>
      <c r="J743" s="134">
        <f>IF('STATS 17-18'!H745&lt;11,IF(I743&gt;66,66,I743),I743)</f>
        <v>65.5</v>
      </c>
    </row>
    <row r="744" ht="20.35" customHeight="1">
      <c r="A744" t="s" s="38">
        <v>864</v>
      </c>
      <c r="B744" s="90">
        <f>VLOOKUP('STATS 17-18'!Y746,'DF - Tableau 2'!$A$3:$B$55,2)</f>
        <v>84</v>
      </c>
      <c r="C744" s="116">
        <f>IF('STATS 17-18'!G746&lt;400,IF(B744&gt;66,66,B744),B744)</f>
        <v>84</v>
      </c>
      <c r="D744" s="116">
        <f>IF('STATS 17-18'!G746&lt;200,IF(C744&gt;60,60,C744),C744)</f>
        <v>84</v>
      </c>
      <c r="E744" s="33">
        <f>VLOOKUP('STATS 17-18'!AE746,'DF - Tableau 4'!$A$3:$B$55,2)</f>
        <v>48</v>
      </c>
      <c r="F744" s="33">
        <f>IF('STATS 17-18'!G746&lt;400,IF(E744&gt;66,66,E744),E744)</f>
        <v>48</v>
      </c>
      <c r="G744" s="33">
        <f>IF('STATS 17-18'!G746&lt;200,IF(F744&gt;60,60,F744),F744)</f>
        <v>48</v>
      </c>
      <c r="H744" s="116">
        <f>(D744+G744)/2</f>
        <v>66</v>
      </c>
      <c r="I744" s="116">
        <f>IF('STATS 17-18'!H746&lt;13.4,IF(H744&gt;73,73,H744),H744)</f>
        <v>66</v>
      </c>
      <c r="J744" s="134">
        <f>IF('STATS 17-18'!H746&lt;11,IF(I744&gt;66,66,I744),I744)</f>
        <v>66</v>
      </c>
    </row>
    <row r="745" ht="20.35" customHeight="1">
      <c r="A745" t="s" s="38">
        <v>865</v>
      </c>
      <c r="B745" s="90">
        <f>VLOOKUP('STATS 17-18'!Y747,'DF - Tableau 2'!$A$3:$B$55,2)</f>
        <v>49</v>
      </c>
      <c r="C745" s="116">
        <f>IF('STATS 17-18'!G747&lt;400,IF(B745&gt;66,66,B745),B745)</f>
        <v>49</v>
      </c>
      <c r="D745" s="116">
        <f>IF('STATS 17-18'!G747&lt;200,IF(C745&gt;60,60,C745),C745)</f>
        <v>49</v>
      </c>
      <c r="E745" s="33">
        <f>VLOOKUP('STATS 17-18'!AE747,'DF - Tableau 4'!$A$3:$B$55,2)</f>
        <v>81</v>
      </c>
      <c r="F745" s="33">
        <f>IF('STATS 17-18'!G747&lt;400,IF(E745&gt;66,66,E745),E745)</f>
        <v>81</v>
      </c>
      <c r="G745" s="33">
        <f>IF('STATS 17-18'!G747&lt;200,IF(F745&gt;60,60,F745),F745)</f>
        <v>81</v>
      </c>
      <c r="H745" s="116">
        <f>(D745+G745)/2</f>
        <v>65</v>
      </c>
      <c r="I745" s="116">
        <f>IF('STATS 17-18'!H747&lt;13.4,IF(H745&gt;73,73,H745),H745)</f>
        <v>65</v>
      </c>
      <c r="J745" s="134">
        <f>IF('STATS 17-18'!H747&lt;11,IF(I745&gt;66,66,I745),I745)</f>
        <v>65</v>
      </c>
    </row>
    <row r="746" ht="20.35" customHeight="1">
      <c r="A746" t="s" s="38">
        <v>866</v>
      </c>
      <c r="B746" s="90">
        <f>VLOOKUP('STATS 17-18'!Y748,'DF - Tableau 2'!$A$3:$B$55,2)</f>
        <v>94</v>
      </c>
      <c r="C746" s="116">
        <f>IF('STATS 17-18'!G748&lt;400,IF(B746&gt;66,66,B746),B746)</f>
        <v>94</v>
      </c>
      <c r="D746" s="116">
        <f>IF('STATS 17-18'!G748&lt;200,IF(C746&gt;60,60,C746),C746)</f>
        <v>94</v>
      </c>
      <c r="E746" s="33">
        <f>VLOOKUP('STATS 17-18'!AE748,'DF - Tableau 4'!$A$3:$B$55,2)</f>
        <v>59</v>
      </c>
      <c r="F746" s="33">
        <f>IF('STATS 17-18'!G748&lt;400,IF(E746&gt;66,66,E746),E746)</f>
        <v>59</v>
      </c>
      <c r="G746" s="33">
        <f>IF('STATS 17-18'!G748&lt;200,IF(F746&gt;60,60,F746),F746)</f>
        <v>59</v>
      </c>
      <c r="H746" s="116">
        <f>(D746+G746)/2</f>
        <v>76.5</v>
      </c>
      <c r="I746" s="116">
        <f>IF('STATS 17-18'!H748&lt;13.4,IF(H746&gt;73,73,H746),H746)</f>
        <v>76.5</v>
      </c>
      <c r="J746" s="134">
        <f>IF('STATS 17-18'!H748&lt;11,IF(I746&gt;66,66,I746),I746)</f>
        <v>76.5</v>
      </c>
    </row>
    <row r="747" ht="20.35" customHeight="1">
      <c r="A747" t="s" s="38">
        <v>867</v>
      </c>
      <c r="B747" s="90">
        <f>VLOOKUP('STATS 17-18'!Y749,'DF - Tableau 2'!$A$3:$B$55,2)</f>
        <v>59</v>
      </c>
      <c r="C747" s="116">
        <f>IF('STATS 17-18'!G749&lt;400,IF(B747&gt;66,66,B747),B747)</f>
        <v>59</v>
      </c>
      <c r="D747" s="116">
        <f>IF('STATS 17-18'!G749&lt;200,IF(C747&gt;60,60,C747),C747)</f>
        <v>59</v>
      </c>
      <c r="E747" s="33">
        <f>VLOOKUP('STATS 17-18'!AE749,'DF - Tableau 4'!$A$3:$B$55,2)</f>
        <v>56</v>
      </c>
      <c r="F747" s="33">
        <f>IF('STATS 17-18'!G749&lt;400,IF(E747&gt;66,66,E747),E747)</f>
        <v>56</v>
      </c>
      <c r="G747" s="33">
        <f>IF('STATS 17-18'!G749&lt;200,IF(F747&gt;60,60,F747),F747)</f>
        <v>56</v>
      </c>
      <c r="H747" s="116">
        <f>(D747+G747)/2</f>
        <v>57.5</v>
      </c>
      <c r="I747" s="116">
        <f>IF('STATS 17-18'!H749&lt;13.4,IF(H747&gt;73,73,H747),H747)</f>
        <v>57.5</v>
      </c>
      <c r="J747" s="134">
        <f>IF('STATS 17-18'!H749&lt;11,IF(I747&gt;66,66,I747),I747)</f>
        <v>57.5</v>
      </c>
    </row>
    <row r="748" ht="20.35" customHeight="1">
      <c r="A748" t="s" s="38">
        <v>868</v>
      </c>
      <c r="B748" s="90">
        <f>VLOOKUP('STATS 17-18'!Y750,'DF - Tableau 2'!$A$3:$B$55,2)</f>
        <v>67</v>
      </c>
      <c r="C748" s="116">
        <f>IF('STATS 17-18'!G750&lt;400,IF(B748&gt;66,66,B748),B748)</f>
        <v>67</v>
      </c>
      <c r="D748" s="116">
        <f>IF('STATS 17-18'!G750&lt;200,IF(C748&gt;60,60,C748),C748)</f>
        <v>67</v>
      </c>
      <c r="E748" s="33">
        <f>VLOOKUP('STATS 17-18'!AE750,'DF - Tableau 4'!$A$3:$B$55,2)</f>
        <v>60</v>
      </c>
      <c r="F748" s="33">
        <f>IF('STATS 17-18'!G750&lt;400,IF(E748&gt;66,66,E748),E748)</f>
        <v>60</v>
      </c>
      <c r="G748" s="33">
        <f>IF('STATS 17-18'!G750&lt;200,IF(F748&gt;60,60,F748),F748)</f>
        <v>60</v>
      </c>
      <c r="H748" s="116">
        <f>(D748+G748)/2</f>
        <v>63.5</v>
      </c>
      <c r="I748" s="116">
        <f>IF('STATS 17-18'!H750&lt;13.4,IF(H748&gt;73,73,H748),H748)</f>
        <v>63.5</v>
      </c>
      <c r="J748" s="134">
        <f>IF('STATS 17-18'!H750&lt;11,IF(I748&gt;66,66,I748),I748)</f>
        <v>63.5</v>
      </c>
    </row>
    <row r="749" ht="20.35" customHeight="1">
      <c r="A749" t="s" s="38">
        <v>869</v>
      </c>
      <c r="B749" s="90">
        <f>VLOOKUP('STATS 17-18'!Y751,'DF - Tableau 2'!$A$3:$B$55,2)</f>
        <v>99</v>
      </c>
      <c r="C749" s="33">
        <f>IF('STATS 17-18'!G751&lt;400,IF(B749&gt;66,66,B749),B749)</f>
        <v>66</v>
      </c>
      <c r="D749" s="33">
        <f>IF('STATS 17-18'!G751&lt;200,IF(C749&gt;60,60,C749),C749)</f>
        <v>60</v>
      </c>
      <c r="E749" s="33">
        <f>VLOOKUP('STATS 17-18'!AE751,'DF - Tableau 4'!$A$3:$B$55,2)</f>
        <v>99</v>
      </c>
      <c r="F749" s="33">
        <f>IF('STATS 17-18'!G751&lt;400,IF(E749&gt;66,66,E749),E749)</f>
        <v>66</v>
      </c>
      <c r="G749" s="33">
        <f>IF('STATS 17-18'!G751&lt;200,IF(F749&gt;60,60,F749),F749)</f>
        <v>60</v>
      </c>
      <c r="H749" s="116">
        <f>(D749+G749)/2</f>
        <v>60</v>
      </c>
      <c r="I749" s="116">
        <f>IF('STATS 17-18'!H751&lt;13.4,IF(H749&gt;73,73,H749),H749)</f>
        <v>60</v>
      </c>
      <c r="J749" s="134">
        <f>IF('STATS 17-18'!H751&lt;11,IF(I749&gt;66,66,I749),I749)</f>
        <v>60</v>
      </c>
    </row>
    <row r="750" ht="20.35" customHeight="1">
      <c r="A750" t="s" s="38">
        <v>870</v>
      </c>
      <c r="B750" s="90">
        <f>VLOOKUP('STATS 17-18'!Y752,'DF - Tableau 2'!$A$3:$B$55,2)</f>
        <v>53</v>
      </c>
      <c r="C750" s="116">
        <f>IF('STATS 17-18'!G752&lt;400,IF(B750&gt;66,66,B750),B750)</f>
        <v>53</v>
      </c>
      <c r="D750" s="116">
        <f>IF('STATS 17-18'!G752&lt;200,IF(C750&gt;60,60,C750),C750)</f>
        <v>53</v>
      </c>
      <c r="E750" s="33">
        <f>VLOOKUP('STATS 17-18'!AE752,'DF - Tableau 4'!$A$3:$B$55,2)</f>
        <v>81</v>
      </c>
      <c r="F750" s="33">
        <f>IF('STATS 17-18'!G752&lt;400,IF(E750&gt;66,66,E750),E750)</f>
        <v>81</v>
      </c>
      <c r="G750" s="33">
        <f>IF('STATS 17-18'!G752&lt;200,IF(F750&gt;60,60,F750),F750)</f>
        <v>81</v>
      </c>
      <c r="H750" s="116">
        <f>(D750+G750)/2</f>
        <v>67</v>
      </c>
      <c r="I750" s="116">
        <f>IF('STATS 17-18'!H752&lt;13.4,IF(H750&gt;73,73,H750),H750)</f>
        <v>67</v>
      </c>
      <c r="J750" s="134">
        <f>IF('STATS 17-18'!H752&lt;11,IF(I750&gt;66,66,I750),I750)</f>
        <v>67</v>
      </c>
    </row>
    <row r="751" ht="20.35" customHeight="1">
      <c r="A751" t="s" s="38">
        <v>872</v>
      </c>
      <c r="B751" s="90">
        <f>VLOOKUP('STATS 17-18'!Y753,'DF - Tableau 2'!$A$3:$B$55,2)</f>
        <v>50</v>
      </c>
      <c r="C751" s="116">
        <f>IF('STATS 17-18'!G753&lt;400,IF(B751&gt;66,66,B751),B751)</f>
        <v>50</v>
      </c>
      <c r="D751" s="116">
        <f>IF('STATS 17-18'!G753&lt;200,IF(C751&gt;60,60,C751),C751)</f>
        <v>50</v>
      </c>
      <c r="E751" s="33">
        <f>VLOOKUP('STATS 17-18'!AE753,'DF - Tableau 4'!$A$3:$B$55,2)</f>
        <v>49</v>
      </c>
      <c r="F751" s="33">
        <f>IF('STATS 17-18'!G753&lt;400,IF(E751&gt;66,66,E751),E751)</f>
        <v>49</v>
      </c>
      <c r="G751" s="33">
        <f>IF('STATS 17-18'!G753&lt;200,IF(F751&gt;60,60,F751),F751)</f>
        <v>49</v>
      </c>
      <c r="H751" s="116">
        <f>(D751+G751)/2</f>
        <v>49.5</v>
      </c>
      <c r="I751" s="116">
        <f>IF('STATS 17-18'!H753&lt;13.4,IF(H751&gt;73,73,H751),H751)</f>
        <v>49.5</v>
      </c>
      <c r="J751" s="134">
        <f>IF('STATS 17-18'!H753&lt;11,IF(I751&gt;66,66,I751),I751)</f>
        <v>49.5</v>
      </c>
    </row>
    <row r="752" ht="20.35" customHeight="1">
      <c r="A752" t="s" s="38">
        <v>873</v>
      </c>
      <c r="B752" s="90">
        <f>VLOOKUP('STATS 17-18'!Y754,'DF - Tableau 2'!$A$3:$B$55,2)</f>
        <v>52</v>
      </c>
      <c r="C752" s="116">
        <f>IF('STATS 17-18'!G754&lt;400,IF(B752&gt;66,66,B752),B752)</f>
        <v>52</v>
      </c>
      <c r="D752" s="116">
        <f>IF('STATS 17-18'!G754&lt;200,IF(C752&gt;60,60,C752),C752)</f>
        <v>52</v>
      </c>
      <c r="E752" s="33">
        <f>VLOOKUP('STATS 17-18'!AE754,'DF - Tableau 4'!$A$3:$B$55,2)</f>
        <v>75</v>
      </c>
      <c r="F752" s="33">
        <f>IF('STATS 17-18'!G754&lt;400,IF(E752&gt;66,66,E752),E752)</f>
        <v>75</v>
      </c>
      <c r="G752" s="33">
        <f>IF('STATS 17-18'!G754&lt;200,IF(F752&gt;60,60,F752),F752)</f>
        <v>75</v>
      </c>
      <c r="H752" s="116">
        <f>(D752+G752)/2</f>
        <v>63.5</v>
      </c>
      <c r="I752" s="116">
        <f>IF('STATS 17-18'!H754&lt;13.4,IF(H752&gt;73,73,H752),H752)</f>
        <v>63.5</v>
      </c>
      <c r="J752" s="134">
        <f>IF('STATS 17-18'!H754&lt;11,IF(I752&gt;66,66,I752),I752)</f>
        <v>63.5</v>
      </c>
    </row>
    <row r="753" ht="20.35" customHeight="1">
      <c r="A753" t="s" s="38">
        <v>875</v>
      </c>
      <c r="B753" s="90">
        <f>VLOOKUP('STATS 17-18'!Y755,'DF - Tableau 2'!$A$3:$B$55,2)</f>
        <v>83</v>
      </c>
      <c r="C753" s="33">
        <f>IF('STATS 17-18'!G755&lt;400,IF(B753&gt;66,66,B753),B753)</f>
        <v>66</v>
      </c>
      <c r="D753" s="33">
        <f>IF('STATS 17-18'!G755&lt;200,IF(C753&gt;60,60,C753),C753)</f>
        <v>60</v>
      </c>
      <c r="E753" s="33">
        <f>VLOOKUP('STATS 17-18'!AE755,'DF - Tableau 4'!$A$3:$B$55,2)</f>
        <v>61</v>
      </c>
      <c r="F753" s="33">
        <f>IF('STATS 17-18'!G755&lt;400,IF(E753&gt;66,66,E753),E753)</f>
        <v>61</v>
      </c>
      <c r="G753" s="33">
        <f>IF('STATS 17-18'!G755&lt;200,IF(F753&gt;60,60,F753),F753)</f>
        <v>60</v>
      </c>
      <c r="H753" s="116">
        <f>(D753+G753)/2</f>
        <v>60</v>
      </c>
      <c r="I753" s="116">
        <f>IF('STATS 17-18'!H755&lt;13.4,IF(H753&gt;73,73,H753),H753)</f>
        <v>60</v>
      </c>
      <c r="J753" s="134">
        <f>IF('STATS 17-18'!H755&lt;11,IF(I753&gt;66,66,I753),I753)</f>
        <v>60</v>
      </c>
    </row>
    <row r="754" ht="20.35" customHeight="1">
      <c r="A754" t="s" s="38">
        <v>876</v>
      </c>
      <c r="B754" s="90">
        <f>VLOOKUP('STATS 17-18'!Y756,'DF - Tableau 2'!$A$3:$B$55,2)</f>
        <v>61</v>
      </c>
      <c r="C754" s="116">
        <f>IF('STATS 17-18'!G756&lt;400,IF(B754&gt;66,66,B754),B754)</f>
        <v>61</v>
      </c>
      <c r="D754" s="116">
        <f>IF('STATS 17-18'!G756&lt;200,IF(C754&gt;60,60,C754),C754)</f>
        <v>61</v>
      </c>
      <c r="E754" s="33">
        <f>VLOOKUP('STATS 17-18'!AE756,'DF - Tableau 4'!$A$3:$B$55,2)</f>
        <v>95</v>
      </c>
      <c r="F754" s="33">
        <f>IF('STATS 17-18'!G756&lt;400,IF(E754&gt;66,66,E754),E754)</f>
        <v>95</v>
      </c>
      <c r="G754" s="33">
        <f>IF('STATS 17-18'!G756&lt;200,IF(F754&gt;60,60,F754),F754)</f>
        <v>95</v>
      </c>
      <c r="H754" s="116">
        <f>(D754+G754)/2</f>
        <v>78</v>
      </c>
      <c r="I754" s="116">
        <f>IF('STATS 17-18'!H756&lt;13.4,IF(H754&gt;73,73,H754),H754)</f>
        <v>73</v>
      </c>
      <c r="J754" s="134">
        <f>IF('STATS 17-18'!H756&lt;11,IF(I754&gt;66,66,I754),I754)</f>
        <v>73</v>
      </c>
    </row>
    <row r="755" ht="20.35" customHeight="1">
      <c r="A755" t="s" s="38">
        <v>877</v>
      </c>
      <c r="B755" s="90">
        <f>VLOOKUP('STATS 17-18'!Y757,'DF - Tableau 2'!$A$3:$B$55,2)</f>
        <v>64</v>
      </c>
      <c r="C755" s="116">
        <f>IF('STATS 17-18'!G757&lt;400,IF(B755&gt;66,66,B755),B755)</f>
        <v>64</v>
      </c>
      <c r="D755" s="116">
        <f>IF('STATS 17-18'!G757&lt;200,IF(C755&gt;60,60,C755),C755)</f>
        <v>64</v>
      </c>
      <c r="E755" s="33">
        <f>VLOOKUP('STATS 17-18'!AE757,'DF - Tableau 4'!$A$3:$B$55,2)</f>
        <v>62</v>
      </c>
      <c r="F755" s="33">
        <f>IF('STATS 17-18'!G757&lt;400,IF(E755&gt;66,66,E755),E755)</f>
        <v>62</v>
      </c>
      <c r="G755" s="33">
        <f>IF('STATS 17-18'!G757&lt;200,IF(F755&gt;60,60,F755),F755)</f>
        <v>62</v>
      </c>
      <c r="H755" s="116">
        <f>(D755+G755)/2</f>
        <v>63</v>
      </c>
      <c r="I755" s="116">
        <f>IF('STATS 17-18'!H757&lt;13.4,IF(H755&gt;73,73,H755),H755)</f>
        <v>63</v>
      </c>
      <c r="J755" s="134">
        <f>IF('STATS 17-18'!H757&lt;11,IF(I755&gt;66,66,I755),I755)</f>
        <v>63</v>
      </c>
    </row>
    <row r="756" ht="20.35" customHeight="1">
      <c r="A756" t="s" s="38">
        <v>878</v>
      </c>
      <c r="B756" s="90">
        <f>VLOOKUP('STATS 17-18'!Y758,'DF - Tableau 2'!$A$3:$B$55,2)</f>
        <v>73</v>
      </c>
      <c r="C756" s="116">
        <f>IF('STATS 17-18'!G758&lt;400,IF(B756&gt;66,66,B756),B756)</f>
        <v>73</v>
      </c>
      <c r="D756" s="116">
        <f>IF('STATS 17-18'!G758&lt;200,IF(C756&gt;60,60,C756),C756)</f>
        <v>73</v>
      </c>
      <c r="E756" s="33">
        <f>VLOOKUP('STATS 17-18'!AE758,'DF - Tableau 4'!$A$3:$B$55,2)</f>
        <v>60</v>
      </c>
      <c r="F756" s="33">
        <f>IF('STATS 17-18'!G758&lt;400,IF(E756&gt;66,66,E756),E756)</f>
        <v>60</v>
      </c>
      <c r="G756" s="33">
        <f>IF('STATS 17-18'!G758&lt;200,IF(F756&gt;60,60,F756),F756)</f>
        <v>60</v>
      </c>
      <c r="H756" s="116">
        <f>(D756+G756)/2</f>
        <v>66.5</v>
      </c>
      <c r="I756" s="116">
        <f>IF('STATS 17-18'!H758&lt;13.4,IF(H756&gt;73,73,H756),H756)</f>
        <v>66.5</v>
      </c>
      <c r="J756" s="134">
        <f>IF('STATS 17-18'!H758&lt;11,IF(I756&gt;66,66,I756),I756)</f>
        <v>66.5</v>
      </c>
    </row>
    <row r="757" ht="20.35" customHeight="1">
      <c r="A757" t="s" s="38">
        <v>879</v>
      </c>
      <c r="B757" s="90">
        <f>VLOOKUP('STATS 17-18'!Y759,'DF - Tableau 2'!$A$3:$B$55,2)</f>
        <v>48</v>
      </c>
      <c r="C757" s="116">
        <f>IF('STATS 17-18'!G759&lt;400,IF(B757&gt;66,66,B757),B757)</f>
        <v>48</v>
      </c>
      <c r="D757" s="116">
        <f>IF('STATS 17-18'!G759&lt;200,IF(C757&gt;60,60,C757),C757)</f>
        <v>48</v>
      </c>
      <c r="E757" s="33">
        <f>VLOOKUP('STATS 17-18'!AE759,'DF - Tableau 4'!$A$3:$B$55,2)</f>
        <v>91</v>
      </c>
      <c r="F757" s="33">
        <f>IF('STATS 17-18'!G759&lt;400,IF(E757&gt;66,66,E757),E757)</f>
        <v>91</v>
      </c>
      <c r="G757" s="33">
        <f>IF('STATS 17-18'!G759&lt;200,IF(F757&gt;60,60,F757),F757)</f>
        <v>91</v>
      </c>
      <c r="H757" s="116">
        <f>(D757+G757)/2</f>
        <v>69.5</v>
      </c>
      <c r="I757" s="116">
        <f>IF('STATS 17-18'!H759&lt;13.4,IF(H757&gt;73,73,H757),H757)</f>
        <v>69.5</v>
      </c>
      <c r="J757" s="134">
        <f>IF('STATS 17-18'!H759&lt;11,IF(I757&gt;66,66,I757),I757)</f>
        <v>69.5</v>
      </c>
    </row>
    <row r="758" ht="20.35" customHeight="1">
      <c r="A758" t="s" s="38">
        <v>880</v>
      </c>
      <c r="B758" s="90">
        <f>VLOOKUP('STATS 17-18'!Y760,'DF - Tableau 2'!$A$3:$B$55,2)</f>
        <v>61</v>
      </c>
      <c r="C758" s="116">
        <f>IF('STATS 17-18'!G760&lt;400,IF(B758&gt;66,66,B758),B758)</f>
        <v>61</v>
      </c>
      <c r="D758" s="116">
        <f>IF('STATS 17-18'!G760&lt;200,IF(C758&gt;60,60,C758),C758)</f>
        <v>61</v>
      </c>
      <c r="E758" s="33">
        <f>VLOOKUP('STATS 17-18'!AE760,'DF - Tableau 4'!$A$3:$B$55,2)</f>
        <v>66</v>
      </c>
      <c r="F758" s="33">
        <f>IF('STATS 17-18'!G760&lt;400,IF(E758&gt;66,66,E758),E758)</f>
        <v>66</v>
      </c>
      <c r="G758" s="33">
        <f>IF('STATS 17-18'!G760&lt;200,IF(F758&gt;60,60,F758),F758)</f>
        <v>66</v>
      </c>
      <c r="H758" s="116">
        <f>(D758+G758)/2</f>
        <v>63.5</v>
      </c>
      <c r="I758" s="116">
        <f>IF('STATS 17-18'!H760&lt;13.4,IF(H758&gt;73,73,H758),H758)</f>
        <v>63.5</v>
      </c>
      <c r="J758" s="134">
        <f>IF('STATS 17-18'!H760&lt;11,IF(I758&gt;66,66,I758),I758)</f>
        <v>63.5</v>
      </c>
    </row>
    <row r="759" ht="20.35" customHeight="1">
      <c r="A759" t="s" s="38">
        <v>882</v>
      </c>
      <c r="B759" s="90">
        <f>VLOOKUP('STATS 17-18'!Y761,'DF - Tableau 2'!$A$3:$B$55,2)</f>
        <v>76</v>
      </c>
      <c r="C759" s="116">
        <f>IF('STATS 17-18'!G761&lt;400,IF(B759&gt;66,66,B759),B759)</f>
        <v>76</v>
      </c>
      <c r="D759" s="116">
        <f>IF('STATS 17-18'!G761&lt;200,IF(C759&gt;60,60,C759),C759)</f>
        <v>76</v>
      </c>
      <c r="E759" s="33">
        <f>VLOOKUP('STATS 17-18'!AE761,'DF - Tableau 4'!$A$3:$B$55,2)</f>
        <v>63</v>
      </c>
      <c r="F759" s="33">
        <f>IF('STATS 17-18'!G761&lt;400,IF(E759&gt;66,66,E759),E759)</f>
        <v>63</v>
      </c>
      <c r="G759" s="33">
        <f>IF('STATS 17-18'!G761&lt;200,IF(F759&gt;60,60,F759),F759)</f>
        <v>63</v>
      </c>
      <c r="H759" s="116">
        <f>(D759+G759)/2</f>
        <v>69.5</v>
      </c>
      <c r="I759" s="116">
        <f>IF('STATS 17-18'!H761&lt;13.4,IF(H759&gt;73,73,H759),H759)</f>
        <v>69.5</v>
      </c>
      <c r="J759" s="134">
        <f>IF('STATS 17-18'!H761&lt;11,IF(I759&gt;66,66,I759),I759)</f>
        <v>66</v>
      </c>
    </row>
    <row r="760" ht="20.35" customHeight="1">
      <c r="A760" t="s" s="38">
        <v>883</v>
      </c>
      <c r="B760" s="90">
        <f>VLOOKUP('STATS 17-18'!Y762,'DF - Tableau 2'!$A$3:$B$55,2)</f>
        <v>77</v>
      </c>
      <c r="C760" s="116">
        <f>IF('STATS 17-18'!G762&lt;400,IF(B760&gt;66,66,B760),B760)</f>
        <v>77</v>
      </c>
      <c r="D760" s="116">
        <f>IF('STATS 17-18'!G762&lt;200,IF(C760&gt;60,60,C760),C760)</f>
        <v>77</v>
      </c>
      <c r="E760" s="33">
        <f>VLOOKUP('STATS 17-18'!AE762,'DF - Tableau 4'!$A$3:$B$55,2)</f>
        <v>55</v>
      </c>
      <c r="F760" s="33">
        <f>IF('STATS 17-18'!G762&lt;400,IF(E760&gt;66,66,E760),E760)</f>
        <v>55</v>
      </c>
      <c r="G760" s="33">
        <f>IF('STATS 17-18'!G762&lt;200,IF(F760&gt;60,60,F760),F760)</f>
        <v>55</v>
      </c>
      <c r="H760" s="116">
        <f>(D760+G760)/2</f>
        <v>66</v>
      </c>
      <c r="I760" s="116">
        <f>IF('STATS 17-18'!H762&lt;13.4,IF(H760&gt;73,73,H760),H760)</f>
        <v>66</v>
      </c>
      <c r="J760" s="134">
        <f>IF('STATS 17-18'!H762&lt;11,IF(I760&gt;66,66,I760),I760)</f>
        <v>66</v>
      </c>
    </row>
    <row r="761" ht="20.35" customHeight="1">
      <c r="A761" t="s" s="38">
        <v>884</v>
      </c>
      <c r="B761" s="90">
        <f>VLOOKUP('STATS 17-18'!Y763,'DF - Tableau 2'!$A$3:$B$55,2)</f>
        <v>86</v>
      </c>
      <c r="C761" s="116">
        <f>IF('STATS 17-18'!G763&lt;400,IF(B761&gt;66,66,B761),B761)</f>
        <v>86</v>
      </c>
      <c r="D761" s="116">
        <f>IF('STATS 17-18'!G763&lt;200,IF(C761&gt;60,60,C761),C761)</f>
        <v>86</v>
      </c>
      <c r="E761" s="33">
        <f>VLOOKUP('STATS 17-18'!AE763,'DF - Tableau 4'!$A$3:$B$55,2)</f>
        <v>54</v>
      </c>
      <c r="F761" s="33">
        <f>IF('STATS 17-18'!G763&lt;400,IF(E761&gt;66,66,E761),E761)</f>
        <v>54</v>
      </c>
      <c r="G761" s="33">
        <f>IF('STATS 17-18'!G763&lt;200,IF(F761&gt;60,60,F761),F761)</f>
        <v>54</v>
      </c>
      <c r="H761" s="116">
        <f>(D761+G761)/2</f>
        <v>70</v>
      </c>
      <c r="I761" s="116">
        <f>IF('STATS 17-18'!H763&lt;13.4,IF(H761&gt;73,73,H761),H761)</f>
        <v>70</v>
      </c>
      <c r="J761" s="134">
        <f>IF('STATS 17-18'!H763&lt;11,IF(I761&gt;66,66,I761),I761)</f>
        <v>70</v>
      </c>
    </row>
    <row r="762" ht="20.35" customHeight="1">
      <c r="A762" t="s" s="38">
        <v>885</v>
      </c>
      <c r="B762" s="90">
        <f>VLOOKUP('STATS 17-18'!Y764,'DF - Tableau 2'!$A$3:$B$55,2)</f>
        <v>88</v>
      </c>
      <c r="C762" s="116">
        <f>IF('STATS 17-18'!G764&lt;400,IF(B762&gt;66,66,B762),B762)</f>
        <v>88</v>
      </c>
      <c r="D762" s="116">
        <f>IF('STATS 17-18'!G764&lt;200,IF(C762&gt;60,60,C762),C762)</f>
        <v>88</v>
      </c>
      <c r="E762" s="33">
        <f>VLOOKUP('STATS 17-18'!AE764,'DF - Tableau 4'!$A$3:$B$55,2)</f>
        <v>47</v>
      </c>
      <c r="F762" s="33">
        <f>IF('STATS 17-18'!G764&lt;400,IF(E762&gt;66,66,E762),E762)</f>
        <v>47</v>
      </c>
      <c r="G762" s="33">
        <f>IF('STATS 17-18'!G764&lt;200,IF(F762&gt;60,60,F762),F762)</f>
        <v>47</v>
      </c>
      <c r="H762" s="116">
        <f>(D762+G762)/2</f>
        <v>67.5</v>
      </c>
      <c r="I762" s="116">
        <f>IF('STATS 17-18'!H764&lt;13.4,IF(H762&gt;73,73,H762),H762)</f>
        <v>67.5</v>
      </c>
      <c r="J762" s="134">
        <f>IF('STATS 17-18'!H764&lt;11,IF(I762&gt;66,66,I762),I762)</f>
        <v>67.5</v>
      </c>
    </row>
    <row r="763" ht="20.35" customHeight="1">
      <c r="A763" t="s" s="38">
        <v>886</v>
      </c>
      <c r="B763" s="90">
        <f>VLOOKUP('STATS 17-18'!Y765,'DF - Tableau 2'!$A$3:$B$55,2)</f>
        <v>93</v>
      </c>
      <c r="C763" s="116">
        <f>IF('STATS 17-18'!G765&lt;400,IF(B763&gt;66,66,B763),B763)</f>
        <v>93</v>
      </c>
      <c r="D763" s="116">
        <f>IF('STATS 17-18'!G765&lt;200,IF(C763&gt;60,60,C763),C763)</f>
        <v>93</v>
      </c>
      <c r="E763" s="33">
        <f>VLOOKUP('STATS 17-18'!AE765,'DF - Tableau 4'!$A$3:$B$55,2)</f>
        <v>47</v>
      </c>
      <c r="F763" s="33">
        <f>IF('STATS 17-18'!G765&lt;400,IF(E763&gt;66,66,E763),E763)</f>
        <v>47</v>
      </c>
      <c r="G763" s="33">
        <f>IF('STATS 17-18'!G765&lt;200,IF(F763&gt;60,60,F763),F763)</f>
        <v>47</v>
      </c>
      <c r="H763" s="116">
        <f>(D763+G763)/2</f>
        <v>70</v>
      </c>
      <c r="I763" s="116">
        <f>IF('STATS 17-18'!H765&lt;13.4,IF(H763&gt;73,73,H763),H763)</f>
        <v>70</v>
      </c>
      <c r="J763" s="134">
        <f>IF('STATS 17-18'!H765&lt;11,IF(I763&gt;66,66,I763),I763)</f>
        <v>70</v>
      </c>
    </row>
    <row r="764" ht="20.35" customHeight="1">
      <c r="A764" t="s" s="38">
        <v>887</v>
      </c>
      <c r="B764" s="90">
        <f>VLOOKUP('STATS 17-18'!Y766,'DF - Tableau 2'!$A$3:$B$55,2)</f>
        <v>51</v>
      </c>
      <c r="C764" s="116">
        <f>IF('STATS 17-18'!G766&lt;400,IF(B764&gt;66,66,B764),B764)</f>
        <v>51</v>
      </c>
      <c r="D764" s="116">
        <f>IF('STATS 17-18'!G766&lt;200,IF(C764&gt;60,60,C764),C764)</f>
        <v>51</v>
      </c>
      <c r="E764" s="33">
        <f>VLOOKUP('STATS 17-18'!AE766,'DF - Tableau 4'!$A$3:$B$55,2)</f>
        <v>50</v>
      </c>
      <c r="F764" s="33">
        <f>IF('STATS 17-18'!G766&lt;400,IF(E764&gt;66,66,E764),E764)</f>
        <v>50</v>
      </c>
      <c r="G764" s="33">
        <f>IF('STATS 17-18'!G766&lt;200,IF(F764&gt;60,60,F764),F764)</f>
        <v>50</v>
      </c>
      <c r="H764" s="116">
        <f>(D764+G764)/2</f>
        <v>50.5</v>
      </c>
      <c r="I764" s="116">
        <f>IF('STATS 17-18'!H766&lt;13.4,IF(H764&gt;73,73,H764),H764)</f>
        <v>50.5</v>
      </c>
      <c r="J764" s="134">
        <f>IF('STATS 17-18'!H766&lt;11,IF(I764&gt;66,66,I764),I764)</f>
        <v>50.5</v>
      </c>
    </row>
    <row r="765" ht="20.35" customHeight="1">
      <c r="A765" t="s" s="38">
        <v>888</v>
      </c>
      <c r="B765" s="90">
        <f>VLOOKUP('STATS 17-18'!Y767,'DF - Tableau 2'!$A$3:$B$55,2)</f>
        <v>86</v>
      </c>
      <c r="C765" s="116">
        <f>IF('STATS 17-18'!G767&lt;400,IF(B765&gt;66,66,B765),B765)</f>
        <v>86</v>
      </c>
      <c r="D765" s="116">
        <f>IF('STATS 17-18'!G767&lt;200,IF(C765&gt;60,60,C765),C765)</f>
        <v>86</v>
      </c>
      <c r="E765" s="33">
        <f>VLOOKUP('STATS 17-18'!AE767,'DF - Tableau 4'!$A$3:$B$55,2)</f>
        <v>80</v>
      </c>
      <c r="F765" s="33">
        <f>IF('STATS 17-18'!G767&lt;400,IF(E765&gt;66,66,E765),E765)</f>
        <v>80</v>
      </c>
      <c r="G765" s="33">
        <f>IF('STATS 17-18'!G767&lt;200,IF(F765&gt;60,60,F765),F765)</f>
        <v>80</v>
      </c>
      <c r="H765" s="116">
        <f>(D765+G765)/2</f>
        <v>83</v>
      </c>
      <c r="I765" s="116">
        <f>IF('STATS 17-18'!H767&lt;13.4,IF(H765&gt;73,73,H765),H765)</f>
        <v>83</v>
      </c>
      <c r="J765" s="134">
        <f>IF('STATS 17-18'!H767&lt;11,IF(I765&gt;66,66,I765),I765)</f>
        <v>83</v>
      </c>
    </row>
    <row r="766" ht="20.35" customHeight="1">
      <c r="A766" t="s" s="38">
        <v>889</v>
      </c>
      <c r="B766" s="90">
        <f>VLOOKUP('STATS 17-18'!Y768,'DF - Tableau 2'!$A$3:$B$55,2)</f>
        <v>99</v>
      </c>
      <c r="C766" s="33">
        <f>IF('STATS 17-18'!G768&lt;400,IF(B766&gt;66,66,B766),B766)</f>
        <v>66</v>
      </c>
      <c r="D766" s="33">
        <f>IF('STATS 17-18'!G768&lt;200,IF(C766&gt;60,60,C766),C766)</f>
        <v>60</v>
      </c>
      <c r="E766" s="33">
        <f>VLOOKUP('STATS 17-18'!AE768,'DF - Tableau 4'!$A$3:$B$55,2)</f>
        <v>85</v>
      </c>
      <c r="F766" s="33">
        <f>IF('STATS 17-18'!G768&lt;400,IF(E766&gt;66,66,E766),E766)</f>
        <v>66</v>
      </c>
      <c r="G766" s="33">
        <f>IF('STATS 17-18'!G768&lt;200,IF(F766&gt;60,60,F766),F766)</f>
        <v>60</v>
      </c>
      <c r="H766" s="116">
        <f>(D766+G766)/2</f>
        <v>60</v>
      </c>
      <c r="I766" s="116">
        <f>IF('STATS 17-18'!H768&lt;13.4,IF(H766&gt;73,73,H766),H766)</f>
        <v>60</v>
      </c>
      <c r="J766" s="134">
        <f>IF('STATS 17-18'!H768&lt;11,IF(I766&gt;66,66,I766),I766)</f>
        <v>60</v>
      </c>
    </row>
    <row r="767" ht="20.35" customHeight="1">
      <c r="A767" t="s" s="38">
        <v>890</v>
      </c>
      <c r="B767" s="90">
        <f>VLOOKUP('STATS 17-18'!Y769,'DF - Tableau 2'!$A$3:$B$55,2)</f>
        <v>87</v>
      </c>
      <c r="C767" s="33">
        <f>IF('STATS 17-18'!G769&lt;400,IF(B767&gt;66,66,B767),B767)</f>
        <v>66</v>
      </c>
      <c r="D767" s="33">
        <f>IF('STATS 17-18'!G769&lt;200,IF(C767&gt;60,60,C767),C767)</f>
        <v>60</v>
      </c>
      <c r="E767" s="33">
        <f>VLOOKUP('STATS 17-18'!AE769,'DF - Tableau 4'!$A$3:$B$55,2)</f>
        <v>50</v>
      </c>
      <c r="F767" s="33">
        <f>IF('STATS 17-18'!G769&lt;400,IF(E767&gt;66,66,E767),E767)</f>
        <v>50</v>
      </c>
      <c r="G767" s="33">
        <f>IF('STATS 17-18'!G769&lt;200,IF(F767&gt;60,60,F767),F767)</f>
        <v>50</v>
      </c>
      <c r="H767" s="116">
        <f>(D767+G767)/2</f>
        <v>55</v>
      </c>
      <c r="I767" s="116">
        <f>IF('STATS 17-18'!H769&lt;13.4,IF(H767&gt;73,73,H767),H767)</f>
        <v>55</v>
      </c>
      <c r="J767" s="134">
        <f>IF('STATS 17-18'!H769&lt;11,IF(I767&gt;66,66,I767),I767)</f>
        <v>55</v>
      </c>
    </row>
    <row r="768" ht="20.35" customHeight="1">
      <c r="A768" t="s" s="38">
        <v>891</v>
      </c>
      <c r="B768" s="90">
        <f>VLOOKUP('STATS 17-18'!Y770,'DF - Tableau 2'!$A$3:$B$55,2)</f>
        <v>71</v>
      </c>
      <c r="C768" s="33">
        <f>IF('STATS 17-18'!G770&lt;400,IF(B768&gt;66,66,B768),B768)</f>
        <v>66</v>
      </c>
      <c r="D768" s="33">
        <f>IF('STATS 17-18'!G770&lt;200,IF(C768&gt;60,60,C768),C768)</f>
        <v>66</v>
      </c>
      <c r="E768" s="33">
        <f>VLOOKUP('STATS 17-18'!AE770,'DF - Tableau 4'!$A$3:$B$55,2)</f>
        <v>70</v>
      </c>
      <c r="F768" s="33">
        <f>IF('STATS 17-18'!G770&lt;400,IF(E768&gt;66,66,E768),E768)</f>
        <v>66</v>
      </c>
      <c r="G768" s="33">
        <f>IF('STATS 17-18'!G770&lt;200,IF(F768&gt;60,60,F768),F768)</f>
        <v>66</v>
      </c>
      <c r="H768" s="116">
        <f>(D768+G768)/2</f>
        <v>66</v>
      </c>
      <c r="I768" s="116">
        <f>IF('STATS 17-18'!H770&lt;13.4,IF(H768&gt;73,73,H768),H768)</f>
        <v>66</v>
      </c>
      <c r="J768" s="134">
        <f>IF('STATS 17-18'!H770&lt;11,IF(I768&gt;66,66,I768),I768)</f>
        <v>66</v>
      </c>
    </row>
    <row r="769" ht="20.35" customHeight="1">
      <c r="A769" t="s" s="38">
        <v>892</v>
      </c>
      <c r="B769" s="90">
        <f>VLOOKUP('STATS 17-18'!Y771,'DF - Tableau 2'!$A$3:$B$55,2)</f>
        <v>57</v>
      </c>
      <c r="C769" s="116">
        <f>IF('STATS 17-18'!G771&lt;400,IF(B769&gt;66,66,B769),B769)</f>
        <v>57</v>
      </c>
      <c r="D769" s="116">
        <f>IF('STATS 17-18'!G771&lt;200,IF(C769&gt;60,60,C769),C769)</f>
        <v>57</v>
      </c>
      <c r="E769" s="33">
        <f>VLOOKUP('STATS 17-18'!AE771,'DF - Tableau 4'!$A$3:$B$55,2)</f>
        <v>83</v>
      </c>
      <c r="F769" s="33">
        <f>IF('STATS 17-18'!G771&lt;400,IF(E769&gt;66,66,E769),E769)</f>
        <v>83</v>
      </c>
      <c r="G769" s="33">
        <f>IF('STATS 17-18'!G771&lt;200,IF(F769&gt;60,60,F769),F769)</f>
        <v>83</v>
      </c>
      <c r="H769" s="116">
        <f>(D769+G769)/2</f>
        <v>70</v>
      </c>
      <c r="I769" s="116">
        <f>IF('STATS 17-18'!H771&lt;13.4,IF(H769&gt;73,73,H769),H769)</f>
        <v>70</v>
      </c>
      <c r="J769" s="134">
        <f>IF('STATS 17-18'!H771&lt;11,IF(I769&gt;66,66,I769),I769)</f>
        <v>70</v>
      </c>
    </row>
    <row r="770" ht="20.35" customHeight="1">
      <c r="A770" t="s" s="38">
        <v>893</v>
      </c>
      <c r="B770" s="90">
        <f>VLOOKUP('STATS 17-18'!Y772,'DF - Tableau 2'!$A$3:$B$55,2)</f>
        <v>65</v>
      </c>
      <c r="C770" s="116">
        <f>IF('STATS 17-18'!G772&lt;400,IF(B770&gt;66,66,B770),B770)</f>
        <v>65</v>
      </c>
      <c r="D770" s="116">
        <f>IF('STATS 17-18'!G772&lt;200,IF(C770&gt;60,60,C770),C770)</f>
        <v>65</v>
      </c>
      <c r="E770" s="33">
        <f>VLOOKUP('STATS 17-18'!AE772,'DF - Tableau 4'!$A$3:$B$55,2)</f>
        <v>76</v>
      </c>
      <c r="F770" s="33">
        <f>IF('STATS 17-18'!G772&lt;400,IF(E770&gt;66,66,E770),E770)</f>
        <v>76</v>
      </c>
      <c r="G770" s="33">
        <f>IF('STATS 17-18'!G772&lt;200,IF(F770&gt;60,60,F770),F770)</f>
        <v>76</v>
      </c>
      <c r="H770" s="116">
        <f>(D770+G770)/2</f>
        <v>70.5</v>
      </c>
      <c r="I770" s="116">
        <f>IF('STATS 17-18'!H772&lt;13.4,IF(H770&gt;73,73,H770),H770)</f>
        <v>70.5</v>
      </c>
      <c r="J770" s="134">
        <f>IF('STATS 17-18'!H772&lt;11,IF(I770&gt;66,66,I770),I770)</f>
        <v>70.5</v>
      </c>
    </row>
    <row r="771" ht="20.35" customHeight="1">
      <c r="A771" t="s" s="38">
        <v>894</v>
      </c>
      <c r="B771" s="90">
        <f>VLOOKUP('STATS 17-18'!Y773,'DF - Tableau 2'!$A$3:$B$55,2)</f>
        <v>52</v>
      </c>
      <c r="C771" s="116">
        <f>IF('STATS 17-18'!G773&lt;400,IF(B771&gt;66,66,B771),B771)</f>
        <v>52</v>
      </c>
      <c r="D771" s="116">
        <f>IF('STATS 17-18'!G773&lt;200,IF(C771&gt;60,60,C771),C771)</f>
        <v>52</v>
      </c>
      <c r="E771" s="33">
        <f>VLOOKUP('STATS 17-18'!AE773,'DF - Tableau 4'!$A$3:$B$55,2)</f>
        <v>92</v>
      </c>
      <c r="F771" s="33">
        <f>IF('STATS 17-18'!G773&lt;400,IF(E771&gt;66,66,E771),E771)</f>
        <v>92</v>
      </c>
      <c r="G771" s="33">
        <f>IF('STATS 17-18'!G773&lt;200,IF(F771&gt;60,60,F771),F771)</f>
        <v>92</v>
      </c>
      <c r="H771" s="116">
        <f>(D771+G771)/2</f>
        <v>72</v>
      </c>
      <c r="I771" s="116">
        <f>IF('STATS 17-18'!H773&lt;13.4,IF(H771&gt;73,73,H771),H771)</f>
        <v>72</v>
      </c>
      <c r="J771" s="134">
        <f>IF('STATS 17-18'!H773&lt;11,IF(I771&gt;66,66,I771),I771)</f>
        <v>72</v>
      </c>
    </row>
    <row r="772" ht="20.35" customHeight="1">
      <c r="A772" t="s" s="38">
        <v>895</v>
      </c>
      <c r="B772" s="90">
        <f>VLOOKUP('STATS 17-18'!Y774,'DF - Tableau 2'!$A$3:$B$55,2)</f>
        <v>73</v>
      </c>
      <c r="C772" s="116">
        <f>IF('STATS 17-18'!G774&lt;400,IF(B772&gt;66,66,B772),B772)</f>
        <v>73</v>
      </c>
      <c r="D772" s="116">
        <f>IF('STATS 17-18'!G774&lt;200,IF(C772&gt;60,60,C772),C772)</f>
        <v>73</v>
      </c>
      <c r="E772" s="33">
        <f>VLOOKUP('STATS 17-18'!AE774,'DF - Tableau 4'!$A$3:$B$55,2)</f>
        <v>52</v>
      </c>
      <c r="F772" s="33">
        <f>IF('STATS 17-18'!G774&lt;400,IF(E772&gt;66,66,E772),E772)</f>
        <v>52</v>
      </c>
      <c r="G772" s="33">
        <f>IF('STATS 17-18'!G774&lt;200,IF(F772&gt;60,60,F772),F772)</f>
        <v>52</v>
      </c>
      <c r="H772" s="116">
        <f>(D772+G772)/2</f>
        <v>62.5</v>
      </c>
      <c r="I772" s="116">
        <f>IF('STATS 17-18'!H774&lt;13.4,IF(H772&gt;73,73,H772),H772)</f>
        <v>62.5</v>
      </c>
      <c r="J772" s="134">
        <f>IF('STATS 17-18'!H774&lt;11,IF(I772&gt;66,66,I772),I772)</f>
        <v>62.5</v>
      </c>
    </row>
    <row r="773" ht="20.35" customHeight="1">
      <c r="A773" t="s" s="38">
        <v>896</v>
      </c>
      <c r="B773" s="90">
        <f>VLOOKUP('STATS 17-18'!Y775,'DF - Tableau 2'!$A$3:$B$55,2)</f>
        <v>49</v>
      </c>
      <c r="C773" s="116">
        <f>IF('STATS 17-18'!G775&lt;400,IF(B773&gt;66,66,B773),B773)</f>
        <v>49</v>
      </c>
      <c r="D773" s="116">
        <f>IF('STATS 17-18'!G775&lt;200,IF(C773&gt;60,60,C773),C773)</f>
        <v>49</v>
      </c>
      <c r="E773" s="33">
        <f>VLOOKUP('STATS 17-18'!AE775,'DF - Tableau 4'!$A$3:$B$55,2)</f>
        <v>79</v>
      </c>
      <c r="F773" s="33">
        <f>IF('STATS 17-18'!G775&lt;400,IF(E773&gt;66,66,E773),E773)</f>
        <v>66</v>
      </c>
      <c r="G773" s="33">
        <f>IF('STATS 17-18'!G775&lt;200,IF(F773&gt;60,60,F773),F773)</f>
        <v>66</v>
      </c>
      <c r="H773" s="116">
        <f>(D773+G773)/2</f>
        <v>57.5</v>
      </c>
      <c r="I773" s="116">
        <f>IF('STATS 17-18'!H775&lt;13.4,IF(H773&gt;73,73,H773),H773)</f>
        <v>57.5</v>
      </c>
      <c r="J773" s="134">
        <f>IF('STATS 17-18'!H775&lt;11,IF(I773&gt;66,66,I773),I773)</f>
        <v>57.5</v>
      </c>
    </row>
    <row r="774" ht="20.35" customHeight="1">
      <c r="A774" t="s" s="38">
        <v>897</v>
      </c>
      <c r="B774" s="90">
        <f>VLOOKUP('STATS 17-18'!Y776,'DF - Tableau 2'!$A$3:$B$55,2)</f>
        <v>69</v>
      </c>
      <c r="C774" s="116">
        <f>IF('STATS 17-18'!G776&lt;400,IF(B774&gt;66,66,B774),B774)</f>
        <v>69</v>
      </c>
      <c r="D774" s="116">
        <f>IF('STATS 17-18'!G776&lt;200,IF(C774&gt;60,60,C774),C774)</f>
        <v>69</v>
      </c>
      <c r="E774" s="33">
        <f>VLOOKUP('STATS 17-18'!AE776,'DF - Tableau 4'!$A$3:$B$55,2)</f>
        <v>50</v>
      </c>
      <c r="F774" s="33">
        <f>IF('STATS 17-18'!G776&lt;400,IF(E774&gt;66,66,E774),E774)</f>
        <v>50</v>
      </c>
      <c r="G774" s="33">
        <f>IF('STATS 17-18'!G776&lt;200,IF(F774&gt;60,60,F774),F774)</f>
        <v>50</v>
      </c>
      <c r="H774" s="116">
        <f>(D774+G774)/2</f>
        <v>59.5</v>
      </c>
      <c r="I774" s="116">
        <f>IF('STATS 17-18'!H776&lt;13.4,IF(H774&gt;73,73,H774),H774)</f>
        <v>59.5</v>
      </c>
      <c r="J774" s="134">
        <f>IF('STATS 17-18'!H776&lt;11,IF(I774&gt;66,66,I774),I774)</f>
        <v>59.5</v>
      </c>
    </row>
    <row r="775" ht="20.35" customHeight="1">
      <c r="A775" t="s" s="38">
        <v>898</v>
      </c>
      <c r="B775" s="90">
        <f>VLOOKUP('STATS 17-18'!Y777,'DF - Tableau 2'!$A$3:$B$55,2)</f>
        <v>83</v>
      </c>
      <c r="C775" s="33">
        <f>IF('STATS 17-18'!G777&lt;400,IF(B775&gt;66,66,B775),B775)</f>
        <v>66</v>
      </c>
      <c r="D775" s="33">
        <f>IF('STATS 17-18'!G777&lt;200,IF(C775&gt;60,60,C775),C775)</f>
        <v>60</v>
      </c>
      <c r="E775" s="33">
        <f>VLOOKUP('STATS 17-18'!AE777,'DF - Tableau 4'!$A$3:$B$55,2)</f>
        <v>71</v>
      </c>
      <c r="F775" s="33">
        <f>IF('STATS 17-18'!G777&lt;400,IF(E775&gt;66,66,E775),E775)</f>
        <v>66</v>
      </c>
      <c r="G775" s="33">
        <f>IF('STATS 17-18'!G777&lt;200,IF(F775&gt;60,60,F775),F775)</f>
        <v>60</v>
      </c>
      <c r="H775" s="116">
        <f>(D775+G775)/2</f>
        <v>60</v>
      </c>
      <c r="I775" s="116">
        <f>IF('STATS 17-18'!H777&lt;13.4,IF(H775&gt;73,73,H775),H775)</f>
        <v>60</v>
      </c>
      <c r="J775" s="134">
        <f>IF('STATS 17-18'!H777&lt;11,IF(I775&gt;66,66,I775),I775)</f>
        <v>60</v>
      </c>
    </row>
    <row r="776" ht="20.35" customHeight="1">
      <c r="A776" t="s" s="38">
        <v>899</v>
      </c>
      <c r="B776" s="90">
        <f>VLOOKUP('STATS 17-18'!Y778,'DF - Tableau 2'!$A$3:$B$55,2)</f>
        <v>99</v>
      </c>
      <c r="C776" s="33">
        <f>IF('STATS 17-18'!G778&lt;400,IF(B776&gt;66,66,B776),B776)</f>
        <v>66</v>
      </c>
      <c r="D776" s="33">
        <f>IF('STATS 17-18'!G778&lt;200,IF(C776&gt;60,60,C776),C776)</f>
        <v>60</v>
      </c>
      <c r="E776" s="33">
        <f>VLOOKUP('STATS 17-18'!AE778,'DF - Tableau 4'!$A$3:$B$55,2)</f>
        <v>49</v>
      </c>
      <c r="F776" s="33">
        <f>IF('STATS 17-18'!G778&lt;400,IF(E776&gt;66,66,E776),E776)</f>
        <v>49</v>
      </c>
      <c r="G776" s="33">
        <f>IF('STATS 17-18'!G778&lt;200,IF(F776&gt;60,60,F776),F776)</f>
        <v>49</v>
      </c>
      <c r="H776" s="116">
        <f>(D776+G776)/2</f>
        <v>54.5</v>
      </c>
      <c r="I776" s="116">
        <f>IF('STATS 17-18'!H778&lt;13.4,IF(H776&gt;73,73,H776),H776)</f>
        <v>54.5</v>
      </c>
      <c r="J776" s="134">
        <f>IF('STATS 17-18'!H778&lt;11,IF(I776&gt;66,66,I776),I776)</f>
        <v>54.5</v>
      </c>
    </row>
    <row r="777" ht="20.35" customHeight="1">
      <c r="A777" t="s" s="38">
        <v>900</v>
      </c>
      <c r="B777" s="90">
        <f>VLOOKUP('STATS 17-18'!Y779,'DF - Tableau 2'!$A$3:$B$55,2)</f>
        <v>86</v>
      </c>
      <c r="C777" s="116">
        <f>IF('STATS 17-18'!G779&lt;400,IF(B777&gt;66,66,B777),B777)</f>
        <v>86</v>
      </c>
      <c r="D777" s="116">
        <f>IF('STATS 17-18'!G779&lt;200,IF(C777&gt;60,60,C777),C777)</f>
        <v>86</v>
      </c>
      <c r="E777" s="33">
        <f>VLOOKUP('STATS 17-18'!AE779,'DF - Tableau 4'!$A$3:$B$55,2)</f>
        <v>68</v>
      </c>
      <c r="F777" s="33">
        <f>IF('STATS 17-18'!G779&lt;400,IF(E777&gt;66,66,E777),E777)</f>
        <v>68</v>
      </c>
      <c r="G777" s="33">
        <f>IF('STATS 17-18'!G779&lt;200,IF(F777&gt;60,60,F777),F777)</f>
        <v>68</v>
      </c>
      <c r="H777" s="116">
        <f>(D777+G777)/2</f>
        <v>77</v>
      </c>
      <c r="I777" s="116">
        <f>IF('STATS 17-18'!H779&lt;13.4,IF(H777&gt;73,73,H777),H777)</f>
        <v>73</v>
      </c>
      <c r="J777" s="134">
        <f>IF('STATS 17-18'!H779&lt;11,IF(I777&gt;66,66,I777),I777)</f>
        <v>73</v>
      </c>
    </row>
    <row r="778" ht="20.35" customHeight="1">
      <c r="A778" t="s" s="38">
        <v>901</v>
      </c>
      <c r="B778" s="90">
        <f>VLOOKUP('STATS 17-18'!Y780,'DF - Tableau 2'!$A$3:$B$55,2)</f>
        <v>65</v>
      </c>
      <c r="C778" s="116">
        <f>IF('STATS 17-18'!G780&lt;400,IF(B778&gt;66,66,B778),B778)</f>
        <v>65</v>
      </c>
      <c r="D778" s="116">
        <f>IF('STATS 17-18'!G780&lt;200,IF(C778&gt;60,60,C778),C778)</f>
        <v>65</v>
      </c>
      <c r="E778" s="33">
        <f>VLOOKUP('STATS 17-18'!AE780,'DF - Tableau 4'!$A$3:$B$55,2)</f>
        <v>98</v>
      </c>
      <c r="F778" s="33">
        <f>IF('STATS 17-18'!G780&lt;400,IF(E778&gt;66,66,E778),E778)</f>
        <v>98</v>
      </c>
      <c r="G778" s="33">
        <f>IF('STATS 17-18'!G780&lt;200,IF(F778&gt;60,60,F778),F778)</f>
        <v>98</v>
      </c>
      <c r="H778" s="116">
        <f>(D778+G778)/2</f>
        <v>81.5</v>
      </c>
      <c r="I778" s="116">
        <f>IF('STATS 17-18'!H780&lt;13.4,IF(H778&gt;73,73,H778),H778)</f>
        <v>81.5</v>
      </c>
      <c r="J778" s="134">
        <f>IF('STATS 17-18'!H780&lt;11,IF(I778&gt;66,66,I778),I778)</f>
        <v>81.5</v>
      </c>
    </row>
    <row r="779" ht="20.35" customHeight="1">
      <c r="A779" t="s" s="38">
        <v>902</v>
      </c>
      <c r="B779" s="90">
        <f>VLOOKUP('STATS 17-18'!Y781,'DF - Tableau 2'!$A$3:$B$55,2)</f>
        <v>47</v>
      </c>
      <c r="C779" s="116">
        <f>IF('STATS 17-18'!G781&lt;400,IF(B779&gt;66,66,B779),B779)</f>
        <v>47</v>
      </c>
      <c r="D779" s="116">
        <f>IF('STATS 17-18'!G781&lt;200,IF(C779&gt;60,60,C779),C779)</f>
        <v>47</v>
      </c>
      <c r="E779" s="33">
        <f>VLOOKUP('STATS 17-18'!AE781,'DF - Tableau 4'!$A$3:$B$55,2)</f>
        <v>55</v>
      </c>
      <c r="F779" s="33">
        <f>IF('STATS 17-18'!G781&lt;400,IF(E779&gt;66,66,E779),E779)</f>
        <v>55</v>
      </c>
      <c r="G779" s="33">
        <f>IF('STATS 17-18'!G781&lt;200,IF(F779&gt;60,60,F779),F779)</f>
        <v>55</v>
      </c>
      <c r="H779" s="116">
        <f>(D779+G779)/2</f>
        <v>51</v>
      </c>
      <c r="I779" s="116">
        <f>IF('STATS 17-18'!H781&lt;13.4,IF(H779&gt;73,73,H779),H779)</f>
        <v>51</v>
      </c>
      <c r="J779" s="134">
        <f>IF('STATS 17-18'!H781&lt;11,IF(I779&gt;66,66,I779),I779)</f>
        <v>51</v>
      </c>
    </row>
    <row r="780" ht="20.35" customHeight="1">
      <c r="A780" t="s" s="38">
        <v>903</v>
      </c>
      <c r="B780" s="90">
        <f>VLOOKUP('STATS 17-18'!Y782,'DF - Tableau 2'!$A$3:$B$55,2)</f>
        <v>47</v>
      </c>
      <c r="C780" s="116">
        <f>IF('STATS 17-18'!G782&lt;400,IF(B780&gt;66,66,B780),B780)</f>
        <v>47</v>
      </c>
      <c r="D780" s="116">
        <f>IF('STATS 17-18'!G782&lt;200,IF(C780&gt;60,60,C780),C780)</f>
        <v>47</v>
      </c>
      <c r="E780" s="33">
        <f>VLOOKUP('STATS 17-18'!AE782,'DF - Tableau 4'!$A$3:$B$55,2)</f>
        <v>47</v>
      </c>
      <c r="F780" s="33">
        <f>IF('STATS 17-18'!G782&lt;400,IF(E780&gt;66,66,E780),E780)</f>
        <v>47</v>
      </c>
      <c r="G780" s="33">
        <f>IF('STATS 17-18'!G782&lt;200,IF(F780&gt;60,60,F780),F780)</f>
        <v>47</v>
      </c>
      <c r="H780" s="116">
        <f>(D780+G780)/2</f>
        <v>47</v>
      </c>
      <c r="I780" s="116">
        <f>IF('STATS 17-18'!H782&lt;13.4,IF(H780&gt;73,73,H780),H780)</f>
        <v>47</v>
      </c>
      <c r="J780" s="134">
        <f>IF('STATS 17-18'!H782&lt;11,IF(I780&gt;66,66,I780),I780)</f>
        <v>47</v>
      </c>
    </row>
    <row r="781" ht="20.35" customHeight="1">
      <c r="A781" t="s" s="38">
        <v>904</v>
      </c>
      <c r="B781" s="90">
        <f>VLOOKUP('STATS 17-18'!Y783,'DF - Tableau 2'!$A$3:$B$55,2)</f>
        <v>60</v>
      </c>
      <c r="C781" s="116">
        <f>IF('STATS 17-18'!G783&lt;400,IF(B781&gt;66,66,B781),B781)</f>
        <v>60</v>
      </c>
      <c r="D781" s="116">
        <f>IF('STATS 17-18'!G783&lt;200,IF(C781&gt;60,60,C781),C781)</f>
        <v>60</v>
      </c>
      <c r="E781" s="33">
        <f>VLOOKUP('STATS 17-18'!AE783,'DF - Tableau 4'!$A$3:$B$55,2)</f>
        <v>96</v>
      </c>
      <c r="F781" s="33">
        <f>IF('STATS 17-18'!G783&lt;400,IF(E781&gt;66,66,E781),E781)</f>
        <v>66</v>
      </c>
      <c r="G781" s="33">
        <f>IF('STATS 17-18'!G783&lt;200,IF(F781&gt;60,60,F781),F781)</f>
        <v>66</v>
      </c>
      <c r="H781" s="116">
        <f>(D781+G781)/2</f>
        <v>63</v>
      </c>
      <c r="I781" s="116">
        <f>IF('STATS 17-18'!H783&lt;13.4,IF(H781&gt;73,73,H781),H781)</f>
        <v>63</v>
      </c>
      <c r="J781" s="134">
        <f>IF('STATS 17-18'!H783&lt;11,IF(I781&gt;66,66,I781),I781)</f>
        <v>63</v>
      </c>
    </row>
    <row r="782" ht="20.35" customHeight="1">
      <c r="A782" t="s" s="38">
        <v>905</v>
      </c>
      <c r="B782" s="90">
        <f>VLOOKUP('STATS 17-18'!Y784,'DF - Tableau 2'!$A$3:$B$55,2)</f>
        <v>48</v>
      </c>
      <c r="C782" s="116">
        <f>IF('STATS 17-18'!G784&lt;400,IF(B782&gt;66,66,B782),B782)</f>
        <v>48</v>
      </c>
      <c r="D782" s="116">
        <f>IF('STATS 17-18'!G784&lt;200,IF(C782&gt;60,60,C782),C782)</f>
        <v>48</v>
      </c>
      <c r="E782" s="33">
        <f>VLOOKUP('STATS 17-18'!AE784,'DF - Tableau 4'!$A$3:$B$55,2)</f>
        <v>95</v>
      </c>
      <c r="F782" s="33">
        <f>IF('STATS 17-18'!G784&lt;400,IF(E782&gt;66,66,E782),E782)</f>
        <v>95</v>
      </c>
      <c r="G782" s="33">
        <f>IF('STATS 17-18'!G784&lt;200,IF(F782&gt;60,60,F782),F782)</f>
        <v>95</v>
      </c>
      <c r="H782" s="116">
        <f>(D782+G782)/2</f>
        <v>71.5</v>
      </c>
      <c r="I782" s="116">
        <f>IF('STATS 17-18'!H784&lt;13.4,IF(H782&gt;73,73,H782),H782)</f>
        <v>71.5</v>
      </c>
      <c r="J782" s="134">
        <f>IF('STATS 17-18'!H784&lt;11,IF(I782&gt;66,66,I782),I782)</f>
        <v>71.5</v>
      </c>
    </row>
    <row r="783" ht="20.35" customHeight="1">
      <c r="A783" t="s" s="38">
        <v>906</v>
      </c>
      <c r="B783" s="90">
        <f>VLOOKUP('STATS 17-18'!Y785,'DF - Tableau 2'!$A$3:$B$55,2)</f>
        <v>64</v>
      </c>
      <c r="C783" s="116">
        <f>IF('STATS 17-18'!G785&lt;400,IF(B783&gt;66,66,B783),B783)</f>
        <v>64</v>
      </c>
      <c r="D783" s="116">
        <f>IF('STATS 17-18'!G785&lt;200,IF(C783&gt;60,60,C783),C783)</f>
        <v>64</v>
      </c>
      <c r="E783" s="33">
        <f>VLOOKUP('STATS 17-18'!AE785,'DF - Tableau 4'!$A$3:$B$55,2)</f>
        <v>54</v>
      </c>
      <c r="F783" s="33">
        <f>IF('STATS 17-18'!G785&lt;400,IF(E783&gt;66,66,E783),E783)</f>
        <v>54</v>
      </c>
      <c r="G783" s="33">
        <f>IF('STATS 17-18'!G785&lt;200,IF(F783&gt;60,60,F783),F783)</f>
        <v>54</v>
      </c>
      <c r="H783" s="116">
        <f>(D783+G783)/2</f>
        <v>59</v>
      </c>
      <c r="I783" s="116">
        <f>IF('STATS 17-18'!H785&lt;13.4,IF(H783&gt;73,73,H783),H783)</f>
        <v>59</v>
      </c>
      <c r="J783" s="134">
        <f>IF('STATS 17-18'!H785&lt;11,IF(I783&gt;66,66,I783),I783)</f>
        <v>59</v>
      </c>
    </row>
    <row r="784" ht="20.35" customHeight="1">
      <c r="A784" t="s" s="38">
        <v>907</v>
      </c>
      <c r="B784" s="90">
        <f>VLOOKUP('STATS 17-18'!Y786,'DF - Tableau 2'!$A$3:$B$55,2)</f>
        <v>81</v>
      </c>
      <c r="C784" s="116">
        <f>IF('STATS 17-18'!G786&lt;400,IF(B784&gt;66,66,B784),B784)</f>
        <v>81</v>
      </c>
      <c r="D784" s="116">
        <f>IF('STATS 17-18'!G786&lt;200,IF(C784&gt;60,60,C784),C784)</f>
        <v>81</v>
      </c>
      <c r="E784" s="33">
        <f>VLOOKUP('STATS 17-18'!AE786,'DF - Tableau 4'!$A$3:$B$55,2)</f>
        <v>55</v>
      </c>
      <c r="F784" s="33">
        <f>IF('STATS 17-18'!G786&lt;400,IF(E784&gt;66,66,E784),E784)</f>
        <v>55</v>
      </c>
      <c r="G784" s="33">
        <f>IF('STATS 17-18'!G786&lt;200,IF(F784&gt;60,60,F784),F784)</f>
        <v>55</v>
      </c>
      <c r="H784" s="116">
        <f>(D784+G784)/2</f>
        <v>68</v>
      </c>
      <c r="I784" s="116">
        <f>IF('STATS 17-18'!H786&lt;13.4,IF(H784&gt;73,73,H784),H784)</f>
        <v>68</v>
      </c>
      <c r="J784" s="134">
        <f>IF('STATS 17-18'!H786&lt;11,IF(I784&gt;66,66,I784),I784)</f>
        <v>68</v>
      </c>
    </row>
    <row r="785" ht="20.35" customHeight="1">
      <c r="A785" t="s" s="38">
        <v>908</v>
      </c>
      <c r="B785" s="90">
        <f>VLOOKUP('STATS 17-18'!Y787,'DF - Tableau 2'!$A$3:$B$55,2)</f>
        <v>71</v>
      </c>
      <c r="C785" s="116">
        <f>IF('STATS 17-18'!G787&lt;400,IF(B785&gt;66,66,B785),B785)</f>
        <v>71</v>
      </c>
      <c r="D785" s="116">
        <f>IF('STATS 17-18'!G787&lt;200,IF(C785&gt;60,60,C785),C785)</f>
        <v>71</v>
      </c>
      <c r="E785" s="33">
        <f>VLOOKUP('STATS 17-18'!AE787,'DF - Tableau 4'!$A$3:$B$55,2)</f>
        <v>63</v>
      </c>
      <c r="F785" s="33">
        <f>IF('STATS 17-18'!G787&lt;400,IF(E785&gt;66,66,E785),E785)</f>
        <v>63</v>
      </c>
      <c r="G785" s="33">
        <f>IF('STATS 17-18'!G787&lt;200,IF(F785&gt;60,60,F785),F785)</f>
        <v>63</v>
      </c>
      <c r="H785" s="116">
        <f>(D785+G785)/2</f>
        <v>67</v>
      </c>
      <c r="I785" s="116">
        <f>IF('STATS 17-18'!H787&lt;13.4,IF(H785&gt;73,73,H785),H785)</f>
        <v>67</v>
      </c>
      <c r="J785" s="134">
        <f>IF('STATS 17-18'!H787&lt;11,IF(I785&gt;66,66,I785),I785)</f>
        <v>67</v>
      </c>
    </row>
    <row r="786" ht="20.35" customHeight="1">
      <c r="A786" t="s" s="38">
        <v>909</v>
      </c>
      <c r="B786" s="90">
        <f>VLOOKUP('STATS 17-18'!Y788,'DF - Tableau 2'!$A$3:$B$55,2)</f>
        <v>89</v>
      </c>
      <c r="C786" s="116">
        <f>IF('STATS 17-18'!G788&lt;400,IF(B786&gt;66,66,B786),B786)</f>
        <v>89</v>
      </c>
      <c r="D786" s="116">
        <f>IF('STATS 17-18'!G788&lt;200,IF(C786&gt;60,60,C786),C786)</f>
        <v>89</v>
      </c>
      <c r="E786" s="33">
        <f>VLOOKUP('STATS 17-18'!AE788,'DF - Tableau 4'!$A$3:$B$55,2)</f>
        <v>66</v>
      </c>
      <c r="F786" s="33">
        <f>IF('STATS 17-18'!G788&lt;400,IF(E786&gt;66,66,E786),E786)</f>
        <v>66</v>
      </c>
      <c r="G786" s="33">
        <f>IF('STATS 17-18'!G788&lt;200,IF(F786&gt;60,60,F786),F786)</f>
        <v>66</v>
      </c>
      <c r="H786" s="116">
        <f>(D786+G786)/2</f>
        <v>77.5</v>
      </c>
      <c r="I786" s="116">
        <f>IF('STATS 17-18'!H788&lt;13.4,IF(H786&gt;73,73,H786),H786)</f>
        <v>77.5</v>
      </c>
      <c r="J786" s="134">
        <f>IF('STATS 17-18'!H788&lt;11,IF(I786&gt;66,66,I786),I786)</f>
        <v>77.5</v>
      </c>
    </row>
    <row r="787" ht="20.35" customHeight="1">
      <c r="A787" t="s" s="38">
        <v>910</v>
      </c>
      <c r="B787" s="90">
        <f>VLOOKUP('STATS 17-18'!Y789,'DF - Tableau 2'!$A$3:$B$55,2)</f>
        <v>92</v>
      </c>
      <c r="C787" s="116">
        <f>IF('STATS 17-18'!G789&lt;400,IF(B787&gt;66,66,B787),B787)</f>
        <v>92</v>
      </c>
      <c r="D787" s="116">
        <f>IF('STATS 17-18'!G789&lt;200,IF(C787&gt;60,60,C787),C787)</f>
        <v>92</v>
      </c>
      <c r="E787" s="33">
        <f>VLOOKUP('STATS 17-18'!AE789,'DF - Tableau 4'!$A$3:$B$55,2)</f>
        <v>50</v>
      </c>
      <c r="F787" s="33">
        <f>IF('STATS 17-18'!G789&lt;400,IF(E787&gt;66,66,E787),E787)</f>
        <v>50</v>
      </c>
      <c r="G787" s="33">
        <f>IF('STATS 17-18'!G789&lt;200,IF(F787&gt;60,60,F787),F787)</f>
        <v>50</v>
      </c>
      <c r="H787" s="116">
        <f>(D787+G787)/2</f>
        <v>71</v>
      </c>
      <c r="I787" s="116">
        <f>IF('STATS 17-18'!H789&lt;13.4,IF(H787&gt;73,73,H787),H787)</f>
        <v>71</v>
      </c>
      <c r="J787" s="134">
        <f>IF('STATS 17-18'!H789&lt;11,IF(I787&gt;66,66,I787),I787)</f>
        <v>71</v>
      </c>
    </row>
    <row r="788" ht="20.35" customHeight="1">
      <c r="A788" t="s" s="38">
        <v>911</v>
      </c>
      <c r="B788" s="90">
        <f>VLOOKUP('STATS 17-18'!Y790,'DF - Tableau 2'!$A$3:$B$55,2)</f>
        <v>51</v>
      </c>
      <c r="C788" s="116">
        <f>IF('STATS 17-18'!G790&lt;400,IF(B788&gt;66,66,B788),B788)</f>
        <v>51</v>
      </c>
      <c r="D788" s="116">
        <f>IF('STATS 17-18'!G790&lt;200,IF(C788&gt;60,60,C788),C788)</f>
        <v>51</v>
      </c>
      <c r="E788" s="33">
        <f>VLOOKUP('STATS 17-18'!AE790,'DF - Tableau 4'!$A$3:$B$55,2)</f>
        <v>79</v>
      </c>
      <c r="F788" s="33">
        <f>IF('STATS 17-18'!G790&lt;400,IF(E788&gt;66,66,E788),E788)</f>
        <v>79</v>
      </c>
      <c r="G788" s="33">
        <f>IF('STATS 17-18'!G790&lt;200,IF(F788&gt;60,60,F788),F788)</f>
        <v>79</v>
      </c>
      <c r="H788" s="116">
        <f>(D788+G788)/2</f>
        <v>65</v>
      </c>
      <c r="I788" s="116">
        <f>IF('STATS 17-18'!H790&lt;13.4,IF(H788&gt;73,73,H788),H788)</f>
        <v>65</v>
      </c>
      <c r="J788" s="134">
        <f>IF('STATS 17-18'!H790&lt;11,IF(I788&gt;66,66,I788),I788)</f>
        <v>65</v>
      </c>
    </row>
    <row r="789" ht="20.35" customHeight="1">
      <c r="A789" t="s" s="38">
        <v>912</v>
      </c>
      <c r="B789" s="90">
        <f>VLOOKUP('STATS 17-18'!Y791,'DF - Tableau 2'!$A$3:$B$55,2)</f>
        <v>56</v>
      </c>
      <c r="C789" s="116">
        <f>IF('STATS 17-18'!G791&lt;400,IF(B789&gt;66,66,B789),B789)</f>
        <v>56</v>
      </c>
      <c r="D789" s="116">
        <f>IF('STATS 17-18'!G791&lt;200,IF(C789&gt;60,60,C789),C789)</f>
        <v>56</v>
      </c>
      <c r="E789" s="33">
        <f>VLOOKUP('STATS 17-18'!AE791,'DF - Tableau 4'!$A$3:$B$55,2)</f>
        <v>70</v>
      </c>
      <c r="F789" s="33">
        <f>IF('STATS 17-18'!G791&lt;400,IF(E789&gt;66,66,E789),E789)</f>
        <v>66</v>
      </c>
      <c r="G789" s="33">
        <f>IF('STATS 17-18'!G791&lt;200,IF(F789&gt;60,60,F789),F789)</f>
        <v>60</v>
      </c>
      <c r="H789" s="116">
        <f>(D789+G789)/2</f>
        <v>58</v>
      </c>
      <c r="I789" s="116">
        <f>IF('STATS 17-18'!H791&lt;13.4,IF(H789&gt;73,73,H789),H789)</f>
        <v>58</v>
      </c>
      <c r="J789" s="134">
        <f>IF('STATS 17-18'!H791&lt;11,IF(I789&gt;66,66,I789),I789)</f>
        <v>58</v>
      </c>
    </row>
    <row r="790" ht="20.35" customHeight="1">
      <c r="A790" t="s" s="38">
        <v>913</v>
      </c>
      <c r="B790" s="90">
        <f>VLOOKUP('STATS 17-18'!Y792,'DF - Tableau 2'!$A$3:$B$55,2)</f>
        <v>84</v>
      </c>
      <c r="C790" s="33">
        <f>IF('STATS 17-18'!G792&lt;400,IF(B790&gt;66,66,B790),B790)</f>
        <v>66</v>
      </c>
      <c r="D790" s="33">
        <f>IF('STATS 17-18'!G792&lt;200,IF(C790&gt;60,60,C790),C790)</f>
        <v>60</v>
      </c>
      <c r="E790" s="33">
        <f>VLOOKUP('STATS 17-18'!AE792,'DF - Tableau 4'!$A$3:$B$55,2)</f>
        <v>86</v>
      </c>
      <c r="F790" s="33">
        <f>IF('STATS 17-18'!G792&lt;400,IF(E790&gt;66,66,E790),E790)</f>
        <v>66</v>
      </c>
      <c r="G790" s="33">
        <f>IF('STATS 17-18'!G792&lt;200,IF(F790&gt;60,60,F790),F790)</f>
        <v>60</v>
      </c>
      <c r="H790" s="116">
        <f>(D790+G790)/2</f>
        <v>60</v>
      </c>
      <c r="I790" s="116">
        <f>IF('STATS 17-18'!H792&lt;13.4,IF(H790&gt;73,73,H790),H790)</f>
        <v>60</v>
      </c>
      <c r="J790" s="134">
        <f>IF('STATS 17-18'!H792&lt;11,IF(I790&gt;66,66,I790),I790)</f>
        <v>60</v>
      </c>
    </row>
    <row r="791" ht="20.35" customHeight="1">
      <c r="A791" t="s" s="38">
        <v>914</v>
      </c>
      <c r="B791" s="90">
        <f>VLOOKUP('STATS 17-18'!Y793,'DF - Tableau 2'!$A$3:$B$55,2)</f>
        <v>65</v>
      </c>
      <c r="C791" s="116">
        <f>IF('STATS 17-18'!G793&lt;400,IF(B791&gt;66,66,B791),B791)</f>
        <v>65</v>
      </c>
      <c r="D791" s="116">
        <f>IF('STATS 17-18'!G793&lt;200,IF(C791&gt;60,60,C791),C791)</f>
        <v>65</v>
      </c>
      <c r="E791" s="33">
        <f>VLOOKUP('STATS 17-18'!AE793,'DF - Tableau 4'!$A$3:$B$55,2)</f>
        <v>57</v>
      </c>
      <c r="F791" s="33">
        <f>IF('STATS 17-18'!G793&lt;400,IF(E791&gt;66,66,E791),E791)</f>
        <v>57</v>
      </c>
      <c r="G791" s="33">
        <f>IF('STATS 17-18'!G793&lt;200,IF(F791&gt;60,60,F791),F791)</f>
        <v>57</v>
      </c>
      <c r="H791" s="116">
        <f>(D791+G791)/2</f>
        <v>61</v>
      </c>
      <c r="I791" s="116">
        <f>IF('STATS 17-18'!H793&lt;13.4,IF(H791&gt;73,73,H791),H791)</f>
        <v>61</v>
      </c>
      <c r="J791" s="134">
        <f>IF('STATS 17-18'!H793&lt;11,IF(I791&gt;66,66,I791),I791)</f>
        <v>61</v>
      </c>
    </row>
    <row r="792" ht="20.35" customHeight="1">
      <c r="A792" t="s" s="38">
        <v>915</v>
      </c>
      <c r="B792" s="90">
        <f>VLOOKUP('STATS 17-18'!Y794,'DF - Tableau 2'!$A$3:$B$55,2)</f>
        <v>54</v>
      </c>
      <c r="C792" s="116">
        <f>IF('STATS 17-18'!G794&lt;400,IF(B792&gt;66,66,B792),B792)</f>
        <v>54</v>
      </c>
      <c r="D792" s="116">
        <f>IF('STATS 17-18'!G794&lt;200,IF(C792&gt;60,60,C792),C792)</f>
        <v>54</v>
      </c>
      <c r="E792" s="33">
        <f>VLOOKUP('STATS 17-18'!AE794,'DF - Tableau 4'!$A$3:$B$55,2)</f>
        <v>93</v>
      </c>
      <c r="F792" s="33">
        <f>IF('STATS 17-18'!G794&lt;400,IF(E792&gt;66,66,E792),E792)</f>
        <v>66</v>
      </c>
      <c r="G792" s="33">
        <f>IF('STATS 17-18'!G794&lt;200,IF(F792&gt;60,60,F792),F792)</f>
        <v>66</v>
      </c>
      <c r="H792" s="116">
        <f>(D792+G792)/2</f>
        <v>60</v>
      </c>
      <c r="I792" s="116">
        <f>IF('STATS 17-18'!H794&lt;13.4,IF(H792&gt;73,73,H792),H792)</f>
        <v>60</v>
      </c>
      <c r="J792" s="134">
        <f>IF('STATS 17-18'!H794&lt;11,IF(I792&gt;66,66,I792),I792)</f>
        <v>60</v>
      </c>
    </row>
    <row r="793" ht="20.35" customHeight="1">
      <c r="A793" t="s" s="38">
        <v>917</v>
      </c>
      <c r="B793" s="90">
        <f>VLOOKUP('STATS 17-18'!Y795,'DF - Tableau 2'!$A$3:$B$55,2)</f>
        <v>47</v>
      </c>
      <c r="C793" s="116">
        <f>IF('STATS 17-18'!G795&lt;400,IF(B793&gt;66,66,B793),B793)</f>
        <v>47</v>
      </c>
      <c r="D793" s="116">
        <f>IF('STATS 17-18'!G795&lt;200,IF(C793&gt;60,60,C793),C793)</f>
        <v>47</v>
      </c>
      <c r="E793" s="33">
        <f>VLOOKUP('STATS 17-18'!AE795,'DF - Tableau 4'!$A$3:$B$55,2)</f>
        <v>94</v>
      </c>
      <c r="F793" s="33">
        <f>IF('STATS 17-18'!G795&lt;400,IF(E793&gt;66,66,E793),E793)</f>
        <v>66</v>
      </c>
      <c r="G793" s="33">
        <f>IF('STATS 17-18'!G795&lt;200,IF(F793&gt;60,60,F793),F793)</f>
        <v>60</v>
      </c>
      <c r="H793" s="116">
        <f>(D793+G793)/2</f>
        <v>53.5</v>
      </c>
      <c r="I793" s="116">
        <f>IF('STATS 17-18'!H795&lt;13.4,IF(H793&gt;73,73,H793),H793)</f>
        <v>53.5</v>
      </c>
      <c r="J793" s="134">
        <f>IF('STATS 17-18'!H795&lt;11,IF(I793&gt;66,66,I793),I793)</f>
        <v>53.5</v>
      </c>
    </row>
    <row r="794" ht="20.35" customHeight="1">
      <c r="A794" t="s" s="38">
        <v>918</v>
      </c>
      <c r="B794" s="90">
        <f>VLOOKUP('STATS 17-18'!Y796,'DF - Tableau 2'!$A$3:$B$55,2)</f>
        <v>98</v>
      </c>
      <c r="C794" s="116">
        <f>IF('STATS 17-18'!G796&lt;400,IF(B794&gt;66,66,B794),B794)</f>
        <v>98</v>
      </c>
      <c r="D794" s="116">
        <f>IF('STATS 17-18'!G796&lt;200,IF(C794&gt;60,60,C794),C794)</f>
        <v>98</v>
      </c>
      <c r="E794" s="33">
        <f>VLOOKUP('STATS 17-18'!AE796,'DF - Tableau 4'!$A$3:$B$55,2)</f>
        <v>60</v>
      </c>
      <c r="F794" s="33">
        <f>IF('STATS 17-18'!G796&lt;400,IF(E794&gt;66,66,E794),E794)</f>
        <v>60</v>
      </c>
      <c r="G794" s="33">
        <f>IF('STATS 17-18'!G796&lt;200,IF(F794&gt;60,60,F794),F794)</f>
        <v>60</v>
      </c>
      <c r="H794" s="116">
        <f>(D794+G794)/2</f>
        <v>79</v>
      </c>
      <c r="I794" s="116">
        <f>IF('STATS 17-18'!H796&lt;13.4,IF(H794&gt;73,73,H794),H794)</f>
        <v>79</v>
      </c>
      <c r="J794" s="134">
        <f>IF('STATS 17-18'!H796&lt;11,IF(I794&gt;66,66,I794),I794)</f>
        <v>79</v>
      </c>
    </row>
    <row r="795" ht="20.35" customHeight="1">
      <c r="A795" t="s" s="38">
        <v>919</v>
      </c>
      <c r="B795" s="90">
        <f>VLOOKUP('STATS 17-18'!Y797,'DF - Tableau 2'!$A$3:$B$55,2)</f>
        <v>76</v>
      </c>
      <c r="C795" s="116">
        <f>IF('STATS 17-18'!G797&lt;400,IF(B795&gt;66,66,B795),B795)</f>
        <v>76</v>
      </c>
      <c r="D795" s="116">
        <f>IF('STATS 17-18'!G797&lt;200,IF(C795&gt;60,60,C795),C795)</f>
        <v>76</v>
      </c>
      <c r="E795" s="33">
        <f>VLOOKUP('STATS 17-18'!AE797,'DF - Tableau 4'!$A$3:$B$55,2)</f>
        <v>70</v>
      </c>
      <c r="F795" s="33">
        <f>IF('STATS 17-18'!G797&lt;400,IF(E795&gt;66,66,E795),E795)</f>
        <v>70</v>
      </c>
      <c r="G795" s="33">
        <f>IF('STATS 17-18'!G797&lt;200,IF(F795&gt;60,60,F795),F795)</f>
        <v>70</v>
      </c>
      <c r="H795" s="116">
        <f>(D795+G795)/2</f>
        <v>73</v>
      </c>
      <c r="I795" s="116">
        <f>IF('STATS 17-18'!H797&lt;13.4,IF(H795&gt;73,73,H795),H795)</f>
        <v>73</v>
      </c>
      <c r="J795" s="134">
        <f>IF('STATS 17-18'!H797&lt;11,IF(I795&gt;66,66,I795),I795)</f>
        <v>66</v>
      </c>
    </row>
    <row r="796" ht="20.35" customHeight="1">
      <c r="A796" t="s" s="38">
        <v>920</v>
      </c>
      <c r="B796" s="90">
        <f>VLOOKUP('STATS 17-18'!Y798,'DF - Tableau 2'!$A$3:$B$55,2)</f>
        <v>86</v>
      </c>
      <c r="C796" s="116">
        <f>IF('STATS 17-18'!G798&lt;400,IF(B796&gt;66,66,B796),B796)</f>
        <v>86</v>
      </c>
      <c r="D796" s="116">
        <f>IF('STATS 17-18'!G798&lt;200,IF(C796&gt;60,60,C796),C796)</f>
        <v>86</v>
      </c>
      <c r="E796" s="33">
        <f>VLOOKUP('STATS 17-18'!AE798,'DF - Tableau 4'!$A$3:$B$55,2)</f>
        <v>49</v>
      </c>
      <c r="F796" s="33">
        <f>IF('STATS 17-18'!G798&lt;400,IF(E796&gt;66,66,E796),E796)</f>
        <v>49</v>
      </c>
      <c r="G796" s="33">
        <f>IF('STATS 17-18'!G798&lt;200,IF(F796&gt;60,60,F796),F796)</f>
        <v>49</v>
      </c>
      <c r="H796" s="116">
        <f>(D796+G796)/2</f>
        <v>67.5</v>
      </c>
      <c r="I796" s="116">
        <f>IF('STATS 17-18'!H798&lt;13.4,IF(H796&gt;73,73,H796),H796)</f>
        <v>67.5</v>
      </c>
      <c r="J796" s="134">
        <f>IF('STATS 17-18'!H798&lt;11,IF(I796&gt;66,66,I796),I796)</f>
        <v>67.5</v>
      </c>
    </row>
    <row r="797" ht="20.35" customHeight="1">
      <c r="A797" t="s" s="38">
        <v>921</v>
      </c>
      <c r="B797" s="90">
        <f>VLOOKUP('STATS 17-18'!Y799,'DF - Tableau 2'!$A$3:$B$55,2)</f>
        <v>73</v>
      </c>
      <c r="C797" s="116">
        <f>IF('STATS 17-18'!G799&lt;400,IF(B797&gt;66,66,B797),B797)</f>
        <v>73</v>
      </c>
      <c r="D797" s="116">
        <f>IF('STATS 17-18'!G799&lt;200,IF(C797&gt;60,60,C797),C797)</f>
        <v>73</v>
      </c>
      <c r="E797" s="33">
        <f>VLOOKUP('STATS 17-18'!AE799,'DF - Tableau 4'!$A$3:$B$55,2)</f>
        <v>77</v>
      </c>
      <c r="F797" s="33">
        <f>IF('STATS 17-18'!G799&lt;400,IF(E797&gt;66,66,E797),E797)</f>
        <v>77</v>
      </c>
      <c r="G797" s="33">
        <f>IF('STATS 17-18'!G799&lt;200,IF(F797&gt;60,60,F797),F797)</f>
        <v>77</v>
      </c>
      <c r="H797" s="116">
        <f>(D797+G797)/2</f>
        <v>75</v>
      </c>
      <c r="I797" s="116">
        <f>IF('STATS 17-18'!H799&lt;13.4,IF(H797&gt;73,73,H797),H797)</f>
        <v>75</v>
      </c>
      <c r="J797" s="134">
        <f>IF('STATS 17-18'!H799&lt;11,IF(I797&gt;66,66,I797),I797)</f>
        <v>75</v>
      </c>
    </row>
    <row r="798" ht="20.35" customHeight="1">
      <c r="A798" t="s" s="38">
        <v>922</v>
      </c>
      <c r="B798" s="90">
        <f>VLOOKUP('STATS 17-18'!Y800,'DF - Tableau 2'!$A$3:$B$55,2)</f>
        <v>53</v>
      </c>
      <c r="C798" s="116">
        <f>IF('STATS 17-18'!G800&lt;400,IF(B798&gt;66,66,B798),B798)</f>
        <v>53</v>
      </c>
      <c r="D798" s="116">
        <f>IF('STATS 17-18'!G800&lt;200,IF(C798&gt;60,60,C798),C798)</f>
        <v>53</v>
      </c>
      <c r="E798" s="33">
        <f>VLOOKUP('STATS 17-18'!AE800,'DF - Tableau 4'!$A$3:$B$55,2)</f>
        <v>91</v>
      </c>
      <c r="F798" s="33">
        <f>IF('STATS 17-18'!G800&lt;400,IF(E798&gt;66,66,E798),E798)</f>
        <v>91</v>
      </c>
      <c r="G798" s="33">
        <f>IF('STATS 17-18'!G800&lt;200,IF(F798&gt;60,60,F798),F798)</f>
        <v>91</v>
      </c>
      <c r="H798" s="116">
        <f>(D798+G798)/2</f>
        <v>72</v>
      </c>
      <c r="I798" s="116">
        <f>IF('STATS 17-18'!H800&lt;13.4,IF(H798&gt;73,73,H798),H798)</f>
        <v>72</v>
      </c>
      <c r="J798" s="134">
        <f>IF('STATS 17-18'!H800&lt;11,IF(I798&gt;66,66,I798),I798)</f>
        <v>72</v>
      </c>
    </row>
    <row r="799" ht="20.35" customHeight="1">
      <c r="A799" t="s" s="38">
        <v>923</v>
      </c>
      <c r="B799" s="90">
        <f>VLOOKUP('STATS 17-18'!Y801,'DF - Tableau 2'!$A$3:$B$55,2)</f>
        <v>74</v>
      </c>
      <c r="C799" s="116">
        <f>IF('STATS 17-18'!G801&lt;400,IF(B799&gt;66,66,B799),B799)</f>
        <v>74</v>
      </c>
      <c r="D799" s="116">
        <f>IF('STATS 17-18'!G801&lt;200,IF(C799&gt;60,60,C799),C799)</f>
        <v>74</v>
      </c>
      <c r="E799" s="33">
        <f>VLOOKUP('STATS 17-18'!AE801,'DF - Tableau 4'!$A$3:$B$55,2)</f>
        <v>49</v>
      </c>
      <c r="F799" s="33">
        <f>IF('STATS 17-18'!G801&lt;400,IF(E799&gt;66,66,E799),E799)</f>
        <v>49</v>
      </c>
      <c r="G799" s="33">
        <f>IF('STATS 17-18'!G801&lt;200,IF(F799&gt;60,60,F799),F799)</f>
        <v>49</v>
      </c>
      <c r="H799" s="116">
        <f>(D799+G799)/2</f>
        <v>61.5</v>
      </c>
      <c r="I799" s="116">
        <f>IF('STATS 17-18'!H801&lt;13.4,IF(H799&gt;73,73,H799),H799)</f>
        <v>61.5</v>
      </c>
      <c r="J799" s="134">
        <f>IF('STATS 17-18'!H801&lt;11,IF(I799&gt;66,66,I799),I799)</f>
        <v>61.5</v>
      </c>
    </row>
    <row r="800" ht="20.35" customHeight="1">
      <c r="A800" t="s" s="38">
        <v>925</v>
      </c>
      <c r="B800" s="90">
        <f>VLOOKUP('STATS 17-18'!Y802,'DF - Tableau 2'!$A$3:$B$55,2)</f>
        <v>84</v>
      </c>
      <c r="C800" s="116">
        <f>IF('STATS 17-18'!G802&lt;400,IF(B800&gt;66,66,B800),B800)</f>
        <v>84</v>
      </c>
      <c r="D800" s="116">
        <f>IF('STATS 17-18'!G802&lt;200,IF(C800&gt;60,60,C800),C800)</f>
        <v>84</v>
      </c>
      <c r="E800" s="33">
        <f>VLOOKUP('STATS 17-18'!AE802,'DF - Tableau 4'!$A$3:$B$55,2)</f>
        <v>86</v>
      </c>
      <c r="F800" s="33">
        <f>IF('STATS 17-18'!G802&lt;400,IF(E800&gt;66,66,E800),E800)</f>
        <v>86</v>
      </c>
      <c r="G800" s="33">
        <f>IF('STATS 17-18'!G802&lt;200,IF(F800&gt;60,60,F800),F800)</f>
        <v>86</v>
      </c>
      <c r="H800" s="116">
        <f>(D800+G800)/2</f>
        <v>85</v>
      </c>
      <c r="I800" s="116">
        <f>IF('STATS 17-18'!H802&lt;13.4,IF(H800&gt;73,73,H800),H800)</f>
        <v>85</v>
      </c>
      <c r="J800" s="134">
        <f>IF('STATS 17-18'!H802&lt;11,IF(I800&gt;66,66,I800),I800)</f>
        <v>85</v>
      </c>
    </row>
    <row r="801" ht="20.35" customHeight="1">
      <c r="A801" t="s" s="38">
        <v>926</v>
      </c>
      <c r="B801" s="90">
        <f>VLOOKUP('STATS 17-18'!Y803,'DF - Tableau 2'!$A$3:$B$55,2)</f>
        <v>79</v>
      </c>
      <c r="C801" s="116">
        <f>IF('STATS 17-18'!G803&lt;400,IF(B801&gt;66,66,B801),B801)</f>
        <v>79</v>
      </c>
      <c r="D801" s="116">
        <f>IF('STATS 17-18'!G803&lt;200,IF(C801&gt;60,60,C801),C801)</f>
        <v>79</v>
      </c>
      <c r="E801" s="33">
        <f>VLOOKUP('STATS 17-18'!AE803,'DF - Tableau 4'!$A$3:$B$55,2)</f>
        <v>75</v>
      </c>
      <c r="F801" s="33">
        <f>IF('STATS 17-18'!G803&lt;400,IF(E801&gt;66,66,E801),E801)</f>
        <v>75</v>
      </c>
      <c r="G801" s="33">
        <f>IF('STATS 17-18'!G803&lt;200,IF(F801&gt;60,60,F801),F801)</f>
        <v>75</v>
      </c>
      <c r="H801" s="116">
        <f>(D801+G801)/2</f>
        <v>77</v>
      </c>
      <c r="I801" s="116">
        <f>IF('STATS 17-18'!H803&lt;13.4,IF(H801&gt;73,73,H801),H801)</f>
        <v>73</v>
      </c>
      <c r="J801" s="134">
        <f>IF('STATS 17-18'!H803&lt;11,IF(I801&gt;66,66,I801),I801)</f>
        <v>73</v>
      </c>
    </row>
    <row r="802" ht="20.35" customHeight="1">
      <c r="A802" t="s" s="38">
        <v>927</v>
      </c>
      <c r="B802" s="90">
        <f>VLOOKUP('STATS 17-18'!Y804,'DF - Tableau 2'!$A$3:$B$55,2)</f>
        <v>90</v>
      </c>
      <c r="C802" s="116">
        <f>IF('STATS 17-18'!G804&lt;400,IF(B802&gt;66,66,B802),B802)</f>
        <v>90</v>
      </c>
      <c r="D802" s="116">
        <f>IF('STATS 17-18'!G804&lt;200,IF(C802&gt;60,60,C802),C802)</f>
        <v>90</v>
      </c>
      <c r="E802" s="33">
        <f>VLOOKUP('STATS 17-18'!AE804,'DF - Tableau 4'!$A$3:$B$55,2)</f>
        <v>66</v>
      </c>
      <c r="F802" s="33">
        <f>IF('STATS 17-18'!G804&lt;400,IF(E802&gt;66,66,E802),E802)</f>
        <v>66</v>
      </c>
      <c r="G802" s="33">
        <f>IF('STATS 17-18'!G804&lt;200,IF(F802&gt;60,60,F802),F802)</f>
        <v>66</v>
      </c>
      <c r="H802" s="116">
        <f>(D802+G802)/2</f>
        <v>78</v>
      </c>
      <c r="I802" s="116">
        <f>IF('STATS 17-18'!H804&lt;13.4,IF(H802&gt;73,73,H802),H802)</f>
        <v>78</v>
      </c>
      <c r="J802" s="134">
        <f>IF('STATS 17-18'!H804&lt;11,IF(I802&gt;66,66,I802),I802)</f>
        <v>78</v>
      </c>
    </row>
    <row r="803" ht="20.35" customHeight="1">
      <c r="A803" t="s" s="38">
        <v>928</v>
      </c>
      <c r="B803" s="90">
        <f>VLOOKUP('STATS 17-18'!Y805,'DF - Tableau 2'!$A$3:$B$55,2)</f>
        <v>78</v>
      </c>
      <c r="C803" s="116">
        <f>IF('STATS 17-18'!G805&lt;400,IF(B803&gt;66,66,B803),B803)</f>
        <v>78</v>
      </c>
      <c r="D803" s="116">
        <f>IF('STATS 17-18'!G805&lt;200,IF(C803&gt;60,60,C803),C803)</f>
        <v>78</v>
      </c>
      <c r="E803" s="33">
        <f>VLOOKUP('STATS 17-18'!AE805,'DF - Tableau 4'!$A$3:$B$55,2)</f>
        <v>77</v>
      </c>
      <c r="F803" s="33">
        <f>IF('STATS 17-18'!G805&lt;400,IF(E803&gt;66,66,E803),E803)</f>
        <v>77</v>
      </c>
      <c r="G803" s="33">
        <f>IF('STATS 17-18'!G805&lt;200,IF(F803&gt;60,60,F803),F803)</f>
        <v>77</v>
      </c>
      <c r="H803" s="116">
        <f>(D803+G803)/2</f>
        <v>77.5</v>
      </c>
      <c r="I803" s="116">
        <f>IF('STATS 17-18'!H805&lt;13.4,IF(H803&gt;73,73,H803),H803)</f>
        <v>77.5</v>
      </c>
      <c r="J803" s="134">
        <f>IF('STATS 17-18'!H805&lt;11,IF(I803&gt;66,66,I803),I803)</f>
        <v>77.5</v>
      </c>
    </row>
    <row r="804" ht="20.35" customHeight="1">
      <c r="A804" t="s" s="38">
        <v>929</v>
      </c>
      <c r="B804" s="90">
        <f>VLOOKUP('STATS 17-18'!Y806,'DF - Tableau 2'!$A$3:$B$55,2)</f>
        <v>47</v>
      </c>
      <c r="C804" s="116">
        <f>IF('STATS 17-18'!G806&lt;400,IF(B804&gt;66,66,B804),B804)</f>
        <v>47</v>
      </c>
      <c r="D804" s="116">
        <f>IF('STATS 17-18'!G806&lt;200,IF(C804&gt;60,60,C804),C804)</f>
        <v>47</v>
      </c>
      <c r="E804" s="33">
        <f>VLOOKUP('STATS 17-18'!AE806,'DF - Tableau 4'!$A$3:$B$55,2)</f>
        <v>83</v>
      </c>
      <c r="F804" s="33">
        <f>IF('STATS 17-18'!G806&lt;400,IF(E804&gt;66,66,E804),E804)</f>
        <v>83</v>
      </c>
      <c r="G804" s="33">
        <f>IF('STATS 17-18'!G806&lt;200,IF(F804&gt;60,60,F804),F804)</f>
        <v>83</v>
      </c>
      <c r="H804" s="116">
        <f>(D804+G804)/2</f>
        <v>65</v>
      </c>
      <c r="I804" s="116">
        <f>IF('STATS 17-18'!H806&lt;13.4,IF(H804&gt;73,73,H804),H804)</f>
        <v>65</v>
      </c>
      <c r="J804" s="134">
        <f>IF('STATS 17-18'!H806&lt;11,IF(I804&gt;66,66,I804),I804)</f>
        <v>65</v>
      </c>
    </row>
    <row r="805" ht="20.35" customHeight="1">
      <c r="A805" t="s" s="38">
        <v>930</v>
      </c>
      <c r="B805" s="90">
        <f>VLOOKUP('STATS 17-18'!Y807,'DF - Tableau 2'!$A$3:$B$55,2)</f>
        <v>60</v>
      </c>
      <c r="C805" s="116">
        <f>IF('STATS 17-18'!G807&lt;400,IF(B805&gt;66,66,B805),B805)</f>
        <v>60</v>
      </c>
      <c r="D805" s="116">
        <f>IF('STATS 17-18'!G807&lt;200,IF(C805&gt;60,60,C805),C805)</f>
        <v>60</v>
      </c>
      <c r="E805" s="33">
        <f>VLOOKUP('STATS 17-18'!AE807,'DF - Tableau 4'!$A$3:$B$55,2)</f>
        <v>63</v>
      </c>
      <c r="F805" s="33">
        <f>IF('STATS 17-18'!G807&lt;400,IF(E805&gt;66,66,E805),E805)</f>
        <v>63</v>
      </c>
      <c r="G805" s="33">
        <f>IF('STATS 17-18'!G807&lt;200,IF(F805&gt;60,60,F805),F805)</f>
        <v>63</v>
      </c>
      <c r="H805" s="116">
        <f>(D805+G805)/2</f>
        <v>61.5</v>
      </c>
      <c r="I805" s="116">
        <f>IF('STATS 17-18'!H807&lt;13.4,IF(H805&gt;73,73,H805),H805)</f>
        <v>61.5</v>
      </c>
      <c r="J805" s="134">
        <f>IF('STATS 17-18'!H807&lt;11,IF(I805&gt;66,66,I805),I805)</f>
        <v>61.5</v>
      </c>
    </row>
    <row r="806" ht="20.35" customHeight="1">
      <c r="A806" t="s" s="38">
        <v>932</v>
      </c>
      <c r="B806" s="90">
        <f>VLOOKUP('STATS 17-18'!Y808,'DF - Tableau 2'!$A$3:$B$55,2)</f>
        <v>69</v>
      </c>
      <c r="C806" s="116">
        <f>IF('STATS 17-18'!G808&lt;400,IF(B806&gt;66,66,B806),B806)</f>
        <v>69</v>
      </c>
      <c r="D806" s="116">
        <f>IF('STATS 17-18'!G808&lt;200,IF(C806&gt;60,60,C806),C806)</f>
        <v>69</v>
      </c>
      <c r="E806" s="33">
        <f>VLOOKUP('STATS 17-18'!AE808,'DF - Tableau 4'!$A$3:$B$55,2)</f>
        <v>84</v>
      </c>
      <c r="F806" s="33">
        <f>IF('STATS 17-18'!G808&lt;400,IF(E806&gt;66,66,E806),E806)</f>
        <v>84</v>
      </c>
      <c r="G806" s="33">
        <f>IF('STATS 17-18'!G808&lt;200,IF(F806&gt;60,60,F806),F806)</f>
        <v>84</v>
      </c>
      <c r="H806" s="116">
        <f>(D806+G806)/2</f>
        <v>76.5</v>
      </c>
      <c r="I806" s="116">
        <f>IF('STATS 17-18'!H808&lt;13.4,IF(H806&gt;73,73,H806),H806)</f>
        <v>73</v>
      </c>
      <c r="J806" s="134">
        <f>IF('STATS 17-18'!H808&lt;11,IF(I806&gt;66,66,I806),I806)</f>
        <v>66</v>
      </c>
    </row>
    <row r="807" ht="20.35" customHeight="1">
      <c r="A807" t="s" s="38">
        <v>933</v>
      </c>
      <c r="B807" s="90">
        <f>VLOOKUP('STATS 17-18'!Y809,'DF - Tableau 2'!$A$3:$B$55,2)</f>
        <v>68</v>
      </c>
      <c r="C807" s="116">
        <f>IF('STATS 17-18'!G809&lt;400,IF(B807&gt;66,66,B807),B807)</f>
        <v>68</v>
      </c>
      <c r="D807" s="116">
        <f>IF('STATS 17-18'!G809&lt;200,IF(C807&gt;60,60,C807),C807)</f>
        <v>68</v>
      </c>
      <c r="E807" s="33">
        <f>VLOOKUP('STATS 17-18'!AE809,'DF - Tableau 4'!$A$3:$B$55,2)</f>
        <v>88</v>
      </c>
      <c r="F807" s="33">
        <f>IF('STATS 17-18'!G809&lt;400,IF(E807&gt;66,66,E807),E807)</f>
        <v>88</v>
      </c>
      <c r="G807" s="33">
        <f>IF('STATS 17-18'!G809&lt;200,IF(F807&gt;60,60,F807),F807)</f>
        <v>88</v>
      </c>
      <c r="H807" s="116">
        <f>(D807+G807)/2</f>
        <v>78</v>
      </c>
      <c r="I807" s="116">
        <f>IF('STATS 17-18'!H809&lt;13.4,IF(H807&gt;73,73,H807),H807)</f>
        <v>78</v>
      </c>
      <c r="J807" s="134">
        <f>IF('STATS 17-18'!H809&lt;11,IF(I807&gt;66,66,I807),I807)</f>
        <v>78</v>
      </c>
    </row>
    <row r="808" ht="20.35" customHeight="1">
      <c r="A808" t="s" s="38">
        <v>934</v>
      </c>
      <c r="B808" s="90">
        <f>VLOOKUP('STATS 17-18'!Y810,'DF - Tableau 2'!$A$3:$B$55,2)</f>
        <v>83</v>
      </c>
      <c r="C808" s="116">
        <f>IF('STATS 17-18'!G810&lt;400,IF(B808&gt;66,66,B808),B808)</f>
        <v>83</v>
      </c>
      <c r="D808" s="116">
        <f>IF('STATS 17-18'!G810&lt;200,IF(C808&gt;60,60,C808),C808)</f>
        <v>83</v>
      </c>
      <c r="E808" s="33">
        <f>VLOOKUP('STATS 17-18'!AE810,'DF - Tableau 4'!$A$3:$B$55,2)</f>
        <v>67</v>
      </c>
      <c r="F808" s="33">
        <f>IF('STATS 17-18'!G810&lt;400,IF(E808&gt;66,66,E808),E808)</f>
        <v>67</v>
      </c>
      <c r="G808" s="33">
        <f>IF('STATS 17-18'!G810&lt;200,IF(F808&gt;60,60,F808),F808)</f>
        <v>67</v>
      </c>
      <c r="H808" s="116">
        <f>(D808+G808)/2</f>
        <v>75</v>
      </c>
      <c r="I808" s="116">
        <f>IF('STATS 17-18'!H810&lt;13.4,IF(H808&gt;73,73,H808),H808)</f>
        <v>75</v>
      </c>
      <c r="J808" s="134">
        <f>IF('STATS 17-18'!H810&lt;11,IF(I808&gt;66,66,I808),I808)</f>
        <v>75</v>
      </c>
    </row>
    <row r="809" ht="20.35" customHeight="1">
      <c r="A809" t="s" s="38">
        <v>935</v>
      </c>
      <c r="B809" s="90">
        <f>VLOOKUP('STATS 17-18'!Y811,'DF - Tableau 2'!$A$3:$B$55,2)</f>
        <v>93</v>
      </c>
      <c r="C809" s="116">
        <f>IF('STATS 17-18'!G811&lt;400,IF(B809&gt;66,66,B809),B809)</f>
        <v>93</v>
      </c>
      <c r="D809" s="116">
        <f>IF('STATS 17-18'!G811&lt;200,IF(C809&gt;60,60,C809),C809)</f>
        <v>93</v>
      </c>
      <c r="E809" s="33">
        <f>VLOOKUP('STATS 17-18'!AE811,'DF - Tableau 4'!$A$3:$B$55,2)</f>
        <v>73</v>
      </c>
      <c r="F809" s="33">
        <f>IF('STATS 17-18'!G811&lt;400,IF(E809&gt;66,66,E809),E809)</f>
        <v>73</v>
      </c>
      <c r="G809" s="33">
        <f>IF('STATS 17-18'!G811&lt;200,IF(F809&gt;60,60,F809),F809)</f>
        <v>73</v>
      </c>
      <c r="H809" s="116">
        <f>(D809+G809)/2</f>
        <v>83</v>
      </c>
      <c r="I809" s="116">
        <f>IF('STATS 17-18'!H811&lt;13.4,IF(H809&gt;73,73,H809),H809)</f>
        <v>83</v>
      </c>
      <c r="J809" s="134">
        <f>IF('STATS 17-18'!H811&lt;11,IF(I809&gt;66,66,I809),I809)</f>
        <v>83</v>
      </c>
    </row>
    <row r="810" ht="20.35" customHeight="1">
      <c r="A810" t="s" s="38">
        <v>936</v>
      </c>
      <c r="B810" s="90">
        <f>VLOOKUP('STATS 17-18'!Y812,'DF - Tableau 2'!$A$3:$B$55,2)</f>
        <v>92</v>
      </c>
      <c r="C810" s="33">
        <f>IF('STATS 17-18'!G812&lt;400,IF(B810&gt;66,66,B810),B810)</f>
        <v>66</v>
      </c>
      <c r="D810" s="33">
        <f>IF('STATS 17-18'!G812&lt;200,IF(C810&gt;60,60,C810),C810)</f>
        <v>60</v>
      </c>
      <c r="E810" s="33">
        <f>VLOOKUP('STATS 17-18'!AE812,'DF - Tableau 4'!$A$3:$B$55,2)</f>
        <v>55</v>
      </c>
      <c r="F810" s="33">
        <f>IF('STATS 17-18'!G812&lt;400,IF(E810&gt;66,66,E810),E810)</f>
        <v>55</v>
      </c>
      <c r="G810" s="33">
        <f>IF('STATS 17-18'!G812&lt;200,IF(F810&gt;60,60,F810),F810)</f>
        <v>55</v>
      </c>
      <c r="H810" s="116">
        <f>(D810+G810)/2</f>
        <v>57.5</v>
      </c>
      <c r="I810" s="116">
        <f>IF('STATS 17-18'!H812&lt;13.4,IF(H810&gt;73,73,H810),H810)</f>
        <v>57.5</v>
      </c>
      <c r="J810" s="134">
        <f>IF('STATS 17-18'!H812&lt;11,IF(I810&gt;66,66,I810),I810)</f>
        <v>57.5</v>
      </c>
    </row>
    <row r="811" ht="20.35" customHeight="1">
      <c r="A811" t="s" s="38">
        <v>937</v>
      </c>
      <c r="B811" s="90">
        <f>VLOOKUP('STATS 17-18'!Y813,'DF - Tableau 2'!$A$3:$B$55,2)</f>
        <v>73</v>
      </c>
      <c r="C811" s="33">
        <f>IF('STATS 17-18'!G813&lt;400,IF(B811&gt;66,66,B811),B811)</f>
        <v>66</v>
      </c>
      <c r="D811" s="33">
        <f>IF('STATS 17-18'!G813&lt;200,IF(C811&gt;60,60,C811),C811)</f>
        <v>66</v>
      </c>
      <c r="E811" s="33">
        <f>VLOOKUP('STATS 17-18'!AE813,'DF - Tableau 4'!$A$3:$B$55,2)</f>
        <v>61</v>
      </c>
      <c r="F811" s="33">
        <f>IF('STATS 17-18'!G813&lt;400,IF(E811&gt;66,66,E811),E811)</f>
        <v>61</v>
      </c>
      <c r="G811" s="33">
        <f>IF('STATS 17-18'!G813&lt;200,IF(F811&gt;60,60,F811),F811)</f>
        <v>61</v>
      </c>
      <c r="H811" s="116">
        <f>(D811+G811)/2</f>
        <v>63.5</v>
      </c>
      <c r="I811" s="116">
        <f>IF('STATS 17-18'!H813&lt;13.4,IF(H811&gt;73,73,H811),H811)</f>
        <v>63.5</v>
      </c>
      <c r="J811" s="134">
        <f>IF('STATS 17-18'!H813&lt;11,IF(I811&gt;66,66,I811),I811)</f>
        <v>63.5</v>
      </c>
    </row>
    <row r="812" ht="20.35" customHeight="1">
      <c r="A812" t="s" s="38">
        <v>938</v>
      </c>
      <c r="B812" s="90">
        <f>VLOOKUP('STATS 17-18'!Y814,'DF - Tableau 2'!$A$3:$B$55,2)</f>
        <v>95</v>
      </c>
      <c r="C812" s="116">
        <f>IF('STATS 17-18'!G814&lt;400,IF(B812&gt;66,66,B812),B812)</f>
        <v>95</v>
      </c>
      <c r="D812" s="116">
        <f>IF('STATS 17-18'!G814&lt;200,IF(C812&gt;60,60,C812),C812)</f>
        <v>95</v>
      </c>
      <c r="E812" s="33">
        <f>VLOOKUP('STATS 17-18'!AE814,'DF - Tableau 4'!$A$3:$B$55,2)</f>
        <v>61</v>
      </c>
      <c r="F812" s="33">
        <f>IF('STATS 17-18'!G814&lt;400,IF(E812&gt;66,66,E812),E812)</f>
        <v>61</v>
      </c>
      <c r="G812" s="33">
        <f>IF('STATS 17-18'!G814&lt;200,IF(F812&gt;60,60,F812),F812)</f>
        <v>61</v>
      </c>
      <c r="H812" s="116">
        <f>(D812+G812)/2</f>
        <v>78</v>
      </c>
      <c r="I812" s="116">
        <f>IF('STATS 17-18'!H814&lt;13.4,IF(H812&gt;73,73,H812),H812)</f>
        <v>73</v>
      </c>
      <c r="J812" s="134">
        <f>IF('STATS 17-18'!H814&lt;11,IF(I812&gt;66,66,I812),I812)</f>
        <v>73</v>
      </c>
    </row>
    <row r="813" ht="20.35" customHeight="1">
      <c r="A813" t="s" s="38">
        <v>939</v>
      </c>
      <c r="B813" s="90">
        <f>VLOOKUP('STATS 17-18'!Y815,'DF - Tableau 2'!$A$3:$B$55,2)</f>
        <v>73</v>
      </c>
      <c r="C813" s="116">
        <f>IF('STATS 17-18'!G815&lt;400,IF(B813&gt;66,66,B813),B813)</f>
        <v>73</v>
      </c>
      <c r="D813" s="116">
        <f>IF('STATS 17-18'!G815&lt;200,IF(C813&gt;60,60,C813),C813)</f>
        <v>73</v>
      </c>
      <c r="E813" s="33">
        <f>VLOOKUP('STATS 17-18'!AE815,'DF - Tableau 4'!$A$3:$B$55,2)</f>
        <v>63</v>
      </c>
      <c r="F813" s="33">
        <f>IF('STATS 17-18'!G815&lt;400,IF(E813&gt;66,66,E813),E813)</f>
        <v>63</v>
      </c>
      <c r="G813" s="33">
        <f>IF('STATS 17-18'!G815&lt;200,IF(F813&gt;60,60,F813),F813)</f>
        <v>63</v>
      </c>
      <c r="H813" s="116">
        <f>(D813+G813)/2</f>
        <v>68</v>
      </c>
      <c r="I813" s="116">
        <f>IF('STATS 17-18'!H815&lt;13.4,IF(H813&gt;73,73,H813),H813)</f>
        <v>68</v>
      </c>
      <c r="J813" s="134">
        <f>IF('STATS 17-18'!H815&lt;11,IF(I813&gt;66,66,I813),I813)</f>
        <v>68</v>
      </c>
    </row>
    <row r="814" ht="20.35" customHeight="1">
      <c r="A814" t="s" s="38">
        <v>941</v>
      </c>
      <c r="B814" s="90">
        <f>VLOOKUP('STATS 17-18'!Y816,'DF - Tableau 2'!$A$3:$B$55,2)</f>
        <v>86</v>
      </c>
      <c r="C814" s="116">
        <f>IF('STATS 17-18'!G816&lt;400,IF(B814&gt;66,66,B814),B814)</f>
        <v>86</v>
      </c>
      <c r="D814" s="116">
        <f>IF('STATS 17-18'!G816&lt;200,IF(C814&gt;60,60,C814),C814)</f>
        <v>86</v>
      </c>
      <c r="E814" s="33">
        <f>VLOOKUP('STATS 17-18'!AE816,'DF - Tableau 4'!$A$3:$B$55,2)</f>
        <v>52</v>
      </c>
      <c r="F814" s="33">
        <f>IF('STATS 17-18'!G816&lt;400,IF(E814&gt;66,66,E814),E814)</f>
        <v>52</v>
      </c>
      <c r="G814" s="33">
        <f>IF('STATS 17-18'!G816&lt;200,IF(F814&gt;60,60,F814),F814)</f>
        <v>52</v>
      </c>
      <c r="H814" s="116">
        <f>(D814+G814)/2</f>
        <v>69</v>
      </c>
      <c r="I814" s="116">
        <f>IF('STATS 17-18'!H816&lt;13.4,IF(H814&gt;73,73,H814),H814)</f>
        <v>69</v>
      </c>
      <c r="J814" s="134">
        <f>IF('STATS 17-18'!H816&lt;11,IF(I814&gt;66,66,I814),I814)</f>
        <v>69</v>
      </c>
    </row>
    <row r="815" ht="20.35" customHeight="1">
      <c r="A815" t="s" s="38">
        <v>943</v>
      </c>
      <c r="B815" s="90">
        <f>VLOOKUP('STATS 17-18'!Y817,'DF - Tableau 2'!$A$3:$B$55,2)</f>
        <v>73</v>
      </c>
      <c r="C815" s="116">
        <f>IF('STATS 17-18'!G817&lt;400,IF(B815&gt;66,66,B815),B815)</f>
        <v>73</v>
      </c>
      <c r="D815" s="116">
        <f>IF('STATS 17-18'!G817&lt;200,IF(C815&gt;60,60,C815),C815)</f>
        <v>73</v>
      </c>
      <c r="E815" s="33">
        <f>VLOOKUP('STATS 17-18'!AE817,'DF - Tableau 4'!$A$3:$B$55,2)</f>
        <v>71</v>
      </c>
      <c r="F815" s="33">
        <f>IF('STATS 17-18'!G817&lt;400,IF(E815&gt;66,66,E815),E815)</f>
        <v>71</v>
      </c>
      <c r="G815" s="33">
        <f>IF('STATS 17-18'!G817&lt;200,IF(F815&gt;60,60,F815),F815)</f>
        <v>71</v>
      </c>
      <c r="H815" s="116">
        <f>(D815+G815)/2</f>
        <v>72</v>
      </c>
      <c r="I815" s="116">
        <f>IF('STATS 17-18'!H817&lt;13.4,IF(H815&gt;73,73,H815),H815)</f>
        <v>72</v>
      </c>
      <c r="J815" s="134">
        <f>IF('STATS 17-18'!H817&lt;11,IF(I815&gt;66,66,I815),I815)</f>
        <v>72</v>
      </c>
    </row>
    <row r="816" ht="20.35" customHeight="1">
      <c r="A816" t="s" s="38">
        <v>945</v>
      </c>
      <c r="B816" s="90">
        <f>VLOOKUP('STATS 17-18'!Y818,'DF - Tableau 2'!$A$3:$B$55,2)</f>
        <v>53</v>
      </c>
      <c r="C816" s="116">
        <f>IF('STATS 17-18'!G818&lt;400,IF(B816&gt;66,66,B816),B816)</f>
        <v>53</v>
      </c>
      <c r="D816" s="116">
        <f>IF('STATS 17-18'!G818&lt;200,IF(C816&gt;60,60,C816),C816)</f>
        <v>53</v>
      </c>
      <c r="E816" s="33">
        <f>VLOOKUP('STATS 17-18'!AE818,'DF - Tableau 4'!$A$3:$B$55,2)</f>
        <v>87</v>
      </c>
      <c r="F816" s="33">
        <f>IF('STATS 17-18'!G818&lt;400,IF(E816&gt;66,66,E816),E816)</f>
        <v>87</v>
      </c>
      <c r="G816" s="33">
        <f>IF('STATS 17-18'!G818&lt;200,IF(F816&gt;60,60,F816),F816)</f>
        <v>87</v>
      </c>
      <c r="H816" s="116">
        <f>(D816+G816)/2</f>
        <v>70</v>
      </c>
      <c r="I816" s="116">
        <f>IF('STATS 17-18'!H818&lt;13.4,IF(H816&gt;73,73,H816),H816)</f>
        <v>70</v>
      </c>
      <c r="J816" s="134">
        <f>IF('STATS 17-18'!H818&lt;11,IF(I816&gt;66,66,I816),I816)</f>
        <v>70</v>
      </c>
    </row>
    <row r="817" ht="20.35" customHeight="1">
      <c r="A817" t="s" s="38">
        <v>946</v>
      </c>
      <c r="B817" s="90">
        <f>VLOOKUP('STATS 17-18'!Y819,'DF - Tableau 2'!$A$3:$B$55,2)</f>
        <v>70</v>
      </c>
      <c r="C817" s="116">
        <f>IF('STATS 17-18'!G819&lt;400,IF(B817&gt;66,66,B817),B817)</f>
        <v>70</v>
      </c>
      <c r="D817" s="116">
        <f>IF('STATS 17-18'!G819&lt;200,IF(C817&gt;60,60,C817),C817)</f>
        <v>70</v>
      </c>
      <c r="E817" s="33">
        <f>VLOOKUP('STATS 17-18'!AE819,'DF - Tableau 4'!$A$3:$B$55,2)</f>
        <v>70</v>
      </c>
      <c r="F817" s="33">
        <f>IF('STATS 17-18'!G819&lt;400,IF(E817&gt;66,66,E817),E817)</f>
        <v>70</v>
      </c>
      <c r="G817" s="33">
        <f>IF('STATS 17-18'!G819&lt;200,IF(F817&gt;60,60,F817),F817)</f>
        <v>70</v>
      </c>
      <c r="H817" s="116">
        <f>(D817+G817)/2</f>
        <v>70</v>
      </c>
      <c r="I817" s="116">
        <f>IF('STATS 17-18'!H819&lt;13.4,IF(H817&gt;73,73,H817),H817)</f>
        <v>70</v>
      </c>
      <c r="J817" s="134">
        <f>IF('STATS 17-18'!H819&lt;11,IF(I817&gt;66,66,I817),I817)</f>
        <v>70</v>
      </c>
    </row>
    <row r="818" ht="20.35" customHeight="1">
      <c r="A818" t="s" s="38">
        <v>947</v>
      </c>
      <c r="B818" s="90">
        <f>VLOOKUP('STATS 17-18'!Y820,'DF - Tableau 2'!$A$3:$B$55,2)</f>
        <v>52</v>
      </c>
      <c r="C818" s="116">
        <f>IF('STATS 17-18'!G820&lt;400,IF(B818&gt;66,66,B818),B818)</f>
        <v>52</v>
      </c>
      <c r="D818" s="116">
        <f>IF('STATS 17-18'!G820&lt;200,IF(C818&gt;60,60,C818),C818)</f>
        <v>52</v>
      </c>
      <c r="E818" s="33">
        <f>VLOOKUP('STATS 17-18'!AE820,'DF - Tableau 4'!$A$3:$B$55,2)</f>
        <v>68</v>
      </c>
      <c r="F818" s="33">
        <f>IF('STATS 17-18'!G820&lt;400,IF(E818&gt;66,66,E818),E818)</f>
        <v>68</v>
      </c>
      <c r="G818" s="33">
        <f>IF('STATS 17-18'!G820&lt;200,IF(F818&gt;60,60,F818),F818)</f>
        <v>68</v>
      </c>
      <c r="H818" s="116">
        <f>(D818+G818)/2</f>
        <v>60</v>
      </c>
      <c r="I818" s="116">
        <f>IF('STATS 17-18'!H820&lt;13.4,IF(H818&gt;73,73,H818),H818)</f>
        <v>60</v>
      </c>
      <c r="J818" s="134">
        <f>IF('STATS 17-18'!H820&lt;11,IF(I818&gt;66,66,I818),I818)</f>
        <v>60</v>
      </c>
    </row>
    <row r="819" ht="20.35" customHeight="1">
      <c r="A819" t="s" s="38">
        <v>949</v>
      </c>
      <c r="B819" s="90">
        <f>VLOOKUP('STATS 17-18'!Y821,'DF - Tableau 2'!$A$3:$B$55,2)</f>
        <v>47</v>
      </c>
      <c r="C819" s="116">
        <f>IF('STATS 17-18'!G821&lt;400,IF(B819&gt;66,66,B819),B819)</f>
        <v>47</v>
      </c>
      <c r="D819" s="116">
        <f>IF('STATS 17-18'!G821&lt;200,IF(C819&gt;60,60,C819),C819)</f>
        <v>47</v>
      </c>
      <c r="E819" s="33">
        <f>VLOOKUP('STATS 17-18'!AE821,'DF - Tableau 4'!$A$3:$B$55,2)</f>
        <v>48</v>
      </c>
      <c r="F819" s="33">
        <f>IF('STATS 17-18'!G821&lt;400,IF(E819&gt;66,66,E819),E819)</f>
        <v>48</v>
      </c>
      <c r="G819" s="33">
        <f>IF('STATS 17-18'!G821&lt;200,IF(F819&gt;60,60,F819),F819)</f>
        <v>48</v>
      </c>
      <c r="H819" s="116">
        <f>(D819+G819)/2</f>
        <v>47.5</v>
      </c>
      <c r="I819" s="116">
        <f>IF('STATS 17-18'!H821&lt;13.4,IF(H819&gt;73,73,H819),H819)</f>
        <v>47.5</v>
      </c>
      <c r="J819" s="134">
        <f>IF('STATS 17-18'!H821&lt;11,IF(I819&gt;66,66,I819),I819)</f>
        <v>47.5</v>
      </c>
    </row>
    <row r="820" ht="20.35" customHeight="1">
      <c r="A820" t="s" s="38">
        <v>950</v>
      </c>
      <c r="B820" s="90">
        <f>VLOOKUP('STATS 17-18'!Y822,'DF - Tableau 2'!$A$3:$B$55,2)</f>
        <v>59</v>
      </c>
      <c r="C820" s="116">
        <f>IF('STATS 17-18'!G822&lt;400,IF(B820&gt;66,66,B820),B820)</f>
        <v>59</v>
      </c>
      <c r="D820" s="116">
        <f>IF('STATS 17-18'!G822&lt;200,IF(C820&gt;60,60,C820),C820)</f>
        <v>59</v>
      </c>
      <c r="E820" s="33">
        <f>VLOOKUP('STATS 17-18'!AE822,'DF - Tableau 4'!$A$3:$B$55,2)</f>
        <v>79</v>
      </c>
      <c r="F820" s="33">
        <f>IF('STATS 17-18'!G822&lt;400,IF(E820&gt;66,66,E820),E820)</f>
        <v>79</v>
      </c>
      <c r="G820" s="33">
        <f>IF('STATS 17-18'!G822&lt;200,IF(F820&gt;60,60,F820),F820)</f>
        <v>79</v>
      </c>
      <c r="H820" s="116">
        <f>(D820+G820)/2</f>
        <v>69</v>
      </c>
      <c r="I820" s="116">
        <f>IF('STATS 17-18'!H822&lt;13.4,IF(H820&gt;73,73,H820),H820)</f>
        <v>69</v>
      </c>
      <c r="J820" s="134">
        <f>IF('STATS 17-18'!H822&lt;11,IF(I820&gt;66,66,I820),I820)</f>
        <v>69</v>
      </c>
    </row>
    <row r="821" ht="20.35" customHeight="1">
      <c r="A821" t="s" s="38">
        <v>951</v>
      </c>
      <c r="B821" s="90">
        <f>VLOOKUP('STATS 17-18'!Y823,'DF - Tableau 2'!$A$3:$B$55,2)</f>
        <v>64</v>
      </c>
      <c r="C821" s="116">
        <f>IF('STATS 17-18'!G823&lt;400,IF(B821&gt;66,66,B821),B821)</f>
        <v>64</v>
      </c>
      <c r="D821" s="116">
        <f>IF('STATS 17-18'!G823&lt;200,IF(C821&gt;60,60,C821),C821)</f>
        <v>64</v>
      </c>
      <c r="E821" s="33">
        <f>VLOOKUP('STATS 17-18'!AE823,'DF - Tableau 4'!$A$3:$B$55,2)</f>
        <v>88</v>
      </c>
      <c r="F821" s="33">
        <f>IF('STATS 17-18'!G823&lt;400,IF(E821&gt;66,66,E821),E821)</f>
        <v>88</v>
      </c>
      <c r="G821" s="33">
        <f>IF('STATS 17-18'!G823&lt;200,IF(F821&gt;60,60,F821),F821)</f>
        <v>88</v>
      </c>
      <c r="H821" s="116">
        <f>(D821+G821)/2</f>
        <v>76</v>
      </c>
      <c r="I821" s="116">
        <f>IF('STATS 17-18'!H823&lt;13.4,IF(H821&gt;73,73,H821),H821)</f>
        <v>76</v>
      </c>
      <c r="J821" s="134">
        <f>IF('STATS 17-18'!H823&lt;11,IF(I821&gt;66,66,I821),I821)</f>
        <v>76</v>
      </c>
    </row>
    <row r="822" ht="20.35" customHeight="1">
      <c r="A822" t="s" s="38">
        <v>952</v>
      </c>
      <c r="B822" s="90">
        <f>VLOOKUP('STATS 17-18'!Y824,'DF - Tableau 2'!$A$3:$B$55,2)</f>
        <v>75</v>
      </c>
      <c r="C822" s="116">
        <f>IF('STATS 17-18'!G824&lt;400,IF(B822&gt;66,66,B822),B822)</f>
        <v>75</v>
      </c>
      <c r="D822" s="116">
        <f>IF('STATS 17-18'!G824&lt;200,IF(C822&gt;60,60,C822),C822)</f>
        <v>75</v>
      </c>
      <c r="E822" s="33">
        <f>VLOOKUP('STATS 17-18'!AE824,'DF - Tableau 4'!$A$3:$B$55,2)</f>
        <v>69</v>
      </c>
      <c r="F822" s="33">
        <f>IF('STATS 17-18'!G824&lt;400,IF(E822&gt;66,66,E822),E822)</f>
        <v>69</v>
      </c>
      <c r="G822" s="33">
        <f>IF('STATS 17-18'!G824&lt;200,IF(F822&gt;60,60,F822),F822)</f>
        <v>69</v>
      </c>
      <c r="H822" s="116">
        <f>(D822+G822)/2</f>
        <v>72</v>
      </c>
      <c r="I822" s="116">
        <f>IF('STATS 17-18'!H824&lt;13.4,IF(H822&gt;73,73,H822),H822)</f>
        <v>72</v>
      </c>
      <c r="J822" s="134">
        <f>IF('STATS 17-18'!H824&lt;11,IF(I822&gt;66,66,I822),I822)</f>
        <v>72</v>
      </c>
    </row>
    <row r="823" ht="20.35" customHeight="1">
      <c r="A823" t="s" s="38">
        <v>953</v>
      </c>
      <c r="B823" s="90">
        <f>VLOOKUP('STATS 17-18'!Y825,'DF - Tableau 2'!$A$3:$B$55,2)</f>
        <v>52</v>
      </c>
      <c r="C823" s="116">
        <f>IF('STATS 17-18'!G825&lt;400,IF(B823&gt;66,66,B823),B823)</f>
        <v>52</v>
      </c>
      <c r="D823" s="116">
        <f>IF('STATS 17-18'!G825&lt;200,IF(C823&gt;60,60,C823),C823)</f>
        <v>52</v>
      </c>
      <c r="E823" s="33">
        <f>VLOOKUP('STATS 17-18'!AE825,'DF - Tableau 4'!$A$3:$B$55,2)</f>
        <v>70</v>
      </c>
      <c r="F823" s="33">
        <f>IF('STATS 17-18'!G825&lt;400,IF(E823&gt;66,66,E823),E823)</f>
        <v>70</v>
      </c>
      <c r="G823" s="33">
        <f>IF('STATS 17-18'!G825&lt;200,IF(F823&gt;60,60,F823),F823)</f>
        <v>70</v>
      </c>
      <c r="H823" s="116">
        <f>(D823+G823)/2</f>
        <v>61</v>
      </c>
      <c r="I823" s="116">
        <f>IF('STATS 17-18'!H825&lt;13.4,IF(H823&gt;73,73,H823),H823)</f>
        <v>61</v>
      </c>
      <c r="J823" s="134">
        <f>IF('STATS 17-18'!H825&lt;11,IF(I823&gt;66,66,I823),I823)</f>
        <v>61</v>
      </c>
    </row>
    <row r="824" ht="20.35" customHeight="1">
      <c r="A824" t="s" s="38">
        <v>954</v>
      </c>
      <c r="B824" s="90">
        <f>VLOOKUP('STATS 17-18'!Y826,'DF - Tableau 2'!$A$3:$B$55,2)</f>
        <v>89</v>
      </c>
      <c r="C824" s="116">
        <f>IF('STATS 17-18'!G826&lt;400,IF(B824&gt;66,66,B824),B824)</f>
        <v>89</v>
      </c>
      <c r="D824" s="116">
        <f>IF('STATS 17-18'!G826&lt;200,IF(C824&gt;60,60,C824),C824)</f>
        <v>89</v>
      </c>
      <c r="E824" s="33">
        <f>VLOOKUP('STATS 17-18'!AE826,'DF - Tableau 4'!$A$3:$B$55,2)</f>
        <v>62</v>
      </c>
      <c r="F824" s="33">
        <f>IF('STATS 17-18'!G826&lt;400,IF(E824&gt;66,66,E824),E824)</f>
        <v>62</v>
      </c>
      <c r="G824" s="33">
        <f>IF('STATS 17-18'!G826&lt;200,IF(F824&gt;60,60,F824),F824)</f>
        <v>62</v>
      </c>
      <c r="H824" s="116">
        <f>(D824+G824)/2</f>
        <v>75.5</v>
      </c>
      <c r="I824" s="116">
        <f>IF('STATS 17-18'!H826&lt;13.4,IF(H824&gt;73,73,H824),H824)</f>
        <v>75.5</v>
      </c>
      <c r="J824" s="134">
        <f>IF('STATS 17-18'!H826&lt;11,IF(I824&gt;66,66,I824),I824)</f>
        <v>75.5</v>
      </c>
    </row>
    <row r="825" ht="20.35" customHeight="1">
      <c r="A825" t="s" s="38">
        <v>955</v>
      </c>
      <c r="B825" s="90">
        <f>VLOOKUP('STATS 17-18'!Y827,'DF - Tableau 2'!$A$3:$B$55,2)</f>
        <v>47</v>
      </c>
      <c r="C825" s="116">
        <f>IF('STATS 17-18'!G827&lt;400,IF(B825&gt;66,66,B825),B825)</f>
        <v>47</v>
      </c>
      <c r="D825" s="116">
        <f>IF('STATS 17-18'!G827&lt;200,IF(C825&gt;60,60,C825),C825)</f>
        <v>47</v>
      </c>
      <c r="E825" s="33">
        <f>VLOOKUP('STATS 17-18'!AE827,'DF - Tableau 4'!$A$3:$B$55,2)</f>
        <v>47</v>
      </c>
      <c r="F825" s="33">
        <f>IF('STATS 17-18'!G827&lt;400,IF(E825&gt;66,66,E825),E825)</f>
        <v>47</v>
      </c>
      <c r="G825" s="33">
        <f>IF('STATS 17-18'!G827&lt;200,IF(F825&gt;60,60,F825),F825)</f>
        <v>47</v>
      </c>
      <c r="H825" s="116">
        <f>(D825+G825)/2</f>
        <v>47</v>
      </c>
      <c r="I825" s="116">
        <f>IF('STATS 17-18'!H827&lt;13.4,IF(H825&gt;73,73,H825),H825)</f>
        <v>47</v>
      </c>
      <c r="J825" s="134">
        <f>IF('STATS 17-18'!H827&lt;11,IF(I825&gt;66,66,I825),I825)</f>
        <v>47</v>
      </c>
    </row>
    <row r="826" ht="20.35" customHeight="1">
      <c r="A826" t="s" s="38">
        <v>956</v>
      </c>
      <c r="B826" s="90">
        <f>VLOOKUP('STATS 17-18'!Y828,'DF - Tableau 2'!$A$3:$B$55,2)</f>
        <v>48</v>
      </c>
      <c r="C826" s="116">
        <f>IF('STATS 17-18'!G828&lt;400,IF(B826&gt;66,66,B826),B826)</f>
        <v>48</v>
      </c>
      <c r="D826" s="116">
        <f>IF('STATS 17-18'!G828&lt;200,IF(C826&gt;60,60,C826),C826)</f>
        <v>48</v>
      </c>
      <c r="E826" s="33">
        <f>VLOOKUP('STATS 17-18'!AE828,'DF - Tableau 4'!$A$3:$B$55,2)</f>
        <v>86</v>
      </c>
      <c r="F826" s="33">
        <f>IF('STATS 17-18'!G828&lt;400,IF(E826&gt;66,66,E826),E826)</f>
        <v>86</v>
      </c>
      <c r="G826" s="33">
        <f>IF('STATS 17-18'!G828&lt;200,IF(F826&gt;60,60,F826),F826)</f>
        <v>86</v>
      </c>
      <c r="H826" s="116">
        <f>(D826+G826)/2</f>
        <v>67</v>
      </c>
      <c r="I826" s="116">
        <f>IF('STATS 17-18'!H828&lt;13.4,IF(H826&gt;73,73,H826),H826)</f>
        <v>67</v>
      </c>
      <c r="J826" s="134">
        <f>IF('STATS 17-18'!H828&lt;11,IF(I826&gt;66,66,I826),I826)</f>
        <v>67</v>
      </c>
    </row>
    <row r="827" ht="20.35" customHeight="1">
      <c r="A827" t="s" s="38">
        <v>957</v>
      </c>
      <c r="B827" s="90">
        <f>VLOOKUP('STATS 17-18'!Y829,'DF - Tableau 2'!$A$3:$B$55,2)</f>
        <v>64</v>
      </c>
      <c r="C827" s="116">
        <f>IF('STATS 17-18'!G829&lt;400,IF(B827&gt;66,66,B827),B827)</f>
        <v>64</v>
      </c>
      <c r="D827" s="116">
        <f>IF('STATS 17-18'!G829&lt;200,IF(C827&gt;60,60,C827),C827)</f>
        <v>64</v>
      </c>
      <c r="E827" s="33">
        <f>VLOOKUP('STATS 17-18'!AE829,'DF - Tableau 4'!$A$3:$B$55,2)</f>
        <v>60</v>
      </c>
      <c r="F827" s="33">
        <f>IF('STATS 17-18'!G829&lt;400,IF(E827&gt;66,66,E827),E827)</f>
        <v>60</v>
      </c>
      <c r="G827" s="33">
        <f>IF('STATS 17-18'!G829&lt;200,IF(F827&gt;60,60,F827),F827)</f>
        <v>60</v>
      </c>
      <c r="H827" s="116">
        <f>(D827+G827)/2</f>
        <v>62</v>
      </c>
      <c r="I827" s="116">
        <f>IF('STATS 17-18'!H829&lt;13.4,IF(H827&gt;73,73,H827),H827)</f>
        <v>62</v>
      </c>
      <c r="J827" s="134">
        <f>IF('STATS 17-18'!H829&lt;11,IF(I827&gt;66,66,I827),I827)</f>
        <v>62</v>
      </c>
    </row>
    <row r="828" ht="20.35" customHeight="1">
      <c r="A828" t="s" s="38">
        <v>958</v>
      </c>
      <c r="B828" s="90">
        <f>VLOOKUP('STATS 17-18'!Y830,'DF - Tableau 2'!$A$3:$B$55,2)</f>
        <v>76</v>
      </c>
      <c r="C828" s="33">
        <f>IF('STATS 17-18'!G830&lt;400,IF(B828&gt;66,66,B828),B828)</f>
        <v>66</v>
      </c>
      <c r="D828" s="33">
        <f>IF('STATS 17-18'!G830&lt;200,IF(C828&gt;60,60,C828),C828)</f>
        <v>60</v>
      </c>
      <c r="E828" s="33">
        <f>VLOOKUP('STATS 17-18'!AE830,'DF - Tableau 4'!$A$3:$B$55,2)</f>
        <v>87</v>
      </c>
      <c r="F828" s="33">
        <f>IF('STATS 17-18'!G830&lt;400,IF(E828&gt;66,66,E828),E828)</f>
        <v>66</v>
      </c>
      <c r="G828" s="33">
        <f>IF('STATS 17-18'!G830&lt;200,IF(F828&gt;60,60,F828),F828)</f>
        <v>60</v>
      </c>
      <c r="H828" s="116">
        <f>(D828+G828)/2</f>
        <v>60</v>
      </c>
      <c r="I828" s="116">
        <f>IF('STATS 17-18'!H830&lt;13.4,IF(H828&gt;73,73,H828),H828)</f>
        <v>60</v>
      </c>
      <c r="J828" s="134">
        <f>IF('STATS 17-18'!H830&lt;11,IF(I828&gt;66,66,I828),I828)</f>
        <v>60</v>
      </c>
    </row>
    <row r="829" ht="20.35" customHeight="1">
      <c r="A829" t="s" s="38">
        <v>959</v>
      </c>
      <c r="B829" s="90">
        <f>VLOOKUP('STATS 17-18'!Y831,'DF - Tableau 2'!$A$3:$B$55,2)</f>
        <v>85</v>
      </c>
      <c r="C829" s="116">
        <f>IF('STATS 17-18'!G831&lt;400,IF(B829&gt;66,66,B829),B829)</f>
        <v>85</v>
      </c>
      <c r="D829" s="116">
        <f>IF('STATS 17-18'!G831&lt;200,IF(C829&gt;60,60,C829),C829)</f>
        <v>85</v>
      </c>
      <c r="E829" s="33">
        <f>VLOOKUP('STATS 17-18'!AE831,'DF - Tableau 4'!$A$3:$B$55,2)</f>
        <v>89</v>
      </c>
      <c r="F829" s="33">
        <f>IF('STATS 17-18'!G831&lt;400,IF(E829&gt;66,66,E829),E829)</f>
        <v>89</v>
      </c>
      <c r="G829" s="33">
        <f>IF('STATS 17-18'!G831&lt;200,IF(F829&gt;60,60,F829),F829)</f>
        <v>89</v>
      </c>
      <c r="H829" s="116">
        <f>(D829+G829)/2</f>
        <v>87</v>
      </c>
      <c r="I829" s="116">
        <f>IF('STATS 17-18'!H831&lt;13.4,IF(H829&gt;73,73,H829),H829)</f>
        <v>87</v>
      </c>
      <c r="J829" s="134">
        <f>IF('STATS 17-18'!H831&lt;11,IF(I829&gt;66,66,I829),I829)</f>
        <v>87</v>
      </c>
    </row>
    <row r="830" ht="20.35" customHeight="1">
      <c r="A830" t="s" s="38">
        <v>960</v>
      </c>
      <c r="B830" s="90">
        <f>VLOOKUP('STATS 17-18'!Y832,'DF - Tableau 2'!$A$3:$B$55,2)</f>
        <v>76</v>
      </c>
      <c r="C830" s="116">
        <f>IF('STATS 17-18'!G832&lt;400,IF(B830&gt;66,66,B830),B830)</f>
        <v>76</v>
      </c>
      <c r="D830" s="116">
        <f>IF('STATS 17-18'!G832&lt;200,IF(C830&gt;60,60,C830),C830)</f>
        <v>76</v>
      </c>
      <c r="E830" s="33">
        <f>VLOOKUP('STATS 17-18'!AE832,'DF - Tableau 4'!$A$3:$B$55,2)</f>
        <v>66</v>
      </c>
      <c r="F830" s="33">
        <f>IF('STATS 17-18'!G832&lt;400,IF(E830&gt;66,66,E830),E830)</f>
        <v>66</v>
      </c>
      <c r="G830" s="33">
        <f>IF('STATS 17-18'!G832&lt;200,IF(F830&gt;60,60,F830),F830)</f>
        <v>66</v>
      </c>
      <c r="H830" s="116">
        <f>(D830+G830)/2</f>
        <v>71</v>
      </c>
      <c r="I830" s="116">
        <f>IF('STATS 17-18'!H832&lt;13.4,IF(H830&gt;73,73,H830),H830)</f>
        <v>71</v>
      </c>
      <c r="J830" s="134">
        <f>IF('STATS 17-18'!H832&lt;11,IF(I830&gt;66,66,I830),I830)</f>
        <v>71</v>
      </c>
    </row>
    <row r="831" ht="20.35" customHeight="1">
      <c r="A831" t="s" s="38">
        <v>961</v>
      </c>
      <c r="B831" s="90">
        <f>VLOOKUP('STATS 17-18'!Y833,'DF - Tableau 2'!$A$3:$B$55,2)</f>
        <v>62</v>
      </c>
      <c r="C831" s="116">
        <f>IF('STATS 17-18'!G833&lt;400,IF(B831&gt;66,66,B831),B831)</f>
        <v>62</v>
      </c>
      <c r="D831" s="116">
        <f>IF('STATS 17-18'!G833&lt;200,IF(C831&gt;60,60,C831),C831)</f>
        <v>62</v>
      </c>
      <c r="E831" s="33">
        <f>VLOOKUP('STATS 17-18'!AE833,'DF - Tableau 4'!$A$3:$B$55,2)</f>
        <v>77</v>
      </c>
      <c r="F831" s="33">
        <f>IF('STATS 17-18'!G833&lt;400,IF(E831&gt;66,66,E831),E831)</f>
        <v>77</v>
      </c>
      <c r="G831" s="33">
        <f>IF('STATS 17-18'!G833&lt;200,IF(F831&gt;60,60,F831),F831)</f>
        <v>77</v>
      </c>
      <c r="H831" s="116">
        <f>(D831+G831)/2</f>
        <v>69.5</v>
      </c>
      <c r="I831" s="116">
        <f>IF('STATS 17-18'!H833&lt;13.4,IF(H831&gt;73,73,H831),H831)</f>
        <v>69.5</v>
      </c>
      <c r="J831" s="134">
        <f>IF('STATS 17-18'!H833&lt;11,IF(I831&gt;66,66,I831),I831)</f>
        <v>69.5</v>
      </c>
    </row>
    <row r="832" ht="20.35" customHeight="1">
      <c r="A832" t="s" s="38">
        <v>962</v>
      </c>
      <c r="B832" s="90">
        <f>VLOOKUP('STATS 17-18'!Y834,'DF - Tableau 2'!$A$3:$B$55,2)</f>
        <v>47</v>
      </c>
      <c r="C832" s="116">
        <f>IF('STATS 17-18'!G834&lt;400,IF(B832&gt;66,66,B832),B832)</f>
        <v>47</v>
      </c>
      <c r="D832" s="116">
        <f>IF('STATS 17-18'!G834&lt;200,IF(C832&gt;60,60,C832),C832)</f>
        <v>47</v>
      </c>
      <c r="E832" s="33">
        <f>VLOOKUP('STATS 17-18'!AE834,'DF - Tableau 4'!$A$3:$B$55,2)</f>
        <v>94</v>
      </c>
      <c r="F832" s="33">
        <f>IF('STATS 17-18'!G834&lt;400,IF(E832&gt;66,66,E832),E832)</f>
        <v>66</v>
      </c>
      <c r="G832" s="33">
        <f>IF('STATS 17-18'!G834&lt;200,IF(F832&gt;60,60,F832),F832)</f>
        <v>60</v>
      </c>
      <c r="H832" s="116">
        <f>(D832+G832)/2</f>
        <v>53.5</v>
      </c>
      <c r="I832" s="116">
        <f>IF('STATS 17-18'!H834&lt;13.4,IF(H832&gt;73,73,H832),H832)</f>
        <v>53.5</v>
      </c>
      <c r="J832" s="134">
        <f>IF('STATS 17-18'!H834&lt;11,IF(I832&gt;66,66,I832),I832)</f>
        <v>53.5</v>
      </c>
    </row>
    <row r="833" ht="20.35" customHeight="1">
      <c r="A833" t="s" s="38">
        <v>963</v>
      </c>
      <c r="B833" s="90">
        <f>VLOOKUP('STATS 17-18'!Y835,'DF - Tableau 2'!$A$3:$B$55,2)</f>
        <v>61</v>
      </c>
      <c r="C833" s="116">
        <f>IF('STATS 17-18'!G835&lt;400,IF(B833&gt;66,66,B833),B833)</f>
        <v>61</v>
      </c>
      <c r="D833" s="116">
        <f>IF('STATS 17-18'!G835&lt;200,IF(C833&gt;60,60,C833),C833)</f>
        <v>61</v>
      </c>
      <c r="E833" s="33">
        <f>VLOOKUP('STATS 17-18'!AE835,'DF - Tableau 4'!$A$3:$B$55,2)</f>
        <v>78</v>
      </c>
      <c r="F833" s="33">
        <f>IF('STATS 17-18'!G835&lt;400,IF(E833&gt;66,66,E833),E833)</f>
        <v>66</v>
      </c>
      <c r="G833" s="33">
        <f>IF('STATS 17-18'!G835&lt;200,IF(F833&gt;60,60,F833),F833)</f>
        <v>66</v>
      </c>
      <c r="H833" s="116">
        <f>(D833+G833)/2</f>
        <v>63.5</v>
      </c>
      <c r="I833" s="116">
        <f>IF('STATS 17-18'!H835&lt;13.4,IF(H833&gt;73,73,H833),H833)</f>
        <v>63.5</v>
      </c>
      <c r="J833" s="134">
        <f>IF('STATS 17-18'!H835&lt;11,IF(I833&gt;66,66,I833),I833)</f>
        <v>63.5</v>
      </c>
    </row>
    <row r="834" ht="20.35" customHeight="1">
      <c r="A834" t="s" s="38">
        <v>964</v>
      </c>
      <c r="B834" s="90">
        <f>VLOOKUP('STATS 17-18'!Y836,'DF - Tableau 2'!$A$3:$B$55,2)</f>
        <v>51</v>
      </c>
      <c r="C834" s="116">
        <f>IF('STATS 17-18'!G836&lt;400,IF(B834&gt;66,66,B834),B834)</f>
        <v>51</v>
      </c>
      <c r="D834" s="116">
        <f>IF('STATS 17-18'!G836&lt;200,IF(C834&gt;60,60,C834),C834)</f>
        <v>51</v>
      </c>
      <c r="E834" s="33">
        <f>VLOOKUP('STATS 17-18'!AE836,'DF - Tableau 4'!$A$3:$B$55,2)</f>
        <v>51</v>
      </c>
      <c r="F834" s="33">
        <f>IF('STATS 17-18'!G836&lt;400,IF(E834&gt;66,66,E834),E834)</f>
        <v>51</v>
      </c>
      <c r="G834" s="33">
        <f>IF('STATS 17-18'!G836&lt;200,IF(F834&gt;60,60,F834),F834)</f>
        <v>51</v>
      </c>
      <c r="H834" s="116">
        <f>(D834+G834)/2</f>
        <v>51</v>
      </c>
      <c r="I834" s="116">
        <f>IF('STATS 17-18'!H836&lt;13.4,IF(H834&gt;73,73,H834),H834)</f>
        <v>51</v>
      </c>
      <c r="J834" s="134">
        <f>IF('STATS 17-18'!H836&lt;11,IF(I834&gt;66,66,I834),I834)</f>
        <v>51</v>
      </c>
    </row>
    <row r="835" ht="20.35" customHeight="1">
      <c r="A835" t="s" s="38">
        <v>965</v>
      </c>
      <c r="B835" s="90">
        <f>VLOOKUP('STATS 17-18'!Y837,'DF - Tableau 2'!$A$3:$B$55,2)</f>
        <v>64</v>
      </c>
      <c r="C835" s="116">
        <f>IF('STATS 17-18'!G837&lt;400,IF(B835&gt;66,66,B835),B835)</f>
        <v>64</v>
      </c>
      <c r="D835" s="116">
        <f>IF('STATS 17-18'!G837&lt;200,IF(C835&gt;60,60,C835),C835)</f>
        <v>64</v>
      </c>
      <c r="E835" s="33">
        <f>VLOOKUP('STATS 17-18'!AE837,'DF - Tableau 4'!$A$3:$B$55,2)</f>
        <v>76</v>
      </c>
      <c r="F835" s="33">
        <f>IF('STATS 17-18'!G837&lt;400,IF(E835&gt;66,66,E835),E835)</f>
        <v>76</v>
      </c>
      <c r="G835" s="33">
        <f>IF('STATS 17-18'!G837&lt;200,IF(F835&gt;60,60,F835),F835)</f>
        <v>76</v>
      </c>
      <c r="H835" s="116">
        <f>(D835+G835)/2</f>
        <v>70</v>
      </c>
      <c r="I835" s="116">
        <f>IF('STATS 17-18'!H837&lt;13.4,IF(H835&gt;73,73,H835),H835)</f>
        <v>70</v>
      </c>
      <c r="J835" s="134">
        <f>IF('STATS 17-18'!H837&lt;11,IF(I835&gt;66,66,I835),I835)</f>
        <v>70</v>
      </c>
    </row>
    <row r="836" ht="20.35" customHeight="1">
      <c r="A836" t="s" s="38">
        <v>966</v>
      </c>
      <c r="B836" s="90">
        <f>VLOOKUP('STATS 17-18'!Y838,'DF - Tableau 2'!$A$3:$B$55,2)</f>
        <v>80</v>
      </c>
      <c r="C836" s="116">
        <f>IF('STATS 17-18'!G838&lt;400,IF(B836&gt;66,66,B836),B836)</f>
        <v>80</v>
      </c>
      <c r="D836" s="116">
        <f>IF('STATS 17-18'!G838&lt;200,IF(C836&gt;60,60,C836),C836)</f>
        <v>80</v>
      </c>
      <c r="E836" s="33">
        <f>VLOOKUP('STATS 17-18'!AE838,'DF - Tableau 4'!$A$3:$B$55,2)</f>
        <v>53</v>
      </c>
      <c r="F836" s="33">
        <f>IF('STATS 17-18'!G838&lt;400,IF(E836&gt;66,66,E836),E836)</f>
        <v>53</v>
      </c>
      <c r="G836" s="33">
        <f>IF('STATS 17-18'!G838&lt;200,IF(F836&gt;60,60,F836),F836)</f>
        <v>53</v>
      </c>
      <c r="H836" s="116">
        <f>(D836+G836)/2</f>
        <v>66.5</v>
      </c>
      <c r="I836" s="116">
        <f>IF('STATS 17-18'!H838&lt;13.4,IF(H836&gt;73,73,H836),H836)</f>
        <v>66.5</v>
      </c>
      <c r="J836" s="134">
        <f>IF('STATS 17-18'!H838&lt;11,IF(I836&gt;66,66,I836),I836)</f>
        <v>66.5</v>
      </c>
    </row>
    <row r="837" ht="20.35" customHeight="1">
      <c r="A837" t="s" s="38">
        <v>967</v>
      </c>
      <c r="B837" s="90">
        <f>VLOOKUP('STATS 17-18'!Y839,'DF - Tableau 2'!$A$3:$B$55,2)</f>
        <v>86</v>
      </c>
      <c r="C837" s="116">
        <f>IF('STATS 17-18'!G839&lt;400,IF(B837&gt;66,66,B837),B837)</f>
        <v>86</v>
      </c>
      <c r="D837" s="116">
        <f>IF('STATS 17-18'!G839&lt;200,IF(C837&gt;60,60,C837),C837)</f>
        <v>86</v>
      </c>
      <c r="E837" s="33">
        <f>VLOOKUP('STATS 17-18'!AE839,'DF - Tableau 4'!$A$3:$B$55,2)</f>
        <v>65</v>
      </c>
      <c r="F837" s="33">
        <f>IF('STATS 17-18'!G839&lt;400,IF(E837&gt;66,66,E837),E837)</f>
        <v>65</v>
      </c>
      <c r="G837" s="33">
        <f>IF('STATS 17-18'!G839&lt;200,IF(F837&gt;60,60,F837),F837)</f>
        <v>65</v>
      </c>
      <c r="H837" s="116">
        <f>(D837+G837)/2</f>
        <v>75.5</v>
      </c>
      <c r="I837" s="116">
        <f>IF('STATS 17-18'!H839&lt;13.4,IF(H837&gt;73,73,H837),H837)</f>
        <v>73</v>
      </c>
      <c r="J837" s="134">
        <f>IF('STATS 17-18'!H839&lt;11,IF(I837&gt;66,66,I837),I837)</f>
        <v>73</v>
      </c>
    </row>
    <row r="838" ht="20.35" customHeight="1">
      <c r="A838" t="s" s="38">
        <v>968</v>
      </c>
      <c r="B838" s="90">
        <f>VLOOKUP('STATS 17-18'!Y840,'DF - Tableau 2'!$A$3:$B$55,2)</f>
        <v>99</v>
      </c>
      <c r="C838" s="33">
        <f>IF('STATS 17-18'!G840&lt;400,IF(B838&gt;66,66,B838),B838)</f>
        <v>66</v>
      </c>
      <c r="D838" s="33">
        <f>IF('STATS 17-18'!G840&lt;200,IF(C838&gt;60,60,C838),C838)</f>
        <v>60</v>
      </c>
      <c r="E838" s="33">
        <f>VLOOKUP('STATS 17-18'!AE840,'DF - Tableau 4'!$A$3:$B$55,2)</f>
        <v>59</v>
      </c>
      <c r="F838" s="33">
        <f>IF('STATS 17-18'!G840&lt;400,IF(E838&gt;66,66,E838),E838)</f>
        <v>59</v>
      </c>
      <c r="G838" s="33">
        <f>IF('STATS 17-18'!G840&lt;200,IF(F838&gt;60,60,F838),F838)</f>
        <v>59</v>
      </c>
      <c r="H838" s="116">
        <f>(D838+G838)/2</f>
        <v>59.5</v>
      </c>
      <c r="I838" s="116">
        <f>IF('STATS 17-18'!H840&lt;13.4,IF(H838&gt;73,73,H838),H838)</f>
        <v>59.5</v>
      </c>
      <c r="J838" s="134">
        <f>IF('STATS 17-18'!H840&lt;11,IF(I838&gt;66,66,I838),I838)</f>
        <v>59.5</v>
      </c>
    </row>
    <row r="839" ht="20.35" customHeight="1">
      <c r="A839" t="s" s="38">
        <v>969</v>
      </c>
      <c r="B839" s="90">
        <f>VLOOKUP('STATS 17-18'!Y841,'DF - Tableau 2'!$A$3:$B$55,2)</f>
        <v>78</v>
      </c>
      <c r="C839" s="116">
        <f>IF('STATS 17-18'!G841&lt;400,IF(B839&gt;66,66,B839),B839)</f>
        <v>78</v>
      </c>
      <c r="D839" s="116">
        <f>IF('STATS 17-18'!G841&lt;200,IF(C839&gt;60,60,C839),C839)</f>
        <v>78</v>
      </c>
      <c r="E839" s="33">
        <f>VLOOKUP('STATS 17-18'!AE841,'DF - Tableau 4'!$A$3:$B$55,2)</f>
        <v>62</v>
      </c>
      <c r="F839" s="33">
        <f>IF('STATS 17-18'!G841&lt;400,IF(E839&gt;66,66,E839),E839)</f>
        <v>62</v>
      </c>
      <c r="G839" s="33">
        <f>IF('STATS 17-18'!G841&lt;200,IF(F839&gt;60,60,F839),F839)</f>
        <v>62</v>
      </c>
      <c r="H839" s="116">
        <f>(D839+G839)/2</f>
        <v>70</v>
      </c>
      <c r="I839" s="116">
        <f>IF('STATS 17-18'!H841&lt;13.4,IF(H839&gt;73,73,H839),H839)</f>
        <v>70</v>
      </c>
      <c r="J839" s="134">
        <f>IF('STATS 17-18'!H841&lt;11,IF(I839&gt;66,66,I839),I839)</f>
        <v>70</v>
      </c>
    </row>
    <row r="840" ht="20.35" customHeight="1">
      <c r="A840" t="s" s="38">
        <v>970</v>
      </c>
      <c r="B840" s="90">
        <f>VLOOKUP('STATS 17-18'!Y842,'DF - Tableau 2'!$A$3:$B$55,2)</f>
        <v>80</v>
      </c>
      <c r="C840" s="116">
        <f>IF('STATS 17-18'!G842&lt;400,IF(B840&gt;66,66,B840),B840)</f>
        <v>80</v>
      </c>
      <c r="D840" s="116">
        <f>IF('STATS 17-18'!G842&lt;200,IF(C840&gt;60,60,C840),C840)</f>
        <v>80</v>
      </c>
      <c r="E840" s="33">
        <f>VLOOKUP('STATS 17-18'!AE842,'DF - Tableau 4'!$A$3:$B$55,2)</f>
        <v>74</v>
      </c>
      <c r="F840" s="33">
        <f>IF('STATS 17-18'!G842&lt;400,IF(E840&gt;66,66,E840),E840)</f>
        <v>74</v>
      </c>
      <c r="G840" s="33">
        <f>IF('STATS 17-18'!G842&lt;200,IF(F840&gt;60,60,F840),F840)</f>
        <v>74</v>
      </c>
      <c r="H840" s="116">
        <f>(D840+G840)/2</f>
        <v>77</v>
      </c>
      <c r="I840" s="116">
        <f>IF('STATS 17-18'!H842&lt;13.4,IF(H840&gt;73,73,H840),H840)</f>
        <v>73</v>
      </c>
      <c r="J840" s="134">
        <f>IF('STATS 17-18'!H842&lt;11,IF(I840&gt;66,66,I840),I840)</f>
        <v>73</v>
      </c>
    </row>
    <row r="841" ht="20.35" customHeight="1">
      <c r="A841" t="s" s="38">
        <v>972</v>
      </c>
      <c r="B841" s="90">
        <f>VLOOKUP('STATS 17-18'!Y843,'DF - Tableau 2'!$A$3:$B$55,2)</f>
        <v>63</v>
      </c>
      <c r="C841" s="116">
        <f>IF('STATS 17-18'!G843&lt;400,IF(B841&gt;66,66,B841),B841)</f>
        <v>63</v>
      </c>
      <c r="D841" s="116">
        <f>IF('STATS 17-18'!G843&lt;200,IF(C841&gt;60,60,C841),C841)</f>
        <v>63</v>
      </c>
      <c r="E841" s="33">
        <f>VLOOKUP('STATS 17-18'!AE843,'DF - Tableau 4'!$A$3:$B$55,2)</f>
        <v>82</v>
      </c>
      <c r="F841" s="33">
        <f>IF('STATS 17-18'!G843&lt;400,IF(E841&gt;66,66,E841),E841)</f>
        <v>82</v>
      </c>
      <c r="G841" s="33">
        <f>IF('STATS 17-18'!G843&lt;200,IF(F841&gt;60,60,F841),F841)</f>
        <v>82</v>
      </c>
      <c r="H841" s="116">
        <f>(D841+G841)/2</f>
        <v>72.5</v>
      </c>
      <c r="I841" s="116">
        <f>IF('STATS 17-18'!H843&lt;13.4,IF(H841&gt;73,73,H841),H841)</f>
        <v>72.5</v>
      </c>
      <c r="J841" s="134">
        <f>IF('STATS 17-18'!H843&lt;11,IF(I841&gt;66,66,I841),I841)</f>
        <v>72.5</v>
      </c>
    </row>
    <row r="842" ht="20.35" customHeight="1">
      <c r="A842" t="s" s="38">
        <v>973</v>
      </c>
      <c r="B842" s="90">
        <f>VLOOKUP('STATS 17-18'!Y844,'DF - Tableau 2'!$A$3:$B$55,2)</f>
        <v>70</v>
      </c>
      <c r="C842" s="116">
        <f>IF('STATS 17-18'!G844&lt;400,IF(B842&gt;66,66,B842),B842)</f>
        <v>70</v>
      </c>
      <c r="D842" s="116">
        <f>IF('STATS 17-18'!G844&lt;200,IF(C842&gt;60,60,C842),C842)</f>
        <v>70</v>
      </c>
      <c r="E842" s="33">
        <f>VLOOKUP('STATS 17-18'!AE844,'DF - Tableau 4'!$A$3:$B$55,2)</f>
        <v>74</v>
      </c>
      <c r="F842" s="33">
        <f>IF('STATS 17-18'!G844&lt;400,IF(E842&gt;66,66,E842),E842)</f>
        <v>74</v>
      </c>
      <c r="G842" s="33">
        <f>IF('STATS 17-18'!G844&lt;200,IF(F842&gt;60,60,F842),F842)</f>
        <v>74</v>
      </c>
      <c r="H842" s="116">
        <f>(D842+G842)/2</f>
        <v>72</v>
      </c>
      <c r="I842" s="116">
        <f>IF('STATS 17-18'!H844&lt;13.4,IF(H842&gt;73,73,H842),H842)</f>
        <v>72</v>
      </c>
      <c r="J842" s="134">
        <f>IF('STATS 17-18'!H844&lt;11,IF(I842&gt;66,66,I842),I842)</f>
        <v>72</v>
      </c>
    </row>
    <row r="843" ht="20.35" customHeight="1">
      <c r="A843" t="s" s="38">
        <v>974</v>
      </c>
      <c r="B843" s="90">
        <f>VLOOKUP('STATS 17-18'!Y845,'DF - Tableau 2'!$A$3:$B$55,2)</f>
        <v>69</v>
      </c>
      <c r="C843" s="116">
        <f>IF('STATS 17-18'!G845&lt;400,IF(B843&gt;66,66,B843),B843)</f>
        <v>69</v>
      </c>
      <c r="D843" s="116">
        <f>IF('STATS 17-18'!G845&lt;200,IF(C843&gt;60,60,C843),C843)</f>
        <v>69</v>
      </c>
      <c r="E843" s="33">
        <f>VLOOKUP('STATS 17-18'!AE845,'DF - Tableau 4'!$A$3:$B$55,2)</f>
        <v>56</v>
      </c>
      <c r="F843" s="33">
        <f>IF('STATS 17-18'!G845&lt;400,IF(E843&gt;66,66,E843),E843)</f>
        <v>56</v>
      </c>
      <c r="G843" s="33">
        <f>IF('STATS 17-18'!G845&lt;200,IF(F843&gt;60,60,F843),F843)</f>
        <v>56</v>
      </c>
      <c r="H843" s="116">
        <f>(D843+G843)/2</f>
        <v>62.5</v>
      </c>
      <c r="I843" s="116">
        <f>IF('STATS 17-18'!H845&lt;13.4,IF(H843&gt;73,73,H843),H843)</f>
        <v>62.5</v>
      </c>
      <c r="J843" s="134">
        <f>IF('STATS 17-18'!H845&lt;11,IF(I843&gt;66,66,I843),I843)</f>
        <v>62.5</v>
      </c>
    </row>
    <row r="844" ht="20.35" customHeight="1">
      <c r="A844" t="s" s="38">
        <v>975</v>
      </c>
      <c r="B844" s="90">
        <f>VLOOKUP('STATS 17-18'!Y846,'DF - Tableau 2'!$A$3:$B$55,2)</f>
        <v>65</v>
      </c>
      <c r="C844" s="116">
        <f>IF('STATS 17-18'!G846&lt;400,IF(B844&gt;66,66,B844),B844)</f>
        <v>65</v>
      </c>
      <c r="D844" s="116">
        <f>IF('STATS 17-18'!G846&lt;200,IF(C844&gt;60,60,C844),C844)</f>
        <v>65</v>
      </c>
      <c r="E844" s="33">
        <f>VLOOKUP('STATS 17-18'!AE846,'DF - Tableau 4'!$A$3:$B$55,2)</f>
        <v>47</v>
      </c>
      <c r="F844" s="33">
        <f>IF('STATS 17-18'!G846&lt;400,IF(E844&gt;66,66,E844),E844)</f>
        <v>47</v>
      </c>
      <c r="G844" s="33">
        <f>IF('STATS 17-18'!G846&lt;200,IF(F844&gt;60,60,F844),F844)</f>
        <v>47</v>
      </c>
      <c r="H844" s="116">
        <f>(D844+G844)/2</f>
        <v>56</v>
      </c>
      <c r="I844" s="116">
        <f>IF('STATS 17-18'!H846&lt;13.4,IF(H844&gt;73,73,H844),H844)</f>
        <v>56</v>
      </c>
      <c r="J844" s="134">
        <f>IF('STATS 17-18'!H846&lt;11,IF(I844&gt;66,66,I844),I844)</f>
        <v>56</v>
      </c>
    </row>
    <row r="845" ht="20.35" customHeight="1">
      <c r="A845" t="s" s="38">
        <v>976</v>
      </c>
      <c r="B845" s="90">
        <f>VLOOKUP('STATS 17-18'!Y847,'DF - Tableau 2'!$A$3:$B$55,2)</f>
        <v>66</v>
      </c>
      <c r="C845" s="116">
        <f>IF('STATS 17-18'!G847&lt;400,IF(B845&gt;66,66,B845),B845)</f>
        <v>66</v>
      </c>
      <c r="D845" s="33">
        <f>IF('STATS 17-18'!G847&lt;200,IF(C845&gt;60,60,C845),C845)</f>
        <v>60</v>
      </c>
      <c r="E845" s="33">
        <f>VLOOKUP('STATS 17-18'!AE847,'DF - Tableau 4'!$A$3:$B$55,2)</f>
        <v>66</v>
      </c>
      <c r="F845" s="33">
        <f>IF('STATS 17-18'!G847&lt;400,IF(E845&gt;66,66,E845),E845)</f>
        <v>66</v>
      </c>
      <c r="G845" s="33">
        <f>IF('STATS 17-18'!G847&lt;200,IF(F845&gt;60,60,F845),F845)</f>
        <v>60</v>
      </c>
      <c r="H845" s="116">
        <f>(D845+G845)/2</f>
        <v>60</v>
      </c>
      <c r="I845" s="116">
        <f>IF('STATS 17-18'!H847&lt;13.4,IF(H845&gt;73,73,H845),H845)</f>
        <v>60</v>
      </c>
      <c r="J845" s="134">
        <f>IF('STATS 17-18'!H847&lt;11,IF(I845&gt;66,66,I845),I845)</f>
        <v>60</v>
      </c>
    </row>
    <row r="846" ht="20.35" customHeight="1">
      <c r="A846" t="s" s="38">
        <v>977</v>
      </c>
      <c r="B846" s="90">
        <f>VLOOKUP('STATS 17-18'!Y848,'DF - Tableau 2'!$A$3:$B$55,2)</f>
        <v>56</v>
      </c>
      <c r="C846" s="116">
        <f>IF('STATS 17-18'!G848&lt;400,IF(B846&gt;66,66,B846),B846)</f>
        <v>56</v>
      </c>
      <c r="D846" s="116">
        <f>IF('STATS 17-18'!G848&lt;200,IF(C846&gt;60,60,C846),C846)</f>
        <v>56</v>
      </c>
      <c r="E846" s="33">
        <f>VLOOKUP('STATS 17-18'!AE848,'DF - Tableau 4'!$A$3:$B$55,2)</f>
        <v>74</v>
      </c>
      <c r="F846" s="33">
        <f>IF('STATS 17-18'!G848&lt;400,IF(E846&gt;66,66,E846),E846)</f>
        <v>74</v>
      </c>
      <c r="G846" s="33">
        <f>IF('STATS 17-18'!G848&lt;200,IF(F846&gt;60,60,F846),F846)</f>
        <v>74</v>
      </c>
      <c r="H846" s="116">
        <f>(D846+G846)/2</f>
        <v>65</v>
      </c>
      <c r="I846" s="116">
        <f>IF('STATS 17-18'!H848&lt;13.4,IF(H846&gt;73,73,H846),H846)</f>
        <v>65</v>
      </c>
      <c r="J846" s="134">
        <f>IF('STATS 17-18'!H848&lt;11,IF(I846&gt;66,66,I846),I846)</f>
        <v>65</v>
      </c>
    </row>
    <row r="847" ht="20.35" customHeight="1">
      <c r="A847" t="s" s="38">
        <v>978</v>
      </c>
      <c r="B847" s="90">
        <f>VLOOKUP('STATS 17-18'!Y849,'DF - Tableau 2'!$A$3:$B$55,2)</f>
        <v>71</v>
      </c>
      <c r="C847" s="116">
        <f>IF('STATS 17-18'!G849&lt;400,IF(B847&gt;66,66,B847),B847)</f>
        <v>71</v>
      </c>
      <c r="D847" s="116">
        <f>IF('STATS 17-18'!G849&lt;200,IF(C847&gt;60,60,C847),C847)</f>
        <v>71</v>
      </c>
      <c r="E847" s="33">
        <f>VLOOKUP('STATS 17-18'!AE849,'DF - Tableau 4'!$A$3:$B$55,2)</f>
        <v>57</v>
      </c>
      <c r="F847" s="33">
        <f>IF('STATS 17-18'!G849&lt;400,IF(E847&gt;66,66,E847),E847)</f>
        <v>57</v>
      </c>
      <c r="G847" s="33">
        <f>IF('STATS 17-18'!G849&lt;200,IF(F847&gt;60,60,F847),F847)</f>
        <v>57</v>
      </c>
      <c r="H847" s="116">
        <f>(D847+G847)/2</f>
        <v>64</v>
      </c>
      <c r="I847" s="116">
        <f>IF('STATS 17-18'!H849&lt;13.4,IF(H847&gt;73,73,H847),H847)</f>
        <v>64</v>
      </c>
      <c r="J847" s="134">
        <f>IF('STATS 17-18'!H849&lt;11,IF(I847&gt;66,66,I847),I847)</f>
        <v>64</v>
      </c>
    </row>
    <row r="848" ht="20.35" customHeight="1">
      <c r="A848" t="s" s="38">
        <v>979</v>
      </c>
      <c r="B848" s="90">
        <f>VLOOKUP('STATS 17-18'!Y850,'DF - Tableau 2'!$A$3:$B$55,2)</f>
        <v>47</v>
      </c>
      <c r="C848" s="116">
        <f>IF('STATS 17-18'!G850&lt;400,IF(B848&gt;66,66,B848),B848)</f>
        <v>47</v>
      </c>
      <c r="D848" s="116">
        <f>IF('STATS 17-18'!G850&lt;200,IF(C848&gt;60,60,C848),C848)</f>
        <v>47</v>
      </c>
      <c r="E848" s="33">
        <f>VLOOKUP('STATS 17-18'!AE850,'DF - Tableau 4'!$A$3:$B$55,2)</f>
        <v>47</v>
      </c>
      <c r="F848" s="33">
        <f>IF('STATS 17-18'!G850&lt;400,IF(E848&gt;66,66,E848),E848)</f>
        <v>47</v>
      </c>
      <c r="G848" s="33">
        <f>IF('STATS 17-18'!G850&lt;200,IF(F848&gt;60,60,F848),F848)</f>
        <v>47</v>
      </c>
      <c r="H848" s="116">
        <f>(D848+G848)/2</f>
        <v>47</v>
      </c>
      <c r="I848" s="116">
        <f>IF('STATS 17-18'!H850&lt;13.4,IF(H848&gt;73,73,H848),H848)</f>
        <v>47</v>
      </c>
      <c r="J848" s="134">
        <f>IF('STATS 17-18'!H850&lt;11,IF(I848&gt;66,66,I848),I848)</f>
        <v>47</v>
      </c>
    </row>
    <row r="849" ht="20.35" customHeight="1">
      <c r="A849" t="s" s="38">
        <v>980</v>
      </c>
      <c r="B849" s="90">
        <f>VLOOKUP('STATS 17-18'!Y851,'DF - Tableau 2'!$A$3:$B$55,2)</f>
        <v>88</v>
      </c>
      <c r="C849" s="33">
        <f>IF('STATS 17-18'!G851&lt;400,IF(B849&gt;66,66,B849),B849)</f>
        <v>66</v>
      </c>
      <c r="D849" s="33">
        <f>IF('STATS 17-18'!G851&lt;200,IF(C849&gt;60,60,C849),C849)</f>
        <v>60</v>
      </c>
      <c r="E849" s="33">
        <f>VLOOKUP('STATS 17-18'!AE851,'DF - Tableau 4'!$A$3:$B$55,2)</f>
        <v>47</v>
      </c>
      <c r="F849" s="33">
        <f>IF('STATS 17-18'!G851&lt;400,IF(E849&gt;66,66,E849),E849)</f>
        <v>47</v>
      </c>
      <c r="G849" s="33">
        <f>IF('STATS 17-18'!G851&lt;200,IF(F849&gt;60,60,F849),F849)</f>
        <v>47</v>
      </c>
      <c r="H849" s="116">
        <f>(D849+G849)/2</f>
        <v>53.5</v>
      </c>
      <c r="I849" s="116">
        <f>IF('STATS 17-18'!H851&lt;13.4,IF(H849&gt;73,73,H849),H849)</f>
        <v>53.5</v>
      </c>
      <c r="J849" s="134">
        <f>IF('STATS 17-18'!H851&lt;11,IF(I849&gt;66,66,I849),I849)</f>
        <v>53.5</v>
      </c>
    </row>
    <row r="850" ht="20.35" customHeight="1">
      <c r="A850" t="s" s="38">
        <v>981</v>
      </c>
      <c r="B850" s="90">
        <f>VLOOKUP('STATS 17-18'!Y852,'DF - Tableau 2'!$A$3:$B$55,2)</f>
        <v>77</v>
      </c>
      <c r="C850" s="116">
        <f>IF('STATS 17-18'!G852&lt;400,IF(B850&gt;66,66,B850),B850)</f>
        <v>77</v>
      </c>
      <c r="D850" s="116">
        <f>IF('STATS 17-18'!G852&lt;200,IF(C850&gt;60,60,C850),C850)</f>
        <v>77</v>
      </c>
      <c r="E850" s="33">
        <f>VLOOKUP('STATS 17-18'!AE852,'DF - Tableau 4'!$A$3:$B$55,2)</f>
        <v>67</v>
      </c>
      <c r="F850" s="33">
        <f>IF('STATS 17-18'!G852&lt;400,IF(E850&gt;66,66,E850),E850)</f>
        <v>67</v>
      </c>
      <c r="G850" s="33">
        <f>IF('STATS 17-18'!G852&lt;200,IF(F850&gt;60,60,F850),F850)</f>
        <v>67</v>
      </c>
      <c r="H850" s="116">
        <f>(D850+G850)/2</f>
        <v>72</v>
      </c>
      <c r="I850" s="116">
        <f>IF('STATS 17-18'!H852&lt;13.4,IF(H850&gt;73,73,H850),H850)</f>
        <v>72</v>
      </c>
      <c r="J850" s="134">
        <f>IF('STATS 17-18'!H852&lt;11,IF(I850&gt;66,66,I850),I850)</f>
        <v>72</v>
      </c>
    </row>
    <row r="851" ht="20.35" customHeight="1">
      <c r="A851" t="s" s="38">
        <v>982</v>
      </c>
      <c r="B851" s="90">
        <f>VLOOKUP('STATS 17-18'!Y853,'DF - Tableau 2'!$A$3:$B$55,2)</f>
        <v>48</v>
      </c>
      <c r="C851" s="116">
        <f>IF('STATS 17-18'!G853&lt;400,IF(B851&gt;66,66,B851),B851)</f>
        <v>48</v>
      </c>
      <c r="D851" s="116">
        <f>IF('STATS 17-18'!G853&lt;200,IF(C851&gt;60,60,C851),C851)</f>
        <v>48</v>
      </c>
      <c r="E851" s="33">
        <f>VLOOKUP('STATS 17-18'!AE853,'DF - Tableau 4'!$A$3:$B$55,2)</f>
        <v>77</v>
      </c>
      <c r="F851" s="33">
        <f>IF('STATS 17-18'!G853&lt;400,IF(E851&gt;66,66,E851),E851)</f>
        <v>77</v>
      </c>
      <c r="G851" s="33">
        <f>IF('STATS 17-18'!G853&lt;200,IF(F851&gt;60,60,F851),F851)</f>
        <v>77</v>
      </c>
      <c r="H851" s="116">
        <f>(D851+G851)/2</f>
        <v>62.5</v>
      </c>
      <c r="I851" s="116">
        <f>IF('STATS 17-18'!H853&lt;13.4,IF(H851&gt;73,73,H851),H851)</f>
        <v>62.5</v>
      </c>
      <c r="J851" s="134">
        <f>IF('STATS 17-18'!H853&lt;11,IF(I851&gt;66,66,I851),I851)</f>
        <v>62.5</v>
      </c>
    </row>
    <row r="852" ht="20.35" customHeight="1">
      <c r="A852" t="s" s="38">
        <v>983</v>
      </c>
      <c r="B852" s="90">
        <f>VLOOKUP('STATS 17-18'!Y854,'DF - Tableau 2'!$A$3:$B$55,2)</f>
        <v>74</v>
      </c>
      <c r="C852" s="33">
        <f>IF('STATS 17-18'!G854&lt;400,IF(B852&gt;66,66,B852),B852)</f>
        <v>66</v>
      </c>
      <c r="D852" s="33">
        <f>IF('STATS 17-18'!G854&lt;200,IF(C852&gt;60,60,C852),C852)</f>
        <v>60</v>
      </c>
      <c r="E852" s="33">
        <f>VLOOKUP('STATS 17-18'!AE854,'DF - Tableau 4'!$A$3:$B$55,2)</f>
        <v>86</v>
      </c>
      <c r="F852" s="33">
        <f>IF('STATS 17-18'!G854&lt;400,IF(E852&gt;66,66,E852),E852)</f>
        <v>66</v>
      </c>
      <c r="G852" s="33">
        <f>IF('STATS 17-18'!G854&lt;200,IF(F852&gt;60,60,F852),F852)</f>
        <v>60</v>
      </c>
      <c r="H852" s="116">
        <f>(D852+G852)/2</f>
        <v>60</v>
      </c>
      <c r="I852" s="116">
        <f>IF('STATS 17-18'!H854&lt;13.4,IF(H852&gt;73,73,H852),H852)</f>
        <v>60</v>
      </c>
      <c r="J852" s="134">
        <f>IF('STATS 17-18'!H854&lt;11,IF(I852&gt;66,66,I852),I852)</f>
        <v>60</v>
      </c>
    </row>
    <row r="853" ht="20.35" customHeight="1">
      <c r="A853" t="s" s="38">
        <v>984</v>
      </c>
      <c r="B853" s="90">
        <f>VLOOKUP('STATS 17-18'!Y855,'DF - Tableau 2'!$A$3:$B$55,2)</f>
        <v>71</v>
      </c>
      <c r="C853" s="116">
        <f>IF('STATS 17-18'!G855&lt;400,IF(B853&gt;66,66,B853),B853)</f>
        <v>71</v>
      </c>
      <c r="D853" s="116">
        <f>IF('STATS 17-18'!G855&lt;200,IF(C853&gt;60,60,C853),C853)</f>
        <v>71</v>
      </c>
      <c r="E853" s="33">
        <f>VLOOKUP('STATS 17-18'!AE855,'DF - Tableau 4'!$A$3:$B$55,2)</f>
        <v>76</v>
      </c>
      <c r="F853" s="33">
        <f>IF('STATS 17-18'!G855&lt;400,IF(E853&gt;66,66,E853),E853)</f>
        <v>76</v>
      </c>
      <c r="G853" s="33">
        <f>IF('STATS 17-18'!G855&lt;200,IF(F853&gt;60,60,F853),F853)</f>
        <v>76</v>
      </c>
      <c r="H853" s="116">
        <f>(D853+G853)/2</f>
        <v>73.5</v>
      </c>
      <c r="I853" s="116">
        <f>IF('STATS 17-18'!H855&lt;13.4,IF(H853&gt;73,73,H853),H853)</f>
        <v>73.5</v>
      </c>
      <c r="J853" s="134">
        <f>IF('STATS 17-18'!H855&lt;11,IF(I853&gt;66,66,I853),I853)</f>
        <v>73.5</v>
      </c>
    </row>
    <row r="854" ht="20.35" customHeight="1">
      <c r="A854" t="s" s="38">
        <v>985</v>
      </c>
      <c r="B854" s="90">
        <f>VLOOKUP('STATS 17-18'!Y856,'DF - Tableau 2'!$A$3:$B$55,2)</f>
        <v>50</v>
      </c>
      <c r="C854" s="116">
        <f>IF('STATS 17-18'!G856&lt;400,IF(B854&gt;66,66,B854),B854)</f>
        <v>50</v>
      </c>
      <c r="D854" s="116">
        <f>IF('STATS 17-18'!G856&lt;200,IF(C854&gt;60,60,C854),C854)</f>
        <v>50</v>
      </c>
      <c r="E854" s="33">
        <f>VLOOKUP('STATS 17-18'!AE856,'DF - Tableau 4'!$A$3:$B$55,2)</f>
        <v>93</v>
      </c>
      <c r="F854" s="33">
        <f>IF('STATS 17-18'!G856&lt;400,IF(E854&gt;66,66,E854),E854)</f>
        <v>93</v>
      </c>
      <c r="G854" s="33">
        <f>IF('STATS 17-18'!G856&lt;200,IF(F854&gt;60,60,F854),F854)</f>
        <v>93</v>
      </c>
      <c r="H854" s="116">
        <f>(D854+G854)/2</f>
        <v>71.5</v>
      </c>
      <c r="I854" s="116">
        <f>IF('STATS 17-18'!H856&lt;13.4,IF(H854&gt;73,73,H854),H854)</f>
        <v>71.5</v>
      </c>
      <c r="J854" s="134">
        <f>IF('STATS 17-18'!H856&lt;11,IF(I854&gt;66,66,I854),I854)</f>
        <v>71.5</v>
      </c>
    </row>
    <row r="855" ht="20.35" customHeight="1">
      <c r="A855" t="s" s="38">
        <v>986</v>
      </c>
      <c r="B855" s="90">
        <f>VLOOKUP('STATS 17-18'!Y857,'DF - Tableau 2'!$A$3:$B$55,2)</f>
        <v>93</v>
      </c>
      <c r="C855" s="116">
        <f>IF('STATS 17-18'!G857&lt;400,IF(B855&gt;66,66,B855),B855)</f>
        <v>93</v>
      </c>
      <c r="D855" s="116">
        <f>IF('STATS 17-18'!G857&lt;200,IF(C855&gt;60,60,C855),C855)</f>
        <v>93</v>
      </c>
      <c r="E855" s="33">
        <f>VLOOKUP('STATS 17-18'!AE857,'DF - Tableau 4'!$A$3:$B$55,2)</f>
        <v>57</v>
      </c>
      <c r="F855" s="33">
        <f>IF('STATS 17-18'!G857&lt;400,IF(E855&gt;66,66,E855),E855)</f>
        <v>57</v>
      </c>
      <c r="G855" s="33">
        <f>IF('STATS 17-18'!G857&lt;200,IF(F855&gt;60,60,F855),F855)</f>
        <v>57</v>
      </c>
      <c r="H855" s="116">
        <f>(D855+G855)/2</f>
        <v>75</v>
      </c>
      <c r="I855" s="116">
        <f>IF('STATS 17-18'!H857&lt;13.4,IF(H855&gt;73,73,H855),H855)</f>
        <v>75</v>
      </c>
      <c r="J855" s="134">
        <f>IF('STATS 17-18'!H857&lt;11,IF(I855&gt;66,66,I855),I855)</f>
        <v>75</v>
      </c>
    </row>
    <row r="856" ht="20.35" customHeight="1">
      <c r="A856" t="s" s="38">
        <v>987</v>
      </c>
      <c r="B856" s="90">
        <f>VLOOKUP('STATS 17-18'!Y858,'DF - Tableau 2'!$A$3:$B$55,2)</f>
        <v>70</v>
      </c>
      <c r="C856" s="116">
        <f>IF('STATS 17-18'!G858&lt;400,IF(B856&gt;66,66,B856),B856)</f>
        <v>70</v>
      </c>
      <c r="D856" s="116">
        <f>IF('STATS 17-18'!G858&lt;200,IF(C856&gt;60,60,C856),C856)</f>
        <v>70</v>
      </c>
      <c r="E856" s="33">
        <f>VLOOKUP('STATS 17-18'!AE858,'DF - Tableau 4'!$A$3:$B$55,2)</f>
        <v>65</v>
      </c>
      <c r="F856" s="33">
        <f>IF('STATS 17-18'!G858&lt;400,IF(E856&gt;66,66,E856),E856)</f>
        <v>65</v>
      </c>
      <c r="G856" s="33">
        <f>IF('STATS 17-18'!G858&lt;200,IF(F856&gt;60,60,F856),F856)</f>
        <v>65</v>
      </c>
      <c r="H856" s="116">
        <f>(D856+G856)/2</f>
        <v>67.5</v>
      </c>
      <c r="I856" s="116">
        <f>IF('STATS 17-18'!H858&lt;13.4,IF(H856&gt;73,73,H856),H856)</f>
        <v>67.5</v>
      </c>
      <c r="J856" s="134">
        <f>IF('STATS 17-18'!H858&lt;11,IF(I856&gt;66,66,I856),I856)</f>
        <v>67.5</v>
      </c>
    </row>
    <row r="857" ht="20.35" customHeight="1">
      <c r="A857" t="s" s="38">
        <v>988</v>
      </c>
      <c r="B857" s="90">
        <f>VLOOKUP('STATS 17-18'!Y859,'DF - Tableau 2'!$A$3:$B$55,2)</f>
        <v>70</v>
      </c>
      <c r="C857" s="116">
        <f>IF('STATS 17-18'!G859&lt;400,IF(B857&gt;66,66,B857),B857)</f>
        <v>70</v>
      </c>
      <c r="D857" s="116">
        <f>IF('STATS 17-18'!G859&lt;200,IF(C857&gt;60,60,C857),C857)</f>
        <v>70</v>
      </c>
      <c r="E857" s="33">
        <f>VLOOKUP('STATS 17-18'!AE859,'DF - Tableau 4'!$A$3:$B$55,2)</f>
        <v>70</v>
      </c>
      <c r="F857" s="33">
        <f>IF('STATS 17-18'!G859&lt;400,IF(E857&gt;66,66,E857),E857)</f>
        <v>70</v>
      </c>
      <c r="G857" s="33">
        <f>IF('STATS 17-18'!G859&lt;200,IF(F857&gt;60,60,F857),F857)</f>
        <v>70</v>
      </c>
      <c r="H857" s="116">
        <f>(D857+G857)/2</f>
        <v>70</v>
      </c>
      <c r="I857" s="116">
        <f>IF('STATS 17-18'!H859&lt;13.4,IF(H857&gt;73,73,H857),H857)</f>
        <v>70</v>
      </c>
      <c r="J857" s="134">
        <f>IF('STATS 17-18'!H859&lt;11,IF(I857&gt;66,66,I857),I857)</f>
        <v>70</v>
      </c>
    </row>
    <row r="858" ht="20.35" customHeight="1">
      <c r="A858" t="s" s="38">
        <v>989</v>
      </c>
      <c r="B858" s="90">
        <f>VLOOKUP('STATS 17-18'!Y860,'DF - Tableau 2'!$A$3:$B$55,2)</f>
        <v>88</v>
      </c>
      <c r="C858" s="116">
        <f>IF('STATS 17-18'!G860&lt;400,IF(B858&gt;66,66,B858),B858)</f>
        <v>88</v>
      </c>
      <c r="D858" s="116">
        <f>IF('STATS 17-18'!G860&lt;200,IF(C858&gt;60,60,C858),C858)</f>
        <v>88</v>
      </c>
      <c r="E858" s="33">
        <f>VLOOKUP('STATS 17-18'!AE860,'DF - Tableau 4'!$A$3:$B$55,2)</f>
        <v>60</v>
      </c>
      <c r="F858" s="33">
        <f>IF('STATS 17-18'!G860&lt;400,IF(E858&gt;66,66,E858),E858)</f>
        <v>60</v>
      </c>
      <c r="G858" s="33">
        <f>IF('STATS 17-18'!G860&lt;200,IF(F858&gt;60,60,F858),F858)</f>
        <v>60</v>
      </c>
      <c r="H858" s="116">
        <f>(D858+G858)/2</f>
        <v>74</v>
      </c>
      <c r="I858" s="116">
        <f>IF('STATS 17-18'!H860&lt;13.4,IF(H858&gt;73,73,H858),H858)</f>
        <v>74</v>
      </c>
      <c r="J858" s="134">
        <f>IF('STATS 17-18'!H860&lt;11,IF(I858&gt;66,66,I858),I858)</f>
        <v>74</v>
      </c>
    </row>
    <row r="859" ht="20.35" customHeight="1">
      <c r="A859" t="s" s="38">
        <v>990</v>
      </c>
      <c r="B859" s="90">
        <f>VLOOKUP('STATS 17-18'!Y861,'DF - Tableau 2'!$A$3:$B$55,2)</f>
        <v>50</v>
      </c>
      <c r="C859" s="116">
        <f>IF('STATS 17-18'!G861&lt;400,IF(B859&gt;66,66,B859),B859)</f>
        <v>50</v>
      </c>
      <c r="D859" s="116">
        <f>IF('STATS 17-18'!G861&lt;200,IF(C859&gt;60,60,C859),C859)</f>
        <v>50</v>
      </c>
      <c r="E859" s="33">
        <f>VLOOKUP('STATS 17-18'!AE861,'DF - Tableau 4'!$A$3:$B$55,2)</f>
        <v>56</v>
      </c>
      <c r="F859" s="33">
        <f>IF('STATS 17-18'!G861&lt;400,IF(E859&gt;66,66,E859),E859)</f>
        <v>56</v>
      </c>
      <c r="G859" s="33">
        <f>IF('STATS 17-18'!G861&lt;200,IF(F859&gt;60,60,F859),F859)</f>
        <v>56</v>
      </c>
      <c r="H859" s="116">
        <f>(D859+G859)/2</f>
        <v>53</v>
      </c>
      <c r="I859" s="116">
        <f>IF('STATS 17-18'!H861&lt;13.4,IF(H859&gt;73,73,H859),H859)</f>
        <v>53</v>
      </c>
      <c r="J859" s="134">
        <f>IF('STATS 17-18'!H861&lt;11,IF(I859&gt;66,66,I859),I859)</f>
        <v>53</v>
      </c>
    </row>
    <row r="860" ht="20.35" customHeight="1">
      <c r="A860" t="s" s="38">
        <v>991</v>
      </c>
      <c r="B860" s="90">
        <f>VLOOKUP('STATS 17-18'!Y862,'DF - Tableau 2'!$A$3:$B$55,2)</f>
        <v>90</v>
      </c>
      <c r="C860" s="116">
        <f>IF('STATS 17-18'!G862&lt;400,IF(B860&gt;66,66,B860),B860)</f>
        <v>90</v>
      </c>
      <c r="D860" s="116">
        <f>IF('STATS 17-18'!G862&lt;200,IF(C860&gt;60,60,C860),C860)</f>
        <v>90</v>
      </c>
      <c r="E860" s="33">
        <f>VLOOKUP('STATS 17-18'!AE862,'DF - Tableau 4'!$A$3:$B$55,2)</f>
        <v>55</v>
      </c>
      <c r="F860" s="33">
        <f>IF('STATS 17-18'!G862&lt;400,IF(E860&gt;66,66,E860),E860)</f>
        <v>55</v>
      </c>
      <c r="G860" s="33">
        <f>IF('STATS 17-18'!G862&lt;200,IF(F860&gt;60,60,F860),F860)</f>
        <v>55</v>
      </c>
      <c r="H860" s="116">
        <f>(D860+G860)/2</f>
        <v>72.5</v>
      </c>
      <c r="I860" s="116">
        <f>IF('STATS 17-18'!H862&lt;13.4,IF(H860&gt;73,73,H860),H860)</f>
        <v>72.5</v>
      </c>
      <c r="J860" s="134">
        <f>IF('STATS 17-18'!H862&lt;11,IF(I860&gt;66,66,I860),I860)</f>
        <v>72.5</v>
      </c>
    </row>
    <row r="861" ht="20.35" customHeight="1">
      <c r="A861" t="s" s="38">
        <v>992</v>
      </c>
      <c r="B861" s="90">
        <f>VLOOKUP('STATS 17-18'!Y863,'DF - Tableau 2'!$A$3:$B$55,2)</f>
        <v>59</v>
      </c>
      <c r="C861" s="116">
        <f>IF('STATS 17-18'!G863&lt;400,IF(B861&gt;66,66,B861),B861)</f>
        <v>59</v>
      </c>
      <c r="D861" s="116">
        <f>IF('STATS 17-18'!G863&lt;200,IF(C861&gt;60,60,C861),C861)</f>
        <v>59</v>
      </c>
      <c r="E861" s="33">
        <f>VLOOKUP('STATS 17-18'!AE863,'DF - Tableau 4'!$A$3:$B$55,2)</f>
        <v>61</v>
      </c>
      <c r="F861" s="33">
        <f>IF('STATS 17-18'!G863&lt;400,IF(E861&gt;66,66,E861),E861)</f>
        <v>61</v>
      </c>
      <c r="G861" s="33">
        <f>IF('STATS 17-18'!G863&lt;200,IF(F861&gt;60,60,F861),F861)</f>
        <v>61</v>
      </c>
      <c r="H861" s="116">
        <f>(D861+G861)/2</f>
        <v>60</v>
      </c>
      <c r="I861" s="116">
        <f>IF('STATS 17-18'!H863&lt;13.4,IF(H861&gt;73,73,H861),H861)</f>
        <v>60</v>
      </c>
      <c r="J861" s="134">
        <f>IF('STATS 17-18'!H863&lt;11,IF(I861&gt;66,66,I861),I861)</f>
        <v>60</v>
      </c>
    </row>
    <row r="862" ht="20.35" customHeight="1">
      <c r="A862" t="s" s="38">
        <v>993</v>
      </c>
      <c r="B862" s="90">
        <f>VLOOKUP('STATS 17-18'!Y864,'DF - Tableau 2'!$A$3:$B$55,2)</f>
        <v>68</v>
      </c>
      <c r="C862" s="116">
        <f>IF('STATS 17-18'!G864&lt;400,IF(B862&gt;66,66,B862),B862)</f>
        <v>68</v>
      </c>
      <c r="D862" s="116">
        <f>IF('STATS 17-18'!G864&lt;200,IF(C862&gt;60,60,C862),C862)</f>
        <v>68</v>
      </c>
      <c r="E862" s="33">
        <f>VLOOKUP('STATS 17-18'!AE864,'DF - Tableau 4'!$A$3:$B$55,2)</f>
        <v>55</v>
      </c>
      <c r="F862" s="33">
        <f>IF('STATS 17-18'!G864&lt;400,IF(E862&gt;66,66,E862),E862)</f>
        <v>55</v>
      </c>
      <c r="G862" s="33">
        <f>IF('STATS 17-18'!G864&lt;200,IF(F862&gt;60,60,F862),F862)</f>
        <v>55</v>
      </c>
      <c r="H862" s="116">
        <f>(D862+G862)/2</f>
        <v>61.5</v>
      </c>
      <c r="I862" s="116">
        <f>IF('STATS 17-18'!H864&lt;13.4,IF(H862&gt;73,73,H862),H862)</f>
        <v>61.5</v>
      </c>
      <c r="J862" s="134">
        <f>IF('STATS 17-18'!H864&lt;11,IF(I862&gt;66,66,I862),I862)</f>
        <v>61.5</v>
      </c>
    </row>
    <row r="863" ht="20.35" customHeight="1">
      <c r="A863" t="s" s="38">
        <v>994</v>
      </c>
      <c r="B863" s="90">
        <f>VLOOKUP('STATS 17-18'!Y865,'DF - Tableau 2'!$A$3:$B$55,2)</f>
        <v>47</v>
      </c>
      <c r="C863" s="116">
        <f>IF('STATS 17-18'!G865&lt;400,IF(B863&gt;66,66,B863),B863)</f>
        <v>47</v>
      </c>
      <c r="D863" s="116">
        <f>IF('STATS 17-18'!G865&lt;200,IF(C863&gt;60,60,C863),C863)</f>
        <v>47</v>
      </c>
      <c r="E863" s="33">
        <f>VLOOKUP('STATS 17-18'!AE865,'DF - Tableau 4'!$A$3:$B$55,2)</f>
        <v>47</v>
      </c>
      <c r="F863" s="33">
        <f>IF('STATS 17-18'!G865&lt;400,IF(E863&gt;66,66,E863),E863)</f>
        <v>47</v>
      </c>
      <c r="G863" s="33">
        <f>IF('STATS 17-18'!G865&lt;200,IF(F863&gt;60,60,F863),F863)</f>
        <v>47</v>
      </c>
      <c r="H863" s="116">
        <f>(D863+G863)/2</f>
        <v>47</v>
      </c>
      <c r="I863" s="116">
        <f>IF('STATS 17-18'!H865&lt;13.4,IF(H863&gt;73,73,H863),H863)</f>
        <v>47</v>
      </c>
      <c r="J863" s="134">
        <f>IF('STATS 17-18'!H865&lt;11,IF(I863&gt;66,66,I863),I863)</f>
        <v>47</v>
      </c>
    </row>
    <row r="864" ht="20.35" customHeight="1">
      <c r="A864" t="s" s="38">
        <v>995</v>
      </c>
      <c r="B864" s="90">
        <f>VLOOKUP('STATS 17-18'!Y866,'DF - Tableau 2'!$A$3:$B$55,2)</f>
        <v>65</v>
      </c>
      <c r="C864" s="116">
        <f>IF('STATS 17-18'!G866&lt;400,IF(B864&gt;66,66,B864),B864)</f>
        <v>65</v>
      </c>
      <c r="D864" s="116">
        <f>IF('STATS 17-18'!G866&lt;200,IF(C864&gt;60,60,C864),C864)</f>
        <v>65</v>
      </c>
      <c r="E864" s="33">
        <f>VLOOKUP('STATS 17-18'!AE866,'DF - Tableau 4'!$A$3:$B$55,2)</f>
        <v>61</v>
      </c>
      <c r="F864" s="33">
        <f>IF('STATS 17-18'!G866&lt;400,IF(E864&gt;66,66,E864),E864)</f>
        <v>61</v>
      </c>
      <c r="G864" s="33">
        <f>IF('STATS 17-18'!G866&lt;200,IF(F864&gt;60,60,F864),F864)</f>
        <v>61</v>
      </c>
      <c r="H864" s="116">
        <f>(D864+G864)/2</f>
        <v>63</v>
      </c>
      <c r="I864" s="116">
        <f>IF('STATS 17-18'!H866&lt;13.4,IF(H864&gt;73,73,H864),H864)</f>
        <v>63</v>
      </c>
      <c r="J864" s="134">
        <f>IF('STATS 17-18'!H866&lt;11,IF(I864&gt;66,66,I864),I864)</f>
        <v>63</v>
      </c>
    </row>
    <row r="865" ht="20.35" customHeight="1">
      <c r="A865" t="s" s="38">
        <v>997</v>
      </c>
      <c r="B865" s="90">
        <f>VLOOKUP('STATS 17-18'!Y867,'DF - Tableau 2'!$A$3:$B$55,2)</f>
        <v>47</v>
      </c>
      <c r="C865" s="116">
        <f>IF('STATS 17-18'!G867&lt;400,IF(B865&gt;66,66,B865),B865)</f>
        <v>47</v>
      </c>
      <c r="D865" s="116">
        <f>IF('STATS 17-18'!G867&lt;200,IF(C865&gt;60,60,C865),C865)</f>
        <v>47</v>
      </c>
      <c r="E865" s="33">
        <f>VLOOKUP('STATS 17-18'!AE867,'DF - Tableau 4'!$A$3:$B$55,2)</f>
        <v>47</v>
      </c>
      <c r="F865" s="33">
        <f>IF('STATS 17-18'!G867&lt;400,IF(E865&gt;66,66,E865),E865)</f>
        <v>47</v>
      </c>
      <c r="G865" s="33">
        <f>IF('STATS 17-18'!G867&lt;200,IF(F865&gt;60,60,F865),F865)</f>
        <v>47</v>
      </c>
      <c r="H865" s="116">
        <f>(D865+G865)/2</f>
        <v>47</v>
      </c>
      <c r="I865" s="116">
        <f>IF('STATS 17-18'!H867&lt;13.4,IF(H865&gt;73,73,H865),H865)</f>
        <v>47</v>
      </c>
      <c r="J865" s="134">
        <f>IF('STATS 17-18'!H867&lt;11,IF(I865&gt;66,66,I865),I865)</f>
        <v>47</v>
      </c>
    </row>
    <row r="866" ht="20.35" customHeight="1">
      <c r="A866" t="s" s="38">
        <v>998</v>
      </c>
      <c r="B866" s="90">
        <f>VLOOKUP('STATS 17-18'!Y868,'DF - Tableau 2'!$A$3:$B$55,2)</f>
        <v>93</v>
      </c>
      <c r="C866" s="33">
        <f>IF('STATS 17-18'!G868&lt;400,IF(B866&gt;66,66,B866),B866)</f>
        <v>66</v>
      </c>
      <c r="D866" s="33">
        <f>IF('STATS 17-18'!G868&lt;200,IF(C866&gt;60,60,C866),C866)</f>
        <v>60</v>
      </c>
      <c r="E866" s="33">
        <f>VLOOKUP('STATS 17-18'!AE868,'DF - Tableau 4'!$A$3:$B$55,2)</f>
        <v>67</v>
      </c>
      <c r="F866" s="33">
        <f>IF('STATS 17-18'!G868&lt;400,IF(E866&gt;66,66,E866),E866)</f>
        <v>66</v>
      </c>
      <c r="G866" s="33">
        <f>IF('STATS 17-18'!G868&lt;200,IF(F866&gt;60,60,F866),F866)</f>
        <v>60</v>
      </c>
      <c r="H866" s="116">
        <f>(D866+G866)/2</f>
        <v>60</v>
      </c>
      <c r="I866" s="116">
        <f>IF('STATS 17-18'!H868&lt;13.4,IF(H866&gt;73,73,H866),H866)</f>
        <v>60</v>
      </c>
      <c r="J866" s="134">
        <f>IF('STATS 17-18'!H868&lt;11,IF(I866&gt;66,66,I866),I866)</f>
        <v>60</v>
      </c>
    </row>
    <row r="867" ht="20.35" customHeight="1">
      <c r="A867" t="s" s="38">
        <v>999</v>
      </c>
      <c r="B867" s="90">
        <f>VLOOKUP('STATS 17-18'!Y869,'DF - Tableau 2'!$A$3:$B$55,2)</f>
        <v>78</v>
      </c>
      <c r="C867" s="116">
        <f>IF('STATS 17-18'!G869&lt;400,IF(B867&gt;66,66,B867),B867)</f>
        <v>78</v>
      </c>
      <c r="D867" s="116">
        <f>IF('STATS 17-18'!G869&lt;200,IF(C867&gt;60,60,C867),C867)</f>
        <v>78</v>
      </c>
      <c r="E867" s="33">
        <f>VLOOKUP('STATS 17-18'!AE869,'DF - Tableau 4'!$A$3:$B$55,2)</f>
        <v>66</v>
      </c>
      <c r="F867" s="33">
        <f>IF('STATS 17-18'!G869&lt;400,IF(E867&gt;66,66,E867),E867)</f>
        <v>66</v>
      </c>
      <c r="G867" s="33">
        <f>IF('STATS 17-18'!G869&lt;200,IF(F867&gt;60,60,F867),F867)</f>
        <v>66</v>
      </c>
      <c r="H867" s="116">
        <f>(D867+G867)/2</f>
        <v>72</v>
      </c>
      <c r="I867" s="116">
        <f>IF('STATS 17-18'!H869&lt;13.4,IF(H867&gt;73,73,H867),H867)</f>
        <v>72</v>
      </c>
      <c r="J867" s="134">
        <f>IF('STATS 17-18'!H869&lt;11,IF(I867&gt;66,66,I867),I867)</f>
        <v>72</v>
      </c>
    </row>
    <row r="868" ht="20.35" customHeight="1">
      <c r="A868" t="s" s="38">
        <v>1000</v>
      </c>
      <c r="B868" s="90">
        <f>VLOOKUP('STATS 17-18'!Y870,'DF - Tableau 2'!$A$3:$B$55,2)</f>
        <v>58</v>
      </c>
      <c r="C868" s="116">
        <f>IF('STATS 17-18'!G870&lt;400,IF(B868&gt;66,66,B868),B868)</f>
        <v>58</v>
      </c>
      <c r="D868" s="116">
        <f>IF('STATS 17-18'!G870&lt;200,IF(C868&gt;60,60,C868),C868)</f>
        <v>58</v>
      </c>
      <c r="E868" s="33">
        <f>VLOOKUP('STATS 17-18'!AE870,'DF - Tableau 4'!$A$3:$B$55,2)</f>
        <v>71</v>
      </c>
      <c r="F868" s="33">
        <f>IF('STATS 17-18'!G870&lt;400,IF(E868&gt;66,66,E868),E868)</f>
        <v>71</v>
      </c>
      <c r="G868" s="33">
        <f>IF('STATS 17-18'!G870&lt;200,IF(F868&gt;60,60,F868),F868)</f>
        <v>71</v>
      </c>
      <c r="H868" s="116">
        <f>(D868+G868)/2</f>
        <v>64.5</v>
      </c>
      <c r="I868" s="116">
        <f>IF('STATS 17-18'!H870&lt;13.4,IF(H868&gt;73,73,H868),H868)</f>
        <v>64.5</v>
      </c>
      <c r="J868" s="134">
        <f>IF('STATS 17-18'!H870&lt;11,IF(I868&gt;66,66,I868),I868)</f>
        <v>64.5</v>
      </c>
    </row>
    <row r="869" ht="20.35" customHeight="1">
      <c r="A869" t="s" s="38">
        <v>1001</v>
      </c>
      <c r="B869" s="90">
        <f>VLOOKUP('STATS 17-18'!Y871,'DF - Tableau 2'!$A$3:$B$55,2)</f>
        <v>47</v>
      </c>
      <c r="C869" s="116">
        <f>IF('STATS 17-18'!G871&lt;400,IF(B869&gt;66,66,B869),B869)</f>
        <v>47</v>
      </c>
      <c r="D869" s="116">
        <f>IF('STATS 17-18'!G871&lt;200,IF(C869&gt;60,60,C869),C869)</f>
        <v>47</v>
      </c>
      <c r="E869" s="33">
        <f>VLOOKUP('STATS 17-18'!AE871,'DF - Tableau 4'!$A$3:$B$55,2)</f>
        <v>47</v>
      </c>
      <c r="F869" s="33">
        <f>IF('STATS 17-18'!G871&lt;400,IF(E869&gt;66,66,E869),E869)</f>
        <v>47</v>
      </c>
      <c r="G869" s="33">
        <f>IF('STATS 17-18'!G871&lt;200,IF(F869&gt;60,60,F869),F869)</f>
        <v>47</v>
      </c>
      <c r="H869" s="116">
        <f>(D869+G869)/2</f>
        <v>47</v>
      </c>
      <c r="I869" s="116">
        <f>IF('STATS 17-18'!H871&lt;13.4,IF(H869&gt;73,73,H869),H869)</f>
        <v>47</v>
      </c>
      <c r="J869" s="134">
        <f>IF('STATS 17-18'!H871&lt;11,IF(I869&gt;66,66,I869),I869)</f>
        <v>47</v>
      </c>
    </row>
    <row r="870" ht="20.35" customHeight="1">
      <c r="A870" t="s" s="38">
        <v>1002</v>
      </c>
      <c r="B870" s="90">
        <f>VLOOKUP('STATS 17-18'!Y872,'DF - Tableau 2'!$A$3:$B$55,2)</f>
        <v>94</v>
      </c>
      <c r="C870" s="33">
        <f>IF('STATS 17-18'!G872&lt;400,IF(B870&gt;66,66,B870),B870)</f>
        <v>66</v>
      </c>
      <c r="D870" s="33">
        <f>IF('STATS 17-18'!G872&lt;200,IF(C870&gt;60,60,C870),C870)</f>
        <v>66</v>
      </c>
      <c r="E870" s="33">
        <f>VLOOKUP('STATS 17-18'!AE872,'DF - Tableau 4'!$A$3:$B$55,2)</f>
        <v>60</v>
      </c>
      <c r="F870" s="33">
        <f>IF('STATS 17-18'!G872&lt;400,IF(E870&gt;66,66,E870),E870)</f>
        <v>60</v>
      </c>
      <c r="G870" s="33">
        <f>IF('STATS 17-18'!G872&lt;200,IF(F870&gt;60,60,F870),F870)</f>
        <v>60</v>
      </c>
      <c r="H870" s="116">
        <f>(D870+G870)/2</f>
        <v>63</v>
      </c>
      <c r="I870" s="116">
        <f>IF('STATS 17-18'!H872&lt;13.4,IF(H870&gt;73,73,H870),H870)</f>
        <v>63</v>
      </c>
      <c r="J870" s="134">
        <f>IF('STATS 17-18'!H872&lt;11,IF(I870&gt;66,66,I870),I870)</f>
        <v>63</v>
      </c>
    </row>
    <row r="871" ht="20.35" customHeight="1">
      <c r="A871" t="s" s="38">
        <v>1003</v>
      </c>
      <c r="B871" s="90">
        <f>VLOOKUP('STATS 17-18'!Y873,'DF - Tableau 2'!$A$3:$B$55,2)</f>
        <v>96</v>
      </c>
      <c r="C871" s="116">
        <f>IF('STATS 17-18'!G873&lt;400,IF(B871&gt;66,66,B871),B871)</f>
        <v>96</v>
      </c>
      <c r="D871" s="116">
        <f>IF('STATS 17-18'!G873&lt;200,IF(C871&gt;60,60,C871),C871)</f>
        <v>96</v>
      </c>
      <c r="E871" s="33">
        <f>VLOOKUP('STATS 17-18'!AE873,'DF - Tableau 4'!$A$3:$B$55,2)</f>
        <v>59</v>
      </c>
      <c r="F871" s="33">
        <f>IF('STATS 17-18'!G873&lt;400,IF(E871&gt;66,66,E871),E871)</f>
        <v>59</v>
      </c>
      <c r="G871" s="33">
        <f>IF('STATS 17-18'!G873&lt;200,IF(F871&gt;60,60,F871),F871)</f>
        <v>59</v>
      </c>
      <c r="H871" s="116">
        <f>(D871+G871)/2</f>
        <v>77.5</v>
      </c>
      <c r="I871" s="116">
        <f>IF('STATS 17-18'!H873&lt;13.4,IF(H871&gt;73,73,H871),H871)</f>
        <v>77.5</v>
      </c>
      <c r="J871" s="134">
        <f>IF('STATS 17-18'!H873&lt;11,IF(I871&gt;66,66,I871),I871)</f>
        <v>77.5</v>
      </c>
    </row>
    <row r="872" ht="20.35" customHeight="1">
      <c r="A872" t="s" s="38">
        <v>1004</v>
      </c>
      <c r="B872" s="90">
        <f>VLOOKUP('STATS 17-18'!Y874,'DF - Tableau 2'!$A$3:$B$55,2)</f>
        <v>96</v>
      </c>
      <c r="C872" s="116">
        <f>IF('STATS 17-18'!G874&lt;400,IF(B872&gt;66,66,B872),B872)</f>
        <v>96</v>
      </c>
      <c r="D872" s="116">
        <f>IF('STATS 17-18'!G874&lt;200,IF(C872&gt;60,60,C872),C872)</f>
        <v>96</v>
      </c>
      <c r="E872" s="33">
        <f>VLOOKUP('STATS 17-18'!AE874,'DF - Tableau 4'!$A$3:$B$55,2)</f>
        <v>48</v>
      </c>
      <c r="F872" s="33">
        <f>IF('STATS 17-18'!G874&lt;400,IF(E872&gt;66,66,E872),E872)</f>
        <v>48</v>
      </c>
      <c r="G872" s="33">
        <f>IF('STATS 17-18'!G874&lt;200,IF(F872&gt;60,60,F872),F872)</f>
        <v>48</v>
      </c>
      <c r="H872" s="116">
        <f>(D872+G872)/2</f>
        <v>72</v>
      </c>
      <c r="I872" s="116">
        <f>IF('STATS 17-18'!H874&lt;13.4,IF(H872&gt;73,73,H872),H872)</f>
        <v>72</v>
      </c>
      <c r="J872" s="134">
        <f>IF('STATS 17-18'!H874&lt;11,IF(I872&gt;66,66,I872),I872)</f>
        <v>72</v>
      </c>
    </row>
    <row r="873" ht="20.35" customHeight="1">
      <c r="A873" t="s" s="38">
        <v>1005</v>
      </c>
      <c r="B873" s="90">
        <f>VLOOKUP('STATS 17-18'!Y875,'DF - Tableau 2'!$A$3:$B$55,2)</f>
        <v>52</v>
      </c>
      <c r="C873" s="116">
        <f>IF('STATS 17-18'!G875&lt;400,IF(B873&gt;66,66,B873),B873)</f>
        <v>52</v>
      </c>
      <c r="D873" s="116">
        <f>IF('STATS 17-18'!G875&lt;200,IF(C873&gt;60,60,C873),C873)</f>
        <v>52</v>
      </c>
      <c r="E873" s="33">
        <f>VLOOKUP('STATS 17-18'!AE875,'DF - Tableau 4'!$A$3:$B$55,2)</f>
        <v>82</v>
      </c>
      <c r="F873" s="33">
        <f>IF('STATS 17-18'!G875&lt;400,IF(E873&gt;66,66,E873),E873)</f>
        <v>82</v>
      </c>
      <c r="G873" s="33">
        <f>IF('STATS 17-18'!G875&lt;200,IF(F873&gt;60,60,F873),F873)</f>
        <v>82</v>
      </c>
      <c r="H873" s="116">
        <f>(D873+G873)/2</f>
        <v>67</v>
      </c>
      <c r="I873" s="116">
        <f>IF('STATS 17-18'!H875&lt;13.4,IF(H873&gt;73,73,H873),H873)</f>
        <v>67</v>
      </c>
      <c r="J873" s="134">
        <f>IF('STATS 17-18'!H875&lt;11,IF(I873&gt;66,66,I873),I873)</f>
        <v>67</v>
      </c>
    </row>
    <row r="874" ht="20.35" customHeight="1">
      <c r="A874" t="s" s="38">
        <v>1006</v>
      </c>
      <c r="B874" s="90">
        <f>VLOOKUP('STATS 17-18'!Y876,'DF - Tableau 2'!$A$3:$B$55,2)</f>
        <v>90</v>
      </c>
      <c r="C874" s="116">
        <f>IF('STATS 17-18'!G876&lt;400,IF(B874&gt;66,66,B874),B874)</f>
        <v>90</v>
      </c>
      <c r="D874" s="116">
        <f>IF('STATS 17-18'!G876&lt;200,IF(C874&gt;60,60,C874),C874)</f>
        <v>90</v>
      </c>
      <c r="E874" s="33">
        <f>VLOOKUP('STATS 17-18'!AE876,'DF - Tableau 4'!$A$3:$B$55,2)</f>
        <v>61</v>
      </c>
      <c r="F874" s="33">
        <f>IF('STATS 17-18'!G876&lt;400,IF(E874&gt;66,66,E874),E874)</f>
        <v>61</v>
      </c>
      <c r="G874" s="33">
        <f>IF('STATS 17-18'!G876&lt;200,IF(F874&gt;60,60,F874),F874)</f>
        <v>61</v>
      </c>
      <c r="H874" s="116">
        <f>(D874+G874)/2</f>
        <v>75.5</v>
      </c>
      <c r="I874" s="116">
        <f>IF('STATS 17-18'!H876&lt;13.4,IF(H874&gt;73,73,H874),H874)</f>
        <v>75.5</v>
      </c>
      <c r="J874" s="134">
        <f>IF('STATS 17-18'!H876&lt;11,IF(I874&gt;66,66,I874),I874)</f>
        <v>75.5</v>
      </c>
    </row>
    <row r="875" ht="20.35" customHeight="1">
      <c r="A875" t="s" s="38">
        <v>1007</v>
      </c>
      <c r="B875" s="90">
        <f>VLOOKUP('STATS 17-18'!Y877,'DF - Tableau 2'!$A$3:$B$55,2)</f>
        <v>49</v>
      </c>
      <c r="C875" s="116">
        <f>IF('STATS 17-18'!G877&lt;400,IF(B875&gt;66,66,B875),B875)</f>
        <v>49</v>
      </c>
      <c r="D875" s="116">
        <f>IF('STATS 17-18'!G877&lt;200,IF(C875&gt;60,60,C875),C875)</f>
        <v>49</v>
      </c>
      <c r="E875" s="33">
        <f>VLOOKUP('STATS 17-18'!AE877,'DF - Tableau 4'!$A$3:$B$55,2)</f>
        <v>79</v>
      </c>
      <c r="F875" s="33">
        <f>IF('STATS 17-18'!G877&lt;400,IF(E875&gt;66,66,E875),E875)</f>
        <v>79</v>
      </c>
      <c r="G875" s="33">
        <f>IF('STATS 17-18'!G877&lt;200,IF(F875&gt;60,60,F875),F875)</f>
        <v>79</v>
      </c>
      <c r="H875" s="116">
        <f>(D875+G875)/2</f>
        <v>64</v>
      </c>
      <c r="I875" s="116">
        <f>IF('STATS 17-18'!H877&lt;13.4,IF(H875&gt;73,73,H875),H875)</f>
        <v>64</v>
      </c>
      <c r="J875" s="134">
        <f>IF('STATS 17-18'!H877&lt;11,IF(I875&gt;66,66,I875),I875)</f>
        <v>64</v>
      </c>
    </row>
    <row r="876" ht="20.35" customHeight="1">
      <c r="A876" t="s" s="38">
        <v>1008</v>
      </c>
      <c r="B876" s="90">
        <f>VLOOKUP('STATS 17-18'!Y878,'DF - Tableau 2'!$A$3:$B$55,2)</f>
        <v>63</v>
      </c>
      <c r="C876" s="116">
        <f>IF('STATS 17-18'!G878&lt;400,IF(B876&gt;66,66,B876),B876)</f>
        <v>63</v>
      </c>
      <c r="D876" s="116">
        <f>IF('STATS 17-18'!G878&lt;200,IF(C876&gt;60,60,C876),C876)</f>
        <v>63</v>
      </c>
      <c r="E876" s="33">
        <f>VLOOKUP('STATS 17-18'!AE878,'DF - Tableau 4'!$A$3:$B$55,2)</f>
        <v>77</v>
      </c>
      <c r="F876" s="33">
        <f>IF('STATS 17-18'!G878&lt;400,IF(E876&gt;66,66,E876),E876)</f>
        <v>77</v>
      </c>
      <c r="G876" s="33">
        <f>IF('STATS 17-18'!G878&lt;200,IF(F876&gt;60,60,F876),F876)</f>
        <v>77</v>
      </c>
      <c r="H876" s="116">
        <f>(D876+G876)/2</f>
        <v>70</v>
      </c>
      <c r="I876" s="116">
        <f>IF('STATS 17-18'!H878&lt;13.4,IF(H876&gt;73,73,H876),H876)</f>
        <v>70</v>
      </c>
      <c r="J876" s="134">
        <f>IF('STATS 17-18'!H878&lt;11,IF(I876&gt;66,66,I876),I876)</f>
        <v>70</v>
      </c>
    </row>
    <row r="877" ht="20.35" customHeight="1">
      <c r="A877" t="s" s="38">
        <v>1009</v>
      </c>
      <c r="B877" s="90">
        <f>VLOOKUP('STATS 17-18'!Y879,'DF - Tableau 2'!$A$3:$B$55,2)</f>
        <v>85</v>
      </c>
      <c r="C877" s="33">
        <f>IF('STATS 17-18'!G879&lt;400,IF(B877&gt;66,66,B877),B877)</f>
        <v>66</v>
      </c>
      <c r="D877" s="33">
        <f>IF('STATS 17-18'!G879&lt;200,IF(C877&gt;60,60,C877),C877)</f>
        <v>60</v>
      </c>
      <c r="E877" s="33">
        <f>VLOOKUP('STATS 17-18'!AE879,'DF - Tableau 4'!$A$3:$B$55,2)</f>
        <v>69</v>
      </c>
      <c r="F877" s="33">
        <f>IF('STATS 17-18'!G879&lt;400,IF(E877&gt;66,66,E877),E877)</f>
        <v>66</v>
      </c>
      <c r="G877" s="33">
        <f>IF('STATS 17-18'!G879&lt;200,IF(F877&gt;60,60,F877),F877)</f>
        <v>60</v>
      </c>
      <c r="H877" s="116">
        <f>(D877+G877)/2</f>
        <v>60</v>
      </c>
      <c r="I877" s="116">
        <f>IF('STATS 17-18'!H879&lt;13.4,IF(H877&gt;73,73,H877),H877)</f>
        <v>60</v>
      </c>
      <c r="J877" s="134">
        <f>IF('STATS 17-18'!H879&lt;11,IF(I877&gt;66,66,I877),I877)</f>
        <v>60</v>
      </c>
    </row>
    <row r="878" ht="20.35" customHeight="1">
      <c r="A878" t="s" s="38">
        <v>1010</v>
      </c>
      <c r="B878" s="90">
        <f>VLOOKUP('STATS 17-18'!Y880,'DF - Tableau 2'!$A$3:$B$55,2)</f>
        <v>52</v>
      </c>
      <c r="C878" s="116">
        <f>IF('STATS 17-18'!G880&lt;400,IF(B878&gt;66,66,B878),B878)</f>
        <v>52</v>
      </c>
      <c r="D878" s="116">
        <f>IF('STATS 17-18'!G880&lt;200,IF(C878&gt;60,60,C878),C878)</f>
        <v>52</v>
      </c>
      <c r="E878" s="33">
        <f>VLOOKUP('STATS 17-18'!AE880,'DF - Tableau 4'!$A$3:$B$55,2)</f>
        <v>65</v>
      </c>
      <c r="F878" s="33">
        <f>IF('STATS 17-18'!G880&lt;400,IF(E878&gt;66,66,E878),E878)</f>
        <v>65</v>
      </c>
      <c r="G878" s="33">
        <f>IF('STATS 17-18'!G880&lt;200,IF(F878&gt;60,60,F878),F878)</f>
        <v>65</v>
      </c>
      <c r="H878" s="116">
        <f>(D878+G878)/2</f>
        <v>58.5</v>
      </c>
      <c r="I878" s="116">
        <f>IF('STATS 17-18'!H880&lt;13.4,IF(H878&gt;73,73,H878),H878)</f>
        <v>58.5</v>
      </c>
      <c r="J878" s="134">
        <f>IF('STATS 17-18'!H880&lt;11,IF(I878&gt;66,66,I878),I878)</f>
        <v>58.5</v>
      </c>
    </row>
    <row r="879" ht="20.35" customHeight="1">
      <c r="A879" t="s" s="38">
        <v>1011</v>
      </c>
      <c r="B879" s="90">
        <f>VLOOKUP('STATS 17-18'!Y881,'DF - Tableau 2'!$A$3:$B$55,2)</f>
        <v>88</v>
      </c>
      <c r="C879" s="33">
        <f>IF('STATS 17-18'!G881&lt;400,IF(B879&gt;66,66,B879),B879)</f>
        <v>66</v>
      </c>
      <c r="D879" s="33">
        <f>IF('STATS 17-18'!G881&lt;200,IF(C879&gt;60,60,C879),C879)</f>
        <v>60</v>
      </c>
      <c r="E879" s="33">
        <f>VLOOKUP('STATS 17-18'!AE881,'DF - Tableau 4'!$A$3:$B$55,2)</f>
        <v>60</v>
      </c>
      <c r="F879" s="33">
        <f>IF('STATS 17-18'!G881&lt;400,IF(E879&gt;66,66,E879),E879)</f>
        <v>60</v>
      </c>
      <c r="G879" s="33">
        <f>IF('STATS 17-18'!G881&lt;200,IF(F879&gt;60,60,F879),F879)</f>
        <v>60</v>
      </c>
      <c r="H879" s="116">
        <f>(D879+G879)/2</f>
        <v>60</v>
      </c>
      <c r="I879" s="116">
        <f>IF('STATS 17-18'!H881&lt;13.4,IF(H879&gt;73,73,H879),H879)</f>
        <v>60</v>
      </c>
      <c r="J879" s="134">
        <f>IF('STATS 17-18'!H881&lt;11,IF(I879&gt;66,66,I879),I879)</f>
        <v>60</v>
      </c>
    </row>
    <row r="880" ht="20.35" customHeight="1">
      <c r="A880" t="s" s="38">
        <v>1012</v>
      </c>
      <c r="B880" s="90">
        <f>VLOOKUP('STATS 17-18'!Y882,'DF - Tableau 2'!$A$3:$B$55,2)</f>
        <v>50</v>
      </c>
      <c r="C880" s="116">
        <f>IF('STATS 17-18'!G882&lt;400,IF(B880&gt;66,66,B880),B880)</f>
        <v>50</v>
      </c>
      <c r="D880" s="116">
        <f>IF('STATS 17-18'!G882&lt;200,IF(C880&gt;60,60,C880),C880)</f>
        <v>50</v>
      </c>
      <c r="E880" s="33">
        <f>VLOOKUP('STATS 17-18'!AE882,'DF - Tableau 4'!$A$3:$B$55,2)</f>
        <v>81</v>
      </c>
      <c r="F880" s="33">
        <f>IF('STATS 17-18'!G882&lt;400,IF(E880&gt;66,66,E880),E880)</f>
        <v>66</v>
      </c>
      <c r="G880" s="33">
        <f>IF('STATS 17-18'!G882&lt;200,IF(F880&gt;60,60,F880),F880)</f>
        <v>66</v>
      </c>
      <c r="H880" s="116">
        <f>(D880+G880)/2</f>
        <v>58</v>
      </c>
      <c r="I880" s="116">
        <f>IF('STATS 17-18'!H882&lt;13.4,IF(H880&gt;73,73,H880),H880)</f>
        <v>58</v>
      </c>
      <c r="J880" s="134">
        <f>IF('STATS 17-18'!H882&lt;11,IF(I880&gt;66,66,I880),I880)</f>
        <v>58</v>
      </c>
    </row>
    <row r="881" ht="20.35" customHeight="1">
      <c r="A881" t="s" s="38">
        <v>1013</v>
      </c>
      <c r="B881" s="90">
        <f>VLOOKUP('STATS 17-18'!Y883,'DF - Tableau 2'!$A$3:$B$55,2)</f>
        <v>74</v>
      </c>
      <c r="C881" s="116">
        <f>IF('STATS 17-18'!G883&lt;400,IF(B881&gt;66,66,B881),B881)</f>
        <v>74</v>
      </c>
      <c r="D881" s="116">
        <f>IF('STATS 17-18'!G883&lt;200,IF(C881&gt;60,60,C881),C881)</f>
        <v>74</v>
      </c>
      <c r="E881" s="33">
        <f>VLOOKUP('STATS 17-18'!AE883,'DF - Tableau 4'!$A$3:$B$55,2)</f>
        <v>65</v>
      </c>
      <c r="F881" s="33">
        <f>IF('STATS 17-18'!G883&lt;400,IF(E881&gt;66,66,E881),E881)</f>
        <v>65</v>
      </c>
      <c r="G881" s="33">
        <f>IF('STATS 17-18'!G883&lt;200,IF(F881&gt;60,60,F881),F881)</f>
        <v>65</v>
      </c>
      <c r="H881" s="116">
        <f>(D881+G881)/2</f>
        <v>69.5</v>
      </c>
      <c r="I881" s="116">
        <f>IF('STATS 17-18'!H883&lt;13.4,IF(H881&gt;73,73,H881),H881)</f>
        <v>69.5</v>
      </c>
      <c r="J881" s="134">
        <f>IF('STATS 17-18'!H883&lt;11,IF(I881&gt;66,66,I881),I881)</f>
        <v>69.5</v>
      </c>
    </row>
    <row r="882" ht="20.35" customHeight="1">
      <c r="A882" t="s" s="38">
        <v>1014</v>
      </c>
      <c r="B882" s="90">
        <f>VLOOKUP('STATS 17-18'!Y884,'DF - Tableau 2'!$A$3:$B$55,2)</f>
        <v>67</v>
      </c>
      <c r="C882" s="116">
        <f>IF('STATS 17-18'!G884&lt;400,IF(B882&gt;66,66,B882),B882)</f>
        <v>67</v>
      </c>
      <c r="D882" s="116">
        <f>IF('STATS 17-18'!G884&lt;200,IF(C882&gt;60,60,C882),C882)</f>
        <v>67</v>
      </c>
      <c r="E882" s="33">
        <f>VLOOKUP('STATS 17-18'!AE884,'DF - Tableau 4'!$A$3:$B$55,2)</f>
        <v>74</v>
      </c>
      <c r="F882" s="33">
        <f>IF('STATS 17-18'!G884&lt;400,IF(E882&gt;66,66,E882),E882)</f>
        <v>74</v>
      </c>
      <c r="G882" s="33">
        <f>IF('STATS 17-18'!G884&lt;200,IF(F882&gt;60,60,F882),F882)</f>
        <v>74</v>
      </c>
      <c r="H882" s="116">
        <f>(D882+G882)/2</f>
        <v>70.5</v>
      </c>
      <c r="I882" s="116">
        <f>IF('STATS 17-18'!H884&lt;13.4,IF(H882&gt;73,73,H882),H882)</f>
        <v>70.5</v>
      </c>
      <c r="J882" s="134">
        <f>IF('STATS 17-18'!H884&lt;11,IF(I882&gt;66,66,I882),I882)</f>
        <v>70.5</v>
      </c>
    </row>
    <row r="883" ht="20.35" customHeight="1">
      <c r="A883" t="s" s="38">
        <v>1015</v>
      </c>
      <c r="B883" s="90">
        <f>VLOOKUP('STATS 17-18'!Y885,'DF - Tableau 2'!$A$3:$B$55,2)</f>
        <v>71</v>
      </c>
      <c r="C883" s="33">
        <f>IF('STATS 17-18'!G885&lt;400,IF(B883&gt;66,66,B883),B883)</f>
        <v>66</v>
      </c>
      <c r="D883" s="33">
        <f>IF('STATS 17-18'!G885&lt;200,IF(C883&gt;60,60,C883),C883)</f>
        <v>60</v>
      </c>
      <c r="E883" s="33">
        <f>VLOOKUP('STATS 17-18'!AE885,'DF - Tableau 4'!$A$3:$B$55,2)</f>
        <v>70</v>
      </c>
      <c r="F883" s="33">
        <f>IF('STATS 17-18'!G885&lt;400,IF(E883&gt;66,66,E883),E883)</f>
        <v>66</v>
      </c>
      <c r="G883" s="33">
        <f>IF('STATS 17-18'!G885&lt;200,IF(F883&gt;60,60,F883),F883)</f>
        <v>60</v>
      </c>
      <c r="H883" s="116">
        <f>(D883+G883)/2</f>
        <v>60</v>
      </c>
      <c r="I883" s="116">
        <f>IF('STATS 17-18'!H885&lt;13.4,IF(H883&gt;73,73,H883),H883)</f>
        <v>60</v>
      </c>
      <c r="J883" s="134">
        <f>IF('STATS 17-18'!H885&lt;11,IF(I883&gt;66,66,I883),I883)</f>
        <v>60</v>
      </c>
    </row>
    <row r="884" ht="20.35" customHeight="1">
      <c r="A884" t="s" s="38">
        <v>1016</v>
      </c>
      <c r="B884" s="90">
        <f>VLOOKUP('STATS 17-18'!Y886,'DF - Tableau 2'!$A$3:$B$55,2)</f>
        <v>47</v>
      </c>
      <c r="C884" s="116">
        <f>IF('STATS 17-18'!G886&lt;400,IF(B884&gt;66,66,B884),B884)</f>
        <v>47</v>
      </c>
      <c r="D884" s="116">
        <f>IF('STATS 17-18'!G886&lt;200,IF(C884&gt;60,60,C884),C884)</f>
        <v>47</v>
      </c>
      <c r="E884" s="33">
        <f>VLOOKUP('STATS 17-18'!AE886,'DF - Tableau 4'!$A$3:$B$55,2)</f>
        <v>74</v>
      </c>
      <c r="F884" s="33">
        <f>IF('STATS 17-18'!G886&lt;400,IF(E884&gt;66,66,E884),E884)</f>
        <v>66</v>
      </c>
      <c r="G884" s="33">
        <f>IF('STATS 17-18'!G886&lt;200,IF(F884&gt;60,60,F884),F884)</f>
        <v>60</v>
      </c>
      <c r="H884" s="116">
        <f>(D884+G884)/2</f>
        <v>53.5</v>
      </c>
      <c r="I884" s="116">
        <f>IF('STATS 17-18'!H886&lt;13.4,IF(H884&gt;73,73,H884),H884)</f>
        <v>53.5</v>
      </c>
      <c r="J884" s="134">
        <f>IF('STATS 17-18'!H886&lt;11,IF(I884&gt;66,66,I884),I884)</f>
        <v>53.5</v>
      </c>
    </row>
    <row r="885" ht="20.35" customHeight="1">
      <c r="A885" t="s" s="38">
        <v>1017</v>
      </c>
      <c r="B885" s="90">
        <f>VLOOKUP('STATS 17-18'!Y887,'DF - Tableau 2'!$A$3:$B$55,2)</f>
        <v>64</v>
      </c>
      <c r="C885" s="116">
        <f>IF('STATS 17-18'!G887&lt;400,IF(B885&gt;66,66,B885),B885)</f>
        <v>64</v>
      </c>
      <c r="D885" s="116">
        <f>IF('STATS 17-18'!G887&lt;200,IF(C885&gt;60,60,C885),C885)</f>
        <v>64</v>
      </c>
      <c r="E885" s="33">
        <f>VLOOKUP('STATS 17-18'!AE887,'DF - Tableau 4'!$A$3:$B$55,2)</f>
        <v>75</v>
      </c>
      <c r="F885" s="33">
        <f>IF('STATS 17-18'!G887&lt;400,IF(E885&gt;66,66,E885),E885)</f>
        <v>75</v>
      </c>
      <c r="G885" s="33">
        <f>IF('STATS 17-18'!G887&lt;200,IF(F885&gt;60,60,F885),F885)</f>
        <v>75</v>
      </c>
      <c r="H885" s="116">
        <f>(D885+G885)/2</f>
        <v>69.5</v>
      </c>
      <c r="I885" s="116">
        <f>IF('STATS 17-18'!H887&lt;13.4,IF(H885&gt;73,73,H885),H885)</f>
        <v>69.5</v>
      </c>
      <c r="J885" s="134">
        <f>IF('STATS 17-18'!H887&lt;11,IF(I885&gt;66,66,I885),I885)</f>
        <v>69.5</v>
      </c>
    </row>
    <row r="886" ht="20.35" customHeight="1">
      <c r="A886" t="s" s="38">
        <v>1018</v>
      </c>
      <c r="B886" s="90">
        <f>VLOOKUP('STATS 17-18'!Y888,'DF - Tableau 2'!$A$3:$B$55,2)</f>
        <v>47</v>
      </c>
      <c r="C886" s="116">
        <f>IF('STATS 17-18'!G888&lt;400,IF(B886&gt;66,66,B886),B886)</f>
        <v>47</v>
      </c>
      <c r="D886" s="116">
        <f>IF('STATS 17-18'!G888&lt;200,IF(C886&gt;60,60,C886),C886)</f>
        <v>47</v>
      </c>
      <c r="E886" s="33">
        <f>VLOOKUP('STATS 17-18'!AE888,'DF - Tableau 4'!$A$3:$B$55,2)</f>
        <v>78</v>
      </c>
      <c r="F886" s="33">
        <f>IF('STATS 17-18'!G888&lt;400,IF(E886&gt;66,66,E886),E886)</f>
        <v>66</v>
      </c>
      <c r="G886" s="33">
        <f>IF('STATS 17-18'!G888&lt;200,IF(F886&gt;60,60,F886),F886)</f>
        <v>60</v>
      </c>
      <c r="H886" s="116">
        <f>(D886+G886)/2</f>
        <v>53.5</v>
      </c>
      <c r="I886" s="116">
        <f>IF('STATS 17-18'!H888&lt;13.4,IF(H886&gt;73,73,H886),H886)</f>
        <v>53.5</v>
      </c>
      <c r="J886" s="134">
        <f>IF('STATS 17-18'!H888&lt;11,IF(I886&gt;66,66,I886),I886)</f>
        <v>53.5</v>
      </c>
    </row>
    <row r="887" ht="20.35" customHeight="1">
      <c r="A887" t="s" s="38">
        <v>1020</v>
      </c>
      <c r="B887" s="90">
        <f>VLOOKUP('STATS 17-18'!Y890,'DF - Tableau 2'!$A$3:$B$55,2)</f>
        <v>81</v>
      </c>
      <c r="C887" s="116">
        <f>IF('STATS 17-18'!G890&lt;400,IF(B887&gt;66,66,B887),B887)</f>
        <v>81</v>
      </c>
      <c r="D887" s="116">
        <f>IF('STATS 17-18'!G890&lt;200,IF(C887&gt;60,60,C887),C887)</f>
        <v>81</v>
      </c>
      <c r="E887" s="33">
        <f>VLOOKUP('STATS 17-18'!AE890,'DF - Tableau 4'!$A$3:$B$55,2)</f>
        <v>47</v>
      </c>
      <c r="F887" s="33">
        <f>IF('STATS 17-18'!G890&lt;400,IF(E887&gt;66,66,E887),E887)</f>
        <v>47</v>
      </c>
      <c r="G887" s="33">
        <f>IF('STATS 17-18'!G890&lt;200,IF(F887&gt;60,60,F887),F887)</f>
        <v>47</v>
      </c>
      <c r="H887" s="116">
        <f>(D887+G887)/2</f>
        <v>64</v>
      </c>
      <c r="I887" s="116">
        <f>IF('STATS 17-18'!H890&lt;13.4,IF(H887&gt;73,73,H887),H887)</f>
        <v>64</v>
      </c>
      <c r="J887" s="134">
        <f>IF('STATS 17-18'!H890&lt;11,IF(I887&gt;66,66,I887),I887)</f>
        <v>64</v>
      </c>
    </row>
    <row r="888" ht="20.35" customHeight="1">
      <c r="A888" t="s" s="38">
        <v>1021</v>
      </c>
      <c r="B888" s="90">
        <f>VLOOKUP('STATS 17-18'!Y891,'DF - Tableau 2'!$A$3:$B$55,2)</f>
        <v>94</v>
      </c>
      <c r="C888" s="33">
        <f>IF('STATS 17-18'!G891&lt;400,IF(B888&gt;66,66,B888),B888)</f>
        <v>66</v>
      </c>
      <c r="D888" s="33">
        <f>IF('STATS 17-18'!G891&lt;200,IF(C888&gt;60,60,C888),C888)</f>
        <v>66</v>
      </c>
      <c r="E888" s="33">
        <f>VLOOKUP('STATS 17-18'!AE891,'DF - Tableau 4'!$A$3:$B$55,2)</f>
        <v>67</v>
      </c>
      <c r="F888" s="33">
        <f>IF('STATS 17-18'!G891&lt;400,IF(E888&gt;66,66,E888),E888)</f>
        <v>66</v>
      </c>
      <c r="G888" s="33">
        <f>IF('STATS 17-18'!G891&lt;200,IF(F888&gt;60,60,F888),F888)</f>
        <v>66</v>
      </c>
      <c r="H888" s="116">
        <f>(D888+G888)/2</f>
        <v>66</v>
      </c>
      <c r="I888" s="116">
        <f>IF('STATS 17-18'!H891&lt;13.4,IF(H888&gt;73,73,H888),H888)</f>
        <v>66</v>
      </c>
      <c r="J888" s="134">
        <f>IF('STATS 17-18'!H891&lt;11,IF(I888&gt;66,66,I888),I888)</f>
        <v>66</v>
      </c>
    </row>
    <row r="889" ht="20.35" customHeight="1">
      <c r="A889" t="s" s="38">
        <v>1022</v>
      </c>
      <c r="B889" s="90">
        <f>VLOOKUP('STATS 17-18'!Y892,'DF - Tableau 2'!$A$3:$B$55,2)</f>
        <v>72</v>
      </c>
      <c r="C889" s="116">
        <f>IF('STATS 17-18'!G892&lt;400,IF(B889&gt;66,66,B889),B889)</f>
        <v>72</v>
      </c>
      <c r="D889" s="116">
        <f>IF('STATS 17-18'!G892&lt;200,IF(C889&gt;60,60,C889),C889)</f>
        <v>72</v>
      </c>
      <c r="E889" s="33">
        <f>VLOOKUP('STATS 17-18'!AE892,'DF - Tableau 4'!$A$3:$B$55,2)</f>
        <v>56</v>
      </c>
      <c r="F889" s="33">
        <f>IF('STATS 17-18'!G892&lt;400,IF(E889&gt;66,66,E889),E889)</f>
        <v>56</v>
      </c>
      <c r="G889" s="33">
        <f>IF('STATS 17-18'!G892&lt;200,IF(F889&gt;60,60,F889),F889)</f>
        <v>56</v>
      </c>
      <c r="H889" s="116">
        <f>(D889+G889)/2</f>
        <v>64</v>
      </c>
      <c r="I889" s="116">
        <f>IF('STATS 17-18'!H892&lt;13.4,IF(H889&gt;73,73,H889),H889)</f>
        <v>64</v>
      </c>
      <c r="J889" s="134">
        <f>IF('STATS 17-18'!H892&lt;11,IF(I889&gt;66,66,I889),I889)</f>
        <v>64</v>
      </c>
    </row>
    <row r="890" ht="20.35" customHeight="1">
      <c r="A890" t="s" s="38">
        <v>1023</v>
      </c>
      <c r="B890" s="90">
        <f>VLOOKUP('STATS 17-18'!Y893,'DF - Tableau 2'!$A$3:$B$55,2)</f>
        <v>74</v>
      </c>
      <c r="C890" s="116">
        <f>IF('STATS 17-18'!G893&lt;400,IF(B890&gt;66,66,B890),B890)</f>
        <v>74</v>
      </c>
      <c r="D890" s="116">
        <f>IF('STATS 17-18'!G893&lt;200,IF(C890&gt;60,60,C890),C890)</f>
        <v>74</v>
      </c>
      <c r="E890" s="33">
        <f>VLOOKUP('STATS 17-18'!AE893,'DF - Tableau 4'!$A$3:$B$55,2)</f>
        <v>83</v>
      </c>
      <c r="F890" s="33">
        <f>IF('STATS 17-18'!G893&lt;400,IF(E890&gt;66,66,E890),E890)</f>
        <v>83</v>
      </c>
      <c r="G890" s="33">
        <f>IF('STATS 17-18'!G893&lt;200,IF(F890&gt;60,60,F890),F890)</f>
        <v>83</v>
      </c>
      <c r="H890" s="116">
        <f>(D890+G890)/2</f>
        <v>78.5</v>
      </c>
      <c r="I890" s="116">
        <f>IF('STATS 17-18'!H893&lt;13.4,IF(H890&gt;73,73,H890),H890)</f>
        <v>78.5</v>
      </c>
      <c r="J890" s="134">
        <f>IF('STATS 17-18'!H893&lt;11,IF(I890&gt;66,66,I890),I890)</f>
        <v>78.5</v>
      </c>
    </row>
    <row r="891" ht="20.35" customHeight="1">
      <c r="A891" t="s" s="38">
        <v>1024</v>
      </c>
      <c r="B891" s="90">
        <f>VLOOKUP('STATS 17-18'!Y894,'DF - Tableau 2'!$A$3:$B$55,2)</f>
        <v>64</v>
      </c>
      <c r="C891" s="33">
        <f>IF('STATS 17-18'!G894&lt;400,IF(B891&gt;66,66,B891),B891)</f>
        <v>64</v>
      </c>
      <c r="D891" s="33">
        <f>IF('STATS 17-18'!G894&lt;200,IF(C891&gt;60,60,C891),C891)</f>
        <v>64</v>
      </c>
      <c r="E891" s="33">
        <f>VLOOKUP('STATS 17-18'!AE894,'DF - Tableau 4'!$A$3:$B$55,2)</f>
        <v>61</v>
      </c>
      <c r="F891" s="33">
        <f>IF('STATS 17-18'!G894&lt;400,IF(E891&gt;66,66,E891),E891)</f>
        <v>61</v>
      </c>
      <c r="G891" s="33">
        <f>IF('STATS 17-18'!G894&lt;200,IF(F891&gt;60,60,F891),F891)</f>
        <v>61</v>
      </c>
      <c r="H891" s="33">
        <f>(D891+G891)/2</f>
        <v>62.5</v>
      </c>
      <c r="I891" s="33">
        <f>IF('STATS 17-18'!H894&lt;13.4,IF(H891&gt;73,73,H891),H891)</f>
        <v>62.5</v>
      </c>
      <c r="J891" s="134">
        <f>IF('STATS 17-18'!H894&lt;11,IF(I891&gt;66,66,I891),I891)</f>
        <v>62.5</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33.xml><?xml version="1.0" encoding="utf-8"?>
<worksheet xmlns:r="http://schemas.openxmlformats.org/officeDocument/2006/relationships" xmlns="http://schemas.openxmlformats.org/spreadsheetml/2006/main">
  <sheetPr>
    <pageSetUpPr fitToPage="1"/>
  </sheetPr>
  <dimension ref="A2:B55"/>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138" customWidth="1"/>
    <col min="2" max="2" width="16.3516" style="138" customWidth="1"/>
    <col min="3" max="256" width="16.3516" style="138" customWidth="1"/>
  </cols>
  <sheetData>
    <row r="1" ht="28" customHeight="1">
      <c r="A1" t="s" s="7">
        <v>3422</v>
      </c>
      <c r="B1" s="7"/>
    </row>
    <row r="2" ht="20.55" customHeight="1">
      <c r="A2" s="70"/>
      <c r="B2" s="70"/>
    </row>
    <row r="3" ht="20.55" customHeight="1">
      <c r="A3" s="84">
        <v>3.63</v>
      </c>
      <c r="B3" s="85">
        <v>99</v>
      </c>
    </row>
    <row r="4" ht="20.35" customHeight="1">
      <c r="A4" s="86">
        <v>3.33</v>
      </c>
      <c r="B4" s="87">
        <f>B3-1</f>
        <v>98</v>
      </c>
    </row>
    <row r="5" ht="20.35" customHeight="1">
      <c r="A5" s="86">
        <v>3.15</v>
      </c>
      <c r="B5" s="87">
        <f>B4-1</f>
        <v>97</v>
      </c>
    </row>
    <row r="6" ht="20.35" customHeight="1">
      <c r="A6" s="86">
        <v>2.97</v>
      </c>
      <c r="B6" s="87">
        <f>B5-1</f>
        <v>96</v>
      </c>
    </row>
    <row r="7" ht="20.35" customHeight="1">
      <c r="A7" s="86">
        <v>2.82</v>
      </c>
      <c r="B7" s="87">
        <f>B6-1</f>
        <v>95</v>
      </c>
    </row>
    <row r="8" ht="20.35" customHeight="1">
      <c r="A8" s="86">
        <v>2.67</v>
      </c>
      <c r="B8" s="87">
        <f>B7-1</f>
        <v>94</v>
      </c>
    </row>
    <row r="9" ht="20.35" customHeight="1">
      <c r="A9" s="86">
        <v>2.52</v>
      </c>
      <c r="B9" s="87">
        <f>B8-1</f>
        <v>93</v>
      </c>
    </row>
    <row r="10" ht="20.35" customHeight="1">
      <c r="A10" s="86">
        <v>2.45</v>
      </c>
      <c r="B10" s="87">
        <f>B9-1</f>
        <v>92</v>
      </c>
    </row>
    <row r="11" ht="20.35" customHeight="1">
      <c r="A11" s="86">
        <v>2.38</v>
      </c>
      <c r="B11" s="87">
        <f>B10-1</f>
        <v>91</v>
      </c>
    </row>
    <row r="12" ht="20.35" customHeight="1">
      <c r="A12" s="86">
        <v>2.31</v>
      </c>
      <c r="B12" s="87">
        <f>B11-1</f>
        <v>90</v>
      </c>
    </row>
    <row r="13" ht="20.35" customHeight="1">
      <c r="A13" s="86">
        <v>2.24</v>
      </c>
      <c r="B13" s="87">
        <f>B12-1</f>
        <v>89</v>
      </c>
    </row>
    <row r="14" ht="20.35" customHeight="1">
      <c r="A14" s="86">
        <v>2.17</v>
      </c>
      <c r="B14" s="87">
        <f>B13-1</f>
        <v>88</v>
      </c>
    </row>
    <row r="15" ht="20.35" customHeight="1">
      <c r="A15" s="86">
        <v>2.1</v>
      </c>
      <c r="B15" s="87">
        <f>B14-1</f>
        <v>87</v>
      </c>
    </row>
    <row r="16" ht="20.35" customHeight="1">
      <c r="A16" s="86">
        <v>2.04</v>
      </c>
      <c r="B16" s="87">
        <f>B15-1</f>
        <v>86</v>
      </c>
    </row>
    <row r="17" ht="20.35" customHeight="1">
      <c r="A17" s="86">
        <v>1.99</v>
      </c>
      <c r="B17" s="87">
        <f>B16-1</f>
        <v>85</v>
      </c>
    </row>
    <row r="18" ht="20.35" customHeight="1">
      <c r="A18" s="86">
        <v>1.94</v>
      </c>
      <c r="B18" s="87">
        <f>B17-1</f>
        <v>84</v>
      </c>
    </row>
    <row r="19" ht="20.35" customHeight="1">
      <c r="A19" s="86">
        <v>1.89</v>
      </c>
      <c r="B19" s="87">
        <f>B18-1</f>
        <v>83</v>
      </c>
    </row>
    <row r="20" ht="20.35" customHeight="1">
      <c r="A20" s="86">
        <v>1.84</v>
      </c>
      <c r="B20" s="87">
        <f>B19-1</f>
        <v>82</v>
      </c>
    </row>
    <row r="21" ht="20.35" customHeight="1">
      <c r="A21" s="86">
        <v>1.79</v>
      </c>
      <c r="B21" s="87">
        <f>B20-1</f>
        <v>81</v>
      </c>
    </row>
    <row r="22" ht="20.35" customHeight="1">
      <c r="A22" s="86">
        <v>1.74</v>
      </c>
      <c r="B22" s="87">
        <f>B21-1</f>
        <v>80</v>
      </c>
    </row>
    <row r="23" ht="20.35" customHeight="1">
      <c r="A23" s="86">
        <v>1.7</v>
      </c>
      <c r="B23" s="87">
        <f>B22-1</f>
        <v>79</v>
      </c>
    </row>
    <row r="24" ht="20.35" customHeight="1">
      <c r="A24" s="86">
        <v>1.66</v>
      </c>
      <c r="B24" s="87">
        <f>B23-1</f>
        <v>78</v>
      </c>
    </row>
    <row r="25" ht="20.35" customHeight="1">
      <c r="A25" s="86">
        <v>1.62</v>
      </c>
      <c r="B25" s="87">
        <f>B24-1</f>
        <v>77</v>
      </c>
    </row>
    <row r="26" ht="20.35" customHeight="1">
      <c r="A26" s="86">
        <v>1.58</v>
      </c>
      <c r="B26" s="87">
        <f>B25-1</f>
        <v>76</v>
      </c>
    </row>
    <row r="27" ht="20.35" customHeight="1">
      <c r="A27" s="86">
        <v>1.54</v>
      </c>
      <c r="B27" s="87">
        <f>B26-1</f>
        <v>75</v>
      </c>
    </row>
    <row r="28" ht="20.35" customHeight="1">
      <c r="A28" s="86">
        <v>1.5</v>
      </c>
      <c r="B28" s="87">
        <f>B27-1</f>
        <v>74</v>
      </c>
    </row>
    <row r="29" ht="20.35" customHeight="1">
      <c r="A29" s="86">
        <v>1.46</v>
      </c>
      <c r="B29" s="87">
        <f>B28-1</f>
        <v>73</v>
      </c>
    </row>
    <row r="30" ht="20.35" customHeight="1">
      <c r="A30" s="86">
        <v>1.42</v>
      </c>
      <c r="B30" s="87">
        <f>B29-1</f>
        <v>72</v>
      </c>
    </row>
    <row r="31" ht="20.35" customHeight="1">
      <c r="A31" s="86">
        <v>1.38</v>
      </c>
      <c r="B31" s="87">
        <f>B30-1</f>
        <v>71</v>
      </c>
    </row>
    <row r="32" ht="20.35" customHeight="1">
      <c r="A32" s="86">
        <v>1.34</v>
      </c>
      <c r="B32" s="87">
        <f>B31-1</f>
        <v>70</v>
      </c>
    </row>
    <row r="33" ht="20.35" customHeight="1">
      <c r="A33" s="86">
        <v>1.3</v>
      </c>
      <c r="B33" s="87">
        <f>B32-1</f>
        <v>69</v>
      </c>
    </row>
    <row r="34" ht="20.35" customHeight="1">
      <c r="A34" s="86">
        <v>1.26</v>
      </c>
      <c r="B34" s="87">
        <f>B33-1</f>
        <v>68</v>
      </c>
    </row>
    <row r="35" ht="20.35" customHeight="1">
      <c r="A35" s="86">
        <v>1.22</v>
      </c>
      <c r="B35" s="87">
        <f>B34-1</f>
        <v>67</v>
      </c>
    </row>
    <row r="36" ht="20.35" customHeight="1">
      <c r="A36" s="86">
        <v>1.18</v>
      </c>
      <c r="B36" s="87">
        <f>B35-1</f>
        <v>66</v>
      </c>
    </row>
    <row r="37" ht="20.35" customHeight="1">
      <c r="A37" s="86">
        <v>1.14</v>
      </c>
      <c r="B37" s="87">
        <f>B36-1</f>
        <v>65</v>
      </c>
    </row>
    <row r="38" ht="20.35" customHeight="1">
      <c r="A38" s="86">
        <v>1.1</v>
      </c>
      <c r="B38" s="87">
        <f>B37-1</f>
        <v>64</v>
      </c>
    </row>
    <row r="39" ht="20.35" customHeight="1">
      <c r="A39" s="86">
        <v>1.06</v>
      </c>
      <c r="B39" s="87">
        <f>B38-1</f>
        <v>63</v>
      </c>
    </row>
    <row r="40" ht="20.35" customHeight="1">
      <c r="A40" s="86">
        <v>1.02</v>
      </c>
      <c r="B40" s="87">
        <f>B39-1</f>
        <v>62</v>
      </c>
    </row>
    <row r="41" ht="20.35" customHeight="1">
      <c r="A41" s="86">
        <v>0.98</v>
      </c>
      <c r="B41" s="87">
        <f>B40-1</f>
        <v>61</v>
      </c>
    </row>
    <row r="42" ht="20.35" customHeight="1">
      <c r="A42" s="86">
        <v>0.9399999999999999</v>
      </c>
      <c r="B42" s="87">
        <f>B41-1</f>
        <v>60</v>
      </c>
    </row>
    <row r="43" ht="20.35" customHeight="1">
      <c r="A43" s="86">
        <v>0.9</v>
      </c>
      <c r="B43" s="87">
        <f>B42-1</f>
        <v>59</v>
      </c>
    </row>
    <row r="44" ht="20.35" customHeight="1">
      <c r="A44" s="86">
        <v>0.86</v>
      </c>
      <c r="B44" s="87">
        <f>B43-1</f>
        <v>58</v>
      </c>
    </row>
    <row r="45" ht="20.35" customHeight="1">
      <c r="A45" s="86">
        <v>0.82</v>
      </c>
      <c r="B45" s="87">
        <f>B44-1</f>
        <v>57</v>
      </c>
    </row>
    <row r="46" ht="20.35" customHeight="1">
      <c r="A46" s="86">
        <v>0.78</v>
      </c>
      <c r="B46" s="87">
        <f>B45-1</f>
        <v>56</v>
      </c>
    </row>
    <row r="47" ht="20.35" customHeight="1">
      <c r="A47" s="86">
        <v>0.74</v>
      </c>
      <c r="B47" s="87">
        <f>B46-1</f>
        <v>55</v>
      </c>
    </row>
    <row r="48" ht="20.35" customHeight="1">
      <c r="A48" s="86">
        <v>0.7</v>
      </c>
      <c r="B48" s="87">
        <f>B47-1</f>
        <v>54</v>
      </c>
    </row>
    <row r="49" ht="20.35" customHeight="1">
      <c r="A49" s="86">
        <v>0.66</v>
      </c>
      <c r="B49" s="87">
        <f>B48-1</f>
        <v>53</v>
      </c>
    </row>
    <row r="50" ht="20.35" customHeight="1">
      <c r="A50" s="86">
        <v>0.59</v>
      </c>
      <c r="B50" s="87">
        <f>B49-1</f>
        <v>52</v>
      </c>
    </row>
    <row r="51" ht="20.35" customHeight="1">
      <c r="A51" s="86">
        <v>0.53</v>
      </c>
      <c r="B51" s="87">
        <f>B50-1</f>
        <v>51</v>
      </c>
    </row>
    <row r="52" ht="20.35" customHeight="1">
      <c r="A52" s="86">
        <v>0.47</v>
      </c>
      <c r="B52" s="87">
        <f>B51-1</f>
        <v>50</v>
      </c>
    </row>
    <row r="53" ht="20.35" customHeight="1">
      <c r="A53" s="86">
        <v>0.4</v>
      </c>
      <c r="B53" s="87">
        <f>B52-1</f>
        <v>49</v>
      </c>
    </row>
    <row r="54" ht="20.35" customHeight="1">
      <c r="A54" s="86">
        <v>0.33</v>
      </c>
      <c r="B54" s="87">
        <f>B53-1</f>
        <v>48</v>
      </c>
    </row>
    <row r="55" ht="20.35" customHeight="1">
      <c r="A55" s="86">
        <v>0</v>
      </c>
      <c r="B55" s="87">
        <f>B54-1</f>
        <v>47</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34.xml><?xml version="1.0" encoding="utf-8"?>
<worksheet xmlns:r="http://schemas.openxmlformats.org/officeDocument/2006/relationships" xmlns="http://schemas.openxmlformats.org/spreadsheetml/2006/main">
  <sheetPr>
    <pageSetUpPr fitToPage="1"/>
  </sheetPr>
  <dimension ref="A2:B630"/>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139" customWidth="1"/>
    <col min="2" max="2" width="16.3516" style="139" customWidth="1"/>
    <col min="3" max="256" width="16.3516" style="139" customWidth="1"/>
  </cols>
  <sheetData>
    <row r="1" ht="28" customHeight="1">
      <c r="A1" t="s" s="7">
        <v>3532</v>
      </c>
      <c r="B1" s="7"/>
    </row>
    <row r="2" ht="20.55" customHeight="1">
      <c r="A2" s="70"/>
      <c r="B2" s="70"/>
    </row>
    <row r="3" ht="20.55" customHeight="1">
      <c r="A3" s="140">
        <v>0.1</v>
      </c>
      <c r="B3" s="72"/>
    </row>
    <row r="4" ht="20.35" customHeight="1">
      <c r="A4" s="86">
        <v>0.51</v>
      </c>
      <c r="B4" s="30"/>
    </row>
    <row r="5" ht="20.35" customHeight="1">
      <c r="A5" s="86">
        <v>0.57</v>
      </c>
      <c r="B5" s="30"/>
    </row>
    <row r="6" ht="20.35" customHeight="1">
      <c r="A6" s="86">
        <v>0.63</v>
      </c>
      <c r="B6" s="30"/>
    </row>
    <row r="7" ht="20.35" customHeight="1">
      <c r="A7" s="86">
        <v>0.67</v>
      </c>
      <c r="B7" s="30"/>
    </row>
    <row r="8" ht="20.35" customHeight="1">
      <c r="A8" s="86">
        <v>0.6899999999999999</v>
      </c>
      <c r="B8" s="30"/>
    </row>
    <row r="9" ht="20.35" customHeight="1">
      <c r="A9" s="86">
        <v>0.7</v>
      </c>
      <c r="B9" s="30"/>
    </row>
    <row r="10" ht="20.35" customHeight="1">
      <c r="A10" s="86">
        <v>0.7</v>
      </c>
      <c r="B10" s="30"/>
    </row>
    <row r="11" ht="20.35" customHeight="1">
      <c r="A11" s="86">
        <v>0.73</v>
      </c>
      <c r="B11" s="30"/>
    </row>
    <row r="12" ht="20.35" customHeight="1">
      <c r="A12" s="86">
        <v>0.74</v>
      </c>
      <c r="B12" s="30"/>
    </row>
    <row r="13" ht="20.35" customHeight="1">
      <c r="A13" s="86">
        <v>0.74</v>
      </c>
      <c r="B13" s="30"/>
    </row>
    <row r="14" ht="20.35" customHeight="1">
      <c r="A14" s="86">
        <v>0.76</v>
      </c>
      <c r="B14" s="30"/>
    </row>
    <row r="15" ht="20.35" customHeight="1">
      <c r="A15" s="86">
        <v>0.77</v>
      </c>
      <c r="B15" s="30"/>
    </row>
    <row r="16" ht="20.35" customHeight="1">
      <c r="A16" s="86">
        <v>0.78</v>
      </c>
      <c r="B16" s="30"/>
    </row>
    <row r="17" ht="20.35" customHeight="1">
      <c r="A17" s="86">
        <v>0.78</v>
      </c>
      <c r="B17" s="30"/>
    </row>
    <row r="18" ht="20.35" customHeight="1">
      <c r="A18" s="86">
        <v>0.79</v>
      </c>
      <c r="B18" s="30"/>
    </row>
    <row r="19" ht="20.35" customHeight="1">
      <c r="A19" s="86">
        <v>0.82</v>
      </c>
      <c r="B19" s="30"/>
    </row>
    <row r="20" ht="20.35" customHeight="1">
      <c r="A20" s="86">
        <v>0.82</v>
      </c>
      <c r="B20" s="30"/>
    </row>
    <row r="21" ht="20.35" customHeight="1">
      <c r="A21" s="86">
        <v>0.83</v>
      </c>
      <c r="B21" s="30"/>
    </row>
    <row r="22" ht="20.35" customHeight="1">
      <c r="A22" s="86">
        <v>0.84</v>
      </c>
      <c r="B22" s="30"/>
    </row>
    <row r="23" ht="20.35" customHeight="1">
      <c r="A23" s="86">
        <v>0.86</v>
      </c>
      <c r="B23" s="30"/>
    </row>
    <row r="24" ht="20.35" customHeight="1">
      <c r="A24" s="86">
        <v>0.87</v>
      </c>
      <c r="B24" s="30"/>
    </row>
    <row r="25" ht="20.35" customHeight="1">
      <c r="A25" s="86">
        <v>0.87</v>
      </c>
      <c r="B25" s="30"/>
    </row>
    <row r="26" ht="20.35" customHeight="1">
      <c r="A26" s="86">
        <v>0.88</v>
      </c>
      <c r="B26" s="30"/>
    </row>
    <row r="27" ht="20.35" customHeight="1">
      <c r="A27" s="86">
        <v>0.9</v>
      </c>
      <c r="B27" s="30"/>
    </row>
    <row r="28" ht="20.35" customHeight="1">
      <c r="A28" s="86">
        <v>0.9</v>
      </c>
      <c r="B28" s="30"/>
    </row>
    <row r="29" ht="20.35" customHeight="1">
      <c r="A29" s="86">
        <v>0.91</v>
      </c>
      <c r="B29" s="30"/>
    </row>
    <row r="30" ht="20.35" customHeight="1">
      <c r="A30" s="86">
        <v>0.91</v>
      </c>
      <c r="B30" s="30"/>
    </row>
    <row r="31" ht="20.35" customHeight="1">
      <c r="A31" s="86">
        <v>0.92</v>
      </c>
      <c r="B31" s="30"/>
    </row>
    <row r="32" ht="20.35" customHeight="1">
      <c r="A32" s="86">
        <v>0.95</v>
      </c>
      <c r="B32" s="30"/>
    </row>
    <row r="33" ht="20.35" customHeight="1">
      <c r="A33" s="86">
        <v>0.96</v>
      </c>
      <c r="B33" s="30"/>
    </row>
    <row r="34" ht="20.35" customHeight="1">
      <c r="A34" s="86">
        <v>0.96</v>
      </c>
      <c r="B34" s="30"/>
    </row>
    <row r="35" ht="20.35" customHeight="1">
      <c r="A35" s="86">
        <v>0.97</v>
      </c>
      <c r="B35" s="30"/>
    </row>
    <row r="36" ht="20.35" customHeight="1">
      <c r="A36" s="86">
        <v>0.99</v>
      </c>
      <c r="B36" s="30"/>
    </row>
    <row r="37" ht="20.35" customHeight="1">
      <c r="A37" s="86">
        <v>1</v>
      </c>
      <c r="B37" s="30"/>
    </row>
    <row r="38" ht="20.35" customHeight="1">
      <c r="A38" s="86">
        <v>1.03</v>
      </c>
      <c r="B38" s="30"/>
    </row>
    <row r="39" ht="20.35" customHeight="1">
      <c r="A39" s="86">
        <v>1.05</v>
      </c>
      <c r="B39" s="30"/>
    </row>
    <row r="40" ht="20.35" customHeight="1">
      <c r="A40" s="86">
        <v>1.05</v>
      </c>
      <c r="B40" s="30"/>
    </row>
    <row r="41" ht="20.35" customHeight="1">
      <c r="A41" s="86">
        <v>1.05</v>
      </c>
      <c r="B41" s="30"/>
    </row>
    <row r="42" ht="20.35" customHeight="1">
      <c r="A42" s="86">
        <v>1.06</v>
      </c>
      <c r="B42" s="30"/>
    </row>
    <row r="43" ht="20.35" customHeight="1">
      <c r="A43" s="86">
        <v>1.1</v>
      </c>
      <c r="B43" s="30"/>
    </row>
    <row r="44" ht="20.35" customHeight="1">
      <c r="A44" s="86">
        <v>1.1</v>
      </c>
      <c r="B44" s="30"/>
    </row>
    <row r="45" ht="20.35" customHeight="1">
      <c r="A45" s="86">
        <v>1.11</v>
      </c>
      <c r="B45" s="30"/>
    </row>
    <row r="46" ht="20.35" customHeight="1">
      <c r="A46" s="86">
        <v>1.12</v>
      </c>
      <c r="B46" s="30"/>
    </row>
    <row r="47" ht="20.35" customHeight="1">
      <c r="A47" s="86">
        <v>1.12</v>
      </c>
      <c r="B47" s="30"/>
    </row>
    <row r="48" ht="20.35" customHeight="1">
      <c r="A48" s="86">
        <v>1.12</v>
      </c>
      <c r="B48" s="30"/>
    </row>
    <row r="49" ht="20.35" customHeight="1">
      <c r="A49" s="86">
        <v>1.12</v>
      </c>
      <c r="B49" s="30"/>
    </row>
    <row r="50" ht="20.35" customHeight="1">
      <c r="A50" s="86">
        <v>1.13</v>
      </c>
      <c r="B50" s="30"/>
    </row>
    <row r="51" ht="20.35" customHeight="1">
      <c r="A51" s="86">
        <v>1.14</v>
      </c>
      <c r="B51" s="30"/>
    </row>
    <row r="52" ht="20.35" customHeight="1">
      <c r="A52" s="86">
        <v>1.14</v>
      </c>
      <c r="B52" s="30"/>
    </row>
    <row r="53" ht="20.35" customHeight="1">
      <c r="A53" s="86">
        <v>1.15</v>
      </c>
      <c r="B53" s="30"/>
    </row>
    <row r="54" ht="20.35" customHeight="1">
      <c r="A54" s="86">
        <v>1.16</v>
      </c>
      <c r="B54" s="30"/>
    </row>
    <row r="55" ht="20.35" customHeight="1">
      <c r="A55" s="86">
        <v>1.16</v>
      </c>
      <c r="B55" s="30"/>
    </row>
    <row r="56" ht="20.35" customHeight="1">
      <c r="A56" s="86">
        <v>1.16</v>
      </c>
      <c r="B56" s="30"/>
    </row>
    <row r="57" ht="20.35" customHeight="1">
      <c r="A57" s="86">
        <v>1.17</v>
      </c>
      <c r="B57" s="30"/>
    </row>
    <row r="58" ht="20.35" customHeight="1">
      <c r="A58" s="86">
        <v>1.17</v>
      </c>
      <c r="B58" s="30"/>
    </row>
    <row r="59" ht="20.35" customHeight="1">
      <c r="A59" s="86">
        <v>1.2</v>
      </c>
      <c r="B59" s="30"/>
    </row>
    <row r="60" ht="20.35" customHeight="1">
      <c r="A60" s="86">
        <v>1.2</v>
      </c>
      <c r="B60" s="30"/>
    </row>
    <row r="61" ht="20.35" customHeight="1">
      <c r="A61" s="86">
        <v>1.2</v>
      </c>
      <c r="B61" s="30"/>
    </row>
    <row r="62" ht="20.35" customHeight="1">
      <c r="A62" s="86">
        <v>1.2</v>
      </c>
      <c r="B62" s="30"/>
    </row>
    <row r="63" ht="20.35" customHeight="1">
      <c r="A63" s="86">
        <v>1.21</v>
      </c>
      <c r="B63" s="30"/>
    </row>
    <row r="64" ht="20.35" customHeight="1">
      <c r="A64" s="86">
        <v>1.23</v>
      </c>
      <c r="B64" s="30"/>
    </row>
    <row r="65" ht="20.35" customHeight="1">
      <c r="A65" s="86">
        <v>1.23</v>
      </c>
      <c r="B65" s="30"/>
    </row>
    <row r="66" ht="20.35" customHeight="1">
      <c r="A66" s="86">
        <v>1.23</v>
      </c>
      <c r="B66" s="30"/>
    </row>
    <row r="67" ht="20.35" customHeight="1">
      <c r="A67" s="86">
        <v>1.24</v>
      </c>
      <c r="B67" s="30"/>
    </row>
    <row r="68" ht="20.35" customHeight="1">
      <c r="A68" s="86">
        <v>1.25</v>
      </c>
      <c r="B68" s="30"/>
    </row>
    <row r="69" ht="20.35" customHeight="1">
      <c r="A69" s="86">
        <v>1.25</v>
      </c>
      <c r="B69" s="30"/>
    </row>
    <row r="70" ht="20.35" customHeight="1">
      <c r="A70" s="86">
        <v>1.25</v>
      </c>
      <c r="B70" s="30"/>
    </row>
    <row r="71" ht="20.35" customHeight="1">
      <c r="A71" s="86">
        <v>1.26</v>
      </c>
      <c r="B71" s="30"/>
    </row>
    <row r="72" ht="20.35" customHeight="1">
      <c r="A72" s="86">
        <v>1.26</v>
      </c>
      <c r="B72" s="30"/>
    </row>
    <row r="73" ht="20.35" customHeight="1">
      <c r="A73" s="86">
        <v>1.26</v>
      </c>
      <c r="B73" s="30"/>
    </row>
    <row r="74" ht="20.35" customHeight="1">
      <c r="A74" s="86">
        <v>1.26</v>
      </c>
      <c r="B74" s="30"/>
    </row>
    <row r="75" ht="20.35" customHeight="1">
      <c r="A75" s="86">
        <v>1.27</v>
      </c>
      <c r="B75" s="30"/>
    </row>
    <row r="76" ht="20.35" customHeight="1">
      <c r="A76" s="86">
        <v>1.27</v>
      </c>
      <c r="B76" s="30"/>
    </row>
    <row r="77" ht="20.35" customHeight="1">
      <c r="A77" s="86">
        <v>1.27</v>
      </c>
      <c r="B77" s="30"/>
    </row>
    <row r="78" ht="20.35" customHeight="1">
      <c r="A78" s="86">
        <v>1.27</v>
      </c>
      <c r="B78" s="30"/>
    </row>
    <row r="79" ht="20.35" customHeight="1">
      <c r="A79" s="86">
        <v>1.27</v>
      </c>
      <c r="B79" s="30"/>
    </row>
    <row r="80" ht="20.35" customHeight="1">
      <c r="A80" s="86">
        <v>1.28</v>
      </c>
      <c r="B80" s="30"/>
    </row>
    <row r="81" ht="20.35" customHeight="1">
      <c r="A81" s="86">
        <v>1.29</v>
      </c>
      <c r="B81" s="30"/>
    </row>
    <row r="82" ht="20.35" customHeight="1">
      <c r="A82" s="86">
        <v>1.29</v>
      </c>
      <c r="B82" s="30"/>
    </row>
    <row r="83" ht="20.35" customHeight="1">
      <c r="A83" s="86">
        <v>1.3</v>
      </c>
      <c r="B83" s="30"/>
    </row>
    <row r="84" ht="20.35" customHeight="1">
      <c r="A84" s="86">
        <v>1.3</v>
      </c>
      <c r="B84" s="30"/>
    </row>
    <row r="85" ht="20.35" customHeight="1">
      <c r="A85" s="86">
        <v>1.31</v>
      </c>
      <c r="B85" s="30"/>
    </row>
    <row r="86" ht="20.35" customHeight="1">
      <c r="A86" s="86">
        <v>1.32</v>
      </c>
      <c r="B86" s="30"/>
    </row>
    <row r="87" ht="20.35" customHeight="1">
      <c r="A87" s="86">
        <v>1.33</v>
      </c>
      <c r="B87" s="30"/>
    </row>
    <row r="88" ht="20.35" customHeight="1">
      <c r="A88" s="86">
        <v>1.33</v>
      </c>
      <c r="B88" s="30"/>
    </row>
    <row r="89" ht="20.35" customHeight="1">
      <c r="A89" s="86">
        <v>1.33</v>
      </c>
      <c r="B89" s="30"/>
    </row>
    <row r="90" ht="20.35" customHeight="1">
      <c r="A90" s="86">
        <v>1.34</v>
      </c>
      <c r="B90" s="30"/>
    </row>
    <row r="91" ht="20.35" customHeight="1">
      <c r="A91" s="86">
        <v>1.34</v>
      </c>
      <c r="B91" s="30"/>
    </row>
    <row r="92" ht="20.35" customHeight="1">
      <c r="A92" s="86">
        <v>1.34</v>
      </c>
      <c r="B92" s="30"/>
    </row>
    <row r="93" ht="20.35" customHeight="1">
      <c r="A93" s="86">
        <v>1.34</v>
      </c>
      <c r="B93" s="30"/>
    </row>
    <row r="94" ht="20.35" customHeight="1">
      <c r="A94" s="86">
        <v>1.34</v>
      </c>
      <c r="B94" s="30"/>
    </row>
    <row r="95" ht="20.35" customHeight="1">
      <c r="A95" s="86">
        <v>1.35</v>
      </c>
      <c r="B95" s="30"/>
    </row>
    <row r="96" ht="20.35" customHeight="1">
      <c r="A96" s="86">
        <v>1.37</v>
      </c>
      <c r="B96" s="30"/>
    </row>
    <row r="97" ht="20.35" customHeight="1">
      <c r="A97" s="86">
        <v>1.37</v>
      </c>
      <c r="B97" s="30"/>
    </row>
    <row r="98" ht="20.35" customHeight="1">
      <c r="A98" s="86">
        <v>1.37</v>
      </c>
      <c r="B98" s="30"/>
    </row>
    <row r="99" ht="20.35" customHeight="1">
      <c r="A99" s="86">
        <v>1.38</v>
      </c>
      <c r="B99" s="30"/>
    </row>
    <row r="100" ht="20.35" customHeight="1">
      <c r="A100" s="86">
        <v>1.39</v>
      </c>
      <c r="B100" s="30"/>
    </row>
    <row r="101" ht="20.35" customHeight="1">
      <c r="A101" s="86">
        <v>1.42</v>
      </c>
      <c r="B101" s="30"/>
    </row>
    <row r="102" ht="20.35" customHeight="1">
      <c r="A102" s="86">
        <v>1.43</v>
      </c>
      <c r="B102" s="30"/>
    </row>
    <row r="103" ht="20.35" customHeight="1">
      <c r="A103" s="86">
        <v>1.43</v>
      </c>
      <c r="B103" s="30"/>
    </row>
    <row r="104" ht="20.35" customHeight="1">
      <c r="A104" s="86">
        <v>1.43</v>
      </c>
      <c r="B104" s="30"/>
    </row>
    <row r="105" ht="20.35" customHeight="1">
      <c r="A105" s="86">
        <v>1.43</v>
      </c>
      <c r="B105" s="30"/>
    </row>
    <row r="106" ht="20.35" customHeight="1">
      <c r="A106" s="86">
        <v>1.43</v>
      </c>
      <c r="B106" s="30"/>
    </row>
    <row r="107" ht="20.35" customHeight="1">
      <c r="A107" s="86">
        <v>1.43</v>
      </c>
      <c r="B107" s="30"/>
    </row>
    <row r="108" ht="20.35" customHeight="1">
      <c r="A108" s="86">
        <v>1.44</v>
      </c>
      <c r="B108" s="30"/>
    </row>
    <row r="109" ht="20.35" customHeight="1">
      <c r="A109" s="86">
        <v>1.45</v>
      </c>
      <c r="B109" s="30"/>
    </row>
    <row r="110" ht="20.35" customHeight="1">
      <c r="A110" s="86">
        <v>1.45</v>
      </c>
      <c r="B110" s="30"/>
    </row>
    <row r="111" ht="20.35" customHeight="1">
      <c r="A111" s="86">
        <v>1.46</v>
      </c>
      <c r="B111" s="30"/>
    </row>
    <row r="112" ht="20.35" customHeight="1">
      <c r="A112" s="86">
        <v>1.46</v>
      </c>
      <c r="B112" s="30"/>
    </row>
    <row r="113" ht="20.35" customHeight="1">
      <c r="A113" s="86">
        <v>1.46</v>
      </c>
      <c r="B113" s="30"/>
    </row>
    <row r="114" ht="20.35" customHeight="1">
      <c r="A114" s="86">
        <v>1.48</v>
      </c>
      <c r="B114" s="30"/>
    </row>
    <row r="115" ht="20.35" customHeight="1">
      <c r="A115" s="86">
        <v>1.48</v>
      </c>
      <c r="B115" s="30"/>
    </row>
    <row r="116" ht="20.35" customHeight="1">
      <c r="A116" s="86">
        <v>1.48</v>
      </c>
      <c r="B116" s="30"/>
    </row>
    <row r="117" ht="20.35" customHeight="1">
      <c r="A117" s="86">
        <v>1.49</v>
      </c>
      <c r="B117" s="30"/>
    </row>
    <row r="118" ht="20.35" customHeight="1">
      <c r="A118" s="86">
        <v>1.49</v>
      </c>
      <c r="B118" s="30"/>
    </row>
    <row r="119" ht="20.35" customHeight="1">
      <c r="A119" s="86">
        <v>1.5</v>
      </c>
      <c r="B119" s="30"/>
    </row>
    <row r="120" ht="20.35" customHeight="1">
      <c r="A120" s="86">
        <v>1.5</v>
      </c>
      <c r="B120" s="30"/>
    </row>
    <row r="121" ht="20.35" customHeight="1">
      <c r="A121" s="86">
        <v>1.51</v>
      </c>
      <c r="B121" s="30"/>
    </row>
    <row r="122" ht="20.35" customHeight="1">
      <c r="A122" s="86">
        <v>1.51</v>
      </c>
      <c r="B122" s="30"/>
    </row>
    <row r="123" ht="20.35" customHeight="1">
      <c r="A123" s="86">
        <v>1.52</v>
      </c>
      <c r="B123" s="30"/>
    </row>
    <row r="124" ht="20.35" customHeight="1">
      <c r="A124" s="86">
        <v>1.52</v>
      </c>
      <c r="B124" s="30"/>
    </row>
    <row r="125" ht="20.35" customHeight="1">
      <c r="A125" s="86">
        <v>1.53</v>
      </c>
      <c r="B125" s="30"/>
    </row>
    <row r="126" ht="20.35" customHeight="1">
      <c r="A126" s="86">
        <v>1.53</v>
      </c>
      <c r="B126" s="30"/>
    </row>
    <row r="127" ht="20.35" customHeight="1">
      <c r="A127" s="86">
        <v>1.53</v>
      </c>
      <c r="B127" s="30"/>
    </row>
    <row r="128" ht="20.35" customHeight="1">
      <c r="A128" s="86">
        <v>1.54</v>
      </c>
      <c r="B128" s="30"/>
    </row>
    <row r="129" ht="20.35" customHeight="1">
      <c r="A129" s="86">
        <v>1.54</v>
      </c>
      <c r="B129" s="30"/>
    </row>
    <row r="130" ht="20.35" customHeight="1">
      <c r="A130" s="86">
        <v>1.54</v>
      </c>
      <c r="B130" s="30"/>
    </row>
    <row r="131" ht="20.35" customHeight="1">
      <c r="A131" s="86">
        <v>1.55</v>
      </c>
      <c r="B131" s="30"/>
    </row>
    <row r="132" ht="20.35" customHeight="1">
      <c r="A132" s="86">
        <v>1.56</v>
      </c>
      <c r="B132" s="30"/>
    </row>
    <row r="133" ht="20.35" customHeight="1">
      <c r="A133" s="86">
        <v>1.56</v>
      </c>
      <c r="B133" s="30"/>
    </row>
    <row r="134" ht="20.35" customHeight="1">
      <c r="A134" s="86">
        <v>1.56</v>
      </c>
      <c r="B134" s="30"/>
    </row>
    <row r="135" ht="20.35" customHeight="1">
      <c r="A135" s="86">
        <v>1.56</v>
      </c>
      <c r="B135" s="30"/>
    </row>
    <row r="136" ht="20.35" customHeight="1">
      <c r="A136" s="86">
        <v>1.56</v>
      </c>
      <c r="B136" s="30"/>
    </row>
    <row r="137" ht="20.35" customHeight="1">
      <c r="A137" s="86">
        <v>1.56</v>
      </c>
      <c r="B137" s="30"/>
    </row>
    <row r="138" ht="20.35" customHeight="1">
      <c r="A138" s="86">
        <v>1.58</v>
      </c>
      <c r="B138" s="30"/>
    </row>
    <row r="139" ht="20.35" customHeight="1">
      <c r="A139" s="86">
        <v>1.58</v>
      </c>
      <c r="B139" s="30"/>
    </row>
    <row r="140" ht="20.35" customHeight="1">
      <c r="A140" s="86">
        <v>1.59</v>
      </c>
      <c r="B140" s="30"/>
    </row>
    <row r="141" ht="20.35" customHeight="1">
      <c r="A141" s="86">
        <v>1.59</v>
      </c>
      <c r="B141" s="30"/>
    </row>
    <row r="142" ht="20.35" customHeight="1">
      <c r="A142" s="86">
        <v>1.59</v>
      </c>
      <c r="B142" s="30"/>
    </row>
    <row r="143" ht="20.35" customHeight="1">
      <c r="A143" s="86">
        <v>1.6</v>
      </c>
      <c r="B143" s="30"/>
    </row>
    <row r="144" ht="20.35" customHeight="1">
      <c r="A144" s="86">
        <v>1.61</v>
      </c>
      <c r="B144" s="30"/>
    </row>
    <row r="145" ht="20.35" customHeight="1">
      <c r="A145" s="86">
        <v>1.62</v>
      </c>
      <c r="B145" s="30"/>
    </row>
    <row r="146" ht="20.35" customHeight="1">
      <c r="A146" s="86">
        <v>1.63</v>
      </c>
      <c r="B146" s="30"/>
    </row>
    <row r="147" ht="20.35" customHeight="1">
      <c r="A147" s="86">
        <v>1.63</v>
      </c>
      <c r="B147" s="30"/>
    </row>
    <row r="148" ht="20.35" customHeight="1">
      <c r="A148" s="86">
        <v>1.64</v>
      </c>
      <c r="B148" s="30"/>
    </row>
    <row r="149" ht="20.35" customHeight="1">
      <c r="A149" s="86">
        <v>1.64</v>
      </c>
      <c r="B149" s="30"/>
    </row>
    <row r="150" ht="20.35" customHeight="1">
      <c r="A150" s="86">
        <v>1.65</v>
      </c>
      <c r="B150" s="30"/>
    </row>
    <row r="151" ht="20.35" customHeight="1">
      <c r="A151" s="86">
        <v>1.65</v>
      </c>
      <c r="B151" s="30"/>
    </row>
    <row r="152" ht="20.35" customHeight="1">
      <c r="A152" s="86">
        <v>1.66</v>
      </c>
      <c r="B152" s="30"/>
    </row>
    <row r="153" ht="20.35" customHeight="1">
      <c r="A153" s="86">
        <v>1.66</v>
      </c>
      <c r="B153" s="30"/>
    </row>
    <row r="154" ht="20.35" customHeight="1">
      <c r="A154" s="86">
        <v>1.67</v>
      </c>
      <c r="B154" s="30"/>
    </row>
    <row r="155" ht="20.35" customHeight="1">
      <c r="A155" s="86">
        <v>1.67</v>
      </c>
      <c r="B155" s="30"/>
    </row>
    <row r="156" ht="20.35" customHeight="1">
      <c r="A156" s="86">
        <v>1.68</v>
      </c>
      <c r="B156" s="30"/>
    </row>
    <row r="157" ht="20.35" customHeight="1">
      <c r="A157" s="86">
        <v>1.69</v>
      </c>
      <c r="B157" s="30"/>
    </row>
    <row r="158" ht="20.35" customHeight="1">
      <c r="A158" s="86">
        <v>1.69</v>
      </c>
      <c r="B158" s="30"/>
    </row>
    <row r="159" ht="20.35" customHeight="1">
      <c r="A159" s="86">
        <v>1.7</v>
      </c>
      <c r="B159" s="30"/>
    </row>
    <row r="160" ht="20.35" customHeight="1">
      <c r="A160" s="86">
        <v>1.7</v>
      </c>
      <c r="B160" s="30"/>
    </row>
    <row r="161" ht="20.35" customHeight="1">
      <c r="A161" s="86">
        <v>1.7</v>
      </c>
      <c r="B161" s="30"/>
    </row>
    <row r="162" ht="20.35" customHeight="1">
      <c r="A162" s="86">
        <v>1.7</v>
      </c>
      <c r="B162" s="30"/>
    </row>
    <row r="163" ht="20.35" customHeight="1">
      <c r="A163" s="86">
        <v>1.7</v>
      </c>
      <c r="B163" s="30"/>
    </row>
    <row r="164" ht="20.35" customHeight="1">
      <c r="A164" s="86">
        <v>1.71</v>
      </c>
      <c r="B164" s="30"/>
    </row>
    <row r="165" ht="20.35" customHeight="1">
      <c r="A165" s="86">
        <v>1.71</v>
      </c>
      <c r="B165" s="30"/>
    </row>
    <row r="166" ht="20.35" customHeight="1">
      <c r="A166" s="86">
        <v>1.71</v>
      </c>
      <c r="B166" s="30"/>
    </row>
    <row r="167" ht="20.35" customHeight="1">
      <c r="A167" s="86">
        <v>1.71</v>
      </c>
      <c r="B167" s="30"/>
    </row>
    <row r="168" ht="20.35" customHeight="1">
      <c r="A168" s="86">
        <v>1.71</v>
      </c>
      <c r="B168" s="30"/>
    </row>
    <row r="169" ht="20.35" customHeight="1">
      <c r="A169" s="86">
        <v>1.72</v>
      </c>
      <c r="B169" s="30"/>
    </row>
    <row r="170" ht="20.35" customHeight="1">
      <c r="A170" s="86">
        <v>1.72</v>
      </c>
      <c r="B170" s="30"/>
    </row>
    <row r="171" ht="20.35" customHeight="1">
      <c r="A171" s="86">
        <v>1.73</v>
      </c>
      <c r="B171" s="30"/>
    </row>
    <row r="172" ht="20.35" customHeight="1">
      <c r="A172" s="86">
        <v>1.73</v>
      </c>
      <c r="B172" s="30"/>
    </row>
    <row r="173" ht="20.35" customHeight="1">
      <c r="A173" s="86">
        <v>1.73</v>
      </c>
      <c r="B173" s="30"/>
    </row>
    <row r="174" ht="20.35" customHeight="1">
      <c r="A174" s="86">
        <v>1.73</v>
      </c>
      <c r="B174" s="30"/>
    </row>
    <row r="175" ht="20.35" customHeight="1">
      <c r="A175" s="86">
        <v>1.75</v>
      </c>
      <c r="B175" s="30"/>
    </row>
    <row r="176" ht="20.35" customHeight="1">
      <c r="A176" s="86">
        <v>1.76</v>
      </c>
      <c r="B176" s="30"/>
    </row>
    <row r="177" ht="20.35" customHeight="1">
      <c r="A177" s="86">
        <v>1.77</v>
      </c>
      <c r="B177" s="30"/>
    </row>
    <row r="178" ht="20.35" customHeight="1">
      <c r="A178" s="86">
        <v>1.77</v>
      </c>
      <c r="B178" s="30"/>
    </row>
    <row r="179" ht="20.35" customHeight="1">
      <c r="A179" s="86">
        <v>1.78</v>
      </c>
      <c r="B179" s="30"/>
    </row>
    <row r="180" ht="20.35" customHeight="1">
      <c r="A180" s="86">
        <v>1.79</v>
      </c>
      <c r="B180" s="30"/>
    </row>
    <row r="181" ht="20.35" customHeight="1">
      <c r="A181" s="86">
        <v>1.8</v>
      </c>
      <c r="B181" s="30"/>
    </row>
    <row r="182" ht="20.35" customHeight="1">
      <c r="A182" s="86">
        <v>1.8</v>
      </c>
      <c r="B182" s="30"/>
    </row>
    <row r="183" ht="20.35" customHeight="1">
      <c r="A183" s="86">
        <v>1.8</v>
      </c>
      <c r="B183" s="30"/>
    </row>
    <row r="184" ht="20.35" customHeight="1">
      <c r="A184" s="86">
        <v>1.8</v>
      </c>
      <c r="B184" s="30"/>
    </row>
    <row r="185" ht="20.35" customHeight="1">
      <c r="A185" s="86">
        <v>1.82</v>
      </c>
      <c r="B185" s="30"/>
    </row>
    <row r="186" ht="20.35" customHeight="1">
      <c r="A186" s="86">
        <v>1.82</v>
      </c>
      <c r="B186" s="30"/>
    </row>
    <row r="187" ht="20.35" customHeight="1">
      <c r="A187" s="86">
        <v>1.82</v>
      </c>
      <c r="B187" s="30"/>
    </row>
    <row r="188" ht="20.35" customHeight="1">
      <c r="A188" s="86">
        <v>1.83</v>
      </c>
      <c r="B188" s="30"/>
    </row>
    <row r="189" ht="20.35" customHeight="1">
      <c r="A189" s="86">
        <v>1.84</v>
      </c>
      <c r="B189" s="30"/>
    </row>
    <row r="190" ht="20.35" customHeight="1">
      <c r="A190" s="86">
        <v>1.85</v>
      </c>
      <c r="B190" s="30"/>
    </row>
    <row r="191" ht="20.35" customHeight="1">
      <c r="A191" s="86">
        <v>1.85</v>
      </c>
      <c r="B191" s="30"/>
    </row>
    <row r="192" ht="20.35" customHeight="1">
      <c r="A192" s="86">
        <v>1.85</v>
      </c>
      <c r="B192" s="30"/>
    </row>
    <row r="193" ht="20.35" customHeight="1">
      <c r="A193" s="86">
        <v>1.86</v>
      </c>
      <c r="B193" s="30"/>
    </row>
    <row r="194" ht="20.35" customHeight="1">
      <c r="A194" s="86">
        <v>1.86</v>
      </c>
      <c r="B194" s="30"/>
    </row>
    <row r="195" ht="20.35" customHeight="1">
      <c r="A195" s="86">
        <v>1.87</v>
      </c>
      <c r="B195" s="30"/>
    </row>
    <row r="196" ht="20.35" customHeight="1">
      <c r="A196" s="86">
        <v>1.87</v>
      </c>
      <c r="B196" s="30"/>
    </row>
    <row r="197" ht="20.35" customHeight="1">
      <c r="A197" s="86">
        <v>1.87</v>
      </c>
      <c r="B197" s="30"/>
    </row>
    <row r="198" ht="20.35" customHeight="1">
      <c r="A198" s="86">
        <v>1.88</v>
      </c>
      <c r="B198" s="30"/>
    </row>
    <row r="199" ht="20.35" customHeight="1">
      <c r="A199" s="86">
        <v>1.88</v>
      </c>
      <c r="B199" s="30"/>
    </row>
    <row r="200" ht="20.35" customHeight="1">
      <c r="A200" s="86">
        <v>1.89</v>
      </c>
      <c r="B200" s="30"/>
    </row>
    <row r="201" ht="20.35" customHeight="1">
      <c r="A201" s="86">
        <v>1.9</v>
      </c>
      <c r="B201" s="30"/>
    </row>
    <row r="202" ht="20.35" customHeight="1">
      <c r="A202" s="86">
        <v>1.9</v>
      </c>
      <c r="B202" s="30"/>
    </row>
    <row r="203" ht="20.35" customHeight="1">
      <c r="A203" s="86">
        <v>1.9</v>
      </c>
      <c r="B203" s="30"/>
    </row>
    <row r="204" ht="20.35" customHeight="1">
      <c r="A204" s="86">
        <v>1.9</v>
      </c>
      <c r="B204" s="30"/>
    </row>
    <row r="205" ht="20.35" customHeight="1">
      <c r="A205" s="86">
        <v>1.91</v>
      </c>
      <c r="B205" s="30"/>
    </row>
    <row r="206" ht="20.35" customHeight="1">
      <c r="A206" s="86">
        <v>1.91</v>
      </c>
      <c r="B206" s="30"/>
    </row>
    <row r="207" ht="20.35" customHeight="1">
      <c r="A207" s="86">
        <v>1.91</v>
      </c>
      <c r="B207" s="30"/>
    </row>
    <row r="208" ht="20.35" customHeight="1">
      <c r="A208" s="86">
        <v>1.91</v>
      </c>
      <c r="B208" s="30"/>
    </row>
    <row r="209" ht="20.35" customHeight="1">
      <c r="A209" s="86">
        <v>1.91</v>
      </c>
      <c r="B209" s="30"/>
    </row>
    <row r="210" ht="20.35" customHeight="1">
      <c r="A210" s="86">
        <v>1.92</v>
      </c>
      <c r="B210" s="30"/>
    </row>
    <row r="211" ht="20.35" customHeight="1">
      <c r="A211" s="86">
        <v>1.93</v>
      </c>
      <c r="B211" s="30"/>
    </row>
    <row r="212" ht="20.35" customHeight="1">
      <c r="A212" s="86">
        <v>1.93</v>
      </c>
      <c r="B212" s="30"/>
    </row>
    <row r="213" ht="20.35" customHeight="1">
      <c r="A213" s="86">
        <v>1.94</v>
      </c>
      <c r="B213" s="30"/>
    </row>
    <row r="214" ht="20.35" customHeight="1">
      <c r="A214" s="86">
        <v>1.94</v>
      </c>
      <c r="B214" s="30"/>
    </row>
    <row r="215" ht="20.35" customHeight="1">
      <c r="A215" s="86">
        <v>1.95</v>
      </c>
      <c r="B215" s="30"/>
    </row>
    <row r="216" ht="20.35" customHeight="1">
      <c r="A216" s="86">
        <v>1.95</v>
      </c>
      <c r="B216" s="30"/>
    </row>
    <row r="217" ht="20.35" customHeight="1">
      <c r="A217" s="86">
        <v>1.95</v>
      </c>
      <c r="B217" s="30"/>
    </row>
    <row r="218" ht="20.35" customHeight="1">
      <c r="A218" s="86">
        <v>1.96</v>
      </c>
      <c r="B218" s="30"/>
    </row>
    <row r="219" ht="20.35" customHeight="1">
      <c r="A219" s="86">
        <v>1.96</v>
      </c>
      <c r="B219" s="30"/>
    </row>
    <row r="220" ht="20.35" customHeight="1">
      <c r="A220" s="86">
        <v>1.97</v>
      </c>
      <c r="B220" s="30"/>
    </row>
    <row r="221" ht="20.35" customHeight="1">
      <c r="A221" s="86">
        <v>1.98</v>
      </c>
      <c r="B221" s="30"/>
    </row>
    <row r="222" ht="20.35" customHeight="1">
      <c r="A222" s="86">
        <v>1.99</v>
      </c>
      <c r="B222" s="30"/>
    </row>
    <row r="223" ht="20.35" customHeight="1">
      <c r="A223" s="86">
        <v>2.01</v>
      </c>
      <c r="B223" s="30"/>
    </row>
    <row r="224" ht="20.35" customHeight="1">
      <c r="A224" s="86">
        <v>2.01</v>
      </c>
      <c r="B224" s="30"/>
    </row>
    <row r="225" ht="20.35" customHeight="1">
      <c r="A225" s="86">
        <v>2.01</v>
      </c>
      <c r="B225" s="30"/>
    </row>
    <row r="226" ht="20.35" customHeight="1">
      <c r="A226" s="86">
        <v>2.01</v>
      </c>
      <c r="B226" s="30"/>
    </row>
    <row r="227" ht="20.35" customHeight="1">
      <c r="A227" s="86">
        <v>2.02</v>
      </c>
      <c r="B227" s="30"/>
    </row>
    <row r="228" ht="20.35" customHeight="1">
      <c r="A228" s="86">
        <v>2.02</v>
      </c>
      <c r="B228" s="30"/>
    </row>
    <row r="229" ht="20.35" customHeight="1">
      <c r="A229" s="86">
        <v>2.02</v>
      </c>
      <c r="B229" s="30"/>
    </row>
    <row r="230" ht="20.35" customHeight="1">
      <c r="A230" s="86">
        <v>2.03</v>
      </c>
      <c r="B230" s="30"/>
    </row>
    <row r="231" ht="20.35" customHeight="1">
      <c r="A231" s="86">
        <v>2.03</v>
      </c>
      <c r="B231" s="30"/>
    </row>
    <row r="232" ht="20.35" customHeight="1">
      <c r="A232" s="86">
        <v>2.03</v>
      </c>
      <c r="B232" s="30"/>
    </row>
    <row r="233" ht="20.35" customHeight="1">
      <c r="A233" s="86">
        <v>2.03</v>
      </c>
      <c r="B233" s="30"/>
    </row>
    <row r="234" ht="20.35" customHeight="1">
      <c r="A234" s="86">
        <v>2.04</v>
      </c>
      <c r="B234" s="30"/>
    </row>
    <row r="235" ht="20.35" customHeight="1">
      <c r="A235" s="86">
        <v>2.04</v>
      </c>
      <c r="B235" s="30"/>
    </row>
    <row r="236" ht="20.35" customHeight="1">
      <c r="A236" s="86">
        <v>2.05</v>
      </c>
      <c r="B236" s="30"/>
    </row>
    <row r="237" ht="20.35" customHeight="1">
      <c r="A237" s="86">
        <v>2.05</v>
      </c>
      <c r="B237" s="30"/>
    </row>
    <row r="238" ht="20.35" customHeight="1">
      <c r="A238" s="86">
        <v>2.06</v>
      </c>
      <c r="B238" s="30"/>
    </row>
    <row r="239" ht="20.35" customHeight="1">
      <c r="A239" s="86">
        <v>2.06</v>
      </c>
      <c r="B239" s="30"/>
    </row>
    <row r="240" ht="20.35" customHeight="1">
      <c r="A240" s="86">
        <v>2.06</v>
      </c>
      <c r="B240" s="30"/>
    </row>
    <row r="241" ht="20.35" customHeight="1">
      <c r="A241" s="86">
        <v>2.07</v>
      </c>
      <c r="B241" s="30"/>
    </row>
    <row r="242" ht="20.35" customHeight="1">
      <c r="A242" s="86">
        <v>2.08</v>
      </c>
      <c r="B242" s="30"/>
    </row>
    <row r="243" ht="20.35" customHeight="1">
      <c r="A243" s="86">
        <v>2.08</v>
      </c>
      <c r="B243" s="30"/>
    </row>
    <row r="244" ht="20.35" customHeight="1">
      <c r="A244" s="86">
        <v>2.09</v>
      </c>
      <c r="B244" s="30"/>
    </row>
    <row r="245" ht="20.35" customHeight="1">
      <c r="A245" s="86">
        <v>2.09</v>
      </c>
      <c r="B245" s="30"/>
    </row>
    <row r="246" ht="20.35" customHeight="1">
      <c r="A246" s="86">
        <v>2.1</v>
      </c>
      <c r="B246" s="30"/>
    </row>
    <row r="247" ht="20.35" customHeight="1">
      <c r="A247" s="86">
        <v>2.11</v>
      </c>
      <c r="B247" s="30"/>
    </row>
    <row r="248" ht="20.35" customHeight="1">
      <c r="A248" s="86">
        <v>2.11</v>
      </c>
      <c r="B248" s="30"/>
    </row>
    <row r="249" ht="20.35" customHeight="1">
      <c r="A249" s="86">
        <v>2.11</v>
      </c>
      <c r="B249" s="30"/>
    </row>
    <row r="250" ht="20.35" customHeight="1">
      <c r="A250" s="86">
        <v>2.12</v>
      </c>
      <c r="B250" s="30"/>
    </row>
    <row r="251" ht="20.35" customHeight="1">
      <c r="A251" s="86">
        <v>2.12</v>
      </c>
      <c r="B251" s="30"/>
    </row>
    <row r="252" ht="20.35" customHeight="1">
      <c r="A252" s="86">
        <v>2.13</v>
      </c>
      <c r="B252" s="30"/>
    </row>
    <row r="253" ht="20.35" customHeight="1">
      <c r="A253" s="86">
        <v>2.13</v>
      </c>
      <c r="B253" s="30"/>
    </row>
    <row r="254" ht="20.35" customHeight="1">
      <c r="A254" s="86">
        <v>2.14</v>
      </c>
      <c r="B254" s="30"/>
    </row>
    <row r="255" ht="20.35" customHeight="1">
      <c r="A255" s="86">
        <v>2.15</v>
      </c>
      <c r="B255" s="30"/>
    </row>
    <row r="256" ht="20.35" customHeight="1">
      <c r="A256" s="86">
        <v>2.15</v>
      </c>
      <c r="B256" s="30"/>
    </row>
    <row r="257" ht="20.35" customHeight="1">
      <c r="A257" s="86">
        <v>2.17</v>
      </c>
      <c r="B257" s="30"/>
    </row>
    <row r="258" ht="20.35" customHeight="1">
      <c r="A258" s="86">
        <v>2.18</v>
      </c>
      <c r="B258" s="30"/>
    </row>
    <row r="259" ht="20.35" customHeight="1">
      <c r="A259" s="86">
        <v>2.18</v>
      </c>
      <c r="B259" s="30"/>
    </row>
    <row r="260" ht="20.35" customHeight="1">
      <c r="A260" s="86">
        <v>2.2</v>
      </c>
      <c r="B260" s="30"/>
    </row>
    <row r="261" ht="20.35" customHeight="1">
      <c r="A261" s="86">
        <v>2.21</v>
      </c>
      <c r="B261" s="30"/>
    </row>
    <row r="262" ht="20.35" customHeight="1">
      <c r="A262" s="86">
        <v>2.21</v>
      </c>
      <c r="B262" s="30"/>
    </row>
    <row r="263" ht="20.35" customHeight="1">
      <c r="A263" s="86">
        <v>2.21</v>
      </c>
      <c r="B263" s="30"/>
    </row>
    <row r="264" ht="20.35" customHeight="1">
      <c r="A264" s="86">
        <v>2.22</v>
      </c>
      <c r="B264" s="30"/>
    </row>
    <row r="265" ht="20.35" customHeight="1">
      <c r="A265" s="86">
        <v>2.24</v>
      </c>
      <c r="B265" s="30"/>
    </row>
    <row r="266" ht="20.35" customHeight="1">
      <c r="A266" s="86">
        <v>2.25</v>
      </c>
      <c r="B266" s="30"/>
    </row>
    <row r="267" ht="20.35" customHeight="1">
      <c r="A267" s="86">
        <v>2.25</v>
      </c>
      <c r="B267" s="30"/>
    </row>
    <row r="268" ht="20.35" customHeight="1">
      <c r="A268" s="86">
        <v>2.26</v>
      </c>
      <c r="B268" s="30"/>
    </row>
    <row r="269" ht="20.35" customHeight="1">
      <c r="A269" s="86">
        <v>2.27</v>
      </c>
      <c r="B269" s="30"/>
    </row>
    <row r="270" ht="20.35" customHeight="1">
      <c r="A270" s="86">
        <v>2.28</v>
      </c>
      <c r="B270" s="30"/>
    </row>
    <row r="271" ht="20.35" customHeight="1">
      <c r="A271" s="86">
        <v>2.29</v>
      </c>
      <c r="B271" s="30"/>
    </row>
    <row r="272" ht="20.35" customHeight="1">
      <c r="A272" s="86">
        <v>2.31</v>
      </c>
      <c r="B272" s="30"/>
    </row>
    <row r="273" ht="20.35" customHeight="1">
      <c r="A273" s="86">
        <v>2.31</v>
      </c>
      <c r="B273" s="30"/>
    </row>
    <row r="274" ht="20.35" customHeight="1">
      <c r="A274" s="86">
        <v>2.31</v>
      </c>
      <c r="B274" s="30"/>
    </row>
    <row r="275" ht="20.35" customHeight="1">
      <c r="A275" s="86">
        <v>2.31</v>
      </c>
      <c r="B275" s="30"/>
    </row>
    <row r="276" ht="20.35" customHeight="1">
      <c r="A276" s="86">
        <v>2.32</v>
      </c>
      <c r="B276" s="30"/>
    </row>
    <row r="277" ht="20.35" customHeight="1">
      <c r="A277" s="86">
        <v>2.32</v>
      </c>
      <c r="B277" s="30"/>
    </row>
    <row r="278" ht="20.35" customHeight="1">
      <c r="A278" s="86">
        <v>2.32</v>
      </c>
      <c r="B278" s="30"/>
    </row>
    <row r="279" ht="20.35" customHeight="1">
      <c r="A279" s="86">
        <v>2.33</v>
      </c>
      <c r="B279" s="30"/>
    </row>
    <row r="280" ht="20.35" customHeight="1">
      <c r="A280" s="86">
        <v>2.33</v>
      </c>
      <c r="B280" s="30"/>
    </row>
    <row r="281" ht="20.35" customHeight="1">
      <c r="A281" s="86">
        <v>2.34</v>
      </c>
      <c r="B281" s="30"/>
    </row>
    <row r="282" ht="20.35" customHeight="1">
      <c r="A282" s="86">
        <v>2.35</v>
      </c>
      <c r="B282" s="30"/>
    </row>
    <row r="283" ht="20.35" customHeight="1">
      <c r="A283" s="86">
        <v>2.35</v>
      </c>
      <c r="B283" s="30"/>
    </row>
    <row r="284" ht="20.35" customHeight="1">
      <c r="A284" s="86">
        <v>2.35</v>
      </c>
      <c r="B284" s="30"/>
    </row>
    <row r="285" ht="20.35" customHeight="1">
      <c r="A285" s="86">
        <v>2.36</v>
      </c>
      <c r="B285" s="30"/>
    </row>
    <row r="286" ht="20.35" customHeight="1">
      <c r="A286" s="86">
        <v>2.38</v>
      </c>
      <c r="B286" s="30"/>
    </row>
    <row r="287" ht="20.35" customHeight="1">
      <c r="A287" s="86">
        <v>2.38</v>
      </c>
      <c r="B287" s="30"/>
    </row>
    <row r="288" ht="20.35" customHeight="1">
      <c r="A288" s="86">
        <v>2.38</v>
      </c>
      <c r="B288" s="30"/>
    </row>
    <row r="289" ht="20.35" customHeight="1">
      <c r="A289" s="86">
        <v>2.39</v>
      </c>
      <c r="B289" s="30"/>
    </row>
    <row r="290" ht="20.35" customHeight="1">
      <c r="A290" s="86">
        <v>2.39</v>
      </c>
      <c r="B290" s="30"/>
    </row>
    <row r="291" ht="20.35" customHeight="1">
      <c r="A291" s="86">
        <v>2.41</v>
      </c>
      <c r="B291" s="30"/>
    </row>
    <row r="292" ht="20.35" customHeight="1">
      <c r="A292" s="86">
        <v>2.41</v>
      </c>
      <c r="B292" s="30"/>
    </row>
    <row r="293" ht="20.35" customHeight="1">
      <c r="A293" s="86">
        <v>2.42</v>
      </c>
      <c r="B293" s="30"/>
    </row>
    <row r="294" ht="20.35" customHeight="1">
      <c r="A294" s="86">
        <v>2.42</v>
      </c>
      <c r="B294" s="30"/>
    </row>
    <row r="295" ht="20.35" customHeight="1">
      <c r="A295" s="86">
        <v>2.43</v>
      </c>
      <c r="B295" s="30"/>
    </row>
    <row r="296" ht="20.35" customHeight="1">
      <c r="A296" s="86">
        <v>2.44</v>
      </c>
      <c r="B296" s="30"/>
    </row>
    <row r="297" ht="20.35" customHeight="1">
      <c r="A297" s="86">
        <v>2.45</v>
      </c>
      <c r="B297" s="30"/>
    </row>
    <row r="298" ht="20.35" customHeight="1">
      <c r="A298" s="86">
        <v>2.46</v>
      </c>
      <c r="B298" s="30"/>
    </row>
    <row r="299" ht="20.35" customHeight="1">
      <c r="A299" s="86">
        <v>2.47</v>
      </c>
      <c r="B299" s="30"/>
    </row>
    <row r="300" ht="20.35" customHeight="1">
      <c r="A300" s="86">
        <v>2.47</v>
      </c>
      <c r="B300" s="30"/>
    </row>
    <row r="301" ht="20.35" customHeight="1">
      <c r="A301" s="86">
        <v>2.47</v>
      </c>
      <c r="B301" s="30"/>
    </row>
    <row r="302" ht="20.35" customHeight="1">
      <c r="A302" s="86">
        <v>2.49</v>
      </c>
      <c r="B302" s="30"/>
    </row>
    <row r="303" ht="20.35" customHeight="1">
      <c r="A303" s="86">
        <v>2.49</v>
      </c>
      <c r="B303" s="30"/>
    </row>
    <row r="304" ht="20.35" customHeight="1">
      <c r="A304" s="86">
        <v>2.5</v>
      </c>
      <c r="B304" s="30"/>
    </row>
    <row r="305" ht="20.35" customHeight="1">
      <c r="A305" s="86">
        <v>2.5</v>
      </c>
      <c r="B305" s="30"/>
    </row>
    <row r="306" ht="20.35" customHeight="1">
      <c r="A306" s="86">
        <v>2.5</v>
      </c>
      <c r="B306" s="30"/>
    </row>
    <row r="307" ht="20.35" customHeight="1">
      <c r="A307" s="86">
        <v>2.5</v>
      </c>
      <c r="B307" s="30"/>
    </row>
    <row r="308" ht="20.35" customHeight="1">
      <c r="A308" s="86">
        <v>2.5</v>
      </c>
      <c r="B308" s="30"/>
    </row>
    <row r="309" ht="20.35" customHeight="1">
      <c r="A309" s="86">
        <v>2.51</v>
      </c>
      <c r="B309" s="30"/>
    </row>
    <row r="310" ht="20.35" customHeight="1">
      <c r="A310" s="86">
        <v>2.52</v>
      </c>
      <c r="B310" s="30"/>
    </row>
    <row r="311" ht="20.35" customHeight="1">
      <c r="A311" s="86">
        <v>2.54</v>
      </c>
      <c r="B311" s="30"/>
    </row>
    <row r="312" ht="20.35" customHeight="1">
      <c r="A312" s="86">
        <v>2.54</v>
      </c>
      <c r="B312" s="30"/>
    </row>
    <row r="313" ht="20.35" customHeight="1">
      <c r="A313" s="86">
        <v>2.56</v>
      </c>
      <c r="B313" s="30"/>
    </row>
    <row r="314" ht="20.35" customHeight="1">
      <c r="A314" s="86">
        <v>2.56</v>
      </c>
      <c r="B314" s="30"/>
    </row>
    <row r="315" ht="20.35" customHeight="1">
      <c r="A315" s="86">
        <v>2.57</v>
      </c>
      <c r="B315" s="30"/>
    </row>
    <row r="316" ht="20.35" customHeight="1">
      <c r="A316" s="86">
        <v>2.58</v>
      </c>
      <c r="B316" s="30"/>
    </row>
    <row r="317" ht="20.35" customHeight="1">
      <c r="A317" s="86">
        <v>2.6</v>
      </c>
      <c r="B317" s="30"/>
    </row>
    <row r="318" ht="20.35" customHeight="1">
      <c r="A318" s="86">
        <v>2.62</v>
      </c>
      <c r="B318" s="30"/>
    </row>
    <row r="319" ht="20.35" customHeight="1">
      <c r="A319" s="86">
        <v>2.62</v>
      </c>
      <c r="B319" s="30"/>
    </row>
    <row r="320" ht="20.35" customHeight="1">
      <c r="A320" s="86">
        <v>2.63</v>
      </c>
      <c r="B320" s="30"/>
    </row>
    <row r="321" ht="20.35" customHeight="1">
      <c r="A321" s="86">
        <v>2.64</v>
      </c>
      <c r="B321" s="30"/>
    </row>
    <row r="322" ht="20.35" customHeight="1">
      <c r="A322" s="86">
        <v>2.65</v>
      </c>
      <c r="B322" s="30"/>
    </row>
    <row r="323" ht="20.35" customHeight="1">
      <c r="A323" s="86">
        <v>2.66</v>
      </c>
      <c r="B323" s="30"/>
    </row>
    <row r="324" ht="20.35" customHeight="1">
      <c r="A324" s="86">
        <v>2.66</v>
      </c>
      <c r="B324" s="30"/>
    </row>
    <row r="325" ht="20.35" customHeight="1">
      <c r="A325" s="86">
        <v>2.67</v>
      </c>
      <c r="B325" s="30"/>
    </row>
    <row r="326" ht="20.35" customHeight="1">
      <c r="A326" s="86">
        <v>2.68</v>
      </c>
      <c r="B326" s="30"/>
    </row>
    <row r="327" ht="20.35" customHeight="1">
      <c r="A327" s="86">
        <v>2.68</v>
      </c>
      <c r="B327" s="30"/>
    </row>
    <row r="328" ht="20.35" customHeight="1">
      <c r="A328" s="86">
        <v>2.68</v>
      </c>
      <c r="B328" s="30"/>
    </row>
    <row r="329" ht="20.35" customHeight="1">
      <c r="A329" s="86">
        <v>2.69</v>
      </c>
      <c r="B329" s="30"/>
    </row>
    <row r="330" ht="20.35" customHeight="1">
      <c r="A330" s="86">
        <v>2.7</v>
      </c>
      <c r="B330" s="30"/>
    </row>
    <row r="331" ht="20.35" customHeight="1">
      <c r="A331" s="86">
        <v>2.7</v>
      </c>
      <c r="B331" s="30"/>
    </row>
    <row r="332" ht="20.35" customHeight="1">
      <c r="A332" s="86">
        <v>2.71</v>
      </c>
      <c r="B332" s="30"/>
    </row>
    <row r="333" ht="20.35" customHeight="1">
      <c r="A333" s="86">
        <v>2.72</v>
      </c>
      <c r="B333" s="30"/>
    </row>
    <row r="334" ht="20.35" customHeight="1">
      <c r="A334" s="86">
        <v>2.72</v>
      </c>
      <c r="B334" s="30"/>
    </row>
    <row r="335" ht="20.35" customHeight="1">
      <c r="A335" s="86">
        <v>2.72</v>
      </c>
      <c r="B335" s="30"/>
    </row>
    <row r="336" ht="20.35" customHeight="1">
      <c r="A336" s="86">
        <v>2.73</v>
      </c>
      <c r="B336" s="30"/>
    </row>
    <row r="337" ht="20.35" customHeight="1">
      <c r="A337" s="86">
        <v>2.73</v>
      </c>
      <c r="B337" s="30"/>
    </row>
    <row r="338" ht="20.35" customHeight="1">
      <c r="A338" s="86">
        <v>2.74</v>
      </c>
      <c r="B338" s="30"/>
    </row>
    <row r="339" ht="20.35" customHeight="1">
      <c r="A339" s="86">
        <v>2.75</v>
      </c>
      <c r="B339" s="30"/>
    </row>
    <row r="340" ht="20.35" customHeight="1">
      <c r="A340" s="86">
        <v>2.78</v>
      </c>
      <c r="B340" s="30"/>
    </row>
    <row r="341" ht="20.35" customHeight="1">
      <c r="A341" s="86">
        <v>2.78</v>
      </c>
      <c r="B341" s="30"/>
    </row>
    <row r="342" ht="20.35" customHeight="1">
      <c r="A342" s="86">
        <v>2.78</v>
      </c>
      <c r="B342" s="30"/>
    </row>
    <row r="343" ht="20.35" customHeight="1">
      <c r="A343" s="86">
        <v>2.78</v>
      </c>
      <c r="B343" s="30"/>
    </row>
    <row r="344" ht="20.35" customHeight="1">
      <c r="A344" s="86">
        <v>2.79</v>
      </c>
      <c r="B344" s="30"/>
    </row>
    <row r="345" ht="20.35" customHeight="1">
      <c r="A345" s="86">
        <v>2.79</v>
      </c>
      <c r="B345" s="30"/>
    </row>
    <row r="346" ht="20.35" customHeight="1">
      <c r="A346" s="86">
        <v>2.8</v>
      </c>
      <c r="B346" s="30"/>
    </row>
    <row r="347" ht="20.35" customHeight="1">
      <c r="A347" s="86">
        <v>2.8</v>
      </c>
      <c r="B347" s="30"/>
    </row>
    <row r="348" ht="20.35" customHeight="1">
      <c r="A348" s="86">
        <v>2.82</v>
      </c>
      <c r="B348" s="30"/>
    </row>
    <row r="349" ht="20.35" customHeight="1">
      <c r="A349" s="86">
        <v>2.85</v>
      </c>
      <c r="B349" s="30"/>
    </row>
    <row r="350" ht="20.35" customHeight="1">
      <c r="A350" s="86">
        <v>2.86</v>
      </c>
      <c r="B350" s="30"/>
    </row>
    <row r="351" ht="20.35" customHeight="1">
      <c r="A351" s="86">
        <v>2.86</v>
      </c>
      <c r="B351" s="30"/>
    </row>
    <row r="352" ht="20.35" customHeight="1">
      <c r="A352" s="86">
        <v>2.87</v>
      </c>
      <c r="B352" s="30"/>
    </row>
    <row r="353" ht="20.35" customHeight="1">
      <c r="A353" s="86">
        <v>2.87</v>
      </c>
      <c r="B353" s="30"/>
    </row>
    <row r="354" ht="20.35" customHeight="1">
      <c r="A354" s="86">
        <v>2.87</v>
      </c>
      <c r="B354" s="30"/>
    </row>
    <row r="355" ht="20.35" customHeight="1">
      <c r="A355" s="86">
        <v>2.88</v>
      </c>
      <c r="B355" s="30"/>
    </row>
    <row r="356" ht="20.35" customHeight="1">
      <c r="A356" s="86">
        <v>2.89</v>
      </c>
      <c r="B356" s="30"/>
    </row>
    <row r="357" ht="20.35" customHeight="1">
      <c r="A357" s="86">
        <v>2.89</v>
      </c>
      <c r="B357" s="30"/>
    </row>
    <row r="358" ht="20.35" customHeight="1">
      <c r="A358" s="86">
        <v>2.92</v>
      </c>
      <c r="B358" s="30"/>
    </row>
    <row r="359" ht="20.35" customHeight="1">
      <c r="A359" s="86">
        <v>2.94</v>
      </c>
      <c r="B359" s="30"/>
    </row>
    <row r="360" ht="20.35" customHeight="1">
      <c r="A360" s="86">
        <v>2.96</v>
      </c>
      <c r="B360" s="30"/>
    </row>
    <row r="361" ht="20.35" customHeight="1">
      <c r="A361" s="86">
        <v>2.96</v>
      </c>
      <c r="B361" s="30"/>
    </row>
    <row r="362" ht="20.35" customHeight="1">
      <c r="A362" s="86">
        <v>2.97</v>
      </c>
      <c r="B362" s="30"/>
    </row>
    <row r="363" ht="20.35" customHeight="1">
      <c r="A363" s="86">
        <v>2.98</v>
      </c>
      <c r="B363" s="30"/>
    </row>
    <row r="364" ht="20.35" customHeight="1">
      <c r="A364" s="86">
        <v>2.98</v>
      </c>
      <c r="B364" s="30"/>
    </row>
    <row r="365" ht="20.35" customHeight="1">
      <c r="A365" s="86">
        <v>2.99</v>
      </c>
      <c r="B365" s="30"/>
    </row>
    <row r="366" ht="20.35" customHeight="1">
      <c r="A366" s="86">
        <v>3.01</v>
      </c>
      <c r="B366" s="30"/>
    </row>
    <row r="367" ht="20.35" customHeight="1">
      <c r="A367" s="86">
        <v>3.02</v>
      </c>
      <c r="B367" s="30"/>
    </row>
    <row r="368" ht="20.35" customHeight="1">
      <c r="A368" s="86">
        <v>3.03</v>
      </c>
      <c r="B368" s="30"/>
    </row>
    <row r="369" ht="20.35" customHeight="1">
      <c r="A369" s="86">
        <v>3.03</v>
      </c>
      <c r="B369" s="30"/>
    </row>
    <row r="370" ht="20.35" customHeight="1">
      <c r="A370" s="86">
        <v>3.04</v>
      </c>
      <c r="B370" s="30"/>
    </row>
    <row r="371" ht="20.35" customHeight="1">
      <c r="A371" s="86">
        <v>3.05</v>
      </c>
      <c r="B371" s="30"/>
    </row>
    <row r="372" ht="20.35" customHeight="1">
      <c r="A372" s="86">
        <v>3.05</v>
      </c>
      <c r="B372" s="30"/>
    </row>
    <row r="373" ht="20.35" customHeight="1">
      <c r="A373" s="86">
        <v>3.05</v>
      </c>
      <c r="B373" s="30"/>
    </row>
    <row r="374" ht="20.35" customHeight="1">
      <c r="A374" s="86">
        <v>3.06</v>
      </c>
      <c r="B374" s="30"/>
    </row>
    <row r="375" ht="20.35" customHeight="1">
      <c r="A375" s="86">
        <v>3.07</v>
      </c>
      <c r="B375" s="30"/>
    </row>
    <row r="376" ht="20.35" customHeight="1">
      <c r="A376" s="86">
        <v>3.07</v>
      </c>
      <c r="B376" s="30"/>
    </row>
    <row r="377" ht="20.35" customHeight="1">
      <c r="A377" s="86">
        <v>3.07</v>
      </c>
      <c r="B377" s="30"/>
    </row>
    <row r="378" ht="20.35" customHeight="1">
      <c r="A378" s="86">
        <v>3.08</v>
      </c>
      <c r="B378" s="30"/>
    </row>
    <row r="379" ht="20.35" customHeight="1">
      <c r="A379" s="86">
        <v>3.09</v>
      </c>
      <c r="B379" s="30"/>
    </row>
    <row r="380" ht="20.35" customHeight="1">
      <c r="A380" s="86">
        <v>3.1</v>
      </c>
      <c r="B380" s="30"/>
    </row>
    <row r="381" ht="20.35" customHeight="1">
      <c r="A381" s="86">
        <v>3.12</v>
      </c>
      <c r="B381" s="30"/>
    </row>
    <row r="382" ht="20.35" customHeight="1">
      <c r="A382" s="86">
        <v>3.13</v>
      </c>
      <c r="B382" s="30"/>
    </row>
    <row r="383" ht="20.35" customHeight="1">
      <c r="A383" s="86">
        <v>3.14</v>
      </c>
      <c r="B383" s="30"/>
    </row>
    <row r="384" ht="20.35" customHeight="1">
      <c r="A384" s="86">
        <v>3.16</v>
      </c>
      <c r="B384" s="30"/>
    </row>
    <row r="385" ht="20.35" customHeight="1">
      <c r="A385" s="86">
        <v>3.17</v>
      </c>
      <c r="B385" s="30"/>
    </row>
    <row r="386" ht="20.35" customHeight="1">
      <c r="A386" s="86">
        <v>3.17</v>
      </c>
      <c r="B386" s="30"/>
    </row>
    <row r="387" ht="20.35" customHeight="1">
      <c r="A387" s="86">
        <v>3.18</v>
      </c>
      <c r="B387" s="30"/>
    </row>
    <row r="388" ht="20.35" customHeight="1">
      <c r="A388" s="86">
        <v>3.18</v>
      </c>
      <c r="B388" s="30"/>
    </row>
    <row r="389" ht="20.35" customHeight="1">
      <c r="A389" s="86">
        <v>3.18</v>
      </c>
      <c r="B389" s="30"/>
    </row>
    <row r="390" ht="20.35" customHeight="1">
      <c r="A390" s="86">
        <v>3.18</v>
      </c>
      <c r="B390" s="30"/>
    </row>
    <row r="391" ht="20.35" customHeight="1">
      <c r="A391" s="86">
        <v>3.19</v>
      </c>
      <c r="B391" s="30"/>
    </row>
    <row r="392" ht="20.35" customHeight="1">
      <c r="A392" s="86">
        <v>3.19</v>
      </c>
      <c r="B392" s="30"/>
    </row>
    <row r="393" ht="20.35" customHeight="1">
      <c r="A393" s="86">
        <v>3.19</v>
      </c>
      <c r="B393" s="30"/>
    </row>
    <row r="394" ht="20.35" customHeight="1">
      <c r="A394" s="86">
        <v>3.2</v>
      </c>
      <c r="B394" s="30"/>
    </row>
    <row r="395" ht="20.35" customHeight="1">
      <c r="A395" s="86">
        <v>3.21</v>
      </c>
      <c r="B395" s="30"/>
    </row>
    <row r="396" ht="20.35" customHeight="1">
      <c r="A396" s="86">
        <v>3.21</v>
      </c>
      <c r="B396" s="30"/>
    </row>
    <row r="397" ht="20.35" customHeight="1">
      <c r="A397" s="86">
        <v>3.22</v>
      </c>
      <c r="B397" s="30"/>
    </row>
    <row r="398" ht="20.35" customHeight="1">
      <c r="A398" s="86">
        <v>3.23</v>
      </c>
      <c r="B398" s="30"/>
    </row>
    <row r="399" ht="20.35" customHeight="1">
      <c r="A399" s="86">
        <v>3.24</v>
      </c>
      <c r="B399" s="30"/>
    </row>
    <row r="400" ht="20.35" customHeight="1">
      <c r="A400" s="86">
        <v>3.24</v>
      </c>
      <c r="B400" s="30"/>
    </row>
    <row r="401" ht="20.35" customHeight="1">
      <c r="A401" s="86">
        <v>3.25</v>
      </c>
      <c r="B401" s="30"/>
    </row>
    <row r="402" ht="20.35" customHeight="1">
      <c r="A402" s="86">
        <v>3.25</v>
      </c>
      <c r="B402" s="30"/>
    </row>
    <row r="403" ht="20.35" customHeight="1">
      <c r="A403" s="86">
        <v>3.26</v>
      </c>
      <c r="B403" s="30"/>
    </row>
    <row r="404" ht="20.35" customHeight="1">
      <c r="A404" s="86">
        <v>3.27</v>
      </c>
      <c r="B404" s="30"/>
    </row>
    <row r="405" ht="20.35" customHeight="1">
      <c r="A405" s="86">
        <v>3.28</v>
      </c>
      <c r="B405" s="30"/>
    </row>
    <row r="406" ht="20.35" customHeight="1">
      <c r="A406" s="86">
        <v>3.29</v>
      </c>
      <c r="B406" s="30"/>
    </row>
    <row r="407" ht="20.35" customHeight="1">
      <c r="A407" s="86">
        <v>3.3</v>
      </c>
      <c r="B407" s="30"/>
    </row>
    <row r="408" ht="20.35" customHeight="1">
      <c r="A408" s="86">
        <v>3.31</v>
      </c>
      <c r="B408" s="30"/>
    </row>
    <row r="409" ht="20.35" customHeight="1">
      <c r="A409" s="86">
        <v>3.32</v>
      </c>
      <c r="B409" s="30"/>
    </row>
    <row r="410" ht="20.35" customHeight="1">
      <c r="A410" s="86">
        <v>3.34</v>
      </c>
      <c r="B410" s="30"/>
    </row>
    <row r="411" ht="20.35" customHeight="1">
      <c r="A411" s="86">
        <v>3.35</v>
      </c>
      <c r="B411" s="30"/>
    </row>
    <row r="412" ht="20.35" customHeight="1">
      <c r="A412" s="86">
        <v>3.36</v>
      </c>
      <c r="B412" s="30"/>
    </row>
    <row r="413" ht="20.35" customHeight="1">
      <c r="A413" s="86">
        <v>3.37</v>
      </c>
      <c r="B413" s="30"/>
    </row>
    <row r="414" ht="20.35" customHeight="1">
      <c r="A414" s="86">
        <v>3.38</v>
      </c>
      <c r="B414" s="30"/>
    </row>
    <row r="415" ht="20.35" customHeight="1">
      <c r="A415" s="86">
        <v>3.43</v>
      </c>
      <c r="B415" s="30"/>
    </row>
    <row r="416" ht="20.35" customHeight="1">
      <c r="A416" s="86">
        <v>3.43</v>
      </c>
      <c r="B416" s="30"/>
    </row>
    <row r="417" ht="20.35" customHeight="1">
      <c r="A417" s="86">
        <v>3.44</v>
      </c>
      <c r="B417" s="30"/>
    </row>
    <row r="418" ht="20.35" customHeight="1">
      <c r="A418" s="86">
        <v>3.44</v>
      </c>
      <c r="B418" s="30"/>
    </row>
    <row r="419" ht="20.35" customHeight="1">
      <c r="A419" s="86">
        <v>3.44</v>
      </c>
      <c r="B419" s="30"/>
    </row>
    <row r="420" ht="20.35" customHeight="1">
      <c r="A420" s="86">
        <v>3.44</v>
      </c>
      <c r="B420" s="30"/>
    </row>
    <row r="421" ht="20.35" customHeight="1">
      <c r="A421" s="86">
        <v>3.44</v>
      </c>
      <c r="B421" s="30"/>
    </row>
    <row r="422" ht="20.35" customHeight="1">
      <c r="A422" s="86">
        <v>3.45</v>
      </c>
      <c r="B422" s="30"/>
    </row>
    <row r="423" ht="20.35" customHeight="1">
      <c r="A423" s="86">
        <v>3.46</v>
      </c>
      <c r="B423" s="30"/>
    </row>
    <row r="424" ht="20.35" customHeight="1">
      <c r="A424" s="86">
        <v>3.48</v>
      </c>
      <c r="B424" s="30"/>
    </row>
    <row r="425" ht="20.35" customHeight="1">
      <c r="A425" s="86">
        <v>3.48</v>
      </c>
      <c r="B425" s="30"/>
    </row>
    <row r="426" ht="20.35" customHeight="1">
      <c r="A426" s="86">
        <v>3.49</v>
      </c>
      <c r="B426" s="30"/>
    </row>
    <row r="427" ht="20.35" customHeight="1">
      <c r="A427" s="86">
        <v>3.49</v>
      </c>
      <c r="B427" s="30"/>
    </row>
    <row r="428" ht="20.35" customHeight="1">
      <c r="A428" s="86">
        <v>3.49</v>
      </c>
      <c r="B428" s="30"/>
    </row>
    <row r="429" ht="20.35" customHeight="1">
      <c r="A429" s="86">
        <v>3.5</v>
      </c>
      <c r="B429" s="30"/>
    </row>
    <row r="430" ht="20.35" customHeight="1">
      <c r="A430" s="86">
        <v>3.5</v>
      </c>
      <c r="B430" s="30"/>
    </row>
    <row r="431" ht="20.35" customHeight="1">
      <c r="A431" s="86">
        <v>3.5</v>
      </c>
      <c r="B431" s="30"/>
    </row>
    <row r="432" ht="20.35" customHeight="1">
      <c r="A432" s="86">
        <v>3.52</v>
      </c>
      <c r="B432" s="30"/>
    </row>
    <row r="433" ht="20.35" customHeight="1">
      <c r="A433" s="86">
        <v>3.52</v>
      </c>
      <c r="B433" s="30"/>
    </row>
    <row r="434" ht="20.35" customHeight="1">
      <c r="A434" s="86">
        <v>3.52</v>
      </c>
      <c r="B434" s="30"/>
    </row>
    <row r="435" ht="20.35" customHeight="1">
      <c r="A435" s="86">
        <v>3.53</v>
      </c>
      <c r="B435" s="30"/>
    </row>
    <row r="436" ht="20.35" customHeight="1">
      <c r="A436" s="86">
        <v>3.57</v>
      </c>
      <c r="B436" s="30"/>
    </row>
    <row r="437" ht="20.35" customHeight="1">
      <c r="A437" s="86">
        <v>3.58</v>
      </c>
      <c r="B437" s="30"/>
    </row>
    <row r="438" ht="20.35" customHeight="1">
      <c r="A438" s="86">
        <v>3.59</v>
      </c>
      <c r="B438" s="30"/>
    </row>
    <row r="439" ht="20.35" customHeight="1">
      <c r="A439" s="86">
        <v>3.6</v>
      </c>
      <c r="B439" s="30"/>
    </row>
    <row r="440" ht="20.35" customHeight="1">
      <c r="A440" s="86">
        <v>3.64</v>
      </c>
      <c r="B440" s="30"/>
    </row>
    <row r="441" ht="20.35" customHeight="1">
      <c r="A441" s="86">
        <v>3.65</v>
      </c>
      <c r="B441" s="30"/>
    </row>
    <row r="442" ht="20.35" customHeight="1">
      <c r="A442" s="86">
        <v>3.65</v>
      </c>
      <c r="B442" s="30"/>
    </row>
    <row r="443" ht="20.35" customHeight="1">
      <c r="A443" s="86">
        <v>3.65</v>
      </c>
      <c r="B443" s="30"/>
    </row>
    <row r="444" ht="20.35" customHeight="1">
      <c r="A444" s="86">
        <v>3.66</v>
      </c>
      <c r="B444" s="30"/>
    </row>
    <row r="445" ht="20.35" customHeight="1">
      <c r="A445" s="86">
        <v>3.68</v>
      </c>
      <c r="B445" s="30"/>
    </row>
    <row r="446" ht="20.35" customHeight="1">
      <c r="A446" s="86">
        <v>3.71</v>
      </c>
      <c r="B446" s="30"/>
    </row>
    <row r="447" ht="20.35" customHeight="1">
      <c r="A447" s="86">
        <v>3.71</v>
      </c>
      <c r="B447" s="30"/>
    </row>
    <row r="448" ht="20.35" customHeight="1">
      <c r="A448" s="86">
        <v>3.73</v>
      </c>
      <c r="B448" s="30"/>
    </row>
    <row r="449" ht="20.35" customHeight="1">
      <c r="A449" s="86">
        <v>3.73</v>
      </c>
      <c r="B449" s="30"/>
    </row>
    <row r="450" ht="20.35" customHeight="1">
      <c r="A450" s="86">
        <v>3.76</v>
      </c>
      <c r="B450" s="30"/>
    </row>
    <row r="451" ht="20.35" customHeight="1">
      <c r="A451" s="86">
        <v>3.78</v>
      </c>
      <c r="B451" s="30"/>
    </row>
    <row r="452" ht="20.35" customHeight="1">
      <c r="A452" s="86">
        <v>3.79</v>
      </c>
      <c r="B452" s="30"/>
    </row>
    <row r="453" ht="20.35" customHeight="1">
      <c r="A453" s="86">
        <v>3.79</v>
      </c>
      <c r="B453" s="30"/>
    </row>
    <row r="454" ht="20.35" customHeight="1">
      <c r="A454" s="86">
        <v>3.83</v>
      </c>
      <c r="B454" s="30"/>
    </row>
    <row r="455" ht="20.35" customHeight="1">
      <c r="A455" s="86">
        <v>3.85</v>
      </c>
      <c r="B455" s="30"/>
    </row>
    <row r="456" ht="20.35" customHeight="1">
      <c r="A456" s="86">
        <v>3.88</v>
      </c>
      <c r="B456" s="30"/>
    </row>
    <row r="457" ht="20.35" customHeight="1">
      <c r="A457" s="86">
        <v>3.89</v>
      </c>
      <c r="B457" s="30"/>
    </row>
    <row r="458" ht="20.35" customHeight="1">
      <c r="A458" s="86">
        <v>3.89</v>
      </c>
      <c r="B458" s="30"/>
    </row>
    <row r="459" ht="20.35" customHeight="1">
      <c r="A459" s="86">
        <v>3.9</v>
      </c>
      <c r="B459" s="30"/>
    </row>
    <row r="460" ht="20.35" customHeight="1">
      <c r="A460" s="86">
        <v>3.9</v>
      </c>
      <c r="B460" s="30"/>
    </row>
    <row r="461" ht="20.35" customHeight="1">
      <c r="A461" s="86">
        <v>3.9</v>
      </c>
      <c r="B461" s="30"/>
    </row>
    <row r="462" ht="20.35" customHeight="1">
      <c r="A462" s="86">
        <v>3.91</v>
      </c>
      <c r="B462" s="30"/>
    </row>
    <row r="463" ht="20.35" customHeight="1">
      <c r="A463" s="86">
        <v>3.91</v>
      </c>
      <c r="B463" s="30"/>
    </row>
    <row r="464" ht="20.35" customHeight="1">
      <c r="A464" s="86">
        <v>3.92</v>
      </c>
      <c r="B464" s="30"/>
    </row>
    <row r="465" ht="20.35" customHeight="1">
      <c r="A465" s="86">
        <v>3.92</v>
      </c>
      <c r="B465" s="30"/>
    </row>
    <row r="466" ht="20.35" customHeight="1">
      <c r="A466" s="86">
        <v>3.94</v>
      </c>
      <c r="B466" s="30"/>
    </row>
    <row r="467" ht="20.35" customHeight="1">
      <c r="A467" s="86">
        <v>3.96</v>
      </c>
      <c r="B467" s="30"/>
    </row>
    <row r="468" ht="20.35" customHeight="1">
      <c r="A468" s="86">
        <v>3.96</v>
      </c>
      <c r="B468" s="30"/>
    </row>
    <row r="469" ht="20.35" customHeight="1">
      <c r="A469" s="86">
        <v>4.02</v>
      </c>
      <c r="B469" s="30"/>
    </row>
    <row r="470" ht="20.35" customHeight="1">
      <c r="A470" s="86">
        <v>4.02</v>
      </c>
      <c r="B470" s="30"/>
    </row>
    <row r="471" ht="20.35" customHeight="1">
      <c r="A471" s="86">
        <v>4.03</v>
      </c>
      <c r="B471" s="30"/>
    </row>
    <row r="472" ht="20.35" customHeight="1">
      <c r="A472" s="86">
        <v>4.04</v>
      </c>
      <c r="B472" s="30"/>
    </row>
    <row r="473" ht="20.35" customHeight="1">
      <c r="A473" s="86">
        <v>4.05</v>
      </c>
      <c r="B473" s="30"/>
    </row>
    <row r="474" ht="20.35" customHeight="1">
      <c r="A474" s="86">
        <v>4.06</v>
      </c>
      <c r="B474" s="30"/>
    </row>
    <row r="475" ht="20.35" customHeight="1">
      <c r="A475" s="86">
        <v>4.09</v>
      </c>
      <c r="B475" s="30"/>
    </row>
    <row r="476" ht="20.35" customHeight="1">
      <c r="A476" s="86">
        <v>4.12</v>
      </c>
      <c r="B476" s="30"/>
    </row>
    <row r="477" ht="20.35" customHeight="1">
      <c r="A477" s="86">
        <v>4.14</v>
      </c>
      <c r="B477" s="30"/>
    </row>
    <row r="478" ht="20.35" customHeight="1">
      <c r="A478" s="86">
        <v>4.15</v>
      </c>
      <c r="B478" s="30"/>
    </row>
    <row r="479" ht="20.35" customHeight="1">
      <c r="A479" s="86">
        <v>4.16</v>
      </c>
      <c r="B479" s="30"/>
    </row>
    <row r="480" ht="20.35" customHeight="1">
      <c r="A480" s="86">
        <v>4.16</v>
      </c>
      <c r="B480" s="30"/>
    </row>
    <row r="481" ht="20.35" customHeight="1">
      <c r="A481" s="86">
        <v>4.18</v>
      </c>
      <c r="B481" s="30"/>
    </row>
    <row r="482" ht="20.35" customHeight="1">
      <c r="A482" s="86">
        <v>4.18</v>
      </c>
      <c r="B482" s="30"/>
    </row>
    <row r="483" ht="20.35" customHeight="1">
      <c r="A483" s="86">
        <v>4.18</v>
      </c>
      <c r="B483" s="30"/>
    </row>
    <row r="484" ht="20.35" customHeight="1">
      <c r="A484" s="86">
        <v>4.19</v>
      </c>
      <c r="B484" s="30"/>
    </row>
    <row r="485" ht="20.35" customHeight="1">
      <c r="A485" s="86">
        <v>4.2</v>
      </c>
      <c r="B485" s="30"/>
    </row>
    <row r="486" ht="20.35" customHeight="1">
      <c r="A486" s="86">
        <v>4.23</v>
      </c>
      <c r="B486" s="30"/>
    </row>
    <row r="487" ht="20.35" customHeight="1">
      <c r="A487" s="86">
        <v>4.24</v>
      </c>
      <c r="B487" s="30"/>
    </row>
    <row r="488" ht="20.35" customHeight="1">
      <c r="A488" s="86">
        <v>4.27</v>
      </c>
      <c r="B488" s="30"/>
    </row>
    <row r="489" ht="20.35" customHeight="1">
      <c r="A489" s="86">
        <v>4.28</v>
      </c>
      <c r="B489" s="30"/>
    </row>
    <row r="490" ht="20.35" customHeight="1">
      <c r="A490" s="86">
        <v>4.29</v>
      </c>
      <c r="B490" s="30"/>
    </row>
    <row r="491" ht="20.35" customHeight="1">
      <c r="A491" s="86">
        <v>4.29</v>
      </c>
      <c r="B491" s="30"/>
    </row>
    <row r="492" ht="20.35" customHeight="1">
      <c r="A492" s="86">
        <v>4.3</v>
      </c>
      <c r="B492" s="30"/>
    </row>
    <row r="493" ht="20.35" customHeight="1">
      <c r="A493" s="86">
        <v>4.3</v>
      </c>
      <c r="B493" s="30"/>
    </row>
    <row r="494" ht="20.35" customHeight="1">
      <c r="A494" s="86">
        <v>4.31</v>
      </c>
      <c r="B494" s="30"/>
    </row>
    <row r="495" ht="20.35" customHeight="1">
      <c r="A495" s="86">
        <v>4.32</v>
      </c>
      <c r="B495" s="30"/>
    </row>
    <row r="496" ht="20.35" customHeight="1">
      <c r="A496" s="86">
        <v>4.32</v>
      </c>
      <c r="B496" s="30"/>
    </row>
    <row r="497" ht="20.35" customHeight="1">
      <c r="A497" s="86">
        <v>4.32</v>
      </c>
      <c r="B497" s="30"/>
    </row>
    <row r="498" ht="20.35" customHeight="1">
      <c r="A498" s="86">
        <v>4.34</v>
      </c>
      <c r="B498" s="30"/>
    </row>
    <row r="499" ht="20.35" customHeight="1">
      <c r="A499" s="86">
        <v>4.35</v>
      </c>
      <c r="B499" s="30"/>
    </row>
    <row r="500" ht="20.35" customHeight="1">
      <c r="A500" s="86">
        <v>4.4</v>
      </c>
      <c r="B500" s="30"/>
    </row>
    <row r="501" ht="20.35" customHeight="1">
      <c r="A501" s="86">
        <v>4.4</v>
      </c>
      <c r="B501" s="30"/>
    </row>
    <row r="502" ht="20.35" customHeight="1">
      <c r="A502" s="86">
        <v>4.42</v>
      </c>
      <c r="B502" s="30"/>
    </row>
    <row r="503" ht="20.35" customHeight="1">
      <c r="A503" s="86">
        <v>4.46</v>
      </c>
      <c r="B503" s="30"/>
    </row>
    <row r="504" ht="20.35" customHeight="1">
      <c r="A504" s="86">
        <v>4.46</v>
      </c>
      <c r="B504" s="30"/>
    </row>
    <row r="505" ht="20.35" customHeight="1">
      <c r="A505" s="86">
        <v>4.46</v>
      </c>
      <c r="B505" s="30"/>
    </row>
    <row r="506" ht="20.35" customHeight="1">
      <c r="A506" s="86">
        <v>4.46</v>
      </c>
      <c r="B506" s="30"/>
    </row>
    <row r="507" ht="20.35" customHeight="1">
      <c r="A507" s="86">
        <v>4.47</v>
      </c>
      <c r="B507" s="30"/>
    </row>
    <row r="508" ht="20.35" customHeight="1">
      <c r="A508" s="86">
        <v>4.49</v>
      </c>
      <c r="B508" s="30"/>
    </row>
    <row r="509" ht="20.35" customHeight="1">
      <c r="A509" s="86">
        <v>4.5</v>
      </c>
      <c r="B509" s="30"/>
    </row>
    <row r="510" ht="20.35" customHeight="1">
      <c r="A510" s="86">
        <v>4.52</v>
      </c>
      <c r="B510" s="30"/>
    </row>
    <row r="511" ht="20.35" customHeight="1">
      <c r="A511" s="86">
        <v>4.52</v>
      </c>
      <c r="B511" s="30"/>
    </row>
    <row r="512" ht="20.35" customHeight="1">
      <c r="A512" s="86">
        <v>4.53</v>
      </c>
      <c r="B512" s="30"/>
    </row>
    <row r="513" ht="20.35" customHeight="1">
      <c r="A513" s="86">
        <v>4.54</v>
      </c>
      <c r="B513" s="30"/>
    </row>
    <row r="514" ht="20.35" customHeight="1">
      <c r="A514" s="86">
        <v>4.56</v>
      </c>
      <c r="B514" s="30"/>
    </row>
    <row r="515" ht="20.35" customHeight="1">
      <c r="A515" s="86">
        <v>4.57</v>
      </c>
      <c r="B515" s="30"/>
    </row>
    <row r="516" ht="20.35" customHeight="1">
      <c r="A516" s="86">
        <v>4.57</v>
      </c>
      <c r="B516" s="30"/>
    </row>
    <row r="517" ht="20.35" customHeight="1">
      <c r="A517" s="86">
        <v>4.58</v>
      </c>
      <c r="B517" s="30"/>
    </row>
    <row r="518" ht="20.35" customHeight="1">
      <c r="A518" s="86">
        <v>4.59</v>
      </c>
      <c r="B518" s="30"/>
    </row>
    <row r="519" ht="20.35" customHeight="1">
      <c r="A519" s="86">
        <v>4.61</v>
      </c>
      <c r="B519" s="30"/>
    </row>
    <row r="520" ht="20.35" customHeight="1">
      <c r="A520" s="86">
        <v>4.61</v>
      </c>
      <c r="B520" s="30"/>
    </row>
    <row r="521" ht="20.35" customHeight="1">
      <c r="A521" s="86">
        <v>4.63</v>
      </c>
      <c r="B521" s="30"/>
    </row>
    <row r="522" ht="20.35" customHeight="1">
      <c r="A522" s="86">
        <v>4.63</v>
      </c>
      <c r="B522" s="30"/>
    </row>
    <row r="523" ht="20.35" customHeight="1">
      <c r="A523" s="86">
        <v>4.67</v>
      </c>
      <c r="B523" s="30"/>
    </row>
    <row r="524" ht="20.35" customHeight="1">
      <c r="A524" s="86">
        <v>4.68</v>
      </c>
      <c r="B524" s="30"/>
    </row>
    <row r="525" ht="20.35" customHeight="1">
      <c r="A525" s="86">
        <v>4.69</v>
      </c>
      <c r="B525" s="30"/>
    </row>
    <row r="526" ht="20.35" customHeight="1">
      <c r="A526" s="86">
        <v>4.73</v>
      </c>
      <c r="B526" s="30"/>
    </row>
    <row r="527" ht="20.35" customHeight="1">
      <c r="A527" s="86">
        <v>4.75</v>
      </c>
      <c r="B527" s="30"/>
    </row>
    <row r="528" ht="20.35" customHeight="1">
      <c r="A528" s="86">
        <v>4.75</v>
      </c>
      <c r="B528" s="30"/>
    </row>
    <row r="529" ht="20.35" customHeight="1">
      <c r="A529" s="86">
        <v>4.76</v>
      </c>
      <c r="B529" s="30"/>
    </row>
    <row r="530" ht="20.35" customHeight="1">
      <c r="A530" s="86">
        <v>4.8</v>
      </c>
      <c r="B530" s="30"/>
    </row>
    <row r="531" ht="20.35" customHeight="1">
      <c r="A531" s="86">
        <v>4.8</v>
      </c>
      <c r="B531" s="30"/>
    </row>
    <row r="532" ht="20.35" customHeight="1">
      <c r="A532" s="86">
        <v>4.8</v>
      </c>
      <c r="B532" s="30"/>
    </row>
    <row r="533" ht="20.35" customHeight="1">
      <c r="A533" s="86">
        <v>4.82</v>
      </c>
      <c r="B533" s="30"/>
    </row>
    <row r="534" ht="20.35" customHeight="1">
      <c r="A534" s="86">
        <v>4.83</v>
      </c>
      <c r="B534" s="30"/>
    </row>
    <row r="535" ht="20.35" customHeight="1">
      <c r="A535" s="86">
        <v>4.84</v>
      </c>
      <c r="B535" s="30"/>
    </row>
    <row r="536" ht="20.35" customHeight="1">
      <c r="A536" s="86">
        <v>4.85</v>
      </c>
      <c r="B536" s="30"/>
    </row>
    <row r="537" ht="20.35" customHeight="1">
      <c r="A537" s="86">
        <v>4.86</v>
      </c>
      <c r="B537" s="30"/>
    </row>
    <row r="538" ht="20.35" customHeight="1">
      <c r="A538" s="86">
        <v>4.87</v>
      </c>
      <c r="B538" s="30"/>
    </row>
    <row r="539" ht="20.35" customHeight="1">
      <c r="A539" s="86">
        <v>4.9</v>
      </c>
      <c r="B539" s="30"/>
    </row>
    <row r="540" ht="20.35" customHeight="1">
      <c r="A540" s="86">
        <v>4.9</v>
      </c>
      <c r="B540" s="30"/>
    </row>
    <row r="541" ht="20.35" customHeight="1">
      <c r="A541" s="86">
        <v>4.9</v>
      </c>
      <c r="B541" s="30"/>
    </row>
    <row r="542" ht="20.35" customHeight="1">
      <c r="A542" s="86">
        <v>4.94</v>
      </c>
      <c r="B542" s="30"/>
    </row>
    <row r="543" ht="20.35" customHeight="1">
      <c r="A543" s="86">
        <v>4.98</v>
      </c>
      <c r="B543" s="30"/>
    </row>
    <row r="544" ht="20.35" customHeight="1">
      <c r="A544" s="86">
        <v>4.98</v>
      </c>
      <c r="B544" s="30"/>
    </row>
    <row r="545" ht="20.35" customHeight="1">
      <c r="A545" s="86">
        <v>4.99</v>
      </c>
      <c r="B545" s="30"/>
    </row>
    <row r="546" ht="20.35" customHeight="1">
      <c r="A546" s="86">
        <v>4.99</v>
      </c>
      <c r="B546" s="30"/>
    </row>
    <row r="547" ht="20.35" customHeight="1">
      <c r="A547" s="86">
        <v>5.01</v>
      </c>
      <c r="B547" s="30"/>
    </row>
    <row r="548" ht="20.35" customHeight="1">
      <c r="A548" s="86">
        <v>5.03</v>
      </c>
      <c r="B548" s="30"/>
    </row>
    <row r="549" ht="20.35" customHeight="1">
      <c r="A549" s="86">
        <v>5.03</v>
      </c>
      <c r="B549" s="30"/>
    </row>
    <row r="550" ht="20.35" customHeight="1">
      <c r="A550" s="86">
        <v>5.03</v>
      </c>
      <c r="B550" s="30"/>
    </row>
    <row r="551" ht="20.35" customHeight="1">
      <c r="A551" s="86">
        <v>5.03</v>
      </c>
      <c r="B551" s="30"/>
    </row>
    <row r="552" ht="20.35" customHeight="1">
      <c r="A552" s="86">
        <v>5.04</v>
      </c>
      <c r="B552" s="30"/>
    </row>
    <row r="553" ht="20.35" customHeight="1">
      <c r="A553" s="86">
        <v>5.06</v>
      </c>
      <c r="B553" s="30"/>
    </row>
    <row r="554" ht="20.35" customHeight="1">
      <c r="A554" s="86">
        <v>5.07</v>
      </c>
      <c r="B554" s="30"/>
    </row>
    <row r="555" ht="20.35" customHeight="1">
      <c r="A555" s="86">
        <v>5.09</v>
      </c>
      <c r="B555" s="30"/>
    </row>
    <row r="556" ht="20.35" customHeight="1">
      <c r="A556" s="86">
        <v>5.1</v>
      </c>
      <c r="B556" s="30"/>
    </row>
    <row r="557" ht="20.35" customHeight="1">
      <c r="A557" s="86">
        <v>5.12</v>
      </c>
      <c r="B557" s="30"/>
    </row>
    <row r="558" ht="20.35" customHeight="1">
      <c r="A558" s="86">
        <v>5.13</v>
      </c>
      <c r="B558" s="30"/>
    </row>
    <row r="559" ht="20.35" customHeight="1">
      <c r="A559" s="86">
        <v>5.13</v>
      </c>
      <c r="B559" s="30"/>
    </row>
    <row r="560" ht="20.35" customHeight="1">
      <c r="A560" s="86">
        <v>5.14</v>
      </c>
      <c r="B560" s="30"/>
    </row>
    <row r="561" ht="20.35" customHeight="1">
      <c r="A561" s="86">
        <v>5.15</v>
      </c>
      <c r="B561" s="30"/>
    </row>
    <row r="562" ht="20.35" customHeight="1">
      <c r="A562" s="86">
        <v>5.16</v>
      </c>
      <c r="B562" s="30"/>
    </row>
    <row r="563" ht="20.35" customHeight="1">
      <c r="A563" s="86">
        <v>5.16</v>
      </c>
      <c r="B563" s="30"/>
    </row>
    <row r="564" ht="20.35" customHeight="1">
      <c r="A564" s="86">
        <v>5.17</v>
      </c>
      <c r="B564" s="30"/>
    </row>
    <row r="565" ht="20.35" customHeight="1">
      <c r="A565" s="86">
        <v>5.18</v>
      </c>
      <c r="B565" s="30"/>
    </row>
    <row r="566" ht="20.35" customHeight="1">
      <c r="A566" s="86">
        <v>5.22</v>
      </c>
      <c r="B566" s="30"/>
    </row>
    <row r="567" ht="20.35" customHeight="1">
      <c r="A567" s="86">
        <v>5.25</v>
      </c>
      <c r="B567" s="30"/>
    </row>
    <row r="568" ht="20.35" customHeight="1">
      <c r="A568" s="86">
        <v>5.28</v>
      </c>
      <c r="B568" s="30"/>
    </row>
    <row r="569" ht="20.35" customHeight="1">
      <c r="A569" s="86">
        <v>5.29</v>
      </c>
      <c r="B569" s="30"/>
    </row>
    <row r="570" ht="20.35" customHeight="1">
      <c r="A570" s="86">
        <v>5.29</v>
      </c>
      <c r="B570" s="30"/>
    </row>
    <row r="571" ht="20.35" customHeight="1">
      <c r="A571" s="86">
        <v>5.36</v>
      </c>
      <c r="B571" s="30"/>
    </row>
    <row r="572" ht="20.35" customHeight="1">
      <c r="A572" s="86">
        <v>5.37</v>
      </c>
      <c r="B572" s="30"/>
    </row>
    <row r="573" ht="20.35" customHeight="1">
      <c r="A573" s="86">
        <v>5.37</v>
      </c>
      <c r="B573" s="30"/>
    </row>
    <row r="574" ht="20.35" customHeight="1">
      <c r="A574" s="86">
        <v>5.38</v>
      </c>
      <c r="B574" s="30"/>
    </row>
    <row r="575" ht="20.35" customHeight="1">
      <c r="A575" s="86">
        <v>5.4</v>
      </c>
      <c r="B575" s="30"/>
    </row>
    <row r="576" ht="20.35" customHeight="1">
      <c r="A576" s="86">
        <v>5.42</v>
      </c>
      <c r="B576" s="30"/>
    </row>
    <row r="577" ht="20.35" customHeight="1">
      <c r="A577" s="86">
        <v>5.46</v>
      </c>
      <c r="B577" s="30"/>
    </row>
    <row r="578" ht="20.35" customHeight="1">
      <c r="A578" s="86">
        <v>5.47</v>
      </c>
      <c r="B578" s="30"/>
    </row>
    <row r="579" ht="20.35" customHeight="1">
      <c r="A579" s="86">
        <v>5.53</v>
      </c>
      <c r="B579" s="30"/>
    </row>
    <row r="580" ht="20.35" customHeight="1">
      <c r="A580" s="86">
        <v>5.55</v>
      </c>
      <c r="B580" s="30"/>
    </row>
    <row r="581" ht="20.35" customHeight="1">
      <c r="A581" s="86">
        <v>5.58</v>
      </c>
      <c r="B581" s="30"/>
    </row>
    <row r="582" ht="20.35" customHeight="1">
      <c r="A582" s="86">
        <v>5.59</v>
      </c>
      <c r="B582" s="30"/>
    </row>
    <row r="583" ht="20.35" customHeight="1">
      <c r="A583" s="86">
        <v>5.6</v>
      </c>
      <c r="B583" s="30"/>
    </row>
    <row r="584" ht="20.35" customHeight="1">
      <c r="A584" s="86">
        <v>5.63</v>
      </c>
      <c r="B584" s="30"/>
    </row>
    <row r="585" ht="20.35" customHeight="1">
      <c r="A585" s="86">
        <v>5.63</v>
      </c>
      <c r="B585" s="30"/>
    </row>
    <row r="586" ht="20.35" customHeight="1">
      <c r="A586" s="86">
        <v>5.66</v>
      </c>
      <c r="B586" s="30"/>
    </row>
    <row r="587" ht="20.35" customHeight="1">
      <c r="A587" s="86">
        <v>5.67</v>
      </c>
      <c r="B587" s="30"/>
    </row>
    <row r="588" ht="20.35" customHeight="1">
      <c r="A588" s="86">
        <v>5.67</v>
      </c>
      <c r="B588" s="30"/>
    </row>
    <row r="589" ht="20.35" customHeight="1">
      <c r="A589" s="86">
        <v>5.68</v>
      </c>
      <c r="B589" s="30"/>
    </row>
    <row r="590" ht="20.35" customHeight="1">
      <c r="A590" s="86">
        <v>5.72</v>
      </c>
      <c r="B590" s="30"/>
    </row>
    <row r="591" ht="20.35" customHeight="1">
      <c r="A591" s="86">
        <v>5.74</v>
      </c>
      <c r="B591" s="30"/>
    </row>
    <row r="592" ht="20.35" customHeight="1">
      <c r="A592" s="86">
        <v>5.77</v>
      </c>
      <c r="B592" s="30"/>
    </row>
    <row r="593" ht="20.35" customHeight="1">
      <c r="A593" s="86">
        <v>5.77</v>
      </c>
      <c r="B593" s="30"/>
    </row>
    <row r="594" ht="20.35" customHeight="1">
      <c r="A594" s="86">
        <v>5.8</v>
      </c>
      <c r="B594" s="30"/>
    </row>
    <row r="595" ht="20.35" customHeight="1">
      <c r="A595" s="86">
        <v>5.83</v>
      </c>
      <c r="B595" s="30"/>
    </row>
    <row r="596" ht="20.35" customHeight="1">
      <c r="A596" s="86">
        <v>5.84</v>
      </c>
      <c r="B596" s="30"/>
    </row>
    <row r="597" ht="20.35" customHeight="1">
      <c r="A597" s="86">
        <v>6</v>
      </c>
      <c r="B597" s="30"/>
    </row>
    <row r="598" ht="20.35" customHeight="1">
      <c r="A598" s="86">
        <v>6</v>
      </c>
      <c r="B598" s="30"/>
    </row>
    <row r="599" ht="20.35" customHeight="1">
      <c r="A599" s="86">
        <v>6.01</v>
      </c>
      <c r="B599" s="30"/>
    </row>
    <row r="600" ht="20.35" customHeight="1">
      <c r="A600" s="86">
        <v>6.01</v>
      </c>
      <c r="B600" s="30"/>
    </row>
    <row r="601" ht="20.35" customHeight="1">
      <c r="A601" s="86">
        <v>6.01</v>
      </c>
      <c r="B601" s="30"/>
    </row>
    <row r="602" ht="20.35" customHeight="1">
      <c r="A602" s="86">
        <v>6.03</v>
      </c>
      <c r="B602" s="30"/>
    </row>
    <row r="603" ht="20.35" customHeight="1">
      <c r="A603" s="86">
        <v>6.03</v>
      </c>
      <c r="B603" s="30"/>
    </row>
    <row r="604" ht="20.35" customHeight="1">
      <c r="A604" s="86">
        <v>6.08</v>
      </c>
      <c r="B604" s="30"/>
    </row>
    <row r="605" ht="20.35" customHeight="1">
      <c r="A605" s="86">
        <v>6.17</v>
      </c>
      <c r="B605" s="30"/>
    </row>
    <row r="606" ht="20.35" customHeight="1">
      <c r="A606" s="86">
        <v>6.2</v>
      </c>
      <c r="B606" s="30"/>
    </row>
    <row r="607" ht="20.35" customHeight="1">
      <c r="A607" s="86">
        <v>6.2</v>
      </c>
      <c r="B607" s="30"/>
    </row>
    <row r="608" ht="20.35" customHeight="1">
      <c r="A608" s="86">
        <v>6.23</v>
      </c>
      <c r="B608" s="30"/>
    </row>
    <row r="609" ht="20.35" customHeight="1">
      <c r="A609" s="86">
        <v>6.23</v>
      </c>
      <c r="B609" s="30"/>
    </row>
    <row r="610" ht="20.35" customHeight="1">
      <c r="A610" s="86">
        <v>6.25</v>
      </c>
      <c r="B610" s="30"/>
    </row>
    <row r="611" ht="20.35" customHeight="1">
      <c r="A611" s="86">
        <v>6.26</v>
      </c>
      <c r="B611" s="30"/>
    </row>
    <row r="612" ht="20.35" customHeight="1">
      <c r="A612" s="86">
        <v>6.28</v>
      </c>
      <c r="B612" s="30"/>
    </row>
    <row r="613" ht="20.35" customHeight="1">
      <c r="A613" s="86">
        <v>6.29</v>
      </c>
      <c r="B613" s="30"/>
    </row>
    <row r="614" ht="20.35" customHeight="1">
      <c r="A614" s="86">
        <v>6.3</v>
      </c>
      <c r="B614" s="30"/>
    </row>
    <row r="615" ht="20.35" customHeight="1">
      <c r="A615" s="86">
        <v>6.38</v>
      </c>
      <c r="B615" s="30"/>
    </row>
    <row r="616" ht="20.35" customHeight="1">
      <c r="A616" s="86">
        <v>6.38</v>
      </c>
      <c r="B616" s="30"/>
    </row>
    <row r="617" ht="20.35" customHeight="1">
      <c r="A617" s="86">
        <v>6.43</v>
      </c>
      <c r="B617" s="30"/>
    </row>
    <row r="618" ht="20.35" customHeight="1">
      <c r="A618" s="86">
        <v>6.46</v>
      </c>
      <c r="B618" s="30"/>
    </row>
    <row r="619" ht="20.35" customHeight="1">
      <c r="A619" s="86">
        <v>6.57</v>
      </c>
      <c r="B619" s="30"/>
    </row>
    <row r="620" ht="20.35" customHeight="1">
      <c r="A620" s="86">
        <v>6.59</v>
      </c>
      <c r="B620" s="30"/>
    </row>
    <row r="621" ht="20.35" customHeight="1">
      <c r="A621" s="86">
        <v>6.65</v>
      </c>
      <c r="B621" s="30"/>
    </row>
    <row r="622" ht="20.35" customHeight="1">
      <c r="A622" s="86">
        <v>6.9</v>
      </c>
      <c r="B622" s="30"/>
    </row>
    <row r="623" ht="20.35" customHeight="1">
      <c r="A623" s="86">
        <v>6.9</v>
      </c>
      <c r="B623" s="30"/>
    </row>
    <row r="624" ht="20.35" customHeight="1">
      <c r="A624" s="86">
        <v>6.95</v>
      </c>
      <c r="B624" s="30"/>
    </row>
    <row r="625" ht="20.35" customHeight="1">
      <c r="A625" s="86">
        <v>7.02</v>
      </c>
      <c r="B625" s="30"/>
    </row>
    <row r="626" ht="20.35" customHeight="1">
      <c r="A626" s="86">
        <v>7.07</v>
      </c>
      <c r="B626" s="30"/>
    </row>
    <row r="627" ht="20.35" customHeight="1">
      <c r="A627" s="86">
        <v>7.12</v>
      </c>
      <c r="B627" s="30"/>
    </row>
    <row r="628" ht="20.35" customHeight="1">
      <c r="A628" s="86">
        <v>7.17</v>
      </c>
      <c r="B628" s="30"/>
    </row>
    <row r="629" ht="20.35" customHeight="1">
      <c r="A629" s="86">
        <v>8.220000000000001</v>
      </c>
      <c r="B629" s="30"/>
    </row>
    <row r="630" ht="20.35" customHeight="1">
      <c r="A630" s="141">
        <v>8.99</v>
      </c>
      <c r="B630" s="30"/>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xl/worksheets/sheet35.xml><?xml version="1.0" encoding="utf-8"?>
<worksheet xmlns:r="http://schemas.openxmlformats.org/officeDocument/2006/relationships" xmlns="http://schemas.openxmlformats.org/spreadsheetml/2006/main">
  <sheetPr>
    <pageSetUpPr fitToPage="1"/>
  </sheetPr>
  <dimension ref="A2:B55"/>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142" customWidth="1"/>
    <col min="2" max="2" width="16.3516" style="142" customWidth="1"/>
    <col min="3" max="256" width="16.3516" style="142" customWidth="1"/>
  </cols>
  <sheetData>
    <row r="1" ht="28" customHeight="1">
      <c r="A1" t="s" s="7">
        <v>3534</v>
      </c>
      <c r="B1" s="7"/>
    </row>
    <row r="2" ht="20.55" customHeight="1">
      <c r="A2" s="70"/>
      <c r="B2" s="70"/>
    </row>
    <row r="3" ht="20.55" customHeight="1">
      <c r="A3" s="84">
        <v>7.37</v>
      </c>
      <c r="B3" s="85">
        <v>99</v>
      </c>
    </row>
    <row r="4" ht="20.35" customHeight="1">
      <c r="A4" s="86">
        <v>6.82</v>
      </c>
      <c r="B4" s="87">
        <f>B3-1</f>
        <v>98</v>
      </c>
    </row>
    <row r="5" ht="20.35" customHeight="1">
      <c r="A5" s="86">
        <v>6.53</v>
      </c>
      <c r="B5" s="87">
        <f>B4-1</f>
        <v>97</v>
      </c>
    </row>
    <row r="6" ht="20.35" customHeight="1">
      <c r="A6" s="86">
        <v>6.24</v>
      </c>
      <c r="B6" s="87">
        <f>B5-1</f>
        <v>96</v>
      </c>
    </row>
    <row r="7" ht="20.35" customHeight="1">
      <c r="A7" s="86">
        <v>6</v>
      </c>
      <c r="B7" s="87">
        <f>B6-1</f>
        <v>95</v>
      </c>
    </row>
    <row r="8" ht="20.35" customHeight="1">
      <c r="A8" s="86">
        <v>5.75</v>
      </c>
      <c r="B8" s="87">
        <f>B7-1</f>
        <v>94</v>
      </c>
    </row>
    <row r="9" ht="20.35" customHeight="1">
      <c r="A9" s="86">
        <v>5.5</v>
      </c>
      <c r="B9" s="87">
        <f>B8-1</f>
        <v>93</v>
      </c>
    </row>
    <row r="10" ht="20.35" customHeight="1">
      <c r="A10" s="86">
        <v>5.35</v>
      </c>
      <c r="B10" s="87">
        <f>B9-1</f>
        <v>92</v>
      </c>
    </row>
    <row r="11" ht="20.35" customHeight="1">
      <c r="A11" s="86">
        <v>5.2</v>
      </c>
      <c r="B11" s="87">
        <f>B10-1</f>
        <v>91</v>
      </c>
    </row>
    <row r="12" ht="20.35" customHeight="1">
      <c r="A12" s="86">
        <v>5.06</v>
      </c>
      <c r="B12" s="87">
        <f>B11-1</f>
        <v>90</v>
      </c>
    </row>
    <row r="13" ht="20.35" customHeight="1">
      <c r="A13" s="86">
        <v>4.92</v>
      </c>
      <c r="B13" s="87">
        <f>B12-1</f>
        <v>89</v>
      </c>
    </row>
    <row r="14" ht="20.35" customHeight="1">
      <c r="A14" s="86">
        <v>4.78</v>
      </c>
      <c r="B14" s="87">
        <f>B13-1</f>
        <v>88</v>
      </c>
    </row>
    <row r="15" ht="20.35" customHeight="1">
      <c r="A15" s="86">
        <v>4.64</v>
      </c>
      <c r="B15" s="87">
        <f>B14-1</f>
        <v>87</v>
      </c>
    </row>
    <row r="16" ht="20.35" customHeight="1">
      <c r="A16" s="86">
        <v>4.49</v>
      </c>
      <c r="B16" s="87">
        <f>B15-1</f>
        <v>86</v>
      </c>
    </row>
    <row r="17" ht="20.35" customHeight="1">
      <c r="A17" s="86">
        <v>4.37</v>
      </c>
      <c r="B17" s="87">
        <f>B16-1</f>
        <v>85</v>
      </c>
    </row>
    <row r="18" ht="20.35" customHeight="1">
      <c r="A18" s="86">
        <v>4.25</v>
      </c>
      <c r="B18" s="87">
        <f>B17-1</f>
        <v>84</v>
      </c>
    </row>
    <row r="19" ht="20.35" customHeight="1">
      <c r="A19" s="86">
        <v>4.13</v>
      </c>
      <c r="B19" s="87">
        <f>B18-1</f>
        <v>83</v>
      </c>
    </row>
    <row r="20" ht="20.35" customHeight="1">
      <c r="A20" s="86">
        <v>4.01</v>
      </c>
      <c r="B20" s="87">
        <f>B19-1</f>
        <v>82</v>
      </c>
    </row>
    <row r="21" ht="20.35" customHeight="1">
      <c r="A21" s="86">
        <v>3.89</v>
      </c>
      <c r="B21" s="87">
        <f>B20-1</f>
        <v>81</v>
      </c>
    </row>
    <row r="22" ht="20.35" customHeight="1">
      <c r="A22" s="86">
        <v>3.77</v>
      </c>
      <c r="B22" s="87">
        <f>B21-1</f>
        <v>80</v>
      </c>
    </row>
    <row r="23" ht="20.35" customHeight="1">
      <c r="A23" s="86">
        <v>3.65</v>
      </c>
      <c r="B23" s="87">
        <f>B22-1</f>
        <v>79</v>
      </c>
    </row>
    <row r="24" ht="20.35" customHeight="1">
      <c r="A24" s="86">
        <v>3.53</v>
      </c>
      <c r="B24" s="87">
        <f>B23-1</f>
        <v>78</v>
      </c>
    </row>
    <row r="25" ht="20.35" customHeight="1">
      <c r="A25" s="86">
        <v>3.41</v>
      </c>
      <c r="B25" s="87">
        <f>B24-1</f>
        <v>77</v>
      </c>
    </row>
    <row r="26" ht="20.35" customHeight="1">
      <c r="A26" s="86">
        <v>3.29</v>
      </c>
      <c r="B26" s="87">
        <f>B25-1</f>
        <v>76</v>
      </c>
    </row>
    <row r="27" ht="20.35" customHeight="1">
      <c r="A27" s="86">
        <v>3.18</v>
      </c>
      <c r="B27" s="87">
        <f>B26-1</f>
        <v>75</v>
      </c>
    </row>
    <row r="28" ht="20.35" customHeight="1">
      <c r="A28" s="86">
        <v>3.07</v>
      </c>
      <c r="B28" s="87">
        <f>B27-1</f>
        <v>74</v>
      </c>
    </row>
    <row r="29" ht="20.35" customHeight="1">
      <c r="A29" s="86">
        <v>2.96</v>
      </c>
      <c r="B29" s="87">
        <f>B28-1</f>
        <v>73</v>
      </c>
    </row>
    <row r="30" ht="20.35" customHeight="1">
      <c r="A30" s="86">
        <v>2.9</v>
      </c>
      <c r="B30" s="87">
        <f>B29-1</f>
        <v>72</v>
      </c>
    </row>
    <row r="31" ht="20.35" customHeight="1">
      <c r="A31" s="86">
        <v>2.81</v>
      </c>
      <c r="B31" s="87">
        <f>B30-1</f>
        <v>71</v>
      </c>
    </row>
    <row r="32" ht="20.35" customHeight="1">
      <c r="A32" s="86">
        <v>2.72</v>
      </c>
      <c r="B32" s="87">
        <f>B31-1</f>
        <v>70</v>
      </c>
    </row>
    <row r="33" ht="20.35" customHeight="1">
      <c r="A33" s="86">
        <v>2.63</v>
      </c>
      <c r="B33" s="87">
        <f>B32-1</f>
        <v>69</v>
      </c>
    </row>
    <row r="34" ht="20.35" customHeight="1">
      <c r="A34" s="86">
        <v>2.54</v>
      </c>
      <c r="B34" s="87">
        <f>B33-1</f>
        <v>68</v>
      </c>
    </row>
    <row r="35" ht="20.35" customHeight="1">
      <c r="A35" s="86">
        <v>2.43</v>
      </c>
      <c r="B35" s="87">
        <f>B34-1</f>
        <v>67</v>
      </c>
    </row>
    <row r="36" ht="20.35" customHeight="1">
      <c r="A36" s="86">
        <v>2.34</v>
      </c>
      <c r="B36" s="87">
        <f>B35-1</f>
        <v>66</v>
      </c>
    </row>
    <row r="37" ht="20.35" customHeight="1">
      <c r="A37" s="86">
        <v>2.25</v>
      </c>
      <c r="B37" s="87">
        <f>B36-1</f>
        <v>65</v>
      </c>
    </row>
    <row r="38" ht="20.35" customHeight="1">
      <c r="A38" s="86">
        <v>2.16</v>
      </c>
      <c r="B38" s="87">
        <f>B37-1</f>
        <v>64</v>
      </c>
    </row>
    <row r="39" ht="20.35" customHeight="1">
      <c r="A39" s="86">
        <v>2.07</v>
      </c>
      <c r="B39" s="87">
        <f>B38-1</f>
        <v>63</v>
      </c>
    </row>
    <row r="40" ht="20.35" customHeight="1">
      <c r="A40" s="86">
        <v>1.98</v>
      </c>
      <c r="B40" s="87">
        <f>B39-1</f>
        <v>62</v>
      </c>
    </row>
    <row r="41" ht="20.35" customHeight="1">
      <c r="A41" s="86">
        <v>1.89</v>
      </c>
      <c r="B41" s="87">
        <f>B40-1</f>
        <v>61</v>
      </c>
    </row>
    <row r="42" ht="20.35" customHeight="1">
      <c r="A42" s="86">
        <v>1.8</v>
      </c>
      <c r="B42" s="87">
        <f>B41-1</f>
        <v>60</v>
      </c>
    </row>
    <row r="43" ht="20.35" customHeight="1">
      <c r="A43" s="86">
        <v>1.73</v>
      </c>
      <c r="B43" s="87">
        <f>B42-1</f>
        <v>59</v>
      </c>
    </row>
    <row r="44" ht="20.35" customHeight="1">
      <c r="A44" s="86">
        <v>1.66</v>
      </c>
      <c r="B44" s="87">
        <f>B43-1</f>
        <v>58</v>
      </c>
    </row>
    <row r="45" ht="20.35" customHeight="1">
      <c r="A45" s="86">
        <v>1.59</v>
      </c>
      <c r="B45" s="87">
        <f>B44-1</f>
        <v>57</v>
      </c>
    </row>
    <row r="46" ht="20.35" customHeight="1">
      <c r="A46" s="86">
        <v>1.52</v>
      </c>
      <c r="B46" s="87">
        <f>B45-1</f>
        <v>56</v>
      </c>
    </row>
    <row r="47" ht="20.35" customHeight="1">
      <c r="A47" s="86">
        <v>1.45</v>
      </c>
      <c r="B47" s="87">
        <f>B46-1</f>
        <v>55</v>
      </c>
    </row>
    <row r="48" ht="20.35" customHeight="1">
      <c r="A48" s="86">
        <v>1.38</v>
      </c>
      <c r="B48" s="87">
        <f>B47-1</f>
        <v>54</v>
      </c>
    </row>
    <row r="49" ht="20.35" customHeight="1">
      <c r="A49" s="86">
        <v>1.31</v>
      </c>
      <c r="B49" s="87">
        <f>B48-1</f>
        <v>53</v>
      </c>
    </row>
    <row r="50" ht="20.35" customHeight="1">
      <c r="A50" s="86">
        <v>1.21</v>
      </c>
      <c r="B50" s="87">
        <f>B49-1</f>
        <v>52</v>
      </c>
    </row>
    <row r="51" ht="20.35" customHeight="1">
      <c r="A51" s="86">
        <v>1.11</v>
      </c>
      <c r="B51" s="87">
        <f>B50-1</f>
        <v>51</v>
      </c>
    </row>
    <row r="52" ht="20.35" customHeight="1">
      <c r="A52" s="86">
        <v>1.02</v>
      </c>
      <c r="B52" s="87">
        <f>B51-1</f>
        <v>50</v>
      </c>
    </row>
    <row r="53" ht="20.35" customHeight="1">
      <c r="A53" s="86">
        <v>0.9</v>
      </c>
      <c r="B53" s="87">
        <f>B52-1</f>
        <v>49</v>
      </c>
    </row>
    <row r="54" ht="20.35" customHeight="1">
      <c r="A54" s="86">
        <v>0.79</v>
      </c>
      <c r="B54" s="87">
        <f>B53-1</f>
        <v>48</v>
      </c>
    </row>
    <row r="55" ht="20.35" customHeight="1">
      <c r="A55" s="86">
        <v>0</v>
      </c>
      <c r="B55" s="87">
        <f>B54-1</f>
        <v>47</v>
      </c>
    </row>
  </sheetData>
  <mergeCells count="1">
    <mergeCell ref="A1:B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